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xampp\htdocs\eyemonev\data\"/>
    </mc:Choice>
  </mc:AlternateContent>
  <xr:revisionPtr revIDLastSave="0" documentId="13_ncr:1_{C22CD8AF-6D3D-42FD-B50D-2F7374518242}" xr6:coauthVersionLast="40" xr6:coauthVersionMax="40" xr10:uidLastSave="{00000000-0000-0000-0000-000000000000}"/>
  <bookViews>
    <workbookView xWindow="0" yWindow="0" windowWidth="19200" windowHeight="6600" firstSheet="1" activeTab="1" xr2:uid="{00000000-000D-0000-FFFF-FFFF00000000}"/>
  </bookViews>
  <sheets>
    <sheet name="KEGIATAN DBMSDA 2022" sheetId="1" state="hidden" r:id="rId1"/>
    <sheet name="KEGIATAN DBMSDA 2022 (2)" sheetId="5" r:id="rId2"/>
    <sheet name="REKAP (PER PROGRAM)" sheetId="6" r:id="rId3"/>
    <sheet name="REKAP KEGIATAN 2021" sheetId="8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" localSheetId="1">#REF!</definedName>
    <definedName name="_" localSheetId="2">#REF!</definedName>
    <definedName name="_" localSheetId="3">#REF!</definedName>
    <definedName name="_">#REF!</definedName>
    <definedName name="___new3" localSheetId="1">#REF!</definedName>
    <definedName name="___new3" localSheetId="2">#REF!</definedName>
    <definedName name="___new3" localSheetId="3">#REF!</definedName>
    <definedName name="___new3">#REF!</definedName>
    <definedName name="__AAa47" localSheetId="1">#REF!</definedName>
    <definedName name="__AAa47" localSheetId="2">#REF!</definedName>
    <definedName name="__AAa47" localSheetId="3">#REF!</definedName>
    <definedName name="__AAa47">#REF!</definedName>
    <definedName name="__ARM2" localSheetId="2">'[1]cs PJU'!$E$82</definedName>
    <definedName name="__ARM2">'[2]cs PJU'!$E$82</definedName>
    <definedName name="__X2" localSheetId="1">#REF!</definedName>
    <definedName name="__X2" localSheetId="2">#REF!</definedName>
    <definedName name="__X2" localSheetId="3">#REF!</definedName>
    <definedName name="__X2">#REF!</definedName>
    <definedName name="_AAa47" localSheetId="1">#REF!</definedName>
    <definedName name="_AAa47" localSheetId="2">#REF!</definedName>
    <definedName name="_AAa47" localSheetId="3">#REF!</definedName>
    <definedName name="_AAa47">#REF!</definedName>
    <definedName name="_ARM2" localSheetId="2">'[1]cs PJU'!$E$82</definedName>
    <definedName name="_ARM2">'[2]cs PJU'!$E$82</definedName>
    <definedName name="_Fill" localSheetId="1" hidden="1">#REF!</definedName>
    <definedName name="_Fill" localSheetId="2" hidden="1">#REF!</definedName>
    <definedName name="_Fill" localSheetId="3" hidden="1">#REF!</definedName>
    <definedName name="_Fill" hidden="1">#REF!</definedName>
    <definedName name="_xlnm._FilterDatabase" localSheetId="0" hidden="1">'KEGIATAN DBMSDA 2022'!$A$6:$AL$1060</definedName>
    <definedName name="_xlnm._FilterDatabase" localSheetId="1" hidden="1">'KEGIATAN DBMSDA 2022 (2)'!$A$16:$BE$1083</definedName>
    <definedName name="_new3" localSheetId="1">#REF!</definedName>
    <definedName name="_new3" localSheetId="2">#REF!</definedName>
    <definedName name="_new3" localSheetId="3">#REF!</definedName>
    <definedName name="_new3">#REF!</definedName>
    <definedName name="_new4" localSheetId="1">#REF!</definedName>
    <definedName name="_new4" localSheetId="2">#REF!</definedName>
    <definedName name="_new4" localSheetId="3">#REF!</definedName>
    <definedName name="_new4">#REF!</definedName>
    <definedName name="_Order2" hidden="1">255</definedName>
    <definedName name="_X2" localSheetId="1">#REF!</definedName>
    <definedName name="_X2" localSheetId="2">#REF!</definedName>
    <definedName name="_X2" localSheetId="3">#REF!</definedName>
    <definedName name="_X2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a" localSheetId="1">#REF!</definedName>
    <definedName name="aa" localSheetId="2">#REF!</definedName>
    <definedName name="aa" localSheetId="3">#REF!</definedName>
    <definedName name="aa">#REF!</definedName>
    <definedName name="aaa" localSheetId="1">#REF!</definedName>
    <definedName name="aaa" localSheetId="2">#REF!</definedName>
    <definedName name="aaa" localSheetId="3">#REF!</definedName>
    <definedName name="aaa">#REF!</definedName>
    <definedName name="aaaa" localSheetId="1">#REF!</definedName>
    <definedName name="aaaa" localSheetId="2">#REF!</definedName>
    <definedName name="aaaa" localSheetId="3">#REF!</definedName>
    <definedName name="aaaa">#REF!</definedName>
    <definedName name="aaaaa" localSheetId="1">#REF!</definedName>
    <definedName name="aaaaa" localSheetId="2">#REF!</definedName>
    <definedName name="aaaaa" localSheetId="3">#REF!</definedName>
    <definedName name="aaaaa">#REF!</definedName>
    <definedName name="aaaaaa" localSheetId="1">#REF!</definedName>
    <definedName name="aaaaaa" localSheetId="2">#REF!</definedName>
    <definedName name="aaaaaa" localSheetId="3">#REF!</definedName>
    <definedName name="aaaaaa">#REF!</definedName>
    <definedName name="AAAAAAAA" localSheetId="1">#REF!</definedName>
    <definedName name="AAAAAAAA" localSheetId="2">#REF!</definedName>
    <definedName name="AAAAAAAA" localSheetId="3">#REF!</definedName>
    <definedName name="AAAAAAAA">#REF!</definedName>
    <definedName name="abdul" localSheetId="1">#REF!</definedName>
    <definedName name="abdul" localSheetId="2">#REF!</definedName>
    <definedName name="abdul" localSheetId="3">#REF!</definedName>
    <definedName name="abdul">#REF!</definedName>
    <definedName name="arm" localSheetId="1">#REF!</definedName>
    <definedName name="arm" localSheetId="2">#REF!</definedName>
    <definedName name="arm" localSheetId="3">#REF!</definedName>
    <definedName name="arm">#REF!</definedName>
    <definedName name="armn" localSheetId="3">#REF!</definedName>
    <definedName name="armn">#REF!</definedName>
    <definedName name="armn1" localSheetId="3">#REF!</definedName>
    <definedName name="armn1">#REF!</definedName>
    <definedName name="armnn" localSheetId="3">#REF!</definedName>
    <definedName name="armnn">#REF!</definedName>
    <definedName name="AS" localSheetId="1">#REF!</definedName>
    <definedName name="AS" localSheetId="2">#REF!</definedName>
    <definedName name="AS" localSheetId="3">#REF!</definedName>
    <definedName name="AS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ada" localSheetId="1">#REF!</definedName>
    <definedName name="asdada" localSheetId="2">#REF!</definedName>
    <definedName name="asdada" localSheetId="3">#REF!</definedName>
    <definedName name="asdada">#REF!</definedName>
    <definedName name="ASDEDA" localSheetId="1">#REF!</definedName>
    <definedName name="ASDEDA" localSheetId="2">#REF!</definedName>
    <definedName name="ASDEDA" localSheetId="3">#REF!</definedName>
    <definedName name="ASDEDA">#REF!</definedName>
    <definedName name="asdedas" localSheetId="1">#REF!</definedName>
    <definedName name="asdedas" localSheetId="2">#REF!</definedName>
    <definedName name="asdedas" localSheetId="3">#REF!</definedName>
    <definedName name="asdedas">#REF!</definedName>
    <definedName name="asli" localSheetId="1">#REF!</definedName>
    <definedName name="asli" localSheetId="2">#REF!</definedName>
    <definedName name="asli" localSheetId="3">#REF!</definedName>
    <definedName name="asli">#REF!</definedName>
    <definedName name="ayam" localSheetId="1">#REF!</definedName>
    <definedName name="ayam" localSheetId="2">#REF!</definedName>
    <definedName name="ayam" localSheetId="3">#REF!</definedName>
    <definedName name="ayam">#REF!</definedName>
    <definedName name="b" localSheetId="1">#REF!</definedName>
    <definedName name="b" localSheetId="2">#REF!</definedName>
    <definedName name="b" localSheetId="3">#REF!</definedName>
    <definedName name="b">#REF!</definedName>
    <definedName name="B.Aparatur" localSheetId="1">#REF!</definedName>
    <definedName name="B.Aparatur" localSheetId="2">#REF!</definedName>
    <definedName name="B.Aparatur" localSheetId="3">#REF!</definedName>
    <definedName name="B.Aparatur">#REF!</definedName>
    <definedName name="B.Aparatur1" localSheetId="3">#REF!</definedName>
    <definedName name="B.Aparatur1">#REF!</definedName>
    <definedName name="B.Publik" localSheetId="1">#REF!</definedName>
    <definedName name="B.Publik" localSheetId="2">#REF!</definedName>
    <definedName name="B.Publik" localSheetId="3">#REF!</definedName>
    <definedName name="B.Publik">#REF!</definedName>
    <definedName name="B.Publik1" localSheetId="3">#REF!</definedName>
    <definedName name="B.Publik1">#REF!</definedName>
    <definedName name="B.Publik2" localSheetId="3">#REF!</definedName>
    <definedName name="B.Publik2">#REF!</definedName>
    <definedName name="B.Publik3" localSheetId="3">#REF!</definedName>
    <definedName name="B.Publik3">#REF!</definedName>
    <definedName name="badan" localSheetId="1">#REF!</definedName>
    <definedName name="badan" localSheetId="2">#REF!</definedName>
    <definedName name="badan" localSheetId="3">#REF!</definedName>
    <definedName name="badan">#REF!</definedName>
    <definedName name="bangsos" localSheetId="1">#REF!</definedName>
    <definedName name="bangsos" localSheetId="2">#REF!</definedName>
    <definedName name="bangsos" localSheetId="3">#REF!</definedName>
    <definedName name="bangsos">#REF!</definedName>
    <definedName name="baru" localSheetId="1">#REF!</definedName>
    <definedName name="baru" localSheetId="2">#REF!</definedName>
    <definedName name="baru" localSheetId="3">#REF!</definedName>
    <definedName name="baru">#REF!</definedName>
    <definedName name="BARUPISAN" localSheetId="1">#REF!</definedName>
    <definedName name="BARUPISAN" localSheetId="2">#REF!</definedName>
    <definedName name="BARUPISAN" localSheetId="3">#REF!</definedName>
    <definedName name="BARUPISAN">#REF!</definedName>
    <definedName name="base" localSheetId="1">#REF!</definedName>
    <definedName name="base">#REF!</definedName>
    <definedName name="bbb" localSheetId="1">#REF!</definedName>
    <definedName name="bbb" localSheetId="2">#REF!</definedName>
    <definedName name="bbb" localSheetId="3">#REF!</definedName>
    <definedName name="bbb">#REF!</definedName>
    <definedName name="bbbbbbbbbb" localSheetId="1">#REF!</definedName>
    <definedName name="bbbbbbbbbb" localSheetId="2">#REF!</definedName>
    <definedName name="bbbbbbbbbb" localSheetId="3">#REF!</definedName>
    <definedName name="bbbbbbbbbb">#REF!</definedName>
    <definedName name="bidang6" localSheetId="1">#REF!</definedName>
    <definedName name="bidang6" localSheetId="2">#REF!</definedName>
    <definedName name="bidang6" localSheetId="3">#REF!</definedName>
    <definedName name="bidang6">#REF!</definedName>
    <definedName name="bidang7" localSheetId="1">#REF!</definedName>
    <definedName name="bidang7" localSheetId="2">#REF!</definedName>
    <definedName name="bidang7" localSheetId="3">#REF!</definedName>
    <definedName name="bidang7">#REF!</definedName>
    <definedName name="bimarta" localSheetId="1">#REF!</definedName>
    <definedName name="bimarta" localSheetId="2">#REF!</definedName>
    <definedName name="bimarta" localSheetId="3">#REF!</definedName>
    <definedName name="bimarta">#REF!</definedName>
    <definedName name="BLPU" localSheetId="1">#REF!</definedName>
    <definedName name="BLPU" localSheetId="2">#REF!</definedName>
    <definedName name="BLPU" localSheetId="3">#REF!</definedName>
    <definedName name="BLPU">#REF!</definedName>
    <definedName name="BNP" localSheetId="1">#REF!</definedName>
    <definedName name="BNP" localSheetId="2">#REF!</definedName>
    <definedName name="BNP" localSheetId="3">#REF!</definedName>
    <definedName name="BNP">#REF!</definedName>
    <definedName name="BP3AKB" localSheetId="1">#REF!</definedName>
    <definedName name="BP3AKB" localSheetId="2">#REF!</definedName>
    <definedName name="BP3AKB" localSheetId="3">#REF!</definedName>
    <definedName name="BP3AKB">#REF!</definedName>
    <definedName name="BPMD" localSheetId="1">#REF!</definedName>
    <definedName name="BPMD" localSheetId="2">#REF!</definedName>
    <definedName name="BPMD" localSheetId="3">#REF!</definedName>
    <definedName name="BPMD">#REF!</definedName>
    <definedName name="bu" localSheetId="1">#REF!</definedName>
    <definedName name="bu" localSheetId="2">#REF!</definedName>
    <definedName name="bu" localSheetId="3">#REF!</definedName>
    <definedName name="bu">#REF!</definedName>
    <definedName name="c.ap" localSheetId="3">#REF!</definedName>
    <definedName name="c.ap">#REF!</definedName>
    <definedName name="C.ap1" localSheetId="3">#REF!</definedName>
    <definedName name="C.ap1">#REF!</definedName>
    <definedName name="CCC" localSheetId="1">#REF!</definedName>
    <definedName name="CCC" localSheetId="2">#REF!</definedName>
    <definedName name="CCC" localSheetId="3">#REF!</definedName>
    <definedName name="CCC">#REF!</definedName>
    <definedName name="cimplung" localSheetId="1">#REF!</definedName>
    <definedName name="cimplung" localSheetId="2">#REF!</definedName>
    <definedName name="cimplung" localSheetId="3">#REF!</definedName>
    <definedName name="cimplung">#REF!</definedName>
    <definedName name="cimprung" localSheetId="1">#REF!</definedName>
    <definedName name="cimprung" localSheetId="2">#REF!</definedName>
    <definedName name="cimprung" localSheetId="3">#REF!</definedName>
    <definedName name="cimprung">#REF!</definedName>
    <definedName name="cobian" localSheetId="1">#REF!</definedName>
    <definedName name="cobian" localSheetId="2">#REF!</definedName>
    <definedName name="cobian" localSheetId="3">#REF!</definedName>
    <definedName name="cobian">#REF!</definedName>
    <definedName name="csalkdjslfxsf" localSheetId="1">#REF!</definedName>
    <definedName name="csalkdjslfxsf" localSheetId="2">#REF!</definedName>
    <definedName name="csalkdjslfxsf" localSheetId="3">#REF!</definedName>
    <definedName name="csalkdjslfxsf">#REF!</definedName>
    <definedName name="d" localSheetId="1">#REF!</definedName>
    <definedName name="d" localSheetId="2">#REF!</definedName>
    <definedName name="d" localSheetId="3">#REF!</definedName>
    <definedName name="d">#REF!</definedName>
    <definedName name="dadad" localSheetId="1">#REF!</definedName>
    <definedName name="dadad" localSheetId="2">#REF!</definedName>
    <definedName name="dadad" localSheetId="3">#REF!</definedName>
    <definedName name="dadad">#REF!</definedName>
    <definedName name="DARDA" localSheetId="1">#REF!</definedName>
    <definedName name="DARDA" localSheetId="2">#REF!</definedName>
    <definedName name="DARDA" localSheetId="3">#REF!</definedName>
    <definedName name="DARDA">#REF!</definedName>
    <definedName name="dari_darohman" localSheetId="1">#REF!</definedName>
    <definedName name="dari_darohman" localSheetId="2">#REF!</definedName>
    <definedName name="dari_darohman" localSheetId="3">#REF!</definedName>
    <definedName name="dari_darohman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>#REF!</definedName>
    <definedName name="Database1" localSheetId="1">#REF!</definedName>
    <definedName name="Database1" localSheetId="2">#REF!</definedName>
    <definedName name="Database1" localSheetId="3">#REF!</definedName>
    <definedName name="Database1">#REF!</definedName>
    <definedName name="db_pddk">[3]Analisis!$B$281:$C$377</definedName>
    <definedName name="dd" localSheetId="1">#REF!</definedName>
    <definedName name="dd" localSheetId="2">#REF!</definedName>
    <definedName name="dd" localSheetId="3">#REF!</definedName>
    <definedName name="dd">#REF!</definedName>
    <definedName name="ddddddd" localSheetId="1">#REF!</definedName>
    <definedName name="ddddddd" localSheetId="2">#REF!</definedName>
    <definedName name="ddddddd" localSheetId="3">#REF!</definedName>
    <definedName name="ddddddd">#REF!</definedName>
    <definedName name="ddkkslala" localSheetId="1">#REF!</definedName>
    <definedName name="ddkkslala" localSheetId="2">#REF!</definedName>
    <definedName name="ddkkslala" localSheetId="3">#REF!</definedName>
    <definedName name="ddkkslala">#REF!</definedName>
    <definedName name="ded" localSheetId="1">#REF!</definedName>
    <definedName name="ded" localSheetId="2">#REF!</definedName>
    <definedName name="ded" localSheetId="3">#REF!</definedName>
    <definedName name="ded">#REF!</definedName>
    <definedName name="dedei" localSheetId="1">#REF!</definedName>
    <definedName name="dedei" localSheetId="2">#REF!</definedName>
    <definedName name="dedei" localSheetId="3">#REF!</definedName>
    <definedName name="dedei">#REF!</definedName>
    <definedName name="dedi" localSheetId="1">#REF!</definedName>
    <definedName name="dedi" localSheetId="2">#REF!</definedName>
    <definedName name="dedi" localSheetId="3">#REF!</definedName>
    <definedName name="dedi">#REF!</definedName>
    <definedName name="dedi2" localSheetId="1">#REF!</definedName>
    <definedName name="dedi2" localSheetId="2">#REF!</definedName>
    <definedName name="dedi2" localSheetId="3">#REF!</definedName>
    <definedName name="dedi2">#REF!</definedName>
    <definedName name="DFSAFSD" localSheetId="1">#REF!</definedName>
    <definedName name="DFSAFSD" localSheetId="2">#REF!</definedName>
    <definedName name="DFSAFSD" localSheetId="3">#REF!</definedName>
    <definedName name="DFSAFSD">#REF!</definedName>
    <definedName name="dgfhg" localSheetId="1">#REF!</definedName>
    <definedName name="dgfhg" localSheetId="2">#REF!</definedName>
    <definedName name="dgfhg" localSheetId="3">#REF!</definedName>
    <definedName name="dgfhg">#REF!</definedName>
    <definedName name="diding" localSheetId="1">#REF!</definedName>
    <definedName name="diding" localSheetId="2">#REF!</definedName>
    <definedName name="diding" localSheetId="3">#REF!</definedName>
    <definedName name="diding">#REF!</definedName>
    <definedName name="diklat" localSheetId="1">#REF!</definedName>
    <definedName name="diklat" localSheetId="2">#REF!</definedName>
    <definedName name="diklat" localSheetId="3">#REF!</definedName>
    <definedName name="diklat">#REF!</definedName>
    <definedName name="DINSISIIS" localSheetId="1">#REF!</definedName>
    <definedName name="DINSISIIS" localSheetId="2">#REF!</definedName>
    <definedName name="DINSISIIS" localSheetId="3">#REF!</definedName>
    <definedName name="DINSISIIS">#REF!</definedName>
    <definedName name="DINSKANE" localSheetId="1">#REF!</definedName>
    <definedName name="DINSKANE" localSheetId="2">#REF!</definedName>
    <definedName name="DINSKANE" localSheetId="3">#REF!</definedName>
    <definedName name="DINSKANE">#REF!</definedName>
    <definedName name="DINSOS" localSheetId="1">#REF!</definedName>
    <definedName name="DINSOS" localSheetId="2">#REF!</definedName>
    <definedName name="DINSOS" localSheetId="3">#REF!</definedName>
    <definedName name="DINSOS">#REF!</definedName>
    <definedName name="DISKIMRUM" localSheetId="1">#REF!</definedName>
    <definedName name="DISKIMRUM" localSheetId="2">#REF!</definedName>
    <definedName name="DISKIMRUM" localSheetId="3">#REF!</definedName>
    <definedName name="DISKIMRUM">#REF!</definedName>
    <definedName name="disnaker" localSheetId="1">#REF!</definedName>
    <definedName name="disnaker" localSheetId="2">#REF!</definedName>
    <definedName name="disnaker" localSheetId="3">#REF!</definedName>
    <definedName name="disnaker">#REF!</definedName>
    <definedName name="disnakertrans" localSheetId="1">#REF!</definedName>
    <definedName name="disnakertrans" localSheetId="2">#REF!</definedName>
    <definedName name="disnakertrans" localSheetId="3">#REF!</definedName>
    <definedName name="disnakertrans">#REF!</definedName>
    <definedName name="disperindag" localSheetId="1">#REF!</definedName>
    <definedName name="disperindag" localSheetId="2">#REF!</definedName>
    <definedName name="disperindag" localSheetId="3">#REF!</definedName>
    <definedName name="disperindag">#REF!</definedName>
    <definedName name="dit" localSheetId="3">#REF!</definedName>
    <definedName name="dit">#REF!</definedName>
    <definedName name="ditt" localSheetId="3">#REF!</definedName>
    <definedName name="ditt">#REF!</definedName>
    <definedName name="ditt1" localSheetId="3">#REF!</definedName>
    <definedName name="ditt1">#REF!</definedName>
    <definedName name="ditt2" localSheetId="3">#REF!</definedName>
    <definedName name="ditt2">#REF!</definedName>
    <definedName name="dodol" localSheetId="1">#REF!</definedName>
    <definedName name="dodol" localSheetId="2">#REF!</definedName>
    <definedName name="dodol" localSheetId="3">#REF!</definedName>
    <definedName name="dodol">#REF!</definedName>
    <definedName name="DPMD" localSheetId="1">#REF!</definedName>
    <definedName name="DPMD" localSheetId="2">#REF!</definedName>
    <definedName name="DPMD" localSheetId="3">#REF!</definedName>
    <definedName name="DPMD">#REF!</definedName>
    <definedName name="DPMDESA" localSheetId="1">#REF!</definedName>
    <definedName name="DPMDESA" localSheetId="2">#REF!</definedName>
    <definedName name="DPMDESA" localSheetId="3">#REF!</definedName>
    <definedName name="DPMDESA">#REF!</definedName>
    <definedName name="drter" localSheetId="1">#REF!</definedName>
    <definedName name="drter" localSheetId="2">#REF!</definedName>
    <definedName name="drter" localSheetId="3">#REF!</definedName>
    <definedName name="drter">#REF!</definedName>
    <definedName name="ds" localSheetId="1">#REF!</definedName>
    <definedName name="ds" localSheetId="2">#REF!</definedName>
    <definedName name="ds" localSheetId="3">#REF!</definedName>
    <definedName name="ds">#REF!</definedName>
    <definedName name="DSES" localSheetId="1">#REF!</definedName>
    <definedName name="DSES" localSheetId="2">#REF!</definedName>
    <definedName name="DSES" localSheetId="3">#REF!</definedName>
    <definedName name="DSES">#REF!</definedName>
    <definedName name="dudung" localSheetId="1">#REF!</definedName>
    <definedName name="dudung" localSheetId="2">#REF!</definedName>
    <definedName name="dudung" localSheetId="3">#REF!</definedName>
    <definedName name="dudung">#REF!</definedName>
    <definedName name="dunk" localSheetId="1">#REF!</definedName>
    <definedName name="dunk" localSheetId="2">#REF!</definedName>
    <definedName name="dunk" localSheetId="3">#REF!</definedName>
    <definedName name="dunk">#REF!</definedName>
    <definedName name="Edit" localSheetId="3">#REF!</definedName>
    <definedName name="Edit">#REF!</definedName>
    <definedName name="edit1" localSheetId="3">#REF!</definedName>
    <definedName name="edit1">#REF!</definedName>
    <definedName name="edite" localSheetId="3">#REF!</definedName>
    <definedName name="edite">#REF!</definedName>
    <definedName name="edite2" localSheetId="3">#REF!</definedName>
    <definedName name="edite2">#REF!</definedName>
    <definedName name="editei" localSheetId="3">#REF!</definedName>
    <definedName name="editei">#REF!</definedName>
    <definedName name="editei1editei12" localSheetId="3">#REF!</definedName>
    <definedName name="editei1editei12">#REF!</definedName>
    <definedName name="eeee" localSheetId="1">#REF!</definedName>
    <definedName name="eeee" localSheetId="2">#REF!</definedName>
    <definedName name="eeee" localSheetId="3">#REF!</definedName>
    <definedName name="eeee">#REF!</definedName>
    <definedName name="ei" localSheetId="3">#REF!</definedName>
    <definedName name="ei">#REF!</definedName>
    <definedName name="eie" localSheetId="3">#REF!</definedName>
    <definedName name="eie">#REF!</definedName>
    <definedName name="eiei" localSheetId="3">#REF!</definedName>
    <definedName name="eiei">#REF!</definedName>
    <definedName name="eit" localSheetId="3">#REF!</definedName>
    <definedName name="eit">#REF!</definedName>
    <definedName name="ek" localSheetId="1">#REF!</definedName>
    <definedName name="ek" localSheetId="2">#REF!</definedName>
    <definedName name="ek" localSheetId="3">#REF!</definedName>
    <definedName name="ek">#REF!</definedName>
    <definedName name="Excel_BuiltIn_Print_Area_3" localSheetId="1">#REF!</definedName>
    <definedName name="Excel_BuiltIn_Print_Area_3" localSheetId="2">#REF!</definedName>
    <definedName name="Excel_BuiltIn_Print_Area_3" localSheetId="3">#REF!</definedName>
    <definedName name="Excel_BuiltIn_Print_Area_3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>#REF!</definedName>
    <definedName name="Excel_BuiltIn_Print_Titles_6" localSheetId="1">#REF!</definedName>
    <definedName name="Excel_BuiltIn_Print_Titles_6" localSheetId="2">#REF!</definedName>
    <definedName name="Excel_BuiltIn_Print_Titles_6" localSheetId="3">#REF!</definedName>
    <definedName name="Excel_BuiltIn_Print_Titles_6">#REF!</definedName>
    <definedName name="exchange" localSheetId="1">#REF!</definedName>
    <definedName name="exchange" localSheetId="2">#REF!</definedName>
    <definedName name="exchange" localSheetId="3">#REF!</definedName>
    <definedName name="exchange">#REF!</definedName>
    <definedName name="fauzi" localSheetId="1">#REF!</definedName>
    <definedName name="fauzi" localSheetId="2">#REF!</definedName>
    <definedName name="fauzi" localSheetId="3">#REF!</definedName>
    <definedName name="fauzi">#REF!</definedName>
    <definedName name="fauzii" localSheetId="1">#REF!</definedName>
    <definedName name="fauzii" localSheetId="2">#REF!</definedName>
    <definedName name="fauzii" localSheetId="3">#REF!</definedName>
    <definedName name="fauzii">#REF!</definedName>
    <definedName name="fff" localSheetId="1">#REF!</definedName>
    <definedName name="fff" localSheetId="2">#REF!</definedName>
    <definedName name="fff" localSheetId="3">#REF!</definedName>
    <definedName name="fff">#REF!</definedName>
    <definedName name="FGUYGKJNL" localSheetId="1">#REF!</definedName>
    <definedName name="FGUYGKJNL" localSheetId="2">#REF!</definedName>
    <definedName name="FGUYGKJNL" localSheetId="3">#REF!</definedName>
    <definedName name="FGUYGKJNL">#REF!</definedName>
    <definedName name="FK" localSheetId="1">[4]sampel!#REF!</definedName>
    <definedName name="FK">[4]sampel!#REF!</definedName>
    <definedName name="FORMAT" localSheetId="1">#REF!</definedName>
    <definedName name="FORMAT" localSheetId="2">#REF!</definedName>
    <definedName name="FORMAT" localSheetId="3">#REF!</definedName>
    <definedName name="FORMAT">#REF!</definedName>
    <definedName name="FT" localSheetId="1">[4]sampel!#REF!</definedName>
    <definedName name="FT">[4]sampel!#REF!</definedName>
    <definedName name="galaxy">"Picture 1"</definedName>
    <definedName name="gendut" localSheetId="1">#REF!</definedName>
    <definedName name="gendut" localSheetId="2">#REF!</definedName>
    <definedName name="gendut" localSheetId="3">#REF!</definedName>
    <definedName name="gendut">#REF!</definedName>
    <definedName name="gerandong" localSheetId="1">#REF!</definedName>
    <definedName name="gerandong" localSheetId="2">#REF!</definedName>
    <definedName name="gerandong" localSheetId="3">#REF!</definedName>
    <definedName name="gerandong">#REF!</definedName>
    <definedName name="GGGG" localSheetId="1" hidden="1">[5]A!#REF!</definedName>
    <definedName name="GGGG" hidden="1">[5]A!#REF!</definedName>
    <definedName name="GGH" localSheetId="1">#REF!</definedName>
    <definedName name="GGH" localSheetId="2">#REF!</definedName>
    <definedName name="GGH" localSheetId="3">#REF!</definedName>
    <definedName name="GGH">#REF!</definedName>
    <definedName name="iii" localSheetId="1">#REF!</definedName>
    <definedName name="iii" localSheetId="2">#REF!</definedName>
    <definedName name="iii" localSheetId="3">#REF!</definedName>
    <definedName name="iii">#REF!</definedName>
    <definedName name="IIN" localSheetId="1">#REF!</definedName>
    <definedName name="IIN" localSheetId="2">#REF!</definedName>
    <definedName name="IIN" localSheetId="3">#REF!</definedName>
    <definedName name="IIN">#REF!</definedName>
    <definedName name="INDAG" localSheetId="1">#REF!</definedName>
    <definedName name="INDAG" localSheetId="2">#REF!</definedName>
    <definedName name="INDAG" localSheetId="3">#REF!</definedName>
    <definedName name="INDAG">#REF!</definedName>
    <definedName name="intvrrfu" localSheetId="1">'[6]FES FUNGSIONAL UMUM'!#REF!</definedName>
    <definedName name="intvrrfu">'[6]FES FUNGSIONAL UMUM'!#REF!</definedName>
    <definedName name="intvstr" localSheetId="1">#REF!</definedName>
    <definedName name="intvstr">#REF!</definedName>
    <definedName name="irm" localSheetId="3">#REF!</definedName>
    <definedName name="irm">#REF!</definedName>
    <definedName name="irmm" localSheetId="3">#REF!</definedName>
    <definedName name="irmm">#REF!</definedName>
    <definedName name="irmn" localSheetId="3">#REF!</definedName>
    <definedName name="irmn">#REF!</definedName>
    <definedName name="irmnn" localSheetId="3">#REF!</definedName>
    <definedName name="irmnn">#REF!</definedName>
    <definedName name="jatiasih" localSheetId="2">OFFSET('[7]Kode Rekening Pdapatn Kab.kota'!$A$1,9,0,1000,7)</definedName>
    <definedName name="jatiasih" localSheetId="3">OFFSET('[8]Kode Rekening Pdapatn Kab.kota'!$A$1,9,0,1000,7)</definedName>
    <definedName name="jatiasih">OFFSET('[9]Kode Rekening Pdapatn Kab.kota'!$A$1,9,0,1000,7)</definedName>
    <definedName name="jatuh" localSheetId="1">#REF!</definedName>
    <definedName name="jatuh" localSheetId="2">#REF!</definedName>
    <definedName name="jatuh" localSheetId="3">#REF!</definedName>
    <definedName name="jatuh">#REF!</definedName>
    <definedName name="JHGJB" localSheetId="1">#REF!</definedName>
    <definedName name="JHGJB" localSheetId="2">#REF!</definedName>
    <definedName name="JHGJB" localSheetId="3">#REF!</definedName>
    <definedName name="JHGJB">#REF!</definedName>
    <definedName name="JVALN" localSheetId="1">[4]sampel!#REF!</definedName>
    <definedName name="JVALN">[4]sampel!#REF!</definedName>
    <definedName name="JVV" localSheetId="1">[4]sampel!#REF!</definedName>
    <definedName name="JVV">[4]sampel!#REF!</definedName>
    <definedName name="k" localSheetId="1">#REF!</definedName>
    <definedName name="k" localSheetId="2">#REF!</definedName>
    <definedName name="k" localSheetId="3">#REF!</definedName>
    <definedName name="k">#REF!</definedName>
    <definedName name="KDIJDI" localSheetId="1">#REF!</definedName>
    <definedName name="KDIJDI" localSheetId="2">#REF!</definedName>
    <definedName name="KDIJDI" localSheetId="3">#REF!</definedName>
    <definedName name="KDIJDI">#REF!</definedName>
    <definedName name="Kdkeg" localSheetId="1">#REF!</definedName>
    <definedName name="Kdkeg" localSheetId="2">#REF!</definedName>
    <definedName name="Kdkeg" localSheetId="3">#REF!</definedName>
    <definedName name="Kdkeg">#REF!</definedName>
    <definedName name="kecipring" localSheetId="1">#REF!</definedName>
    <definedName name="kecipring" localSheetId="2">#REF!</definedName>
    <definedName name="kecipring" localSheetId="3">#REF!</definedName>
    <definedName name="kecipring">#REF!</definedName>
    <definedName name="Kegiatan" localSheetId="1">#REF!</definedName>
    <definedName name="Kegiatan" localSheetId="2">#REF!</definedName>
    <definedName name="Kegiatan" localSheetId="3">#REF!</definedName>
    <definedName name="Kegiatan">#REF!</definedName>
    <definedName name="KETERANGAN" localSheetId="2">'[10]combo ket'!$A$1:$A$65536</definedName>
    <definedName name="KETERANGAN" localSheetId="3">'[11]combo ket'!$A:$A</definedName>
    <definedName name="KETERANGAN">'[11]combo ket'!$A$1:$A$65536</definedName>
    <definedName name="kinanti" localSheetId="1">#REF!</definedName>
    <definedName name="kinanti" localSheetId="2">#REF!</definedName>
    <definedName name="kinanti" localSheetId="3">#REF!</definedName>
    <definedName name="kinanti">#REF!</definedName>
    <definedName name="kognitif">[3]Sheet1!$A$16:$A$21</definedName>
    <definedName name="koko" localSheetId="1">#REF!</definedName>
    <definedName name="koko" localSheetId="2">#REF!</definedName>
    <definedName name="koko" localSheetId="3">#REF!</definedName>
    <definedName name="koko">#REF!</definedName>
    <definedName name="kosong" localSheetId="1">#REF!</definedName>
    <definedName name="kosong" localSheetId="2">#REF!</definedName>
    <definedName name="kosong" localSheetId="3">#REF!</definedName>
    <definedName name="kosong">#REF!</definedName>
    <definedName name="lap" localSheetId="1">#REF!</definedName>
    <definedName name="lap" localSheetId="2">#REF!</definedName>
    <definedName name="lap" localSheetId="3">#REF!</definedName>
    <definedName name="lap">#REF!</definedName>
    <definedName name="lll" localSheetId="1">#REF!</definedName>
    <definedName name="lll" localSheetId="2">#REF!</definedName>
    <definedName name="lll" localSheetId="3">#REF!</definedName>
    <definedName name="lll">#REF!</definedName>
    <definedName name="malam" localSheetId="1">#REF!</definedName>
    <definedName name="malam" localSheetId="2">#REF!</definedName>
    <definedName name="malam" localSheetId="3">#REF!</definedName>
    <definedName name="malam">#REF!</definedName>
    <definedName name="MARET" localSheetId="1">#REF!</definedName>
    <definedName name="MARET" localSheetId="2">#REF!</definedName>
    <definedName name="MARET" localSheetId="3">#REF!</definedName>
    <definedName name="MARET">#REF!</definedName>
    <definedName name="master" localSheetId="1">#REF!</definedName>
    <definedName name="master" localSheetId="2">#REF!</definedName>
    <definedName name="master" localSheetId="3">#REF!</definedName>
    <definedName name="master">#REF!</definedName>
    <definedName name="master_jabatan">'[3]Data Jab Raw'!$C$1:$G$1731</definedName>
    <definedName name="na" localSheetId="3">#REF!</definedName>
    <definedName name="na">#REF!</definedName>
    <definedName name="naa" localSheetId="3">#REF!</definedName>
    <definedName name="naa">#REF!</definedName>
    <definedName name="naa1a" localSheetId="3">#REF!</definedName>
    <definedName name="naa1a">#REF!</definedName>
    <definedName name="naaa" localSheetId="3">#REF!</definedName>
    <definedName name="naaa">#REF!</definedName>
    <definedName name="nai" localSheetId="3">#REF!</definedName>
    <definedName name="nai">#REF!</definedName>
    <definedName name="naii" localSheetId="3">#REF!</definedName>
    <definedName name="naii">#REF!</definedName>
    <definedName name="naio" localSheetId="3">#REF!</definedName>
    <definedName name="naio">#REF!</definedName>
    <definedName name="naioo" localSheetId="3">#REF!</definedName>
    <definedName name="naioo">#REF!</definedName>
    <definedName name="nb" localSheetId="1">#REF!</definedName>
    <definedName name="nb" localSheetId="2">#REF!</definedName>
    <definedName name="nb" localSheetId="3">#REF!</definedName>
    <definedName name="nb">#REF!</definedName>
    <definedName name="newbaru" localSheetId="1">#REF!</definedName>
    <definedName name="newbaru" localSheetId="2">#REF!</definedName>
    <definedName name="newbaru" localSheetId="3">#REF!</definedName>
    <definedName name="newbaru">#REF!</definedName>
    <definedName name="newpagu" localSheetId="1">#REF!</definedName>
    <definedName name="newpagu" localSheetId="2">#REF!</definedName>
    <definedName name="newpagu" localSheetId="3">#REF!</definedName>
    <definedName name="newpagu">#REF!</definedName>
    <definedName name="ni" localSheetId="3">#REF!</definedName>
    <definedName name="ni">#REF!</definedName>
    <definedName name="nia" localSheetId="3">#REF!</definedName>
    <definedName name="nia">#REF!</definedName>
    <definedName name="niaa" localSheetId="3">#REF!</definedName>
    <definedName name="niaa">#REF!</definedName>
    <definedName name="nie" localSheetId="3">#REF!</definedName>
    <definedName name="nie">#REF!</definedName>
    <definedName name="niee" localSheetId="3">#REF!</definedName>
    <definedName name="niee">#REF!</definedName>
    <definedName name="niei" localSheetId="3">#REF!</definedName>
    <definedName name="niei">#REF!</definedName>
    <definedName name="nieie" localSheetId="3">#REF!</definedName>
    <definedName name="nieie">#REF!</definedName>
    <definedName name="nii" localSheetId="3">#REF!</definedName>
    <definedName name="nii">#REF!</definedName>
    <definedName name="nining" localSheetId="1">#REF!</definedName>
    <definedName name="nining" localSheetId="2">#REF!</definedName>
    <definedName name="nining" localSheetId="3">#REF!</definedName>
    <definedName name="nining">#REF!</definedName>
    <definedName name="nmkeg" localSheetId="1">#REF!</definedName>
    <definedName name="nmkeg" localSheetId="2">#REF!</definedName>
    <definedName name="nmkeg" localSheetId="3">#REF!</definedName>
    <definedName name="nmkeg">#REF!</definedName>
    <definedName name="Noncuyy" localSheetId="1">#REF!</definedName>
    <definedName name="Noncuyy" localSheetId="2">#REF!</definedName>
    <definedName name="Noncuyy" localSheetId="3">#REF!</definedName>
    <definedName name="Noncuyy">#REF!</definedName>
    <definedName name="oadsad" localSheetId="1">#REF!</definedName>
    <definedName name="oadsad" localSheetId="2">#REF!</definedName>
    <definedName name="oadsad" localSheetId="3">#REF!</definedName>
    <definedName name="oadsad">#REF!</definedName>
    <definedName name="odading" localSheetId="1">#REF!</definedName>
    <definedName name="odading" localSheetId="2">#REF!</definedName>
    <definedName name="odading" localSheetId="3">#REF!</definedName>
    <definedName name="odading">#REF!</definedName>
    <definedName name="oke" localSheetId="1">#REF!</definedName>
    <definedName name="oke" localSheetId="2">#REF!</definedName>
    <definedName name="oke" localSheetId="3">#REF!</definedName>
    <definedName name="oke">#REF!</definedName>
    <definedName name="paguppas" localSheetId="1">#REF!</definedName>
    <definedName name="paguppas" localSheetId="2">#REF!</definedName>
    <definedName name="paguppas" localSheetId="3">#REF!</definedName>
    <definedName name="paguppas">#REF!</definedName>
    <definedName name="paguppascopi" localSheetId="1">#REF!</definedName>
    <definedName name="paguppascopi" localSheetId="2">#REF!</definedName>
    <definedName name="paguppascopi" localSheetId="3">#REF!</definedName>
    <definedName name="paguppascopi">#REF!</definedName>
    <definedName name="pariwisata" localSheetId="1">#REF!</definedName>
    <definedName name="pariwisata" localSheetId="2">#REF!</definedName>
    <definedName name="pariwisata" localSheetId="3">#REF!</definedName>
    <definedName name="pariwisata">#REF!</definedName>
    <definedName name="PEM_PEREM" localSheetId="1">#REF!</definedName>
    <definedName name="PEM_PEREM" localSheetId="2">#REF!</definedName>
    <definedName name="PEM_PEREM" localSheetId="3">#REF!</definedName>
    <definedName name="PEM_PEREM">#REF!</definedName>
    <definedName name="pemberdayaanmasya" localSheetId="1">#REF!</definedName>
    <definedName name="pemberdayaanmasya" localSheetId="2">#REF!</definedName>
    <definedName name="pemberdayaanmasya" localSheetId="3">#REF!</definedName>
    <definedName name="pemberdayaanmasya">#REF!</definedName>
    <definedName name="penyesuaianpagu" localSheetId="1">#REF!</definedName>
    <definedName name="penyesuaianpagu" localSheetId="2">#REF!</definedName>
    <definedName name="penyesuaianpagu" localSheetId="3">#REF!</definedName>
    <definedName name="penyesuaianpagu">#REF!</definedName>
    <definedName name="per" localSheetId="1">#REF!</definedName>
    <definedName name="per" localSheetId="2">#REF!</definedName>
    <definedName name="per" localSheetId="3">#REF!</definedName>
    <definedName name="per">#REF!</definedName>
    <definedName name="perbidang" localSheetId="1">#REF!</definedName>
    <definedName name="perbidang" localSheetId="2">#REF!</definedName>
    <definedName name="perbidang" localSheetId="3">#REF!</definedName>
    <definedName name="perbidang">#REF!</definedName>
    <definedName name="perbidangdbg" localSheetId="1">#REF!</definedName>
    <definedName name="perbidangdbg" localSheetId="2">#REF!</definedName>
    <definedName name="perbidangdbg" localSheetId="3">#REF!</definedName>
    <definedName name="perbidangdbg">#REF!</definedName>
    <definedName name="perencanaan" localSheetId="1">#REF!</definedName>
    <definedName name="perencanaan" localSheetId="2">#REF!</definedName>
    <definedName name="perencanaan" localSheetId="3">#REF!</definedName>
    <definedName name="perencanaan">#REF!</definedName>
    <definedName name="peronding" localSheetId="1">#REF!</definedName>
    <definedName name="peronding" localSheetId="2">#REF!</definedName>
    <definedName name="peronding" localSheetId="3">#REF!</definedName>
    <definedName name="peronding">#REF!</definedName>
    <definedName name="PGANDA" localSheetId="3">#REF!</definedName>
    <definedName name="PGANDA">#REF!</definedName>
    <definedName name="PICT1">INDEX([12]Photo!$B$1:$B$4,MATCH([13]Sheet1!$B$2,[12]Photo!$A$1:$A$4,0))</definedName>
    <definedName name="ppas" localSheetId="1">#REF!</definedName>
    <definedName name="ppas" localSheetId="2">#REF!</definedName>
    <definedName name="ppas" localSheetId="3">#REF!</definedName>
    <definedName name="ppas">#REF!</definedName>
    <definedName name="_xlnm.Print_Area" localSheetId="0">'KEGIATAN DBMSDA 2022'!$A$1:$AL$1058</definedName>
    <definedName name="_xlnm.Print_Area" localSheetId="1">'KEGIATAN DBMSDA 2022 (2)'!$A$1:$AM$1084</definedName>
    <definedName name="_xlnm.Print_Area" localSheetId="2">'REKAP (PER PROGRAM)'!$A$1:$P$22</definedName>
    <definedName name="_xlnm.Print_Area" localSheetId="3">'REKAP KEGIATAN 2021'!$A$1:$N$32</definedName>
    <definedName name="_xlnm.Print_Area">#REF!</definedName>
    <definedName name="_xlnm.Print_Titles" localSheetId="0">'KEGIATAN DBMSDA 2022'!$4:$6</definedName>
    <definedName name="_xlnm.Print_Titles" localSheetId="1">'KEGIATAN DBMSDA 2022 (2)'!$13:$16</definedName>
    <definedName name="_xlnm.Print_Titles" localSheetId="2">'REKAP (PER PROGRAM)'!$7:$7</definedName>
    <definedName name="q" localSheetId="3">#REF!</definedName>
    <definedName name="q">#REF!</definedName>
    <definedName name="qa" localSheetId="3">#REF!</definedName>
    <definedName name="qa">#REF!</definedName>
    <definedName name="qaa" localSheetId="3">#REF!</definedName>
    <definedName name="qaa">#REF!</definedName>
    <definedName name="qau" localSheetId="3">#REF!</definedName>
    <definedName name="qau">#REF!</definedName>
    <definedName name="qauu" localSheetId="3">#REF!</definedName>
    <definedName name="qauu">#REF!</definedName>
    <definedName name="qq" localSheetId="3">#REF!</definedName>
    <definedName name="qq">#REF!</definedName>
    <definedName name="qqq" localSheetId="1">#REF!</definedName>
    <definedName name="qqq" localSheetId="2">#REF!</definedName>
    <definedName name="qqq" localSheetId="3">#REF!</definedName>
    <definedName name="qqq">#REF!</definedName>
    <definedName name="qqqqqqqqqqqqqqqqqqqqqqq" localSheetId="1">#REF!</definedName>
    <definedName name="qqqqqqqqqqqqqqqqqqqqqqq" localSheetId="2">#REF!</definedName>
    <definedName name="qqqqqqqqqqqqqqqqqqqqqqq" localSheetId="3">#REF!</definedName>
    <definedName name="qqqqqqqqqqqqqqqqqqqqqqq">#REF!</definedName>
    <definedName name="qr" localSheetId="3">#REF!</definedName>
    <definedName name="qr">#REF!</definedName>
    <definedName name="qrr" localSheetId="3">#REF!</definedName>
    <definedName name="qrr">#REF!</definedName>
    <definedName name="ramping" localSheetId="1">#REF!</definedName>
    <definedName name="ramping" localSheetId="2">#REF!</definedName>
    <definedName name="ramping" localSheetId="3">#REF!</definedName>
    <definedName name="ramping">#REF!</definedName>
    <definedName name="Rasionalisasi" localSheetId="1">#REF!</definedName>
    <definedName name="Rasionalisasi" localSheetId="2">#REF!</definedName>
    <definedName name="Rasionalisasi" localSheetId="3">#REF!</definedName>
    <definedName name="Rasionalisasi">#REF!</definedName>
    <definedName name="rekap" localSheetId="2">OFFSET('[14]Kode Rekening Pdapatn Kab.kota'!$A$1,9,0,1000,7)</definedName>
    <definedName name="rekap" localSheetId="3">OFFSET('[14]Kode Rekening Pdapatn Kab.kota'!$A$1,9,0,1000,7)</definedName>
    <definedName name="rekap">OFFSET('[15]Kode Rekening Pdapatn Kab.kota'!$A$1,9,0,1000,7)</definedName>
    <definedName name="rekap1" localSheetId="1">#REF!</definedName>
    <definedName name="rekap1" localSheetId="2">#REF!</definedName>
    <definedName name="rekap1" localSheetId="3">#REF!</definedName>
    <definedName name="rekap1">#REF!</definedName>
    <definedName name="rekbel" localSheetId="2">OFFSET('[16]Kode rekening Belanja'!$A$1,0,0,ROWS('[16]Kode rekening Belanja'!$A$1:$A$65536),7)</definedName>
    <definedName name="rekbel" localSheetId="3">OFFSET('[17]Kode rekening Belanja'!$A$1,0,0,ROWS('[17]Kode rekening Belanja'!$A$1:$A$65536),7)</definedName>
    <definedName name="rekbel">OFFSET('[18]Kode rekening Belanja'!$A$1,0,0,ROWS('[18]Kode rekening Belanja'!$A:$A),7)</definedName>
    <definedName name="rekbel1" localSheetId="2">OFFSET('[16]Kode rekening Belanja'!$A$1,15,0,1000,7)</definedName>
    <definedName name="rekbel1" localSheetId="3">OFFSET('[17]Kode rekening Belanja'!$A$1,15,0,1000,7)</definedName>
    <definedName name="rekbel1">OFFSET('[18]Kode rekening Belanja'!$A$1,15,0,1000,7)</definedName>
    <definedName name="rekpem" localSheetId="2">OFFSET('[16]Kode Rekening Pembiayaan'!$A$1,8,0,1000,7)</definedName>
    <definedName name="rekpem" localSheetId="3">OFFSET('[17]Kode Rekening Pembiayaan'!$A$1,8,0,1000,7)</definedName>
    <definedName name="rekpem">OFFSET('[18]Kode Rekening Pembiayaan'!$A$1,8,0,1000,7)</definedName>
    <definedName name="rekpend" localSheetId="2">OFFSET('[16]Kode Rekening Pdapatn Kab.kota'!$A$1,9,0,1000,7)</definedName>
    <definedName name="rekpend" localSheetId="3">OFFSET('[17]Kode Rekening Pdapatn Kab.kota'!$A$1,9,0,1000,7)</definedName>
    <definedName name="rekpend">OFFSET('[18]Kode Rekening Pdapatn Kab.kota'!$A$1,9,0,1000,7)</definedName>
    <definedName name="renstra" localSheetId="1">#REF!</definedName>
    <definedName name="renstra" localSheetId="2">#REF!</definedName>
    <definedName name="renstra" localSheetId="3">#REF!</definedName>
    <definedName name="renstra">#REF!</definedName>
    <definedName name="rerendo" localSheetId="1">#REF!</definedName>
    <definedName name="rerendo" localSheetId="2">#REF!</definedName>
    <definedName name="rerendo" localSheetId="3">#REF!</definedName>
    <definedName name="rerendo">#REF!</definedName>
    <definedName name="restarea" localSheetId="1">#REF!</definedName>
    <definedName name="restarea" localSheetId="2">#REF!</definedName>
    <definedName name="restarea" localSheetId="3">#REF!</definedName>
    <definedName name="restarea">#REF!</definedName>
    <definedName name="revisi" localSheetId="1">#REF!</definedName>
    <definedName name="revisi" localSheetId="2">#REF!</definedName>
    <definedName name="revisi" localSheetId="3">#REF!</definedName>
    <definedName name="revisi">#REF!</definedName>
    <definedName name="rka" localSheetId="2">#N/A</definedName>
    <definedName name="rka" localSheetId="3">OFFSET('[19]Kode rekening Belanja'!$A$1,0,0,ROWS('[19]Kode rekening Belanja'!$A$1:$A$65536),7)</definedName>
    <definedName name="rka">OFFSET('[20]Kode rekening Belanja'!$A$1,0,0,ROWS('[20]Kode rekening Belanja'!$A:$A),7)</definedName>
    <definedName name="RKA_dpu" localSheetId="2">OFFSET('[21]Kode rekening Belanja'!$A$1,0,0,ROWS('[21]Kode rekening Belanja'!$A$1:$A$65536),7)</definedName>
    <definedName name="RKA_dpu">OFFSET('[22]Kode rekening Belanja'!$A$1,0,0,ROWS('[22]Kode rekening Belanja'!$A$1:$A$65536),7)</definedName>
    <definedName name="RKA_dpu1">OFFSET('[23]Kode rekening Belanja'!$A$1,0,0,ROWS('[23]Kode rekening Belanja'!$A:$A),7)</definedName>
    <definedName name="RKAUDPU" localSheetId="2">[24]koderek!$A$1:$H$1488</definedName>
    <definedName name="RKAUDPU">[25]koderek!$A$1:$H$1488</definedName>
    <definedName name="salaah" localSheetId="1">#REF!</definedName>
    <definedName name="salaah" localSheetId="2">#REF!</definedName>
    <definedName name="salaah" localSheetId="3">#REF!</definedName>
    <definedName name="salaah">#REF!</definedName>
    <definedName name="SDADAE" localSheetId="1">#REF!</definedName>
    <definedName name="SDADAE" localSheetId="2">#REF!</definedName>
    <definedName name="SDADAE" localSheetId="3">#REF!</definedName>
    <definedName name="SDADAE">#REF!</definedName>
    <definedName name="SDEAD" localSheetId="1">#REF!</definedName>
    <definedName name="SDEAD" localSheetId="2">#REF!</definedName>
    <definedName name="SDEAD" localSheetId="3">#REF!</definedName>
    <definedName name="SDEAD">#REF!</definedName>
    <definedName name="sef" localSheetId="1">#REF!</definedName>
    <definedName name="sef" localSheetId="2">#REF!</definedName>
    <definedName name="sef" localSheetId="3">#REF!</definedName>
    <definedName name="sef">#REF!</definedName>
    <definedName name="sekret" localSheetId="1">#REF!</definedName>
    <definedName name="sekret" localSheetId="2">#REF!</definedName>
    <definedName name="sekret" localSheetId="3">#REF!</definedName>
    <definedName name="sekret">#REF!</definedName>
    <definedName name="sektor">[3]Analisis!$M$1:$M$35</definedName>
    <definedName name="SHNSHNS" localSheetId="1">#REF!</definedName>
    <definedName name="SHNSHNS" localSheetId="2">#REF!</definedName>
    <definedName name="SHNSHNS" localSheetId="3">#REF!</definedName>
    <definedName name="SHNSHNS">#REF!</definedName>
    <definedName name="sifat">[3]Analisis!$Q$1:$Q$4</definedName>
    <definedName name="soe" localSheetId="1">#REF!</definedName>
    <definedName name="soe" localSheetId="2">#REF!</definedName>
    <definedName name="soe" localSheetId="3">#REF!</definedName>
    <definedName name="soe">#REF!</definedName>
    <definedName name="ss" localSheetId="1">#REF!</definedName>
    <definedName name="ss" localSheetId="2">#REF!</definedName>
    <definedName name="ss" localSheetId="3">#REF!</definedName>
    <definedName name="ss">#REF!</definedName>
    <definedName name="sss" localSheetId="1">#REF!</definedName>
    <definedName name="sss" localSheetId="2">#REF!</definedName>
    <definedName name="sss" localSheetId="3">#REF!</definedName>
    <definedName name="sss">#REF!</definedName>
    <definedName name="ssss" localSheetId="1">#REF!</definedName>
    <definedName name="ssss" localSheetId="2">#REF!</definedName>
    <definedName name="ssss" localSheetId="3">#REF!</definedName>
    <definedName name="ssss">#REF!</definedName>
    <definedName name="tata" localSheetId="1">#REF!</definedName>
    <definedName name="tata" localSheetId="2">#REF!</definedName>
    <definedName name="tata" localSheetId="3">#REF!</definedName>
    <definedName name="tata">#REF!</definedName>
    <definedName name="tatadado" localSheetId="1">#REF!</definedName>
    <definedName name="tatadado" localSheetId="2">#REF!</definedName>
    <definedName name="tatadado" localSheetId="3">#REF!</definedName>
    <definedName name="tatadado">#REF!</definedName>
    <definedName name="TaxTV">10%</definedName>
    <definedName name="TaxXL">5%</definedName>
    <definedName name="TEST" localSheetId="1">#REF!</definedName>
    <definedName name="TEST" localSheetId="2">#REF!</definedName>
    <definedName name="TEST" localSheetId="3">#REF!</definedName>
    <definedName name="TEST">#REF!</definedName>
    <definedName name="toni" localSheetId="1">#REF!</definedName>
    <definedName name="toni" localSheetId="2">#REF!</definedName>
    <definedName name="toni" localSheetId="3">#REF!</definedName>
    <definedName name="toni">#REF!</definedName>
    <definedName name="transmigrasi" localSheetId="1">#REF!</definedName>
    <definedName name="transmigrasi" localSheetId="2">#REF!</definedName>
    <definedName name="transmigrasi" localSheetId="3">#REF!</definedName>
    <definedName name="transmigrasi">#REF!</definedName>
    <definedName name="tulsnv" localSheetId="1">#REF!</definedName>
    <definedName name="tulsnv" localSheetId="2">#REF!</definedName>
    <definedName name="tulsnv" localSheetId="3">#REF!</definedName>
    <definedName name="tulsnv">#REF!</definedName>
    <definedName name="update_jab" localSheetId="1">#REF!</definedName>
    <definedName name="update_jab">#REF!</definedName>
    <definedName name="URUSAN" localSheetId="1">#REF!</definedName>
    <definedName name="URUSAN" localSheetId="2">#REF!</definedName>
    <definedName name="URUSAN" localSheetId="3">#REF!</definedName>
    <definedName name="URUSAN">#REF!</definedName>
    <definedName name="usulan" localSheetId="1">#REF!</definedName>
    <definedName name="usulan" localSheetId="2">#REF!</definedName>
    <definedName name="usulan" localSheetId="3">#REF!</definedName>
    <definedName name="usulan">#REF!</definedName>
    <definedName name="weklsfksa" localSheetId="1">#REF!</definedName>
    <definedName name="weklsfksa" localSheetId="2">#REF!</definedName>
    <definedName name="weklsfksa" localSheetId="3">#REF!</definedName>
    <definedName name="weklsfksa">#REF!</definedName>
    <definedName name="wer" localSheetId="1">#REF!</definedName>
    <definedName name="wer" localSheetId="2">#REF!</definedName>
    <definedName name="wer" localSheetId="3">#REF!</definedName>
    <definedName name="wer">#REF!</definedName>
    <definedName name="ww" localSheetId="1">#REF!</definedName>
    <definedName name="ww" localSheetId="2">#REF!</definedName>
    <definedName name="ww" localSheetId="3">#REF!</definedName>
    <definedName name="ww">#REF!</definedName>
    <definedName name="www" localSheetId="1">#REF!</definedName>
    <definedName name="www" localSheetId="2">#REF!</definedName>
    <definedName name="www" localSheetId="3">#REF!</definedName>
    <definedName name="www">#REF!</definedName>
    <definedName name="x" localSheetId="1">#REF!</definedName>
    <definedName name="x" localSheetId="2">#REF!</definedName>
    <definedName name="x" localSheetId="3">#REF!</definedName>
    <definedName name="x">#REF!</definedName>
    <definedName name="xa" localSheetId="3">#REF!</definedName>
    <definedName name="xa">#REF!</definedName>
    <definedName name="xaa" localSheetId="3">#REF!</definedName>
    <definedName name="xaa">#REF!</definedName>
    <definedName name="xae" localSheetId="3">#REF!</definedName>
    <definedName name="xae">#REF!</definedName>
    <definedName name="xaee" localSheetId="3">#REF!</definedName>
    <definedName name="xaee">#REF!</definedName>
    <definedName name="xe" localSheetId="3">#REF!</definedName>
    <definedName name="xe">#REF!</definedName>
    <definedName name="xee" localSheetId="3">#REF!</definedName>
    <definedName name="xee">#REF!</definedName>
    <definedName name="xpander" localSheetId="1">#REF!</definedName>
    <definedName name="xpander" localSheetId="2">#REF!</definedName>
    <definedName name="xpander" localSheetId="3">#REF!</definedName>
    <definedName name="xpander">#REF!</definedName>
    <definedName name="xx" localSheetId="3">#REF!</definedName>
    <definedName name="xx">#REF!</definedName>
    <definedName name="Y" localSheetId="1">#REF!</definedName>
    <definedName name="Y" localSheetId="2">#REF!</definedName>
    <definedName name="Y" localSheetId="3">#REF!</definedName>
    <definedName name="Y">#REF!</definedName>
    <definedName name="ya" localSheetId="3">#REF!</definedName>
    <definedName name="ya">#REF!</definedName>
    <definedName name="yaa" localSheetId="3">#REF!</definedName>
    <definedName name="yaa">#REF!</definedName>
    <definedName name="yai" localSheetId="3">#REF!</definedName>
    <definedName name="yai">#REF!</definedName>
    <definedName name="yaii" localSheetId="3">#REF!</definedName>
    <definedName name="yaii">#REF!</definedName>
    <definedName name="Yansos" localSheetId="1">#REF!</definedName>
    <definedName name="Yansos" localSheetId="2">#REF!</definedName>
    <definedName name="Yansos" localSheetId="3">#REF!</definedName>
    <definedName name="Yansos">#REF!</definedName>
    <definedName name="yi" localSheetId="3">#REF!</definedName>
    <definedName name="yi">#REF!</definedName>
    <definedName name="yii" localSheetId="3">#REF!</definedName>
    <definedName name="yii">#REF!</definedName>
    <definedName name="ys" localSheetId="3">#REF!</definedName>
    <definedName name="ys">#REF!</definedName>
    <definedName name="yse" localSheetId="3">#REF!</definedName>
    <definedName name="yse">#REF!</definedName>
    <definedName name="ysee" localSheetId="3">#REF!</definedName>
    <definedName name="ysee">#REF!</definedName>
    <definedName name="yss" localSheetId="3">#REF!</definedName>
    <definedName name="yss">#REF!</definedName>
    <definedName name="yy" localSheetId="3">#REF!</definedName>
    <definedName name="yy">#REF!</definedName>
    <definedName name="z" localSheetId="1">#REF!</definedName>
    <definedName name="z" localSheetId="2">#REF!</definedName>
    <definedName name="z" localSheetId="3">#REF!</definedName>
    <definedName name="z">#REF!</definedName>
    <definedName name="za" localSheetId="3">#REF!</definedName>
    <definedName name="za">#REF!</definedName>
    <definedName name="zaa" localSheetId="3">#REF!</definedName>
    <definedName name="zaa">#REF!</definedName>
    <definedName name="zai" localSheetId="3">#REF!</definedName>
    <definedName name="zai">#REF!</definedName>
    <definedName name="zaii" localSheetId="3">#REF!</definedName>
    <definedName name="zaii">#REF!</definedName>
    <definedName name="zar" localSheetId="1">#REF!</definedName>
    <definedName name="zar" localSheetId="2">#REF!</definedName>
    <definedName name="zar" localSheetId="3">#REF!</definedName>
    <definedName name="zar">#REF!</definedName>
    <definedName name="ze" localSheetId="3">#REF!</definedName>
    <definedName name="ze">#REF!</definedName>
    <definedName name="zee" localSheetId="3">#REF!</definedName>
    <definedName name="zee">#REF!</definedName>
    <definedName name="zq" localSheetId="3">#REF!</definedName>
    <definedName name="zq">#REF!</definedName>
    <definedName name="zqe" localSheetId="3">#REF!</definedName>
    <definedName name="zqe">#REF!</definedName>
    <definedName name="zqee" localSheetId="3">#REF!</definedName>
    <definedName name="zqee">#REF!</definedName>
    <definedName name="zqq" localSheetId="3">#REF!</definedName>
    <definedName name="zqq">#REF!</definedName>
    <definedName name="zqz" localSheetId="3">#REF!</definedName>
    <definedName name="zqz">#REF!</definedName>
    <definedName name="zqzz" localSheetId="3">#REF!</definedName>
    <definedName name="zqzz">#REF!</definedName>
    <definedName name="zz" localSheetId="3">#REF!</definedName>
    <definedName name="z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30" i="5" l="1"/>
  <c r="AJ430" i="5"/>
  <c r="AG1064" i="5"/>
  <c r="AG1058" i="5"/>
  <c r="AG516" i="5"/>
  <c r="AG425" i="5"/>
  <c r="AG94" i="5"/>
  <c r="AG46" i="5"/>
  <c r="AG17" i="5"/>
  <c r="BE1062" i="5" l="1"/>
  <c r="BE1063" i="5"/>
  <c r="BE1061" i="5"/>
  <c r="BD1060" i="5"/>
  <c r="BD1058" i="5" s="1"/>
  <c r="BC1060" i="5"/>
  <c r="BE1067" i="5"/>
  <c r="BE1066" i="5" s="1"/>
  <c r="BD1066" i="5"/>
  <c r="BC1066" i="5"/>
  <c r="BE1080" i="5"/>
  <c r="BE1079" i="5"/>
  <c r="BE1078" i="5"/>
  <c r="BE1077" i="5"/>
  <c r="BE1076" i="5"/>
  <c r="BE1075" i="5"/>
  <c r="BE1074" i="5"/>
  <c r="BE1073" i="5"/>
  <c r="BE1072" i="5"/>
  <c r="BE1071" i="5"/>
  <c r="BE1070" i="5"/>
  <c r="BE1069" i="5"/>
  <c r="BD1068" i="5"/>
  <c r="BC1068" i="5"/>
  <c r="BE1081" i="5"/>
  <c r="BD1081" i="5"/>
  <c r="BC1081" i="5"/>
  <c r="BD17" i="5"/>
  <c r="BB47" i="5"/>
  <c r="AZ47" i="5"/>
  <c r="AP47" i="5"/>
  <c r="BD69" i="5"/>
  <c r="BC69" i="5"/>
  <c r="BC47" i="5" s="1"/>
  <c r="AM85" i="5"/>
  <c r="AM84" i="5"/>
  <c r="BE93" i="5"/>
  <c r="BE92" i="5"/>
  <c r="BE91" i="5"/>
  <c r="BE90" i="5"/>
  <c r="BE89" i="5"/>
  <c r="BE88" i="5"/>
  <c r="BE87" i="5"/>
  <c r="BE85" i="5"/>
  <c r="BE84" i="5"/>
  <c r="BE83" i="5"/>
  <c r="BE82" i="5"/>
  <c r="BE81" i="5"/>
  <c r="BE80" i="5"/>
  <c r="BE79" i="5"/>
  <c r="BE77" i="5"/>
  <c r="BE76" i="5"/>
  <c r="BE75" i="5"/>
  <c r="BE74" i="5"/>
  <c r="BE73" i="5"/>
  <c r="BE72" i="5"/>
  <c r="BE71" i="5"/>
  <c r="BE70" i="5"/>
  <c r="BE68" i="5"/>
  <c r="BE67" i="5"/>
  <c r="BE66" i="5"/>
  <c r="BE65" i="5"/>
  <c r="BE64" i="5"/>
  <c r="BE63" i="5"/>
  <c r="BE62" i="5"/>
  <c r="BE61" i="5"/>
  <c r="BE60" i="5"/>
  <c r="BE59" i="5"/>
  <c r="BE58" i="5"/>
  <c r="BE57" i="5"/>
  <c r="BE56" i="5"/>
  <c r="BE55" i="5"/>
  <c r="BE54" i="5"/>
  <c r="BE53" i="5"/>
  <c r="BE52" i="5"/>
  <c r="BE51" i="5"/>
  <c r="BE49" i="5"/>
  <c r="AJ396" i="5"/>
  <c r="AM396" i="5"/>
  <c r="AM148" i="5"/>
  <c r="AJ148" i="5"/>
  <c r="AM1042" i="5"/>
  <c r="AJ1042" i="5"/>
  <c r="W1042" i="5"/>
  <c r="AJ1012" i="5"/>
  <c r="AJ1011" i="5"/>
  <c r="AJ1010" i="5"/>
  <c r="AJ1009" i="5"/>
  <c r="AJ1008" i="5"/>
  <c r="AJ1007" i="5"/>
  <c r="AM1017" i="5"/>
  <c r="AJ1017" i="5"/>
  <c r="W1017" i="5"/>
  <c r="AM1010" i="5"/>
  <c r="AM1011" i="5"/>
  <c r="AM1012" i="5"/>
  <c r="W1010" i="5"/>
  <c r="W1011" i="5"/>
  <c r="W1012" i="5"/>
  <c r="W542" i="5"/>
  <c r="AJ542" i="5"/>
  <c r="AM542" i="5"/>
  <c r="AJ1080" i="5"/>
  <c r="AM1080" i="5"/>
  <c r="AM1009" i="5"/>
  <c r="AM1008" i="5"/>
  <c r="AM1007" i="5"/>
  <c r="AM430" i="5"/>
  <c r="AM409" i="5"/>
  <c r="AM408" i="5"/>
  <c r="AM406" i="5"/>
  <c r="W406" i="5"/>
  <c r="AJ406" i="5"/>
  <c r="BE1058" i="5" l="1"/>
  <c r="BD1064" i="5"/>
  <c r="BE46" i="5"/>
  <c r="BE47" i="5"/>
  <c r="BE1068" i="5"/>
  <c r="BE1064" i="5" s="1"/>
  <c r="BE1060" i="5"/>
  <c r="BD46" i="5"/>
  <c r="AJ84" i="5"/>
  <c r="AJ85" i="5"/>
  <c r="W430" i="5" l="1"/>
  <c r="W1080" i="5"/>
  <c r="W1007" i="5"/>
  <c r="W1008" i="5"/>
  <c r="W1009" i="5"/>
  <c r="W396" i="5"/>
  <c r="W84" i="5"/>
  <c r="W85" i="5"/>
  <c r="AH1081" i="5" l="1"/>
  <c r="AH1068" i="5"/>
  <c r="AH1066" i="5"/>
  <c r="AH1060" i="5"/>
  <c r="AH1056" i="5"/>
  <c r="AH1054" i="5"/>
  <c r="AH1052" i="5"/>
  <c r="AH1045" i="5"/>
  <c r="AH1043" i="5"/>
  <c r="AH1034" i="5"/>
  <c r="AH1021" i="5"/>
  <c r="AH1018" i="5"/>
  <c r="AH1013" i="5"/>
  <c r="AH543" i="5"/>
  <c r="AH540" i="5"/>
  <c r="AH523" i="5"/>
  <c r="AH521" i="5"/>
  <c r="AH518" i="5"/>
  <c r="AH514" i="5"/>
  <c r="AH431" i="5"/>
  <c r="AH427" i="5"/>
  <c r="AH412" i="5"/>
  <c r="AH407" i="5"/>
  <c r="AH397" i="5"/>
  <c r="AH149" i="5"/>
  <c r="AH98" i="5"/>
  <c r="AH96" i="5"/>
  <c r="AH86" i="5"/>
  <c r="AH78" i="5"/>
  <c r="AH69" i="5"/>
  <c r="AH50" i="5"/>
  <c r="AH48" i="5"/>
  <c r="AH45" i="5"/>
  <c r="AH44" i="5"/>
  <c r="AH43" i="5"/>
  <c r="AH42" i="5"/>
  <c r="AH39" i="5"/>
  <c r="AH38" i="5"/>
  <c r="AH36" i="5"/>
  <c r="AH34" i="5"/>
  <c r="AH33" i="5"/>
  <c r="AH32" i="5"/>
  <c r="AH30" i="5"/>
  <c r="AH27" i="5"/>
  <c r="AH26" i="5"/>
  <c r="AH24" i="5"/>
  <c r="AH22" i="5"/>
  <c r="AH21" i="5"/>
  <c r="AH19" i="5"/>
  <c r="AH1084" i="5" l="1"/>
  <c r="AH16" i="5" s="1"/>
  <c r="BG24" i="5"/>
  <c r="BH24" i="5" s="1"/>
  <c r="AG1084" i="5" l="1"/>
  <c r="AG16" i="5" s="1"/>
  <c r="D27" i="8"/>
  <c r="C27" i="8"/>
  <c r="J21" i="8"/>
  <c r="H21" i="8"/>
  <c r="G21" i="8"/>
  <c r="F21" i="8"/>
  <c r="E21" i="8"/>
  <c r="C21" i="8"/>
  <c r="J20" i="8"/>
  <c r="I20" i="8"/>
  <c r="I16" i="8" s="1"/>
  <c r="H20" i="8"/>
  <c r="G20" i="8"/>
  <c r="F20" i="8"/>
  <c r="E20" i="8"/>
  <c r="C20" i="8"/>
  <c r="J19" i="8"/>
  <c r="H19" i="8"/>
  <c r="G19" i="8"/>
  <c r="F19" i="8"/>
  <c r="E19" i="8"/>
  <c r="C19" i="8"/>
  <c r="J18" i="8"/>
  <c r="H18" i="8"/>
  <c r="G18" i="8"/>
  <c r="F18" i="8"/>
  <c r="E18" i="8"/>
  <c r="C18" i="8"/>
  <c r="J17" i="8"/>
  <c r="H17" i="8"/>
  <c r="G17" i="8"/>
  <c r="G16" i="8" s="1"/>
  <c r="F17" i="8"/>
  <c r="F16" i="8" s="1"/>
  <c r="E17" i="8"/>
  <c r="C17" i="8"/>
  <c r="L15" i="8"/>
  <c r="K15" i="8"/>
  <c r="J15" i="8"/>
  <c r="I15" i="8"/>
  <c r="H15" i="8"/>
  <c r="G15" i="8"/>
  <c r="F15" i="8"/>
  <c r="E15" i="8"/>
  <c r="J14" i="8"/>
  <c r="I14" i="8"/>
  <c r="H14" i="8"/>
  <c r="G14" i="8"/>
  <c r="F14" i="8"/>
  <c r="E14" i="8"/>
  <c r="L13" i="8"/>
  <c r="K13" i="8"/>
  <c r="J13" i="8"/>
  <c r="I13" i="8"/>
  <c r="H13" i="8"/>
  <c r="G13" i="8"/>
  <c r="F13" i="8"/>
  <c r="E13" i="8"/>
  <c r="J12" i="8"/>
  <c r="I12" i="8"/>
  <c r="H12" i="8"/>
  <c r="G12" i="8"/>
  <c r="F12" i="8"/>
  <c r="E12" i="8"/>
  <c r="J11" i="8"/>
  <c r="I11" i="8"/>
  <c r="H11" i="8"/>
  <c r="G11" i="8"/>
  <c r="F11" i="8"/>
  <c r="E11" i="8"/>
  <c r="J10" i="8"/>
  <c r="I10" i="8"/>
  <c r="H10" i="8"/>
  <c r="G10" i="8"/>
  <c r="G22" i="8" s="1"/>
  <c r="N13" i="8" l="1"/>
  <c r="D13" i="8" s="1"/>
  <c r="N14" i="8"/>
  <c r="D14" i="8" s="1"/>
  <c r="K22" i="8"/>
  <c r="J16" i="8"/>
  <c r="M11" i="8"/>
  <c r="C11" i="8" s="1"/>
  <c r="H16" i="8"/>
  <c r="M13" i="8"/>
  <c r="C13" i="8" s="1"/>
  <c r="M14" i="8"/>
  <c r="C14" i="8" s="1"/>
  <c r="J22" i="8"/>
  <c r="N12" i="8"/>
  <c r="D12" i="8" s="1"/>
  <c r="L22" i="8"/>
  <c r="N15" i="8"/>
  <c r="D15" i="8" s="1"/>
  <c r="E16" i="8"/>
  <c r="M16" i="8" s="1"/>
  <c r="C16" i="8" s="1"/>
  <c r="H22" i="8"/>
  <c r="F22" i="8"/>
  <c r="I22" i="8"/>
  <c r="M12" i="8"/>
  <c r="C12" i="8" s="1"/>
  <c r="M15" i="8"/>
  <c r="C15" i="8" s="1"/>
  <c r="N11" i="8"/>
  <c r="D11" i="8" s="1"/>
  <c r="M10" i="8"/>
  <c r="N10" i="8"/>
  <c r="E22" i="8" l="1"/>
  <c r="N16" i="8"/>
  <c r="D16" i="8" s="1"/>
  <c r="D10" i="8"/>
  <c r="D22" i="8" s="1"/>
  <c r="C10" i="8"/>
  <c r="C22" i="8" s="1"/>
  <c r="M22" i="8"/>
  <c r="N22" i="8" l="1"/>
  <c r="AI1064" i="5"/>
  <c r="L15" i="6" s="1"/>
  <c r="AI1058" i="5"/>
  <c r="AJ45" i="5" l="1"/>
  <c r="AJ44" i="5"/>
  <c r="AJ43" i="5"/>
  <c r="AJ42" i="5"/>
  <c r="AJ39" i="5"/>
  <c r="AJ38" i="5"/>
  <c r="AJ36" i="5"/>
  <c r="AJ34" i="5"/>
  <c r="AJ33" i="5"/>
  <c r="AJ32" i="5"/>
  <c r="AJ30" i="5"/>
  <c r="AJ27" i="5"/>
  <c r="AJ26" i="5"/>
  <c r="AJ24" i="5"/>
  <c r="AJ22" i="5"/>
  <c r="AJ19" i="5"/>
  <c r="AJ21" i="5" l="1"/>
  <c r="AI425" i="5" l="1"/>
  <c r="J30" i="6"/>
  <c r="H30" i="6"/>
  <c r="I28" i="6"/>
  <c r="I24" i="6"/>
  <c r="I16" i="6"/>
  <c r="J15" i="6"/>
  <c r="J14" i="6"/>
  <c r="J13" i="6"/>
  <c r="J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I30" i="6" l="1"/>
  <c r="J16" i="6"/>
  <c r="F16" i="6"/>
  <c r="G16" i="6"/>
  <c r="H16" i="6" s="1"/>
  <c r="BJ432" i="5" l="1"/>
  <c r="BG1067" i="5"/>
  <c r="BG1066" i="5" s="1"/>
  <c r="BG522" i="5"/>
  <c r="BG521" i="5" s="1"/>
  <c r="BG409" i="5"/>
  <c r="BG408" i="5"/>
  <c r="BG97" i="5"/>
  <c r="BG96" i="5" s="1"/>
  <c r="BG49" i="5"/>
  <c r="BG48" i="5" s="1"/>
  <c r="BG45" i="5"/>
  <c r="BH45" i="5" s="1"/>
  <c r="BG44" i="5"/>
  <c r="BH44" i="5" s="1"/>
  <c r="BG43" i="5"/>
  <c r="BH43" i="5" s="1"/>
  <c r="BG42" i="5"/>
  <c r="BH42" i="5" s="1"/>
  <c r="BG40" i="5"/>
  <c r="BG39" i="5"/>
  <c r="BH39" i="5" s="1"/>
  <c r="BG38" i="5"/>
  <c r="BH38" i="5" s="1"/>
  <c r="BG36" i="5"/>
  <c r="BH36" i="5" s="1"/>
  <c r="BG34" i="5"/>
  <c r="BH34" i="5" s="1"/>
  <c r="BG33" i="5"/>
  <c r="BH33" i="5" s="1"/>
  <c r="BG32" i="5"/>
  <c r="BH32" i="5" s="1"/>
  <c r="BG31" i="5"/>
  <c r="BG30" i="5"/>
  <c r="BH30" i="5" s="1"/>
  <c r="BG29" i="5"/>
  <c r="BG28" i="5"/>
  <c r="BG27" i="5"/>
  <c r="BH27" i="5" s="1"/>
  <c r="BG26" i="5"/>
  <c r="BH26" i="5" s="1"/>
  <c r="BG22" i="5"/>
  <c r="BH22" i="5" s="1"/>
  <c r="BG21" i="5"/>
  <c r="BH21" i="5" s="1"/>
  <c r="BG19" i="5"/>
  <c r="AJ1067" i="5"/>
  <c r="AJ522" i="5"/>
  <c r="AJ409" i="5"/>
  <c r="AJ408" i="5"/>
  <c r="AJ97" i="5"/>
  <c r="AJ49" i="5"/>
  <c r="AM97" i="5" l="1"/>
  <c r="AI516" i="5"/>
  <c r="L12" i="6"/>
  <c r="AI94" i="5"/>
  <c r="AI46" i="5"/>
  <c r="AI17" i="5"/>
  <c r="BE45" i="5"/>
  <c r="BE44" i="5"/>
  <c r="BE43" i="5"/>
  <c r="BE42" i="5"/>
  <c r="BE39" i="5"/>
  <c r="BE38" i="5"/>
  <c r="BE36" i="5"/>
  <c r="BE34" i="5"/>
  <c r="BE33" i="5"/>
  <c r="BE32" i="5"/>
  <c r="BE30" i="5"/>
  <c r="BE27" i="5"/>
  <c r="BE26" i="5"/>
  <c r="BE24" i="5"/>
  <c r="BE22" i="5"/>
  <c r="BE21" i="5"/>
  <c r="BE19" i="5"/>
  <c r="BD1084" i="5"/>
  <c r="BC1084" i="5"/>
  <c r="V1083" i="5"/>
  <c r="N1083" i="5"/>
  <c r="M1083" i="5"/>
  <c r="V1082" i="5"/>
  <c r="N1082" i="5"/>
  <c r="M1082" i="5"/>
  <c r="AO1081" i="5"/>
  <c r="AL1081" i="5"/>
  <c r="U1081" i="5"/>
  <c r="M1081" i="5"/>
  <c r="W1079" i="5"/>
  <c r="V1079" i="5"/>
  <c r="AM1079" i="5" s="1"/>
  <c r="N1079" i="5"/>
  <c r="M1079" i="5"/>
  <c r="V1078" i="5"/>
  <c r="N1078" i="5"/>
  <c r="M1078" i="5"/>
  <c r="V1077" i="5"/>
  <c r="N1077" i="5"/>
  <c r="M1077" i="5"/>
  <c r="V1076" i="5"/>
  <c r="N1076" i="5"/>
  <c r="M1076" i="5"/>
  <c r="V1075" i="5"/>
  <c r="N1075" i="5"/>
  <c r="M1075" i="5"/>
  <c r="V1074" i="5"/>
  <c r="N1074" i="5"/>
  <c r="M1074" i="5"/>
  <c r="V1073" i="5"/>
  <c r="N1073" i="5"/>
  <c r="M1073" i="5"/>
  <c r="V1072" i="5"/>
  <c r="N1072" i="5"/>
  <c r="M1072" i="5"/>
  <c r="V1071" i="5"/>
  <c r="N1071" i="5"/>
  <c r="M1071" i="5"/>
  <c r="V1070" i="5"/>
  <c r="N1070" i="5"/>
  <c r="M1070" i="5"/>
  <c r="V1069" i="5"/>
  <c r="N1069" i="5"/>
  <c r="M1069" i="5"/>
  <c r="AO1068" i="5"/>
  <c r="AL1068" i="5"/>
  <c r="AL1064" i="5" s="1"/>
  <c r="U1068" i="5"/>
  <c r="U1064" i="5" s="1"/>
  <c r="M1068" i="5"/>
  <c r="N1067" i="5"/>
  <c r="M1067" i="5"/>
  <c r="AO1066" i="5"/>
  <c r="AO1064" i="5" s="1"/>
  <c r="V1066" i="5"/>
  <c r="V1063" i="5"/>
  <c r="N1063" i="5"/>
  <c r="M1063" i="5"/>
  <c r="V1062" i="5"/>
  <c r="N1062" i="5"/>
  <c r="M1062" i="5"/>
  <c r="V1061" i="5"/>
  <c r="N1061" i="5"/>
  <c r="M1061" i="5"/>
  <c r="AO1060" i="5"/>
  <c r="AL1060" i="5"/>
  <c r="U1060" i="5"/>
  <c r="M1060" i="5"/>
  <c r="AO1058" i="5"/>
  <c r="AL1058" i="5"/>
  <c r="U1058" i="5"/>
  <c r="V1057" i="5"/>
  <c r="BG1057" i="5" s="1"/>
  <c r="BG1056" i="5" s="1"/>
  <c r="N1057" i="5"/>
  <c r="M1057" i="5"/>
  <c r="AO1056" i="5"/>
  <c r="AL1056" i="5"/>
  <c r="U1056" i="5"/>
  <c r="M1056" i="5"/>
  <c r="V1055" i="5"/>
  <c r="BG1055" i="5" s="1"/>
  <c r="BG1054" i="5" s="1"/>
  <c r="N1055" i="5"/>
  <c r="M1055" i="5"/>
  <c r="AO1054" i="5"/>
  <c r="AL1054" i="5"/>
  <c r="U1054" i="5"/>
  <c r="M1054" i="5"/>
  <c r="V1053" i="5"/>
  <c r="BG1053" i="5" s="1"/>
  <c r="BG1052" i="5" s="1"/>
  <c r="N1053" i="5"/>
  <c r="M1053" i="5"/>
  <c r="AO1052" i="5"/>
  <c r="AL1052" i="5"/>
  <c r="U1052" i="5"/>
  <c r="M1052" i="5"/>
  <c r="V1051" i="5"/>
  <c r="AM1051" i="5" s="1"/>
  <c r="N1051" i="5"/>
  <c r="M1051" i="5"/>
  <c r="V1050" i="5"/>
  <c r="N1050" i="5"/>
  <c r="M1050" i="5"/>
  <c r="V1049" i="5"/>
  <c r="N1049" i="5"/>
  <c r="M1049" i="5"/>
  <c r="V1048" i="5"/>
  <c r="N1048" i="5"/>
  <c r="M1048" i="5"/>
  <c r="V1047" i="5"/>
  <c r="AM1047" i="5" s="1"/>
  <c r="N1047" i="5"/>
  <c r="M1047" i="5"/>
  <c r="V1046" i="5"/>
  <c r="N1046" i="5"/>
  <c r="M1046" i="5"/>
  <c r="AO1045" i="5"/>
  <c r="AL1045" i="5"/>
  <c r="U1045" i="5"/>
  <c r="M1045" i="5"/>
  <c r="V1044" i="5"/>
  <c r="N1044" i="5"/>
  <c r="M1044" i="5"/>
  <c r="AO1043" i="5"/>
  <c r="AL1043" i="5"/>
  <c r="U1043" i="5"/>
  <c r="M1043" i="5"/>
  <c r="V1041" i="5"/>
  <c r="N1041" i="5"/>
  <c r="M1041" i="5"/>
  <c r="V1040" i="5"/>
  <c r="M1040" i="5"/>
  <c r="V1039" i="5"/>
  <c r="M1039" i="5"/>
  <c r="V1038" i="5"/>
  <c r="N1038" i="5"/>
  <c r="M1038" i="5"/>
  <c r="V1037" i="5"/>
  <c r="N1037" i="5"/>
  <c r="M1037" i="5"/>
  <c r="V1036" i="5"/>
  <c r="AM1036" i="5" s="1"/>
  <c r="N1036" i="5"/>
  <c r="M1036" i="5"/>
  <c r="V1035" i="5"/>
  <c r="N1035" i="5"/>
  <c r="M1035" i="5"/>
  <c r="AO1034" i="5"/>
  <c r="AL1034" i="5"/>
  <c r="U1034" i="5"/>
  <c r="M1034" i="5"/>
  <c r="V1033" i="5"/>
  <c r="N1033" i="5"/>
  <c r="M1033" i="5"/>
  <c r="V1032" i="5"/>
  <c r="N1032" i="5"/>
  <c r="M1032" i="5"/>
  <c r="V1031" i="5"/>
  <c r="N1031" i="5"/>
  <c r="M1031" i="5"/>
  <c r="V1030" i="5"/>
  <c r="N1030" i="5"/>
  <c r="M1030" i="5"/>
  <c r="V1029" i="5"/>
  <c r="N1029" i="5"/>
  <c r="M1029" i="5"/>
  <c r="V1028" i="5"/>
  <c r="N1028" i="5"/>
  <c r="M1028" i="5"/>
  <c r="V1027" i="5"/>
  <c r="N1027" i="5"/>
  <c r="M1027" i="5"/>
  <c r="V1026" i="5"/>
  <c r="N1026" i="5"/>
  <c r="M1026" i="5"/>
  <c r="V1025" i="5"/>
  <c r="N1025" i="5"/>
  <c r="M1025" i="5"/>
  <c r="V1024" i="5"/>
  <c r="N1024" i="5"/>
  <c r="M1024" i="5"/>
  <c r="V1023" i="5"/>
  <c r="N1023" i="5"/>
  <c r="M1023" i="5"/>
  <c r="V1022" i="5"/>
  <c r="N1022" i="5"/>
  <c r="M1022" i="5"/>
  <c r="AO1021" i="5"/>
  <c r="AL1021" i="5"/>
  <c r="U1021" i="5"/>
  <c r="M1021" i="5"/>
  <c r="V1020" i="5"/>
  <c r="N1020" i="5"/>
  <c r="M1020" i="5"/>
  <c r="AL1019" i="5"/>
  <c r="N1019" i="5"/>
  <c r="M1019" i="5"/>
  <c r="AO1018" i="5"/>
  <c r="U1018" i="5"/>
  <c r="M1018" i="5"/>
  <c r="V1016" i="5"/>
  <c r="S1016" i="5"/>
  <c r="N1016" i="5"/>
  <c r="M1016" i="5"/>
  <c r="V1015" i="5"/>
  <c r="S1015" i="5"/>
  <c r="N1015" i="5"/>
  <c r="M1015" i="5"/>
  <c r="V1014" i="5"/>
  <c r="V1013" i="5" s="1"/>
  <c r="N1014" i="5"/>
  <c r="M1014" i="5"/>
  <c r="AO1013" i="5"/>
  <c r="AL1013" i="5"/>
  <c r="U1013" i="5"/>
  <c r="M1013" i="5"/>
  <c r="V1006" i="5"/>
  <c r="S1006" i="5"/>
  <c r="N1006" i="5"/>
  <c r="M1006" i="5"/>
  <c r="V1005" i="5"/>
  <c r="S1005" i="5"/>
  <c r="N1005" i="5"/>
  <c r="M1005" i="5"/>
  <c r="V1004" i="5"/>
  <c r="AM1004" i="5" s="1"/>
  <c r="S1004" i="5"/>
  <c r="N1004" i="5"/>
  <c r="M1004" i="5"/>
  <c r="V1003" i="5"/>
  <c r="S1003" i="5"/>
  <c r="N1003" i="5"/>
  <c r="M1003" i="5"/>
  <c r="V1002" i="5"/>
  <c r="AJ1002" i="5" s="1"/>
  <c r="S1002" i="5"/>
  <c r="N1002" i="5"/>
  <c r="M1002" i="5"/>
  <c r="V1001" i="5"/>
  <c r="S1001" i="5"/>
  <c r="N1001" i="5"/>
  <c r="M1001" i="5"/>
  <c r="V1000" i="5"/>
  <c r="AM1000" i="5" s="1"/>
  <c r="S1000" i="5"/>
  <c r="N1000" i="5"/>
  <c r="M1000" i="5"/>
  <c r="AU999" i="5"/>
  <c r="V999" i="5"/>
  <c r="S999" i="5"/>
  <c r="N999" i="5"/>
  <c r="M999" i="5"/>
  <c r="V998" i="5"/>
  <c r="S998" i="5"/>
  <c r="N998" i="5"/>
  <c r="M998" i="5"/>
  <c r="V997" i="5"/>
  <c r="S997" i="5"/>
  <c r="N997" i="5"/>
  <c r="M997" i="5"/>
  <c r="V996" i="5"/>
  <c r="S996" i="5"/>
  <c r="N996" i="5"/>
  <c r="M996" i="5"/>
  <c r="V995" i="5"/>
  <c r="S995" i="5"/>
  <c r="N995" i="5"/>
  <c r="M995" i="5"/>
  <c r="V994" i="5"/>
  <c r="S994" i="5"/>
  <c r="N994" i="5"/>
  <c r="M994" i="5"/>
  <c r="V993" i="5"/>
  <c r="S993" i="5"/>
  <c r="N993" i="5"/>
  <c r="M993" i="5"/>
  <c r="V992" i="5"/>
  <c r="S992" i="5"/>
  <c r="N992" i="5"/>
  <c r="M992" i="5"/>
  <c r="V991" i="5"/>
  <c r="S991" i="5"/>
  <c r="N991" i="5"/>
  <c r="M991" i="5"/>
  <c r="V990" i="5"/>
  <c r="S990" i="5"/>
  <c r="N990" i="5"/>
  <c r="M990" i="5"/>
  <c r="V989" i="5"/>
  <c r="S989" i="5"/>
  <c r="N989" i="5"/>
  <c r="M989" i="5"/>
  <c r="V988" i="5"/>
  <c r="S988" i="5"/>
  <c r="N988" i="5"/>
  <c r="M988" i="5"/>
  <c r="V987" i="5"/>
  <c r="S987" i="5"/>
  <c r="N987" i="5"/>
  <c r="M987" i="5"/>
  <c r="V986" i="5"/>
  <c r="S986" i="5"/>
  <c r="N986" i="5"/>
  <c r="M986" i="5"/>
  <c r="V985" i="5"/>
  <c r="S985" i="5"/>
  <c r="N985" i="5"/>
  <c r="M985" i="5"/>
  <c r="V984" i="5"/>
  <c r="S984" i="5"/>
  <c r="N984" i="5"/>
  <c r="M984" i="5"/>
  <c r="V983" i="5"/>
  <c r="S983" i="5"/>
  <c r="N983" i="5"/>
  <c r="M983" i="5"/>
  <c r="V982" i="5"/>
  <c r="S982" i="5"/>
  <c r="N982" i="5"/>
  <c r="M982" i="5"/>
  <c r="V981" i="5"/>
  <c r="S981" i="5"/>
  <c r="N981" i="5"/>
  <c r="M981" i="5"/>
  <c r="V980" i="5"/>
  <c r="S980" i="5"/>
  <c r="N980" i="5"/>
  <c r="M980" i="5"/>
  <c r="V979" i="5"/>
  <c r="S979" i="5"/>
  <c r="N979" i="5"/>
  <c r="M979" i="5"/>
  <c r="V978" i="5"/>
  <c r="S978" i="5"/>
  <c r="N978" i="5"/>
  <c r="M978" i="5"/>
  <c r="V977" i="5"/>
  <c r="S977" i="5"/>
  <c r="N977" i="5"/>
  <c r="M977" i="5"/>
  <c r="V976" i="5"/>
  <c r="S976" i="5"/>
  <c r="N976" i="5"/>
  <c r="M976" i="5"/>
  <c r="V975" i="5"/>
  <c r="S975" i="5"/>
  <c r="N975" i="5"/>
  <c r="M975" i="5"/>
  <c r="V974" i="5"/>
  <c r="S974" i="5"/>
  <c r="N974" i="5"/>
  <c r="M974" i="5"/>
  <c r="V973" i="5"/>
  <c r="S973" i="5"/>
  <c r="N973" i="5"/>
  <c r="M973" i="5"/>
  <c r="V972" i="5"/>
  <c r="S972" i="5"/>
  <c r="N972" i="5"/>
  <c r="M972" i="5"/>
  <c r="V971" i="5"/>
  <c r="S971" i="5"/>
  <c r="N971" i="5"/>
  <c r="M971" i="5"/>
  <c r="V970" i="5"/>
  <c r="S970" i="5"/>
  <c r="N970" i="5"/>
  <c r="M970" i="5"/>
  <c r="V969" i="5"/>
  <c r="S969" i="5"/>
  <c r="N969" i="5"/>
  <c r="M969" i="5"/>
  <c r="V968" i="5"/>
  <c r="S968" i="5"/>
  <c r="N968" i="5"/>
  <c r="M968" i="5"/>
  <c r="V967" i="5"/>
  <c r="S967" i="5"/>
  <c r="N967" i="5"/>
  <c r="M967" i="5"/>
  <c r="V966" i="5"/>
  <c r="S966" i="5"/>
  <c r="N966" i="5"/>
  <c r="M966" i="5"/>
  <c r="V965" i="5"/>
  <c r="S965" i="5"/>
  <c r="N965" i="5"/>
  <c r="M965" i="5"/>
  <c r="V964" i="5"/>
  <c r="AM964" i="5" s="1"/>
  <c r="S964" i="5"/>
  <c r="N964" i="5"/>
  <c r="M964" i="5"/>
  <c r="V963" i="5"/>
  <c r="AM963" i="5" s="1"/>
  <c r="S963" i="5"/>
  <c r="N963" i="5"/>
  <c r="M963" i="5"/>
  <c r="V962" i="5"/>
  <c r="AM962" i="5" s="1"/>
  <c r="S962" i="5"/>
  <c r="N962" i="5"/>
  <c r="M962" i="5"/>
  <c r="V961" i="5"/>
  <c r="AM961" i="5" s="1"/>
  <c r="S961" i="5"/>
  <c r="N961" i="5"/>
  <c r="M961" i="5"/>
  <c r="V960" i="5"/>
  <c r="AM960" i="5" s="1"/>
  <c r="S960" i="5"/>
  <c r="N960" i="5"/>
  <c r="M960" i="5"/>
  <c r="V959" i="5"/>
  <c r="S959" i="5"/>
  <c r="N959" i="5"/>
  <c r="M959" i="5"/>
  <c r="V958" i="5"/>
  <c r="S958" i="5"/>
  <c r="N958" i="5"/>
  <c r="M958" i="5"/>
  <c r="V957" i="5"/>
  <c r="S957" i="5"/>
  <c r="N957" i="5"/>
  <c r="M957" i="5"/>
  <c r="V956" i="5"/>
  <c r="AM956" i="5" s="1"/>
  <c r="S956" i="5"/>
  <c r="N956" i="5"/>
  <c r="M956" i="5"/>
  <c r="V955" i="5"/>
  <c r="S955" i="5"/>
  <c r="N955" i="5"/>
  <c r="M955" i="5"/>
  <c r="V954" i="5"/>
  <c r="S954" i="5"/>
  <c r="N954" i="5"/>
  <c r="M954" i="5"/>
  <c r="V953" i="5"/>
  <c r="S953" i="5"/>
  <c r="N953" i="5"/>
  <c r="M953" i="5"/>
  <c r="V952" i="5"/>
  <c r="AM952" i="5" s="1"/>
  <c r="S952" i="5"/>
  <c r="N952" i="5"/>
  <c r="M952" i="5"/>
  <c r="V951" i="5"/>
  <c r="S951" i="5"/>
  <c r="N951" i="5"/>
  <c r="M951" i="5"/>
  <c r="V950" i="5"/>
  <c r="AM950" i="5" s="1"/>
  <c r="S950" i="5"/>
  <c r="N950" i="5"/>
  <c r="M950" i="5"/>
  <c r="V949" i="5"/>
  <c r="S949" i="5"/>
  <c r="N949" i="5"/>
  <c r="M949" i="5"/>
  <c r="V948" i="5"/>
  <c r="AM948" i="5" s="1"/>
  <c r="S948" i="5"/>
  <c r="N948" i="5"/>
  <c r="M948" i="5"/>
  <c r="V947" i="5"/>
  <c r="S947" i="5"/>
  <c r="N947" i="5"/>
  <c r="M947" i="5"/>
  <c r="V946" i="5"/>
  <c r="AM946" i="5" s="1"/>
  <c r="S946" i="5"/>
  <c r="N946" i="5"/>
  <c r="M946" i="5"/>
  <c r="V945" i="5"/>
  <c r="S945" i="5"/>
  <c r="N945" i="5"/>
  <c r="M945" i="5"/>
  <c r="V944" i="5"/>
  <c r="S944" i="5"/>
  <c r="N944" i="5"/>
  <c r="M944" i="5"/>
  <c r="V943" i="5"/>
  <c r="S943" i="5"/>
  <c r="N943" i="5"/>
  <c r="M943" i="5"/>
  <c r="V942" i="5"/>
  <c r="S942" i="5"/>
  <c r="N942" i="5"/>
  <c r="M942" i="5"/>
  <c r="V941" i="5"/>
  <c r="S941" i="5"/>
  <c r="N941" i="5"/>
  <c r="M941" i="5"/>
  <c r="V940" i="5"/>
  <c r="S940" i="5"/>
  <c r="N940" i="5"/>
  <c r="M940" i="5"/>
  <c r="V939" i="5"/>
  <c r="S939" i="5"/>
  <c r="N939" i="5"/>
  <c r="M939" i="5"/>
  <c r="V938" i="5"/>
  <c r="S938" i="5"/>
  <c r="N938" i="5"/>
  <c r="M938" i="5"/>
  <c r="V937" i="5"/>
  <c r="S937" i="5"/>
  <c r="N937" i="5"/>
  <c r="M937" i="5"/>
  <c r="V936" i="5"/>
  <c r="AM936" i="5" s="1"/>
  <c r="S936" i="5"/>
  <c r="N936" i="5"/>
  <c r="M936" i="5"/>
  <c r="V935" i="5"/>
  <c r="S935" i="5"/>
  <c r="N935" i="5"/>
  <c r="M935" i="5"/>
  <c r="V934" i="5"/>
  <c r="S934" i="5"/>
  <c r="N934" i="5"/>
  <c r="M934" i="5"/>
  <c r="V933" i="5"/>
  <c r="S933" i="5"/>
  <c r="N933" i="5"/>
  <c r="M933" i="5"/>
  <c r="V932" i="5"/>
  <c r="AM932" i="5" s="1"/>
  <c r="S932" i="5"/>
  <c r="N932" i="5"/>
  <c r="M932" i="5"/>
  <c r="V931" i="5"/>
  <c r="AM931" i="5" s="1"/>
  <c r="S931" i="5"/>
  <c r="N931" i="5"/>
  <c r="M931" i="5"/>
  <c r="V930" i="5"/>
  <c r="S930" i="5"/>
  <c r="N930" i="5"/>
  <c r="M930" i="5"/>
  <c r="V929" i="5"/>
  <c r="S929" i="5"/>
  <c r="N929" i="5"/>
  <c r="M929" i="5"/>
  <c r="V928" i="5"/>
  <c r="S928" i="5"/>
  <c r="N928" i="5"/>
  <c r="M928" i="5"/>
  <c r="V927" i="5"/>
  <c r="AM927" i="5" s="1"/>
  <c r="S927" i="5"/>
  <c r="N927" i="5"/>
  <c r="M927" i="5"/>
  <c r="V926" i="5"/>
  <c r="S926" i="5"/>
  <c r="N926" i="5"/>
  <c r="M926" i="5"/>
  <c r="V925" i="5"/>
  <c r="S925" i="5"/>
  <c r="N925" i="5"/>
  <c r="M925" i="5"/>
  <c r="V924" i="5"/>
  <c r="S924" i="5"/>
  <c r="N924" i="5"/>
  <c r="M924" i="5"/>
  <c r="V923" i="5"/>
  <c r="AM923" i="5" s="1"/>
  <c r="S923" i="5"/>
  <c r="N923" i="5"/>
  <c r="M923" i="5"/>
  <c r="V922" i="5"/>
  <c r="S922" i="5"/>
  <c r="N922" i="5"/>
  <c r="M922" i="5"/>
  <c r="V921" i="5"/>
  <c r="S921" i="5"/>
  <c r="N921" i="5"/>
  <c r="M921" i="5"/>
  <c r="V920" i="5"/>
  <c r="S920" i="5"/>
  <c r="N920" i="5"/>
  <c r="M920" i="5"/>
  <c r="V919" i="5"/>
  <c r="S919" i="5"/>
  <c r="N919" i="5"/>
  <c r="M919" i="5"/>
  <c r="V918" i="5"/>
  <c r="S918" i="5"/>
  <c r="N918" i="5"/>
  <c r="M918" i="5"/>
  <c r="V917" i="5"/>
  <c r="S917" i="5"/>
  <c r="N917" i="5"/>
  <c r="M917" i="5"/>
  <c r="V916" i="5"/>
  <c r="S916" i="5"/>
  <c r="N916" i="5"/>
  <c r="M916" i="5"/>
  <c r="V915" i="5"/>
  <c r="S915" i="5"/>
  <c r="N915" i="5"/>
  <c r="M915" i="5"/>
  <c r="V914" i="5"/>
  <c r="S914" i="5"/>
  <c r="N914" i="5"/>
  <c r="M914" i="5"/>
  <c r="V913" i="5"/>
  <c r="S913" i="5"/>
  <c r="N913" i="5"/>
  <c r="M913" i="5"/>
  <c r="V912" i="5"/>
  <c r="S912" i="5"/>
  <c r="N912" i="5"/>
  <c r="M912" i="5"/>
  <c r="V911" i="5"/>
  <c r="S911" i="5"/>
  <c r="N911" i="5"/>
  <c r="M911" i="5"/>
  <c r="V910" i="5"/>
  <c r="S910" i="5"/>
  <c r="N910" i="5"/>
  <c r="M910" i="5"/>
  <c r="V909" i="5"/>
  <c r="S909" i="5"/>
  <c r="N909" i="5"/>
  <c r="M909" i="5"/>
  <c r="V908" i="5"/>
  <c r="S908" i="5"/>
  <c r="N908" i="5"/>
  <c r="M908" i="5"/>
  <c r="V907" i="5"/>
  <c r="S907" i="5"/>
  <c r="N907" i="5"/>
  <c r="M907" i="5"/>
  <c r="V906" i="5"/>
  <c r="AM906" i="5" s="1"/>
  <c r="S906" i="5"/>
  <c r="N906" i="5"/>
  <c r="M906" i="5"/>
  <c r="V905" i="5"/>
  <c r="AM905" i="5" s="1"/>
  <c r="S905" i="5"/>
  <c r="N905" i="5"/>
  <c r="M905" i="5"/>
  <c r="V904" i="5"/>
  <c r="S904" i="5"/>
  <c r="N904" i="5"/>
  <c r="M904" i="5"/>
  <c r="V903" i="5"/>
  <c r="S903" i="5"/>
  <c r="N903" i="5"/>
  <c r="M903" i="5"/>
  <c r="V902" i="5"/>
  <c r="S902" i="5"/>
  <c r="N902" i="5"/>
  <c r="M902" i="5"/>
  <c r="V901" i="5"/>
  <c r="AM901" i="5" s="1"/>
  <c r="S901" i="5"/>
  <c r="N901" i="5"/>
  <c r="M901" i="5"/>
  <c r="V900" i="5"/>
  <c r="S900" i="5"/>
  <c r="N900" i="5"/>
  <c r="M900" i="5"/>
  <c r="V899" i="5"/>
  <c r="S899" i="5"/>
  <c r="N899" i="5"/>
  <c r="M899" i="5"/>
  <c r="V898" i="5"/>
  <c r="S898" i="5"/>
  <c r="N898" i="5"/>
  <c r="M898" i="5"/>
  <c r="V897" i="5"/>
  <c r="S897" i="5"/>
  <c r="N897" i="5"/>
  <c r="M897" i="5"/>
  <c r="V896" i="5"/>
  <c r="S896" i="5"/>
  <c r="N896" i="5"/>
  <c r="M896" i="5"/>
  <c r="V895" i="5"/>
  <c r="AM895" i="5" s="1"/>
  <c r="S895" i="5"/>
  <c r="N895" i="5"/>
  <c r="M895" i="5"/>
  <c r="V894" i="5"/>
  <c r="S894" i="5"/>
  <c r="N894" i="5"/>
  <c r="M894" i="5"/>
  <c r="V893" i="5"/>
  <c r="AM893" i="5" s="1"/>
  <c r="S893" i="5"/>
  <c r="N893" i="5"/>
  <c r="M893" i="5"/>
  <c r="V892" i="5"/>
  <c r="S892" i="5"/>
  <c r="N892" i="5"/>
  <c r="M892" i="5"/>
  <c r="V891" i="5"/>
  <c r="AM891" i="5" s="1"/>
  <c r="S891" i="5"/>
  <c r="N891" i="5"/>
  <c r="M891" i="5"/>
  <c r="V890" i="5"/>
  <c r="S890" i="5"/>
  <c r="N890" i="5"/>
  <c r="M890" i="5"/>
  <c r="V889" i="5"/>
  <c r="AM889" i="5" s="1"/>
  <c r="S889" i="5"/>
  <c r="N889" i="5"/>
  <c r="M889" i="5"/>
  <c r="V888" i="5"/>
  <c r="AM888" i="5" s="1"/>
  <c r="S888" i="5"/>
  <c r="N888" i="5"/>
  <c r="M888" i="5"/>
  <c r="V887" i="5"/>
  <c r="AM887" i="5" s="1"/>
  <c r="S887" i="5"/>
  <c r="N887" i="5"/>
  <c r="M887" i="5"/>
  <c r="V886" i="5"/>
  <c r="S886" i="5"/>
  <c r="N886" i="5"/>
  <c r="M886" i="5"/>
  <c r="V885" i="5"/>
  <c r="AM885" i="5" s="1"/>
  <c r="S885" i="5"/>
  <c r="N885" i="5"/>
  <c r="M885" i="5"/>
  <c r="V884" i="5"/>
  <c r="S884" i="5"/>
  <c r="N884" i="5"/>
  <c r="M884" i="5"/>
  <c r="V883" i="5"/>
  <c r="AM883" i="5" s="1"/>
  <c r="S883" i="5"/>
  <c r="N883" i="5"/>
  <c r="M883" i="5"/>
  <c r="V882" i="5"/>
  <c r="S882" i="5"/>
  <c r="N882" i="5"/>
  <c r="M882" i="5"/>
  <c r="V881" i="5"/>
  <c r="S881" i="5"/>
  <c r="N881" i="5"/>
  <c r="M881" i="5"/>
  <c r="V880" i="5"/>
  <c r="S880" i="5"/>
  <c r="N880" i="5"/>
  <c r="M880" i="5"/>
  <c r="V879" i="5"/>
  <c r="S879" i="5"/>
  <c r="N879" i="5"/>
  <c r="M879" i="5"/>
  <c r="V878" i="5"/>
  <c r="AM878" i="5" s="1"/>
  <c r="S878" i="5"/>
  <c r="N878" i="5"/>
  <c r="M878" i="5"/>
  <c r="V877" i="5"/>
  <c r="S877" i="5"/>
  <c r="N877" i="5"/>
  <c r="M877" i="5"/>
  <c r="V876" i="5"/>
  <c r="S876" i="5"/>
  <c r="N876" i="5"/>
  <c r="M876" i="5"/>
  <c r="V875" i="5"/>
  <c r="S875" i="5"/>
  <c r="M875" i="5"/>
  <c r="V874" i="5"/>
  <c r="S874" i="5"/>
  <c r="N874" i="5"/>
  <c r="M874" i="5"/>
  <c r="V873" i="5"/>
  <c r="AM873" i="5" s="1"/>
  <c r="S873" i="5"/>
  <c r="N873" i="5"/>
  <c r="M873" i="5"/>
  <c r="V872" i="5"/>
  <c r="S872" i="5"/>
  <c r="N872" i="5"/>
  <c r="M872" i="5"/>
  <c r="V871" i="5"/>
  <c r="S871" i="5"/>
  <c r="N871" i="5"/>
  <c r="M871" i="5"/>
  <c r="V870" i="5"/>
  <c r="AM870" i="5" s="1"/>
  <c r="S870" i="5"/>
  <c r="N870" i="5"/>
  <c r="M870" i="5"/>
  <c r="V869" i="5"/>
  <c r="S869" i="5"/>
  <c r="N869" i="5"/>
  <c r="M869" i="5"/>
  <c r="V868" i="5"/>
  <c r="S868" i="5"/>
  <c r="N868" i="5"/>
  <c r="M868" i="5"/>
  <c r="V867" i="5"/>
  <c r="S867" i="5"/>
  <c r="N867" i="5"/>
  <c r="M867" i="5"/>
  <c r="V866" i="5"/>
  <c r="S866" i="5"/>
  <c r="N866" i="5"/>
  <c r="M866" i="5"/>
  <c r="V865" i="5"/>
  <c r="S865" i="5"/>
  <c r="N865" i="5"/>
  <c r="M865" i="5"/>
  <c r="V864" i="5"/>
  <c r="S864" i="5"/>
  <c r="N864" i="5"/>
  <c r="M864" i="5"/>
  <c r="V863" i="5"/>
  <c r="S863" i="5"/>
  <c r="N863" i="5"/>
  <c r="M863" i="5"/>
  <c r="V862" i="5"/>
  <c r="S862" i="5"/>
  <c r="N862" i="5"/>
  <c r="M862" i="5"/>
  <c r="V861" i="5"/>
  <c r="S861" i="5"/>
  <c r="N861" i="5"/>
  <c r="M861" i="5"/>
  <c r="V860" i="5"/>
  <c r="S860" i="5"/>
  <c r="N860" i="5"/>
  <c r="M860" i="5"/>
  <c r="V859" i="5"/>
  <c r="S859" i="5"/>
  <c r="N859" i="5"/>
  <c r="M859" i="5"/>
  <c r="V858" i="5"/>
  <c r="S858" i="5"/>
  <c r="N858" i="5"/>
  <c r="M858" i="5"/>
  <c r="V857" i="5"/>
  <c r="S857" i="5"/>
  <c r="N857" i="5"/>
  <c r="M857" i="5"/>
  <c r="V856" i="5"/>
  <c r="S856" i="5"/>
  <c r="N856" i="5"/>
  <c r="M856" i="5"/>
  <c r="V855" i="5"/>
  <c r="S855" i="5"/>
  <c r="N855" i="5"/>
  <c r="M855" i="5"/>
  <c r="V854" i="5"/>
  <c r="S854" i="5"/>
  <c r="N854" i="5"/>
  <c r="M854" i="5"/>
  <c r="V853" i="5"/>
  <c r="AM853" i="5" s="1"/>
  <c r="S853" i="5"/>
  <c r="N853" i="5"/>
  <c r="M853" i="5"/>
  <c r="V852" i="5"/>
  <c r="AM852" i="5" s="1"/>
  <c r="S852" i="5"/>
  <c r="N852" i="5"/>
  <c r="M852" i="5"/>
  <c r="V851" i="5"/>
  <c r="S851" i="5"/>
  <c r="N851" i="5"/>
  <c r="M851" i="5"/>
  <c r="V850" i="5"/>
  <c r="S850" i="5"/>
  <c r="N850" i="5"/>
  <c r="M850" i="5"/>
  <c r="V849" i="5"/>
  <c r="S849" i="5"/>
  <c r="N849" i="5"/>
  <c r="M849" i="5"/>
  <c r="V848" i="5"/>
  <c r="S848" i="5"/>
  <c r="N848" i="5"/>
  <c r="M848" i="5"/>
  <c r="V847" i="5"/>
  <c r="S847" i="5"/>
  <c r="N847" i="5"/>
  <c r="M847" i="5"/>
  <c r="V846" i="5"/>
  <c r="S846" i="5"/>
  <c r="N846" i="5"/>
  <c r="M846" i="5"/>
  <c r="V845" i="5"/>
  <c r="S845" i="5"/>
  <c r="N845" i="5"/>
  <c r="M845" i="5"/>
  <c r="V844" i="5"/>
  <c r="S844" i="5"/>
  <c r="N844" i="5"/>
  <c r="M844" i="5"/>
  <c r="V843" i="5"/>
  <c r="S843" i="5"/>
  <c r="N843" i="5"/>
  <c r="M843" i="5"/>
  <c r="V842" i="5"/>
  <c r="S842" i="5"/>
  <c r="N842" i="5"/>
  <c r="M842" i="5"/>
  <c r="V841" i="5"/>
  <c r="S841" i="5"/>
  <c r="N841" i="5"/>
  <c r="M841" i="5"/>
  <c r="V840" i="5"/>
  <c r="S840" i="5"/>
  <c r="N840" i="5"/>
  <c r="M840" i="5"/>
  <c r="V839" i="5"/>
  <c r="S839" i="5"/>
  <c r="N839" i="5"/>
  <c r="M839" i="5"/>
  <c r="V838" i="5"/>
  <c r="S838" i="5"/>
  <c r="N838" i="5"/>
  <c r="M838" i="5"/>
  <c r="V837" i="5"/>
  <c r="S837" i="5"/>
  <c r="N837" i="5"/>
  <c r="M837" i="5"/>
  <c r="V836" i="5"/>
  <c r="S836" i="5"/>
  <c r="N836" i="5"/>
  <c r="M836" i="5"/>
  <c r="V835" i="5"/>
  <c r="S835" i="5"/>
  <c r="N835" i="5"/>
  <c r="M835" i="5"/>
  <c r="V834" i="5"/>
  <c r="S834" i="5"/>
  <c r="N834" i="5"/>
  <c r="M834" i="5"/>
  <c r="V833" i="5"/>
  <c r="S833" i="5"/>
  <c r="N833" i="5"/>
  <c r="M833" i="5"/>
  <c r="V832" i="5"/>
  <c r="S832" i="5"/>
  <c r="N832" i="5"/>
  <c r="M832" i="5"/>
  <c r="V831" i="5"/>
  <c r="S831" i="5"/>
  <c r="N831" i="5"/>
  <c r="M831" i="5"/>
  <c r="V830" i="5"/>
  <c r="S830" i="5"/>
  <c r="N830" i="5"/>
  <c r="M830" i="5"/>
  <c r="V829" i="5"/>
  <c r="S829" i="5"/>
  <c r="N829" i="5"/>
  <c r="M829" i="5"/>
  <c r="V828" i="5"/>
  <c r="S828" i="5"/>
  <c r="N828" i="5"/>
  <c r="M828" i="5"/>
  <c r="V827" i="5"/>
  <c r="S827" i="5"/>
  <c r="N827" i="5"/>
  <c r="M827" i="5"/>
  <c r="V826" i="5"/>
  <c r="S826" i="5"/>
  <c r="N826" i="5"/>
  <c r="M826" i="5"/>
  <c r="V825" i="5"/>
  <c r="S825" i="5"/>
  <c r="N825" i="5"/>
  <c r="M825" i="5"/>
  <c r="V824" i="5"/>
  <c r="S824" i="5"/>
  <c r="N824" i="5"/>
  <c r="M824" i="5"/>
  <c r="V823" i="5"/>
  <c r="S823" i="5"/>
  <c r="N823" i="5"/>
  <c r="M823" i="5"/>
  <c r="V822" i="5"/>
  <c r="S822" i="5"/>
  <c r="N822" i="5"/>
  <c r="M822" i="5"/>
  <c r="V821" i="5"/>
  <c r="S821" i="5"/>
  <c r="N821" i="5"/>
  <c r="M821" i="5"/>
  <c r="V820" i="5"/>
  <c r="S820" i="5"/>
  <c r="N820" i="5"/>
  <c r="M820" i="5"/>
  <c r="V819" i="5"/>
  <c r="S819" i="5"/>
  <c r="N819" i="5"/>
  <c r="M819" i="5"/>
  <c r="V818" i="5"/>
  <c r="S818" i="5"/>
  <c r="N818" i="5"/>
  <c r="M818" i="5"/>
  <c r="V817" i="5"/>
  <c r="S817" i="5"/>
  <c r="N817" i="5"/>
  <c r="M817" i="5"/>
  <c r="V816" i="5"/>
  <c r="S816" i="5"/>
  <c r="N816" i="5"/>
  <c r="M816" i="5"/>
  <c r="V815" i="5"/>
  <c r="S815" i="5"/>
  <c r="N815" i="5"/>
  <c r="M815" i="5"/>
  <c r="V814" i="5"/>
  <c r="S814" i="5"/>
  <c r="N814" i="5"/>
  <c r="M814" i="5"/>
  <c r="V813" i="5"/>
  <c r="S813" i="5"/>
  <c r="N813" i="5"/>
  <c r="M813" i="5"/>
  <c r="V812" i="5"/>
  <c r="S812" i="5"/>
  <c r="N812" i="5"/>
  <c r="M812" i="5"/>
  <c r="V811" i="5"/>
  <c r="S811" i="5"/>
  <c r="N811" i="5"/>
  <c r="M811" i="5"/>
  <c r="V810" i="5"/>
  <c r="S810" i="5"/>
  <c r="N810" i="5"/>
  <c r="M810" i="5"/>
  <c r="V809" i="5"/>
  <c r="S809" i="5"/>
  <c r="N809" i="5"/>
  <c r="M809" i="5"/>
  <c r="V808" i="5"/>
  <c r="S808" i="5"/>
  <c r="N808" i="5"/>
  <c r="M808" i="5"/>
  <c r="V807" i="5"/>
  <c r="S807" i="5"/>
  <c r="N807" i="5"/>
  <c r="M807" i="5"/>
  <c r="V806" i="5"/>
  <c r="S806" i="5"/>
  <c r="N806" i="5"/>
  <c r="M806" i="5"/>
  <c r="V805" i="5"/>
  <c r="S805" i="5"/>
  <c r="N805" i="5"/>
  <c r="M805" i="5"/>
  <c r="V804" i="5"/>
  <c r="S804" i="5"/>
  <c r="N804" i="5"/>
  <c r="M804" i="5"/>
  <c r="V803" i="5"/>
  <c r="S803" i="5"/>
  <c r="N803" i="5"/>
  <c r="M803" i="5"/>
  <c r="V802" i="5"/>
  <c r="S802" i="5"/>
  <c r="N802" i="5"/>
  <c r="M802" i="5"/>
  <c r="V801" i="5"/>
  <c r="S801" i="5"/>
  <c r="N801" i="5"/>
  <c r="M801" i="5"/>
  <c r="V800" i="5"/>
  <c r="S800" i="5"/>
  <c r="N800" i="5"/>
  <c r="M800" i="5"/>
  <c r="V799" i="5"/>
  <c r="S799" i="5"/>
  <c r="N799" i="5"/>
  <c r="M799" i="5"/>
  <c r="V798" i="5"/>
  <c r="S798" i="5"/>
  <c r="N798" i="5"/>
  <c r="M798" i="5"/>
  <c r="V797" i="5"/>
  <c r="S797" i="5"/>
  <c r="N797" i="5"/>
  <c r="M797" i="5"/>
  <c r="V796" i="5"/>
  <c r="S796" i="5"/>
  <c r="N796" i="5"/>
  <c r="M796" i="5"/>
  <c r="V795" i="5"/>
  <c r="S795" i="5"/>
  <c r="N795" i="5"/>
  <c r="M795" i="5"/>
  <c r="V794" i="5"/>
  <c r="S794" i="5"/>
  <c r="N794" i="5"/>
  <c r="M794" i="5"/>
  <c r="V793" i="5"/>
  <c r="S793" i="5"/>
  <c r="N793" i="5"/>
  <c r="M793" i="5"/>
  <c r="V792" i="5"/>
  <c r="S792" i="5"/>
  <c r="N792" i="5"/>
  <c r="M792" i="5"/>
  <c r="V791" i="5"/>
  <c r="S791" i="5"/>
  <c r="N791" i="5"/>
  <c r="M791" i="5"/>
  <c r="V790" i="5"/>
  <c r="S790" i="5"/>
  <c r="N790" i="5"/>
  <c r="M790" i="5"/>
  <c r="V789" i="5"/>
  <c r="S789" i="5"/>
  <c r="N789" i="5"/>
  <c r="M789" i="5"/>
  <c r="V788" i="5"/>
  <c r="S788" i="5"/>
  <c r="N788" i="5"/>
  <c r="M788" i="5"/>
  <c r="V787" i="5"/>
  <c r="S787" i="5"/>
  <c r="N787" i="5"/>
  <c r="M787" i="5"/>
  <c r="V786" i="5"/>
  <c r="S786" i="5"/>
  <c r="N786" i="5"/>
  <c r="M786" i="5"/>
  <c r="V785" i="5"/>
  <c r="S785" i="5"/>
  <c r="N785" i="5"/>
  <c r="M785" i="5"/>
  <c r="V784" i="5"/>
  <c r="S784" i="5"/>
  <c r="N784" i="5"/>
  <c r="M784" i="5"/>
  <c r="V783" i="5"/>
  <c r="S783" i="5"/>
  <c r="N783" i="5"/>
  <c r="M783" i="5"/>
  <c r="V782" i="5"/>
  <c r="S782" i="5"/>
  <c r="N782" i="5"/>
  <c r="M782" i="5"/>
  <c r="V781" i="5"/>
  <c r="S781" i="5"/>
  <c r="N781" i="5"/>
  <c r="M781" i="5"/>
  <c r="V780" i="5"/>
  <c r="S780" i="5"/>
  <c r="M780" i="5"/>
  <c r="V779" i="5"/>
  <c r="S779" i="5"/>
  <c r="M779" i="5"/>
  <c r="V778" i="5"/>
  <c r="S778" i="5"/>
  <c r="N778" i="5"/>
  <c r="M778" i="5"/>
  <c r="V777" i="5"/>
  <c r="AM777" i="5" s="1"/>
  <c r="S777" i="5"/>
  <c r="N777" i="5"/>
  <c r="M777" i="5"/>
  <c r="V776" i="5"/>
  <c r="S776" i="5"/>
  <c r="N776" i="5"/>
  <c r="M776" i="5"/>
  <c r="V775" i="5"/>
  <c r="S775" i="5"/>
  <c r="N775" i="5"/>
  <c r="M775" i="5"/>
  <c r="V774" i="5"/>
  <c r="S774" i="5"/>
  <c r="M774" i="5"/>
  <c r="V773" i="5"/>
  <c r="S773" i="5"/>
  <c r="M773" i="5"/>
  <c r="V772" i="5"/>
  <c r="S772" i="5"/>
  <c r="M772" i="5"/>
  <c r="V771" i="5"/>
  <c r="S771" i="5"/>
  <c r="N771" i="5"/>
  <c r="M771" i="5"/>
  <c r="V770" i="5"/>
  <c r="S770" i="5"/>
  <c r="N770" i="5"/>
  <c r="M770" i="5"/>
  <c r="V769" i="5"/>
  <c r="S769" i="5"/>
  <c r="M769" i="5"/>
  <c r="V768" i="5"/>
  <c r="S768" i="5"/>
  <c r="N768" i="5"/>
  <c r="M768" i="5"/>
  <c r="V767" i="5"/>
  <c r="S767" i="5"/>
  <c r="N767" i="5"/>
  <c r="M767" i="5"/>
  <c r="V766" i="5"/>
  <c r="S766" i="5"/>
  <c r="N766" i="5"/>
  <c r="M766" i="5"/>
  <c r="V765" i="5"/>
  <c r="S765" i="5"/>
  <c r="N765" i="5"/>
  <c r="M765" i="5"/>
  <c r="V764" i="5"/>
  <c r="S764" i="5"/>
  <c r="N764" i="5"/>
  <c r="M764" i="5"/>
  <c r="V763" i="5"/>
  <c r="S763" i="5"/>
  <c r="N763" i="5"/>
  <c r="M763" i="5"/>
  <c r="V762" i="5"/>
  <c r="S762" i="5"/>
  <c r="N762" i="5"/>
  <c r="M762" i="5"/>
  <c r="V761" i="5"/>
  <c r="S761" i="5"/>
  <c r="N761" i="5"/>
  <c r="M761" i="5"/>
  <c r="V760" i="5"/>
  <c r="S760" i="5"/>
  <c r="N760" i="5"/>
  <c r="M760" i="5"/>
  <c r="V759" i="5"/>
  <c r="S759" i="5"/>
  <c r="N759" i="5"/>
  <c r="M759" i="5"/>
  <c r="V758" i="5"/>
  <c r="AM758" i="5" s="1"/>
  <c r="S758" i="5"/>
  <c r="N758" i="5"/>
  <c r="M758" i="5"/>
  <c r="V757" i="5"/>
  <c r="S757" i="5"/>
  <c r="N757" i="5"/>
  <c r="M757" i="5"/>
  <c r="V756" i="5"/>
  <c r="S756" i="5"/>
  <c r="N756" i="5"/>
  <c r="M756" i="5"/>
  <c r="V755" i="5"/>
  <c r="S755" i="5"/>
  <c r="N755" i="5"/>
  <c r="M755" i="5"/>
  <c r="V754" i="5"/>
  <c r="S754" i="5"/>
  <c r="N754" i="5"/>
  <c r="M754" i="5"/>
  <c r="V753" i="5"/>
  <c r="S753" i="5"/>
  <c r="N753" i="5"/>
  <c r="M753" i="5"/>
  <c r="V752" i="5"/>
  <c r="S752" i="5"/>
  <c r="N752" i="5"/>
  <c r="M752" i="5"/>
  <c r="V751" i="5"/>
  <c r="AM751" i="5" s="1"/>
  <c r="S751" i="5"/>
  <c r="N751" i="5"/>
  <c r="M751" i="5"/>
  <c r="V750" i="5"/>
  <c r="S750" i="5"/>
  <c r="N750" i="5"/>
  <c r="M750" i="5"/>
  <c r="V749" i="5"/>
  <c r="S749" i="5"/>
  <c r="N749" i="5"/>
  <c r="M749" i="5"/>
  <c r="V748" i="5"/>
  <c r="S748" i="5"/>
  <c r="N748" i="5"/>
  <c r="M748" i="5"/>
  <c r="V747" i="5"/>
  <c r="AM747" i="5" s="1"/>
  <c r="S747" i="5"/>
  <c r="N747" i="5"/>
  <c r="M747" i="5"/>
  <c r="V746" i="5"/>
  <c r="S746" i="5"/>
  <c r="N746" i="5"/>
  <c r="M746" i="5"/>
  <c r="V745" i="5"/>
  <c r="S745" i="5"/>
  <c r="N745" i="5"/>
  <c r="M745" i="5"/>
  <c r="V744" i="5"/>
  <c r="AM744" i="5" s="1"/>
  <c r="S744" i="5"/>
  <c r="N744" i="5"/>
  <c r="M744" i="5"/>
  <c r="V743" i="5"/>
  <c r="S743" i="5"/>
  <c r="N743" i="5"/>
  <c r="M743" i="5"/>
  <c r="V742" i="5"/>
  <c r="S742" i="5"/>
  <c r="N742" i="5"/>
  <c r="M742" i="5"/>
  <c r="V741" i="5"/>
  <c r="S741" i="5"/>
  <c r="N741" i="5"/>
  <c r="M741" i="5"/>
  <c r="V740" i="5"/>
  <c r="AM740" i="5" s="1"/>
  <c r="S740" i="5"/>
  <c r="N740" i="5"/>
  <c r="M740" i="5"/>
  <c r="V739" i="5"/>
  <c r="S739" i="5"/>
  <c r="N739" i="5"/>
  <c r="M739" i="5"/>
  <c r="V738" i="5"/>
  <c r="S738" i="5"/>
  <c r="N738" i="5"/>
  <c r="M738" i="5"/>
  <c r="V737" i="5"/>
  <c r="S737" i="5"/>
  <c r="N737" i="5"/>
  <c r="M737" i="5"/>
  <c r="V736" i="5"/>
  <c r="AM736" i="5" s="1"/>
  <c r="S736" i="5"/>
  <c r="N736" i="5"/>
  <c r="M736" i="5"/>
  <c r="V735" i="5"/>
  <c r="S735" i="5"/>
  <c r="N735" i="5"/>
  <c r="M735" i="5"/>
  <c r="V734" i="5"/>
  <c r="S734" i="5"/>
  <c r="N734" i="5"/>
  <c r="M734" i="5"/>
  <c r="V733" i="5"/>
  <c r="S733" i="5"/>
  <c r="N733" i="5"/>
  <c r="M733" i="5"/>
  <c r="V732" i="5"/>
  <c r="S732" i="5"/>
  <c r="N732" i="5"/>
  <c r="M732" i="5"/>
  <c r="V731" i="5"/>
  <c r="S731" i="5"/>
  <c r="N731" i="5"/>
  <c r="M731" i="5"/>
  <c r="V730" i="5"/>
  <c r="S730" i="5"/>
  <c r="N730" i="5"/>
  <c r="M730" i="5"/>
  <c r="V729" i="5"/>
  <c r="S729" i="5"/>
  <c r="N729" i="5"/>
  <c r="M729" i="5"/>
  <c r="V728" i="5"/>
  <c r="AM728" i="5" s="1"/>
  <c r="S728" i="5"/>
  <c r="N728" i="5"/>
  <c r="M728" i="5"/>
  <c r="V727" i="5"/>
  <c r="S727" i="5"/>
  <c r="N727" i="5"/>
  <c r="M727" i="5"/>
  <c r="V726" i="5"/>
  <c r="S726" i="5"/>
  <c r="N726" i="5"/>
  <c r="M726" i="5"/>
  <c r="V725" i="5"/>
  <c r="S725" i="5"/>
  <c r="N725" i="5"/>
  <c r="M725" i="5"/>
  <c r="V724" i="5"/>
  <c r="AM724" i="5" s="1"/>
  <c r="S724" i="5"/>
  <c r="N724" i="5"/>
  <c r="M724" i="5"/>
  <c r="V723" i="5"/>
  <c r="S723" i="5"/>
  <c r="N723" i="5"/>
  <c r="M723" i="5"/>
  <c r="V722" i="5"/>
  <c r="S722" i="5"/>
  <c r="N722" i="5"/>
  <c r="M722" i="5"/>
  <c r="V721" i="5"/>
  <c r="S721" i="5"/>
  <c r="N721" i="5"/>
  <c r="M721" i="5"/>
  <c r="V720" i="5"/>
  <c r="S720" i="5"/>
  <c r="N720" i="5"/>
  <c r="M720" i="5"/>
  <c r="V719" i="5"/>
  <c r="S719" i="5"/>
  <c r="N719" i="5"/>
  <c r="M719" i="5"/>
  <c r="V718" i="5"/>
  <c r="S718" i="5"/>
  <c r="N718" i="5"/>
  <c r="M718" i="5"/>
  <c r="V717" i="5"/>
  <c r="S717" i="5"/>
  <c r="N717" i="5"/>
  <c r="M717" i="5"/>
  <c r="V716" i="5"/>
  <c r="S716" i="5"/>
  <c r="N716" i="5"/>
  <c r="M716" i="5"/>
  <c r="V715" i="5"/>
  <c r="S715" i="5"/>
  <c r="N715" i="5"/>
  <c r="M715" i="5"/>
  <c r="V714" i="5"/>
  <c r="S714" i="5"/>
  <c r="N714" i="5"/>
  <c r="M714" i="5"/>
  <c r="V713" i="5"/>
  <c r="S713" i="5"/>
  <c r="N713" i="5"/>
  <c r="M713" i="5"/>
  <c r="V712" i="5"/>
  <c r="S712" i="5"/>
  <c r="N712" i="5"/>
  <c r="M712" i="5"/>
  <c r="V711" i="5"/>
  <c r="S711" i="5"/>
  <c r="N711" i="5"/>
  <c r="M711" i="5"/>
  <c r="V710" i="5"/>
  <c r="S710" i="5"/>
  <c r="N710" i="5"/>
  <c r="M710" i="5"/>
  <c r="V709" i="5"/>
  <c r="S709" i="5"/>
  <c r="N709" i="5"/>
  <c r="M709" i="5"/>
  <c r="V708" i="5"/>
  <c r="S708" i="5"/>
  <c r="N708" i="5"/>
  <c r="M708" i="5"/>
  <c r="V707" i="5"/>
  <c r="S707" i="5"/>
  <c r="N707" i="5"/>
  <c r="M707" i="5"/>
  <c r="V706" i="5"/>
  <c r="S706" i="5"/>
  <c r="N706" i="5"/>
  <c r="M706" i="5"/>
  <c r="V705" i="5"/>
  <c r="S705" i="5"/>
  <c r="N705" i="5"/>
  <c r="M705" i="5"/>
  <c r="V704" i="5"/>
  <c r="S704" i="5"/>
  <c r="N704" i="5"/>
  <c r="M704" i="5"/>
  <c r="V703" i="5"/>
  <c r="S703" i="5"/>
  <c r="N703" i="5"/>
  <c r="M703" i="5"/>
  <c r="V702" i="5"/>
  <c r="S702" i="5"/>
  <c r="N702" i="5"/>
  <c r="M702" i="5"/>
  <c r="V701" i="5"/>
  <c r="S701" i="5"/>
  <c r="N701" i="5"/>
  <c r="M701" i="5"/>
  <c r="V700" i="5"/>
  <c r="S700" i="5"/>
  <c r="N700" i="5"/>
  <c r="M700" i="5"/>
  <c r="V699" i="5"/>
  <c r="S699" i="5"/>
  <c r="N699" i="5"/>
  <c r="M699" i="5"/>
  <c r="V698" i="5"/>
  <c r="S698" i="5"/>
  <c r="N698" i="5"/>
  <c r="M698" i="5"/>
  <c r="V697" i="5"/>
  <c r="S697" i="5"/>
  <c r="N697" i="5"/>
  <c r="M697" i="5"/>
  <c r="V696" i="5"/>
  <c r="S696" i="5"/>
  <c r="N696" i="5"/>
  <c r="M696" i="5"/>
  <c r="V695" i="5"/>
  <c r="S695" i="5"/>
  <c r="N695" i="5"/>
  <c r="M695" i="5"/>
  <c r="V694" i="5"/>
  <c r="AM694" i="5" s="1"/>
  <c r="S694" i="5"/>
  <c r="N694" i="5"/>
  <c r="M694" i="5"/>
  <c r="V693" i="5"/>
  <c r="S693" i="5"/>
  <c r="N693" i="5"/>
  <c r="M693" i="5"/>
  <c r="V692" i="5"/>
  <c r="S692" i="5"/>
  <c r="N692" i="5"/>
  <c r="M692" i="5"/>
  <c r="V691" i="5"/>
  <c r="S691" i="5"/>
  <c r="N691" i="5"/>
  <c r="M691" i="5"/>
  <c r="V690" i="5"/>
  <c r="AM690" i="5" s="1"/>
  <c r="S690" i="5"/>
  <c r="N690" i="5"/>
  <c r="M690" i="5"/>
  <c r="V689" i="5"/>
  <c r="S689" i="5"/>
  <c r="N689" i="5"/>
  <c r="M689" i="5"/>
  <c r="V688" i="5"/>
  <c r="S688" i="5"/>
  <c r="N688" i="5"/>
  <c r="M688" i="5"/>
  <c r="V687" i="5"/>
  <c r="S687" i="5"/>
  <c r="N687" i="5"/>
  <c r="M687" i="5"/>
  <c r="V686" i="5"/>
  <c r="AM686" i="5" s="1"/>
  <c r="S686" i="5"/>
  <c r="N686" i="5"/>
  <c r="M686" i="5"/>
  <c r="V685" i="5"/>
  <c r="S685" i="5"/>
  <c r="N685" i="5"/>
  <c r="M685" i="5"/>
  <c r="V684" i="5"/>
  <c r="S684" i="5"/>
  <c r="N684" i="5"/>
  <c r="M684" i="5"/>
  <c r="V683" i="5"/>
  <c r="S683" i="5"/>
  <c r="N683" i="5"/>
  <c r="M683" i="5"/>
  <c r="V682" i="5"/>
  <c r="AM682" i="5" s="1"/>
  <c r="S682" i="5"/>
  <c r="N682" i="5"/>
  <c r="M682" i="5"/>
  <c r="V681" i="5"/>
  <c r="S681" i="5"/>
  <c r="N681" i="5"/>
  <c r="M681" i="5"/>
  <c r="V680" i="5"/>
  <c r="S680" i="5"/>
  <c r="N680" i="5"/>
  <c r="M680" i="5"/>
  <c r="V679" i="5"/>
  <c r="S679" i="5"/>
  <c r="N679" i="5"/>
  <c r="M679" i="5"/>
  <c r="V678" i="5"/>
  <c r="AM678" i="5" s="1"/>
  <c r="S678" i="5"/>
  <c r="N678" i="5"/>
  <c r="M678" i="5"/>
  <c r="V677" i="5"/>
  <c r="S677" i="5"/>
  <c r="N677" i="5"/>
  <c r="M677" i="5"/>
  <c r="V676" i="5"/>
  <c r="S676" i="5"/>
  <c r="N676" i="5"/>
  <c r="M676" i="5"/>
  <c r="V675" i="5"/>
  <c r="S675" i="5"/>
  <c r="N675" i="5"/>
  <c r="M675" i="5"/>
  <c r="V674" i="5"/>
  <c r="S674" i="5"/>
  <c r="N674" i="5"/>
  <c r="M674" i="5"/>
  <c r="V673" i="5"/>
  <c r="S673" i="5"/>
  <c r="N673" i="5"/>
  <c r="M673" i="5"/>
  <c r="V672" i="5"/>
  <c r="S672" i="5"/>
  <c r="N672" i="5"/>
  <c r="M672" i="5"/>
  <c r="V671" i="5"/>
  <c r="S671" i="5"/>
  <c r="N671" i="5"/>
  <c r="M671" i="5"/>
  <c r="V670" i="5"/>
  <c r="S670" i="5"/>
  <c r="N670" i="5"/>
  <c r="M670" i="5"/>
  <c r="V669" i="5"/>
  <c r="S669" i="5"/>
  <c r="N669" i="5"/>
  <c r="M669" i="5"/>
  <c r="V668" i="5"/>
  <c r="S668" i="5"/>
  <c r="M668" i="5"/>
  <c r="V667" i="5"/>
  <c r="AM667" i="5" s="1"/>
  <c r="S667" i="5"/>
  <c r="N667" i="5"/>
  <c r="M667" i="5"/>
  <c r="V666" i="5"/>
  <c r="S666" i="5"/>
  <c r="N666" i="5"/>
  <c r="M666" i="5"/>
  <c r="V665" i="5"/>
  <c r="S665" i="5"/>
  <c r="N665" i="5"/>
  <c r="M665" i="5"/>
  <c r="V664" i="5"/>
  <c r="S664" i="5"/>
  <c r="N664" i="5"/>
  <c r="M664" i="5"/>
  <c r="V663" i="5"/>
  <c r="AM663" i="5" s="1"/>
  <c r="S663" i="5"/>
  <c r="N663" i="5"/>
  <c r="M663" i="5"/>
  <c r="V662" i="5"/>
  <c r="S662" i="5"/>
  <c r="N662" i="5"/>
  <c r="M662" i="5"/>
  <c r="V661" i="5"/>
  <c r="S661" i="5"/>
  <c r="N661" i="5"/>
  <c r="M661" i="5"/>
  <c r="V660" i="5"/>
  <c r="S660" i="5"/>
  <c r="N660" i="5"/>
  <c r="M660" i="5"/>
  <c r="V659" i="5"/>
  <c r="AM659" i="5" s="1"/>
  <c r="S659" i="5"/>
  <c r="N659" i="5"/>
  <c r="M659" i="5"/>
  <c r="V658" i="5"/>
  <c r="S658" i="5"/>
  <c r="N658" i="5"/>
  <c r="M658" i="5"/>
  <c r="V657" i="5"/>
  <c r="S657" i="5"/>
  <c r="N657" i="5"/>
  <c r="M657" i="5"/>
  <c r="V656" i="5"/>
  <c r="S656" i="5"/>
  <c r="N656" i="5"/>
  <c r="M656" i="5"/>
  <c r="V655" i="5"/>
  <c r="AM655" i="5" s="1"/>
  <c r="S655" i="5"/>
  <c r="N655" i="5"/>
  <c r="M655" i="5"/>
  <c r="V654" i="5"/>
  <c r="S654" i="5"/>
  <c r="N654" i="5"/>
  <c r="M654" i="5"/>
  <c r="V653" i="5"/>
  <c r="S653" i="5"/>
  <c r="N653" i="5"/>
  <c r="M653" i="5"/>
  <c r="V652" i="5"/>
  <c r="AM652" i="5" s="1"/>
  <c r="S652" i="5"/>
  <c r="N652" i="5"/>
  <c r="M652" i="5"/>
  <c r="V651" i="5"/>
  <c r="AM651" i="5" s="1"/>
  <c r="S651" i="5"/>
  <c r="N651" i="5"/>
  <c r="M651" i="5"/>
  <c r="V650" i="5"/>
  <c r="S650" i="5"/>
  <c r="N650" i="5"/>
  <c r="M650" i="5"/>
  <c r="V649" i="5"/>
  <c r="S649" i="5"/>
  <c r="N649" i="5"/>
  <c r="M649" i="5"/>
  <c r="V648" i="5"/>
  <c r="S648" i="5"/>
  <c r="N648" i="5"/>
  <c r="M648" i="5"/>
  <c r="V647" i="5"/>
  <c r="S647" i="5"/>
  <c r="N647" i="5"/>
  <c r="M647" i="5"/>
  <c r="V646" i="5"/>
  <c r="S646" i="5"/>
  <c r="N646" i="5"/>
  <c r="M646" i="5"/>
  <c r="V645" i="5"/>
  <c r="S645" i="5"/>
  <c r="N645" i="5"/>
  <c r="M645" i="5"/>
  <c r="V644" i="5"/>
  <c r="S644" i="5"/>
  <c r="N644" i="5"/>
  <c r="M644" i="5"/>
  <c r="V643" i="5"/>
  <c r="S643" i="5"/>
  <c r="N643" i="5"/>
  <c r="M643" i="5"/>
  <c r="V642" i="5"/>
  <c r="S642" i="5"/>
  <c r="N642" i="5"/>
  <c r="M642" i="5"/>
  <c r="V641" i="5"/>
  <c r="S641" i="5"/>
  <c r="N641" i="5"/>
  <c r="M641" i="5"/>
  <c r="V640" i="5"/>
  <c r="S640" i="5"/>
  <c r="N640" i="5"/>
  <c r="M640" i="5"/>
  <c r="V639" i="5"/>
  <c r="S639" i="5"/>
  <c r="N639" i="5"/>
  <c r="M639" i="5"/>
  <c r="V638" i="5"/>
  <c r="S638" i="5"/>
  <c r="N638" i="5"/>
  <c r="M638" i="5"/>
  <c r="V637" i="5"/>
  <c r="S637" i="5"/>
  <c r="N637" i="5"/>
  <c r="M637" i="5"/>
  <c r="V636" i="5"/>
  <c r="AM636" i="5" s="1"/>
  <c r="S636" i="5"/>
  <c r="N636" i="5"/>
  <c r="M636" i="5"/>
  <c r="V635" i="5"/>
  <c r="S635" i="5"/>
  <c r="N635" i="5"/>
  <c r="M635" i="5"/>
  <c r="V634" i="5"/>
  <c r="S634" i="5"/>
  <c r="N634" i="5"/>
  <c r="M634" i="5"/>
  <c r="V633" i="5"/>
  <c r="S633" i="5"/>
  <c r="N633" i="5"/>
  <c r="M633" i="5"/>
  <c r="V632" i="5"/>
  <c r="S632" i="5"/>
  <c r="N632" i="5"/>
  <c r="M632" i="5"/>
  <c r="V631" i="5"/>
  <c r="S631" i="5"/>
  <c r="N631" i="5"/>
  <c r="M631" i="5"/>
  <c r="V630" i="5"/>
  <c r="S630" i="5"/>
  <c r="N630" i="5"/>
  <c r="M630" i="5"/>
  <c r="V629" i="5"/>
  <c r="S629" i="5"/>
  <c r="N629" i="5"/>
  <c r="M629" i="5"/>
  <c r="V628" i="5"/>
  <c r="S628" i="5"/>
  <c r="N628" i="5"/>
  <c r="M628" i="5"/>
  <c r="V627" i="5"/>
  <c r="S627" i="5"/>
  <c r="N627" i="5"/>
  <c r="M627" i="5"/>
  <c r="V626" i="5"/>
  <c r="S626" i="5"/>
  <c r="N626" i="5"/>
  <c r="M626" i="5"/>
  <c r="V625" i="5"/>
  <c r="S625" i="5"/>
  <c r="N625" i="5"/>
  <c r="M625" i="5"/>
  <c r="V624" i="5"/>
  <c r="S624" i="5"/>
  <c r="N624" i="5"/>
  <c r="M624" i="5"/>
  <c r="V623" i="5"/>
  <c r="AM623" i="5" s="1"/>
  <c r="S623" i="5"/>
  <c r="N623" i="5"/>
  <c r="M623" i="5"/>
  <c r="V622" i="5"/>
  <c r="S622" i="5"/>
  <c r="N622" i="5"/>
  <c r="M622" i="5"/>
  <c r="V621" i="5"/>
  <c r="S621" i="5"/>
  <c r="N621" i="5"/>
  <c r="M621" i="5"/>
  <c r="V620" i="5"/>
  <c r="S620" i="5"/>
  <c r="N620" i="5"/>
  <c r="M620" i="5"/>
  <c r="V619" i="5"/>
  <c r="S619" i="5"/>
  <c r="N619" i="5"/>
  <c r="M619" i="5"/>
  <c r="V618" i="5"/>
  <c r="S618" i="5"/>
  <c r="N618" i="5"/>
  <c r="M618" i="5"/>
  <c r="V617" i="5"/>
  <c r="S617" i="5"/>
  <c r="N617" i="5"/>
  <c r="M617" i="5"/>
  <c r="V616" i="5"/>
  <c r="S616" i="5"/>
  <c r="N616" i="5"/>
  <c r="M616" i="5"/>
  <c r="V615" i="5"/>
  <c r="S615" i="5"/>
  <c r="N615" i="5"/>
  <c r="M615" i="5"/>
  <c r="V614" i="5"/>
  <c r="S614" i="5"/>
  <c r="N614" i="5"/>
  <c r="M614" i="5"/>
  <c r="V613" i="5"/>
  <c r="S613" i="5"/>
  <c r="N613" i="5"/>
  <c r="M613" i="5"/>
  <c r="V612" i="5"/>
  <c r="S612" i="5"/>
  <c r="N612" i="5"/>
  <c r="M612" i="5"/>
  <c r="V611" i="5"/>
  <c r="S611" i="5"/>
  <c r="N611" i="5"/>
  <c r="M611" i="5"/>
  <c r="V610" i="5"/>
  <c r="S610" i="5"/>
  <c r="N610" i="5"/>
  <c r="M610" i="5"/>
  <c r="V609" i="5"/>
  <c r="S609" i="5"/>
  <c r="N609" i="5"/>
  <c r="M609" i="5"/>
  <c r="V608" i="5"/>
  <c r="S608" i="5"/>
  <c r="N608" i="5"/>
  <c r="M608" i="5"/>
  <c r="V607" i="5"/>
  <c r="S607" i="5"/>
  <c r="N607" i="5"/>
  <c r="M607" i="5"/>
  <c r="V606" i="5"/>
  <c r="S606" i="5"/>
  <c r="N606" i="5"/>
  <c r="M606" i="5"/>
  <c r="V605" i="5"/>
  <c r="S605" i="5"/>
  <c r="N605" i="5"/>
  <c r="M605" i="5"/>
  <c r="V604" i="5"/>
  <c r="S604" i="5"/>
  <c r="N604" i="5"/>
  <c r="M604" i="5"/>
  <c r="V603" i="5"/>
  <c r="S603" i="5"/>
  <c r="N603" i="5"/>
  <c r="M603" i="5"/>
  <c r="V602" i="5"/>
  <c r="S602" i="5"/>
  <c r="N602" i="5"/>
  <c r="M602" i="5"/>
  <c r="V601" i="5"/>
  <c r="S601" i="5"/>
  <c r="N601" i="5"/>
  <c r="M601" i="5"/>
  <c r="V600" i="5"/>
  <c r="AM600" i="5" s="1"/>
  <c r="S600" i="5"/>
  <c r="N600" i="5"/>
  <c r="M600" i="5"/>
  <c r="V599" i="5"/>
  <c r="S599" i="5"/>
  <c r="N599" i="5"/>
  <c r="M599" i="5"/>
  <c r="V598" i="5"/>
  <c r="S598" i="5"/>
  <c r="N598" i="5"/>
  <c r="M598" i="5"/>
  <c r="V597" i="5"/>
  <c r="S597" i="5"/>
  <c r="N597" i="5"/>
  <c r="M597" i="5"/>
  <c r="V596" i="5"/>
  <c r="S596" i="5"/>
  <c r="N596" i="5"/>
  <c r="M596" i="5"/>
  <c r="V595" i="5"/>
  <c r="S595" i="5"/>
  <c r="N595" i="5"/>
  <c r="M595" i="5"/>
  <c r="V594" i="5"/>
  <c r="S594" i="5"/>
  <c r="N594" i="5"/>
  <c r="M594" i="5"/>
  <c r="V593" i="5"/>
  <c r="S593" i="5"/>
  <c r="N593" i="5"/>
  <c r="M593" i="5"/>
  <c r="V592" i="5"/>
  <c r="S592" i="5"/>
  <c r="N592" i="5"/>
  <c r="M592" i="5"/>
  <c r="V591" i="5"/>
  <c r="S591" i="5"/>
  <c r="N591" i="5"/>
  <c r="M591" i="5"/>
  <c r="V590" i="5"/>
  <c r="S590" i="5"/>
  <c r="N590" i="5"/>
  <c r="M590" i="5"/>
  <c r="V589" i="5"/>
  <c r="S589" i="5"/>
  <c r="N589" i="5"/>
  <c r="M589" i="5"/>
  <c r="V588" i="5"/>
  <c r="S588" i="5"/>
  <c r="N588" i="5"/>
  <c r="M588" i="5"/>
  <c r="V587" i="5"/>
  <c r="AM587" i="5" s="1"/>
  <c r="S587" i="5"/>
  <c r="N587" i="5"/>
  <c r="M587" i="5"/>
  <c r="V586" i="5"/>
  <c r="S586" i="5"/>
  <c r="N586" i="5"/>
  <c r="M586" i="5"/>
  <c r="V585" i="5"/>
  <c r="S585" i="5"/>
  <c r="N585" i="5"/>
  <c r="M585" i="5"/>
  <c r="V584" i="5"/>
  <c r="S584" i="5"/>
  <c r="N584" i="5"/>
  <c r="M584" i="5"/>
  <c r="V583" i="5"/>
  <c r="AM583" i="5" s="1"/>
  <c r="S583" i="5"/>
  <c r="N583" i="5"/>
  <c r="M583" i="5"/>
  <c r="V582" i="5"/>
  <c r="S582" i="5"/>
  <c r="N582" i="5"/>
  <c r="M582" i="5"/>
  <c r="V581" i="5"/>
  <c r="S581" i="5"/>
  <c r="N581" i="5"/>
  <c r="M581" i="5"/>
  <c r="V580" i="5"/>
  <c r="S580" i="5"/>
  <c r="N580" i="5"/>
  <c r="M580" i="5"/>
  <c r="V579" i="5"/>
  <c r="AM579" i="5" s="1"/>
  <c r="S579" i="5"/>
  <c r="N579" i="5"/>
  <c r="M579" i="5"/>
  <c r="V578" i="5"/>
  <c r="S578" i="5"/>
  <c r="N578" i="5"/>
  <c r="M578" i="5"/>
  <c r="V577" i="5"/>
  <c r="S577" i="5"/>
  <c r="N577" i="5"/>
  <c r="M577" i="5"/>
  <c r="V576" i="5"/>
  <c r="S576" i="5"/>
  <c r="N576" i="5"/>
  <c r="M576" i="5"/>
  <c r="V575" i="5"/>
  <c r="AM575" i="5" s="1"/>
  <c r="S575" i="5"/>
  <c r="N575" i="5"/>
  <c r="M575" i="5"/>
  <c r="V574" i="5"/>
  <c r="S574" i="5"/>
  <c r="N574" i="5"/>
  <c r="M574" i="5"/>
  <c r="V573" i="5"/>
  <c r="S573" i="5"/>
  <c r="N573" i="5"/>
  <c r="M573" i="5"/>
  <c r="V572" i="5"/>
  <c r="S572" i="5"/>
  <c r="N572" i="5"/>
  <c r="M572" i="5"/>
  <c r="V571" i="5"/>
  <c r="AM571" i="5" s="1"/>
  <c r="S571" i="5"/>
  <c r="N571" i="5"/>
  <c r="M571" i="5"/>
  <c r="V570" i="5"/>
  <c r="S570" i="5"/>
  <c r="N570" i="5"/>
  <c r="M570" i="5"/>
  <c r="V569" i="5"/>
  <c r="S569" i="5"/>
  <c r="N569" i="5"/>
  <c r="M569" i="5"/>
  <c r="V568" i="5"/>
  <c r="S568" i="5"/>
  <c r="N568" i="5"/>
  <c r="M568" i="5"/>
  <c r="V567" i="5"/>
  <c r="AM567" i="5" s="1"/>
  <c r="S567" i="5"/>
  <c r="N567" i="5"/>
  <c r="M567" i="5"/>
  <c r="V566" i="5"/>
  <c r="S566" i="5"/>
  <c r="N566" i="5"/>
  <c r="M566" i="5"/>
  <c r="V565" i="5"/>
  <c r="S565" i="5"/>
  <c r="N565" i="5"/>
  <c r="M565" i="5"/>
  <c r="V564" i="5"/>
  <c r="S564" i="5"/>
  <c r="N564" i="5"/>
  <c r="M564" i="5"/>
  <c r="V563" i="5"/>
  <c r="AM563" i="5" s="1"/>
  <c r="S563" i="5"/>
  <c r="N563" i="5"/>
  <c r="M563" i="5"/>
  <c r="V562" i="5"/>
  <c r="S562" i="5"/>
  <c r="N562" i="5"/>
  <c r="M562" i="5"/>
  <c r="V561" i="5"/>
  <c r="S561" i="5"/>
  <c r="N561" i="5"/>
  <c r="M561" i="5"/>
  <c r="V560" i="5"/>
  <c r="S560" i="5"/>
  <c r="N560" i="5"/>
  <c r="M560" i="5"/>
  <c r="V559" i="5"/>
  <c r="S559" i="5"/>
  <c r="N559" i="5"/>
  <c r="M559" i="5"/>
  <c r="V558" i="5"/>
  <c r="S558" i="5"/>
  <c r="N558" i="5"/>
  <c r="M558" i="5"/>
  <c r="V557" i="5"/>
  <c r="S557" i="5"/>
  <c r="N557" i="5"/>
  <c r="M557" i="5"/>
  <c r="V556" i="5"/>
  <c r="S556" i="5"/>
  <c r="N556" i="5"/>
  <c r="M556" i="5"/>
  <c r="V555" i="5"/>
  <c r="S555" i="5"/>
  <c r="N555" i="5"/>
  <c r="M555" i="5"/>
  <c r="V554" i="5"/>
  <c r="S554" i="5"/>
  <c r="N554" i="5"/>
  <c r="M554" i="5"/>
  <c r="V553" i="5"/>
  <c r="S553" i="5"/>
  <c r="N553" i="5"/>
  <c r="M553" i="5"/>
  <c r="V552" i="5"/>
  <c r="S552" i="5"/>
  <c r="N552" i="5"/>
  <c r="M552" i="5"/>
  <c r="V551" i="5"/>
  <c r="S551" i="5"/>
  <c r="N551" i="5"/>
  <c r="M551" i="5"/>
  <c r="V550" i="5"/>
  <c r="S550" i="5"/>
  <c r="N550" i="5"/>
  <c r="M550" i="5"/>
  <c r="V549" i="5"/>
  <c r="S549" i="5"/>
  <c r="N549" i="5"/>
  <c r="M549" i="5"/>
  <c r="V548" i="5"/>
  <c r="S548" i="5"/>
  <c r="N548" i="5"/>
  <c r="M548" i="5"/>
  <c r="V547" i="5"/>
  <c r="S547" i="5"/>
  <c r="N547" i="5"/>
  <c r="M547" i="5"/>
  <c r="V546" i="5"/>
  <c r="S546" i="5"/>
  <c r="N546" i="5"/>
  <c r="M546" i="5"/>
  <c r="V545" i="5"/>
  <c r="N545" i="5"/>
  <c r="M545" i="5"/>
  <c r="AL544" i="5"/>
  <c r="V544" i="5" s="1"/>
  <c r="N544" i="5"/>
  <c r="M544" i="5"/>
  <c r="AO543" i="5"/>
  <c r="U543" i="5"/>
  <c r="M543" i="5"/>
  <c r="V541" i="5"/>
  <c r="S541" i="5"/>
  <c r="N541" i="5"/>
  <c r="M541" i="5"/>
  <c r="AO540" i="5"/>
  <c r="AL540" i="5"/>
  <c r="U540" i="5"/>
  <c r="M540" i="5"/>
  <c r="V539" i="5"/>
  <c r="S539" i="5"/>
  <c r="N539" i="5"/>
  <c r="M539" i="5"/>
  <c r="V538" i="5"/>
  <c r="S538" i="5"/>
  <c r="N538" i="5"/>
  <c r="M538" i="5"/>
  <c r="V537" i="5"/>
  <c r="S537" i="5"/>
  <c r="N537" i="5"/>
  <c r="M537" i="5"/>
  <c r="V536" i="5"/>
  <c r="S536" i="5"/>
  <c r="N536" i="5"/>
  <c r="M536" i="5"/>
  <c r="V535" i="5"/>
  <c r="S535" i="5"/>
  <c r="N535" i="5"/>
  <c r="M535" i="5"/>
  <c r="V534" i="5"/>
  <c r="S534" i="5"/>
  <c r="N534" i="5"/>
  <c r="M534" i="5"/>
  <c r="V533" i="5"/>
  <c r="S533" i="5"/>
  <c r="N533" i="5"/>
  <c r="M533" i="5"/>
  <c r="V532" i="5"/>
  <c r="S532" i="5"/>
  <c r="N532" i="5"/>
  <c r="M532" i="5"/>
  <c r="V531" i="5"/>
  <c r="S531" i="5"/>
  <c r="N531" i="5"/>
  <c r="M531" i="5"/>
  <c r="V530" i="5"/>
  <c r="S530" i="5"/>
  <c r="N530" i="5"/>
  <c r="M530" i="5"/>
  <c r="V529" i="5"/>
  <c r="S529" i="5"/>
  <c r="N529" i="5"/>
  <c r="M529" i="5"/>
  <c r="V528" i="5"/>
  <c r="AM528" i="5" s="1"/>
  <c r="S528" i="5"/>
  <c r="N528" i="5"/>
  <c r="M528" i="5"/>
  <c r="V527" i="5"/>
  <c r="S527" i="5"/>
  <c r="N527" i="5"/>
  <c r="M527" i="5"/>
  <c r="V526" i="5"/>
  <c r="S526" i="5"/>
  <c r="N526" i="5"/>
  <c r="M526" i="5"/>
  <c r="V525" i="5"/>
  <c r="S525" i="5"/>
  <c r="N525" i="5"/>
  <c r="M525" i="5"/>
  <c r="V524" i="5"/>
  <c r="S524" i="5"/>
  <c r="N524" i="5"/>
  <c r="M524" i="5"/>
  <c r="AO523" i="5"/>
  <c r="AL523" i="5"/>
  <c r="U523" i="5"/>
  <c r="N522" i="5"/>
  <c r="AO521" i="5"/>
  <c r="V521" i="5"/>
  <c r="AJ521" i="5" s="1"/>
  <c r="V520" i="5"/>
  <c r="N520" i="5"/>
  <c r="V519" i="5"/>
  <c r="BG519" i="5" s="1"/>
  <c r="N519" i="5"/>
  <c r="AO518" i="5"/>
  <c r="AL518" i="5"/>
  <c r="U518" i="5"/>
  <c r="V515" i="5"/>
  <c r="AO514" i="5"/>
  <c r="AL514" i="5"/>
  <c r="U514" i="5"/>
  <c r="V513" i="5"/>
  <c r="S513" i="5"/>
  <c r="N513" i="5"/>
  <c r="M513" i="5"/>
  <c r="V512" i="5"/>
  <c r="S512" i="5"/>
  <c r="N512" i="5"/>
  <c r="M512" i="5"/>
  <c r="V511" i="5"/>
  <c r="S511" i="5"/>
  <c r="N511" i="5"/>
  <c r="M511" i="5"/>
  <c r="V510" i="5"/>
  <c r="AM510" i="5" s="1"/>
  <c r="S510" i="5"/>
  <c r="N510" i="5"/>
  <c r="M510" i="5"/>
  <c r="V509" i="5"/>
  <c r="S509" i="5"/>
  <c r="N509" i="5"/>
  <c r="M509" i="5"/>
  <c r="V508" i="5"/>
  <c r="S508" i="5"/>
  <c r="N508" i="5"/>
  <c r="M508" i="5"/>
  <c r="V507" i="5"/>
  <c r="S507" i="5"/>
  <c r="N507" i="5"/>
  <c r="M507" i="5"/>
  <c r="V506" i="5"/>
  <c r="AM506" i="5" s="1"/>
  <c r="S506" i="5"/>
  <c r="N506" i="5"/>
  <c r="M506" i="5"/>
  <c r="V505" i="5"/>
  <c r="S505" i="5"/>
  <c r="N505" i="5"/>
  <c r="M505" i="5"/>
  <c r="V504" i="5"/>
  <c r="S504" i="5"/>
  <c r="N504" i="5"/>
  <c r="M504" i="5"/>
  <c r="V503" i="5"/>
  <c r="S503" i="5"/>
  <c r="N503" i="5"/>
  <c r="M503" i="5"/>
  <c r="V502" i="5"/>
  <c r="AM502" i="5" s="1"/>
  <c r="S502" i="5"/>
  <c r="N502" i="5"/>
  <c r="M502" i="5"/>
  <c r="V501" i="5"/>
  <c r="S501" i="5"/>
  <c r="N501" i="5"/>
  <c r="M501" i="5"/>
  <c r="V500" i="5"/>
  <c r="S500" i="5"/>
  <c r="N500" i="5"/>
  <c r="M500" i="5"/>
  <c r="V499" i="5"/>
  <c r="S499" i="5"/>
  <c r="N499" i="5"/>
  <c r="M499" i="5"/>
  <c r="V498" i="5"/>
  <c r="AM498" i="5" s="1"/>
  <c r="S498" i="5"/>
  <c r="N498" i="5"/>
  <c r="M498" i="5"/>
  <c r="V497" i="5"/>
  <c r="S497" i="5"/>
  <c r="N497" i="5"/>
  <c r="M497" i="5"/>
  <c r="V496" i="5"/>
  <c r="S496" i="5"/>
  <c r="N496" i="5"/>
  <c r="M496" i="5"/>
  <c r="V495" i="5"/>
  <c r="AM495" i="5" s="1"/>
  <c r="S495" i="5"/>
  <c r="N495" i="5"/>
  <c r="M495" i="5"/>
  <c r="V494" i="5"/>
  <c r="AM494" i="5" s="1"/>
  <c r="S494" i="5"/>
  <c r="N494" i="5"/>
  <c r="M494" i="5"/>
  <c r="V493" i="5"/>
  <c r="S493" i="5"/>
  <c r="N493" i="5"/>
  <c r="M493" i="5"/>
  <c r="V492" i="5"/>
  <c r="S492" i="5"/>
  <c r="N492" i="5"/>
  <c r="M492" i="5"/>
  <c r="V491" i="5"/>
  <c r="AM491" i="5" s="1"/>
  <c r="S491" i="5"/>
  <c r="N491" i="5"/>
  <c r="M491" i="5"/>
  <c r="V490" i="5"/>
  <c r="AM490" i="5" s="1"/>
  <c r="S490" i="5"/>
  <c r="N490" i="5"/>
  <c r="M490" i="5"/>
  <c r="V489" i="5"/>
  <c r="S489" i="5"/>
  <c r="N489" i="5"/>
  <c r="M489" i="5"/>
  <c r="V488" i="5"/>
  <c r="AM488" i="5" s="1"/>
  <c r="S488" i="5"/>
  <c r="N488" i="5"/>
  <c r="M488" i="5"/>
  <c r="V487" i="5"/>
  <c r="S487" i="5"/>
  <c r="N487" i="5"/>
  <c r="M487" i="5"/>
  <c r="V486" i="5"/>
  <c r="S486" i="5"/>
  <c r="N486" i="5"/>
  <c r="M486" i="5"/>
  <c r="V485" i="5"/>
  <c r="S485" i="5"/>
  <c r="N485" i="5"/>
  <c r="M485" i="5"/>
  <c r="V484" i="5"/>
  <c r="S484" i="5"/>
  <c r="N484" i="5"/>
  <c r="M484" i="5"/>
  <c r="V483" i="5"/>
  <c r="S483" i="5"/>
  <c r="N483" i="5"/>
  <c r="M483" i="5"/>
  <c r="V482" i="5"/>
  <c r="AM482" i="5" s="1"/>
  <c r="S482" i="5"/>
  <c r="N482" i="5"/>
  <c r="M482" i="5"/>
  <c r="V481" i="5"/>
  <c r="S481" i="5"/>
  <c r="N481" i="5"/>
  <c r="M481" i="5"/>
  <c r="V480" i="5"/>
  <c r="S480" i="5"/>
  <c r="N480" i="5"/>
  <c r="M480" i="5"/>
  <c r="V479" i="5"/>
  <c r="S479" i="5"/>
  <c r="N479" i="5"/>
  <c r="M479" i="5"/>
  <c r="V478" i="5"/>
  <c r="AM478" i="5" s="1"/>
  <c r="S478" i="5"/>
  <c r="N478" i="5"/>
  <c r="M478" i="5"/>
  <c r="V477" i="5"/>
  <c r="S477" i="5"/>
  <c r="N477" i="5"/>
  <c r="M477" i="5"/>
  <c r="V476" i="5"/>
  <c r="S476" i="5"/>
  <c r="N476" i="5"/>
  <c r="M476" i="5"/>
  <c r="V475" i="5"/>
  <c r="S475" i="5"/>
  <c r="N475" i="5"/>
  <c r="M475" i="5"/>
  <c r="V474" i="5"/>
  <c r="AM474" i="5" s="1"/>
  <c r="S474" i="5"/>
  <c r="N474" i="5"/>
  <c r="M474" i="5"/>
  <c r="V473" i="5"/>
  <c r="AM473" i="5" s="1"/>
  <c r="S473" i="5"/>
  <c r="N473" i="5"/>
  <c r="M473" i="5"/>
  <c r="V472" i="5"/>
  <c r="S472" i="5"/>
  <c r="N472" i="5"/>
  <c r="M472" i="5"/>
  <c r="V471" i="5"/>
  <c r="S471" i="5"/>
  <c r="N471" i="5"/>
  <c r="M471" i="5"/>
  <c r="V470" i="5"/>
  <c r="S470" i="5"/>
  <c r="N470" i="5"/>
  <c r="M470" i="5"/>
  <c r="V469" i="5"/>
  <c r="AM469" i="5" s="1"/>
  <c r="S469" i="5"/>
  <c r="N469" i="5"/>
  <c r="M469" i="5"/>
  <c r="V468" i="5"/>
  <c r="S468" i="5"/>
  <c r="N468" i="5"/>
  <c r="M468" i="5"/>
  <c r="V467" i="5"/>
  <c r="S467" i="5"/>
  <c r="N467" i="5"/>
  <c r="M467" i="5"/>
  <c r="V466" i="5"/>
  <c r="AM466" i="5" s="1"/>
  <c r="S466" i="5"/>
  <c r="N466" i="5"/>
  <c r="M466" i="5"/>
  <c r="V465" i="5"/>
  <c r="AM465" i="5" s="1"/>
  <c r="S465" i="5"/>
  <c r="N465" i="5"/>
  <c r="M465" i="5"/>
  <c r="V464" i="5"/>
  <c r="S464" i="5"/>
  <c r="N464" i="5"/>
  <c r="M464" i="5"/>
  <c r="V463" i="5"/>
  <c r="AM463" i="5" s="1"/>
  <c r="S463" i="5"/>
  <c r="N463" i="5"/>
  <c r="M463" i="5"/>
  <c r="V462" i="5"/>
  <c r="AM462" i="5" s="1"/>
  <c r="S462" i="5"/>
  <c r="N462" i="5"/>
  <c r="M462" i="5"/>
  <c r="V461" i="5"/>
  <c r="S461" i="5"/>
  <c r="N461" i="5"/>
  <c r="M461" i="5"/>
  <c r="V460" i="5"/>
  <c r="S460" i="5"/>
  <c r="N460" i="5"/>
  <c r="M460" i="5"/>
  <c r="V459" i="5"/>
  <c r="S459" i="5"/>
  <c r="N459" i="5"/>
  <c r="M459" i="5"/>
  <c r="V458" i="5"/>
  <c r="AM458" i="5" s="1"/>
  <c r="S458" i="5"/>
  <c r="N458" i="5"/>
  <c r="M458" i="5"/>
  <c r="V457" i="5"/>
  <c r="S457" i="5"/>
  <c r="N457" i="5"/>
  <c r="M457" i="5"/>
  <c r="V456" i="5"/>
  <c r="S456" i="5"/>
  <c r="N456" i="5"/>
  <c r="M456" i="5"/>
  <c r="V455" i="5"/>
  <c r="S455" i="5"/>
  <c r="N455" i="5"/>
  <c r="M455" i="5"/>
  <c r="V454" i="5"/>
  <c r="AM454" i="5" s="1"/>
  <c r="S454" i="5"/>
  <c r="N454" i="5"/>
  <c r="M454" i="5"/>
  <c r="V453" i="5"/>
  <c r="S453" i="5"/>
  <c r="N453" i="5"/>
  <c r="M453" i="5"/>
  <c r="V452" i="5"/>
  <c r="S452" i="5"/>
  <c r="N452" i="5"/>
  <c r="M452" i="5"/>
  <c r="V451" i="5"/>
  <c r="AM451" i="5" s="1"/>
  <c r="S451" i="5"/>
  <c r="N451" i="5"/>
  <c r="M451" i="5"/>
  <c r="V450" i="5"/>
  <c r="AM450" i="5" s="1"/>
  <c r="S450" i="5"/>
  <c r="N450" i="5"/>
  <c r="M450" i="5"/>
  <c r="V449" i="5"/>
  <c r="S449" i="5"/>
  <c r="N449" i="5"/>
  <c r="M449" i="5"/>
  <c r="V448" i="5"/>
  <c r="S448" i="5"/>
  <c r="N448" i="5"/>
  <c r="M448" i="5"/>
  <c r="V447" i="5"/>
  <c r="S447" i="5"/>
  <c r="N447" i="5"/>
  <c r="M447" i="5"/>
  <c r="V446" i="5"/>
  <c r="AM446" i="5" s="1"/>
  <c r="S446" i="5"/>
  <c r="N446" i="5"/>
  <c r="M446" i="5"/>
  <c r="V445" i="5"/>
  <c r="S445" i="5"/>
  <c r="N445" i="5"/>
  <c r="M445" i="5"/>
  <c r="V444" i="5"/>
  <c r="S444" i="5"/>
  <c r="N444" i="5"/>
  <c r="M444" i="5"/>
  <c r="V443" i="5"/>
  <c r="AM443" i="5" s="1"/>
  <c r="S443" i="5"/>
  <c r="N443" i="5"/>
  <c r="M443" i="5"/>
  <c r="V442" i="5"/>
  <c r="AM442" i="5" s="1"/>
  <c r="S442" i="5"/>
  <c r="N442" i="5"/>
  <c r="M442" i="5"/>
  <c r="V441" i="5"/>
  <c r="AM441" i="5" s="1"/>
  <c r="S441" i="5"/>
  <c r="N441" i="5"/>
  <c r="M441" i="5"/>
  <c r="V440" i="5"/>
  <c r="S440" i="5"/>
  <c r="N440" i="5"/>
  <c r="M440" i="5"/>
  <c r="V439" i="5"/>
  <c r="AM439" i="5" s="1"/>
  <c r="S439" i="5"/>
  <c r="N439" i="5"/>
  <c r="M439" i="5"/>
  <c r="V438" i="5"/>
  <c r="S438" i="5"/>
  <c r="N438" i="5"/>
  <c r="M438" i="5"/>
  <c r="V437" i="5"/>
  <c r="AM437" i="5" s="1"/>
  <c r="S437" i="5"/>
  <c r="N437" i="5"/>
  <c r="M437" i="5"/>
  <c r="V436" i="5"/>
  <c r="BG436" i="5" s="1"/>
  <c r="N436" i="5"/>
  <c r="V435" i="5"/>
  <c r="BG435" i="5" s="1"/>
  <c r="N435" i="5"/>
  <c r="V434" i="5"/>
  <c r="BG434" i="5" s="1"/>
  <c r="N434" i="5"/>
  <c r="V433" i="5"/>
  <c r="BG433" i="5" s="1"/>
  <c r="N433" i="5"/>
  <c r="V432" i="5"/>
  <c r="BG432" i="5" s="1"/>
  <c r="N432" i="5"/>
  <c r="AO431" i="5"/>
  <c r="AL431" i="5"/>
  <c r="U431" i="5"/>
  <c r="V429" i="5"/>
  <c r="AM429" i="5" s="1"/>
  <c r="S429" i="5"/>
  <c r="N429" i="5"/>
  <c r="M429" i="5"/>
  <c r="V428" i="5"/>
  <c r="V427" i="5" s="1"/>
  <c r="N428" i="5"/>
  <c r="M428" i="5"/>
  <c r="AO427" i="5"/>
  <c r="AL427" i="5"/>
  <c r="U427" i="5"/>
  <c r="V424" i="5"/>
  <c r="AM424" i="5" s="1"/>
  <c r="N424" i="5"/>
  <c r="M424" i="5"/>
  <c r="V423" i="5"/>
  <c r="AM423" i="5" s="1"/>
  <c r="N423" i="5"/>
  <c r="M423" i="5"/>
  <c r="V422" i="5"/>
  <c r="N422" i="5"/>
  <c r="M422" i="5"/>
  <c r="V421" i="5"/>
  <c r="N421" i="5"/>
  <c r="M421" i="5"/>
  <c r="V420" i="5"/>
  <c r="N420" i="5"/>
  <c r="M420" i="5"/>
  <c r="V419" i="5"/>
  <c r="N419" i="5"/>
  <c r="M419" i="5"/>
  <c r="V418" i="5"/>
  <c r="N418" i="5"/>
  <c r="M418" i="5"/>
  <c r="V417" i="5"/>
  <c r="AM417" i="5" s="1"/>
  <c r="N417" i="5"/>
  <c r="M417" i="5"/>
  <c r="V416" i="5"/>
  <c r="AM416" i="5" s="1"/>
  <c r="N416" i="5"/>
  <c r="M416" i="5"/>
  <c r="V415" i="5"/>
  <c r="AM415" i="5" s="1"/>
  <c r="N415" i="5"/>
  <c r="M415" i="5"/>
  <c r="V414" i="5"/>
  <c r="AM414" i="5" s="1"/>
  <c r="N414" i="5"/>
  <c r="M414" i="5"/>
  <c r="V413" i="5"/>
  <c r="N413" i="5"/>
  <c r="M413" i="5"/>
  <c r="AO412" i="5"/>
  <c r="AL412" i="5"/>
  <c r="U412" i="5"/>
  <c r="M412" i="5"/>
  <c r="V411" i="5"/>
  <c r="AM411" i="5" s="1"/>
  <c r="N411" i="5"/>
  <c r="M411" i="5"/>
  <c r="V410" i="5"/>
  <c r="N410" i="5"/>
  <c r="M410" i="5"/>
  <c r="BA409" i="5"/>
  <c r="W409" i="5"/>
  <c r="N409" i="5"/>
  <c r="M409" i="5"/>
  <c r="BA408" i="5"/>
  <c r="W408" i="5"/>
  <c r="N408" i="5"/>
  <c r="M408" i="5"/>
  <c r="AO407" i="5"/>
  <c r="AL407" i="5"/>
  <c r="U407" i="5"/>
  <c r="M407" i="5"/>
  <c r="V405" i="5"/>
  <c r="AM405" i="5" s="1"/>
  <c r="S405" i="5"/>
  <c r="N405" i="5"/>
  <c r="M405" i="5"/>
  <c r="V404" i="5"/>
  <c r="S404" i="5"/>
  <c r="N404" i="5"/>
  <c r="M404" i="5"/>
  <c r="V403" i="5"/>
  <c r="S403" i="5"/>
  <c r="N403" i="5"/>
  <c r="M403" i="5"/>
  <c r="V402" i="5"/>
  <c r="S402" i="5"/>
  <c r="N402" i="5"/>
  <c r="M402" i="5"/>
  <c r="V401" i="5"/>
  <c r="AM401" i="5" s="1"/>
  <c r="S401" i="5"/>
  <c r="N401" i="5"/>
  <c r="M401" i="5"/>
  <c r="V400" i="5"/>
  <c r="AM400" i="5" s="1"/>
  <c r="S400" i="5"/>
  <c r="N400" i="5"/>
  <c r="M400" i="5"/>
  <c r="V399" i="5"/>
  <c r="S399" i="5"/>
  <c r="N399" i="5"/>
  <c r="M399" i="5"/>
  <c r="V398" i="5"/>
  <c r="S398" i="5"/>
  <c r="N398" i="5"/>
  <c r="M398" i="5"/>
  <c r="AO397" i="5"/>
  <c r="AL397" i="5"/>
  <c r="U397" i="5"/>
  <c r="M397" i="5"/>
  <c r="V395" i="5"/>
  <c r="AM395" i="5" s="1"/>
  <c r="S395" i="5"/>
  <c r="M395" i="5"/>
  <c r="V394" i="5"/>
  <c r="S394" i="5"/>
  <c r="M394" i="5"/>
  <c r="V393" i="5"/>
  <c r="S393" i="5"/>
  <c r="M393" i="5"/>
  <c r="V392" i="5"/>
  <c r="AM392" i="5" s="1"/>
  <c r="S392" i="5"/>
  <c r="M392" i="5"/>
  <c r="V391" i="5"/>
  <c r="S391" i="5"/>
  <c r="M391" i="5"/>
  <c r="V390" i="5"/>
  <c r="S390" i="5"/>
  <c r="M390" i="5"/>
  <c r="V389" i="5"/>
  <c r="AM389" i="5" s="1"/>
  <c r="S389" i="5"/>
  <c r="M389" i="5"/>
  <c r="V388" i="5"/>
  <c r="AM388" i="5" s="1"/>
  <c r="S388" i="5"/>
  <c r="M388" i="5"/>
  <c r="V387" i="5"/>
  <c r="AM387" i="5" s="1"/>
  <c r="S387" i="5"/>
  <c r="M387" i="5"/>
  <c r="V386" i="5"/>
  <c r="S386" i="5"/>
  <c r="M386" i="5"/>
  <c r="V385" i="5"/>
  <c r="AM385" i="5" s="1"/>
  <c r="S385" i="5"/>
  <c r="M385" i="5"/>
  <c r="V384" i="5"/>
  <c r="S384" i="5"/>
  <c r="M384" i="5"/>
  <c r="V383" i="5"/>
  <c r="AM383" i="5" s="1"/>
  <c r="S383" i="5"/>
  <c r="M383" i="5"/>
  <c r="V382" i="5"/>
  <c r="S382" i="5"/>
  <c r="M382" i="5"/>
  <c r="V381" i="5"/>
  <c r="AM381" i="5" s="1"/>
  <c r="S381" i="5"/>
  <c r="M381" i="5"/>
  <c r="V380" i="5"/>
  <c r="S380" i="5"/>
  <c r="M380" i="5"/>
  <c r="V379" i="5"/>
  <c r="S379" i="5"/>
  <c r="M379" i="5"/>
  <c r="V378" i="5"/>
  <c r="AM378" i="5" s="1"/>
  <c r="S378" i="5"/>
  <c r="M378" i="5"/>
  <c r="V377" i="5"/>
  <c r="S377" i="5"/>
  <c r="M377" i="5"/>
  <c r="V376" i="5"/>
  <c r="S376" i="5"/>
  <c r="M376" i="5"/>
  <c r="V375" i="5"/>
  <c r="AM375" i="5" s="1"/>
  <c r="S375" i="5"/>
  <c r="M375" i="5"/>
  <c r="V374" i="5"/>
  <c r="S374" i="5"/>
  <c r="M374" i="5"/>
  <c r="V373" i="5"/>
  <c r="AM373" i="5" s="1"/>
  <c r="S373" i="5"/>
  <c r="M373" i="5"/>
  <c r="V372" i="5"/>
  <c r="S372" i="5"/>
  <c r="M372" i="5"/>
  <c r="V371" i="5"/>
  <c r="S371" i="5"/>
  <c r="M371" i="5"/>
  <c r="V370" i="5"/>
  <c r="S370" i="5"/>
  <c r="M370" i="5"/>
  <c r="V369" i="5"/>
  <c r="S369" i="5"/>
  <c r="M369" i="5"/>
  <c r="V368" i="5"/>
  <c r="AM368" i="5" s="1"/>
  <c r="S368" i="5"/>
  <c r="M368" i="5"/>
  <c r="V367" i="5"/>
  <c r="AM367" i="5" s="1"/>
  <c r="S367" i="5"/>
  <c r="M367" i="5"/>
  <c r="V366" i="5"/>
  <c r="AM366" i="5" s="1"/>
  <c r="S366" i="5"/>
  <c r="M366" i="5"/>
  <c r="V365" i="5"/>
  <c r="AM365" i="5" s="1"/>
  <c r="S365" i="5"/>
  <c r="M365" i="5"/>
  <c r="V364" i="5"/>
  <c r="AM364" i="5" s="1"/>
  <c r="S364" i="5"/>
  <c r="M364" i="5"/>
  <c r="V363" i="5"/>
  <c r="AM363" i="5" s="1"/>
  <c r="S363" i="5"/>
  <c r="M363" i="5"/>
  <c r="V362" i="5"/>
  <c r="AM362" i="5" s="1"/>
  <c r="S362" i="5"/>
  <c r="M362" i="5"/>
  <c r="V361" i="5"/>
  <c r="AM361" i="5" s="1"/>
  <c r="S361" i="5"/>
  <c r="M361" i="5"/>
  <c r="V360" i="5"/>
  <c r="S360" i="5"/>
  <c r="M360" i="5"/>
  <c r="V359" i="5"/>
  <c r="AM359" i="5" s="1"/>
  <c r="S359" i="5"/>
  <c r="M359" i="5"/>
  <c r="V358" i="5"/>
  <c r="AM358" i="5" s="1"/>
  <c r="S358" i="5"/>
  <c r="M358" i="5"/>
  <c r="V357" i="5"/>
  <c r="AM357" i="5" s="1"/>
  <c r="S357" i="5"/>
  <c r="M357" i="5"/>
  <c r="V356" i="5"/>
  <c r="AM356" i="5" s="1"/>
  <c r="S356" i="5"/>
  <c r="M356" i="5"/>
  <c r="V355" i="5"/>
  <c r="S355" i="5"/>
  <c r="M355" i="5"/>
  <c r="V354" i="5"/>
  <c r="AM354" i="5" s="1"/>
  <c r="S354" i="5"/>
  <c r="M354" i="5"/>
  <c r="V353" i="5"/>
  <c r="S353" i="5"/>
  <c r="M353" i="5"/>
  <c r="V352" i="5"/>
  <c r="AM352" i="5" s="1"/>
  <c r="S352" i="5"/>
  <c r="M352" i="5"/>
  <c r="V351" i="5"/>
  <c r="S351" i="5"/>
  <c r="M351" i="5"/>
  <c r="V350" i="5"/>
  <c r="AM350" i="5" s="1"/>
  <c r="S350" i="5"/>
  <c r="M350" i="5"/>
  <c r="V349" i="5"/>
  <c r="S349" i="5"/>
  <c r="M349" i="5"/>
  <c r="V348" i="5"/>
  <c r="S348" i="5"/>
  <c r="M348" i="5"/>
  <c r="V347" i="5"/>
  <c r="S347" i="5"/>
  <c r="M347" i="5"/>
  <c r="V346" i="5"/>
  <c r="AM346" i="5" s="1"/>
  <c r="S346" i="5"/>
  <c r="M346" i="5"/>
  <c r="V345" i="5"/>
  <c r="S345" i="5"/>
  <c r="M345" i="5"/>
  <c r="V344" i="5"/>
  <c r="S344" i="5"/>
  <c r="M344" i="5"/>
  <c r="V343" i="5"/>
  <c r="S343" i="5"/>
  <c r="M343" i="5"/>
  <c r="V342" i="5"/>
  <c r="S342" i="5"/>
  <c r="M342" i="5"/>
  <c r="V341" i="5"/>
  <c r="AM341" i="5" s="1"/>
  <c r="S341" i="5"/>
  <c r="M341" i="5"/>
  <c r="V340" i="5"/>
  <c r="S340" i="5"/>
  <c r="M340" i="5"/>
  <c r="V339" i="5"/>
  <c r="S339" i="5"/>
  <c r="M339" i="5"/>
  <c r="V338" i="5"/>
  <c r="AM338" i="5" s="1"/>
  <c r="S338" i="5"/>
  <c r="M338" i="5"/>
  <c r="V337" i="5"/>
  <c r="S337" i="5"/>
  <c r="M337" i="5"/>
  <c r="V336" i="5"/>
  <c r="S336" i="5"/>
  <c r="M336" i="5"/>
  <c r="V335" i="5"/>
  <c r="AM335" i="5" s="1"/>
  <c r="S335" i="5"/>
  <c r="M335" i="5"/>
  <c r="V334" i="5"/>
  <c r="AM334" i="5" s="1"/>
  <c r="S334" i="5"/>
  <c r="M334" i="5"/>
  <c r="V333" i="5"/>
  <c r="S333" i="5"/>
  <c r="M333" i="5"/>
  <c r="V332" i="5"/>
  <c r="S332" i="5"/>
  <c r="M332" i="5"/>
  <c r="V331" i="5"/>
  <c r="AM331" i="5" s="1"/>
  <c r="S331" i="5"/>
  <c r="M331" i="5"/>
  <c r="V330" i="5"/>
  <c r="S330" i="5"/>
  <c r="M330" i="5"/>
  <c r="V329" i="5"/>
  <c r="AM329" i="5" s="1"/>
  <c r="S329" i="5"/>
  <c r="M329" i="5"/>
  <c r="V328" i="5"/>
  <c r="AM328" i="5" s="1"/>
  <c r="S328" i="5"/>
  <c r="M328" i="5"/>
  <c r="V327" i="5"/>
  <c r="S327" i="5"/>
  <c r="M327" i="5"/>
  <c r="V326" i="5"/>
  <c r="AM326" i="5" s="1"/>
  <c r="S326" i="5"/>
  <c r="M326" i="5"/>
  <c r="V325" i="5"/>
  <c r="AM325" i="5" s="1"/>
  <c r="S325" i="5"/>
  <c r="M325" i="5"/>
  <c r="V324" i="5"/>
  <c r="S324" i="5"/>
  <c r="M324" i="5"/>
  <c r="V323" i="5"/>
  <c r="AM323" i="5" s="1"/>
  <c r="S323" i="5"/>
  <c r="M323" i="5"/>
  <c r="V322" i="5"/>
  <c r="AM322" i="5" s="1"/>
  <c r="S322" i="5"/>
  <c r="M322" i="5"/>
  <c r="V321" i="5"/>
  <c r="S321" i="5"/>
  <c r="M321" i="5"/>
  <c r="V320" i="5"/>
  <c r="AM320" i="5" s="1"/>
  <c r="S320" i="5"/>
  <c r="M320" i="5"/>
  <c r="V319" i="5"/>
  <c r="AM319" i="5" s="1"/>
  <c r="S319" i="5"/>
  <c r="M319" i="5"/>
  <c r="V318" i="5"/>
  <c r="AM318" i="5" s="1"/>
  <c r="S318" i="5"/>
  <c r="M318" i="5"/>
  <c r="V317" i="5"/>
  <c r="AM317" i="5" s="1"/>
  <c r="S317" i="5"/>
  <c r="M317" i="5"/>
  <c r="V316" i="5"/>
  <c r="AM316" i="5" s="1"/>
  <c r="S316" i="5"/>
  <c r="M316" i="5"/>
  <c r="V315" i="5"/>
  <c r="S315" i="5"/>
  <c r="M315" i="5"/>
  <c r="V314" i="5"/>
  <c r="S314" i="5"/>
  <c r="M314" i="5"/>
  <c r="V313" i="5"/>
  <c r="AM313" i="5" s="1"/>
  <c r="S313" i="5"/>
  <c r="M313" i="5"/>
  <c r="V312" i="5"/>
  <c r="AM312" i="5" s="1"/>
  <c r="S312" i="5"/>
  <c r="M312" i="5"/>
  <c r="V311" i="5"/>
  <c r="S311" i="5"/>
  <c r="M311" i="5"/>
  <c r="V310" i="5"/>
  <c r="AM310" i="5" s="1"/>
  <c r="S310" i="5"/>
  <c r="M310" i="5"/>
  <c r="V309" i="5"/>
  <c r="AM309" i="5" s="1"/>
  <c r="S309" i="5"/>
  <c r="M309" i="5"/>
  <c r="V308" i="5"/>
  <c r="S308" i="5"/>
  <c r="M308" i="5"/>
  <c r="V307" i="5"/>
  <c r="AM307" i="5" s="1"/>
  <c r="S307" i="5"/>
  <c r="M307" i="5"/>
  <c r="V306" i="5"/>
  <c r="S306" i="5"/>
  <c r="M306" i="5"/>
  <c r="V305" i="5"/>
  <c r="AM305" i="5" s="1"/>
  <c r="S305" i="5"/>
  <c r="M305" i="5"/>
  <c r="V304" i="5"/>
  <c r="S304" i="5"/>
  <c r="M304" i="5"/>
  <c r="V303" i="5"/>
  <c r="S303" i="5"/>
  <c r="M303" i="5"/>
  <c r="V302" i="5"/>
  <c r="AM302" i="5" s="1"/>
  <c r="S302" i="5"/>
  <c r="M302" i="5"/>
  <c r="V301" i="5"/>
  <c r="S301" i="5"/>
  <c r="M301" i="5"/>
  <c r="V300" i="5"/>
  <c r="S300" i="5"/>
  <c r="M300" i="5"/>
  <c r="V299" i="5"/>
  <c r="S299" i="5"/>
  <c r="M299" i="5"/>
  <c r="V298" i="5"/>
  <c r="AM298" i="5" s="1"/>
  <c r="S298" i="5"/>
  <c r="M298" i="5"/>
  <c r="V297" i="5"/>
  <c r="AM297" i="5" s="1"/>
  <c r="S297" i="5"/>
  <c r="M297" i="5"/>
  <c r="V296" i="5"/>
  <c r="S296" i="5"/>
  <c r="M296" i="5"/>
  <c r="V295" i="5"/>
  <c r="S295" i="5"/>
  <c r="M295" i="5"/>
  <c r="V294" i="5"/>
  <c r="AM294" i="5" s="1"/>
  <c r="S294" i="5"/>
  <c r="M294" i="5"/>
  <c r="V293" i="5"/>
  <c r="AM293" i="5" s="1"/>
  <c r="S293" i="5"/>
  <c r="M293" i="5"/>
  <c r="V292" i="5"/>
  <c r="AM292" i="5" s="1"/>
  <c r="S292" i="5"/>
  <c r="M292" i="5"/>
  <c r="V291" i="5"/>
  <c r="S291" i="5"/>
  <c r="M291" i="5"/>
  <c r="V290" i="5"/>
  <c r="AM290" i="5" s="1"/>
  <c r="S290" i="5"/>
  <c r="M290" i="5"/>
  <c r="V289" i="5"/>
  <c r="AM289" i="5" s="1"/>
  <c r="S289" i="5"/>
  <c r="M289" i="5"/>
  <c r="V288" i="5"/>
  <c r="AM288" i="5" s="1"/>
  <c r="S288" i="5"/>
  <c r="M288" i="5"/>
  <c r="V287" i="5"/>
  <c r="AM287" i="5" s="1"/>
  <c r="S287" i="5"/>
  <c r="M287" i="5"/>
  <c r="V286" i="5"/>
  <c r="AM286" i="5" s="1"/>
  <c r="S286" i="5"/>
  <c r="M286" i="5"/>
  <c r="V285" i="5"/>
  <c r="S285" i="5"/>
  <c r="M285" i="5"/>
  <c r="V284" i="5"/>
  <c r="AM284" i="5" s="1"/>
  <c r="S284" i="5"/>
  <c r="M284" i="5"/>
  <c r="V283" i="5"/>
  <c r="AM283" i="5" s="1"/>
  <c r="S283" i="5"/>
  <c r="M283" i="5"/>
  <c r="V282" i="5"/>
  <c r="AM282" i="5" s="1"/>
  <c r="S282" i="5"/>
  <c r="M282" i="5"/>
  <c r="V281" i="5"/>
  <c r="AM281" i="5" s="1"/>
  <c r="S281" i="5"/>
  <c r="M281" i="5"/>
  <c r="V280" i="5"/>
  <c r="S280" i="5"/>
  <c r="M280" i="5"/>
  <c r="V279" i="5"/>
  <c r="S279" i="5"/>
  <c r="M279" i="5"/>
  <c r="V278" i="5"/>
  <c r="AM278" i="5" s="1"/>
  <c r="S278" i="5"/>
  <c r="M278" i="5"/>
  <c r="V277" i="5"/>
  <c r="S277" i="5"/>
  <c r="M277" i="5"/>
  <c r="V276" i="5"/>
  <c r="S276" i="5"/>
  <c r="M276" i="5"/>
  <c r="V275" i="5"/>
  <c r="S275" i="5"/>
  <c r="M275" i="5"/>
  <c r="V274" i="5"/>
  <c r="S274" i="5"/>
  <c r="M274" i="5"/>
  <c r="V273" i="5"/>
  <c r="AM273" i="5" s="1"/>
  <c r="S273" i="5"/>
  <c r="M273" i="5"/>
  <c r="V272" i="5"/>
  <c r="AM272" i="5" s="1"/>
  <c r="S272" i="5"/>
  <c r="M272" i="5"/>
  <c r="V271" i="5"/>
  <c r="AM271" i="5" s="1"/>
  <c r="S271" i="5"/>
  <c r="M271" i="5"/>
  <c r="V270" i="5"/>
  <c r="AM270" i="5" s="1"/>
  <c r="S270" i="5"/>
  <c r="M270" i="5"/>
  <c r="V269" i="5"/>
  <c r="S269" i="5"/>
  <c r="M269" i="5"/>
  <c r="V268" i="5"/>
  <c r="AM268" i="5" s="1"/>
  <c r="S268" i="5"/>
  <c r="M268" i="5"/>
  <c r="V267" i="5"/>
  <c r="AM267" i="5" s="1"/>
  <c r="S267" i="5"/>
  <c r="M267" i="5"/>
  <c r="V266" i="5"/>
  <c r="S266" i="5"/>
  <c r="M266" i="5"/>
  <c r="V265" i="5"/>
  <c r="S265" i="5"/>
  <c r="M265" i="5"/>
  <c r="V264" i="5"/>
  <c r="S264" i="5"/>
  <c r="M264" i="5"/>
  <c r="V263" i="5"/>
  <c r="S263" i="5"/>
  <c r="M263" i="5"/>
  <c r="V262" i="5"/>
  <c r="S262" i="5"/>
  <c r="M262" i="5"/>
  <c r="V261" i="5"/>
  <c r="AM261" i="5" s="1"/>
  <c r="S261" i="5"/>
  <c r="M261" i="5"/>
  <c r="V260" i="5"/>
  <c r="S260" i="5"/>
  <c r="M260" i="5"/>
  <c r="V259" i="5"/>
  <c r="AM259" i="5" s="1"/>
  <c r="S259" i="5"/>
  <c r="M259" i="5"/>
  <c r="V258" i="5"/>
  <c r="AM258" i="5" s="1"/>
  <c r="S258" i="5"/>
  <c r="M258" i="5"/>
  <c r="V257" i="5"/>
  <c r="S257" i="5"/>
  <c r="M257" i="5"/>
  <c r="V256" i="5"/>
  <c r="AM256" i="5" s="1"/>
  <c r="S256" i="5"/>
  <c r="M256" i="5"/>
  <c r="V255" i="5"/>
  <c r="S255" i="5"/>
  <c r="M255" i="5"/>
  <c r="V254" i="5"/>
  <c r="S254" i="5"/>
  <c r="M254" i="5"/>
  <c r="V253" i="5"/>
  <c r="AM253" i="5" s="1"/>
  <c r="S253" i="5"/>
  <c r="M253" i="5"/>
  <c r="V252" i="5"/>
  <c r="S252" i="5"/>
  <c r="M252" i="5"/>
  <c r="V251" i="5"/>
  <c r="S251" i="5"/>
  <c r="M251" i="5"/>
  <c r="V250" i="5"/>
  <c r="S250" i="5"/>
  <c r="M250" i="5"/>
  <c r="V249" i="5"/>
  <c r="S249" i="5"/>
  <c r="M249" i="5"/>
  <c r="V248" i="5"/>
  <c r="AM248" i="5" s="1"/>
  <c r="S248" i="5"/>
  <c r="M248" i="5"/>
  <c r="V247" i="5"/>
  <c r="S247" i="5"/>
  <c r="M247" i="5"/>
  <c r="V246" i="5"/>
  <c r="S246" i="5"/>
  <c r="M246" i="5"/>
  <c r="V245" i="5"/>
  <c r="S245" i="5"/>
  <c r="M245" i="5"/>
  <c r="V244" i="5"/>
  <c r="S244" i="5"/>
  <c r="M244" i="5"/>
  <c r="V243" i="5"/>
  <c r="AM243" i="5" s="1"/>
  <c r="S243" i="5"/>
  <c r="M243" i="5"/>
  <c r="V242" i="5"/>
  <c r="S242" i="5"/>
  <c r="M242" i="5"/>
  <c r="V241" i="5"/>
  <c r="S241" i="5"/>
  <c r="M241" i="5"/>
  <c r="V240" i="5"/>
  <c r="AM240" i="5" s="1"/>
  <c r="S240" i="5"/>
  <c r="M240" i="5"/>
  <c r="V239" i="5"/>
  <c r="S239" i="5"/>
  <c r="M239" i="5"/>
  <c r="V238" i="5"/>
  <c r="S238" i="5"/>
  <c r="M238" i="5"/>
  <c r="V237" i="5"/>
  <c r="S237" i="5"/>
  <c r="M237" i="5"/>
  <c r="V236" i="5"/>
  <c r="S236" i="5"/>
  <c r="M236" i="5"/>
  <c r="V235" i="5"/>
  <c r="AM235" i="5" s="1"/>
  <c r="S235" i="5"/>
  <c r="M235" i="5"/>
  <c r="V234" i="5"/>
  <c r="S234" i="5"/>
  <c r="M234" i="5"/>
  <c r="V233" i="5"/>
  <c r="AM233" i="5" s="1"/>
  <c r="S233" i="5"/>
  <c r="M233" i="5"/>
  <c r="V232" i="5"/>
  <c r="S232" i="5"/>
  <c r="M232" i="5"/>
  <c r="V231" i="5"/>
  <c r="S231" i="5"/>
  <c r="M231" i="5"/>
  <c r="V230" i="5"/>
  <c r="AM230" i="5" s="1"/>
  <c r="S230" i="5"/>
  <c r="M230" i="5"/>
  <c r="V229" i="5"/>
  <c r="S229" i="5"/>
  <c r="M229" i="5"/>
  <c r="V228" i="5"/>
  <c r="S228" i="5"/>
  <c r="M228" i="5"/>
  <c r="V227" i="5"/>
  <c r="S227" i="5"/>
  <c r="M227" i="5"/>
  <c r="V226" i="5"/>
  <c r="S226" i="5"/>
  <c r="M226" i="5"/>
  <c r="V225" i="5"/>
  <c r="S225" i="5"/>
  <c r="M225" i="5"/>
  <c r="V224" i="5"/>
  <c r="S224" i="5"/>
  <c r="M224" i="5"/>
  <c r="V223" i="5"/>
  <c r="AM223" i="5" s="1"/>
  <c r="S223" i="5"/>
  <c r="M223" i="5"/>
  <c r="V222" i="5"/>
  <c r="S222" i="5"/>
  <c r="M222" i="5"/>
  <c r="V221" i="5"/>
  <c r="S221" i="5"/>
  <c r="M221" i="5"/>
  <c r="V220" i="5"/>
  <c r="S220" i="5"/>
  <c r="M220" i="5"/>
  <c r="V219" i="5"/>
  <c r="S219" i="5"/>
  <c r="M219" i="5"/>
  <c r="V218" i="5"/>
  <c r="AM218" i="5" s="1"/>
  <c r="S218" i="5"/>
  <c r="M218" i="5"/>
  <c r="V217" i="5"/>
  <c r="S217" i="5"/>
  <c r="M217" i="5"/>
  <c r="V216" i="5"/>
  <c r="AM216" i="5" s="1"/>
  <c r="S216" i="5"/>
  <c r="M216" i="5"/>
  <c r="V215" i="5"/>
  <c r="S215" i="5"/>
  <c r="M215" i="5"/>
  <c r="V214" i="5"/>
  <c r="AM214" i="5" s="1"/>
  <c r="S214" i="5"/>
  <c r="M214" i="5"/>
  <c r="V213" i="5"/>
  <c r="AM213" i="5" s="1"/>
  <c r="S213" i="5"/>
  <c r="M213" i="5"/>
  <c r="V212" i="5"/>
  <c r="AM212" i="5" s="1"/>
  <c r="S212" i="5"/>
  <c r="M212" i="5"/>
  <c r="V211" i="5"/>
  <c r="AM211" i="5" s="1"/>
  <c r="S211" i="5"/>
  <c r="M211" i="5"/>
  <c r="V210" i="5"/>
  <c r="AM210" i="5" s="1"/>
  <c r="S210" i="5"/>
  <c r="M210" i="5"/>
  <c r="V209" i="5"/>
  <c r="S209" i="5"/>
  <c r="M209" i="5"/>
  <c r="V208" i="5"/>
  <c r="AM208" i="5" s="1"/>
  <c r="S208" i="5"/>
  <c r="M208" i="5"/>
  <c r="V207" i="5"/>
  <c r="S207" i="5"/>
  <c r="M207" i="5"/>
  <c r="V206" i="5"/>
  <c r="S206" i="5"/>
  <c r="M206" i="5"/>
  <c r="V205" i="5"/>
  <c r="S205" i="5"/>
  <c r="M205" i="5"/>
  <c r="V204" i="5"/>
  <c r="S204" i="5"/>
  <c r="M204" i="5"/>
  <c r="V203" i="5"/>
  <c r="S203" i="5"/>
  <c r="M203" i="5"/>
  <c r="V202" i="5"/>
  <c r="S202" i="5"/>
  <c r="M202" i="5"/>
  <c r="V201" i="5"/>
  <c r="S201" i="5"/>
  <c r="M201" i="5"/>
  <c r="V200" i="5"/>
  <c r="AM200" i="5" s="1"/>
  <c r="S200" i="5"/>
  <c r="M200" i="5"/>
  <c r="V199" i="5"/>
  <c r="S199" i="5"/>
  <c r="M199" i="5"/>
  <c r="V198" i="5"/>
  <c r="S198" i="5"/>
  <c r="M198" i="5"/>
  <c r="V197" i="5"/>
  <c r="S197" i="5"/>
  <c r="M197" i="5"/>
  <c r="V196" i="5"/>
  <c r="S196" i="5"/>
  <c r="M196" i="5"/>
  <c r="V195" i="5"/>
  <c r="S195" i="5"/>
  <c r="M195" i="5"/>
  <c r="V194" i="5"/>
  <c r="S194" i="5"/>
  <c r="M194" i="5"/>
  <c r="V193" i="5"/>
  <c r="S193" i="5"/>
  <c r="M193" i="5"/>
  <c r="V192" i="5"/>
  <c r="AM192" i="5" s="1"/>
  <c r="S192" i="5"/>
  <c r="M192" i="5"/>
  <c r="V191" i="5"/>
  <c r="AM191" i="5" s="1"/>
  <c r="S191" i="5"/>
  <c r="M191" i="5"/>
  <c r="V190" i="5"/>
  <c r="AM190" i="5" s="1"/>
  <c r="S190" i="5"/>
  <c r="M190" i="5"/>
  <c r="V189" i="5"/>
  <c r="S189" i="5"/>
  <c r="M189" i="5"/>
  <c r="V188" i="5"/>
  <c r="S188" i="5"/>
  <c r="M188" i="5"/>
  <c r="V187" i="5"/>
  <c r="S187" i="5"/>
  <c r="M187" i="5"/>
  <c r="V186" i="5"/>
  <c r="AM186" i="5" s="1"/>
  <c r="S186" i="5"/>
  <c r="M186" i="5"/>
  <c r="V185" i="5"/>
  <c r="S185" i="5"/>
  <c r="M185" i="5"/>
  <c r="V184" i="5"/>
  <c r="S184" i="5"/>
  <c r="M184" i="5"/>
  <c r="V183" i="5"/>
  <c r="AM183" i="5" s="1"/>
  <c r="S183" i="5"/>
  <c r="M183" i="5"/>
  <c r="V182" i="5"/>
  <c r="S182" i="5"/>
  <c r="M182" i="5"/>
  <c r="V181" i="5"/>
  <c r="S181" i="5"/>
  <c r="M181" i="5"/>
  <c r="V180" i="5"/>
  <c r="S180" i="5"/>
  <c r="M180" i="5"/>
  <c r="V179" i="5"/>
  <c r="AM179" i="5" s="1"/>
  <c r="S179" i="5"/>
  <c r="M179" i="5"/>
  <c r="V178" i="5"/>
  <c r="AM178" i="5" s="1"/>
  <c r="S178" i="5"/>
  <c r="M178" i="5"/>
  <c r="V177" i="5"/>
  <c r="S177" i="5"/>
  <c r="M177" i="5"/>
  <c r="V176" i="5"/>
  <c r="S176" i="5"/>
  <c r="M176" i="5"/>
  <c r="V175" i="5"/>
  <c r="S175" i="5"/>
  <c r="M175" i="5"/>
  <c r="V174" i="5"/>
  <c r="S174" i="5"/>
  <c r="M174" i="5"/>
  <c r="V173" i="5"/>
  <c r="S173" i="5"/>
  <c r="M173" i="5"/>
  <c r="V172" i="5"/>
  <c r="S172" i="5"/>
  <c r="M172" i="5"/>
  <c r="V171" i="5"/>
  <c r="S171" i="5"/>
  <c r="M171" i="5"/>
  <c r="V170" i="5"/>
  <c r="S170" i="5"/>
  <c r="M170" i="5"/>
  <c r="V169" i="5"/>
  <c r="S169" i="5"/>
  <c r="M169" i="5"/>
  <c r="V168" i="5"/>
  <c r="S168" i="5"/>
  <c r="M168" i="5"/>
  <c r="V167" i="5"/>
  <c r="S167" i="5"/>
  <c r="M167" i="5"/>
  <c r="V166" i="5"/>
  <c r="S166" i="5"/>
  <c r="M166" i="5"/>
  <c r="V165" i="5"/>
  <c r="S165" i="5"/>
  <c r="M165" i="5"/>
  <c r="V164" i="5"/>
  <c r="S164" i="5"/>
  <c r="M164" i="5"/>
  <c r="V163" i="5"/>
  <c r="AM163" i="5" s="1"/>
  <c r="S163" i="5"/>
  <c r="M163" i="5"/>
  <c r="V162" i="5"/>
  <c r="AM162" i="5" s="1"/>
  <c r="S162" i="5"/>
  <c r="M162" i="5"/>
  <c r="V161" i="5"/>
  <c r="AM161" i="5" s="1"/>
  <c r="S161" i="5"/>
  <c r="M161" i="5"/>
  <c r="V160" i="5"/>
  <c r="S160" i="5"/>
  <c r="M160" i="5"/>
  <c r="V159" i="5"/>
  <c r="AM159" i="5" s="1"/>
  <c r="S159" i="5"/>
  <c r="M159" i="5"/>
  <c r="V158" i="5"/>
  <c r="S158" i="5"/>
  <c r="M158" i="5"/>
  <c r="V157" i="5"/>
  <c r="AM157" i="5" s="1"/>
  <c r="S157" i="5"/>
  <c r="M157" i="5"/>
  <c r="V156" i="5"/>
  <c r="S156" i="5"/>
  <c r="M156" i="5"/>
  <c r="V155" i="5"/>
  <c r="AM155" i="5" s="1"/>
  <c r="S155" i="5"/>
  <c r="M155" i="5"/>
  <c r="V154" i="5"/>
  <c r="S154" i="5"/>
  <c r="M154" i="5"/>
  <c r="V153" i="5"/>
  <c r="AM153" i="5" s="1"/>
  <c r="S153" i="5"/>
  <c r="M153" i="5"/>
  <c r="V152" i="5"/>
  <c r="N152" i="5"/>
  <c r="M152" i="5"/>
  <c r="AL151" i="5"/>
  <c r="V151" i="5" s="1"/>
  <c r="AM151" i="5" s="1"/>
  <c r="N151" i="5"/>
  <c r="M151" i="5"/>
  <c r="V150" i="5"/>
  <c r="AM150" i="5" s="1"/>
  <c r="N150" i="5"/>
  <c r="M150" i="5"/>
  <c r="AO149" i="5"/>
  <c r="U149" i="5"/>
  <c r="M149" i="5"/>
  <c r="V147" i="5"/>
  <c r="S147" i="5"/>
  <c r="M147" i="5"/>
  <c r="V146" i="5"/>
  <c r="S146" i="5"/>
  <c r="M146" i="5"/>
  <c r="V145" i="5"/>
  <c r="S145" i="5"/>
  <c r="M145" i="5"/>
  <c r="V144" i="5"/>
  <c r="AM144" i="5" s="1"/>
  <c r="S144" i="5"/>
  <c r="M144" i="5"/>
  <c r="V143" i="5"/>
  <c r="S143" i="5"/>
  <c r="M143" i="5"/>
  <c r="V142" i="5"/>
  <c r="AM142" i="5" s="1"/>
  <c r="S142" i="5"/>
  <c r="M142" i="5"/>
  <c r="V141" i="5"/>
  <c r="AM141" i="5" s="1"/>
  <c r="S141" i="5"/>
  <c r="M141" i="5"/>
  <c r="V140" i="5"/>
  <c r="AM140" i="5" s="1"/>
  <c r="S140" i="5"/>
  <c r="M140" i="5"/>
  <c r="V139" i="5"/>
  <c r="S139" i="5"/>
  <c r="M139" i="5"/>
  <c r="V138" i="5"/>
  <c r="S138" i="5"/>
  <c r="M138" i="5"/>
  <c r="V137" i="5"/>
  <c r="AM137" i="5" s="1"/>
  <c r="S137" i="5"/>
  <c r="M137" i="5"/>
  <c r="V136" i="5"/>
  <c r="AM136" i="5" s="1"/>
  <c r="S136" i="5"/>
  <c r="M136" i="5"/>
  <c r="V135" i="5"/>
  <c r="S135" i="5"/>
  <c r="M135" i="5"/>
  <c r="V134" i="5"/>
  <c r="S134" i="5"/>
  <c r="M134" i="5"/>
  <c r="V133" i="5"/>
  <c r="AM133" i="5" s="1"/>
  <c r="S133" i="5"/>
  <c r="M133" i="5"/>
  <c r="V132" i="5"/>
  <c r="AM132" i="5" s="1"/>
  <c r="S132" i="5"/>
  <c r="M132" i="5"/>
  <c r="V131" i="5"/>
  <c r="S131" i="5"/>
  <c r="M131" i="5"/>
  <c r="V130" i="5"/>
  <c r="S130" i="5"/>
  <c r="M130" i="5"/>
  <c r="V129" i="5"/>
  <c r="AM129" i="5" s="1"/>
  <c r="S129" i="5"/>
  <c r="M129" i="5"/>
  <c r="V128" i="5"/>
  <c r="AM128" i="5" s="1"/>
  <c r="S128" i="5"/>
  <c r="M128" i="5"/>
  <c r="V127" i="5"/>
  <c r="S127" i="5"/>
  <c r="M127" i="5"/>
  <c r="V126" i="5"/>
  <c r="AM126" i="5" s="1"/>
  <c r="S126" i="5"/>
  <c r="M126" i="5"/>
  <c r="V125" i="5"/>
  <c r="S125" i="5"/>
  <c r="M125" i="5"/>
  <c r="V124" i="5"/>
  <c r="AM124" i="5" s="1"/>
  <c r="S124" i="5"/>
  <c r="M124" i="5"/>
  <c r="V123" i="5"/>
  <c r="S123" i="5"/>
  <c r="M123" i="5"/>
  <c r="V122" i="5"/>
  <c r="AM122" i="5" s="1"/>
  <c r="S122" i="5"/>
  <c r="M122" i="5"/>
  <c r="V121" i="5"/>
  <c r="S121" i="5"/>
  <c r="M121" i="5"/>
  <c r="V120" i="5"/>
  <c r="S120" i="5"/>
  <c r="M120" i="5"/>
  <c r="V119" i="5"/>
  <c r="S119" i="5"/>
  <c r="M119" i="5"/>
  <c r="V118" i="5"/>
  <c r="S118" i="5"/>
  <c r="M118" i="5"/>
  <c r="V117" i="5"/>
  <c r="S117" i="5"/>
  <c r="M117" i="5"/>
  <c r="V116" i="5"/>
  <c r="AM116" i="5" s="1"/>
  <c r="S116" i="5"/>
  <c r="M116" i="5"/>
  <c r="V115" i="5"/>
  <c r="S115" i="5"/>
  <c r="M115" i="5"/>
  <c r="V114" i="5"/>
  <c r="S114" i="5"/>
  <c r="M114" i="5"/>
  <c r="V113" i="5"/>
  <c r="AM113" i="5" s="1"/>
  <c r="S113" i="5"/>
  <c r="M113" i="5"/>
  <c r="V112" i="5"/>
  <c r="AM112" i="5" s="1"/>
  <c r="S112" i="5"/>
  <c r="M112" i="5"/>
  <c r="V111" i="5"/>
  <c r="S111" i="5"/>
  <c r="M111" i="5"/>
  <c r="V110" i="5"/>
  <c r="AM110" i="5" s="1"/>
  <c r="S110" i="5"/>
  <c r="M110" i="5"/>
  <c r="V109" i="5"/>
  <c r="S109" i="5"/>
  <c r="M109" i="5"/>
  <c r="V108" i="5"/>
  <c r="AM108" i="5" s="1"/>
  <c r="S108" i="5"/>
  <c r="M108" i="5"/>
  <c r="V107" i="5"/>
  <c r="S107" i="5"/>
  <c r="M107" i="5"/>
  <c r="V106" i="5"/>
  <c r="S106" i="5"/>
  <c r="M106" i="5"/>
  <c r="V105" i="5"/>
  <c r="S105" i="5"/>
  <c r="N105" i="5"/>
  <c r="M105" i="5"/>
  <c r="V104" i="5"/>
  <c r="S104" i="5"/>
  <c r="N104" i="5"/>
  <c r="M104" i="5"/>
  <c r="V103" i="5"/>
  <c r="S103" i="5"/>
  <c r="N103" i="5"/>
  <c r="M103" i="5"/>
  <c r="V102" i="5"/>
  <c r="S102" i="5"/>
  <c r="N102" i="5"/>
  <c r="M102" i="5"/>
  <c r="V101" i="5"/>
  <c r="S101" i="5"/>
  <c r="N101" i="5"/>
  <c r="M101" i="5"/>
  <c r="V100" i="5"/>
  <c r="S100" i="5"/>
  <c r="N100" i="5"/>
  <c r="M100" i="5"/>
  <c r="V99" i="5"/>
  <c r="AM99" i="5" s="1"/>
  <c r="S99" i="5"/>
  <c r="N99" i="5"/>
  <c r="M99" i="5"/>
  <c r="AO98" i="5"/>
  <c r="AL98" i="5"/>
  <c r="U98" i="5"/>
  <c r="M98" i="5"/>
  <c r="W97" i="5"/>
  <c r="N97" i="5"/>
  <c r="AO96" i="5"/>
  <c r="AL96" i="5"/>
  <c r="V96" i="5"/>
  <c r="U96" i="5"/>
  <c r="V93" i="5"/>
  <c r="S93" i="5"/>
  <c r="M93" i="5"/>
  <c r="V92" i="5"/>
  <c r="S92" i="5"/>
  <c r="M92" i="5"/>
  <c r="V91" i="5"/>
  <c r="S91" i="5"/>
  <c r="M91" i="5"/>
  <c r="V90" i="5"/>
  <c r="S90" i="5"/>
  <c r="M90" i="5"/>
  <c r="V89" i="5"/>
  <c r="S89" i="5"/>
  <c r="M89" i="5"/>
  <c r="V88" i="5"/>
  <c r="S88" i="5"/>
  <c r="M88" i="5"/>
  <c r="V87" i="5"/>
  <c r="S87" i="5"/>
  <c r="M87" i="5"/>
  <c r="AO86" i="5"/>
  <c r="AL86" i="5"/>
  <c r="U86" i="5"/>
  <c r="M86" i="5"/>
  <c r="V83" i="5"/>
  <c r="AM83" i="5" s="1"/>
  <c r="S83" i="5"/>
  <c r="N83" i="5"/>
  <c r="V82" i="5"/>
  <c r="S82" i="5"/>
  <c r="N82" i="5"/>
  <c r="M82" i="5"/>
  <c r="V81" i="5"/>
  <c r="N81" i="5"/>
  <c r="M81" i="5"/>
  <c r="V80" i="5"/>
  <c r="N80" i="5"/>
  <c r="M80" i="5"/>
  <c r="V79" i="5"/>
  <c r="AM79" i="5" s="1"/>
  <c r="N79" i="5"/>
  <c r="M79" i="5"/>
  <c r="AO78" i="5"/>
  <c r="AL78" i="5"/>
  <c r="U78" i="5"/>
  <c r="M78" i="5"/>
  <c r="V77" i="5"/>
  <c r="AM77" i="5" s="1"/>
  <c r="N77" i="5"/>
  <c r="M77" i="5"/>
  <c r="V76" i="5"/>
  <c r="AM76" i="5" s="1"/>
  <c r="M76" i="5"/>
  <c r="V75" i="5"/>
  <c r="AM75" i="5" s="1"/>
  <c r="N75" i="5"/>
  <c r="M75" i="5"/>
  <c r="V74" i="5"/>
  <c r="N74" i="5"/>
  <c r="M74" i="5"/>
  <c r="V73" i="5"/>
  <c r="N73" i="5"/>
  <c r="M73" i="5"/>
  <c r="V72" i="5"/>
  <c r="N72" i="5"/>
  <c r="M72" i="5"/>
  <c r="V71" i="5"/>
  <c r="N71" i="5"/>
  <c r="M71" i="5"/>
  <c r="V70" i="5"/>
  <c r="N70" i="5"/>
  <c r="M70" i="5"/>
  <c r="AO69" i="5"/>
  <c r="AL69" i="5"/>
  <c r="U69" i="5"/>
  <c r="M69" i="5"/>
  <c r="V68" i="5"/>
  <c r="S68" i="5"/>
  <c r="M68" i="5"/>
  <c r="V67" i="5"/>
  <c r="S67" i="5"/>
  <c r="M67" i="5"/>
  <c r="V66" i="5"/>
  <c r="AM66" i="5" s="1"/>
  <c r="S66" i="5"/>
  <c r="M66" i="5"/>
  <c r="V65" i="5"/>
  <c r="S65" i="5"/>
  <c r="M65" i="5"/>
  <c r="V64" i="5"/>
  <c r="S64" i="5"/>
  <c r="M64" i="5"/>
  <c r="V63" i="5"/>
  <c r="S63" i="5"/>
  <c r="M63" i="5"/>
  <c r="V62" i="5"/>
  <c r="AM62" i="5" s="1"/>
  <c r="S62" i="5"/>
  <c r="M62" i="5"/>
  <c r="V61" i="5"/>
  <c r="S61" i="5"/>
  <c r="M61" i="5"/>
  <c r="V60" i="5"/>
  <c r="S60" i="5"/>
  <c r="M60" i="5"/>
  <c r="V59" i="5"/>
  <c r="AM59" i="5" s="1"/>
  <c r="S59" i="5"/>
  <c r="M59" i="5"/>
  <c r="V58" i="5"/>
  <c r="S58" i="5"/>
  <c r="M58" i="5"/>
  <c r="V57" i="5"/>
  <c r="S57" i="5"/>
  <c r="M57" i="5"/>
  <c r="V56" i="5"/>
  <c r="S56" i="5"/>
  <c r="M56" i="5"/>
  <c r="AN55" i="5"/>
  <c r="V55" i="5"/>
  <c r="S55" i="5"/>
  <c r="N55" i="5"/>
  <c r="M55" i="5"/>
  <c r="AN54" i="5"/>
  <c r="V54" i="5"/>
  <c r="S54" i="5"/>
  <c r="N54" i="5"/>
  <c r="M54" i="5"/>
  <c r="V53" i="5"/>
  <c r="AM53" i="5" s="1"/>
  <c r="S53" i="5"/>
  <c r="N53" i="5"/>
  <c r="M53" i="5"/>
  <c r="AN52" i="5"/>
  <c r="V52" i="5"/>
  <c r="S52" i="5"/>
  <c r="N52" i="5"/>
  <c r="M52" i="5"/>
  <c r="AN51" i="5"/>
  <c r="V51" i="5"/>
  <c r="S51" i="5"/>
  <c r="N51" i="5"/>
  <c r="M51" i="5"/>
  <c r="AO50" i="5"/>
  <c r="AL50" i="5"/>
  <c r="U50" i="5"/>
  <c r="N49" i="5"/>
  <c r="AO48" i="5"/>
  <c r="AL48" i="5"/>
  <c r="V48" i="5"/>
  <c r="N45" i="5"/>
  <c r="N44" i="5"/>
  <c r="N42" i="5"/>
  <c r="N40" i="5"/>
  <c r="N39" i="5"/>
  <c r="N38" i="5"/>
  <c r="N36" i="5"/>
  <c r="N34" i="5"/>
  <c r="N33" i="5"/>
  <c r="N32" i="5"/>
  <c r="N31" i="5"/>
  <c r="N30" i="5"/>
  <c r="N29" i="5"/>
  <c r="N28" i="5"/>
  <c r="N27" i="5"/>
  <c r="N24" i="5"/>
  <c r="N22" i="5"/>
  <c r="N21" i="5"/>
  <c r="N19" i="5"/>
  <c r="AO17" i="5"/>
  <c r="V17" i="5"/>
  <c r="K9" i="6" s="1"/>
  <c r="AO47" i="5" l="1"/>
  <c r="BE17" i="5"/>
  <c r="V1034" i="5"/>
  <c r="BD16" i="5"/>
  <c r="K20" i="6" s="1"/>
  <c r="BC16" i="5"/>
  <c r="K19" i="6" s="1"/>
  <c r="BG52" i="5"/>
  <c r="AM52" i="5"/>
  <c r="BG82" i="5"/>
  <c r="AM82" i="5"/>
  <c r="BG54" i="5"/>
  <c r="AM54" i="5"/>
  <c r="BG63" i="5"/>
  <c r="AM63" i="5"/>
  <c r="BG64" i="5"/>
  <c r="AM64" i="5"/>
  <c r="BG72" i="5"/>
  <c r="AM72" i="5"/>
  <c r="BG65" i="5"/>
  <c r="AM65" i="5"/>
  <c r="BG67" i="5"/>
  <c r="AM67" i="5"/>
  <c r="BG73" i="5"/>
  <c r="AM73" i="5"/>
  <c r="BG68" i="5"/>
  <c r="AM68" i="5"/>
  <c r="BG87" i="5"/>
  <c r="AM87" i="5"/>
  <c r="BG88" i="5"/>
  <c r="AM88" i="5"/>
  <c r="BG89" i="5"/>
  <c r="AM89" i="5"/>
  <c r="BG90" i="5"/>
  <c r="AM90" i="5"/>
  <c r="BG91" i="5"/>
  <c r="AM91" i="5"/>
  <c r="BG92" i="5"/>
  <c r="AM92" i="5"/>
  <c r="BG55" i="5"/>
  <c r="AM55" i="5"/>
  <c r="BG71" i="5"/>
  <c r="AM71" i="5"/>
  <c r="BG51" i="5"/>
  <c r="AM51" i="5"/>
  <c r="BG56" i="5"/>
  <c r="AM56" i="5"/>
  <c r="BG57" i="5"/>
  <c r="AM57" i="5"/>
  <c r="BG58" i="5"/>
  <c r="AM58" i="5"/>
  <c r="BG60" i="5"/>
  <c r="AM60" i="5"/>
  <c r="BG61" i="5"/>
  <c r="AM61" i="5"/>
  <c r="BG70" i="5"/>
  <c r="AM70" i="5"/>
  <c r="BG74" i="5"/>
  <c r="AM74" i="5"/>
  <c r="BG80" i="5"/>
  <c r="AM80" i="5"/>
  <c r="BG81" i="5"/>
  <c r="AM81" i="5"/>
  <c r="BG93" i="5"/>
  <c r="AM93" i="5"/>
  <c r="BG100" i="5"/>
  <c r="AM100" i="5"/>
  <c r="BG101" i="5"/>
  <c r="AM101" i="5"/>
  <c r="BG102" i="5"/>
  <c r="AM102" i="5"/>
  <c r="BG103" i="5"/>
  <c r="AM103" i="5"/>
  <c r="BG104" i="5"/>
  <c r="AM104" i="5"/>
  <c r="BG105" i="5"/>
  <c r="AM105" i="5"/>
  <c r="BG106" i="5"/>
  <c r="AM106" i="5"/>
  <c r="BG107" i="5"/>
  <c r="AM107" i="5"/>
  <c r="BG109" i="5"/>
  <c r="AM109" i="5"/>
  <c r="BG111" i="5"/>
  <c r="AM111" i="5"/>
  <c r="BG114" i="5"/>
  <c r="AM114" i="5"/>
  <c r="BG115" i="5"/>
  <c r="AM115" i="5"/>
  <c r="BG117" i="5"/>
  <c r="AM117" i="5"/>
  <c r="BG118" i="5"/>
  <c r="AM118" i="5"/>
  <c r="BG119" i="5"/>
  <c r="AM119" i="5"/>
  <c r="BG120" i="5"/>
  <c r="AM120" i="5"/>
  <c r="BG121" i="5"/>
  <c r="AM121" i="5"/>
  <c r="BG123" i="5"/>
  <c r="AM123" i="5"/>
  <c r="BG125" i="5"/>
  <c r="AM125" i="5"/>
  <c r="BG127" i="5"/>
  <c r="AM127" i="5"/>
  <c r="BG130" i="5"/>
  <c r="AM130" i="5"/>
  <c r="BG131" i="5"/>
  <c r="AM131" i="5"/>
  <c r="BG134" i="5"/>
  <c r="AM134" i="5"/>
  <c r="BG135" i="5"/>
  <c r="AM135" i="5"/>
  <c r="BG138" i="5"/>
  <c r="AM138" i="5"/>
  <c r="BG139" i="5"/>
  <c r="AM139" i="5"/>
  <c r="BG143" i="5"/>
  <c r="AM143" i="5"/>
  <c r="BG145" i="5"/>
  <c r="AM145" i="5"/>
  <c r="BG146" i="5"/>
  <c r="AM146" i="5"/>
  <c r="BG147" i="5"/>
  <c r="AM147" i="5"/>
  <c r="BG152" i="5"/>
  <c r="AM152" i="5"/>
  <c r="BG154" i="5"/>
  <c r="AM154" i="5"/>
  <c r="BG156" i="5"/>
  <c r="AM156" i="5"/>
  <c r="BG158" i="5"/>
  <c r="AM158" i="5"/>
  <c r="BG160" i="5"/>
  <c r="AM160" i="5"/>
  <c r="BG164" i="5"/>
  <c r="AM164" i="5"/>
  <c r="BG165" i="5"/>
  <c r="AM165" i="5"/>
  <c r="BG166" i="5"/>
  <c r="AM166" i="5"/>
  <c r="BG167" i="5"/>
  <c r="AM167" i="5"/>
  <c r="BG168" i="5"/>
  <c r="AM168" i="5"/>
  <c r="BG169" i="5"/>
  <c r="AM169" i="5"/>
  <c r="BG170" i="5"/>
  <c r="AM170" i="5"/>
  <c r="BG171" i="5"/>
  <c r="AM171" i="5"/>
  <c r="BG172" i="5"/>
  <c r="AM172" i="5"/>
  <c r="BG173" i="5"/>
  <c r="AM173" i="5"/>
  <c r="BG174" i="5"/>
  <c r="AM174" i="5"/>
  <c r="BG175" i="5"/>
  <c r="AM175" i="5"/>
  <c r="BG176" i="5"/>
  <c r="AM176" i="5"/>
  <c r="BG177" i="5"/>
  <c r="AM177" i="5"/>
  <c r="BG180" i="5"/>
  <c r="AM180" i="5"/>
  <c r="BG181" i="5"/>
  <c r="AM181" i="5"/>
  <c r="BG182" i="5"/>
  <c r="AM182" i="5"/>
  <c r="BG184" i="5"/>
  <c r="AM184" i="5"/>
  <c r="BG185" i="5"/>
  <c r="AM185" i="5"/>
  <c r="BG187" i="5"/>
  <c r="AM187" i="5"/>
  <c r="BG188" i="5"/>
  <c r="AM188" i="5"/>
  <c r="BG189" i="5"/>
  <c r="AM189" i="5"/>
  <c r="BG193" i="5"/>
  <c r="AM193" i="5"/>
  <c r="BG194" i="5"/>
  <c r="AM194" i="5"/>
  <c r="BG195" i="5"/>
  <c r="AM195" i="5"/>
  <c r="BG196" i="5"/>
  <c r="AM196" i="5"/>
  <c r="BG197" i="5"/>
  <c r="AM197" i="5"/>
  <c r="BG198" i="5"/>
  <c r="AM198" i="5"/>
  <c r="BG199" i="5"/>
  <c r="AM199" i="5"/>
  <c r="BG201" i="5"/>
  <c r="AM201" i="5"/>
  <c r="BG202" i="5"/>
  <c r="AM202" i="5"/>
  <c r="BG203" i="5"/>
  <c r="AM203" i="5"/>
  <c r="BG204" i="5"/>
  <c r="AM204" i="5"/>
  <c r="BG205" i="5"/>
  <c r="AM205" i="5"/>
  <c r="BG206" i="5"/>
  <c r="AM206" i="5"/>
  <c r="BG207" i="5"/>
  <c r="AM207" i="5"/>
  <c r="BG209" i="5"/>
  <c r="AM209" i="5"/>
  <c r="BG215" i="5"/>
  <c r="AM215" i="5"/>
  <c r="BG217" i="5"/>
  <c r="AM217" i="5"/>
  <c r="BG219" i="5"/>
  <c r="AM219" i="5"/>
  <c r="BG220" i="5"/>
  <c r="AM220" i="5"/>
  <c r="BG221" i="5"/>
  <c r="AM221" i="5"/>
  <c r="BG222" i="5"/>
  <c r="AM222" i="5"/>
  <c r="BG224" i="5"/>
  <c r="AM224" i="5"/>
  <c r="BG225" i="5"/>
  <c r="AM225" i="5"/>
  <c r="BG226" i="5"/>
  <c r="AM226" i="5"/>
  <c r="BG227" i="5"/>
  <c r="AM227" i="5"/>
  <c r="BG228" i="5"/>
  <c r="AM228" i="5"/>
  <c r="BG229" i="5"/>
  <c r="AM229" i="5"/>
  <c r="BG231" i="5"/>
  <c r="AM231" i="5"/>
  <c r="BG232" i="5"/>
  <c r="AM232" i="5"/>
  <c r="BG234" i="5"/>
  <c r="AM234" i="5"/>
  <c r="BG236" i="5"/>
  <c r="AM236" i="5"/>
  <c r="BG237" i="5"/>
  <c r="AM237" i="5"/>
  <c r="BG238" i="5"/>
  <c r="AM238" i="5"/>
  <c r="BG239" i="5"/>
  <c r="AM239" i="5"/>
  <c r="BG241" i="5"/>
  <c r="AM241" i="5"/>
  <c r="BG242" i="5"/>
  <c r="AM242" i="5"/>
  <c r="BG244" i="5"/>
  <c r="AM244" i="5"/>
  <c r="BG245" i="5"/>
  <c r="AM245" i="5"/>
  <c r="BG246" i="5"/>
  <c r="AM246" i="5"/>
  <c r="BG247" i="5"/>
  <c r="AM247" i="5"/>
  <c r="BG249" i="5"/>
  <c r="AM249" i="5"/>
  <c r="BG250" i="5"/>
  <c r="AM250" i="5"/>
  <c r="BG251" i="5"/>
  <c r="AM251" i="5"/>
  <c r="BG252" i="5"/>
  <c r="AM252" i="5"/>
  <c r="BG254" i="5"/>
  <c r="AM254" i="5"/>
  <c r="BG255" i="5"/>
  <c r="AM255" i="5"/>
  <c r="BG257" i="5"/>
  <c r="AM257" i="5"/>
  <c r="BG260" i="5"/>
  <c r="AM260" i="5"/>
  <c r="BG262" i="5"/>
  <c r="AM262" i="5"/>
  <c r="BG263" i="5"/>
  <c r="AM263" i="5"/>
  <c r="BG264" i="5"/>
  <c r="AM264" i="5"/>
  <c r="BG265" i="5"/>
  <c r="AM265" i="5"/>
  <c r="BG266" i="5"/>
  <c r="AM266" i="5"/>
  <c r="BG269" i="5"/>
  <c r="AM269" i="5"/>
  <c r="BG274" i="5"/>
  <c r="AM274" i="5"/>
  <c r="BG275" i="5"/>
  <c r="AM275" i="5"/>
  <c r="BG276" i="5"/>
  <c r="AM276" i="5"/>
  <c r="BG277" i="5"/>
  <c r="AM277" i="5"/>
  <c r="BG279" i="5"/>
  <c r="AM279" i="5"/>
  <c r="BG280" i="5"/>
  <c r="AM280" i="5"/>
  <c r="BG285" i="5"/>
  <c r="AM285" i="5"/>
  <c r="BG291" i="5"/>
  <c r="AM291" i="5"/>
  <c r="BG295" i="5"/>
  <c r="AM295" i="5"/>
  <c r="BG296" i="5"/>
  <c r="AM296" i="5"/>
  <c r="BG299" i="5"/>
  <c r="AM299" i="5"/>
  <c r="BG300" i="5"/>
  <c r="AM300" i="5"/>
  <c r="BG301" i="5"/>
  <c r="AM301" i="5"/>
  <c r="BG303" i="5"/>
  <c r="AM303" i="5"/>
  <c r="BG304" i="5"/>
  <c r="AM304" i="5"/>
  <c r="BG306" i="5"/>
  <c r="AM306" i="5"/>
  <c r="BG308" i="5"/>
  <c r="AM308" i="5"/>
  <c r="BG311" i="5"/>
  <c r="AM311" i="5"/>
  <c r="BG314" i="5"/>
  <c r="AM314" i="5"/>
  <c r="BG315" i="5"/>
  <c r="AM315" i="5"/>
  <c r="BG321" i="5"/>
  <c r="AM321" i="5"/>
  <c r="BG324" i="5"/>
  <c r="AM324" i="5"/>
  <c r="BG327" i="5"/>
  <c r="AM327" i="5"/>
  <c r="BG330" i="5"/>
  <c r="AM330" i="5"/>
  <c r="BG332" i="5"/>
  <c r="AM332" i="5"/>
  <c r="BG333" i="5"/>
  <c r="AM333" i="5"/>
  <c r="BG336" i="5"/>
  <c r="AM336" i="5"/>
  <c r="BG337" i="5"/>
  <c r="AM337" i="5"/>
  <c r="BG339" i="5"/>
  <c r="AM339" i="5"/>
  <c r="BG340" i="5"/>
  <c r="AM340" i="5"/>
  <c r="BG342" i="5"/>
  <c r="AM342" i="5"/>
  <c r="BG343" i="5"/>
  <c r="AM343" i="5"/>
  <c r="BG344" i="5"/>
  <c r="AM344" i="5"/>
  <c r="BG345" i="5"/>
  <c r="AM345" i="5"/>
  <c r="BG347" i="5"/>
  <c r="AM347" i="5"/>
  <c r="BG348" i="5"/>
  <c r="AM348" i="5"/>
  <c r="BG349" i="5"/>
  <c r="AM349" i="5"/>
  <c r="BG351" i="5"/>
  <c r="AM351" i="5"/>
  <c r="BG353" i="5"/>
  <c r="AM353" i="5"/>
  <c r="BG355" i="5"/>
  <c r="AM355" i="5"/>
  <c r="BG360" i="5"/>
  <c r="AM360" i="5"/>
  <c r="BG369" i="5"/>
  <c r="AM369" i="5"/>
  <c r="BG370" i="5"/>
  <c r="AM370" i="5"/>
  <c r="BG371" i="5"/>
  <c r="AM371" i="5"/>
  <c r="BG372" i="5"/>
  <c r="AM372" i="5"/>
  <c r="BG374" i="5"/>
  <c r="AM374" i="5"/>
  <c r="BG376" i="5"/>
  <c r="AM376" i="5"/>
  <c r="BG377" i="5"/>
  <c r="AM377" i="5"/>
  <c r="BG379" i="5"/>
  <c r="AM379" i="5"/>
  <c r="BG380" i="5"/>
  <c r="AM380" i="5"/>
  <c r="BG382" i="5"/>
  <c r="AM382" i="5"/>
  <c r="BG384" i="5"/>
  <c r="AM384" i="5"/>
  <c r="BG386" i="5"/>
  <c r="AM386" i="5"/>
  <c r="BG390" i="5"/>
  <c r="AM390" i="5"/>
  <c r="BG391" i="5"/>
  <c r="AM391" i="5"/>
  <c r="BG393" i="5"/>
  <c r="AM393" i="5"/>
  <c r="BG394" i="5"/>
  <c r="AM394" i="5"/>
  <c r="BG541" i="5"/>
  <c r="BG540" i="5" s="1"/>
  <c r="AM541" i="5"/>
  <c r="BG552" i="5"/>
  <c r="AM552" i="5"/>
  <c r="BG1041" i="5"/>
  <c r="AM1041" i="5"/>
  <c r="BG1044" i="5"/>
  <c r="BG1043" i="5" s="1"/>
  <c r="AM1044" i="5"/>
  <c r="BG1046" i="5"/>
  <c r="AM1046" i="5"/>
  <c r="BG1048" i="5"/>
  <c r="AM1048" i="5"/>
  <c r="BG1049" i="5"/>
  <c r="AM1049" i="5"/>
  <c r="BG1050" i="5"/>
  <c r="AM1050" i="5"/>
  <c r="BG1072" i="5"/>
  <c r="AM1072" i="5"/>
  <c r="BG1073" i="5"/>
  <c r="AM1073" i="5"/>
  <c r="BG1074" i="5"/>
  <c r="AM1074" i="5"/>
  <c r="BG1075" i="5"/>
  <c r="AM1075" i="5"/>
  <c r="BG1076" i="5"/>
  <c r="AM1076" i="5"/>
  <c r="BG1077" i="5"/>
  <c r="AM1077" i="5"/>
  <c r="BG1078" i="5"/>
  <c r="AM1078" i="5"/>
  <c r="BG99" i="5"/>
  <c r="V98" i="5"/>
  <c r="BG1035" i="5"/>
  <c r="AM1035" i="5"/>
  <c r="BG1037" i="5"/>
  <c r="AM1037" i="5"/>
  <c r="BG1038" i="5"/>
  <c r="AM1038" i="5"/>
  <c r="BG1039" i="5"/>
  <c r="AM1039" i="5"/>
  <c r="BG1040" i="5"/>
  <c r="AM1040" i="5"/>
  <c r="V543" i="5"/>
  <c r="AJ543" i="5" s="1"/>
  <c r="BG1014" i="5"/>
  <c r="AM1014" i="5"/>
  <c r="BG1015" i="5"/>
  <c r="AM1015" i="5"/>
  <c r="BG1016" i="5"/>
  <c r="AM1016" i="5"/>
  <c r="BG546" i="5"/>
  <c r="AM546" i="5"/>
  <c r="BG547" i="5"/>
  <c r="AM547" i="5"/>
  <c r="BG548" i="5"/>
  <c r="AM548" i="5"/>
  <c r="BG549" i="5"/>
  <c r="AM549" i="5"/>
  <c r="BG550" i="5"/>
  <c r="AM550" i="5"/>
  <c r="BG551" i="5"/>
  <c r="AM551" i="5"/>
  <c r="BG553" i="5"/>
  <c r="AM553" i="5"/>
  <c r="BG554" i="5"/>
  <c r="AM554" i="5"/>
  <c r="BG555" i="5"/>
  <c r="AM555" i="5"/>
  <c r="BG556" i="5"/>
  <c r="AM556" i="5"/>
  <c r="BG557" i="5"/>
  <c r="AM557" i="5"/>
  <c r="BG558" i="5"/>
  <c r="AM558" i="5"/>
  <c r="BG559" i="5"/>
  <c r="AM559" i="5"/>
  <c r="BG560" i="5"/>
  <c r="AM560" i="5"/>
  <c r="BG561" i="5"/>
  <c r="AM561" i="5"/>
  <c r="BG562" i="5"/>
  <c r="AM562" i="5"/>
  <c r="BG564" i="5"/>
  <c r="AM564" i="5"/>
  <c r="BG565" i="5"/>
  <c r="AM565" i="5"/>
  <c r="BG566" i="5"/>
  <c r="AM566" i="5"/>
  <c r="BG568" i="5"/>
  <c r="AM568" i="5"/>
  <c r="BG569" i="5"/>
  <c r="AM569" i="5"/>
  <c r="BG570" i="5"/>
  <c r="AM570" i="5"/>
  <c r="BG572" i="5"/>
  <c r="AM572" i="5"/>
  <c r="BG573" i="5"/>
  <c r="AM573" i="5"/>
  <c r="BG574" i="5"/>
  <c r="AM574" i="5"/>
  <c r="BG576" i="5"/>
  <c r="AM576" i="5"/>
  <c r="BG577" i="5"/>
  <c r="AM577" i="5"/>
  <c r="BG578" i="5"/>
  <c r="AM578" i="5"/>
  <c r="BG580" i="5"/>
  <c r="AM580" i="5"/>
  <c r="BG581" i="5"/>
  <c r="AM581" i="5"/>
  <c r="BG582" i="5"/>
  <c r="AM582" i="5"/>
  <c r="BG584" i="5"/>
  <c r="AM584" i="5"/>
  <c r="BG585" i="5"/>
  <c r="AM585" i="5"/>
  <c r="BG586" i="5"/>
  <c r="AM586" i="5"/>
  <c r="BG588" i="5"/>
  <c r="AM588" i="5"/>
  <c r="BG589" i="5"/>
  <c r="AM589" i="5"/>
  <c r="BG590" i="5"/>
  <c r="AM590" i="5"/>
  <c r="BG591" i="5"/>
  <c r="AM591" i="5"/>
  <c r="BG592" i="5"/>
  <c r="AM592" i="5"/>
  <c r="BG593" i="5"/>
  <c r="AM593" i="5"/>
  <c r="BG594" i="5"/>
  <c r="AM594" i="5"/>
  <c r="BG595" i="5"/>
  <c r="AM595" i="5"/>
  <c r="BG596" i="5"/>
  <c r="AM596" i="5"/>
  <c r="BG597" i="5"/>
  <c r="AM597" i="5"/>
  <c r="BG598" i="5"/>
  <c r="AM598" i="5"/>
  <c r="BG599" i="5"/>
  <c r="AM599" i="5"/>
  <c r="BG601" i="5"/>
  <c r="AM601" i="5"/>
  <c r="BG602" i="5"/>
  <c r="AM602" i="5"/>
  <c r="BG603" i="5"/>
  <c r="AM603" i="5"/>
  <c r="BG604" i="5"/>
  <c r="AM604" i="5"/>
  <c r="BG605" i="5"/>
  <c r="AM605" i="5"/>
  <c r="BG606" i="5"/>
  <c r="AM606" i="5"/>
  <c r="BG607" i="5"/>
  <c r="AM607" i="5"/>
  <c r="BG608" i="5"/>
  <c r="AM608" i="5"/>
  <c r="BG609" i="5"/>
  <c r="AM609" i="5"/>
  <c r="BG610" i="5"/>
  <c r="AM610" i="5"/>
  <c r="BG611" i="5"/>
  <c r="AM611" i="5"/>
  <c r="BG612" i="5"/>
  <c r="AM612" i="5"/>
  <c r="BG613" i="5"/>
  <c r="AM613" i="5"/>
  <c r="BG614" i="5"/>
  <c r="AM614" i="5"/>
  <c r="BG615" i="5"/>
  <c r="AM615" i="5"/>
  <c r="BG616" i="5"/>
  <c r="AM616" i="5"/>
  <c r="BG617" i="5"/>
  <c r="AM617" i="5"/>
  <c r="BG618" i="5"/>
  <c r="AM618" i="5"/>
  <c r="BG619" i="5"/>
  <c r="AM619" i="5"/>
  <c r="BG620" i="5"/>
  <c r="AM620" i="5"/>
  <c r="BG621" i="5"/>
  <c r="AM621" i="5"/>
  <c r="BG622" i="5"/>
  <c r="AM622" i="5"/>
  <c r="BG624" i="5"/>
  <c r="AM624" i="5"/>
  <c r="BG625" i="5"/>
  <c r="AM625" i="5"/>
  <c r="BG626" i="5"/>
  <c r="AM626" i="5"/>
  <c r="BG627" i="5"/>
  <c r="AM627" i="5"/>
  <c r="BG628" i="5"/>
  <c r="AM628" i="5"/>
  <c r="BG629" i="5"/>
  <c r="AM629" i="5"/>
  <c r="BG630" i="5"/>
  <c r="AM630" i="5"/>
  <c r="BG631" i="5"/>
  <c r="AM631" i="5"/>
  <c r="BG632" i="5"/>
  <c r="AM632" i="5"/>
  <c r="BG633" i="5"/>
  <c r="AM633" i="5"/>
  <c r="BG634" i="5"/>
  <c r="AM634" i="5"/>
  <c r="BG635" i="5"/>
  <c r="AM635" i="5"/>
  <c r="BG637" i="5"/>
  <c r="AM637" i="5"/>
  <c r="BG638" i="5"/>
  <c r="AM638" i="5"/>
  <c r="BG639" i="5"/>
  <c r="AM639" i="5"/>
  <c r="BG640" i="5"/>
  <c r="AM640" i="5"/>
  <c r="BG641" i="5"/>
  <c r="AM641" i="5"/>
  <c r="BG642" i="5"/>
  <c r="AM642" i="5"/>
  <c r="BG643" i="5"/>
  <c r="AM643" i="5"/>
  <c r="BG644" i="5"/>
  <c r="AM644" i="5"/>
  <c r="BG645" i="5"/>
  <c r="AM645" i="5"/>
  <c r="BG646" i="5"/>
  <c r="AM646" i="5"/>
  <c r="BG647" i="5"/>
  <c r="AM647" i="5"/>
  <c r="BG648" i="5"/>
  <c r="AM648" i="5"/>
  <c r="BG649" i="5"/>
  <c r="AM649" i="5"/>
  <c r="BG650" i="5"/>
  <c r="AM650" i="5"/>
  <c r="BG653" i="5"/>
  <c r="AM653" i="5"/>
  <c r="BG654" i="5"/>
  <c r="AM654" i="5"/>
  <c r="BG656" i="5"/>
  <c r="AM656" i="5"/>
  <c r="BG657" i="5"/>
  <c r="AM657" i="5"/>
  <c r="BG658" i="5"/>
  <c r="AM658" i="5"/>
  <c r="BG660" i="5"/>
  <c r="AM660" i="5"/>
  <c r="BG661" i="5"/>
  <c r="AM661" i="5"/>
  <c r="BG662" i="5"/>
  <c r="AM662" i="5"/>
  <c r="BG664" i="5"/>
  <c r="AM664" i="5"/>
  <c r="BG665" i="5"/>
  <c r="AM665" i="5"/>
  <c r="BG666" i="5"/>
  <c r="AM666" i="5"/>
  <c r="BG668" i="5"/>
  <c r="AM668" i="5"/>
  <c r="BG669" i="5"/>
  <c r="AM669" i="5"/>
  <c r="BG670" i="5"/>
  <c r="AM670" i="5"/>
  <c r="BG671" i="5"/>
  <c r="AM671" i="5"/>
  <c r="BG672" i="5"/>
  <c r="AM672" i="5"/>
  <c r="BG673" i="5"/>
  <c r="AM673" i="5"/>
  <c r="BG674" i="5"/>
  <c r="AM674" i="5"/>
  <c r="BG675" i="5"/>
  <c r="AM675" i="5"/>
  <c r="BG676" i="5"/>
  <c r="AM676" i="5"/>
  <c r="BG677" i="5"/>
  <c r="AM677" i="5"/>
  <c r="BG679" i="5"/>
  <c r="AM679" i="5"/>
  <c r="BG680" i="5"/>
  <c r="AM680" i="5"/>
  <c r="BG681" i="5"/>
  <c r="AM681" i="5"/>
  <c r="BG683" i="5"/>
  <c r="AM683" i="5"/>
  <c r="BG684" i="5"/>
  <c r="AM684" i="5"/>
  <c r="BG685" i="5"/>
  <c r="AM685" i="5"/>
  <c r="BG687" i="5"/>
  <c r="AM687" i="5"/>
  <c r="BG688" i="5"/>
  <c r="AM688" i="5"/>
  <c r="BG689" i="5"/>
  <c r="AM689" i="5"/>
  <c r="BG691" i="5"/>
  <c r="AM691" i="5"/>
  <c r="BG692" i="5"/>
  <c r="AM692" i="5"/>
  <c r="BG693" i="5"/>
  <c r="AM693" i="5"/>
  <c r="BG695" i="5"/>
  <c r="AM695" i="5"/>
  <c r="BG696" i="5"/>
  <c r="AM696" i="5"/>
  <c r="BG697" i="5"/>
  <c r="AM697" i="5"/>
  <c r="BG698" i="5"/>
  <c r="AM698" i="5"/>
  <c r="BG699" i="5"/>
  <c r="AM699" i="5"/>
  <c r="BG700" i="5"/>
  <c r="AM700" i="5"/>
  <c r="BG701" i="5"/>
  <c r="AM701" i="5"/>
  <c r="BG702" i="5"/>
  <c r="AM702" i="5"/>
  <c r="BG703" i="5"/>
  <c r="AM703" i="5"/>
  <c r="BG704" i="5"/>
  <c r="AM704" i="5"/>
  <c r="BG705" i="5"/>
  <c r="AM705" i="5"/>
  <c r="BG706" i="5"/>
  <c r="AM706" i="5"/>
  <c r="BG707" i="5"/>
  <c r="AM707" i="5"/>
  <c r="BG708" i="5"/>
  <c r="AM708" i="5"/>
  <c r="BG709" i="5"/>
  <c r="AM709" i="5"/>
  <c r="BG710" i="5"/>
  <c r="AM710" i="5"/>
  <c r="BG711" i="5"/>
  <c r="AM711" i="5"/>
  <c r="BG712" i="5"/>
  <c r="AM712" i="5"/>
  <c r="BG713" i="5"/>
  <c r="AM713" i="5"/>
  <c r="BG714" i="5"/>
  <c r="AM714" i="5"/>
  <c r="BG715" i="5"/>
  <c r="AM715" i="5"/>
  <c r="BG716" i="5"/>
  <c r="AM716" i="5"/>
  <c r="BG717" i="5"/>
  <c r="AM717" i="5"/>
  <c r="BG718" i="5"/>
  <c r="AM718" i="5"/>
  <c r="BG719" i="5"/>
  <c r="AM719" i="5"/>
  <c r="BG720" i="5"/>
  <c r="AM720" i="5"/>
  <c r="BG721" i="5"/>
  <c r="AM721" i="5"/>
  <c r="BG722" i="5"/>
  <c r="AM722" i="5"/>
  <c r="BG723" i="5"/>
  <c r="AM723" i="5"/>
  <c r="BG725" i="5"/>
  <c r="AM725" i="5"/>
  <c r="BG726" i="5"/>
  <c r="AM726" i="5"/>
  <c r="BG727" i="5"/>
  <c r="AM727" i="5"/>
  <c r="BG729" i="5"/>
  <c r="AM729" i="5"/>
  <c r="BG730" i="5"/>
  <c r="AM730" i="5"/>
  <c r="BG731" i="5"/>
  <c r="AM731" i="5"/>
  <c r="BG732" i="5"/>
  <c r="AM732" i="5"/>
  <c r="BG733" i="5"/>
  <c r="AM733" i="5"/>
  <c r="BG734" i="5"/>
  <c r="AM734" i="5"/>
  <c r="BG735" i="5"/>
  <c r="AM735" i="5"/>
  <c r="BG737" i="5"/>
  <c r="AM737" i="5"/>
  <c r="BG738" i="5"/>
  <c r="AM738" i="5"/>
  <c r="BG739" i="5"/>
  <c r="AM739" i="5"/>
  <c r="BG741" i="5"/>
  <c r="AM741" i="5"/>
  <c r="BG742" i="5"/>
  <c r="AM742" i="5"/>
  <c r="BG743" i="5"/>
  <c r="AM743" i="5"/>
  <c r="BG745" i="5"/>
  <c r="AM745" i="5"/>
  <c r="BG746" i="5"/>
  <c r="AM746" i="5"/>
  <c r="BG748" i="5"/>
  <c r="AM748" i="5"/>
  <c r="BG749" i="5"/>
  <c r="AM749" i="5"/>
  <c r="BG750" i="5"/>
  <c r="AM750" i="5"/>
  <c r="BG752" i="5"/>
  <c r="AM752" i="5"/>
  <c r="BG753" i="5"/>
  <c r="AM753" i="5"/>
  <c r="BG754" i="5"/>
  <c r="AM754" i="5"/>
  <c r="BG755" i="5"/>
  <c r="AM755" i="5"/>
  <c r="BG756" i="5"/>
  <c r="AM756" i="5"/>
  <c r="BG757" i="5"/>
  <c r="AM757" i="5"/>
  <c r="BG759" i="5"/>
  <c r="AM759" i="5"/>
  <c r="BG760" i="5"/>
  <c r="AM760" i="5"/>
  <c r="BG761" i="5"/>
  <c r="AM761" i="5"/>
  <c r="BG762" i="5"/>
  <c r="AM762" i="5"/>
  <c r="BG763" i="5"/>
  <c r="AM763" i="5"/>
  <c r="BG764" i="5"/>
  <c r="AM764" i="5"/>
  <c r="BG765" i="5"/>
  <c r="AM765" i="5"/>
  <c r="BG766" i="5"/>
  <c r="AM766" i="5"/>
  <c r="BG767" i="5"/>
  <c r="AM767" i="5"/>
  <c r="BG768" i="5"/>
  <c r="AM768" i="5"/>
  <c r="BG769" i="5"/>
  <c r="AM769" i="5"/>
  <c r="BG770" i="5"/>
  <c r="AM770" i="5"/>
  <c r="BG771" i="5"/>
  <c r="AM771" i="5"/>
  <c r="BG772" i="5"/>
  <c r="AM772" i="5"/>
  <c r="BG773" i="5"/>
  <c r="AM773" i="5"/>
  <c r="BG774" i="5"/>
  <c r="AM774" i="5"/>
  <c r="BG775" i="5"/>
  <c r="AM775" i="5"/>
  <c r="BG776" i="5"/>
  <c r="AM776" i="5"/>
  <c r="BG778" i="5"/>
  <c r="AM778" i="5"/>
  <c r="BG779" i="5"/>
  <c r="AM779" i="5"/>
  <c r="BG780" i="5"/>
  <c r="AM780" i="5"/>
  <c r="BG781" i="5"/>
  <c r="AM781" i="5"/>
  <c r="BG782" i="5"/>
  <c r="AM782" i="5"/>
  <c r="BG783" i="5"/>
  <c r="AM783" i="5"/>
  <c r="BG784" i="5"/>
  <c r="AM784" i="5"/>
  <c r="BG785" i="5"/>
  <c r="AM785" i="5"/>
  <c r="BG786" i="5"/>
  <c r="AM786" i="5"/>
  <c r="BG787" i="5"/>
  <c r="AM787" i="5"/>
  <c r="BG788" i="5"/>
  <c r="AM788" i="5"/>
  <c r="BG789" i="5"/>
  <c r="AM789" i="5"/>
  <c r="BG790" i="5"/>
  <c r="AM790" i="5"/>
  <c r="BG791" i="5"/>
  <c r="AM791" i="5"/>
  <c r="BG792" i="5"/>
  <c r="AM792" i="5"/>
  <c r="BG793" i="5"/>
  <c r="AM793" i="5"/>
  <c r="BG794" i="5"/>
  <c r="AM794" i="5"/>
  <c r="BG795" i="5"/>
  <c r="AM795" i="5"/>
  <c r="BG796" i="5"/>
  <c r="AM796" i="5"/>
  <c r="BG797" i="5"/>
  <c r="AM797" i="5"/>
  <c r="BG798" i="5"/>
  <c r="AM798" i="5"/>
  <c r="BG799" i="5"/>
  <c r="AM799" i="5"/>
  <c r="BG800" i="5"/>
  <c r="AM800" i="5"/>
  <c r="BG801" i="5"/>
  <c r="AM801" i="5"/>
  <c r="BG802" i="5"/>
  <c r="AM802" i="5"/>
  <c r="BG803" i="5"/>
  <c r="AM803" i="5"/>
  <c r="BG804" i="5"/>
  <c r="AM804" i="5"/>
  <c r="BG805" i="5"/>
  <c r="AM805" i="5"/>
  <c r="BG806" i="5"/>
  <c r="AM806" i="5"/>
  <c r="BG807" i="5"/>
  <c r="AM807" i="5"/>
  <c r="BG808" i="5"/>
  <c r="AM808" i="5"/>
  <c r="BG809" i="5"/>
  <c r="AM809" i="5"/>
  <c r="BG810" i="5"/>
  <c r="AM810" i="5"/>
  <c r="BG811" i="5"/>
  <c r="AM811" i="5"/>
  <c r="BG812" i="5"/>
  <c r="AM812" i="5"/>
  <c r="BG813" i="5"/>
  <c r="AM813" i="5"/>
  <c r="BG814" i="5"/>
  <c r="AM814" i="5"/>
  <c r="BG815" i="5"/>
  <c r="AM815" i="5"/>
  <c r="BG816" i="5"/>
  <c r="AM816" i="5"/>
  <c r="BG817" i="5"/>
  <c r="AM817" i="5"/>
  <c r="BG818" i="5"/>
  <c r="AM818" i="5"/>
  <c r="BG819" i="5"/>
  <c r="AM819" i="5"/>
  <c r="BG820" i="5"/>
  <c r="AM820" i="5"/>
  <c r="BG821" i="5"/>
  <c r="AM821" i="5"/>
  <c r="BG822" i="5"/>
  <c r="AM822" i="5"/>
  <c r="BG823" i="5"/>
  <c r="AM823" i="5"/>
  <c r="BG824" i="5"/>
  <c r="AM824" i="5"/>
  <c r="BG825" i="5"/>
  <c r="AM825" i="5"/>
  <c r="BG826" i="5"/>
  <c r="AM826" i="5"/>
  <c r="BG827" i="5"/>
  <c r="AM827" i="5"/>
  <c r="BG828" i="5"/>
  <c r="AM828" i="5"/>
  <c r="BG829" i="5"/>
  <c r="AM829" i="5"/>
  <c r="BG830" i="5"/>
  <c r="AM830" i="5"/>
  <c r="BG831" i="5"/>
  <c r="AM831" i="5"/>
  <c r="BG832" i="5"/>
  <c r="AM832" i="5"/>
  <c r="BG833" i="5"/>
  <c r="AM833" i="5"/>
  <c r="BG834" i="5"/>
  <c r="AM834" i="5"/>
  <c r="BG835" i="5"/>
  <c r="AM835" i="5"/>
  <c r="BG836" i="5"/>
  <c r="AM836" i="5"/>
  <c r="BG837" i="5"/>
  <c r="AM837" i="5"/>
  <c r="BG838" i="5"/>
  <c r="AM838" i="5"/>
  <c r="BG839" i="5"/>
  <c r="AM839" i="5"/>
  <c r="BG840" i="5"/>
  <c r="AM840" i="5"/>
  <c r="BG841" i="5"/>
  <c r="AM841" i="5"/>
  <c r="BG842" i="5"/>
  <c r="AM842" i="5"/>
  <c r="BG843" i="5"/>
  <c r="AM843" i="5"/>
  <c r="BG844" i="5"/>
  <c r="AM844" i="5"/>
  <c r="BG845" i="5"/>
  <c r="AM845" i="5"/>
  <c r="BG846" i="5"/>
  <c r="AM846" i="5"/>
  <c r="BG847" i="5"/>
  <c r="AM847" i="5"/>
  <c r="BG848" i="5"/>
  <c r="AM848" i="5"/>
  <c r="BG849" i="5"/>
  <c r="AM849" i="5"/>
  <c r="BG850" i="5"/>
  <c r="AM850" i="5"/>
  <c r="BG851" i="5"/>
  <c r="AM851" i="5"/>
  <c r="BG854" i="5"/>
  <c r="AM854" i="5"/>
  <c r="BG855" i="5"/>
  <c r="AM855" i="5"/>
  <c r="BG856" i="5"/>
  <c r="AM856" i="5"/>
  <c r="BG857" i="5"/>
  <c r="AM857" i="5"/>
  <c r="BG858" i="5"/>
  <c r="AM858" i="5"/>
  <c r="BG859" i="5"/>
  <c r="AM859" i="5"/>
  <c r="BG860" i="5"/>
  <c r="AM860" i="5"/>
  <c r="BG861" i="5"/>
  <c r="AM861" i="5"/>
  <c r="BG862" i="5"/>
  <c r="AM862" i="5"/>
  <c r="BG863" i="5"/>
  <c r="AM863" i="5"/>
  <c r="BG864" i="5"/>
  <c r="AM864" i="5"/>
  <c r="BG865" i="5"/>
  <c r="AM865" i="5"/>
  <c r="BG866" i="5"/>
  <c r="AM866" i="5"/>
  <c r="BG867" i="5"/>
  <c r="AM867" i="5"/>
  <c r="BG868" i="5"/>
  <c r="AM868" i="5"/>
  <c r="BG869" i="5"/>
  <c r="AM869" i="5"/>
  <c r="BG871" i="5"/>
  <c r="AM871" i="5"/>
  <c r="BG872" i="5"/>
  <c r="AM872" i="5"/>
  <c r="BG874" i="5"/>
  <c r="AM874" i="5"/>
  <c r="BG875" i="5"/>
  <c r="AM875" i="5"/>
  <c r="BG876" i="5"/>
  <c r="AM876" i="5"/>
  <c r="BG877" i="5"/>
  <c r="AM877" i="5"/>
  <c r="BG879" i="5"/>
  <c r="AM879" i="5"/>
  <c r="BG880" i="5"/>
  <c r="AM880" i="5"/>
  <c r="BG881" i="5"/>
  <c r="AM881" i="5"/>
  <c r="BG882" i="5"/>
  <c r="AM882" i="5"/>
  <c r="BG884" i="5"/>
  <c r="AM884" i="5"/>
  <c r="BG886" i="5"/>
  <c r="AM886" i="5"/>
  <c r="BG890" i="5"/>
  <c r="AM890" i="5"/>
  <c r="BG892" i="5"/>
  <c r="AM892" i="5"/>
  <c r="BG894" i="5"/>
  <c r="AM894" i="5"/>
  <c r="BG896" i="5"/>
  <c r="AM896" i="5"/>
  <c r="BG897" i="5"/>
  <c r="AM897" i="5"/>
  <c r="BG898" i="5"/>
  <c r="AM898" i="5"/>
  <c r="BG899" i="5"/>
  <c r="AM899" i="5"/>
  <c r="BG900" i="5"/>
  <c r="AM900" i="5"/>
  <c r="BG902" i="5"/>
  <c r="AM902" i="5"/>
  <c r="BG903" i="5"/>
  <c r="AM903" i="5"/>
  <c r="BG904" i="5"/>
  <c r="AM904" i="5"/>
  <c r="BG907" i="5"/>
  <c r="AM907" i="5"/>
  <c r="BG908" i="5"/>
  <c r="AM908" i="5"/>
  <c r="BG909" i="5"/>
  <c r="AM909" i="5"/>
  <c r="BG910" i="5"/>
  <c r="AM910" i="5"/>
  <c r="BG911" i="5"/>
  <c r="AM911" i="5"/>
  <c r="BG912" i="5"/>
  <c r="AM912" i="5"/>
  <c r="BG913" i="5"/>
  <c r="AM913" i="5"/>
  <c r="BG914" i="5"/>
  <c r="AM914" i="5"/>
  <c r="BG915" i="5"/>
  <c r="AM915" i="5"/>
  <c r="BG916" i="5"/>
  <c r="AM916" i="5"/>
  <c r="BG917" i="5"/>
  <c r="AM917" i="5"/>
  <c r="BG918" i="5"/>
  <c r="AM918" i="5"/>
  <c r="BG919" i="5"/>
  <c r="AM919" i="5"/>
  <c r="BG920" i="5"/>
  <c r="AM920" i="5"/>
  <c r="BG921" i="5"/>
  <c r="AM921" i="5"/>
  <c r="BG922" i="5"/>
  <c r="AM922" i="5"/>
  <c r="BG924" i="5"/>
  <c r="AM924" i="5"/>
  <c r="BG925" i="5"/>
  <c r="AM925" i="5"/>
  <c r="BG926" i="5"/>
  <c r="AM926" i="5"/>
  <c r="BG928" i="5"/>
  <c r="AM928" i="5"/>
  <c r="BG929" i="5"/>
  <c r="AM929" i="5"/>
  <c r="BG930" i="5"/>
  <c r="AM930" i="5"/>
  <c r="BG933" i="5"/>
  <c r="AM933" i="5"/>
  <c r="BG934" i="5"/>
  <c r="AM934" i="5"/>
  <c r="BG935" i="5"/>
  <c r="AM935" i="5"/>
  <c r="BG937" i="5"/>
  <c r="AM937" i="5"/>
  <c r="BG938" i="5"/>
  <c r="AM938" i="5"/>
  <c r="BG939" i="5"/>
  <c r="AM939" i="5"/>
  <c r="BG940" i="5"/>
  <c r="AM940" i="5"/>
  <c r="BG941" i="5"/>
  <c r="AM941" i="5"/>
  <c r="BG942" i="5"/>
  <c r="AM942" i="5"/>
  <c r="BG943" i="5"/>
  <c r="AM943" i="5"/>
  <c r="BG944" i="5"/>
  <c r="AM944" i="5"/>
  <c r="BG945" i="5"/>
  <c r="AM945" i="5"/>
  <c r="BG947" i="5"/>
  <c r="AM947" i="5"/>
  <c r="BG949" i="5"/>
  <c r="AM949" i="5"/>
  <c r="BG951" i="5"/>
  <c r="AM951" i="5"/>
  <c r="BG953" i="5"/>
  <c r="AM953" i="5"/>
  <c r="BG954" i="5"/>
  <c r="AM954" i="5"/>
  <c r="BG955" i="5"/>
  <c r="AM955" i="5"/>
  <c r="BG957" i="5"/>
  <c r="AM957" i="5"/>
  <c r="BG958" i="5"/>
  <c r="AM958" i="5"/>
  <c r="BG959" i="5"/>
  <c r="AM959" i="5"/>
  <c r="BG965" i="5"/>
  <c r="AM965" i="5"/>
  <c r="BG966" i="5"/>
  <c r="AM966" i="5"/>
  <c r="BG967" i="5"/>
  <c r="AM967" i="5"/>
  <c r="BG968" i="5"/>
  <c r="AM968" i="5"/>
  <c r="BG969" i="5"/>
  <c r="AM969" i="5"/>
  <c r="BG970" i="5"/>
  <c r="AM970" i="5"/>
  <c r="BG971" i="5"/>
  <c r="AM971" i="5"/>
  <c r="BG972" i="5"/>
  <c r="AM972" i="5"/>
  <c r="BG973" i="5"/>
  <c r="AM973" i="5"/>
  <c r="BG974" i="5"/>
  <c r="AM974" i="5"/>
  <c r="BG975" i="5"/>
  <c r="AM975" i="5"/>
  <c r="BG976" i="5"/>
  <c r="AM976" i="5"/>
  <c r="BG977" i="5"/>
  <c r="AM977" i="5"/>
  <c r="BG978" i="5"/>
  <c r="AM978" i="5"/>
  <c r="BG979" i="5"/>
  <c r="AM979" i="5"/>
  <c r="BG980" i="5"/>
  <c r="AM980" i="5"/>
  <c r="BG981" i="5"/>
  <c r="AM981" i="5"/>
  <c r="BG982" i="5"/>
  <c r="AM982" i="5"/>
  <c r="BG983" i="5"/>
  <c r="AM983" i="5"/>
  <c r="BG984" i="5"/>
  <c r="AM984" i="5"/>
  <c r="BG985" i="5"/>
  <c r="AM985" i="5"/>
  <c r="BG986" i="5"/>
  <c r="AM986" i="5"/>
  <c r="BG987" i="5"/>
  <c r="AM987" i="5"/>
  <c r="BG988" i="5"/>
  <c r="AM988" i="5"/>
  <c r="BG989" i="5"/>
  <c r="AM989" i="5"/>
  <c r="BG990" i="5"/>
  <c r="AM990" i="5"/>
  <c r="BG991" i="5"/>
  <c r="AM991" i="5"/>
  <c r="BG992" i="5"/>
  <c r="AM992" i="5"/>
  <c r="BG993" i="5"/>
  <c r="AM993" i="5"/>
  <c r="BG994" i="5"/>
  <c r="AM994" i="5"/>
  <c r="BG995" i="5"/>
  <c r="AM995" i="5"/>
  <c r="BG996" i="5"/>
  <c r="AM996" i="5"/>
  <c r="BG997" i="5"/>
  <c r="AM997" i="5"/>
  <c r="BG998" i="5"/>
  <c r="AM998" i="5"/>
  <c r="AX999" i="5"/>
  <c r="AM999" i="5"/>
  <c r="AU1001" i="5"/>
  <c r="AM1001" i="5"/>
  <c r="BG1002" i="5"/>
  <c r="AM1002" i="5"/>
  <c r="AX1003" i="5"/>
  <c r="AM1003" i="5"/>
  <c r="AQ1005" i="5"/>
  <c r="AM1005" i="5"/>
  <c r="AX1006" i="5"/>
  <c r="AM1006" i="5"/>
  <c r="AM398" i="5"/>
  <c r="V397" i="5"/>
  <c r="BG399" i="5"/>
  <c r="AM399" i="5"/>
  <c r="BG402" i="5"/>
  <c r="AM402" i="5"/>
  <c r="BG403" i="5"/>
  <c r="AM403" i="5"/>
  <c r="BG404" i="5"/>
  <c r="AM404" i="5"/>
  <c r="BG410" i="5"/>
  <c r="AM410" i="5"/>
  <c r="BG413" i="5"/>
  <c r="AM413" i="5"/>
  <c r="BG418" i="5"/>
  <c r="AM418" i="5"/>
  <c r="BG419" i="5"/>
  <c r="AM419" i="5"/>
  <c r="BG420" i="5"/>
  <c r="AM420" i="5"/>
  <c r="BG421" i="5"/>
  <c r="AM421" i="5"/>
  <c r="BG422" i="5"/>
  <c r="AM422" i="5"/>
  <c r="BG428" i="5"/>
  <c r="AM428" i="5"/>
  <c r="BG438" i="5"/>
  <c r="AM438" i="5"/>
  <c r="BG440" i="5"/>
  <c r="AM440" i="5"/>
  <c r="BG444" i="5"/>
  <c r="AM444" i="5"/>
  <c r="BG445" i="5"/>
  <c r="AM445" i="5"/>
  <c r="BG447" i="5"/>
  <c r="AM447" i="5"/>
  <c r="BG448" i="5"/>
  <c r="AM448" i="5"/>
  <c r="BG449" i="5"/>
  <c r="AM449" i="5"/>
  <c r="BG452" i="5"/>
  <c r="AM452" i="5"/>
  <c r="BG453" i="5"/>
  <c r="AM453" i="5"/>
  <c r="BG455" i="5"/>
  <c r="AM455" i="5"/>
  <c r="BG456" i="5"/>
  <c r="AM456" i="5"/>
  <c r="BG457" i="5"/>
  <c r="AM457" i="5"/>
  <c r="BG459" i="5"/>
  <c r="AM459" i="5"/>
  <c r="BG460" i="5"/>
  <c r="AM460" i="5"/>
  <c r="BG461" i="5"/>
  <c r="AM461" i="5"/>
  <c r="BG464" i="5"/>
  <c r="AM464" i="5"/>
  <c r="BG467" i="5"/>
  <c r="AM467" i="5"/>
  <c r="BG468" i="5"/>
  <c r="AM468" i="5"/>
  <c r="BG470" i="5"/>
  <c r="AM470" i="5"/>
  <c r="BG471" i="5"/>
  <c r="AM471" i="5"/>
  <c r="BG472" i="5"/>
  <c r="AM472" i="5"/>
  <c r="BG475" i="5"/>
  <c r="AM475" i="5"/>
  <c r="BG476" i="5"/>
  <c r="AM476" i="5"/>
  <c r="BG477" i="5"/>
  <c r="AM477" i="5"/>
  <c r="BG479" i="5"/>
  <c r="AM479" i="5"/>
  <c r="BG480" i="5"/>
  <c r="AM480" i="5"/>
  <c r="BG481" i="5"/>
  <c r="AM481" i="5"/>
  <c r="BG483" i="5"/>
  <c r="AM483" i="5"/>
  <c r="BG484" i="5"/>
  <c r="AM484" i="5"/>
  <c r="BG485" i="5"/>
  <c r="AM485" i="5"/>
  <c r="BG486" i="5"/>
  <c r="AM486" i="5"/>
  <c r="BG487" i="5"/>
  <c r="AM487" i="5"/>
  <c r="BG489" i="5"/>
  <c r="AM489" i="5"/>
  <c r="BG492" i="5"/>
  <c r="AM492" i="5"/>
  <c r="BG493" i="5"/>
  <c r="AM493" i="5"/>
  <c r="BG496" i="5"/>
  <c r="AM496" i="5"/>
  <c r="BG497" i="5"/>
  <c r="AM497" i="5"/>
  <c r="BG499" i="5"/>
  <c r="AM499" i="5"/>
  <c r="BG500" i="5"/>
  <c r="AM500" i="5"/>
  <c r="BG501" i="5"/>
  <c r="AM501" i="5"/>
  <c r="BG503" i="5"/>
  <c r="AM503" i="5"/>
  <c r="BG504" i="5"/>
  <c r="AM504" i="5"/>
  <c r="BG505" i="5"/>
  <c r="AM505" i="5"/>
  <c r="BG507" i="5"/>
  <c r="AM507" i="5"/>
  <c r="BG508" i="5"/>
  <c r="AM508" i="5"/>
  <c r="BG509" i="5"/>
  <c r="AM509" i="5"/>
  <c r="BG511" i="5"/>
  <c r="AM511" i="5"/>
  <c r="BG512" i="5"/>
  <c r="AM512" i="5"/>
  <c r="BG513" i="5"/>
  <c r="AM513" i="5"/>
  <c r="BG524" i="5"/>
  <c r="AM524" i="5"/>
  <c r="BG525" i="5"/>
  <c r="AM525" i="5"/>
  <c r="AS526" i="5"/>
  <c r="AM526" i="5"/>
  <c r="BG527" i="5"/>
  <c r="AM527" i="5"/>
  <c r="BG529" i="5"/>
  <c r="AM529" i="5"/>
  <c r="BG530" i="5"/>
  <c r="AM530" i="5"/>
  <c r="BG531" i="5"/>
  <c r="AM531" i="5"/>
  <c r="BG532" i="5"/>
  <c r="AM532" i="5"/>
  <c r="BG533" i="5"/>
  <c r="AM533" i="5"/>
  <c r="BG534" i="5"/>
  <c r="AM534" i="5"/>
  <c r="BG535" i="5"/>
  <c r="AM535" i="5"/>
  <c r="BG536" i="5"/>
  <c r="AM536" i="5"/>
  <c r="BG537" i="5"/>
  <c r="AM537" i="5"/>
  <c r="BG538" i="5"/>
  <c r="AM538" i="5"/>
  <c r="BG539" i="5"/>
  <c r="AM539" i="5"/>
  <c r="V1068" i="5"/>
  <c r="BG150" i="5"/>
  <c r="V149" i="5"/>
  <c r="AJ149" i="5" s="1"/>
  <c r="BG79" i="5"/>
  <c r="V78" i="5"/>
  <c r="BH96" i="5"/>
  <c r="AK96" i="5" s="1"/>
  <c r="AJ96" i="5"/>
  <c r="BH521" i="5"/>
  <c r="AK521" i="5" s="1"/>
  <c r="AJ1066" i="5"/>
  <c r="BH1066" i="5"/>
  <c r="AK1066" i="5" s="1"/>
  <c r="AJ17" i="5"/>
  <c r="M9" i="6" s="1"/>
  <c r="L11" i="6"/>
  <c r="L13" i="6"/>
  <c r="L14" i="6"/>
  <c r="L9" i="6"/>
  <c r="AI1084" i="5"/>
  <c r="AI16" i="5" s="1"/>
  <c r="L10" i="6"/>
  <c r="AJ76" i="5"/>
  <c r="BG76" i="5"/>
  <c r="AJ446" i="5"/>
  <c r="BG446" i="5"/>
  <c r="AJ454" i="5"/>
  <c r="BG454" i="5"/>
  <c r="AJ458" i="5"/>
  <c r="BG458" i="5"/>
  <c r="AJ466" i="5"/>
  <c r="BG466" i="5"/>
  <c r="AJ491" i="5"/>
  <c r="BG491" i="5"/>
  <c r="AJ495" i="5"/>
  <c r="BG495" i="5"/>
  <c r="AJ59" i="5"/>
  <c r="BG59" i="5"/>
  <c r="AJ75" i="5"/>
  <c r="BG75" i="5"/>
  <c r="AJ132" i="5"/>
  <c r="BG132" i="5"/>
  <c r="AJ133" i="5"/>
  <c r="BG133" i="5"/>
  <c r="AJ140" i="5"/>
  <c r="BG140" i="5"/>
  <c r="AJ141" i="5"/>
  <c r="BG141" i="5"/>
  <c r="AJ142" i="5"/>
  <c r="BG142" i="5"/>
  <c r="AJ144" i="5"/>
  <c r="BG144" i="5"/>
  <c r="AJ153" i="5"/>
  <c r="BG153" i="5"/>
  <c r="AJ155" i="5"/>
  <c r="BG155" i="5"/>
  <c r="AJ157" i="5"/>
  <c r="BG157" i="5"/>
  <c r="AJ159" i="5"/>
  <c r="BG159" i="5"/>
  <c r="AJ161" i="5"/>
  <c r="BG161" i="5"/>
  <c r="AJ162" i="5"/>
  <c r="BG162" i="5"/>
  <c r="AJ163" i="5"/>
  <c r="BG163" i="5"/>
  <c r="AJ178" i="5"/>
  <c r="BG178" i="5"/>
  <c r="AJ179" i="5"/>
  <c r="BG179" i="5"/>
  <c r="AJ183" i="5"/>
  <c r="BG183" i="5"/>
  <c r="AJ186" i="5"/>
  <c r="BG186" i="5"/>
  <c r="AJ190" i="5"/>
  <c r="BG190" i="5"/>
  <c r="AJ191" i="5"/>
  <c r="BG191" i="5"/>
  <c r="AJ192" i="5"/>
  <c r="BG192" i="5"/>
  <c r="AJ200" i="5"/>
  <c r="BG200" i="5"/>
  <c r="AJ208" i="5"/>
  <c r="BG208" i="5"/>
  <c r="AJ210" i="5"/>
  <c r="BG210" i="5"/>
  <c r="AJ211" i="5"/>
  <c r="BG211" i="5"/>
  <c r="AJ212" i="5"/>
  <c r="BG212" i="5"/>
  <c r="AJ213" i="5"/>
  <c r="BG213" i="5"/>
  <c r="AJ214" i="5"/>
  <c r="BG214" i="5"/>
  <c r="AJ216" i="5"/>
  <c r="BG216" i="5"/>
  <c r="AJ230" i="5"/>
  <c r="BG230" i="5"/>
  <c r="AJ233" i="5"/>
  <c r="BG233" i="5"/>
  <c r="AJ235" i="5"/>
  <c r="BG235" i="5"/>
  <c r="AJ240" i="5"/>
  <c r="BG240" i="5"/>
  <c r="AJ243" i="5"/>
  <c r="BG243" i="5"/>
  <c r="AJ248" i="5"/>
  <c r="BG248" i="5"/>
  <c r="AJ253" i="5"/>
  <c r="BG253" i="5"/>
  <c r="AJ256" i="5"/>
  <c r="BG256" i="5"/>
  <c r="AJ258" i="5"/>
  <c r="BG258" i="5"/>
  <c r="AJ259" i="5"/>
  <c r="BG259" i="5"/>
  <c r="AJ261" i="5"/>
  <c r="BG261" i="5"/>
  <c r="AJ267" i="5"/>
  <c r="BG267" i="5"/>
  <c r="AJ268" i="5"/>
  <c r="BG268" i="5"/>
  <c r="AJ270" i="5"/>
  <c r="BG270" i="5"/>
  <c r="AJ271" i="5"/>
  <c r="BG271" i="5"/>
  <c r="AJ272" i="5"/>
  <c r="BG272" i="5"/>
  <c r="AJ273" i="5"/>
  <c r="BG273" i="5"/>
  <c r="AJ278" i="5"/>
  <c r="BG278" i="5"/>
  <c r="AJ281" i="5"/>
  <c r="BG281" i="5"/>
  <c r="AJ282" i="5"/>
  <c r="BG282" i="5"/>
  <c r="AJ283" i="5"/>
  <c r="BG283" i="5"/>
  <c r="AJ290" i="5"/>
  <c r="BG290" i="5"/>
  <c r="AJ292" i="5"/>
  <c r="BG292" i="5"/>
  <c r="AJ293" i="5"/>
  <c r="BG293" i="5"/>
  <c r="AJ294" i="5"/>
  <c r="BG294" i="5"/>
  <c r="AJ297" i="5"/>
  <c r="BG297" i="5"/>
  <c r="AJ298" i="5"/>
  <c r="BG298" i="5"/>
  <c r="AJ302" i="5"/>
  <c r="BG302" i="5"/>
  <c r="AJ305" i="5"/>
  <c r="BG305" i="5"/>
  <c r="AJ307" i="5"/>
  <c r="BG307" i="5"/>
  <c r="AJ309" i="5"/>
  <c r="BG309" i="5"/>
  <c r="AJ310" i="5"/>
  <c r="BG310" i="5"/>
  <c r="AJ312" i="5"/>
  <c r="BG312" i="5"/>
  <c r="AJ313" i="5"/>
  <c r="BG313" i="5"/>
  <c r="AJ329" i="5"/>
  <c r="BG329" i="5"/>
  <c r="AJ334" i="5"/>
  <c r="BG334" i="5"/>
  <c r="AJ335" i="5"/>
  <c r="BG335" i="5"/>
  <c r="AJ341" i="5"/>
  <c r="BG341" i="5"/>
  <c r="AJ350" i="5"/>
  <c r="BG350" i="5"/>
  <c r="AJ352" i="5"/>
  <c r="BG352" i="5"/>
  <c r="AJ354" i="5"/>
  <c r="BG354" i="5"/>
  <c r="AJ356" i="5"/>
  <c r="BG356" i="5"/>
  <c r="AJ357" i="5"/>
  <c r="BG357" i="5"/>
  <c r="AJ358" i="5"/>
  <c r="BG358" i="5"/>
  <c r="AJ359" i="5"/>
  <c r="BG359" i="5"/>
  <c r="AJ388" i="5"/>
  <c r="BG388" i="5"/>
  <c r="AJ392" i="5"/>
  <c r="BG392" i="5"/>
  <c r="AJ405" i="5"/>
  <c r="BG405" i="5"/>
  <c r="AJ414" i="5"/>
  <c r="BG414" i="5"/>
  <c r="AJ429" i="5"/>
  <c r="BG429" i="5"/>
  <c r="AJ439" i="5"/>
  <c r="BG439" i="5"/>
  <c r="AJ443" i="5"/>
  <c r="BG443" i="5"/>
  <c r="AJ451" i="5"/>
  <c r="BG451" i="5"/>
  <c r="AJ463" i="5"/>
  <c r="BG463" i="5"/>
  <c r="AJ520" i="5"/>
  <c r="BG520" i="5"/>
  <c r="BG518" i="5" s="1"/>
  <c r="AJ678" i="5"/>
  <c r="BG678" i="5"/>
  <c r="AJ682" i="5"/>
  <c r="BG682" i="5"/>
  <c r="AJ686" i="5"/>
  <c r="BG686" i="5"/>
  <c r="AJ690" i="5"/>
  <c r="BG690" i="5"/>
  <c r="AJ694" i="5"/>
  <c r="BG694" i="5"/>
  <c r="AJ758" i="5"/>
  <c r="BG758" i="5"/>
  <c r="AJ885" i="5"/>
  <c r="BG885" i="5"/>
  <c r="AJ889" i="5"/>
  <c r="BG889" i="5"/>
  <c r="AJ893" i="5"/>
  <c r="BG893" i="5"/>
  <c r="AJ901" i="5"/>
  <c r="BG901" i="5"/>
  <c r="AJ905" i="5"/>
  <c r="BG905" i="5"/>
  <c r="AJ927" i="5"/>
  <c r="BG927" i="5"/>
  <c r="AJ931" i="5"/>
  <c r="BG931" i="5"/>
  <c r="AJ932" i="5"/>
  <c r="BG932" i="5"/>
  <c r="AJ936" i="5"/>
  <c r="BG936" i="5"/>
  <c r="AJ961" i="5"/>
  <c r="BG961" i="5"/>
  <c r="AJ1023" i="5"/>
  <c r="BG1023" i="5"/>
  <c r="AJ1027" i="5"/>
  <c r="BG1027" i="5"/>
  <c r="AJ1031" i="5"/>
  <c r="BG1031" i="5"/>
  <c r="AJ1047" i="5"/>
  <c r="BG1047" i="5"/>
  <c r="AJ1051" i="5"/>
  <c r="BG1051" i="5"/>
  <c r="AJ1071" i="5"/>
  <c r="BG1071" i="5"/>
  <c r="AJ1079" i="5"/>
  <c r="BG1079" i="5"/>
  <c r="AJ1082" i="5"/>
  <c r="BG1082" i="5"/>
  <c r="AJ289" i="5"/>
  <c r="BG289" i="5"/>
  <c r="AJ469" i="5"/>
  <c r="BG469" i="5"/>
  <c r="AJ747" i="5"/>
  <c r="BG747" i="5"/>
  <c r="AJ751" i="5"/>
  <c r="BG751" i="5"/>
  <c r="AJ870" i="5"/>
  <c r="BG870" i="5"/>
  <c r="AJ878" i="5"/>
  <c r="BG878" i="5"/>
  <c r="AJ895" i="5"/>
  <c r="BG895" i="5"/>
  <c r="AJ906" i="5"/>
  <c r="BG906" i="5"/>
  <c r="AJ946" i="5"/>
  <c r="BG946" i="5"/>
  <c r="AJ950" i="5"/>
  <c r="BG950" i="5"/>
  <c r="AJ962" i="5"/>
  <c r="BG962" i="5"/>
  <c r="AJ1022" i="5"/>
  <c r="BG1022" i="5"/>
  <c r="AJ1026" i="5"/>
  <c r="BG1026" i="5"/>
  <c r="AJ1030" i="5"/>
  <c r="BG1030" i="5"/>
  <c r="AJ1063" i="5"/>
  <c r="BG1063" i="5"/>
  <c r="AJ1070" i="5"/>
  <c r="BG1070" i="5"/>
  <c r="AJ83" i="5"/>
  <c r="BG83" i="5"/>
  <c r="BG78" i="5" s="1"/>
  <c r="AJ137" i="5"/>
  <c r="BG137" i="5"/>
  <c r="AJ223" i="5"/>
  <c r="BG223" i="5"/>
  <c r="AJ338" i="5"/>
  <c r="BG338" i="5"/>
  <c r="AJ387" i="5"/>
  <c r="BG387" i="5"/>
  <c r="AJ395" i="5"/>
  <c r="BG395" i="5"/>
  <c r="AJ398" i="5"/>
  <c r="BG398" i="5"/>
  <c r="AJ400" i="5"/>
  <c r="BG400" i="5"/>
  <c r="AJ401" i="5"/>
  <c r="BG401" i="5"/>
  <c r="AJ473" i="5"/>
  <c r="BG473" i="5"/>
  <c r="AJ488" i="5"/>
  <c r="BG488" i="5"/>
  <c r="AJ515" i="5"/>
  <c r="BG515" i="5"/>
  <c r="BG514" i="5" s="1"/>
  <c r="BH48" i="5"/>
  <c r="AK48" i="5" s="1"/>
  <c r="AJ53" i="5"/>
  <c r="BG53" i="5"/>
  <c r="AJ77" i="5"/>
  <c r="BG77" i="5"/>
  <c r="AJ108" i="5"/>
  <c r="BG108" i="5"/>
  <c r="AJ110" i="5"/>
  <c r="BG110" i="5"/>
  <c r="AJ112" i="5"/>
  <c r="BG112" i="5"/>
  <c r="AJ113" i="5"/>
  <c r="BG113" i="5"/>
  <c r="AJ116" i="5"/>
  <c r="BG116" i="5"/>
  <c r="AJ122" i="5"/>
  <c r="BG122" i="5"/>
  <c r="AJ124" i="5"/>
  <c r="BG124" i="5"/>
  <c r="AJ126" i="5"/>
  <c r="BG126" i="5"/>
  <c r="AJ128" i="5"/>
  <c r="BG128" i="5"/>
  <c r="AJ129" i="5"/>
  <c r="BG129" i="5"/>
  <c r="AJ136" i="5"/>
  <c r="BG136" i="5"/>
  <c r="AJ218" i="5"/>
  <c r="BG218" i="5"/>
  <c r="AJ288" i="5"/>
  <c r="BG288" i="5"/>
  <c r="AJ317" i="5"/>
  <c r="BG317" i="5"/>
  <c r="AJ318" i="5"/>
  <c r="BG318" i="5"/>
  <c r="AJ319" i="5"/>
  <c r="BG319" i="5"/>
  <c r="AJ331" i="5"/>
  <c r="BG331" i="5"/>
  <c r="AJ411" i="5"/>
  <c r="BG411" i="5"/>
  <c r="BG407" i="5" s="1"/>
  <c r="AJ416" i="5"/>
  <c r="BG416" i="5"/>
  <c r="AJ424" i="5"/>
  <c r="BG424" i="5"/>
  <c r="AJ437" i="5"/>
  <c r="BG437" i="5"/>
  <c r="AJ441" i="5"/>
  <c r="BG441" i="5"/>
  <c r="AJ465" i="5"/>
  <c r="BG465" i="5"/>
  <c r="AJ474" i="5"/>
  <c r="BG474" i="5"/>
  <c r="AJ478" i="5"/>
  <c r="BG478" i="5"/>
  <c r="AJ482" i="5"/>
  <c r="BG482" i="5"/>
  <c r="AJ490" i="5"/>
  <c r="BG490" i="5"/>
  <c r="AJ494" i="5"/>
  <c r="BG494" i="5"/>
  <c r="AJ498" i="5"/>
  <c r="BG498" i="5"/>
  <c r="AJ502" i="5"/>
  <c r="BG502" i="5"/>
  <c r="AJ506" i="5"/>
  <c r="BG506" i="5"/>
  <c r="AJ510" i="5"/>
  <c r="BG510" i="5"/>
  <c r="AJ528" i="5"/>
  <c r="BG528" i="5"/>
  <c r="BG523" i="5" s="1"/>
  <c r="AJ545" i="5"/>
  <c r="BG545" i="5"/>
  <c r="AJ563" i="5"/>
  <c r="BG563" i="5"/>
  <c r="AJ567" i="5"/>
  <c r="BG567" i="5"/>
  <c r="AJ571" i="5"/>
  <c r="BG571" i="5"/>
  <c r="AJ575" i="5"/>
  <c r="BG575" i="5"/>
  <c r="AJ579" i="5"/>
  <c r="BG579" i="5"/>
  <c r="AJ583" i="5"/>
  <c r="BG583" i="5"/>
  <c r="AJ587" i="5"/>
  <c r="BG587" i="5"/>
  <c r="AJ623" i="5"/>
  <c r="BG623" i="5"/>
  <c r="AJ651" i="5"/>
  <c r="BG651" i="5"/>
  <c r="AJ655" i="5"/>
  <c r="BG655" i="5"/>
  <c r="AJ659" i="5"/>
  <c r="BG659" i="5"/>
  <c r="AJ663" i="5"/>
  <c r="BG663" i="5"/>
  <c r="AJ667" i="5"/>
  <c r="BG667" i="5"/>
  <c r="AJ724" i="5"/>
  <c r="BG724" i="5"/>
  <c r="AJ728" i="5"/>
  <c r="BG728" i="5"/>
  <c r="AJ736" i="5"/>
  <c r="BG736" i="5"/>
  <c r="AJ740" i="5"/>
  <c r="BG740" i="5"/>
  <c r="AJ744" i="5"/>
  <c r="BG744" i="5"/>
  <c r="AJ852" i="5"/>
  <c r="BG852" i="5"/>
  <c r="AJ853" i="5"/>
  <c r="BG853" i="5"/>
  <c r="AJ883" i="5"/>
  <c r="BG883" i="5"/>
  <c r="AJ887" i="5"/>
  <c r="BG887" i="5"/>
  <c r="AJ891" i="5"/>
  <c r="BG891" i="5"/>
  <c r="AJ923" i="5"/>
  <c r="BG923" i="5"/>
  <c r="AJ963" i="5"/>
  <c r="BG963" i="5"/>
  <c r="AJ1020" i="5"/>
  <c r="BG1020" i="5"/>
  <c r="AJ1025" i="5"/>
  <c r="BG1025" i="5"/>
  <c r="AJ1029" i="5"/>
  <c r="BG1029" i="5"/>
  <c r="AJ1033" i="5"/>
  <c r="BG1033" i="5"/>
  <c r="AJ1036" i="5"/>
  <c r="BG1036" i="5"/>
  <c r="BG1034" i="5" s="1"/>
  <c r="AJ1062" i="5"/>
  <c r="BG1062" i="5"/>
  <c r="AJ1069" i="5"/>
  <c r="BG1069" i="5"/>
  <c r="AJ66" i="5"/>
  <c r="BG66" i="5"/>
  <c r="AJ151" i="5"/>
  <c r="BG151" i="5"/>
  <c r="AJ320" i="5"/>
  <c r="BG320" i="5"/>
  <c r="AJ322" i="5"/>
  <c r="BG322" i="5"/>
  <c r="AJ323" i="5"/>
  <c r="BG323" i="5"/>
  <c r="AJ325" i="5"/>
  <c r="BG325" i="5"/>
  <c r="AJ326" i="5"/>
  <c r="BG326" i="5"/>
  <c r="AJ328" i="5"/>
  <c r="BG328" i="5"/>
  <c r="AJ346" i="5"/>
  <c r="BG346" i="5"/>
  <c r="AJ417" i="5"/>
  <c r="BG417" i="5"/>
  <c r="AJ62" i="5"/>
  <c r="BG62" i="5"/>
  <c r="AJ284" i="5"/>
  <c r="BG284" i="5"/>
  <c r="AJ286" i="5"/>
  <c r="BG286" i="5"/>
  <c r="AJ287" i="5"/>
  <c r="BG287" i="5"/>
  <c r="AJ316" i="5"/>
  <c r="BG316" i="5"/>
  <c r="AJ361" i="5"/>
  <c r="BG361" i="5"/>
  <c r="AJ362" i="5"/>
  <c r="BG362" i="5"/>
  <c r="AJ363" i="5"/>
  <c r="BG363" i="5"/>
  <c r="AJ364" i="5"/>
  <c r="BG364" i="5"/>
  <c r="AJ365" i="5"/>
  <c r="BG365" i="5"/>
  <c r="AJ366" i="5"/>
  <c r="BG366" i="5"/>
  <c r="AJ367" i="5"/>
  <c r="BG367" i="5"/>
  <c r="AJ368" i="5"/>
  <c r="BG368" i="5"/>
  <c r="AJ373" i="5"/>
  <c r="BG373" i="5"/>
  <c r="AJ375" i="5"/>
  <c r="BG375" i="5"/>
  <c r="AJ378" i="5"/>
  <c r="BG378" i="5"/>
  <c r="AJ381" i="5"/>
  <c r="BG381" i="5"/>
  <c r="AJ383" i="5"/>
  <c r="BG383" i="5"/>
  <c r="AJ385" i="5"/>
  <c r="BG385" i="5"/>
  <c r="AJ389" i="5"/>
  <c r="BG389" i="5"/>
  <c r="AJ415" i="5"/>
  <c r="BG415" i="5"/>
  <c r="AJ423" i="5"/>
  <c r="BG423" i="5"/>
  <c r="AJ442" i="5"/>
  <c r="BG442" i="5"/>
  <c r="AJ450" i="5"/>
  <c r="BG450" i="5"/>
  <c r="AJ462" i="5"/>
  <c r="BG462" i="5"/>
  <c r="AJ544" i="5"/>
  <c r="BG544" i="5"/>
  <c r="AJ600" i="5"/>
  <c r="BG600" i="5"/>
  <c r="AJ636" i="5"/>
  <c r="BG636" i="5"/>
  <c r="AJ652" i="5"/>
  <c r="BG652" i="5"/>
  <c r="AJ777" i="5"/>
  <c r="BG777" i="5"/>
  <c r="AJ873" i="5"/>
  <c r="BG873" i="5"/>
  <c r="AJ888" i="5"/>
  <c r="BG888" i="5"/>
  <c r="AJ948" i="5"/>
  <c r="BG948" i="5"/>
  <c r="AJ952" i="5"/>
  <c r="BG952" i="5"/>
  <c r="AJ956" i="5"/>
  <c r="BG956" i="5"/>
  <c r="AJ960" i="5"/>
  <c r="BG960" i="5"/>
  <c r="AJ964" i="5"/>
  <c r="BG964" i="5"/>
  <c r="AJ1024" i="5"/>
  <c r="BG1024" i="5"/>
  <c r="AJ1028" i="5"/>
  <c r="BG1028" i="5"/>
  <c r="AJ1032" i="5"/>
  <c r="BG1032" i="5"/>
  <c r="AJ1061" i="5"/>
  <c r="BG1061" i="5"/>
  <c r="AJ1083" i="5"/>
  <c r="BG1083" i="5"/>
  <c r="AS51" i="5"/>
  <c r="AJ51" i="5"/>
  <c r="AS52" i="5"/>
  <c r="AJ52" i="5"/>
  <c r="AY54" i="5"/>
  <c r="AJ54" i="5"/>
  <c r="AY55" i="5"/>
  <c r="AJ55" i="5"/>
  <c r="AR56" i="5"/>
  <c r="AJ56" i="5"/>
  <c r="AS57" i="5"/>
  <c r="AJ57" i="5"/>
  <c r="AX58" i="5"/>
  <c r="AJ58" i="5"/>
  <c r="AV60" i="5"/>
  <c r="AJ60" i="5"/>
  <c r="AS61" i="5"/>
  <c r="AJ61" i="5"/>
  <c r="AS63" i="5"/>
  <c r="AJ63" i="5"/>
  <c r="AY64" i="5"/>
  <c r="AJ64" i="5"/>
  <c r="AX65" i="5"/>
  <c r="AJ65" i="5"/>
  <c r="AX67" i="5"/>
  <c r="AJ67" i="5"/>
  <c r="AS68" i="5"/>
  <c r="AJ68" i="5"/>
  <c r="W70" i="5"/>
  <c r="AJ70" i="5"/>
  <c r="W71" i="5"/>
  <c r="AJ71" i="5"/>
  <c r="W72" i="5"/>
  <c r="AJ72" i="5"/>
  <c r="AR73" i="5"/>
  <c r="AJ73" i="5"/>
  <c r="AX74" i="5"/>
  <c r="AJ74" i="5"/>
  <c r="AR79" i="5"/>
  <c r="AJ79" i="5"/>
  <c r="AX80" i="5"/>
  <c r="AJ80" i="5"/>
  <c r="AY81" i="5"/>
  <c r="AJ81" i="5"/>
  <c r="AQ82" i="5"/>
  <c r="AJ82" i="5"/>
  <c r="AX87" i="5"/>
  <c r="AJ87" i="5"/>
  <c r="AS88" i="5"/>
  <c r="AJ88" i="5"/>
  <c r="AX89" i="5"/>
  <c r="AJ89" i="5"/>
  <c r="AV90" i="5"/>
  <c r="AJ90" i="5"/>
  <c r="AX91" i="5"/>
  <c r="AJ91" i="5"/>
  <c r="AS92" i="5"/>
  <c r="AJ92" i="5"/>
  <c r="AU93" i="5"/>
  <c r="AJ93" i="5"/>
  <c r="AS99" i="5"/>
  <c r="AJ99" i="5"/>
  <c r="AX100" i="5"/>
  <c r="AJ100" i="5"/>
  <c r="AV101" i="5"/>
  <c r="AJ101" i="5"/>
  <c r="AX102" i="5"/>
  <c r="AJ102" i="5"/>
  <c r="AS103" i="5"/>
  <c r="AJ103" i="5"/>
  <c r="AU104" i="5"/>
  <c r="AJ104" i="5"/>
  <c r="AV105" i="5"/>
  <c r="AJ105" i="5"/>
  <c r="AV106" i="5"/>
  <c r="AJ106" i="5"/>
  <c r="AS107" i="5"/>
  <c r="AJ107" i="5"/>
  <c r="AX109" i="5"/>
  <c r="AJ109" i="5"/>
  <c r="AS111" i="5"/>
  <c r="AJ111" i="5"/>
  <c r="AR114" i="5"/>
  <c r="AJ114" i="5"/>
  <c r="AS115" i="5"/>
  <c r="AJ115" i="5"/>
  <c r="AV117" i="5"/>
  <c r="AJ117" i="5"/>
  <c r="AR118" i="5"/>
  <c r="AJ118" i="5"/>
  <c r="AS119" i="5"/>
  <c r="AJ119" i="5"/>
  <c r="W120" i="5"/>
  <c r="AJ120" i="5"/>
  <c r="W121" i="5"/>
  <c r="AJ121" i="5"/>
  <c r="AS123" i="5"/>
  <c r="AJ123" i="5"/>
  <c r="AX125" i="5"/>
  <c r="AJ125" i="5"/>
  <c r="AS127" i="5"/>
  <c r="AJ127" i="5"/>
  <c r="AR130" i="5"/>
  <c r="AJ130" i="5"/>
  <c r="AU131" i="5"/>
  <c r="AJ131" i="5"/>
  <c r="AQ134" i="5"/>
  <c r="AJ134" i="5"/>
  <c r="AS135" i="5"/>
  <c r="AJ135" i="5"/>
  <c r="W138" i="5"/>
  <c r="AJ138" i="5"/>
  <c r="W139" i="5"/>
  <c r="AJ139" i="5"/>
  <c r="AU143" i="5"/>
  <c r="AJ143" i="5"/>
  <c r="AS145" i="5"/>
  <c r="AJ145" i="5"/>
  <c r="AY146" i="5"/>
  <c r="AJ146" i="5"/>
  <c r="AX147" i="5"/>
  <c r="AJ147" i="5"/>
  <c r="W150" i="5"/>
  <c r="AJ150" i="5"/>
  <c r="W152" i="5"/>
  <c r="AJ152" i="5"/>
  <c r="AQ154" i="5"/>
  <c r="AJ154" i="5"/>
  <c r="AS156" i="5"/>
  <c r="AJ156" i="5"/>
  <c r="AY158" i="5"/>
  <c r="AJ158" i="5"/>
  <c r="AS160" i="5"/>
  <c r="AJ160" i="5"/>
  <c r="AS164" i="5"/>
  <c r="AJ164" i="5"/>
  <c r="W165" i="5"/>
  <c r="AJ165" i="5"/>
  <c r="AR166" i="5"/>
  <c r="AJ166" i="5"/>
  <c r="AX167" i="5"/>
  <c r="AJ167" i="5"/>
  <c r="AS168" i="5"/>
  <c r="AJ168" i="5"/>
  <c r="W169" i="5"/>
  <c r="AJ169" i="5"/>
  <c r="AV170" i="5"/>
  <c r="AJ170" i="5"/>
  <c r="AV171" i="5"/>
  <c r="AJ171" i="5"/>
  <c r="AS172" i="5"/>
  <c r="AJ172" i="5"/>
  <c r="AX173" i="5"/>
  <c r="AJ173" i="5"/>
  <c r="AQ174" i="5"/>
  <c r="AJ174" i="5"/>
  <c r="AV175" i="5"/>
  <c r="AJ175" i="5"/>
  <c r="AS176" i="5"/>
  <c r="AJ176" i="5"/>
  <c r="AY177" i="5"/>
  <c r="AJ177" i="5"/>
  <c r="AS180" i="5"/>
  <c r="AJ180" i="5"/>
  <c r="W181" i="5"/>
  <c r="AJ181" i="5"/>
  <c r="AU182" i="5"/>
  <c r="AJ182" i="5"/>
  <c r="AS184" i="5"/>
  <c r="AJ184" i="5"/>
  <c r="AY185" i="5"/>
  <c r="AJ185" i="5"/>
  <c r="AX187" i="5"/>
  <c r="AJ187" i="5"/>
  <c r="AS188" i="5"/>
  <c r="AJ188" i="5"/>
  <c r="AU189" i="5"/>
  <c r="AJ189" i="5"/>
  <c r="AQ193" i="5"/>
  <c r="AJ193" i="5"/>
  <c r="AV194" i="5"/>
  <c r="AJ194" i="5"/>
  <c r="AV195" i="5"/>
  <c r="AJ195" i="5"/>
  <c r="AS196" i="5"/>
  <c r="AJ196" i="5"/>
  <c r="AY197" i="5"/>
  <c r="AJ197" i="5"/>
  <c r="AQ198" i="5"/>
  <c r="AJ198" i="5"/>
  <c r="AV199" i="5"/>
  <c r="AJ199" i="5"/>
  <c r="W201" i="5"/>
  <c r="AJ201" i="5"/>
  <c r="AY202" i="5"/>
  <c r="AJ202" i="5"/>
  <c r="AR203" i="5"/>
  <c r="AJ203" i="5"/>
  <c r="AS204" i="5"/>
  <c r="AJ204" i="5"/>
  <c r="AY205" i="5"/>
  <c r="AJ205" i="5"/>
  <c r="AU206" i="5"/>
  <c r="AJ206" i="5"/>
  <c r="AX207" i="5"/>
  <c r="AJ207" i="5"/>
  <c r="AV209" i="5"/>
  <c r="AJ209" i="5"/>
  <c r="AX215" i="5"/>
  <c r="AJ215" i="5"/>
  <c r="AY217" i="5"/>
  <c r="AJ217" i="5"/>
  <c r="AX219" i="5"/>
  <c r="AJ219" i="5"/>
  <c r="AV220" i="5"/>
  <c r="AJ220" i="5"/>
  <c r="AU221" i="5"/>
  <c r="AJ221" i="5"/>
  <c r="AU222" i="5"/>
  <c r="AJ222" i="5"/>
  <c r="AV224" i="5"/>
  <c r="AJ224" i="5"/>
  <c r="AR225" i="5"/>
  <c r="AJ225" i="5"/>
  <c r="AU226" i="5"/>
  <c r="AJ226" i="5"/>
  <c r="W227" i="5"/>
  <c r="AJ227" i="5"/>
  <c r="AS228" i="5"/>
  <c r="AJ228" i="5"/>
  <c r="AV229" i="5"/>
  <c r="AJ229" i="5"/>
  <c r="AQ231" i="5"/>
  <c r="AJ231" i="5"/>
  <c r="AU232" i="5"/>
  <c r="AJ232" i="5"/>
  <c r="AX234" i="5"/>
  <c r="AJ234" i="5"/>
  <c r="AY236" i="5"/>
  <c r="AJ236" i="5"/>
  <c r="AS237" i="5"/>
  <c r="AJ237" i="5"/>
  <c r="W238" i="5"/>
  <c r="AJ238" i="5"/>
  <c r="AX239" i="5"/>
  <c r="AJ239" i="5"/>
  <c r="AV241" i="5"/>
  <c r="AJ241" i="5"/>
  <c r="AQ242" i="5"/>
  <c r="AJ242" i="5"/>
  <c r="AU244" i="5"/>
  <c r="AJ244" i="5"/>
  <c r="AX245" i="5"/>
  <c r="AJ245" i="5"/>
  <c r="AY246" i="5"/>
  <c r="AJ246" i="5"/>
  <c r="AU247" i="5"/>
  <c r="AJ247" i="5"/>
  <c r="AX249" i="5"/>
  <c r="AJ249" i="5"/>
  <c r="AX250" i="5"/>
  <c r="AJ250" i="5"/>
  <c r="AQ251" i="5"/>
  <c r="AJ251" i="5"/>
  <c r="AV252" i="5"/>
  <c r="AJ252" i="5"/>
  <c r="AQ254" i="5"/>
  <c r="AJ254" i="5"/>
  <c r="W255" i="5"/>
  <c r="AJ255" i="5"/>
  <c r="AR257" i="5"/>
  <c r="AJ257" i="5"/>
  <c r="AQ260" i="5"/>
  <c r="AJ260" i="5"/>
  <c r="AS262" i="5"/>
  <c r="AJ262" i="5"/>
  <c r="W263" i="5"/>
  <c r="AJ263" i="5"/>
  <c r="AS264" i="5"/>
  <c r="AJ264" i="5"/>
  <c r="AX265" i="5"/>
  <c r="AJ265" i="5"/>
  <c r="AS266" i="5"/>
  <c r="AJ266" i="5"/>
  <c r="AS269" i="5"/>
  <c r="AJ269" i="5"/>
  <c r="W274" i="5"/>
  <c r="AJ274" i="5"/>
  <c r="AV275" i="5"/>
  <c r="AJ275" i="5"/>
  <c r="AU276" i="5"/>
  <c r="AJ276" i="5"/>
  <c r="W277" i="5"/>
  <c r="AJ277" i="5"/>
  <c r="W279" i="5"/>
  <c r="AJ279" i="5"/>
  <c r="AU280" i="5"/>
  <c r="AJ280" i="5"/>
  <c r="AX285" i="5"/>
  <c r="AJ285" i="5"/>
  <c r="AV291" i="5"/>
  <c r="AJ291" i="5"/>
  <c r="AR295" i="5"/>
  <c r="AJ295" i="5"/>
  <c r="AY296" i="5"/>
  <c r="AJ296" i="5"/>
  <c r="AU299" i="5"/>
  <c r="AJ299" i="5"/>
  <c r="AQ300" i="5"/>
  <c r="AJ300" i="5"/>
  <c r="AX301" i="5"/>
  <c r="AJ301" i="5"/>
  <c r="AX303" i="5"/>
  <c r="AJ303" i="5"/>
  <c r="AU304" i="5"/>
  <c r="AJ304" i="5"/>
  <c r="AQ306" i="5"/>
  <c r="AJ306" i="5"/>
  <c r="AU308" i="5"/>
  <c r="AJ308" i="5"/>
  <c r="AU311" i="5"/>
  <c r="AJ311" i="5"/>
  <c r="AX314" i="5"/>
  <c r="AJ314" i="5"/>
  <c r="AV315" i="5"/>
  <c r="AJ315" i="5"/>
  <c r="AS321" i="5"/>
  <c r="AJ321" i="5"/>
  <c r="AX324" i="5"/>
  <c r="AJ324" i="5"/>
  <c r="AU327" i="5"/>
  <c r="AJ327" i="5"/>
  <c r="W330" i="5"/>
  <c r="AJ330" i="5"/>
  <c r="AX332" i="5"/>
  <c r="AJ332" i="5"/>
  <c r="AU333" i="5"/>
  <c r="AJ333" i="5"/>
  <c r="AV336" i="5"/>
  <c r="AJ336" i="5"/>
  <c r="AX337" i="5"/>
  <c r="AJ337" i="5"/>
  <c r="AU339" i="5"/>
  <c r="AJ339" i="5"/>
  <c r="AQ340" i="5"/>
  <c r="AJ340" i="5"/>
  <c r="AY342" i="5"/>
  <c r="AJ342" i="5"/>
  <c r="AR343" i="5"/>
  <c r="AJ343" i="5"/>
  <c r="AY344" i="5"/>
  <c r="AJ344" i="5"/>
  <c r="AQ345" i="5"/>
  <c r="AJ345" i="5"/>
  <c r="AY347" i="5"/>
  <c r="AJ347" i="5"/>
  <c r="AU348" i="5"/>
  <c r="AJ348" i="5"/>
  <c r="AX349" i="5"/>
  <c r="AJ349" i="5"/>
  <c r="AY351" i="5"/>
  <c r="AJ351" i="5"/>
  <c r="AX353" i="5"/>
  <c r="AJ353" i="5"/>
  <c r="AV355" i="5"/>
  <c r="AJ355" i="5"/>
  <c r="W360" i="5"/>
  <c r="AJ360" i="5"/>
  <c r="AY369" i="5"/>
  <c r="AJ369" i="5"/>
  <c r="W370" i="5"/>
  <c r="AJ370" i="5"/>
  <c r="AV371" i="5"/>
  <c r="AJ371" i="5"/>
  <c r="W372" i="5"/>
  <c r="AJ372" i="5"/>
  <c r="AX374" i="5"/>
  <c r="AJ374" i="5"/>
  <c r="W376" i="5"/>
  <c r="AJ376" i="5"/>
  <c r="W377" i="5"/>
  <c r="AJ377" i="5"/>
  <c r="AU379" i="5"/>
  <c r="AJ379" i="5"/>
  <c r="AX380" i="5"/>
  <c r="AJ380" i="5"/>
  <c r="AX382" i="5"/>
  <c r="AJ382" i="5"/>
  <c r="AX384" i="5"/>
  <c r="AJ384" i="5"/>
  <c r="AU386" i="5"/>
  <c r="AJ386" i="5"/>
  <c r="AU390" i="5"/>
  <c r="AJ390" i="5"/>
  <c r="AY391" i="5"/>
  <c r="AJ391" i="5"/>
  <c r="AX393" i="5"/>
  <c r="AJ393" i="5"/>
  <c r="AU394" i="5"/>
  <c r="AJ394" i="5"/>
  <c r="AU399" i="5"/>
  <c r="AJ399" i="5"/>
  <c r="AS402" i="5"/>
  <c r="AJ402" i="5"/>
  <c r="AU403" i="5"/>
  <c r="AJ403" i="5"/>
  <c r="AY404" i="5"/>
  <c r="AJ404" i="5"/>
  <c r="BA410" i="5"/>
  <c r="AJ410" i="5"/>
  <c r="W413" i="5"/>
  <c r="AJ413" i="5"/>
  <c r="W418" i="5"/>
  <c r="AJ418" i="5"/>
  <c r="BA419" i="5"/>
  <c r="AJ419" i="5"/>
  <c r="W420" i="5"/>
  <c r="AJ420" i="5"/>
  <c r="W421" i="5"/>
  <c r="AJ421" i="5"/>
  <c r="BA422" i="5"/>
  <c r="AJ422" i="5"/>
  <c r="AJ428" i="5"/>
  <c r="BA432" i="5"/>
  <c r="AJ432" i="5"/>
  <c r="BA433" i="5"/>
  <c r="AJ433" i="5"/>
  <c r="BA434" i="5"/>
  <c r="AJ434" i="5"/>
  <c r="BA435" i="5"/>
  <c r="AJ435" i="5"/>
  <c r="BA436" i="5"/>
  <c r="AJ436" i="5"/>
  <c r="W438" i="5"/>
  <c r="AJ438" i="5"/>
  <c r="W440" i="5"/>
  <c r="AJ440" i="5"/>
  <c r="BA444" i="5"/>
  <c r="AJ444" i="5"/>
  <c r="BA445" i="5"/>
  <c r="AJ445" i="5"/>
  <c r="BA447" i="5"/>
  <c r="AJ447" i="5"/>
  <c r="W448" i="5"/>
  <c r="AJ448" i="5"/>
  <c r="BA449" i="5"/>
  <c r="AJ449" i="5"/>
  <c r="W452" i="5"/>
  <c r="AJ452" i="5"/>
  <c r="BA453" i="5"/>
  <c r="AJ453" i="5"/>
  <c r="BA455" i="5"/>
  <c r="AJ455" i="5"/>
  <c r="BA456" i="5"/>
  <c r="AJ456" i="5"/>
  <c r="W457" i="5"/>
  <c r="AJ457" i="5"/>
  <c r="BA459" i="5"/>
  <c r="AJ459" i="5"/>
  <c r="W460" i="5"/>
  <c r="AJ460" i="5"/>
  <c r="W461" i="5"/>
  <c r="AJ461" i="5"/>
  <c r="BA464" i="5"/>
  <c r="AJ464" i="5"/>
  <c r="W467" i="5"/>
  <c r="AJ467" i="5"/>
  <c r="BA468" i="5"/>
  <c r="AJ468" i="5"/>
  <c r="BA470" i="5"/>
  <c r="AJ470" i="5"/>
  <c r="BA471" i="5"/>
  <c r="AJ471" i="5"/>
  <c r="W472" i="5"/>
  <c r="AJ472" i="5"/>
  <c r="W475" i="5"/>
  <c r="AJ475" i="5"/>
  <c r="BA476" i="5"/>
  <c r="AJ476" i="5"/>
  <c r="W477" i="5"/>
  <c r="AJ477" i="5"/>
  <c r="W479" i="5"/>
  <c r="AJ479" i="5"/>
  <c r="BA480" i="5"/>
  <c r="AJ480" i="5"/>
  <c r="W481" i="5"/>
  <c r="AJ481" i="5"/>
  <c r="W483" i="5"/>
  <c r="AJ483" i="5"/>
  <c r="BA484" i="5"/>
  <c r="AJ484" i="5"/>
  <c r="W485" i="5"/>
  <c r="AJ485" i="5"/>
  <c r="W486" i="5"/>
  <c r="AJ486" i="5"/>
  <c r="W487" i="5"/>
  <c r="AJ487" i="5"/>
  <c r="W489" i="5"/>
  <c r="AJ489" i="5"/>
  <c r="BA492" i="5"/>
  <c r="AJ492" i="5"/>
  <c r="W493" i="5"/>
  <c r="AJ493" i="5"/>
  <c r="W496" i="5"/>
  <c r="AJ496" i="5"/>
  <c r="W497" i="5"/>
  <c r="AJ497" i="5"/>
  <c r="BA499" i="5"/>
  <c r="AJ499" i="5"/>
  <c r="BA500" i="5"/>
  <c r="AJ500" i="5"/>
  <c r="W501" i="5"/>
  <c r="AJ501" i="5"/>
  <c r="BA503" i="5"/>
  <c r="AJ503" i="5"/>
  <c r="W504" i="5"/>
  <c r="AJ504" i="5"/>
  <c r="W505" i="5"/>
  <c r="AJ505" i="5"/>
  <c r="BA507" i="5"/>
  <c r="AJ507" i="5"/>
  <c r="BA508" i="5"/>
  <c r="AJ508" i="5"/>
  <c r="W509" i="5"/>
  <c r="AJ509" i="5"/>
  <c r="BA511" i="5"/>
  <c r="AJ511" i="5"/>
  <c r="W512" i="5"/>
  <c r="AJ512" i="5"/>
  <c r="W513" i="5"/>
  <c r="AJ513" i="5"/>
  <c r="BA519" i="5"/>
  <c r="AJ519" i="5"/>
  <c r="AS524" i="5"/>
  <c r="AJ524" i="5"/>
  <c r="AU525" i="5"/>
  <c r="AJ525" i="5"/>
  <c r="AX527" i="5"/>
  <c r="AJ527" i="5"/>
  <c r="AY529" i="5"/>
  <c r="AJ529" i="5"/>
  <c r="AY530" i="5"/>
  <c r="AJ530" i="5"/>
  <c r="AY531" i="5"/>
  <c r="AJ531" i="5"/>
  <c r="AY532" i="5"/>
  <c r="AJ532" i="5"/>
  <c r="AY533" i="5"/>
  <c r="AJ533" i="5"/>
  <c r="AY534" i="5"/>
  <c r="AJ534" i="5"/>
  <c r="AY535" i="5"/>
  <c r="AJ535" i="5"/>
  <c r="AY536" i="5"/>
  <c r="AJ536" i="5"/>
  <c r="AY537" i="5"/>
  <c r="AJ537" i="5"/>
  <c r="AY538" i="5"/>
  <c r="AJ538" i="5"/>
  <c r="AY539" i="5"/>
  <c r="AJ539" i="5"/>
  <c r="AY541" i="5"/>
  <c r="AJ541" i="5"/>
  <c r="AY546" i="5"/>
  <c r="AJ546" i="5"/>
  <c r="AS547" i="5"/>
  <c r="AJ547" i="5"/>
  <c r="AX548" i="5"/>
  <c r="AJ548" i="5"/>
  <c r="AY549" i="5"/>
  <c r="AJ549" i="5"/>
  <c r="AR550" i="5"/>
  <c r="AJ550" i="5"/>
  <c r="AS551" i="5"/>
  <c r="AJ551" i="5"/>
  <c r="AV552" i="5"/>
  <c r="AJ552" i="5"/>
  <c r="AS553" i="5"/>
  <c r="AJ553" i="5"/>
  <c r="AV554" i="5"/>
  <c r="AJ554" i="5"/>
  <c r="AS555" i="5"/>
  <c r="AJ555" i="5"/>
  <c r="AV556" i="5"/>
  <c r="AJ556" i="5"/>
  <c r="AS557" i="5"/>
  <c r="AJ557" i="5"/>
  <c r="AS558" i="5"/>
  <c r="AJ558" i="5"/>
  <c r="AS559" i="5"/>
  <c r="AJ559" i="5"/>
  <c r="AS560" i="5"/>
  <c r="AJ560" i="5"/>
  <c r="AR561" i="5"/>
  <c r="AJ561" i="5"/>
  <c r="AS562" i="5"/>
  <c r="AJ562" i="5"/>
  <c r="AS564" i="5"/>
  <c r="AJ564" i="5"/>
  <c r="AS565" i="5"/>
  <c r="AJ565" i="5"/>
  <c r="AS566" i="5"/>
  <c r="AJ566" i="5"/>
  <c r="AS568" i="5"/>
  <c r="AJ568" i="5"/>
  <c r="AS569" i="5"/>
  <c r="AJ569" i="5"/>
  <c r="AS570" i="5"/>
  <c r="AJ570" i="5"/>
  <c r="AS572" i="5"/>
  <c r="AJ572" i="5"/>
  <c r="AS573" i="5"/>
  <c r="AJ573" i="5"/>
  <c r="AS574" i="5"/>
  <c r="AJ574" i="5"/>
  <c r="AS576" i="5"/>
  <c r="AJ576" i="5"/>
  <c r="AS577" i="5"/>
  <c r="AJ577" i="5"/>
  <c r="AS578" i="5"/>
  <c r="AJ578" i="5"/>
  <c r="AS580" i="5"/>
  <c r="AJ580" i="5"/>
  <c r="AS581" i="5"/>
  <c r="AJ581" i="5"/>
  <c r="AS582" i="5"/>
  <c r="AJ582" i="5"/>
  <c r="AS584" i="5"/>
  <c r="AJ584" i="5"/>
  <c r="AS585" i="5"/>
  <c r="AJ585" i="5"/>
  <c r="AS586" i="5"/>
  <c r="AJ586" i="5"/>
  <c r="AS588" i="5"/>
  <c r="AJ588" i="5"/>
  <c r="AS589" i="5"/>
  <c r="AJ589" i="5"/>
  <c r="AS590" i="5"/>
  <c r="AJ590" i="5"/>
  <c r="AY591" i="5"/>
  <c r="AJ591" i="5"/>
  <c r="AS592" i="5"/>
  <c r="AJ592" i="5"/>
  <c r="AQ593" i="5"/>
  <c r="AJ593" i="5"/>
  <c r="AU594" i="5"/>
  <c r="AJ594" i="5"/>
  <c r="AY595" i="5"/>
  <c r="AJ595" i="5"/>
  <c r="AY596" i="5"/>
  <c r="AJ596" i="5"/>
  <c r="AQ597" i="5"/>
  <c r="AJ597" i="5"/>
  <c r="AU598" i="5"/>
  <c r="AJ598" i="5"/>
  <c r="AY599" i="5"/>
  <c r="AJ599" i="5"/>
  <c r="AQ601" i="5"/>
  <c r="AJ601" i="5"/>
  <c r="AY602" i="5"/>
  <c r="AJ602" i="5"/>
  <c r="AY603" i="5"/>
  <c r="AJ603" i="5"/>
  <c r="AV604" i="5"/>
  <c r="AJ604" i="5"/>
  <c r="AR605" i="5"/>
  <c r="AJ605" i="5"/>
  <c r="AY606" i="5"/>
  <c r="AJ606" i="5"/>
  <c r="AR607" i="5"/>
  <c r="AJ607" i="5"/>
  <c r="AY608" i="5"/>
  <c r="AJ608" i="5"/>
  <c r="AV609" i="5"/>
  <c r="AJ609" i="5"/>
  <c r="AY610" i="5"/>
  <c r="AJ610" i="5"/>
  <c r="AS611" i="5"/>
  <c r="AJ611" i="5"/>
  <c r="AR612" i="5"/>
  <c r="AJ612" i="5"/>
  <c r="AR613" i="5"/>
  <c r="AJ613" i="5"/>
  <c r="AY614" i="5"/>
  <c r="AJ614" i="5"/>
  <c r="AR615" i="5"/>
  <c r="AJ615" i="5"/>
  <c r="AV616" i="5"/>
  <c r="AJ616" i="5"/>
  <c r="AR617" i="5"/>
  <c r="AJ617" i="5"/>
  <c r="AY618" i="5"/>
  <c r="AJ618" i="5"/>
  <c r="AR619" i="5"/>
  <c r="AJ619" i="5"/>
  <c r="AR620" i="5"/>
  <c r="AJ620" i="5"/>
  <c r="AV621" i="5"/>
  <c r="AJ621" i="5"/>
  <c r="AY622" i="5"/>
  <c r="AJ622" i="5"/>
  <c r="AR624" i="5"/>
  <c r="AJ624" i="5"/>
  <c r="AR625" i="5"/>
  <c r="AJ625" i="5"/>
  <c r="AY626" i="5"/>
  <c r="AJ626" i="5"/>
  <c r="AY627" i="5"/>
  <c r="AJ627" i="5"/>
  <c r="AS628" i="5"/>
  <c r="AJ628" i="5"/>
  <c r="AQ629" i="5"/>
  <c r="AJ629" i="5"/>
  <c r="AY630" i="5"/>
  <c r="AJ630" i="5"/>
  <c r="AY631" i="5"/>
  <c r="AJ631" i="5"/>
  <c r="AV632" i="5"/>
  <c r="AJ632" i="5"/>
  <c r="AR633" i="5"/>
  <c r="AJ633" i="5"/>
  <c r="AY634" i="5"/>
  <c r="AJ634" i="5"/>
  <c r="AR635" i="5"/>
  <c r="AJ635" i="5"/>
  <c r="AR637" i="5"/>
  <c r="AJ637" i="5"/>
  <c r="AY638" i="5"/>
  <c r="AJ638" i="5"/>
  <c r="AU639" i="5"/>
  <c r="AJ639" i="5"/>
  <c r="AU640" i="5"/>
  <c r="AJ640" i="5"/>
  <c r="AR641" i="5"/>
  <c r="AJ641" i="5"/>
  <c r="AY642" i="5"/>
  <c r="AJ642" i="5"/>
  <c r="AQ643" i="5"/>
  <c r="AJ643" i="5"/>
  <c r="AY644" i="5"/>
  <c r="AJ644" i="5"/>
  <c r="AV645" i="5"/>
  <c r="AJ645" i="5"/>
  <c r="AY646" i="5"/>
  <c r="AJ646" i="5"/>
  <c r="AY647" i="5"/>
  <c r="AJ647" i="5"/>
  <c r="AU648" i="5"/>
  <c r="AJ648" i="5"/>
  <c r="AR649" i="5"/>
  <c r="AJ649" i="5"/>
  <c r="AR650" i="5"/>
  <c r="AJ650" i="5"/>
  <c r="AR653" i="5"/>
  <c r="AJ653" i="5"/>
  <c r="AR654" i="5"/>
  <c r="AJ654" i="5"/>
  <c r="AY656" i="5"/>
  <c r="AJ656" i="5"/>
  <c r="AR657" i="5"/>
  <c r="AJ657" i="5"/>
  <c r="AR658" i="5"/>
  <c r="AJ658" i="5"/>
  <c r="AY660" i="5"/>
  <c r="AJ660" i="5"/>
  <c r="AR661" i="5"/>
  <c r="AJ661" i="5"/>
  <c r="AR662" i="5"/>
  <c r="AJ662" i="5"/>
  <c r="AY664" i="5"/>
  <c r="AJ664" i="5"/>
  <c r="AR665" i="5"/>
  <c r="AJ665" i="5"/>
  <c r="AR666" i="5"/>
  <c r="AJ666" i="5"/>
  <c r="AV668" i="5"/>
  <c r="AJ668" i="5"/>
  <c r="AX669" i="5"/>
  <c r="AJ669" i="5"/>
  <c r="AY670" i="5"/>
  <c r="AJ670" i="5"/>
  <c r="AY671" i="5"/>
  <c r="AJ671" i="5"/>
  <c r="AS672" i="5"/>
  <c r="AJ672" i="5"/>
  <c r="AU673" i="5"/>
  <c r="AJ673" i="5"/>
  <c r="AQ674" i="5"/>
  <c r="AJ674" i="5"/>
  <c r="AS675" i="5"/>
  <c r="AJ675" i="5"/>
  <c r="AS676" i="5"/>
  <c r="AJ676" i="5"/>
  <c r="AU677" i="5"/>
  <c r="AJ677" i="5"/>
  <c r="AS679" i="5"/>
  <c r="AJ679" i="5"/>
  <c r="AQ680" i="5"/>
  <c r="AJ680" i="5"/>
  <c r="AX681" i="5"/>
  <c r="AJ681" i="5"/>
  <c r="AS683" i="5"/>
  <c r="AJ683" i="5"/>
  <c r="AQ684" i="5"/>
  <c r="AJ684" i="5"/>
  <c r="AX685" i="5"/>
  <c r="AJ685" i="5"/>
  <c r="AS687" i="5"/>
  <c r="AJ687" i="5"/>
  <c r="AQ688" i="5"/>
  <c r="AJ688" i="5"/>
  <c r="AX689" i="5"/>
  <c r="AJ689" i="5"/>
  <c r="AS691" i="5"/>
  <c r="AJ691" i="5"/>
  <c r="AQ692" i="5"/>
  <c r="AJ692" i="5"/>
  <c r="AX693" i="5"/>
  <c r="AJ693" i="5"/>
  <c r="AX695" i="5"/>
  <c r="AJ695" i="5"/>
  <c r="AQ696" i="5"/>
  <c r="AJ696" i="5"/>
  <c r="AX697" i="5"/>
  <c r="AJ697" i="5"/>
  <c r="AU698" i="5"/>
  <c r="AJ698" i="5"/>
  <c r="AX699" i="5"/>
  <c r="AJ699" i="5"/>
  <c r="AU700" i="5"/>
  <c r="AJ700" i="5"/>
  <c r="AX701" i="5"/>
  <c r="AJ701" i="5"/>
  <c r="AU702" i="5"/>
  <c r="AJ702" i="5"/>
  <c r="AX703" i="5"/>
  <c r="AJ703" i="5"/>
  <c r="AX704" i="5"/>
  <c r="AJ704" i="5"/>
  <c r="AU705" i="5"/>
  <c r="AJ705" i="5"/>
  <c r="W706" i="5"/>
  <c r="AJ706" i="5"/>
  <c r="AS707" i="5"/>
  <c r="AJ707" i="5"/>
  <c r="AQ708" i="5"/>
  <c r="AJ708" i="5"/>
  <c r="AX709" i="5"/>
  <c r="AJ709" i="5"/>
  <c r="AU710" i="5"/>
  <c r="AJ710" i="5"/>
  <c r="AX711" i="5"/>
  <c r="AJ711" i="5"/>
  <c r="AX712" i="5"/>
  <c r="AJ712" i="5"/>
  <c r="AU713" i="5"/>
  <c r="AJ713" i="5"/>
  <c r="W714" i="5"/>
  <c r="AJ714" i="5"/>
  <c r="AS715" i="5"/>
  <c r="AJ715" i="5"/>
  <c r="AQ716" i="5"/>
  <c r="AJ716" i="5"/>
  <c r="AU717" i="5"/>
  <c r="AJ717" i="5"/>
  <c r="AU718" i="5"/>
  <c r="AJ718" i="5"/>
  <c r="AX719" i="5"/>
  <c r="AJ719" i="5"/>
  <c r="AY720" i="5"/>
  <c r="AJ720" i="5"/>
  <c r="AS721" i="5"/>
  <c r="AJ721" i="5"/>
  <c r="AY722" i="5"/>
  <c r="AJ722" i="5"/>
  <c r="AY723" i="5"/>
  <c r="AJ723" i="5"/>
  <c r="AV725" i="5"/>
  <c r="AJ725" i="5"/>
  <c r="AY726" i="5"/>
  <c r="AJ726" i="5"/>
  <c r="AV727" i="5"/>
  <c r="AJ727" i="5"/>
  <c r="AU729" i="5"/>
  <c r="AJ729" i="5"/>
  <c r="AV730" i="5"/>
  <c r="AJ730" i="5"/>
  <c r="AY731" i="5"/>
  <c r="AJ731" i="5"/>
  <c r="AY732" i="5"/>
  <c r="AJ732" i="5"/>
  <c r="AY733" i="5"/>
  <c r="AJ733" i="5"/>
  <c r="AR734" i="5"/>
  <c r="AJ734" i="5"/>
  <c r="AY735" i="5"/>
  <c r="AJ735" i="5"/>
  <c r="AY737" i="5"/>
  <c r="AJ737" i="5"/>
  <c r="AV738" i="5"/>
  <c r="AJ738" i="5"/>
  <c r="AY739" i="5"/>
  <c r="AJ739" i="5"/>
  <c r="AY741" i="5"/>
  <c r="AJ741" i="5"/>
  <c r="AQ742" i="5"/>
  <c r="AJ742" i="5"/>
  <c r="AY743" i="5"/>
  <c r="AJ743" i="5"/>
  <c r="AY745" i="5"/>
  <c r="AJ745" i="5"/>
  <c r="AV746" i="5"/>
  <c r="AJ746" i="5"/>
  <c r="AY748" i="5"/>
  <c r="AJ748" i="5"/>
  <c r="AY749" i="5"/>
  <c r="AJ749" i="5"/>
  <c r="AV750" i="5"/>
  <c r="AJ750" i="5"/>
  <c r="AV752" i="5"/>
  <c r="AJ752" i="5"/>
  <c r="AY753" i="5"/>
  <c r="AJ753" i="5"/>
  <c r="AV754" i="5"/>
  <c r="AJ754" i="5"/>
  <c r="AY755" i="5"/>
  <c r="AJ755" i="5"/>
  <c r="AV756" i="5"/>
  <c r="AJ756" i="5"/>
  <c r="AY757" i="5"/>
  <c r="AJ757" i="5"/>
  <c r="AY759" i="5"/>
  <c r="AJ759" i="5"/>
  <c r="AY760" i="5"/>
  <c r="AJ760" i="5"/>
  <c r="AY761" i="5"/>
  <c r="AJ761" i="5"/>
  <c r="AY762" i="5"/>
  <c r="AJ762" i="5"/>
  <c r="AY763" i="5"/>
  <c r="AJ763" i="5"/>
  <c r="AS764" i="5"/>
  <c r="AJ764" i="5"/>
  <c r="AY765" i="5"/>
  <c r="AJ765" i="5"/>
  <c r="AS766" i="5"/>
  <c r="AJ766" i="5"/>
  <c r="AQ767" i="5"/>
  <c r="AJ767" i="5"/>
  <c r="AY768" i="5"/>
  <c r="AJ768" i="5"/>
  <c r="AV769" i="5"/>
  <c r="AJ769" i="5"/>
  <c r="AR770" i="5"/>
  <c r="AJ770" i="5"/>
  <c r="AV771" i="5"/>
  <c r="AJ771" i="5"/>
  <c r="AS772" i="5"/>
  <c r="AJ772" i="5"/>
  <c r="AV773" i="5"/>
  <c r="AJ773" i="5"/>
  <c r="AS774" i="5"/>
  <c r="AJ774" i="5"/>
  <c r="AR775" i="5"/>
  <c r="AJ775" i="5"/>
  <c r="AY776" i="5"/>
  <c r="AJ776" i="5"/>
  <c r="AR778" i="5"/>
  <c r="AJ778" i="5"/>
  <c r="AV779" i="5"/>
  <c r="AJ779" i="5"/>
  <c r="W780" i="5"/>
  <c r="AJ780" i="5"/>
  <c r="AS781" i="5"/>
  <c r="AJ781" i="5"/>
  <c r="AX782" i="5"/>
  <c r="AJ782" i="5"/>
  <c r="AS783" i="5"/>
  <c r="AJ783" i="5"/>
  <c r="AS784" i="5"/>
  <c r="AJ784" i="5"/>
  <c r="AS785" i="5"/>
  <c r="AJ785" i="5"/>
  <c r="AS786" i="5"/>
  <c r="AJ786" i="5"/>
  <c r="AV787" i="5"/>
  <c r="AJ787" i="5"/>
  <c r="AS788" i="5"/>
  <c r="AJ788" i="5"/>
  <c r="AS789" i="5"/>
  <c r="AJ789" i="5"/>
  <c r="AV790" i="5"/>
  <c r="AJ790" i="5"/>
  <c r="AV791" i="5"/>
  <c r="AJ791" i="5"/>
  <c r="AS792" i="5"/>
  <c r="AJ792" i="5"/>
  <c r="AR793" i="5"/>
  <c r="AJ793" i="5"/>
  <c r="AS794" i="5"/>
  <c r="AJ794" i="5"/>
  <c r="AX795" i="5"/>
  <c r="AJ795" i="5"/>
  <c r="AV796" i="5"/>
  <c r="AJ796" i="5"/>
  <c r="AS797" i="5"/>
  <c r="AJ797" i="5"/>
  <c r="W798" i="5"/>
  <c r="AJ798" i="5"/>
  <c r="AV799" i="5"/>
  <c r="AJ799" i="5"/>
  <c r="AS800" i="5"/>
  <c r="AJ800" i="5"/>
  <c r="AV801" i="5"/>
  <c r="AJ801" i="5"/>
  <c r="AS802" i="5"/>
  <c r="AJ802" i="5"/>
  <c r="AR803" i="5"/>
  <c r="AJ803" i="5"/>
  <c r="AV804" i="5"/>
  <c r="AJ804" i="5"/>
  <c r="AS805" i="5"/>
  <c r="AJ805" i="5"/>
  <c r="AV806" i="5"/>
  <c r="AJ806" i="5"/>
  <c r="AV807" i="5"/>
  <c r="AJ807" i="5"/>
  <c r="AS808" i="5"/>
  <c r="AJ808" i="5"/>
  <c r="AR809" i="5"/>
  <c r="AJ809" i="5"/>
  <c r="AS810" i="5"/>
  <c r="AJ810" i="5"/>
  <c r="AX811" i="5"/>
  <c r="AJ811" i="5"/>
  <c r="AV812" i="5"/>
  <c r="AJ812" i="5"/>
  <c r="AS813" i="5"/>
  <c r="AJ813" i="5"/>
  <c r="AS814" i="5"/>
  <c r="AJ814" i="5"/>
  <c r="AV815" i="5"/>
  <c r="AJ815" i="5"/>
  <c r="AX816" i="5"/>
  <c r="AJ816" i="5"/>
  <c r="AS817" i="5"/>
  <c r="AJ817" i="5"/>
  <c r="AR818" i="5"/>
  <c r="AJ818" i="5"/>
  <c r="AV819" i="5"/>
  <c r="AJ819" i="5"/>
  <c r="AS820" i="5"/>
  <c r="AJ820" i="5"/>
  <c r="AV821" i="5"/>
  <c r="AJ821" i="5"/>
  <c r="AV822" i="5"/>
  <c r="AJ822" i="5"/>
  <c r="AR823" i="5"/>
  <c r="AJ823" i="5"/>
  <c r="AX824" i="5"/>
  <c r="AJ824" i="5"/>
  <c r="AV825" i="5"/>
  <c r="AJ825" i="5"/>
  <c r="AX826" i="5"/>
  <c r="AJ826" i="5"/>
  <c r="AS827" i="5"/>
  <c r="AJ827" i="5"/>
  <c r="AV828" i="5"/>
  <c r="AJ828" i="5"/>
  <c r="AX829" i="5"/>
  <c r="AJ829" i="5"/>
  <c r="AS830" i="5"/>
  <c r="AJ830" i="5"/>
  <c r="AS831" i="5"/>
  <c r="AJ831" i="5"/>
  <c r="AS832" i="5"/>
  <c r="AJ832" i="5"/>
  <c r="AS833" i="5"/>
  <c r="AJ833" i="5"/>
  <c r="AS834" i="5"/>
  <c r="AJ834" i="5"/>
  <c r="AV835" i="5"/>
  <c r="AJ835" i="5"/>
  <c r="W836" i="5"/>
  <c r="AJ836" i="5"/>
  <c r="AY837" i="5"/>
  <c r="AJ837" i="5"/>
  <c r="AU838" i="5"/>
  <c r="AJ838" i="5"/>
  <c r="AQ839" i="5"/>
  <c r="AJ839" i="5"/>
  <c r="AS840" i="5"/>
  <c r="AJ840" i="5"/>
  <c r="AU841" i="5"/>
  <c r="AJ841" i="5"/>
  <c r="AS842" i="5"/>
  <c r="AJ842" i="5"/>
  <c r="AS843" i="5"/>
  <c r="AJ843" i="5"/>
  <c r="AS844" i="5"/>
  <c r="AJ844" i="5"/>
  <c r="AS845" i="5"/>
  <c r="AJ845" i="5"/>
  <c r="AS846" i="5"/>
  <c r="AJ846" i="5"/>
  <c r="AS847" i="5"/>
  <c r="AJ847" i="5"/>
  <c r="AS848" i="5"/>
  <c r="AJ848" i="5"/>
  <c r="AS849" i="5"/>
  <c r="AJ849" i="5"/>
  <c r="AU850" i="5"/>
  <c r="AJ850" i="5"/>
  <c r="AV851" i="5"/>
  <c r="AJ851" i="5"/>
  <c r="AS854" i="5"/>
  <c r="AJ854" i="5"/>
  <c r="AS855" i="5"/>
  <c r="AJ855" i="5"/>
  <c r="W856" i="5"/>
  <c r="AJ856" i="5"/>
  <c r="AY857" i="5"/>
  <c r="AJ857" i="5"/>
  <c r="AS858" i="5"/>
  <c r="AJ858" i="5"/>
  <c r="AS859" i="5"/>
  <c r="AJ859" i="5"/>
  <c r="AS860" i="5"/>
  <c r="AJ860" i="5"/>
  <c r="AS861" i="5"/>
  <c r="AJ861" i="5"/>
  <c r="AS862" i="5"/>
  <c r="AJ862" i="5"/>
  <c r="AX863" i="5"/>
  <c r="AJ863" i="5"/>
  <c r="W864" i="5"/>
  <c r="AJ864" i="5"/>
  <c r="AS865" i="5"/>
  <c r="AJ865" i="5"/>
  <c r="AX866" i="5"/>
  <c r="AJ866" i="5"/>
  <c r="AS867" i="5"/>
  <c r="AJ867" i="5"/>
  <c r="AS868" i="5"/>
  <c r="AJ868" i="5"/>
  <c r="AS869" i="5"/>
  <c r="AJ869" i="5"/>
  <c r="AY871" i="5"/>
  <c r="AJ871" i="5"/>
  <c r="AY872" i="5"/>
  <c r="AJ872" i="5"/>
  <c r="AX874" i="5"/>
  <c r="AJ874" i="5"/>
  <c r="AY875" i="5"/>
  <c r="AJ875" i="5"/>
  <c r="AY876" i="5"/>
  <c r="AJ876" i="5"/>
  <c r="AR877" i="5"/>
  <c r="AJ877" i="5"/>
  <c r="AY879" i="5"/>
  <c r="AJ879" i="5"/>
  <c r="AY880" i="5"/>
  <c r="AJ880" i="5"/>
  <c r="AS881" i="5"/>
  <c r="AJ881" i="5"/>
  <c r="AV882" i="5"/>
  <c r="AJ882" i="5"/>
  <c r="AV884" i="5"/>
  <c r="AJ884" i="5"/>
  <c r="AV886" i="5"/>
  <c r="AJ886" i="5"/>
  <c r="AV890" i="5"/>
  <c r="AJ890" i="5"/>
  <c r="AV892" i="5"/>
  <c r="AJ892" i="5"/>
  <c r="AS894" i="5"/>
  <c r="AJ894" i="5"/>
  <c r="AS896" i="5"/>
  <c r="AJ896" i="5"/>
  <c r="AS897" i="5"/>
  <c r="AJ897" i="5"/>
  <c r="AS898" i="5"/>
  <c r="AJ898" i="5"/>
  <c r="AS899" i="5"/>
  <c r="AJ899" i="5"/>
  <c r="AX900" i="5"/>
  <c r="AJ900" i="5"/>
  <c r="AS902" i="5"/>
  <c r="AJ902" i="5"/>
  <c r="AS903" i="5"/>
  <c r="AJ903" i="5"/>
  <c r="AX904" i="5"/>
  <c r="AJ904" i="5"/>
  <c r="AX907" i="5"/>
  <c r="AJ907" i="5"/>
  <c r="AV908" i="5"/>
  <c r="AJ908" i="5"/>
  <c r="AX909" i="5"/>
  <c r="AJ909" i="5"/>
  <c r="AX910" i="5"/>
  <c r="AJ910" i="5"/>
  <c r="AS911" i="5"/>
  <c r="AJ911" i="5"/>
  <c r="AY912" i="5"/>
  <c r="AJ912" i="5"/>
  <c r="AY913" i="5"/>
  <c r="AJ913" i="5"/>
  <c r="AX914" i="5"/>
  <c r="AJ914" i="5"/>
  <c r="AU915" i="5"/>
  <c r="AJ915" i="5"/>
  <c r="AU916" i="5"/>
  <c r="AJ916" i="5"/>
  <c r="AU917" i="5"/>
  <c r="AJ917" i="5"/>
  <c r="AU918" i="5"/>
  <c r="AJ918" i="5"/>
  <c r="AU919" i="5"/>
  <c r="AJ919" i="5"/>
  <c r="AS920" i="5"/>
  <c r="AJ920" i="5"/>
  <c r="AU921" i="5"/>
  <c r="AJ921" i="5"/>
  <c r="AV922" i="5"/>
  <c r="AJ922" i="5"/>
  <c r="AU924" i="5"/>
  <c r="AJ924" i="5"/>
  <c r="AU925" i="5"/>
  <c r="AJ925" i="5"/>
  <c r="AX926" i="5"/>
  <c r="AJ926" i="5"/>
  <c r="AV928" i="5"/>
  <c r="AJ928" i="5"/>
  <c r="AV929" i="5"/>
  <c r="AJ929" i="5"/>
  <c r="AY930" i="5"/>
  <c r="AJ930" i="5"/>
  <c r="AV933" i="5"/>
  <c r="AJ933" i="5"/>
  <c r="AX934" i="5"/>
  <c r="AJ934" i="5"/>
  <c r="AX935" i="5"/>
  <c r="AJ935" i="5"/>
  <c r="AV937" i="5"/>
  <c r="AJ937" i="5"/>
  <c r="AX938" i="5"/>
  <c r="AJ938" i="5"/>
  <c r="AX939" i="5"/>
  <c r="AJ939" i="5"/>
  <c r="AS940" i="5"/>
  <c r="AJ940" i="5"/>
  <c r="AY941" i="5"/>
  <c r="AJ941" i="5"/>
  <c r="AS942" i="5"/>
  <c r="AJ942" i="5"/>
  <c r="AY943" i="5"/>
  <c r="AJ943" i="5"/>
  <c r="AY944" i="5"/>
  <c r="AJ944" i="5"/>
  <c r="AS945" i="5"/>
  <c r="AJ945" i="5"/>
  <c r="AU947" i="5"/>
  <c r="AJ947" i="5"/>
  <c r="AU949" i="5"/>
  <c r="AJ949" i="5"/>
  <c r="AU951" i="5"/>
  <c r="AJ951" i="5"/>
  <c r="AU953" i="5"/>
  <c r="AJ953" i="5"/>
  <c r="AR954" i="5"/>
  <c r="AJ954" i="5"/>
  <c r="AY955" i="5"/>
  <c r="AJ955" i="5"/>
  <c r="AV957" i="5"/>
  <c r="AJ957" i="5"/>
  <c r="AS958" i="5"/>
  <c r="AJ958" i="5"/>
  <c r="AS959" i="5"/>
  <c r="AJ959" i="5"/>
  <c r="AV965" i="5"/>
  <c r="AJ965" i="5"/>
  <c r="AV966" i="5"/>
  <c r="AJ966" i="5"/>
  <c r="AV967" i="5"/>
  <c r="AJ967" i="5"/>
  <c r="AV968" i="5"/>
  <c r="AJ968" i="5"/>
  <c r="AV969" i="5"/>
  <c r="AJ969" i="5"/>
  <c r="AV970" i="5"/>
  <c r="AJ970" i="5"/>
  <c r="AV971" i="5"/>
  <c r="AJ971" i="5"/>
  <c r="AV972" i="5"/>
  <c r="AJ972" i="5"/>
  <c r="AV973" i="5"/>
  <c r="AJ973" i="5"/>
  <c r="AV974" i="5"/>
  <c r="AJ974" i="5"/>
  <c r="AV975" i="5"/>
  <c r="AJ975" i="5"/>
  <c r="AY976" i="5"/>
  <c r="AJ976" i="5"/>
  <c r="AV977" i="5"/>
  <c r="AJ977" i="5"/>
  <c r="AR978" i="5"/>
  <c r="AJ978" i="5"/>
  <c r="AY979" i="5"/>
  <c r="AJ979" i="5"/>
  <c r="AS980" i="5"/>
  <c r="AJ980" i="5"/>
  <c r="AV981" i="5"/>
  <c r="AJ981" i="5"/>
  <c r="AS982" i="5"/>
  <c r="AJ982" i="5"/>
  <c r="AY983" i="5"/>
  <c r="AJ983" i="5"/>
  <c r="AV984" i="5"/>
  <c r="AJ984" i="5"/>
  <c r="AR985" i="5"/>
  <c r="AJ985" i="5"/>
  <c r="AV986" i="5"/>
  <c r="AJ986" i="5"/>
  <c r="AY987" i="5"/>
  <c r="AJ987" i="5"/>
  <c r="AS988" i="5"/>
  <c r="AJ988" i="5"/>
  <c r="AV989" i="5"/>
  <c r="AJ989" i="5"/>
  <c r="AS990" i="5"/>
  <c r="AJ990" i="5"/>
  <c r="AY991" i="5"/>
  <c r="AJ991" i="5"/>
  <c r="AV992" i="5"/>
  <c r="AJ992" i="5"/>
  <c r="AY993" i="5"/>
  <c r="AJ993" i="5"/>
  <c r="AV994" i="5"/>
  <c r="AJ994" i="5"/>
  <c r="AY995" i="5"/>
  <c r="AJ995" i="5"/>
  <c r="AS996" i="5"/>
  <c r="AJ996" i="5"/>
  <c r="AQ997" i="5"/>
  <c r="AJ997" i="5"/>
  <c r="AX998" i="5"/>
  <c r="AJ998" i="5"/>
  <c r="AX1002" i="5"/>
  <c r="AX1014" i="5"/>
  <c r="AJ1014" i="5"/>
  <c r="AV1015" i="5"/>
  <c r="AJ1015" i="5"/>
  <c r="AS1016" i="5"/>
  <c r="AJ1016" i="5"/>
  <c r="AY1035" i="5"/>
  <c r="AJ1035" i="5"/>
  <c r="AS1037" i="5"/>
  <c r="AJ1037" i="5"/>
  <c r="AS1038" i="5"/>
  <c r="AJ1038" i="5"/>
  <c r="AS1039" i="5"/>
  <c r="AJ1039" i="5"/>
  <c r="AY1040" i="5"/>
  <c r="AJ1040" i="5"/>
  <c r="AS1041" i="5"/>
  <c r="AJ1041" i="5"/>
  <c r="AX1044" i="5"/>
  <c r="AJ1044" i="5"/>
  <c r="AX1046" i="5"/>
  <c r="AJ1046" i="5"/>
  <c r="AS1048" i="5"/>
  <c r="AJ1048" i="5"/>
  <c r="AX1049" i="5"/>
  <c r="AJ1049" i="5"/>
  <c r="AY1050" i="5"/>
  <c r="AJ1050" i="5"/>
  <c r="V1052" i="5"/>
  <c r="AJ1053" i="5"/>
  <c r="V1054" i="5"/>
  <c r="AJ1055" i="5"/>
  <c r="V1056" i="5"/>
  <c r="AJ1057" i="5"/>
  <c r="W1072" i="5"/>
  <c r="AJ1072" i="5"/>
  <c r="W1073" i="5"/>
  <c r="AJ1073" i="5"/>
  <c r="W1074" i="5"/>
  <c r="AJ1074" i="5"/>
  <c r="W1075" i="5"/>
  <c r="AJ1075" i="5"/>
  <c r="W1076" i="5"/>
  <c r="AJ1076" i="5"/>
  <c r="W1077" i="5"/>
  <c r="AJ1077" i="5"/>
  <c r="W1078" i="5"/>
  <c r="AJ1078" i="5"/>
  <c r="AU856" i="5"/>
  <c r="W827" i="5"/>
  <c r="AQ52" i="5"/>
  <c r="AU714" i="5"/>
  <c r="W717" i="5"/>
  <c r="AQ776" i="5"/>
  <c r="AU781" i="5"/>
  <c r="BE1084" i="5"/>
  <c r="AX402" i="5"/>
  <c r="AR215" i="5"/>
  <c r="W526" i="5"/>
  <c r="W825" i="5"/>
  <c r="AR896" i="5"/>
  <c r="W109" i="5"/>
  <c r="W257" i="5"/>
  <c r="AR371" i="5"/>
  <c r="AQ641" i="5"/>
  <c r="AR735" i="5"/>
  <c r="AS771" i="5"/>
  <c r="V1060" i="5"/>
  <c r="AU89" i="5"/>
  <c r="W787" i="5"/>
  <c r="AR825" i="5"/>
  <c r="W896" i="5"/>
  <c r="AY899" i="5"/>
  <c r="AV182" i="5"/>
  <c r="AY234" i="5"/>
  <c r="AR311" i="5"/>
  <c r="W399" i="5"/>
  <c r="AR547" i="5"/>
  <c r="AS809" i="5"/>
  <c r="AV912" i="5"/>
  <c r="AV955" i="5"/>
  <c r="AU67" i="5"/>
  <c r="AR143" i="5"/>
  <c r="W205" i="5"/>
  <c r="AY279" i="5"/>
  <c r="AQ285" i="5"/>
  <c r="AX327" i="5"/>
  <c r="BA460" i="5"/>
  <c r="W508" i="5"/>
  <c r="W547" i="5"/>
  <c r="AQ647" i="5"/>
  <c r="W711" i="5"/>
  <c r="AQ731" i="5"/>
  <c r="AR745" i="5"/>
  <c r="AS756" i="5"/>
  <c r="AU772" i="5"/>
  <c r="W785" i="5"/>
  <c r="AQ547" i="5"/>
  <c r="AU711" i="5"/>
  <c r="AV842" i="5"/>
  <c r="W912" i="5"/>
  <c r="AV167" i="5"/>
  <c r="AQ89" i="5"/>
  <c r="AU146" i="5"/>
  <c r="W182" i="5"/>
  <c r="AX231" i="5"/>
  <c r="AX266" i="5"/>
  <c r="AV299" i="5"/>
  <c r="AV351" i="5"/>
  <c r="AQ371" i="5"/>
  <c r="W500" i="5"/>
  <c r="AV642" i="5"/>
  <c r="AR645" i="5"/>
  <c r="W671" i="5"/>
  <c r="AS684" i="5"/>
  <c r="W687" i="5"/>
  <c r="AQ896" i="5"/>
  <c r="AS929" i="5"/>
  <c r="W933" i="5"/>
  <c r="AY942" i="5"/>
  <c r="AX945" i="5"/>
  <c r="AQ949" i="5"/>
  <c r="V1081" i="5"/>
  <c r="W125" i="5"/>
  <c r="AU138" i="5"/>
  <c r="AR167" i="5"/>
  <c r="AX189" i="5"/>
  <c r="AS249" i="5"/>
  <c r="AX330" i="5"/>
  <c r="AS371" i="5"/>
  <c r="W453" i="5"/>
  <c r="W456" i="5"/>
  <c r="W471" i="5"/>
  <c r="AR526" i="5"/>
  <c r="AY635" i="5"/>
  <c r="AS641" i="5"/>
  <c r="AY672" i="5"/>
  <c r="W675" i="5"/>
  <c r="AS692" i="5"/>
  <c r="W695" i="5"/>
  <c r="AR733" i="5"/>
  <c r="AY783" i="5"/>
  <c r="AQ785" i="5"/>
  <c r="AS803" i="5"/>
  <c r="W817" i="5"/>
  <c r="W819" i="5"/>
  <c r="W822" i="5"/>
  <c r="AX864" i="5"/>
  <c r="AY896" i="5"/>
  <c r="AU903" i="5"/>
  <c r="AQ928" i="5"/>
  <c r="AV938" i="5"/>
  <c r="AQ941" i="5"/>
  <c r="AQ977" i="5"/>
  <c r="AV817" i="5"/>
  <c r="AR822" i="5"/>
  <c r="AX153" i="5"/>
  <c r="AQ153" i="5"/>
  <c r="AR68" i="5"/>
  <c r="AT68" i="5" s="1"/>
  <c r="W81" i="5"/>
  <c r="AX140" i="5"/>
  <c r="AV140" i="5"/>
  <c r="W465" i="5"/>
  <c r="BA465" i="5"/>
  <c r="W153" i="5"/>
  <c r="AS211" i="5"/>
  <c r="AV211" i="5"/>
  <c r="AV341" i="5"/>
  <c r="AR341" i="5"/>
  <c r="AS400" i="5"/>
  <c r="AR400" i="5"/>
  <c r="AX64" i="5"/>
  <c r="W64" i="5"/>
  <c r="AR81" i="5"/>
  <c r="AX122" i="5"/>
  <c r="AV122" i="5"/>
  <c r="AR335" i="5"/>
  <c r="AQ335" i="5"/>
  <c r="AR122" i="5"/>
  <c r="AR134" i="5"/>
  <c r="W197" i="5"/>
  <c r="W225" i="5"/>
  <c r="W230" i="5"/>
  <c r="AX230" i="5"/>
  <c r="W242" i="5"/>
  <c r="AV286" i="5"/>
  <c r="AQ286" i="5"/>
  <c r="AX335" i="5"/>
  <c r="W101" i="5"/>
  <c r="AX134" i="5"/>
  <c r="AR140" i="5"/>
  <c r="AU153" i="5"/>
  <c r="W185" i="5"/>
  <c r="AX186" i="5"/>
  <c r="AQ186" i="5"/>
  <c r="W211" i="5"/>
  <c r="AS230" i="5"/>
  <c r="AY242" i="5"/>
  <c r="AY274" i="5"/>
  <c r="AV325" i="5"/>
  <c r="AR325" i="5"/>
  <c r="AQ325" i="5"/>
  <c r="AX362" i="5"/>
  <c r="AY362" i="5"/>
  <c r="AQ362" i="5"/>
  <c r="AV392" i="5"/>
  <c r="AY392" i="5"/>
  <c r="W441" i="5"/>
  <c r="BA441" i="5"/>
  <c r="AX60" i="5"/>
  <c r="AR60" i="5"/>
  <c r="AQ64" i="5"/>
  <c r="AV93" i="5"/>
  <c r="AQ105" i="5"/>
  <c r="AU120" i="5"/>
  <c r="AU202" i="5"/>
  <c r="AX205" i="5"/>
  <c r="AQ205" i="5"/>
  <c r="AQ211" i="5"/>
  <c r="AR264" i="5"/>
  <c r="AV279" i="5"/>
  <c r="AS325" i="5"/>
  <c r="AR355" i="5"/>
  <c r="AX359" i="5"/>
  <c r="AQ359" i="5"/>
  <c r="BA413" i="5"/>
  <c r="BA418" i="5"/>
  <c r="AS81" i="5"/>
  <c r="AQ81" i="5"/>
  <c r="AR601" i="5"/>
  <c r="AR603" i="5"/>
  <c r="AQ604" i="5"/>
  <c r="AQ609" i="5"/>
  <c r="AS616" i="5"/>
  <c r="AR632" i="5"/>
  <c r="W679" i="5"/>
  <c r="W804" i="5"/>
  <c r="AR824" i="5"/>
  <c r="W828" i="5"/>
  <c r="W840" i="5"/>
  <c r="W862" i="5"/>
  <c r="AR863" i="5"/>
  <c r="AQ868" i="5"/>
  <c r="AR871" i="5"/>
  <c r="AR902" i="5"/>
  <c r="AX912" i="5"/>
  <c r="AQ920" i="5"/>
  <c r="AS953" i="5"/>
  <c r="AS955" i="5"/>
  <c r="AR981" i="5"/>
  <c r="AU1037" i="5"/>
  <c r="AQ374" i="5"/>
  <c r="BA421" i="5"/>
  <c r="W449" i="5"/>
  <c r="BA452" i="5"/>
  <c r="BA457" i="5"/>
  <c r="BA486" i="5"/>
  <c r="W492" i="5"/>
  <c r="AV526" i="5"/>
  <c r="AY547" i="5"/>
  <c r="AV601" i="5"/>
  <c r="AS603" i="5"/>
  <c r="AR604" i="5"/>
  <c r="AQ628" i="5"/>
  <c r="AU643" i="5"/>
  <c r="AS645" i="5"/>
  <c r="AS671" i="5"/>
  <c r="AU706" i="5"/>
  <c r="AQ732" i="5"/>
  <c r="AQ750" i="5"/>
  <c r="AQ752" i="5"/>
  <c r="AY754" i="5"/>
  <c r="AS793" i="5"/>
  <c r="W796" i="5"/>
  <c r="W814" i="5"/>
  <c r="AS818" i="5"/>
  <c r="AS822" i="5"/>
  <c r="AR828" i="5"/>
  <c r="AQ831" i="5"/>
  <c r="AQ835" i="5"/>
  <c r="AV840" i="5"/>
  <c r="W847" i="5"/>
  <c r="AQ850" i="5"/>
  <c r="W855" i="5"/>
  <c r="AR862" i="5"/>
  <c r="AQ867" i="5"/>
  <c r="AS871" i="5"/>
  <c r="AS882" i="5"/>
  <c r="AQ897" i="5"/>
  <c r="AR898" i="5"/>
  <c r="AV934" i="5"/>
  <c r="W937" i="5"/>
  <c r="AV558" i="5"/>
  <c r="AS604" i="5"/>
  <c r="AR628" i="5"/>
  <c r="AR631" i="5"/>
  <c r="AR642" i="5"/>
  <c r="AS680" i="5"/>
  <c r="W683" i="5"/>
  <c r="AS688" i="5"/>
  <c r="W691" i="5"/>
  <c r="AS696" i="5"/>
  <c r="AQ735" i="5"/>
  <c r="AR737" i="5"/>
  <c r="AR750" i="5"/>
  <c r="AS752" i="5"/>
  <c r="AR783" i="5"/>
  <c r="AR796" i="5"/>
  <c r="AV814" i="5"/>
  <c r="AQ841" i="5"/>
  <c r="AX847" i="5"/>
  <c r="AQ851" i="5"/>
  <c r="AX855" i="5"/>
  <c r="AV862" i="5"/>
  <c r="AR867" i="5"/>
  <c r="AX869" i="5"/>
  <c r="AX896" i="5"/>
  <c r="AR897" i="5"/>
  <c r="AU899" i="5"/>
  <c r="AY903" i="5"/>
  <c r="AQ912" i="5"/>
  <c r="AS915" i="5"/>
  <c r="AQ926" i="5"/>
  <c r="AQ929" i="5"/>
  <c r="AQ953" i="5"/>
  <c r="AU954" i="5"/>
  <c r="AS975" i="5"/>
  <c r="AY977" i="5"/>
  <c r="AQ980" i="5"/>
  <c r="AQ1001" i="5"/>
  <c r="AY897" i="5"/>
  <c r="AR953" i="5"/>
  <c r="AT953" i="5" s="1"/>
  <c r="AR320" i="5"/>
  <c r="AU320" i="5"/>
  <c r="AS307" i="5"/>
  <c r="AQ307" i="5"/>
  <c r="AS82" i="5"/>
  <c r="AR82" i="5"/>
  <c r="AS90" i="5"/>
  <c r="AQ90" i="5"/>
  <c r="AS109" i="5"/>
  <c r="AQ109" i="5"/>
  <c r="AY109" i="5"/>
  <c r="AS121" i="5"/>
  <c r="AV121" i="5"/>
  <c r="AS125" i="5"/>
  <c r="AQ125" i="5"/>
  <c r="AY125" i="5"/>
  <c r="AX131" i="5"/>
  <c r="AS139" i="5"/>
  <c r="AV139" i="5"/>
  <c r="AQ147" i="5"/>
  <c r="W158" i="5"/>
  <c r="W174" i="5"/>
  <c r="W177" i="5"/>
  <c r="AY178" i="5"/>
  <c r="AX178" i="5"/>
  <c r="AR187" i="5"/>
  <c r="AX199" i="5"/>
  <c r="AR199" i="5"/>
  <c r="AQ238" i="5"/>
  <c r="AY251" i="5"/>
  <c r="AX253" i="5"/>
  <c r="AS253" i="5"/>
  <c r="AU275" i="5"/>
  <c r="AW275" i="5" s="1"/>
  <c r="W291" i="5"/>
  <c r="AR296" i="5"/>
  <c r="AR307" i="5"/>
  <c r="W315" i="5"/>
  <c r="AY317" i="5"/>
  <c r="AV317" i="5"/>
  <c r="AS335" i="5"/>
  <c r="AY335" i="5"/>
  <c r="W335" i="5"/>
  <c r="AS341" i="5"/>
  <c r="AV353" i="5"/>
  <c r="AY374" i="5"/>
  <c r="AX399" i="5"/>
  <c r="AQ399" i="5"/>
  <c r="V407" i="5"/>
  <c r="AJ407" i="5" s="1"/>
  <c r="AX73" i="5"/>
  <c r="AV73" i="5"/>
  <c r="AV75" i="5"/>
  <c r="W75" i="5"/>
  <c r="AX104" i="5"/>
  <c r="AQ104" i="5"/>
  <c r="AS154" i="5"/>
  <c r="W154" i="5"/>
  <c r="AY166" i="5"/>
  <c r="AU166" i="5"/>
  <c r="AS215" i="5"/>
  <c r="AY215" i="5"/>
  <c r="W215" i="5"/>
  <c r="AS158" i="5"/>
  <c r="AR158" i="5"/>
  <c r="AS174" i="5"/>
  <c r="AR174" i="5"/>
  <c r="AY174" i="5"/>
  <c r="AU51" i="5"/>
  <c r="AV154" i="5"/>
  <c r="AX155" i="5"/>
  <c r="AV155" i="5"/>
  <c r="AQ158" i="5"/>
  <c r="AX238" i="5"/>
  <c r="AR243" i="5"/>
  <c r="AY243" i="5"/>
  <c r="AU272" i="5"/>
  <c r="AQ272" i="5"/>
  <c r="AQ292" i="5"/>
  <c r="AS292" i="5"/>
  <c r="AX307" i="5"/>
  <c r="W309" i="5"/>
  <c r="AX309" i="5"/>
  <c r="AQ315" i="5"/>
  <c r="AU337" i="5"/>
  <c r="AQ337" i="5"/>
  <c r="AS346" i="5"/>
  <c r="AR346" i="5"/>
  <c r="AS359" i="5"/>
  <c r="AR359" i="5"/>
  <c r="AY359" i="5"/>
  <c r="W417" i="5"/>
  <c r="BA417" i="5"/>
  <c r="AY82" i="5"/>
  <c r="AV91" i="5"/>
  <c r="AX106" i="5"/>
  <c r="AR106" i="5"/>
  <c r="AR109" i="5"/>
  <c r="AX120" i="5"/>
  <c r="AQ120" i="5"/>
  <c r="AQ121" i="5"/>
  <c r="AR125" i="5"/>
  <c r="AS134" i="5"/>
  <c r="AY134" i="5"/>
  <c r="W134" i="5"/>
  <c r="AX138" i="5"/>
  <c r="AQ138" i="5"/>
  <c r="AQ139" i="5"/>
  <c r="AY143" i="5"/>
  <c r="AR155" i="5"/>
  <c r="AX158" i="5"/>
  <c r="W166" i="5"/>
  <c r="AU170" i="5"/>
  <c r="AW170" i="5" s="1"/>
  <c r="AX171" i="5"/>
  <c r="AR171" i="5"/>
  <c r="AX174" i="5"/>
  <c r="AQ185" i="5"/>
  <c r="AR202" i="5"/>
  <c r="AQ215" i="5"/>
  <c r="AV218" i="5"/>
  <c r="AQ218" i="5"/>
  <c r="AX227" i="5"/>
  <c r="AY231" i="5"/>
  <c r="AQ239" i="5"/>
  <c r="AU240" i="5"/>
  <c r="AQ240" i="5"/>
  <c r="AY266" i="5"/>
  <c r="AQ266" i="5"/>
  <c r="AR272" i="5"/>
  <c r="AY285" i="5"/>
  <c r="AS285" i="5"/>
  <c r="AY287" i="5"/>
  <c r="AR287" i="5"/>
  <c r="AY292" i="5"/>
  <c r="AS309" i="5"/>
  <c r="AY315" i="5"/>
  <c r="AV330" i="5"/>
  <c r="W337" i="5"/>
  <c r="AS340" i="5"/>
  <c r="AX346" i="5"/>
  <c r="W359" i="5"/>
  <c r="AX372" i="5"/>
  <c r="W391" i="5"/>
  <c r="AQ391" i="5"/>
  <c r="AY400" i="5"/>
  <c r="AU400" i="5"/>
  <c r="W410" i="5"/>
  <c r="AX81" i="5"/>
  <c r="W480" i="5"/>
  <c r="AS596" i="5"/>
  <c r="AQ596" i="5"/>
  <c r="AS600" i="5"/>
  <c r="AY600" i="5"/>
  <c r="W447" i="5"/>
  <c r="W476" i="5"/>
  <c r="AX536" i="5"/>
  <c r="AV539" i="5"/>
  <c r="AQ600" i="5"/>
  <c r="AX547" i="5"/>
  <c r="AS623" i="5"/>
  <c r="AR623" i="5"/>
  <c r="AY615" i="5"/>
  <c r="AQ621" i="5"/>
  <c r="AQ632" i="5"/>
  <c r="AQ642" i="5"/>
  <c r="AQ645" i="5"/>
  <c r="AS717" i="5"/>
  <c r="AU719" i="5"/>
  <c r="AR725" i="5"/>
  <c r="AY730" i="5"/>
  <c r="AV731" i="5"/>
  <c r="AV732" i="5"/>
  <c r="AR738" i="5"/>
  <c r="AS775" i="5"/>
  <c r="AV776" i="5"/>
  <c r="AQ780" i="5"/>
  <c r="AR790" i="5"/>
  <c r="AX796" i="5"/>
  <c r="AR805" i="5"/>
  <c r="AR806" i="5"/>
  <c r="AR815" i="5"/>
  <c r="AX819" i="5"/>
  <c r="AX828" i="5"/>
  <c r="AV830" i="5"/>
  <c r="AX831" i="5"/>
  <c r="AQ837" i="5"/>
  <c r="AQ838" i="5"/>
  <c r="AY841" i="5"/>
  <c r="AX849" i="5"/>
  <c r="AY850" i="5"/>
  <c r="AR856" i="5"/>
  <c r="AV864" i="5"/>
  <c r="AV865" i="5"/>
  <c r="AY867" i="5"/>
  <c r="AX868" i="5"/>
  <c r="AR869" i="5"/>
  <c r="AS875" i="5"/>
  <c r="AV877" i="5"/>
  <c r="AV879" i="5"/>
  <c r="AV896" i="5"/>
  <c r="W897" i="5"/>
  <c r="AX897" i="5"/>
  <c r="AQ898" i="5"/>
  <c r="AY898" i="5"/>
  <c r="AQ902" i="5"/>
  <c r="AY902" i="5"/>
  <c r="AU912" i="5"/>
  <c r="AY920" i="5"/>
  <c r="AY926" i="5"/>
  <c r="AR943" i="5"/>
  <c r="AY949" i="5"/>
  <c r="AY953" i="5"/>
  <c r="AQ955" i="5"/>
  <c r="AR975" i="5"/>
  <c r="AY982" i="5"/>
  <c r="AR984" i="5"/>
  <c r="AR989" i="5"/>
  <c r="W1001" i="5"/>
  <c r="AU1006" i="5"/>
  <c r="AQ1041" i="5"/>
  <c r="V1043" i="5"/>
  <c r="AS725" i="5"/>
  <c r="AS738" i="5"/>
  <c r="AX790" i="5"/>
  <c r="AV805" i="5"/>
  <c r="AX806" i="5"/>
  <c r="AS815" i="5"/>
  <c r="AY831" i="5"/>
  <c r="AU837" i="5"/>
  <c r="AX838" i="5"/>
  <c r="AY868" i="5"/>
  <c r="AV943" i="5"/>
  <c r="AY984" i="5"/>
  <c r="AS989" i="5"/>
  <c r="AU1041" i="5"/>
  <c r="AX815" i="5"/>
  <c r="AY856" i="5"/>
  <c r="AY869" i="5"/>
  <c r="AS890" i="5"/>
  <c r="AV898" i="5"/>
  <c r="AV902" i="5"/>
  <c r="W1037" i="5"/>
  <c r="AU1044" i="5"/>
  <c r="AY1048" i="5"/>
  <c r="AX671" i="5"/>
  <c r="W673" i="5"/>
  <c r="W707" i="5"/>
  <c r="W715" i="5"/>
  <c r="AQ717" i="5"/>
  <c r="W719" i="5"/>
  <c r="AQ725" i="5"/>
  <c r="AQ730" i="5"/>
  <c r="AR731" i="5"/>
  <c r="AS732" i="5"/>
  <c r="AQ738" i="5"/>
  <c r="AQ739" i="5"/>
  <c r="AR753" i="5"/>
  <c r="AV755" i="5"/>
  <c r="AQ775" i="5"/>
  <c r="AR776" i="5"/>
  <c r="AV785" i="5"/>
  <c r="AR787" i="5"/>
  <c r="W790" i="5"/>
  <c r="AS796" i="5"/>
  <c r="AV798" i="5"/>
  <c r="W805" i="5"/>
  <c r="W806" i="5"/>
  <c r="W815" i="5"/>
  <c r="AR819" i="5"/>
  <c r="AX822" i="5"/>
  <c r="AS824" i="5"/>
  <c r="AX825" i="5"/>
  <c r="AX827" i="5"/>
  <c r="AS828" i="5"/>
  <c r="W830" i="5"/>
  <c r="AR831" i="5"/>
  <c r="AY832" i="5"/>
  <c r="W837" i="5"/>
  <c r="W838" i="5"/>
  <c r="AY839" i="5"/>
  <c r="AQ849" i="5"/>
  <c r="AR850" i="5"/>
  <c r="AX854" i="5"/>
  <c r="AR857" i="5"/>
  <c r="AR865" i="5"/>
  <c r="AX867" i="5"/>
  <c r="AR868" i="5"/>
  <c r="AQ869" i="5"/>
  <c r="AR872" i="5"/>
  <c r="AR875" i="5"/>
  <c r="AS877" i="5"/>
  <c r="AQ879" i="5"/>
  <c r="AQ881" i="5"/>
  <c r="AV894" i="5"/>
  <c r="AV897" i="5"/>
  <c r="W898" i="5"/>
  <c r="AX898" i="5"/>
  <c r="W902" i="5"/>
  <c r="AX902" i="5"/>
  <c r="AR912" i="5"/>
  <c r="AU920" i="5"/>
  <c r="AR926" i="5"/>
  <c r="AY928" i="5"/>
  <c r="AS933" i="5"/>
  <c r="W935" i="5"/>
  <c r="AS937" i="5"/>
  <c r="W939" i="5"/>
  <c r="AU941" i="5"/>
  <c r="W943" i="5"/>
  <c r="AR947" i="5"/>
  <c r="AS949" i="5"/>
  <c r="AS976" i="5"/>
  <c r="AY980" i="5"/>
  <c r="AQ982" i="5"/>
  <c r="AQ984" i="5"/>
  <c r="AQ989" i="5"/>
  <c r="W998" i="5"/>
  <c r="W1006" i="5"/>
  <c r="AX108" i="5"/>
  <c r="AU108" i="5"/>
  <c r="AX116" i="5"/>
  <c r="AQ116" i="5"/>
  <c r="AY162" i="5"/>
  <c r="AR162" i="5"/>
  <c r="AS190" i="5"/>
  <c r="AR190" i="5"/>
  <c r="AX190" i="5"/>
  <c r="V431" i="5"/>
  <c r="AJ431" i="5" s="1"/>
  <c r="AS267" i="5"/>
  <c r="AQ267" i="5"/>
  <c r="AU270" i="5"/>
  <c r="AS270" i="5"/>
  <c r="W74" i="5"/>
  <c r="AR87" i="5"/>
  <c r="U95" i="5"/>
  <c r="W100" i="5"/>
  <c r="AR102" i="5"/>
  <c r="W116" i="5"/>
  <c r="AX124" i="5"/>
  <c r="AU124" i="5"/>
  <c r="AS147" i="5"/>
  <c r="W147" i="5"/>
  <c r="AU165" i="5"/>
  <c r="AX165" i="5"/>
  <c r="AX181" i="5"/>
  <c r="AY181" i="5"/>
  <c r="W190" i="5"/>
  <c r="AY190" i="5"/>
  <c r="AX193" i="5"/>
  <c r="W193" i="5"/>
  <c r="AX197" i="5"/>
  <c r="AU197" i="5"/>
  <c r="W198" i="5"/>
  <c r="AR207" i="5"/>
  <c r="AS221" i="5"/>
  <c r="AY222" i="5"/>
  <c r="AS227" i="5"/>
  <c r="AQ227" i="5"/>
  <c r="AQ236" i="5"/>
  <c r="AV247" i="5"/>
  <c r="W247" i="5"/>
  <c r="AS252" i="5"/>
  <c r="AU254" i="5"/>
  <c r="W254" i="5"/>
  <c r="AR267" i="5"/>
  <c r="AT267" i="5" s="1"/>
  <c r="W270" i="5"/>
  <c r="AS279" i="5"/>
  <c r="AR279" i="5"/>
  <c r="AX279" i="5"/>
  <c r="AS286" i="5"/>
  <c r="AX286" i="5"/>
  <c r="W286" i="5"/>
  <c r="AY286" i="5"/>
  <c r="AS291" i="5"/>
  <c r="AY291" i="5"/>
  <c r="AQ291" i="5"/>
  <c r="AX291" i="5"/>
  <c r="AQ303" i="5"/>
  <c r="AR321" i="5"/>
  <c r="W347" i="5"/>
  <c r="AR349" i="5"/>
  <c r="AS349" i="5"/>
  <c r="AU366" i="5"/>
  <c r="AY366" i="5"/>
  <c r="W387" i="5"/>
  <c r="AY387" i="5"/>
  <c r="AS388" i="5"/>
  <c r="AQ388" i="5"/>
  <c r="AX169" i="5"/>
  <c r="AQ169" i="5"/>
  <c r="AQ228" i="5"/>
  <c r="AY228" i="5"/>
  <c r="AS251" i="5"/>
  <c r="AX251" i="5"/>
  <c r="W251" i="5"/>
  <c r="AS263" i="5"/>
  <c r="AV263" i="5"/>
  <c r="AV300" i="5"/>
  <c r="AS300" i="5"/>
  <c r="AS345" i="5"/>
  <c r="AX345" i="5"/>
  <c r="W345" i="5"/>
  <c r="AY345" i="5"/>
  <c r="AS347" i="5"/>
  <c r="AR347" i="5"/>
  <c r="AX347" i="5"/>
  <c r="AU370" i="5"/>
  <c r="AX370" i="5"/>
  <c r="AX51" i="5"/>
  <c r="W58" i="5"/>
  <c r="W52" i="5"/>
  <c r="AX52" i="5"/>
  <c r="AQ58" i="5"/>
  <c r="AR65" i="5"/>
  <c r="W68" i="5"/>
  <c r="AX68" i="5"/>
  <c r="AQ74" i="5"/>
  <c r="AU80" i="5"/>
  <c r="AV82" i="5"/>
  <c r="AV87" i="5"/>
  <c r="AY89" i="5"/>
  <c r="AX90" i="5"/>
  <c r="AQ100" i="5"/>
  <c r="AV102" i="5"/>
  <c r="AY104" i="5"/>
  <c r="AS105" i="5"/>
  <c r="AX105" i="5"/>
  <c r="AY113" i="5"/>
  <c r="AR113" i="5"/>
  <c r="AY116" i="5"/>
  <c r="AY142" i="5"/>
  <c r="AX142" i="5"/>
  <c r="AX146" i="5"/>
  <c r="W146" i="5"/>
  <c r="AX157" i="5"/>
  <c r="AU157" i="5"/>
  <c r="AU169" i="5"/>
  <c r="AX183" i="5"/>
  <c r="AR183" i="5"/>
  <c r="AS186" i="5"/>
  <c r="AV186" i="5"/>
  <c r="AQ190" i="5"/>
  <c r="AV207" i="5"/>
  <c r="AV236" i="5"/>
  <c r="AS239" i="5"/>
  <c r="AV239" i="5"/>
  <c r="AR251" i="5"/>
  <c r="AV253" i="5"/>
  <c r="W253" i="5"/>
  <c r="AQ263" i="5"/>
  <c r="AX267" i="5"/>
  <c r="AQ270" i="5"/>
  <c r="AR281" i="5"/>
  <c r="AS281" i="5"/>
  <c r="AQ288" i="5"/>
  <c r="AX288" i="5"/>
  <c r="AR300" i="5"/>
  <c r="AY321" i="5"/>
  <c r="AV338" i="5"/>
  <c r="AS338" i="5"/>
  <c r="AR345" i="5"/>
  <c r="AQ347" i="5"/>
  <c r="AS355" i="5"/>
  <c r="AY355" i="5"/>
  <c r="AQ355" i="5"/>
  <c r="AX355" i="5"/>
  <c r="W366" i="5"/>
  <c r="AQ370" i="5"/>
  <c r="AQ377" i="5"/>
  <c r="AS384" i="5"/>
  <c r="AQ387" i="5"/>
  <c r="AR388" i="5"/>
  <c r="AS403" i="5"/>
  <c r="W403" i="5"/>
  <c r="BA448" i="5"/>
  <c r="AX195" i="5"/>
  <c r="AR195" i="5"/>
  <c r="AS198" i="5"/>
  <c r="AV198" i="5"/>
  <c r="AS303" i="5"/>
  <c r="AR303" i="5"/>
  <c r="AU52" i="5"/>
  <c r="AV68" i="5"/>
  <c r="W51" i="5"/>
  <c r="U46" i="5"/>
  <c r="AY52" i="5"/>
  <c r="AY58" i="5"/>
  <c r="AV65" i="5"/>
  <c r="AQ68" i="5"/>
  <c r="AY68" i="5"/>
  <c r="AY74" i="5"/>
  <c r="AV81" i="5"/>
  <c r="W82" i="5"/>
  <c r="AX82" i="5"/>
  <c r="W89" i="5"/>
  <c r="W90" i="5"/>
  <c r="AR91" i="5"/>
  <c r="AY100" i="5"/>
  <c r="W104" i="5"/>
  <c r="W105" i="5"/>
  <c r="W117" i="5"/>
  <c r="AX118" i="5"/>
  <c r="AV118" i="5"/>
  <c r="AY129" i="5"/>
  <c r="AR129" i="5"/>
  <c r="W142" i="5"/>
  <c r="AQ146" i="5"/>
  <c r="AV147" i="5"/>
  <c r="AL149" i="5"/>
  <c r="AL94" i="5" s="1"/>
  <c r="AQ165" i="5"/>
  <c r="AY169" i="5"/>
  <c r="AQ178" i="5"/>
  <c r="AQ181" i="5"/>
  <c r="AV183" i="5"/>
  <c r="AX185" i="5"/>
  <c r="AU185" i="5"/>
  <c r="W186" i="5"/>
  <c r="AV187" i="5"/>
  <c r="AV190" i="5"/>
  <c r="AY193" i="5"/>
  <c r="AQ197" i="5"/>
  <c r="AX198" i="5"/>
  <c r="AV206" i="5"/>
  <c r="W206" i="5"/>
  <c r="AR218" i="5"/>
  <c r="AV227" i="5"/>
  <c r="AS231" i="5"/>
  <c r="AR231" i="5"/>
  <c r="AV237" i="5"/>
  <c r="AU238" i="5"/>
  <c r="AS238" i="5"/>
  <c r="W239" i="5"/>
  <c r="AR240" i="5"/>
  <c r="AU243" i="5"/>
  <c r="AR249" i="5"/>
  <c r="AV251" i="5"/>
  <c r="AR253" i="5"/>
  <c r="AX254" i="5"/>
  <c r="AV255" i="5"/>
  <c r="AU255" i="5"/>
  <c r="AY262" i="5"/>
  <c r="W262" i="5"/>
  <c r="AX263" i="5"/>
  <c r="AY264" i="5"/>
  <c r="AU264" i="5"/>
  <c r="AY267" i="5"/>
  <c r="AX269" i="5"/>
  <c r="AR269" i="5"/>
  <c r="AX270" i="5"/>
  <c r="W275" i="5"/>
  <c r="AQ279" i="5"/>
  <c r="AX281" i="5"/>
  <c r="AR286" i="5"/>
  <c r="AS287" i="5"/>
  <c r="AS288" i="5"/>
  <c r="AR291" i="5"/>
  <c r="AY295" i="5"/>
  <c r="AU295" i="5"/>
  <c r="W299" i="5"/>
  <c r="AY300" i="5"/>
  <c r="AY303" i="5"/>
  <c r="AY311" i="5"/>
  <c r="AS315" i="5"/>
  <c r="AR315" i="5"/>
  <c r="AX315" i="5"/>
  <c r="W317" i="5"/>
  <c r="AR338" i="5"/>
  <c r="AX339" i="5"/>
  <c r="AR340" i="5"/>
  <c r="AV340" i="5"/>
  <c r="AV345" i="5"/>
  <c r="AV347" i="5"/>
  <c r="W351" i="5"/>
  <c r="W355" i="5"/>
  <c r="AR360" i="5"/>
  <c r="AR366" i="5"/>
  <c r="AY377" i="5"/>
  <c r="AS380" i="5"/>
  <c r="W380" i="5"/>
  <c r="AV388" i="5"/>
  <c r="AY402" i="5"/>
  <c r="AQ402" i="5"/>
  <c r="AQ403" i="5"/>
  <c r="BA440" i="5"/>
  <c r="BA443" i="5"/>
  <c r="W443" i="5"/>
  <c r="BA496" i="5"/>
  <c r="BA504" i="5"/>
  <c r="BA512" i="5"/>
  <c r="AX537" i="5"/>
  <c r="W539" i="5"/>
  <c r="AV547" i="5"/>
  <c r="AV549" i="5"/>
  <c r="AV593" i="5"/>
  <c r="AV597" i="5"/>
  <c r="AY607" i="5"/>
  <c r="AV613" i="5"/>
  <c r="AS615" i="5"/>
  <c r="AR616" i="5"/>
  <c r="AV624" i="5"/>
  <c r="AV625" i="5"/>
  <c r="AY632" i="5"/>
  <c r="AY645" i="5"/>
  <c r="AS673" i="5"/>
  <c r="AY674" i="5"/>
  <c r="AU695" i="5"/>
  <c r="AQ697" i="5"/>
  <c r="AS699" i="5"/>
  <c r="AQ701" i="5"/>
  <c r="AS703" i="5"/>
  <c r="AU707" i="5"/>
  <c r="AQ709" i="5"/>
  <c r="AS711" i="5"/>
  <c r="AU715" i="5"/>
  <c r="AX717" i="5"/>
  <c r="AS719" i="5"/>
  <c r="AQ721" i="5"/>
  <c r="AS734" i="5"/>
  <c r="AY736" i="5"/>
  <c r="AS736" i="5"/>
  <c r="AQ736" i="5"/>
  <c r="AX673" i="5"/>
  <c r="AU699" i="5"/>
  <c r="AU703" i="5"/>
  <c r="AR721" i="5"/>
  <c r="AY740" i="5"/>
  <c r="AQ740" i="5"/>
  <c r="AY751" i="5"/>
  <c r="AV751" i="5"/>
  <c r="AQ751" i="5"/>
  <c r="BA479" i="5"/>
  <c r="W484" i="5"/>
  <c r="AX538" i="5"/>
  <c r="W541" i="5"/>
  <c r="AS561" i="5"/>
  <c r="AR608" i="5"/>
  <c r="AQ613" i="5"/>
  <c r="AY616" i="5"/>
  <c r="AQ624" i="5"/>
  <c r="AQ625" i="5"/>
  <c r="AS631" i="5"/>
  <c r="AS639" i="5"/>
  <c r="AQ646" i="5"/>
  <c r="AS708" i="5"/>
  <c r="AS716" i="5"/>
  <c r="AS744" i="5"/>
  <c r="AV744" i="5"/>
  <c r="AY747" i="5"/>
  <c r="AV747" i="5"/>
  <c r="AR747" i="5"/>
  <c r="AQ747" i="5"/>
  <c r="AV758" i="5"/>
  <c r="AS758" i="5"/>
  <c r="AR758" i="5"/>
  <c r="AQ758" i="5"/>
  <c r="AV109" i="5"/>
  <c r="AY120" i="5"/>
  <c r="AX121" i="5"/>
  <c r="AV125" i="5"/>
  <c r="AV134" i="5"/>
  <c r="AY138" i="5"/>
  <c r="AX139" i="5"/>
  <c r="AY153" i="5"/>
  <c r="AX154" i="5"/>
  <c r="AV158" i="5"/>
  <c r="AV174" i="5"/>
  <c r="AX211" i="5"/>
  <c r="AV215" i="5"/>
  <c r="AY307" i="5"/>
  <c r="AY325" i="5"/>
  <c r="AV335" i="5"/>
  <c r="AV359" i="5"/>
  <c r="AY371" i="5"/>
  <c r="BA467" i="5"/>
  <c r="W470" i="5"/>
  <c r="BA475" i="5"/>
  <c r="AY526" i="5"/>
  <c r="W535" i="5"/>
  <c r="W537" i="5"/>
  <c r="AV541" i="5"/>
  <c r="AR549" i="5"/>
  <c r="AR559" i="5"/>
  <c r="AV561" i="5"/>
  <c r="AR593" i="5"/>
  <c r="AR597" i="5"/>
  <c r="AR599" i="5"/>
  <c r="AY604" i="5"/>
  <c r="AS607" i="5"/>
  <c r="AS608" i="5"/>
  <c r="AQ616" i="5"/>
  <c r="AS624" i="5"/>
  <c r="AS632" i="5"/>
  <c r="AY641" i="5"/>
  <c r="AV646" i="5"/>
  <c r="AQ673" i="5"/>
  <c r="W674" i="5"/>
  <c r="AU675" i="5"/>
  <c r="AQ677" i="5"/>
  <c r="AU679" i="5"/>
  <c r="AQ681" i="5"/>
  <c r="AU683" i="5"/>
  <c r="AQ685" i="5"/>
  <c r="AU687" i="5"/>
  <c r="AQ689" i="5"/>
  <c r="AU691" i="5"/>
  <c r="AQ693" i="5"/>
  <c r="AS695" i="5"/>
  <c r="W699" i="5"/>
  <c r="W703" i="5"/>
  <c r="AX716" i="5"/>
  <c r="AV721" i="5"/>
  <c r="AY721" i="5"/>
  <c r="AV742" i="5"/>
  <c r="AY742" i="5"/>
  <c r="AR742" i="5"/>
  <c r="AV748" i="5"/>
  <c r="AS748" i="5"/>
  <c r="AR748" i="5"/>
  <c r="AQ748" i="5"/>
  <c r="AY758" i="5"/>
  <c r="AY756" i="5"/>
  <c r="AQ760" i="5"/>
  <c r="AR762" i="5"/>
  <c r="AR768" i="5"/>
  <c r="AX771" i="5"/>
  <c r="W773" i="5"/>
  <c r="AX773" i="5"/>
  <c r="AU783" i="5"/>
  <c r="W792" i="5"/>
  <c r="AV793" i="5"/>
  <c r="W795" i="5"/>
  <c r="W799" i="5"/>
  <c r="W802" i="5"/>
  <c r="AV803" i="5"/>
  <c r="W808" i="5"/>
  <c r="AV809" i="5"/>
  <c r="W812" i="5"/>
  <c r="AX812" i="5"/>
  <c r="AS816" i="5"/>
  <c r="AV818" i="5"/>
  <c r="W821" i="5"/>
  <c r="AX821" i="5"/>
  <c r="AV824" i="5"/>
  <c r="AS829" i="5"/>
  <c r="AU831" i="5"/>
  <c r="W833" i="5"/>
  <c r="AV833" i="5"/>
  <c r="W834" i="5"/>
  <c r="AV834" i="5"/>
  <c r="AR835" i="5"/>
  <c r="AR836" i="5"/>
  <c r="AQ840" i="5"/>
  <c r="AX840" i="5"/>
  <c r="AQ848" i="5"/>
  <c r="AX848" i="5"/>
  <c r="AV857" i="5"/>
  <c r="AS863" i="5"/>
  <c r="AV863" i="5"/>
  <c r="AS864" i="5"/>
  <c r="AR864" i="5"/>
  <c r="AR876" i="5"/>
  <c r="AY725" i="5"/>
  <c r="AY738" i="5"/>
  <c r="AQ746" i="5"/>
  <c r="AR749" i="5"/>
  <c r="AS750" i="5"/>
  <c r="AY752" i="5"/>
  <c r="AQ754" i="5"/>
  <c r="AQ755" i="5"/>
  <c r="AQ756" i="5"/>
  <c r="AQ759" i="5"/>
  <c r="AV760" i="5"/>
  <c r="W769" i="5"/>
  <c r="W771" i="5"/>
  <c r="W772" i="5"/>
  <c r="AR773" i="5"/>
  <c r="AY773" i="5"/>
  <c r="W783" i="5"/>
  <c r="AV783" i="5"/>
  <c r="AS787" i="5"/>
  <c r="AR789" i="5"/>
  <c r="AS790" i="5"/>
  <c r="AS791" i="5"/>
  <c r="AR792" i="5"/>
  <c r="W793" i="5"/>
  <c r="AX793" i="5"/>
  <c r="AR799" i="5"/>
  <c r="AR802" i="5"/>
  <c r="W803" i="5"/>
  <c r="AX803" i="5"/>
  <c r="AX805" i="5"/>
  <c r="AS806" i="5"/>
  <c r="AS807" i="5"/>
  <c r="AR808" i="5"/>
  <c r="W809" i="5"/>
  <c r="AX809" i="5"/>
  <c r="W811" i="5"/>
  <c r="AR812" i="5"/>
  <c r="W818" i="5"/>
  <c r="AX818" i="5"/>
  <c r="AS819" i="5"/>
  <c r="AT819" i="5" s="1"/>
  <c r="W820" i="5"/>
  <c r="AR821" i="5"/>
  <c r="W824" i="5"/>
  <c r="AS825" i="5"/>
  <c r="AS826" i="5"/>
  <c r="W831" i="5"/>
  <c r="AV831" i="5"/>
  <c r="AR832" i="5"/>
  <c r="AQ833" i="5"/>
  <c r="AX833" i="5"/>
  <c r="AQ834" i="5"/>
  <c r="AX834" i="5"/>
  <c r="AU835" i="5"/>
  <c r="AV836" i="5"/>
  <c r="AS838" i="5"/>
  <c r="AR840" i="5"/>
  <c r="AY840" i="5"/>
  <c r="AR842" i="5"/>
  <c r="AR848" i="5"/>
  <c r="AY848" i="5"/>
  <c r="AR849" i="5"/>
  <c r="AY849" i="5"/>
  <c r="AU851" i="5"/>
  <c r="AW851" i="5" s="1"/>
  <c r="W854" i="5"/>
  <c r="AS856" i="5"/>
  <c r="AX856" i="5"/>
  <c r="AQ856" i="5"/>
  <c r="AV856" i="5"/>
  <c r="W863" i="5"/>
  <c r="AX873" i="5"/>
  <c r="AR873" i="5"/>
  <c r="AS879" i="5"/>
  <c r="AR879" i="5"/>
  <c r="AY746" i="5"/>
  <c r="AY750" i="5"/>
  <c r="AS754" i="5"/>
  <c r="AR755" i="5"/>
  <c r="AR756" i="5"/>
  <c r="AR757" i="5"/>
  <c r="AV759" i="5"/>
  <c r="AR767" i="5"/>
  <c r="AS769" i="5"/>
  <c r="AR771" i="5"/>
  <c r="AQ772" i="5"/>
  <c r="AS773" i="5"/>
  <c r="AQ783" i="5"/>
  <c r="AX783" i="5"/>
  <c r="AX787" i="5"/>
  <c r="AV792" i="5"/>
  <c r="AX799" i="5"/>
  <c r="AV802" i="5"/>
  <c r="AV808" i="5"/>
  <c r="AV811" i="5"/>
  <c r="AS812" i="5"/>
  <c r="AV820" i="5"/>
  <c r="AS821" i="5"/>
  <c r="AR833" i="5"/>
  <c r="AY833" i="5"/>
  <c r="AR834" i="5"/>
  <c r="AY834" i="5"/>
  <c r="AU840" i="5"/>
  <c r="AU848" i="5"/>
  <c r="AU849" i="5"/>
  <c r="AS850" i="5"/>
  <c r="AV850" i="5"/>
  <c r="W850" i="5"/>
  <c r="AX850" i="5"/>
  <c r="AX792" i="5"/>
  <c r="AX802" i="5"/>
  <c r="AX808" i="5"/>
  <c r="AU833" i="5"/>
  <c r="AU834" i="5"/>
  <c r="W848" i="5"/>
  <c r="AV848" i="5"/>
  <c r="W849" i="5"/>
  <c r="AV849" i="5"/>
  <c r="AX851" i="5"/>
  <c r="AR851" i="5"/>
  <c r="AY851" i="5"/>
  <c r="AV852" i="5"/>
  <c r="AS852" i="5"/>
  <c r="AV888" i="5"/>
  <c r="AS888" i="5"/>
  <c r="AS895" i="5"/>
  <c r="AX895" i="5"/>
  <c r="W895" i="5"/>
  <c r="AS907" i="5"/>
  <c r="AY907" i="5"/>
  <c r="AU911" i="5"/>
  <c r="AU913" i="5"/>
  <c r="AV951" i="5"/>
  <c r="AX1001" i="5"/>
  <c r="W907" i="5"/>
  <c r="AU907" i="5"/>
  <c r="AQ908" i="5"/>
  <c r="W911" i="5"/>
  <c r="AV911" i="5"/>
  <c r="W913" i="5"/>
  <c r="AV913" i="5"/>
  <c r="AQ922" i="5"/>
  <c r="AQ925" i="5"/>
  <c r="AY929" i="5"/>
  <c r="AX933" i="5"/>
  <c r="AX937" i="5"/>
  <c r="AQ940" i="5"/>
  <c r="AU943" i="5"/>
  <c r="AQ944" i="5"/>
  <c r="AS947" i="5"/>
  <c r="AV949" i="5"/>
  <c r="AQ951" i="5"/>
  <c r="AY951" i="5"/>
  <c r="AQ957" i="5"/>
  <c r="AS972" i="5"/>
  <c r="AR974" i="5"/>
  <c r="AS981" i="5"/>
  <c r="AQ986" i="5"/>
  <c r="AQ988" i="5"/>
  <c r="AQ990" i="5"/>
  <c r="AQ992" i="5"/>
  <c r="W999" i="5"/>
  <c r="AY1037" i="5"/>
  <c r="AY1044" i="5"/>
  <c r="AV1050" i="5"/>
  <c r="AX865" i="5"/>
  <c r="AU867" i="5"/>
  <c r="AU868" i="5"/>
  <c r="AU869" i="5"/>
  <c r="AV871" i="5"/>
  <c r="AV875" i="5"/>
  <c r="AY877" i="5"/>
  <c r="AS886" i="5"/>
  <c r="AR894" i="5"/>
  <c r="AR900" i="5"/>
  <c r="AR904" i="5"/>
  <c r="AQ907" i="5"/>
  <c r="AV907" i="5"/>
  <c r="AR908" i="5"/>
  <c r="AQ911" i="5"/>
  <c r="AX911" i="5"/>
  <c r="AQ913" i="5"/>
  <c r="AX913" i="5"/>
  <c r="AU922" i="5"/>
  <c r="AQ924" i="5"/>
  <c r="AU926" i="5"/>
  <c r="AX940" i="5"/>
  <c r="AU944" i="5"/>
  <c r="AV947" i="5"/>
  <c r="AR951" i="5"/>
  <c r="AR957" i="5"/>
  <c r="AS974" i="5"/>
  <c r="AY981" i="5"/>
  <c r="AR986" i="5"/>
  <c r="AY988" i="5"/>
  <c r="AY990" i="5"/>
  <c r="AR992" i="5"/>
  <c r="W1038" i="5"/>
  <c r="AQ1044" i="5"/>
  <c r="AQ1046" i="5"/>
  <c r="AX862" i="5"/>
  <c r="W865" i="5"/>
  <c r="W867" i="5"/>
  <c r="AV867" i="5"/>
  <c r="W868" i="5"/>
  <c r="AV868" i="5"/>
  <c r="W869" i="5"/>
  <c r="AV869" i="5"/>
  <c r="AQ871" i="5"/>
  <c r="AQ874" i="5"/>
  <c r="AQ875" i="5"/>
  <c r="AQ877" i="5"/>
  <c r="AR880" i="5"/>
  <c r="AS884" i="5"/>
  <c r="AS892" i="5"/>
  <c r="AU896" i="5"/>
  <c r="AU897" i="5"/>
  <c r="AU898" i="5"/>
  <c r="AQ899" i="5"/>
  <c r="AV900" i="5"/>
  <c r="AU902" i="5"/>
  <c r="AQ903" i="5"/>
  <c r="AV904" i="5"/>
  <c r="AR907" i="5"/>
  <c r="AR911" i="5"/>
  <c r="AY911" i="5"/>
  <c r="AS912" i="5"/>
  <c r="AR913" i="5"/>
  <c r="AR914" i="5"/>
  <c r="AS917" i="5"/>
  <c r="AY922" i="5"/>
  <c r="W926" i="5"/>
  <c r="AV926" i="5"/>
  <c r="AS928" i="5"/>
  <c r="AR929" i="5"/>
  <c r="AQ930" i="5"/>
  <c r="AR933" i="5"/>
  <c r="AT933" i="5" s="1"/>
  <c r="W934" i="5"/>
  <c r="AV935" i="5"/>
  <c r="AR937" i="5"/>
  <c r="W938" i="5"/>
  <c r="AV939" i="5"/>
  <c r="AQ943" i="5"/>
  <c r="AX943" i="5"/>
  <c r="AQ947" i="5"/>
  <c r="AY947" i="5"/>
  <c r="AR949" i="5"/>
  <c r="AS951" i="5"/>
  <c r="AV953" i="5"/>
  <c r="AW953" i="5" s="1"/>
  <c r="AS957" i="5"/>
  <c r="AS971" i="5"/>
  <c r="AS973" i="5"/>
  <c r="AR976" i="5"/>
  <c r="AR977" i="5"/>
  <c r="AQ981" i="5"/>
  <c r="AY989" i="5"/>
  <c r="AY992" i="5"/>
  <c r="AQ998" i="5"/>
  <c r="AS1001" i="5"/>
  <c r="AQ1006" i="5"/>
  <c r="AQ1037" i="5"/>
  <c r="AV1038" i="5"/>
  <c r="AR1044" i="5"/>
  <c r="AY1046" i="5"/>
  <c r="W1048" i="5"/>
  <c r="W151" i="5"/>
  <c r="AL543" i="5"/>
  <c r="AS59" i="5"/>
  <c r="AY59" i="5"/>
  <c r="AR59" i="5"/>
  <c r="AX59" i="5"/>
  <c r="AQ59" i="5"/>
  <c r="AS77" i="5"/>
  <c r="AX77" i="5"/>
  <c r="AQ77" i="5"/>
  <c r="AV77" i="5"/>
  <c r="W77" i="5"/>
  <c r="AU128" i="5"/>
  <c r="AQ128" i="5"/>
  <c r="AX144" i="5"/>
  <c r="AV144" i="5"/>
  <c r="AX179" i="5"/>
  <c r="AV179" i="5"/>
  <c r="AR179" i="5"/>
  <c r="AU210" i="5"/>
  <c r="AQ210" i="5"/>
  <c r="W210" i="5"/>
  <c r="AX223" i="5"/>
  <c r="AS223" i="5"/>
  <c r="AY223" i="5"/>
  <c r="AS259" i="5"/>
  <c r="AX259" i="5"/>
  <c r="AQ259" i="5"/>
  <c r="AV259" i="5"/>
  <c r="W259" i="5"/>
  <c r="AY259" i="5"/>
  <c r="AU259" i="5"/>
  <c r="AR259" i="5"/>
  <c r="AX298" i="5"/>
  <c r="AS298" i="5"/>
  <c r="AY298" i="5"/>
  <c r="AQ298" i="5"/>
  <c r="AQ302" i="5"/>
  <c r="AX302" i="5"/>
  <c r="W302" i="5"/>
  <c r="AU302" i="5"/>
  <c r="AS302" i="5"/>
  <c r="AS328" i="5"/>
  <c r="AV328" i="5"/>
  <c r="W328" i="5"/>
  <c r="AR328" i="5"/>
  <c r="AY328" i="5"/>
  <c r="AQ328" i="5"/>
  <c r="AX328" i="5"/>
  <c r="AU328" i="5"/>
  <c r="AR331" i="5"/>
  <c r="AX331" i="5"/>
  <c r="AS331" i="5"/>
  <c r="AS53" i="5"/>
  <c r="AX53" i="5"/>
  <c r="AQ53" i="5"/>
  <c r="AV53" i="5"/>
  <c r="W53" i="5"/>
  <c r="AS62" i="5"/>
  <c r="AX62" i="5"/>
  <c r="AQ62" i="5"/>
  <c r="AV62" i="5"/>
  <c r="W62" i="5"/>
  <c r="AU112" i="5"/>
  <c r="AQ112" i="5"/>
  <c r="AQ136" i="5"/>
  <c r="AY136" i="5"/>
  <c r="W136" i="5"/>
  <c r="AU161" i="5"/>
  <c r="AQ161" i="5"/>
  <c r="AR53" i="5"/>
  <c r="AS55" i="5"/>
  <c r="AU55" i="5"/>
  <c r="AQ55" i="5"/>
  <c r="W59" i="5"/>
  <c r="AR62" i="5"/>
  <c r="V69" i="5"/>
  <c r="AJ69" i="5" s="1"/>
  <c r="AU75" i="5"/>
  <c r="AR77" i="5"/>
  <c r="AX83" i="5"/>
  <c r="AV83" i="5"/>
  <c r="AR83" i="5"/>
  <c r="AS93" i="5"/>
  <c r="AY93" i="5"/>
  <c r="AR93" i="5"/>
  <c r="AX93" i="5"/>
  <c r="AQ93" i="5"/>
  <c r="AU101" i="5"/>
  <c r="W112" i="5"/>
  <c r="AU113" i="5"/>
  <c r="AU117" i="5"/>
  <c r="W128" i="5"/>
  <c r="AU129" i="5"/>
  <c r="AU136" i="5"/>
  <c r="AX137" i="5"/>
  <c r="AV137" i="5"/>
  <c r="AR137" i="5"/>
  <c r="AS143" i="5"/>
  <c r="AX143" i="5"/>
  <c r="AQ143" i="5"/>
  <c r="AV143" i="5"/>
  <c r="W143" i="5"/>
  <c r="AR144" i="5"/>
  <c r="W161" i="5"/>
  <c r="AU162" i="5"/>
  <c r="AS170" i="5"/>
  <c r="AY170" i="5"/>
  <c r="AR170" i="5"/>
  <c r="AQ170" i="5"/>
  <c r="AX170" i="5"/>
  <c r="W170" i="5"/>
  <c r="AS178" i="5"/>
  <c r="AV178" i="5"/>
  <c r="W178" i="5"/>
  <c r="AU178" i="5"/>
  <c r="AR178" i="5"/>
  <c r="AT178" i="5" s="1"/>
  <c r="W223" i="5"/>
  <c r="AR268" i="5"/>
  <c r="AY268" i="5"/>
  <c r="AQ268" i="5"/>
  <c r="AV268" i="5"/>
  <c r="AS268" i="5"/>
  <c r="AX323" i="5"/>
  <c r="AS323" i="5"/>
  <c r="AQ323" i="5"/>
  <c r="AY323" i="5"/>
  <c r="AS378" i="5"/>
  <c r="AX378" i="5"/>
  <c r="AQ378" i="5"/>
  <c r="AU378" i="5"/>
  <c r="AR378" i="5"/>
  <c r="AY378" i="5"/>
  <c r="AV378" i="5"/>
  <c r="W378" i="5"/>
  <c r="AU53" i="5"/>
  <c r="AU59" i="5"/>
  <c r="AU62" i="5"/>
  <c r="AQ67" i="5"/>
  <c r="AY67" i="5"/>
  <c r="W67" i="5"/>
  <c r="AU77" i="5"/>
  <c r="AX79" i="5"/>
  <c r="AJ78" i="5"/>
  <c r="AV79" i="5"/>
  <c r="AQ80" i="5"/>
  <c r="AY80" i="5"/>
  <c r="W80" i="5"/>
  <c r="W93" i="5"/>
  <c r="AX112" i="5"/>
  <c r="AX114" i="5"/>
  <c r="AV114" i="5"/>
  <c r="AX128" i="5"/>
  <c r="AX130" i="5"/>
  <c r="AV130" i="5"/>
  <c r="AQ131" i="5"/>
  <c r="AY131" i="5"/>
  <c r="W131" i="5"/>
  <c r="AX136" i="5"/>
  <c r="AU142" i="5"/>
  <c r="AQ142" i="5"/>
  <c r="AX161" i="5"/>
  <c r="AX163" i="5"/>
  <c r="AV163" i="5"/>
  <c r="AY173" i="5"/>
  <c r="W173" i="5"/>
  <c r="AU173" i="5"/>
  <c r="AQ173" i="5"/>
  <c r="AS194" i="5"/>
  <c r="AY194" i="5"/>
  <c r="AR194" i="5"/>
  <c r="AX194" i="5"/>
  <c r="AQ194" i="5"/>
  <c r="AU194" i="5"/>
  <c r="W194" i="5"/>
  <c r="AY216" i="5"/>
  <c r="AS216" i="5"/>
  <c r="AS235" i="5"/>
  <c r="AX235" i="5"/>
  <c r="AQ235" i="5"/>
  <c r="AV235" i="5"/>
  <c r="W235" i="5"/>
  <c r="AY235" i="5"/>
  <c r="AU235" i="5"/>
  <c r="AS326" i="5"/>
  <c r="AR326" i="5"/>
  <c r="W326" i="5"/>
  <c r="AX326" i="5"/>
  <c r="AV326" i="5"/>
  <c r="U47" i="5"/>
  <c r="AY53" i="5"/>
  <c r="AS54" i="5"/>
  <c r="AU54" i="5"/>
  <c r="AQ54" i="5"/>
  <c r="AX56" i="5"/>
  <c r="AV56" i="5"/>
  <c r="AV59" i="5"/>
  <c r="AY62" i="5"/>
  <c r="AS75" i="5"/>
  <c r="AY75" i="5"/>
  <c r="AR75" i="5"/>
  <c r="AX75" i="5"/>
  <c r="AQ75" i="5"/>
  <c r="AY77" i="5"/>
  <c r="AS101" i="5"/>
  <c r="AY101" i="5"/>
  <c r="AR101" i="5"/>
  <c r="AX101" i="5"/>
  <c r="AQ101" i="5"/>
  <c r="AQ108" i="5"/>
  <c r="AY108" i="5"/>
  <c r="W108" i="5"/>
  <c r="AX110" i="5"/>
  <c r="AV110" i="5"/>
  <c r="AR110" i="5"/>
  <c r="AY112" i="5"/>
  <c r="AS113" i="5"/>
  <c r="AX113" i="5"/>
  <c r="AQ113" i="5"/>
  <c r="AV113" i="5"/>
  <c r="W113" i="5"/>
  <c r="AS117" i="5"/>
  <c r="AY117" i="5"/>
  <c r="AR117" i="5"/>
  <c r="AX117" i="5"/>
  <c r="AQ117" i="5"/>
  <c r="AQ124" i="5"/>
  <c r="AY124" i="5"/>
  <c r="W124" i="5"/>
  <c r="AX126" i="5"/>
  <c r="AV126" i="5"/>
  <c r="AR126" i="5"/>
  <c r="AY128" i="5"/>
  <c r="AS129" i="5"/>
  <c r="AX129" i="5"/>
  <c r="AQ129" i="5"/>
  <c r="AV129" i="5"/>
  <c r="W129" i="5"/>
  <c r="AX132" i="5"/>
  <c r="AV132" i="5"/>
  <c r="AR132" i="5"/>
  <c r="AQ157" i="5"/>
  <c r="AY157" i="5"/>
  <c r="W157" i="5"/>
  <c r="AX159" i="5"/>
  <c r="AV159" i="5"/>
  <c r="AR159" i="5"/>
  <c r="AY161" i="5"/>
  <c r="AS162" i="5"/>
  <c r="AX162" i="5"/>
  <c r="AQ162" i="5"/>
  <c r="AV162" i="5"/>
  <c r="W162" i="5"/>
  <c r="AR163" i="5"/>
  <c r="AQ177" i="5"/>
  <c r="AX177" i="5"/>
  <c r="AU177" i="5"/>
  <c r="AU201" i="5"/>
  <c r="AQ201" i="5"/>
  <c r="AY201" i="5"/>
  <c r="AX201" i="5"/>
  <c r="AR209" i="5"/>
  <c r="W209" i="5"/>
  <c r="AS219" i="5"/>
  <c r="AY219" i="5"/>
  <c r="AQ219" i="5"/>
  <c r="AU219" i="5"/>
  <c r="W219" i="5"/>
  <c r="AS232" i="5"/>
  <c r="AR232" i="5"/>
  <c r="AY232" i="5"/>
  <c r="AR235" i="5"/>
  <c r="AS271" i="5"/>
  <c r="AY271" i="5"/>
  <c r="AR271" i="5"/>
  <c r="AX271" i="5"/>
  <c r="AQ271" i="5"/>
  <c r="AV271" i="5"/>
  <c r="AU271" i="5"/>
  <c r="W271" i="5"/>
  <c r="AS283" i="5"/>
  <c r="AX283" i="5"/>
  <c r="AQ283" i="5"/>
  <c r="AV283" i="5"/>
  <c r="W283" i="5"/>
  <c r="AY283" i="5"/>
  <c r="AU283" i="5"/>
  <c r="AR283" i="5"/>
  <c r="AO426" i="5"/>
  <c r="AO425" i="5"/>
  <c r="AS289" i="5"/>
  <c r="AQ289" i="5"/>
  <c r="AS294" i="5"/>
  <c r="W294" i="5"/>
  <c r="AS301" i="5"/>
  <c r="AR301" i="5"/>
  <c r="AX313" i="5"/>
  <c r="AS313" i="5"/>
  <c r="AY318" i="5"/>
  <c r="AS318" i="5"/>
  <c r="AR318" i="5"/>
  <c r="AS324" i="5"/>
  <c r="AY324" i="5"/>
  <c r="AR324" i="5"/>
  <c r="AU324" i="5"/>
  <c r="AQ324" i="5"/>
  <c r="AS329" i="5"/>
  <c r="AR329" i="5"/>
  <c r="W329" i="5"/>
  <c r="AS342" i="5"/>
  <c r="AV342" i="5"/>
  <c r="W342" i="5"/>
  <c r="AU342" i="5"/>
  <c r="AR342" i="5"/>
  <c r="AS352" i="5"/>
  <c r="AR352" i="5"/>
  <c r="AQ352" i="5"/>
  <c r="AX354" i="5"/>
  <c r="W354" i="5"/>
  <c r="AS354" i="5"/>
  <c r="AQ354" i="5"/>
  <c r="AS363" i="5"/>
  <c r="AU363" i="5"/>
  <c r="AQ363" i="5"/>
  <c r="AQ373" i="5"/>
  <c r="AU373" i="5"/>
  <c r="AS373" i="5"/>
  <c r="AS382" i="5"/>
  <c r="AY382" i="5"/>
  <c r="AR382" i="5"/>
  <c r="AU382" i="5"/>
  <c r="AQ382" i="5"/>
  <c r="AL47" i="5"/>
  <c r="AQ51" i="5"/>
  <c r="AY51" i="5"/>
  <c r="AU58" i="5"/>
  <c r="AU64" i="5"/>
  <c r="AU68" i="5"/>
  <c r="AU74" i="5"/>
  <c r="AU81" i="5"/>
  <c r="AU82" i="5"/>
  <c r="AR90" i="5"/>
  <c r="AY90" i="5"/>
  <c r="AU100" i="5"/>
  <c r="AR105" i="5"/>
  <c r="AY105" i="5"/>
  <c r="AU109" i="5"/>
  <c r="AU116" i="5"/>
  <c r="AR121" i="5"/>
  <c r="AY121" i="5"/>
  <c r="AU125" i="5"/>
  <c r="AU134" i="5"/>
  <c r="AR139" i="5"/>
  <c r="AY139" i="5"/>
  <c r="AR147" i="5"/>
  <c r="AY147" i="5"/>
  <c r="AR154" i="5"/>
  <c r="AY154" i="5"/>
  <c r="AU158" i="5"/>
  <c r="AY165" i="5"/>
  <c r="AS166" i="5"/>
  <c r="AX166" i="5"/>
  <c r="AQ166" i="5"/>
  <c r="AV166" i="5"/>
  <c r="AX175" i="5"/>
  <c r="AR175" i="5"/>
  <c r="AS182" i="5"/>
  <c r="AY182" i="5"/>
  <c r="AR182" i="5"/>
  <c r="AX182" i="5"/>
  <c r="AQ182" i="5"/>
  <c r="AQ189" i="5"/>
  <c r="AY189" i="5"/>
  <c r="W189" i="5"/>
  <c r="AX191" i="5"/>
  <c r="AV191" i="5"/>
  <c r="AR191" i="5"/>
  <c r="AX203" i="5"/>
  <c r="AV203" i="5"/>
  <c r="AQ221" i="5"/>
  <c r="AX221" i="5"/>
  <c r="W221" i="5"/>
  <c r="AS234" i="5"/>
  <c r="AQ234" i="5"/>
  <c r="AR237" i="5"/>
  <c r="AX237" i="5"/>
  <c r="W237" i="5"/>
  <c r="AS243" i="5"/>
  <c r="AX243" i="5"/>
  <c r="AQ243" i="5"/>
  <c r="AV243" i="5"/>
  <c r="W243" i="5"/>
  <c r="AS245" i="5"/>
  <c r="W245" i="5"/>
  <c r="AR252" i="5"/>
  <c r="AY252" i="5"/>
  <c r="AQ252" i="5"/>
  <c r="AY289" i="5"/>
  <c r="AX294" i="5"/>
  <c r="AU296" i="5"/>
  <c r="AS296" i="5"/>
  <c r="AS299" i="5"/>
  <c r="AY299" i="5"/>
  <c r="AR299" i="5"/>
  <c r="AX299" i="5"/>
  <c r="AQ299" i="5"/>
  <c r="W301" i="5"/>
  <c r="AR304" i="5"/>
  <c r="AQ304" i="5"/>
  <c r="AS311" i="5"/>
  <c r="AX311" i="5"/>
  <c r="AQ311" i="5"/>
  <c r="AV311" i="5"/>
  <c r="W311" i="5"/>
  <c r="AR313" i="5"/>
  <c r="AS317" i="5"/>
  <c r="AX317" i="5"/>
  <c r="AQ317" i="5"/>
  <c r="AU317" i="5"/>
  <c r="AR317" i="5"/>
  <c r="AT317" i="5" s="1"/>
  <c r="W324" i="5"/>
  <c r="AQ327" i="5"/>
  <c r="AS327" i="5"/>
  <c r="W327" i="5"/>
  <c r="AV329" i="5"/>
  <c r="AS330" i="5"/>
  <c r="AY330" i="5"/>
  <c r="AR330" i="5"/>
  <c r="AU330" i="5"/>
  <c r="AQ330" i="5"/>
  <c r="AS339" i="5"/>
  <c r="AV339" i="5"/>
  <c r="W339" i="5"/>
  <c r="AR339" i="5"/>
  <c r="AY339" i="5"/>
  <c r="AQ339" i="5"/>
  <c r="AQ342" i="5"/>
  <c r="AS351" i="5"/>
  <c r="AX351" i="5"/>
  <c r="AQ351" i="5"/>
  <c r="AU351" i="5"/>
  <c r="AR351" i="5"/>
  <c r="AT351" i="5" s="1"/>
  <c r="AV352" i="5"/>
  <c r="AU354" i="5"/>
  <c r="AS362" i="5"/>
  <c r="AV362" i="5"/>
  <c r="W362" i="5"/>
  <c r="AU362" i="5"/>
  <c r="AR362" i="5"/>
  <c r="AY363" i="5"/>
  <c r="AS365" i="5"/>
  <c r="AY365" i="5"/>
  <c r="AX365" i="5"/>
  <c r="AY367" i="5"/>
  <c r="AU367" i="5"/>
  <c r="W373" i="5"/>
  <c r="AQ375" i="5"/>
  <c r="AU375" i="5"/>
  <c r="AR375" i="5"/>
  <c r="W382" i="5"/>
  <c r="AO46" i="5"/>
  <c r="AU90" i="5"/>
  <c r="AU105" i="5"/>
  <c r="AU121" i="5"/>
  <c r="AU139" i="5"/>
  <c r="AU147" i="5"/>
  <c r="AU154" i="5"/>
  <c r="AS202" i="5"/>
  <c r="AX202" i="5"/>
  <c r="AQ202" i="5"/>
  <c r="AV202" i="5"/>
  <c r="W202" i="5"/>
  <c r="AS206" i="5"/>
  <c r="AY206" i="5"/>
  <c r="AR206" i="5"/>
  <c r="AX206" i="5"/>
  <c r="AQ206" i="5"/>
  <c r="AS222" i="5"/>
  <c r="AR222" i="5"/>
  <c r="AS236" i="5"/>
  <c r="AR236" i="5"/>
  <c r="AS247" i="5"/>
  <c r="AY247" i="5"/>
  <c r="AR247" i="5"/>
  <c r="AX247" i="5"/>
  <c r="AQ247" i="5"/>
  <c r="AS255" i="5"/>
  <c r="AY255" i="5"/>
  <c r="AR255" i="5"/>
  <c r="AX255" i="5"/>
  <c r="AQ255" i="5"/>
  <c r="AY260" i="5"/>
  <c r="AS260" i="5"/>
  <c r="AS275" i="5"/>
  <c r="AY275" i="5"/>
  <c r="AR275" i="5"/>
  <c r="AX275" i="5"/>
  <c r="AQ275" i="5"/>
  <c r="AX277" i="5"/>
  <c r="AS277" i="5"/>
  <c r="AY294" i="5"/>
  <c r="AS295" i="5"/>
  <c r="AX295" i="5"/>
  <c r="AQ295" i="5"/>
  <c r="AV295" i="5"/>
  <c r="W295" i="5"/>
  <c r="AV301" i="5"/>
  <c r="W306" i="5"/>
  <c r="AY306" i="5"/>
  <c r="AV324" i="5"/>
  <c r="AX329" i="5"/>
  <c r="AY334" i="5"/>
  <c r="AQ334" i="5"/>
  <c r="W334" i="5"/>
  <c r="AX342" i="5"/>
  <c r="AX343" i="5"/>
  <c r="AS343" i="5"/>
  <c r="AY352" i="5"/>
  <c r="AR353" i="5"/>
  <c r="AS353" i="5"/>
  <c r="W353" i="5"/>
  <c r="W365" i="5"/>
  <c r="AS367" i="5"/>
  <c r="AS372" i="5"/>
  <c r="AV372" i="5"/>
  <c r="AR372" i="5"/>
  <c r="AX373" i="5"/>
  <c r="AS374" i="5"/>
  <c r="AV374" i="5"/>
  <c r="W374" i="5"/>
  <c r="AU374" i="5"/>
  <c r="AR374" i="5"/>
  <c r="AT374" i="5" s="1"/>
  <c r="AV382" i="5"/>
  <c r="AS392" i="5"/>
  <c r="AR392" i="5"/>
  <c r="AQ392" i="5"/>
  <c r="AU174" i="5"/>
  <c r="AU181" i="5"/>
  <c r="AR186" i="5"/>
  <c r="AY186" i="5"/>
  <c r="AU190" i="5"/>
  <c r="AU193" i="5"/>
  <c r="AR198" i="5"/>
  <c r="AY198" i="5"/>
  <c r="AU205" i="5"/>
  <c r="AR211" i="5"/>
  <c r="AY211" i="5"/>
  <c r="AU215" i="5"/>
  <c r="AR227" i="5"/>
  <c r="AY227" i="5"/>
  <c r="AY230" i="5"/>
  <c r="AU231" i="5"/>
  <c r="AR239" i="5"/>
  <c r="AY239" i="5"/>
  <c r="AU251" i="5"/>
  <c r="AS254" i="5"/>
  <c r="AX262" i="5"/>
  <c r="AR263" i="5"/>
  <c r="AY263" i="5"/>
  <c r="AU267" i="5"/>
  <c r="AV269" i="5"/>
  <c r="AV287" i="5"/>
  <c r="AY288" i="5"/>
  <c r="AU303" i="5"/>
  <c r="AU307" i="5"/>
  <c r="AS320" i="5"/>
  <c r="AV320" i="5"/>
  <c r="W320" i="5"/>
  <c r="AX320" i="5"/>
  <c r="AY340" i="5"/>
  <c r="AX341" i="5"/>
  <c r="W341" i="5"/>
  <c r="W357" i="5"/>
  <c r="AR357" i="5"/>
  <c r="AX369" i="5"/>
  <c r="AS369" i="5"/>
  <c r="AY388" i="5"/>
  <c r="W395" i="5"/>
  <c r="AQ395" i="5"/>
  <c r="AY395" i="5"/>
  <c r="W445" i="5"/>
  <c r="AU186" i="5"/>
  <c r="AU198" i="5"/>
  <c r="AU211" i="5"/>
  <c r="AU227" i="5"/>
  <c r="W231" i="5"/>
  <c r="AV231" i="5"/>
  <c r="AU239" i="5"/>
  <c r="AU263" i="5"/>
  <c r="W267" i="5"/>
  <c r="AV267" i="5"/>
  <c r="W269" i="5"/>
  <c r="AQ274" i="5"/>
  <c r="AU279" i="5"/>
  <c r="AU286" i="5"/>
  <c r="AQ287" i="5"/>
  <c r="AU291" i="5"/>
  <c r="W303" i="5"/>
  <c r="AV303" i="5"/>
  <c r="W307" i="5"/>
  <c r="AV307" i="5"/>
  <c r="AU315" i="5"/>
  <c r="AQ320" i="5"/>
  <c r="AY320" i="5"/>
  <c r="AS337" i="5"/>
  <c r="AY337" i="5"/>
  <c r="AR337" i="5"/>
  <c r="AV337" i="5"/>
  <c r="AX338" i="5"/>
  <c r="W338" i="5"/>
  <c r="AS366" i="5"/>
  <c r="AX366" i="5"/>
  <c r="AQ366" i="5"/>
  <c r="AV366" i="5"/>
  <c r="AS370" i="5"/>
  <c r="AY370" i="5"/>
  <c r="AR370" i="5"/>
  <c r="AV370" i="5"/>
  <c r="W411" i="5"/>
  <c r="BA411" i="5"/>
  <c r="BA439" i="5"/>
  <c r="W439" i="5"/>
  <c r="W437" i="5"/>
  <c r="BA437" i="5"/>
  <c r="BA488" i="5"/>
  <c r="W488" i="5"/>
  <c r="BA495" i="5"/>
  <c r="W495" i="5"/>
  <c r="AU335" i="5"/>
  <c r="AU345" i="5"/>
  <c r="AU347" i="5"/>
  <c r="AU355" i="5"/>
  <c r="AU359" i="5"/>
  <c r="AS399" i="5"/>
  <c r="AY399" i="5"/>
  <c r="AR399" i="5"/>
  <c r="AV399" i="5"/>
  <c r="AX403" i="5"/>
  <c r="W455" i="5"/>
  <c r="BA461" i="5"/>
  <c r="W464" i="5"/>
  <c r="W468" i="5"/>
  <c r="BA472" i="5"/>
  <c r="W444" i="5"/>
  <c r="BA491" i="5"/>
  <c r="W491" i="5"/>
  <c r="BA463" i="5"/>
  <c r="W463" i="5"/>
  <c r="BA474" i="5"/>
  <c r="W474" i="5"/>
  <c r="BA483" i="5"/>
  <c r="AX525" i="5"/>
  <c r="AV592" i="5"/>
  <c r="AV596" i="5"/>
  <c r="AV600" i="5"/>
  <c r="AV605" i="5"/>
  <c r="AY611" i="5"/>
  <c r="AS612" i="5"/>
  <c r="AY620" i="5"/>
  <c r="AQ620" i="5"/>
  <c r="AY628" i="5"/>
  <c r="AV633" i="5"/>
  <c r="AV637" i="5"/>
  <c r="AQ637" i="5"/>
  <c r="AY650" i="5"/>
  <c r="AV650" i="5"/>
  <c r="AQ650" i="5"/>
  <c r="AY654" i="5"/>
  <c r="AQ654" i="5"/>
  <c r="AV654" i="5"/>
  <c r="AY658" i="5"/>
  <c r="AV658" i="5"/>
  <c r="AQ658" i="5"/>
  <c r="AY662" i="5"/>
  <c r="AQ662" i="5"/>
  <c r="AV662" i="5"/>
  <c r="AY666" i="5"/>
  <c r="AV666" i="5"/>
  <c r="AQ666" i="5"/>
  <c r="AQ676" i="5"/>
  <c r="AX676" i="5"/>
  <c r="W499" i="5"/>
  <c r="W503" i="5"/>
  <c r="W507" i="5"/>
  <c r="W511" i="5"/>
  <c r="W525" i="5"/>
  <c r="AY525" i="5"/>
  <c r="AU526" i="5"/>
  <c r="AR527" i="5"/>
  <c r="W536" i="5"/>
  <c r="AX539" i="5"/>
  <c r="AX541" i="5"/>
  <c r="AQ546" i="5"/>
  <c r="AR557" i="5"/>
  <c r="AV560" i="5"/>
  <c r="AQ592" i="5"/>
  <c r="AY592" i="5"/>
  <c r="AR595" i="5"/>
  <c r="AV612" i="5"/>
  <c r="AY636" i="5"/>
  <c r="AQ636" i="5"/>
  <c r="AS636" i="5"/>
  <c r="AY649" i="5"/>
  <c r="AQ649" i="5"/>
  <c r="AS649" i="5"/>
  <c r="AS653" i="5"/>
  <c r="AY653" i="5"/>
  <c r="AQ653" i="5"/>
  <c r="AY657" i="5"/>
  <c r="AQ657" i="5"/>
  <c r="AS657" i="5"/>
  <c r="AS661" i="5"/>
  <c r="AY661" i="5"/>
  <c r="AQ661" i="5"/>
  <c r="AY665" i="5"/>
  <c r="AQ665" i="5"/>
  <c r="AS665" i="5"/>
  <c r="AQ525" i="5"/>
  <c r="AV527" i="5"/>
  <c r="AU546" i="5"/>
  <c r="AX549" i="5"/>
  <c r="AR592" i="5"/>
  <c r="AS595" i="5"/>
  <c r="AR596" i="5"/>
  <c r="AS599" i="5"/>
  <c r="AR600" i="5"/>
  <c r="AQ605" i="5"/>
  <c r="AV608" i="5"/>
  <c r="AR609" i="5"/>
  <c r="AR611" i="5"/>
  <c r="AQ612" i="5"/>
  <c r="AY612" i="5"/>
  <c r="AQ617" i="5"/>
  <c r="AS619" i="5"/>
  <c r="AS620" i="5"/>
  <c r="AR621" i="5"/>
  <c r="AY623" i="5"/>
  <c r="AR627" i="5"/>
  <c r="AR629" i="5"/>
  <c r="AR636" i="5"/>
  <c r="AY651" i="5"/>
  <c r="AQ651" i="5"/>
  <c r="AY655" i="5"/>
  <c r="AQ655" i="5"/>
  <c r="AY659" i="5"/>
  <c r="AQ659" i="5"/>
  <c r="AY663" i="5"/>
  <c r="AQ663" i="5"/>
  <c r="AY667" i="5"/>
  <c r="AQ667" i="5"/>
  <c r="AX677" i="5"/>
  <c r="W677" i="5"/>
  <c r="AS677" i="5"/>
  <c r="AO516" i="5"/>
  <c r="AQ526" i="5"/>
  <c r="AX526" i="5"/>
  <c r="AX535" i="5"/>
  <c r="W538" i="5"/>
  <c r="AR539" i="5"/>
  <c r="AR541" i="5"/>
  <c r="AU547" i="5"/>
  <c r="W549" i="5"/>
  <c r="AQ608" i="5"/>
  <c r="AV617" i="5"/>
  <c r="AY619" i="5"/>
  <c r="AV620" i="5"/>
  <c r="AY624" i="5"/>
  <c r="AS627" i="5"/>
  <c r="AV628" i="5"/>
  <c r="AV629" i="5"/>
  <c r="AQ633" i="5"/>
  <c r="AS635" i="5"/>
  <c r="AV636" i="5"/>
  <c r="AV649" i="5"/>
  <c r="AV651" i="5"/>
  <c r="AV653" i="5"/>
  <c r="AV655" i="5"/>
  <c r="AV657" i="5"/>
  <c r="AV659" i="5"/>
  <c r="AV661" i="5"/>
  <c r="AV663" i="5"/>
  <c r="AV665" i="5"/>
  <c r="AV667" i="5"/>
  <c r="AX668" i="5"/>
  <c r="W668" i="5"/>
  <c r="AV641" i="5"/>
  <c r="AX675" i="5"/>
  <c r="AX679" i="5"/>
  <c r="AX680" i="5"/>
  <c r="AS681" i="5"/>
  <c r="AX683" i="5"/>
  <c r="AX684" i="5"/>
  <c r="AS685" i="5"/>
  <c r="AX687" i="5"/>
  <c r="AX688" i="5"/>
  <c r="AS689" i="5"/>
  <c r="AX691" i="5"/>
  <c r="AX692" i="5"/>
  <c r="AS693" i="5"/>
  <c r="AX696" i="5"/>
  <c r="AS697" i="5"/>
  <c r="W698" i="5"/>
  <c r="W700" i="5"/>
  <c r="AX700" i="5"/>
  <c r="AS701" i="5"/>
  <c r="W702" i="5"/>
  <c r="AQ704" i="5"/>
  <c r="W705" i="5"/>
  <c r="AX705" i="5"/>
  <c r="AX707" i="5"/>
  <c r="AX708" i="5"/>
  <c r="AS709" i="5"/>
  <c r="W710" i="5"/>
  <c r="AQ712" i="5"/>
  <c r="W713" i="5"/>
  <c r="AX713" i="5"/>
  <c r="AX715" i="5"/>
  <c r="W718" i="5"/>
  <c r="AQ720" i="5"/>
  <c r="AQ722" i="5"/>
  <c r="AQ723" i="5"/>
  <c r="AQ726" i="5"/>
  <c r="AQ727" i="5"/>
  <c r="AY727" i="5"/>
  <c r="AV734" i="5"/>
  <c r="AY744" i="5"/>
  <c r="AV764" i="5"/>
  <c r="AV766" i="5"/>
  <c r="AX770" i="5"/>
  <c r="AU778" i="5"/>
  <c r="W779" i="5"/>
  <c r="AX781" i="5"/>
  <c r="AQ784" i="5"/>
  <c r="AV786" i="5"/>
  <c r="W788" i="5"/>
  <c r="AV789" i="5"/>
  <c r="AX791" i="5"/>
  <c r="W791" i="5"/>
  <c r="AV795" i="5"/>
  <c r="AX797" i="5"/>
  <c r="AR797" i="5"/>
  <c r="AV797" i="5"/>
  <c r="W797" i="5"/>
  <c r="AR807" i="5"/>
  <c r="AX807" i="5"/>
  <c r="W807" i="5"/>
  <c r="AU681" i="5"/>
  <c r="AU685" i="5"/>
  <c r="AU689" i="5"/>
  <c r="AU693" i="5"/>
  <c r="AU697" i="5"/>
  <c r="AQ700" i="5"/>
  <c r="AU701" i="5"/>
  <c r="AS704" i="5"/>
  <c r="AQ705" i="5"/>
  <c r="AU709" i="5"/>
  <c r="AS712" i="5"/>
  <c r="AQ713" i="5"/>
  <c r="AR722" i="5"/>
  <c r="AS723" i="5"/>
  <c r="AR726" i="5"/>
  <c r="AR727" i="5"/>
  <c r="AR730" i="5"/>
  <c r="AQ734" i="5"/>
  <c r="AY734" i="5"/>
  <c r="AV735" i="5"/>
  <c r="AV736" i="5"/>
  <c r="AR739" i="5"/>
  <c r="AS740" i="5"/>
  <c r="AR741" i="5"/>
  <c r="AS742" i="5"/>
  <c r="AQ743" i="5"/>
  <c r="AQ744" i="5"/>
  <c r="AR746" i="5"/>
  <c r="AR751" i="5"/>
  <c r="AR752" i="5"/>
  <c r="AR754" i="5"/>
  <c r="AR759" i="5"/>
  <c r="AS760" i="5"/>
  <c r="AR761" i="5"/>
  <c r="AS762" i="5"/>
  <c r="AQ763" i="5"/>
  <c r="AQ764" i="5"/>
  <c r="AY764" i="5"/>
  <c r="AQ766" i="5"/>
  <c r="AY766" i="5"/>
  <c r="AV767" i="5"/>
  <c r="AS768" i="5"/>
  <c r="AR769" i="5"/>
  <c r="W770" i="5"/>
  <c r="AX772" i="5"/>
  <c r="AU773" i="5"/>
  <c r="AQ773" i="5"/>
  <c r="AY774" i="5"/>
  <c r="AV775" i="5"/>
  <c r="W778" i="5"/>
  <c r="AV778" i="5"/>
  <c r="AX780" i="5"/>
  <c r="AU780" i="5"/>
  <c r="W781" i="5"/>
  <c r="AR784" i="5"/>
  <c r="AX784" i="5"/>
  <c r="W786" i="5"/>
  <c r="AX786" i="5"/>
  <c r="W789" i="5"/>
  <c r="AX789" i="5"/>
  <c r="AR791" i="5"/>
  <c r="AS804" i="5"/>
  <c r="AX804" i="5"/>
  <c r="AR804" i="5"/>
  <c r="AS811" i="5"/>
  <c r="AR811" i="5"/>
  <c r="AR646" i="5"/>
  <c r="AV647" i="5"/>
  <c r="W681" i="5"/>
  <c r="W685" i="5"/>
  <c r="W689" i="5"/>
  <c r="W693" i="5"/>
  <c r="W697" i="5"/>
  <c r="AS700" i="5"/>
  <c r="W701" i="5"/>
  <c r="AS705" i="5"/>
  <c r="W709" i="5"/>
  <c r="AS713" i="5"/>
  <c r="AV722" i="5"/>
  <c r="AV723" i="5"/>
  <c r="AV726" i="5"/>
  <c r="AS727" i="5"/>
  <c r="AS730" i="5"/>
  <c r="AV739" i="5"/>
  <c r="AV740" i="5"/>
  <c r="AR743" i="5"/>
  <c r="AS746" i="5"/>
  <c r="AV762" i="5"/>
  <c r="AR763" i="5"/>
  <c r="AR764" i="5"/>
  <c r="AR766" i="5"/>
  <c r="AV768" i="5"/>
  <c r="AS770" i="5"/>
  <c r="AY775" i="5"/>
  <c r="AQ778" i="5"/>
  <c r="AX778" i="5"/>
  <c r="AQ781" i="5"/>
  <c r="AX785" i="5"/>
  <c r="AR785" i="5"/>
  <c r="AR786" i="5"/>
  <c r="AS795" i="5"/>
  <c r="AR795" i="5"/>
  <c r="AS801" i="5"/>
  <c r="AX801" i="5"/>
  <c r="AR801" i="5"/>
  <c r="AX810" i="5"/>
  <c r="AR810" i="5"/>
  <c r="AV810" i="5"/>
  <c r="W810" i="5"/>
  <c r="AV743" i="5"/>
  <c r="AQ762" i="5"/>
  <c r="AV763" i="5"/>
  <c r="AR765" i="5"/>
  <c r="AQ768" i="5"/>
  <c r="AX769" i="5"/>
  <c r="AV770" i="5"/>
  <c r="AS778" i="5"/>
  <c r="AY778" i="5"/>
  <c r="AX779" i="5"/>
  <c r="AR779" i="5"/>
  <c r="AY784" i="5"/>
  <c r="AU784" i="5"/>
  <c r="W784" i="5"/>
  <c r="AV784" i="5"/>
  <c r="AX788" i="5"/>
  <c r="AR788" i="5"/>
  <c r="AV788" i="5"/>
  <c r="AX794" i="5"/>
  <c r="AR794" i="5"/>
  <c r="AV794" i="5"/>
  <c r="W794" i="5"/>
  <c r="AS798" i="5"/>
  <c r="AX798" i="5"/>
  <c r="AR798" i="5"/>
  <c r="AX800" i="5"/>
  <c r="AR800" i="5"/>
  <c r="AV800" i="5"/>
  <c r="W800" i="5"/>
  <c r="W801" i="5"/>
  <c r="AX813" i="5"/>
  <c r="AR813" i="5"/>
  <c r="AV813" i="5"/>
  <c r="W813" i="5"/>
  <c r="AS823" i="5"/>
  <c r="AV827" i="5"/>
  <c r="AV823" i="5"/>
  <c r="AU832" i="5"/>
  <c r="AS799" i="5"/>
  <c r="AR814" i="5"/>
  <c r="AX814" i="5"/>
  <c r="W816" i="5"/>
  <c r="AV816" i="5"/>
  <c r="AR817" i="5"/>
  <c r="AX817" i="5"/>
  <c r="AR820" i="5"/>
  <c r="AX820" i="5"/>
  <c r="W823" i="5"/>
  <c r="AX823" i="5"/>
  <c r="W826" i="5"/>
  <c r="AV826" i="5"/>
  <c r="AR827" i="5"/>
  <c r="W829" i="5"/>
  <c r="AV829" i="5"/>
  <c r="AR830" i="5"/>
  <c r="AX830" i="5"/>
  <c r="W832" i="5"/>
  <c r="AV832" i="5"/>
  <c r="AR816" i="5"/>
  <c r="AR826" i="5"/>
  <c r="AR829" i="5"/>
  <c r="AQ832" i="5"/>
  <c r="AX832" i="5"/>
  <c r="AY919" i="5"/>
  <c r="AS919" i="5"/>
  <c r="AX921" i="5"/>
  <c r="AY921" i="5"/>
  <c r="AQ921" i="5"/>
  <c r="AX924" i="5"/>
  <c r="W924" i="5"/>
  <c r="AS924" i="5"/>
  <c r="AS925" i="5"/>
  <c r="AX925" i="5"/>
  <c r="W925" i="5"/>
  <c r="AX942" i="5"/>
  <c r="AR942" i="5"/>
  <c r="AV942" i="5"/>
  <c r="AQ942" i="5"/>
  <c r="AU942" i="5"/>
  <c r="W942" i="5"/>
  <c r="AV945" i="5"/>
  <c r="AR945" i="5"/>
  <c r="AU945" i="5"/>
  <c r="AQ945" i="5"/>
  <c r="AY945" i="5"/>
  <c r="W945" i="5"/>
  <c r="AU956" i="5"/>
  <c r="AR956" i="5"/>
  <c r="AV961" i="5"/>
  <c r="AS961" i="5"/>
  <c r="AV963" i="5"/>
  <c r="AS963" i="5"/>
  <c r="AR963" i="5"/>
  <c r="AV964" i="5"/>
  <c r="AS964" i="5"/>
  <c r="AR964" i="5"/>
  <c r="AS913" i="5"/>
  <c r="AR922" i="5"/>
  <c r="AS926" i="5"/>
  <c r="AR928" i="5"/>
  <c r="AV930" i="5"/>
  <c r="AR938" i="5"/>
  <c r="AR940" i="5"/>
  <c r="AY940" i="5"/>
  <c r="AR941" i="5"/>
  <c r="AV941" i="5"/>
  <c r="AS943" i="5"/>
  <c r="AR944" i="5"/>
  <c r="AV944" i="5"/>
  <c r="AU955" i="5"/>
  <c r="AR965" i="5"/>
  <c r="AR966" i="5"/>
  <c r="AR967" i="5"/>
  <c r="AR968" i="5"/>
  <c r="AR969" i="5"/>
  <c r="AR970" i="5"/>
  <c r="AR971" i="5"/>
  <c r="AR972" i="5"/>
  <c r="AR973" i="5"/>
  <c r="AS978" i="5"/>
  <c r="AV980" i="5"/>
  <c r="AV982" i="5"/>
  <c r="AS985" i="5"/>
  <c r="AV988" i="5"/>
  <c r="AV990" i="5"/>
  <c r="AV993" i="5"/>
  <c r="AR996" i="5"/>
  <c r="AY996" i="5"/>
  <c r="AS997" i="5"/>
  <c r="AU1002" i="5"/>
  <c r="AS1005" i="5"/>
  <c r="AU1014" i="5"/>
  <c r="AU1038" i="5"/>
  <c r="AU1039" i="5"/>
  <c r="AV1046" i="5"/>
  <c r="V1045" i="5"/>
  <c r="AX1048" i="5"/>
  <c r="AU1049" i="5"/>
  <c r="AU940" i="5"/>
  <c r="AS941" i="5"/>
  <c r="AX941" i="5"/>
  <c r="AS944" i="5"/>
  <c r="AX944" i="5"/>
  <c r="AS965" i="5"/>
  <c r="AS966" i="5"/>
  <c r="AS967" i="5"/>
  <c r="AS968" i="5"/>
  <c r="AS969" i="5"/>
  <c r="AS970" i="5"/>
  <c r="AV978" i="5"/>
  <c r="AV985" i="5"/>
  <c r="AU996" i="5"/>
  <c r="AU997" i="5"/>
  <c r="AU1005" i="5"/>
  <c r="AV1014" i="5"/>
  <c r="AX1039" i="5"/>
  <c r="AV1049" i="5"/>
  <c r="AR934" i="5"/>
  <c r="W940" i="5"/>
  <c r="AV940" i="5"/>
  <c r="W941" i="5"/>
  <c r="W944" i="5"/>
  <c r="AR955" i="5"/>
  <c r="AS977" i="5"/>
  <c r="AQ978" i="5"/>
  <c r="AY978" i="5"/>
  <c r="AR980" i="5"/>
  <c r="AR982" i="5"/>
  <c r="AS984" i="5"/>
  <c r="AQ985" i="5"/>
  <c r="AY985" i="5"/>
  <c r="AR988" i="5"/>
  <c r="AR990" i="5"/>
  <c r="AS992" i="5"/>
  <c r="AQ993" i="5"/>
  <c r="AQ994" i="5"/>
  <c r="W996" i="5"/>
  <c r="AV996" i="5"/>
  <c r="W997" i="5"/>
  <c r="AX997" i="5"/>
  <c r="AU998" i="5"/>
  <c r="W1002" i="5"/>
  <c r="W1003" i="5"/>
  <c r="W1005" i="5"/>
  <c r="AX1005" i="5"/>
  <c r="AQ1014" i="5"/>
  <c r="AY1014" i="5"/>
  <c r="AR1035" i="5"/>
  <c r="AQ1038" i="5"/>
  <c r="AX1038" i="5"/>
  <c r="W1039" i="5"/>
  <c r="AY1039" i="5"/>
  <c r="AR1040" i="5"/>
  <c r="AX1041" i="5"/>
  <c r="AR1046" i="5"/>
  <c r="AQ1048" i="5"/>
  <c r="AQ1049" i="5"/>
  <c r="AY1049" i="5"/>
  <c r="AR993" i="5"/>
  <c r="AQ996" i="5"/>
  <c r="AX996" i="5"/>
  <c r="AQ1002" i="5"/>
  <c r="AU1003" i="5"/>
  <c r="AR1014" i="5"/>
  <c r="AV1035" i="5"/>
  <c r="AX1037" i="5"/>
  <c r="AR1038" i="5"/>
  <c r="AY1038" i="5"/>
  <c r="AQ1039" i="5"/>
  <c r="AV1040" i="5"/>
  <c r="W1041" i="5"/>
  <c r="AY1041" i="5"/>
  <c r="AV1044" i="5"/>
  <c r="AU1046" i="5"/>
  <c r="AU1048" i="5"/>
  <c r="AR1049" i="5"/>
  <c r="AR1050" i="5"/>
  <c r="V1058" i="5"/>
  <c r="K14" i="6" s="1"/>
  <c r="AY76" i="5"/>
  <c r="AU76" i="5"/>
  <c r="AQ76" i="5"/>
  <c r="AX76" i="5"/>
  <c r="W76" i="5"/>
  <c r="AV76" i="5"/>
  <c r="AR76" i="5"/>
  <c r="AY61" i="5"/>
  <c r="AU61" i="5"/>
  <c r="AQ61" i="5"/>
  <c r="AV61" i="5"/>
  <c r="AR61" i="5"/>
  <c r="AX61" i="5"/>
  <c r="W61" i="5"/>
  <c r="AS76" i="5"/>
  <c r="AY88" i="5"/>
  <c r="AU88" i="5"/>
  <c r="AQ88" i="5"/>
  <c r="AX88" i="5"/>
  <c r="W88" i="5"/>
  <c r="AV88" i="5"/>
  <c r="AR88" i="5"/>
  <c r="AY103" i="5"/>
  <c r="AU103" i="5"/>
  <c r="AQ103" i="5"/>
  <c r="AX103" i="5"/>
  <c r="W103" i="5"/>
  <c r="AV103" i="5"/>
  <c r="AR103" i="5"/>
  <c r="AY111" i="5"/>
  <c r="AU111" i="5"/>
  <c r="AQ111" i="5"/>
  <c r="AX111" i="5"/>
  <c r="W111" i="5"/>
  <c r="AV111" i="5"/>
  <c r="AR111" i="5"/>
  <c r="AY119" i="5"/>
  <c r="AU119" i="5"/>
  <c r="AQ119" i="5"/>
  <c r="AX119" i="5"/>
  <c r="W119" i="5"/>
  <c r="AV119" i="5"/>
  <c r="AR119" i="5"/>
  <c r="AY127" i="5"/>
  <c r="AU127" i="5"/>
  <c r="AQ127" i="5"/>
  <c r="AV127" i="5"/>
  <c r="AR127" i="5"/>
  <c r="AX127" i="5"/>
  <c r="W127" i="5"/>
  <c r="AY135" i="5"/>
  <c r="AU135" i="5"/>
  <c r="AQ135" i="5"/>
  <c r="AX135" i="5"/>
  <c r="W135" i="5"/>
  <c r="AV135" i="5"/>
  <c r="AR135" i="5"/>
  <c r="AY160" i="5"/>
  <c r="AU160" i="5"/>
  <c r="AQ160" i="5"/>
  <c r="AX160" i="5"/>
  <c r="W160" i="5"/>
  <c r="AV160" i="5"/>
  <c r="AR160" i="5"/>
  <c r="AY168" i="5"/>
  <c r="AU168" i="5"/>
  <c r="AQ168" i="5"/>
  <c r="AV168" i="5"/>
  <c r="AR168" i="5"/>
  <c r="AX168" i="5"/>
  <c r="W168" i="5"/>
  <c r="AY176" i="5"/>
  <c r="AU176" i="5"/>
  <c r="AQ176" i="5"/>
  <c r="AV176" i="5"/>
  <c r="AR176" i="5"/>
  <c r="AX176" i="5"/>
  <c r="W176" i="5"/>
  <c r="AY184" i="5"/>
  <c r="AU184" i="5"/>
  <c r="AQ184" i="5"/>
  <c r="W184" i="5"/>
  <c r="AX184" i="5"/>
  <c r="AV184" i="5"/>
  <c r="AR184" i="5"/>
  <c r="AY192" i="5"/>
  <c r="AU192" i="5"/>
  <c r="AQ192" i="5"/>
  <c r="AX192" i="5"/>
  <c r="W192" i="5"/>
  <c r="AV192" i="5"/>
  <c r="AR192" i="5"/>
  <c r="AY200" i="5"/>
  <c r="AU200" i="5"/>
  <c r="AQ200" i="5"/>
  <c r="AX200" i="5"/>
  <c r="W200" i="5"/>
  <c r="AV200" i="5"/>
  <c r="AR200" i="5"/>
  <c r="AY208" i="5"/>
  <c r="AU208" i="5"/>
  <c r="AQ208" i="5"/>
  <c r="W208" i="5"/>
  <c r="AV208" i="5"/>
  <c r="AR208" i="5"/>
  <c r="AX208" i="5"/>
  <c r="AX212" i="5"/>
  <c r="W212" i="5"/>
  <c r="AR212" i="5"/>
  <c r="AY212" i="5"/>
  <c r="AS212" i="5"/>
  <c r="AV212" i="5"/>
  <c r="AQ212" i="5"/>
  <c r="AV214" i="5"/>
  <c r="AR214" i="5"/>
  <c r="AQ214" i="5"/>
  <c r="AU214" i="5"/>
  <c r="W214" i="5"/>
  <c r="AX214" i="5"/>
  <c r="AS214" i="5"/>
  <c r="AY63" i="5"/>
  <c r="AU63" i="5"/>
  <c r="AQ63" i="5"/>
  <c r="AV63" i="5"/>
  <c r="AR63" i="5"/>
  <c r="AX63" i="5"/>
  <c r="W63" i="5"/>
  <c r="AY133" i="5"/>
  <c r="AU133" i="5"/>
  <c r="AQ133" i="5"/>
  <c r="AX133" i="5"/>
  <c r="W133" i="5"/>
  <c r="AV133" i="5"/>
  <c r="AR133" i="5"/>
  <c r="AY141" i="5"/>
  <c r="AU141" i="5"/>
  <c r="AQ141" i="5"/>
  <c r="AV141" i="5"/>
  <c r="AR141" i="5"/>
  <c r="AX141" i="5"/>
  <c r="W141" i="5"/>
  <c r="AS192" i="5"/>
  <c r="AS200" i="5"/>
  <c r="AS208" i="5"/>
  <c r="AU212" i="5"/>
  <c r="AY66" i="5"/>
  <c r="AU66" i="5"/>
  <c r="AQ66" i="5"/>
  <c r="AV66" i="5"/>
  <c r="AR66" i="5"/>
  <c r="AX66" i="5"/>
  <c r="W66" i="5"/>
  <c r="V50" i="5"/>
  <c r="AY57" i="5"/>
  <c r="AU57" i="5"/>
  <c r="AQ57" i="5"/>
  <c r="W57" i="5"/>
  <c r="AX57" i="5"/>
  <c r="AV57" i="5"/>
  <c r="AR57" i="5"/>
  <c r="AS66" i="5"/>
  <c r="AY92" i="5"/>
  <c r="AU92" i="5"/>
  <c r="AQ92" i="5"/>
  <c r="AX92" i="5"/>
  <c r="W92" i="5"/>
  <c r="AV92" i="5"/>
  <c r="AR92" i="5"/>
  <c r="AO95" i="5"/>
  <c r="AO94" i="5"/>
  <c r="AY99" i="5"/>
  <c r="AU99" i="5"/>
  <c r="AQ99" i="5"/>
  <c r="BG98" i="5"/>
  <c r="AV99" i="5"/>
  <c r="AR99" i="5"/>
  <c r="AX99" i="5"/>
  <c r="W99" i="5"/>
  <c r="AY107" i="5"/>
  <c r="AU107" i="5"/>
  <c r="AQ107" i="5"/>
  <c r="W107" i="5"/>
  <c r="AV107" i="5"/>
  <c r="AR107" i="5"/>
  <c r="AX107" i="5"/>
  <c r="AY115" i="5"/>
  <c r="AU115" i="5"/>
  <c r="AQ115" i="5"/>
  <c r="AV115" i="5"/>
  <c r="AR115" i="5"/>
  <c r="AX115" i="5"/>
  <c r="W115" i="5"/>
  <c r="AY123" i="5"/>
  <c r="AU123" i="5"/>
  <c r="AQ123" i="5"/>
  <c r="AX123" i="5"/>
  <c r="W123" i="5"/>
  <c r="AV123" i="5"/>
  <c r="AR123" i="5"/>
  <c r="AS133" i="5"/>
  <c r="AS141" i="5"/>
  <c r="AY156" i="5"/>
  <c r="AU156" i="5"/>
  <c r="AQ156" i="5"/>
  <c r="AX156" i="5"/>
  <c r="W156" i="5"/>
  <c r="AV156" i="5"/>
  <c r="AR156" i="5"/>
  <c r="AY164" i="5"/>
  <c r="AU164" i="5"/>
  <c r="AQ164" i="5"/>
  <c r="AV164" i="5"/>
  <c r="AR164" i="5"/>
  <c r="AX164" i="5"/>
  <c r="W164" i="5"/>
  <c r="AY172" i="5"/>
  <c r="AU172" i="5"/>
  <c r="AQ172" i="5"/>
  <c r="AX172" i="5"/>
  <c r="W172" i="5"/>
  <c r="AV172" i="5"/>
  <c r="AR172" i="5"/>
  <c r="AY180" i="5"/>
  <c r="AU180" i="5"/>
  <c r="AQ180" i="5"/>
  <c r="W180" i="5"/>
  <c r="AV180" i="5"/>
  <c r="AR180" i="5"/>
  <c r="AX180" i="5"/>
  <c r="AY188" i="5"/>
  <c r="AU188" i="5"/>
  <c r="AQ188" i="5"/>
  <c r="AX188" i="5"/>
  <c r="W188" i="5"/>
  <c r="AV188" i="5"/>
  <c r="AR188" i="5"/>
  <c r="AY196" i="5"/>
  <c r="AU196" i="5"/>
  <c r="AQ196" i="5"/>
  <c r="AX196" i="5"/>
  <c r="W196" i="5"/>
  <c r="AV196" i="5"/>
  <c r="AR196" i="5"/>
  <c r="AY204" i="5"/>
  <c r="AU204" i="5"/>
  <c r="AQ204" i="5"/>
  <c r="AX204" i="5"/>
  <c r="W204" i="5"/>
  <c r="AV204" i="5"/>
  <c r="AR204" i="5"/>
  <c r="AY213" i="5"/>
  <c r="AU213" i="5"/>
  <c r="AQ213" i="5"/>
  <c r="AR213" i="5"/>
  <c r="AV213" i="5"/>
  <c r="W213" i="5"/>
  <c r="AX213" i="5"/>
  <c r="AS213" i="5"/>
  <c r="AY214" i="5"/>
  <c r="AX224" i="5"/>
  <c r="W224" i="5"/>
  <c r="AY224" i="5"/>
  <c r="AS224" i="5"/>
  <c r="AR224" i="5"/>
  <c r="AU224" i="5"/>
  <c r="AQ224" i="5"/>
  <c r="AV226" i="5"/>
  <c r="AR226" i="5"/>
  <c r="AX226" i="5"/>
  <c r="AS226" i="5"/>
  <c r="AY226" i="5"/>
  <c r="AQ226" i="5"/>
  <c r="W226" i="5"/>
  <c r="AY241" i="5"/>
  <c r="AU241" i="5"/>
  <c r="AQ241" i="5"/>
  <c r="AX241" i="5"/>
  <c r="AS241" i="5"/>
  <c r="AR241" i="5"/>
  <c r="W241" i="5"/>
  <c r="AY145" i="5"/>
  <c r="AU145" i="5"/>
  <c r="AQ145" i="5"/>
  <c r="AX145" i="5"/>
  <c r="W145" i="5"/>
  <c r="AV145" i="5"/>
  <c r="AR145" i="5"/>
  <c r="AV217" i="5"/>
  <c r="AR217" i="5"/>
  <c r="AQ217" i="5"/>
  <c r="AX217" i="5"/>
  <c r="AS217" i="5"/>
  <c r="AU217" i="5"/>
  <c r="W217" i="5"/>
  <c r="AX220" i="5"/>
  <c r="W220" i="5"/>
  <c r="AY220" i="5"/>
  <c r="AS220" i="5"/>
  <c r="AR220" i="5"/>
  <c r="AQ220" i="5"/>
  <c r="AU220" i="5"/>
  <c r="AY233" i="5"/>
  <c r="AU233" i="5"/>
  <c r="AQ233" i="5"/>
  <c r="AV233" i="5"/>
  <c r="W233" i="5"/>
  <c r="AS233" i="5"/>
  <c r="AX233" i="5"/>
  <c r="AR233" i="5"/>
  <c r="AX248" i="5"/>
  <c r="W248" i="5"/>
  <c r="AV248" i="5"/>
  <c r="AQ248" i="5"/>
  <c r="AS248" i="5"/>
  <c r="AR248" i="5"/>
  <c r="AU248" i="5"/>
  <c r="AY248" i="5"/>
  <c r="AX256" i="5"/>
  <c r="W256" i="5"/>
  <c r="AY256" i="5"/>
  <c r="AS256" i="5"/>
  <c r="AV256" i="5"/>
  <c r="AV258" i="5"/>
  <c r="AR258" i="5"/>
  <c r="AX258" i="5"/>
  <c r="AS258" i="5"/>
  <c r="AX312" i="5"/>
  <c r="W312" i="5"/>
  <c r="AV312" i="5"/>
  <c r="AQ312" i="5"/>
  <c r="AX356" i="5"/>
  <c r="W356" i="5"/>
  <c r="AY356" i="5"/>
  <c r="AS356" i="5"/>
  <c r="AV356" i="5"/>
  <c r="AV358" i="5"/>
  <c r="AR358" i="5"/>
  <c r="AX358" i="5"/>
  <c r="AS358" i="5"/>
  <c r="AX383" i="5"/>
  <c r="W383" i="5"/>
  <c r="AV383" i="5"/>
  <c r="AQ383" i="5"/>
  <c r="AV385" i="5"/>
  <c r="AR385" i="5"/>
  <c r="AU385" i="5"/>
  <c r="W385" i="5"/>
  <c r="AV398" i="5"/>
  <c r="AR398" i="5"/>
  <c r="AQ398" i="5"/>
  <c r="AU398" i="5"/>
  <c r="AV405" i="5"/>
  <c r="AR405" i="5"/>
  <c r="AQ405" i="5"/>
  <c r="BA414" i="5"/>
  <c r="V412" i="5"/>
  <c r="AJ412" i="5" s="1"/>
  <c r="BA415" i="5"/>
  <c r="W415" i="5"/>
  <c r="W424" i="5"/>
  <c r="BA424" i="5"/>
  <c r="AS65" i="5"/>
  <c r="AS87" i="5"/>
  <c r="AS118" i="5"/>
  <c r="AS130" i="5"/>
  <c r="AS140" i="5"/>
  <c r="AS155" i="5"/>
  <c r="AS167" i="5"/>
  <c r="AS179" i="5"/>
  <c r="AS191" i="5"/>
  <c r="AX216" i="5"/>
  <c r="W216" i="5"/>
  <c r="AU216" i="5"/>
  <c r="AX244" i="5"/>
  <c r="W244" i="5"/>
  <c r="AR244" i="5"/>
  <c r="AV244" i="5"/>
  <c r="AU246" i="5"/>
  <c r="AQ250" i="5"/>
  <c r="AY261" i="5"/>
  <c r="AU261" i="5"/>
  <c r="AQ261" i="5"/>
  <c r="AR261" i="5"/>
  <c r="AV261" i="5"/>
  <c r="AR265" i="5"/>
  <c r="AV276" i="5"/>
  <c r="AV278" i="5"/>
  <c r="AR278" i="5"/>
  <c r="AQ278" i="5"/>
  <c r="AY280" i="5"/>
  <c r="AY293" i="5"/>
  <c r="AU293" i="5"/>
  <c r="AQ293" i="5"/>
  <c r="AR293" i="5"/>
  <c r="AX308" i="5"/>
  <c r="W308" i="5"/>
  <c r="AR308" i="5"/>
  <c r="AV310" i="5"/>
  <c r="AR310" i="5"/>
  <c r="AQ310" i="5"/>
  <c r="AR312" i="5"/>
  <c r="AY316" i="5"/>
  <c r="AU316" i="5"/>
  <c r="AQ316" i="5"/>
  <c r="AV316" i="5"/>
  <c r="W316" i="5"/>
  <c r="AY319" i="5"/>
  <c r="AU319" i="5"/>
  <c r="AQ319" i="5"/>
  <c r="AV319" i="5"/>
  <c r="W319" i="5"/>
  <c r="AX333" i="5"/>
  <c r="W333" i="5"/>
  <c r="AR333" i="5"/>
  <c r="AV333" i="5"/>
  <c r="W358" i="5"/>
  <c r="AX379" i="5"/>
  <c r="W379" i="5"/>
  <c r="AR379" i="5"/>
  <c r="AV379" i="5"/>
  <c r="AV381" i="5"/>
  <c r="AR381" i="5"/>
  <c r="AQ381" i="5"/>
  <c r="AU381" i="5"/>
  <c r="AR383" i="5"/>
  <c r="AY383" i="5"/>
  <c r="AQ385" i="5"/>
  <c r="AX385" i="5"/>
  <c r="AX386" i="5"/>
  <c r="W386" i="5"/>
  <c r="AR386" i="5"/>
  <c r="AV386" i="5"/>
  <c r="AQ393" i="5"/>
  <c r="AX394" i="5"/>
  <c r="W394" i="5"/>
  <c r="AR394" i="5"/>
  <c r="AV394" i="5"/>
  <c r="AX54" i="5"/>
  <c r="AX55" i="5"/>
  <c r="AQ56" i="5"/>
  <c r="AU56" i="5"/>
  <c r="AY56" i="5"/>
  <c r="AS58" i="5"/>
  <c r="AQ60" i="5"/>
  <c r="AU60" i="5"/>
  <c r="AY60" i="5"/>
  <c r="AS64" i="5"/>
  <c r="AQ65" i="5"/>
  <c r="AU65" i="5"/>
  <c r="AY65" i="5"/>
  <c r="AS67" i="5"/>
  <c r="AQ73" i="5"/>
  <c r="AU73" i="5"/>
  <c r="AY73" i="5"/>
  <c r="AS74" i="5"/>
  <c r="AQ79" i="5"/>
  <c r="AU79" i="5"/>
  <c r="AY79" i="5"/>
  <c r="AS80" i="5"/>
  <c r="AQ83" i="5"/>
  <c r="AU83" i="5"/>
  <c r="AY83" i="5"/>
  <c r="V86" i="5"/>
  <c r="AJ86" i="5" s="1"/>
  <c r="AQ87" i="5"/>
  <c r="AU87" i="5"/>
  <c r="AY87" i="5"/>
  <c r="AS89" i="5"/>
  <c r="AQ91" i="5"/>
  <c r="AU91" i="5"/>
  <c r="AY91" i="5"/>
  <c r="AS100" i="5"/>
  <c r="AQ102" i="5"/>
  <c r="AU102" i="5"/>
  <c r="AY102" i="5"/>
  <c r="AS104" i="5"/>
  <c r="AQ106" i="5"/>
  <c r="AU106" i="5"/>
  <c r="AY106" i="5"/>
  <c r="AS108" i="5"/>
  <c r="AQ110" i="5"/>
  <c r="AU110" i="5"/>
  <c r="AY110" i="5"/>
  <c r="AS112" i="5"/>
  <c r="AQ114" i="5"/>
  <c r="AU114" i="5"/>
  <c r="AY114" i="5"/>
  <c r="AS116" i="5"/>
  <c r="AQ118" i="5"/>
  <c r="AU118" i="5"/>
  <c r="AY118" i="5"/>
  <c r="AS120" i="5"/>
  <c r="AQ122" i="5"/>
  <c r="AU122" i="5"/>
  <c r="AY122" i="5"/>
  <c r="AS124" i="5"/>
  <c r="AQ126" i="5"/>
  <c r="AU126" i="5"/>
  <c r="AY126" i="5"/>
  <c r="AS128" i="5"/>
  <c r="AQ130" i="5"/>
  <c r="AU130" i="5"/>
  <c r="AY130" i="5"/>
  <c r="AS131" i="5"/>
  <c r="AQ132" i="5"/>
  <c r="AU132" i="5"/>
  <c r="AY132" i="5"/>
  <c r="AS136" i="5"/>
  <c r="AQ137" i="5"/>
  <c r="AU137" i="5"/>
  <c r="AY137" i="5"/>
  <c r="AS138" i="5"/>
  <c r="AQ140" i="5"/>
  <c r="AU140" i="5"/>
  <c r="AY140" i="5"/>
  <c r="AS142" i="5"/>
  <c r="AQ144" i="5"/>
  <c r="AU144" i="5"/>
  <c r="AY144" i="5"/>
  <c r="AS146" i="5"/>
  <c r="AS153" i="5"/>
  <c r="AQ155" i="5"/>
  <c r="AU155" i="5"/>
  <c r="AY155" i="5"/>
  <c r="AS157" i="5"/>
  <c r="AQ159" i="5"/>
  <c r="AU159" i="5"/>
  <c r="AY159" i="5"/>
  <c r="AS161" i="5"/>
  <c r="AQ163" i="5"/>
  <c r="AU163" i="5"/>
  <c r="AY163" i="5"/>
  <c r="AS165" i="5"/>
  <c r="AQ167" i="5"/>
  <c r="AU167" i="5"/>
  <c r="AY167" i="5"/>
  <c r="AS169" i="5"/>
  <c r="AQ171" i="5"/>
  <c r="AU171" i="5"/>
  <c r="AY171" i="5"/>
  <c r="AS173" i="5"/>
  <c r="AQ175" i="5"/>
  <c r="AU175" i="5"/>
  <c r="AY175" i="5"/>
  <c r="AS177" i="5"/>
  <c r="AQ179" i="5"/>
  <c r="AU179" i="5"/>
  <c r="AY179" i="5"/>
  <c r="AS181" i="5"/>
  <c r="AQ183" i="5"/>
  <c r="AU183" i="5"/>
  <c r="AY183" i="5"/>
  <c r="AS185" i="5"/>
  <c r="AQ187" i="5"/>
  <c r="AU187" i="5"/>
  <c r="AY187" i="5"/>
  <c r="AS189" i="5"/>
  <c r="AQ191" i="5"/>
  <c r="AU191" i="5"/>
  <c r="AY191" i="5"/>
  <c r="AS193" i="5"/>
  <c r="AQ195" i="5"/>
  <c r="AU195" i="5"/>
  <c r="AY195" i="5"/>
  <c r="AS197" i="5"/>
  <c r="AQ199" i="5"/>
  <c r="AU199" i="5"/>
  <c r="AY199" i="5"/>
  <c r="AS201" i="5"/>
  <c r="AQ203" i="5"/>
  <c r="AU203" i="5"/>
  <c r="AY203" i="5"/>
  <c r="AS205" i="5"/>
  <c r="AQ207" i="5"/>
  <c r="AU207" i="5"/>
  <c r="AY207" i="5"/>
  <c r="AY209" i="5"/>
  <c r="AU209" i="5"/>
  <c r="AQ209" i="5"/>
  <c r="AV210" i="5"/>
  <c r="AR210" i="5"/>
  <c r="AY210" i="5"/>
  <c r="AR216" i="5"/>
  <c r="AX218" i="5"/>
  <c r="W218" i="5"/>
  <c r="AU218" i="5"/>
  <c r="AV223" i="5"/>
  <c r="AR223" i="5"/>
  <c r="AQ223" i="5"/>
  <c r="AU223" i="5"/>
  <c r="AX228" i="5"/>
  <c r="W228" i="5"/>
  <c r="AR228" i="5"/>
  <c r="AV228" i="5"/>
  <c r="AS229" i="5"/>
  <c r="AV230" i="5"/>
  <c r="AR230" i="5"/>
  <c r="AQ230" i="5"/>
  <c r="AU230" i="5"/>
  <c r="AS244" i="5"/>
  <c r="AY245" i="5"/>
  <c r="AU245" i="5"/>
  <c r="AQ245" i="5"/>
  <c r="AR245" i="5"/>
  <c r="AV245" i="5"/>
  <c r="AS246" i="5"/>
  <c r="AU256" i="5"/>
  <c r="AX260" i="5"/>
  <c r="W260" i="5"/>
  <c r="AR260" i="5"/>
  <c r="AV260" i="5"/>
  <c r="AS261" i="5"/>
  <c r="AV262" i="5"/>
  <c r="AR262" i="5"/>
  <c r="AQ262" i="5"/>
  <c r="AU262" i="5"/>
  <c r="AS276" i="5"/>
  <c r="AY277" i="5"/>
  <c r="AU277" i="5"/>
  <c r="AQ277" i="5"/>
  <c r="AR277" i="5"/>
  <c r="AV277" i="5"/>
  <c r="AS278" i="5"/>
  <c r="AY278" i="5"/>
  <c r="AS284" i="5"/>
  <c r="AV285" i="5"/>
  <c r="AR285" i="5"/>
  <c r="AU285" i="5"/>
  <c r="W285" i="5"/>
  <c r="AX289" i="5"/>
  <c r="W289" i="5"/>
  <c r="AR289" i="5"/>
  <c r="AV289" i="5"/>
  <c r="AX292" i="5"/>
  <c r="W292" i="5"/>
  <c r="AR292" i="5"/>
  <c r="AV292" i="5"/>
  <c r="AS293" i="5"/>
  <c r="AV294" i="5"/>
  <c r="AR294" i="5"/>
  <c r="AQ294" i="5"/>
  <c r="AU294" i="5"/>
  <c r="AS308" i="5"/>
  <c r="AY309" i="5"/>
  <c r="AU309" i="5"/>
  <c r="AQ309" i="5"/>
  <c r="AR309" i="5"/>
  <c r="AV309" i="5"/>
  <c r="AS310" i="5"/>
  <c r="AY310" i="5"/>
  <c r="AU312" i="5"/>
  <c r="AS316" i="5"/>
  <c r="AX318" i="5"/>
  <c r="W318" i="5"/>
  <c r="AV318" i="5"/>
  <c r="AQ318" i="5"/>
  <c r="AS319" i="5"/>
  <c r="AX321" i="5"/>
  <c r="W321" i="5"/>
  <c r="AV321" i="5"/>
  <c r="AQ321" i="5"/>
  <c r="AS322" i="5"/>
  <c r="AV323" i="5"/>
  <c r="AR323" i="5"/>
  <c r="AU323" i="5"/>
  <c r="W323" i="5"/>
  <c r="AS333" i="5"/>
  <c r="AY343" i="5"/>
  <c r="AU343" i="5"/>
  <c r="AQ343" i="5"/>
  <c r="AV343" i="5"/>
  <c r="W343" i="5"/>
  <c r="AS344" i="5"/>
  <c r="AU356" i="5"/>
  <c r="AX363" i="5"/>
  <c r="W363" i="5"/>
  <c r="AR363" i="5"/>
  <c r="AV363" i="5"/>
  <c r="AS364" i="5"/>
  <c r="AV365" i="5"/>
  <c r="AR365" i="5"/>
  <c r="AQ365" i="5"/>
  <c r="AU365" i="5"/>
  <c r="AR367" i="5"/>
  <c r="AQ369" i="5"/>
  <c r="AS379" i="5"/>
  <c r="AY380" i="5"/>
  <c r="AU380" i="5"/>
  <c r="AQ380" i="5"/>
  <c r="AR380" i="5"/>
  <c r="AV380" i="5"/>
  <c r="AS381" i="5"/>
  <c r="AY381" i="5"/>
  <c r="AU383" i="5"/>
  <c r="AR384" i="5"/>
  <c r="AS386" i="5"/>
  <c r="AS390" i="5"/>
  <c r="AS394" i="5"/>
  <c r="AX400" i="5"/>
  <c r="W400" i="5"/>
  <c r="AV400" i="5"/>
  <c r="AQ400" i="5"/>
  <c r="AS401" i="5"/>
  <c r="AV402" i="5"/>
  <c r="AR402" i="5"/>
  <c r="AU402" i="5"/>
  <c r="W402" i="5"/>
  <c r="AQ404" i="5"/>
  <c r="W416" i="5"/>
  <c r="BA416" i="5"/>
  <c r="W454" i="5"/>
  <c r="BA454" i="5"/>
  <c r="AV250" i="5"/>
  <c r="AR250" i="5"/>
  <c r="AU250" i="5"/>
  <c r="W250" i="5"/>
  <c r="AU258" i="5"/>
  <c r="AX280" i="5"/>
  <c r="W280" i="5"/>
  <c r="AV280" i="5"/>
  <c r="AQ280" i="5"/>
  <c r="AV282" i="5"/>
  <c r="AR282" i="5"/>
  <c r="AU282" i="5"/>
  <c r="W282" i="5"/>
  <c r="AY297" i="5"/>
  <c r="AU297" i="5"/>
  <c r="AQ297" i="5"/>
  <c r="AV297" i="5"/>
  <c r="W297" i="5"/>
  <c r="AX348" i="5"/>
  <c r="W348" i="5"/>
  <c r="AV348" i="5"/>
  <c r="AQ348" i="5"/>
  <c r="AV350" i="5"/>
  <c r="AR350" i="5"/>
  <c r="AU350" i="5"/>
  <c r="W350" i="5"/>
  <c r="AU358" i="5"/>
  <c r="AV361" i="5"/>
  <c r="AR361" i="5"/>
  <c r="AX361" i="5"/>
  <c r="AS361" i="5"/>
  <c r="AU361" i="5"/>
  <c r="AW361" i="5" s="1"/>
  <c r="AY368" i="5"/>
  <c r="AU368" i="5"/>
  <c r="AQ368" i="5"/>
  <c r="AV368" i="5"/>
  <c r="W368" i="5"/>
  <c r="AU405" i="5"/>
  <c r="AR54" i="5"/>
  <c r="AV54" i="5"/>
  <c r="AR55" i="5"/>
  <c r="AV55" i="5"/>
  <c r="AS56" i="5"/>
  <c r="AS73" i="5"/>
  <c r="AS91" i="5"/>
  <c r="AS102" i="5"/>
  <c r="AS114" i="5"/>
  <c r="AS126" i="5"/>
  <c r="AS137" i="5"/>
  <c r="AS163" i="5"/>
  <c r="AS175" i="5"/>
  <c r="AS195" i="5"/>
  <c r="AS199" i="5"/>
  <c r="AS203" i="5"/>
  <c r="AQ256" i="5"/>
  <c r="AU278" i="5"/>
  <c r="AV293" i="5"/>
  <c r="AR297" i="5"/>
  <c r="AX297" i="5"/>
  <c r="AV308" i="5"/>
  <c r="AQ332" i="5"/>
  <c r="BA451" i="5"/>
  <c r="W451" i="5"/>
  <c r="AY265" i="5"/>
  <c r="AU265" i="5"/>
  <c r="AQ265" i="5"/>
  <c r="AV265" i="5"/>
  <c r="W265" i="5"/>
  <c r="AY273" i="5"/>
  <c r="AU273" i="5"/>
  <c r="AQ273" i="5"/>
  <c r="AX273" i="5"/>
  <c r="AS273" i="5"/>
  <c r="AV273" i="5"/>
  <c r="AV290" i="5"/>
  <c r="AR290" i="5"/>
  <c r="AX290" i="5"/>
  <c r="AS290" i="5"/>
  <c r="AU290" i="5"/>
  <c r="AY305" i="5"/>
  <c r="AU305" i="5"/>
  <c r="AQ305" i="5"/>
  <c r="AX305" i="5"/>
  <c r="AS305" i="5"/>
  <c r="AV305" i="5"/>
  <c r="AV314" i="5"/>
  <c r="AR314" i="5"/>
  <c r="AU314" i="5"/>
  <c r="W314" i="5"/>
  <c r="AV332" i="5"/>
  <c r="AR332" i="5"/>
  <c r="AU332" i="5"/>
  <c r="W332" i="5"/>
  <c r="AY336" i="5"/>
  <c r="AU336" i="5"/>
  <c r="AQ336" i="5"/>
  <c r="AX336" i="5"/>
  <c r="AS336" i="5"/>
  <c r="AY376" i="5"/>
  <c r="AU376" i="5"/>
  <c r="AQ376" i="5"/>
  <c r="AX376" i="5"/>
  <c r="AS376" i="5"/>
  <c r="AV376" i="5"/>
  <c r="AV389" i="5"/>
  <c r="AR389" i="5"/>
  <c r="AU389" i="5"/>
  <c r="W389" i="5"/>
  <c r="AV393" i="5"/>
  <c r="AR393" i="5"/>
  <c r="AU393" i="5"/>
  <c r="W393" i="5"/>
  <c r="AS60" i="5"/>
  <c r="AS79" i="5"/>
  <c r="AS83" i="5"/>
  <c r="AS106" i="5"/>
  <c r="AS110" i="5"/>
  <c r="AS122" i="5"/>
  <c r="AS132" i="5"/>
  <c r="AS144" i="5"/>
  <c r="AS159" i="5"/>
  <c r="AS171" i="5"/>
  <c r="AS183" i="5"/>
  <c r="AS187" i="5"/>
  <c r="AS207" i="5"/>
  <c r="AY229" i="5"/>
  <c r="AU229" i="5"/>
  <c r="AQ229" i="5"/>
  <c r="AR229" i="5"/>
  <c r="AV246" i="5"/>
  <c r="AR246" i="5"/>
  <c r="AQ246" i="5"/>
  <c r="W258" i="5"/>
  <c r="W273" i="5"/>
  <c r="AX276" i="5"/>
  <c r="W276" i="5"/>
  <c r="AR276" i="5"/>
  <c r="AR280" i="5"/>
  <c r="AQ282" i="5"/>
  <c r="AX282" i="5"/>
  <c r="AY284" i="5"/>
  <c r="AU284" i="5"/>
  <c r="AQ284" i="5"/>
  <c r="AV284" i="5"/>
  <c r="W284" i="5"/>
  <c r="W290" i="5"/>
  <c r="W305" i="5"/>
  <c r="AU310" i="5"/>
  <c r="AY312" i="5"/>
  <c r="AQ314" i="5"/>
  <c r="AY322" i="5"/>
  <c r="AU322" i="5"/>
  <c r="AQ322" i="5"/>
  <c r="AV322" i="5"/>
  <c r="W322" i="5"/>
  <c r="W336" i="5"/>
  <c r="AV344" i="5"/>
  <c r="AR344" i="5"/>
  <c r="AU344" i="5"/>
  <c r="W344" i="5"/>
  <c r="AR348" i="5"/>
  <c r="AY348" i="5"/>
  <c r="AQ350" i="5"/>
  <c r="AX350" i="5"/>
  <c r="AQ356" i="5"/>
  <c r="W361" i="5"/>
  <c r="AY364" i="5"/>
  <c r="AU364" i="5"/>
  <c r="AQ364" i="5"/>
  <c r="AR364" i="5"/>
  <c r="AV364" i="5"/>
  <c r="AR368" i="5"/>
  <c r="AX368" i="5"/>
  <c r="AQ389" i="5"/>
  <c r="AX389" i="5"/>
  <c r="AX390" i="5"/>
  <c r="W390" i="5"/>
  <c r="AR390" i="5"/>
  <c r="AV390" i="5"/>
  <c r="W398" i="5"/>
  <c r="AX398" i="5"/>
  <c r="AY401" i="5"/>
  <c r="AU401" i="5"/>
  <c r="AQ401" i="5"/>
  <c r="AV401" i="5"/>
  <c r="W401" i="5"/>
  <c r="AV404" i="5"/>
  <c r="AR404" i="5"/>
  <c r="AX404" i="5"/>
  <c r="AS404" i="5"/>
  <c r="AU404" i="5"/>
  <c r="AW404" i="5" s="1"/>
  <c r="W405" i="5"/>
  <c r="AX405" i="5"/>
  <c r="W414" i="5"/>
  <c r="W419" i="5"/>
  <c r="BA420" i="5"/>
  <c r="BA423" i="5"/>
  <c r="W423" i="5"/>
  <c r="BA438" i="5"/>
  <c r="AL46" i="5"/>
  <c r="AR51" i="5"/>
  <c r="AV51" i="5"/>
  <c r="AR52" i="5"/>
  <c r="AV52" i="5"/>
  <c r="W54" i="5"/>
  <c r="W55" i="5"/>
  <c r="W56" i="5"/>
  <c r="AR58" i="5"/>
  <c r="AV58" i="5"/>
  <c r="W60" i="5"/>
  <c r="AR64" i="5"/>
  <c r="AV64" i="5"/>
  <c r="W65" i="5"/>
  <c r="AR67" i="5"/>
  <c r="AV67" i="5"/>
  <c r="W73" i="5"/>
  <c r="AR74" i="5"/>
  <c r="AV74" i="5"/>
  <c r="W79" i="5"/>
  <c r="AR80" i="5"/>
  <c r="AV80" i="5"/>
  <c r="W83" i="5"/>
  <c r="W87" i="5"/>
  <c r="AR89" i="5"/>
  <c r="AV89" i="5"/>
  <c r="W91" i="5"/>
  <c r="U94" i="5"/>
  <c r="AR100" i="5"/>
  <c r="AV100" i="5"/>
  <c r="W102" i="5"/>
  <c r="AR104" i="5"/>
  <c r="AV104" i="5"/>
  <c r="W106" i="5"/>
  <c r="AR108" i="5"/>
  <c r="AV108" i="5"/>
  <c r="W110" i="5"/>
  <c r="AR112" i="5"/>
  <c r="AV112" i="5"/>
  <c r="W114" i="5"/>
  <c r="AR116" i="5"/>
  <c r="AV116" i="5"/>
  <c r="W118" i="5"/>
  <c r="AR120" i="5"/>
  <c r="AV120" i="5"/>
  <c r="W122" i="5"/>
  <c r="AR124" i="5"/>
  <c r="AV124" i="5"/>
  <c r="W126" i="5"/>
  <c r="AR128" i="5"/>
  <c r="AV128" i="5"/>
  <c r="W130" i="5"/>
  <c r="AR131" i="5"/>
  <c r="AV131" i="5"/>
  <c r="W132" i="5"/>
  <c r="AR136" i="5"/>
  <c r="AV136" i="5"/>
  <c r="W137" i="5"/>
  <c r="AR138" i="5"/>
  <c r="AV138" i="5"/>
  <c r="W140" i="5"/>
  <c r="AR142" i="5"/>
  <c r="AV142" i="5"/>
  <c r="W144" i="5"/>
  <c r="AR146" i="5"/>
  <c r="AV146" i="5"/>
  <c r="AR153" i="5"/>
  <c r="AV153" i="5"/>
  <c r="W155" i="5"/>
  <c r="AR157" i="5"/>
  <c r="AV157" i="5"/>
  <c r="AW157" i="5" s="1"/>
  <c r="W159" i="5"/>
  <c r="AR161" i="5"/>
  <c r="AV161" i="5"/>
  <c r="W163" i="5"/>
  <c r="AR165" i="5"/>
  <c r="AV165" i="5"/>
  <c r="W167" i="5"/>
  <c r="AR169" i="5"/>
  <c r="AV169" i="5"/>
  <c r="W171" i="5"/>
  <c r="AR173" i="5"/>
  <c r="AV173" i="5"/>
  <c r="W175" i="5"/>
  <c r="AR177" i="5"/>
  <c r="AV177" i="5"/>
  <c r="W179" i="5"/>
  <c r="AR181" i="5"/>
  <c r="AV181" i="5"/>
  <c r="W183" i="5"/>
  <c r="AR185" i="5"/>
  <c r="AV185" i="5"/>
  <c r="W187" i="5"/>
  <c r="AR189" i="5"/>
  <c r="AV189" i="5"/>
  <c r="W191" i="5"/>
  <c r="AR193" i="5"/>
  <c r="AV193" i="5"/>
  <c r="W195" i="5"/>
  <c r="AR197" i="5"/>
  <c r="AV197" i="5"/>
  <c r="W199" i="5"/>
  <c r="AR201" i="5"/>
  <c r="AV201" i="5"/>
  <c r="W203" i="5"/>
  <c r="AR205" i="5"/>
  <c r="AV205" i="5"/>
  <c r="W207" i="5"/>
  <c r="AS209" i="5"/>
  <c r="AX209" i="5"/>
  <c r="AS210" i="5"/>
  <c r="AX210" i="5"/>
  <c r="AQ216" i="5"/>
  <c r="AV216" i="5"/>
  <c r="AS218" i="5"/>
  <c r="AY218" i="5"/>
  <c r="AV219" i="5"/>
  <c r="AR219" i="5"/>
  <c r="AX222" i="5"/>
  <c r="W222" i="5"/>
  <c r="AV222" i="5"/>
  <c r="AQ222" i="5"/>
  <c r="AY225" i="5"/>
  <c r="AU225" i="5"/>
  <c r="AQ225" i="5"/>
  <c r="AX225" i="5"/>
  <c r="AS225" i="5"/>
  <c r="AV225" i="5"/>
  <c r="AU228" i="5"/>
  <c r="W229" i="5"/>
  <c r="AX229" i="5"/>
  <c r="AX232" i="5"/>
  <c r="W232" i="5"/>
  <c r="AV232" i="5"/>
  <c r="AQ232" i="5"/>
  <c r="AV234" i="5"/>
  <c r="AR234" i="5"/>
  <c r="AU234" i="5"/>
  <c r="W234" i="5"/>
  <c r="AX240" i="5"/>
  <c r="W240" i="5"/>
  <c r="AY240" i="5"/>
  <c r="AS240" i="5"/>
  <c r="AV240" i="5"/>
  <c r="AV242" i="5"/>
  <c r="AR242" i="5"/>
  <c r="AX242" i="5"/>
  <c r="AS242" i="5"/>
  <c r="AU242" i="5"/>
  <c r="AW242" i="5" s="1"/>
  <c r="AQ244" i="5"/>
  <c r="AY244" i="5"/>
  <c r="W246" i="5"/>
  <c r="AX246" i="5"/>
  <c r="AY249" i="5"/>
  <c r="AU249" i="5"/>
  <c r="AQ249" i="5"/>
  <c r="AV249" i="5"/>
  <c r="W249" i="5"/>
  <c r="AS250" i="5"/>
  <c r="AY250" i="5"/>
  <c r="AR256" i="5"/>
  <c r="AY257" i="5"/>
  <c r="AU257" i="5"/>
  <c r="AQ257" i="5"/>
  <c r="AX257" i="5"/>
  <c r="AS257" i="5"/>
  <c r="AV257" i="5"/>
  <c r="AQ258" i="5"/>
  <c r="AY258" i="5"/>
  <c r="AU260" i="5"/>
  <c r="W261" i="5"/>
  <c r="AX261" i="5"/>
  <c r="AX264" i="5"/>
  <c r="W264" i="5"/>
  <c r="AV264" i="5"/>
  <c r="AQ264" i="5"/>
  <c r="AS265" i="5"/>
  <c r="AV266" i="5"/>
  <c r="AR266" i="5"/>
  <c r="AU266" i="5"/>
  <c r="W266" i="5"/>
  <c r="AX272" i="5"/>
  <c r="W272" i="5"/>
  <c r="AY272" i="5"/>
  <c r="AS272" i="5"/>
  <c r="AV272" i="5"/>
  <c r="AR273" i="5"/>
  <c r="AV274" i="5"/>
  <c r="AR274" i="5"/>
  <c r="AX274" i="5"/>
  <c r="AS274" i="5"/>
  <c r="AU274" i="5"/>
  <c r="AW274" i="5" s="1"/>
  <c r="AQ276" i="5"/>
  <c r="AY276" i="5"/>
  <c r="W278" i="5"/>
  <c r="AX278" i="5"/>
  <c r="AS280" i="5"/>
  <c r="AY281" i="5"/>
  <c r="AU281" i="5"/>
  <c r="AQ281" i="5"/>
  <c r="AV281" i="5"/>
  <c r="W281" i="5"/>
  <c r="AS282" i="5"/>
  <c r="AY282" i="5"/>
  <c r="AR284" i="5"/>
  <c r="AX284" i="5"/>
  <c r="AV288" i="5"/>
  <c r="AR288" i="5"/>
  <c r="AU288" i="5"/>
  <c r="W288" i="5"/>
  <c r="AU289" i="5"/>
  <c r="AQ290" i="5"/>
  <c r="AY290" i="5"/>
  <c r="AU292" i="5"/>
  <c r="W293" i="5"/>
  <c r="AX293" i="5"/>
  <c r="AX296" i="5"/>
  <c r="W296" i="5"/>
  <c r="AV296" i="5"/>
  <c r="AQ296" i="5"/>
  <c r="AS297" i="5"/>
  <c r="AV298" i="5"/>
  <c r="AR298" i="5"/>
  <c r="AU298" i="5"/>
  <c r="W298" i="5"/>
  <c r="AX304" i="5"/>
  <c r="W304" i="5"/>
  <c r="AY304" i="5"/>
  <c r="AS304" i="5"/>
  <c r="AV304" i="5"/>
  <c r="AR305" i="5"/>
  <c r="AV306" i="5"/>
  <c r="AR306" i="5"/>
  <c r="AX306" i="5"/>
  <c r="AS306" i="5"/>
  <c r="AU306" i="5"/>
  <c r="AQ308" i="5"/>
  <c r="AY308" i="5"/>
  <c r="W310" i="5"/>
  <c r="AX310" i="5"/>
  <c r="AS312" i="5"/>
  <c r="AY313" i="5"/>
  <c r="AU313" i="5"/>
  <c r="AQ313" i="5"/>
  <c r="AV313" i="5"/>
  <c r="W313" i="5"/>
  <c r="AS314" i="5"/>
  <c r="AY314" i="5"/>
  <c r="AR316" i="5"/>
  <c r="AX316" i="5"/>
  <c r="AU318" i="5"/>
  <c r="AR319" i="5"/>
  <c r="AX319" i="5"/>
  <c r="AU321" i="5"/>
  <c r="AR322" i="5"/>
  <c r="AX322" i="5"/>
  <c r="AY331" i="5"/>
  <c r="AU331" i="5"/>
  <c r="AQ331" i="5"/>
  <c r="AV331" i="5"/>
  <c r="W331" i="5"/>
  <c r="AS332" i="5"/>
  <c r="AY332" i="5"/>
  <c r="AQ333" i="5"/>
  <c r="AY333" i="5"/>
  <c r="AV334" i="5"/>
  <c r="AR334" i="5"/>
  <c r="AX334" i="5"/>
  <c r="AS334" i="5"/>
  <c r="AU334" i="5"/>
  <c r="AW334" i="5" s="1"/>
  <c r="AR336" i="5"/>
  <c r="AQ344" i="5"/>
  <c r="AX344" i="5"/>
  <c r="AY346" i="5"/>
  <c r="AU346" i="5"/>
  <c r="AQ346" i="5"/>
  <c r="AV346" i="5"/>
  <c r="W346" i="5"/>
  <c r="AS348" i="5"/>
  <c r="AY349" i="5"/>
  <c r="AU349" i="5"/>
  <c r="AQ349" i="5"/>
  <c r="AV349" i="5"/>
  <c r="W349" i="5"/>
  <c r="AS350" i="5"/>
  <c r="AY350" i="5"/>
  <c r="AR356" i="5"/>
  <c r="AY357" i="5"/>
  <c r="AU357" i="5"/>
  <c r="AQ357" i="5"/>
  <c r="AX357" i="5"/>
  <c r="AS357" i="5"/>
  <c r="AV357" i="5"/>
  <c r="AQ358" i="5"/>
  <c r="AY358" i="5"/>
  <c r="AY360" i="5"/>
  <c r="AU360" i="5"/>
  <c r="AQ360" i="5"/>
  <c r="AX360" i="5"/>
  <c r="AS360" i="5"/>
  <c r="AV360" i="5"/>
  <c r="AQ361" i="5"/>
  <c r="AY361" i="5"/>
  <c r="W364" i="5"/>
  <c r="AX364" i="5"/>
  <c r="AX367" i="5"/>
  <c r="W367" i="5"/>
  <c r="AV367" i="5"/>
  <c r="AQ367" i="5"/>
  <c r="AS368" i="5"/>
  <c r="AV369" i="5"/>
  <c r="AR369" i="5"/>
  <c r="AU369" i="5"/>
  <c r="W369" i="5"/>
  <c r="AX375" i="5"/>
  <c r="W375" i="5"/>
  <c r="AY375" i="5"/>
  <c r="AS375" i="5"/>
  <c r="AV375" i="5"/>
  <c r="AR376" i="5"/>
  <c r="AV377" i="5"/>
  <c r="AR377" i="5"/>
  <c r="AX377" i="5"/>
  <c r="AS377" i="5"/>
  <c r="AU377" i="5"/>
  <c r="AQ379" i="5"/>
  <c r="AY379" i="5"/>
  <c r="W381" i="5"/>
  <c r="AX381" i="5"/>
  <c r="AS383" i="5"/>
  <c r="AY384" i="5"/>
  <c r="AU384" i="5"/>
  <c r="AQ384" i="5"/>
  <c r="AV384" i="5"/>
  <c r="W384" i="5"/>
  <c r="AS385" i="5"/>
  <c r="AY385" i="5"/>
  <c r="AQ386" i="5"/>
  <c r="AY386" i="5"/>
  <c r="AV387" i="5"/>
  <c r="AR387" i="5"/>
  <c r="AX387" i="5"/>
  <c r="AS387" i="5"/>
  <c r="AU387" i="5"/>
  <c r="AS389" i="5"/>
  <c r="AY389" i="5"/>
  <c r="AQ390" i="5"/>
  <c r="AY390" i="5"/>
  <c r="AV391" i="5"/>
  <c r="AR391" i="5"/>
  <c r="AX391" i="5"/>
  <c r="AS391" i="5"/>
  <c r="AU391" i="5"/>
  <c r="AS393" i="5"/>
  <c r="AY393" i="5"/>
  <c r="AQ394" i="5"/>
  <c r="AY394" i="5"/>
  <c r="AV395" i="5"/>
  <c r="AR395" i="5"/>
  <c r="AX395" i="5"/>
  <c r="AS395" i="5"/>
  <c r="AU395" i="5"/>
  <c r="AS398" i="5"/>
  <c r="AY398" i="5"/>
  <c r="AR401" i="5"/>
  <c r="AX401" i="5"/>
  <c r="W404" i="5"/>
  <c r="AS405" i="5"/>
  <c r="AY405" i="5"/>
  <c r="W422" i="5"/>
  <c r="BA428" i="5"/>
  <c r="BA429" i="5"/>
  <c r="W429" i="5"/>
  <c r="AV221" i="5"/>
  <c r="AR221" i="5"/>
  <c r="AY221" i="5"/>
  <c r="AX236" i="5"/>
  <c r="W236" i="5"/>
  <c r="AU236" i="5"/>
  <c r="AW236" i="5" s="1"/>
  <c r="AY237" i="5"/>
  <c r="AU237" i="5"/>
  <c r="AQ237" i="5"/>
  <c r="AV238" i="5"/>
  <c r="AR238" i="5"/>
  <c r="AY238" i="5"/>
  <c r="AX252" i="5"/>
  <c r="W252" i="5"/>
  <c r="AU252" i="5"/>
  <c r="AY253" i="5"/>
  <c r="AU253" i="5"/>
  <c r="AQ253" i="5"/>
  <c r="AV254" i="5"/>
  <c r="AR254" i="5"/>
  <c r="AY254" i="5"/>
  <c r="AX268" i="5"/>
  <c r="W268" i="5"/>
  <c r="AU268" i="5"/>
  <c r="AY269" i="5"/>
  <c r="AU269" i="5"/>
  <c r="AQ269" i="5"/>
  <c r="AV270" i="5"/>
  <c r="AR270" i="5"/>
  <c r="AY270" i="5"/>
  <c r="AX287" i="5"/>
  <c r="W287" i="5"/>
  <c r="AU287" i="5"/>
  <c r="AX300" i="5"/>
  <c r="W300" i="5"/>
  <c r="AU300" i="5"/>
  <c r="AY301" i="5"/>
  <c r="AU301" i="5"/>
  <c r="AQ301" i="5"/>
  <c r="AV302" i="5"/>
  <c r="AR302" i="5"/>
  <c r="AY302" i="5"/>
  <c r="AX325" i="5"/>
  <c r="W325" i="5"/>
  <c r="AU325" i="5"/>
  <c r="AY326" i="5"/>
  <c r="AU326" i="5"/>
  <c r="AQ326" i="5"/>
  <c r="AV327" i="5"/>
  <c r="AR327" i="5"/>
  <c r="AY327" i="5"/>
  <c r="AY329" i="5"/>
  <c r="AU329" i="5"/>
  <c r="AQ329" i="5"/>
  <c r="AY338" i="5"/>
  <c r="AU338" i="5"/>
  <c r="AQ338" i="5"/>
  <c r="AX340" i="5"/>
  <c r="W340" i="5"/>
  <c r="AU340" i="5"/>
  <c r="AY341" i="5"/>
  <c r="AU341" i="5"/>
  <c r="AQ341" i="5"/>
  <c r="AX352" i="5"/>
  <c r="W352" i="5"/>
  <c r="AU352" i="5"/>
  <c r="AY353" i="5"/>
  <c r="AU353" i="5"/>
  <c r="AQ353" i="5"/>
  <c r="AV354" i="5"/>
  <c r="AR354" i="5"/>
  <c r="AY354" i="5"/>
  <c r="AX371" i="5"/>
  <c r="W371" i="5"/>
  <c r="AU371" i="5"/>
  <c r="AY372" i="5"/>
  <c r="AU372" i="5"/>
  <c r="AQ372" i="5"/>
  <c r="AV373" i="5"/>
  <c r="AR373" i="5"/>
  <c r="AY373" i="5"/>
  <c r="AX388" i="5"/>
  <c r="W388" i="5"/>
  <c r="AU388" i="5"/>
  <c r="AX392" i="5"/>
  <c r="W392" i="5"/>
  <c r="AU392" i="5"/>
  <c r="AV403" i="5"/>
  <c r="AR403" i="5"/>
  <c r="AY403" i="5"/>
  <c r="W442" i="5"/>
  <c r="BA442" i="5"/>
  <c r="W458" i="5"/>
  <c r="BA458" i="5"/>
  <c r="W469" i="5"/>
  <c r="BA469" i="5"/>
  <c r="W446" i="5"/>
  <c r="BA446" i="5"/>
  <c r="W462" i="5"/>
  <c r="BA462" i="5"/>
  <c r="W473" i="5"/>
  <c r="BA473" i="5"/>
  <c r="BA520" i="5"/>
  <c r="V518" i="5"/>
  <c r="AJ518" i="5" s="1"/>
  <c r="AY528" i="5"/>
  <c r="AU528" i="5"/>
  <c r="AQ528" i="5"/>
  <c r="AX528" i="5"/>
  <c r="W528" i="5"/>
  <c r="AV528" i="5"/>
  <c r="AR528" i="5"/>
  <c r="W450" i="5"/>
  <c r="BA450" i="5"/>
  <c r="W459" i="5"/>
  <c r="W466" i="5"/>
  <c r="BA466" i="5"/>
  <c r="BA515" i="5"/>
  <c r="V514" i="5"/>
  <c r="AJ514" i="5" s="1"/>
  <c r="AS528" i="5"/>
  <c r="BA478" i="5"/>
  <c r="W478" i="5"/>
  <c r="BA482" i="5"/>
  <c r="W482" i="5"/>
  <c r="BA490" i="5"/>
  <c r="W490" i="5"/>
  <c r="BA494" i="5"/>
  <c r="W494" i="5"/>
  <c r="BA498" i="5"/>
  <c r="W498" i="5"/>
  <c r="BA502" i="5"/>
  <c r="W502" i="5"/>
  <c r="BA506" i="5"/>
  <c r="W506" i="5"/>
  <c r="BA510" i="5"/>
  <c r="W510" i="5"/>
  <c r="AY524" i="5"/>
  <c r="AU524" i="5"/>
  <c r="AQ524" i="5"/>
  <c r="V523" i="5"/>
  <c r="AJ523" i="5" s="1"/>
  <c r="AX524" i="5"/>
  <c r="W524" i="5"/>
  <c r="AV524" i="5"/>
  <c r="AR524" i="5"/>
  <c r="BA477" i="5"/>
  <c r="BA481" i="5"/>
  <c r="BA485" i="5"/>
  <c r="BA487" i="5"/>
  <c r="BA489" i="5"/>
  <c r="BA493" i="5"/>
  <c r="BA497" i="5"/>
  <c r="BA501" i="5"/>
  <c r="BA505" i="5"/>
  <c r="BA509" i="5"/>
  <c r="BA513" i="5"/>
  <c r="AS525" i="5"/>
  <c r="AQ527" i="5"/>
  <c r="AU527" i="5"/>
  <c r="AY527" i="5"/>
  <c r="AR529" i="5"/>
  <c r="AV529" i="5"/>
  <c r="AR530" i="5"/>
  <c r="AV530" i="5"/>
  <c r="AR531" i="5"/>
  <c r="AV531" i="5"/>
  <c r="AR532" i="5"/>
  <c r="AV532" i="5"/>
  <c r="AR533" i="5"/>
  <c r="AV533" i="5"/>
  <c r="AR534" i="5"/>
  <c r="AV534" i="5"/>
  <c r="AR535" i="5"/>
  <c r="AV535" i="5"/>
  <c r="AR536" i="5"/>
  <c r="AV536" i="5"/>
  <c r="AR537" i="5"/>
  <c r="AV537" i="5"/>
  <c r="AR538" i="5"/>
  <c r="AV538" i="5"/>
  <c r="AS546" i="5"/>
  <c r="AQ548" i="5"/>
  <c r="AU548" i="5"/>
  <c r="AY548" i="5"/>
  <c r="AX550" i="5"/>
  <c r="W550" i="5"/>
  <c r="AU550" i="5"/>
  <c r="AY551" i="5"/>
  <c r="AU551" i="5"/>
  <c r="AQ551" i="5"/>
  <c r="AX551" i="5"/>
  <c r="W551" i="5"/>
  <c r="AS552" i="5"/>
  <c r="AY553" i="5"/>
  <c r="AU553" i="5"/>
  <c r="AQ553" i="5"/>
  <c r="AX553" i="5"/>
  <c r="W553" i="5"/>
  <c r="AS554" i="5"/>
  <c r="AY555" i="5"/>
  <c r="AU555" i="5"/>
  <c r="AQ555" i="5"/>
  <c r="AX555" i="5"/>
  <c r="W555" i="5"/>
  <c r="AS556" i="5"/>
  <c r="AY557" i="5"/>
  <c r="AU557" i="5"/>
  <c r="AQ557" i="5"/>
  <c r="AX557" i="5"/>
  <c r="W557" i="5"/>
  <c r="AY559" i="5"/>
  <c r="AU559" i="5"/>
  <c r="AQ559" i="5"/>
  <c r="AX559" i="5"/>
  <c r="W559" i="5"/>
  <c r="AY561" i="5"/>
  <c r="AU561" i="5"/>
  <c r="AQ561" i="5"/>
  <c r="AX561" i="5"/>
  <c r="W561" i="5"/>
  <c r="AY564" i="5"/>
  <c r="AU564" i="5"/>
  <c r="AQ564" i="5"/>
  <c r="AX564" i="5"/>
  <c r="W564" i="5"/>
  <c r="AV564" i="5"/>
  <c r="AR564" i="5"/>
  <c r="AY568" i="5"/>
  <c r="AU568" i="5"/>
  <c r="AQ568" i="5"/>
  <c r="AX568" i="5"/>
  <c r="W568" i="5"/>
  <c r="AV568" i="5"/>
  <c r="AR568" i="5"/>
  <c r="AY572" i="5"/>
  <c r="AU572" i="5"/>
  <c r="AQ572" i="5"/>
  <c r="AX572" i="5"/>
  <c r="W572" i="5"/>
  <c r="AV572" i="5"/>
  <c r="AR572" i="5"/>
  <c r="AY576" i="5"/>
  <c r="AU576" i="5"/>
  <c r="AQ576" i="5"/>
  <c r="AX576" i="5"/>
  <c r="W576" i="5"/>
  <c r="AV576" i="5"/>
  <c r="AR576" i="5"/>
  <c r="AY580" i="5"/>
  <c r="AU580" i="5"/>
  <c r="AQ580" i="5"/>
  <c r="AX580" i="5"/>
  <c r="W580" i="5"/>
  <c r="AV580" i="5"/>
  <c r="AR580" i="5"/>
  <c r="AY584" i="5"/>
  <c r="AU584" i="5"/>
  <c r="AQ584" i="5"/>
  <c r="AX584" i="5"/>
  <c r="W584" i="5"/>
  <c r="AV584" i="5"/>
  <c r="AR584" i="5"/>
  <c r="AY588" i="5"/>
  <c r="AU588" i="5"/>
  <c r="AQ588" i="5"/>
  <c r="AX588" i="5"/>
  <c r="W588" i="5"/>
  <c r="AV588" i="5"/>
  <c r="AR588" i="5"/>
  <c r="AS529" i="5"/>
  <c r="AS530" i="5"/>
  <c r="AS531" i="5"/>
  <c r="AS532" i="5"/>
  <c r="AS533" i="5"/>
  <c r="AS534" i="5"/>
  <c r="AS535" i="5"/>
  <c r="AS536" i="5"/>
  <c r="AS537" i="5"/>
  <c r="AS538" i="5"/>
  <c r="AS539" i="5"/>
  <c r="AS541" i="5"/>
  <c r="W546" i="5"/>
  <c r="AX546" i="5"/>
  <c r="AR548" i="5"/>
  <c r="AV548" i="5"/>
  <c r="AS549" i="5"/>
  <c r="AQ550" i="5"/>
  <c r="AV550" i="5"/>
  <c r="AR551" i="5"/>
  <c r="AR553" i="5"/>
  <c r="AR555" i="5"/>
  <c r="AY563" i="5"/>
  <c r="AU563" i="5"/>
  <c r="AQ563" i="5"/>
  <c r="AX563" i="5"/>
  <c r="W563" i="5"/>
  <c r="AV563" i="5"/>
  <c r="AR563" i="5"/>
  <c r="AY567" i="5"/>
  <c r="AU567" i="5"/>
  <c r="AQ567" i="5"/>
  <c r="AX567" i="5"/>
  <c r="W567" i="5"/>
  <c r="AV567" i="5"/>
  <c r="AR567" i="5"/>
  <c r="AY571" i="5"/>
  <c r="AU571" i="5"/>
  <c r="AQ571" i="5"/>
  <c r="AX571" i="5"/>
  <c r="W571" i="5"/>
  <c r="AV571" i="5"/>
  <c r="AR571" i="5"/>
  <c r="AY575" i="5"/>
  <c r="AU575" i="5"/>
  <c r="AQ575" i="5"/>
  <c r="AX575" i="5"/>
  <c r="W575" i="5"/>
  <c r="AV575" i="5"/>
  <c r="AR575" i="5"/>
  <c r="AY579" i="5"/>
  <c r="AU579" i="5"/>
  <c r="AQ579" i="5"/>
  <c r="AX579" i="5"/>
  <c r="W579" i="5"/>
  <c r="AV579" i="5"/>
  <c r="AR579" i="5"/>
  <c r="AY583" i="5"/>
  <c r="AU583" i="5"/>
  <c r="AQ583" i="5"/>
  <c r="AX583" i="5"/>
  <c r="W583" i="5"/>
  <c r="AV583" i="5"/>
  <c r="AR583" i="5"/>
  <c r="AY587" i="5"/>
  <c r="AU587" i="5"/>
  <c r="AQ587" i="5"/>
  <c r="AX587" i="5"/>
  <c r="W587" i="5"/>
  <c r="AV587" i="5"/>
  <c r="AR587" i="5"/>
  <c r="AX591" i="5"/>
  <c r="AV591" i="5"/>
  <c r="AQ591" i="5"/>
  <c r="AU591" i="5"/>
  <c r="W591" i="5"/>
  <c r="AR591" i="5"/>
  <c r="AX598" i="5"/>
  <c r="W598" i="5"/>
  <c r="AR598" i="5"/>
  <c r="AV598" i="5"/>
  <c r="AQ598" i="5"/>
  <c r="AY598" i="5"/>
  <c r="AS598" i="5"/>
  <c r="AS527" i="5"/>
  <c r="W529" i="5"/>
  <c r="AX529" i="5"/>
  <c r="W530" i="5"/>
  <c r="AX530" i="5"/>
  <c r="W531" i="5"/>
  <c r="AX531" i="5"/>
  <c r="W532" i="5"/>
  <c r="AX532" i="5"/>
  <c r="W533" i="5"/>
  <c r="AX533" i="5"/>
  <c r="W534" i="5"/>
  <c r="AX534" i="5"/>
  <c r="AS548" i="5"/>
  <c r="AY552" i="5"/>
  <c r="AU552" i="5"/>
  <c r="AQ552" i="5"/>
  <c r="AX552" i="5"/>
  <c r="W552" i="5"/>
  <c r="AY554" i="5"/>
  <c r="AU554" i="5"/>
  <c r="AQ554" i="5"/>
  <c r="AX554" i="5"/>
  <c r="W554" i="5"/>
  <c r="AY556" i="5"/>
  <c r="AU556" i="5"/>
  <c r="AQ556" i="5"/>
  <c r="AX556" i="5"/>
  <c r="W556" i="5"/>
  <c r="AY558" i="5"/>
  <c r="AU558" i="5"/>
  <c r="AQ558" i="5"/>
  <c r="AX558" i="5"/>
  <c r="W558" i="5"/>
  <c r="AY560" i="5"/>
  <c r="AU560" i="5"/>
  <c r="AQ560" i="5"/>
  <c r="AX560" i="5"/>
  <c r="W560" i="5"/>
  <c r="AY562" i="5"/>
  <c r="AU562" i="5"/>
  <c r="AQ562" i="5"/>
  <c r="AX562" i="5"/>
  <c r="W562" i="5"/>
  <c r="AV562" i="5"/>
  <c r="AR562" i="5"/>
  <c r="AS563" i="5"/>
  <c r="AY566" i="5"/>
  <c r="AU566" i="5"/>
  <c r="AQ566" i="5"/>
  <c r="AX566" i="5"/>
  <c r="W566" i="5"/>
  <c r="AV566" i="5"/>
  <c r="AR566" i="5"/>
  <c r="AS567" i="5"/>
  <c r="AY570" i="5"/>
  <c r="AU570" i="5"/>
  <c r="AQ570" i="5"/>
  <c r="AX570" i="5"/>
  <c r="W570" i="5"/>
  <c r="AV570" i="5"/>
  <c r="AR570" i="5"/>
  <c r="AS571" i="5"/>
  <c r="AY574" i="5"/>
  <c r="AU574" i="5"/>
  <c r="AQ574" i="5"/>
  <c r="AX574" i="5"/>
  <c r="W574" i="5"/>
  <c r="AV574" i="5"/>
  <c r="AR574" i="5"/>
  <c r="AS575" i="5"/>
  <c r="AY578" i="5"/>
  <c r="AU578" i="5"/>
  <c r="AQ578" i="5"/>
  <c r="AX578" i="5"/>
  <c r="W578" i="5"/>
  <c r="AV578" i="5"/>
  <c r="AR578" i="5"/>
  <c r="AS579" i="5"/>
  <c r="AY582" i="5"/>
  <c r="AU582" i="5"/>
  <c r="AQ582" i="5"/>
  <c r="AX582" i="5"/>
  <c r="W582" i="5"/>
  <c r="AV582" i="5"/>
  <c r="AR582" i="5"/>
  <c r="AS583" i="5"/>
  <c r="AY586" i="5"/>
  <c r="AU586" i="5"/>
  <c r="AQ586" i="5"/>
  <c r="AX586" i="5"/>
  <c r="W586" i="5"/>
  <c r="AV586" i="5"/>
  <c r="AR586" i="5"/>
  <c r="AS587" i="5"/>
  <c r="AY590" i="5"/>
  <c r="AU590" i="5"/>
  <c r="AQ590" i="5"/>
  <c r="AX590" i="5"/>
  <c r="W590" i="5"/>
  <c r="AV590" i="5"/>
  <c r="AR590" i="5"/>
  <c r="AS591" i="5"/>
  <c r="AR525" i="5"/>
  <c r="AV525" i="5"/>
  <c r="W527" i="5"/>
  <c r="AQ529" i="5"/>
  <c r="AU529" i="5"/>
  <c r="AQ530" i="5"/>
  <c r="AU530" i="5"/>
  <c r="AQ531" i="5"/>
  <c r="AU531" i="5"/>
  <c r="AQ532" i="5"/>
  <c r="AU532" i="5"/>
  <c r="AQ533" i="5"/>
  <c r="AU533" i="5"/>
  <c r="AQ534" i="5"/>
  <c r="AU534" i="5"/>
  <c r="AQ535" i="5"/>
  <c r="AU535" i="5"/>
  <c r="AQ536" i="5"/>
  <c r="AU536" i="5"/>
  <c r="AQ537" i="5"/>
  <c r="AU537" i="5"/>
  <c r="AQ538" i="5"/>
  <c r="AU538" i="5"/>
  <c r="AQ539" i="5"/>
  <c r="AU539" i="5"/>
  <c r="V540" i="5"/>
  <c r="AJ540" i="5" s="1"/>
  <c r="AQ541" i="5"/>
  <c r="AU541" i="5"/>
  <c r="AR546" i="5"/>
  <c r="AV546" i="5"/>
  <c r="W548" i="5"/>
  <c r="AQ549" i="5"/>
  <c r="AU549" i="5"/>
  <c r="AS550" i="5"/>
  <c r="AY550" i="5"/>
  <c r="AV551" i="5"/>
  <c r="AR552" i="5"/>
  <c r="AV553" i="5"/>
  <c r="AR554" i="5"/>
  <c r="AV555" i="5"/>
  <c r="AR556" i="5"/>
  <c r="AV557" i="5"/>
  <c r="AR558" i="5"/>
  <c r="AV559" i="5"/>
  <c r="AR560" i="5"/>
  <c r="AY565" i="5"/>
  <c r="AU565" i="5"/>
  <c r="AQ565" i="5"/>
  <c r="AX565" i="5"/>
  <c r="W565" i="5"/>
  <c r="AV565" i="5"/>
  <c r="AR565" i="5"/>
  <c r="AY569" i="5"/>
  <c r="AU569" i="5"/>
  <c r="AQ569" i="5"/>
  <c r="AX569" i="5"/>
  <c r="W569" i="5"/>
  <c r="AV569" i="5"/>
  <c r="AR569" i="5"/>
  <c r="AY573" i="5"/>
  <c r="AU573" i="5"/>
  <c r="AQ573" i="5"/>
  <c r="AX573" i="5"/>
  <c r="W573" i="5"/>
  <c r="AV573" i="5"/>
  <c r="AR573" i="5"/>
  <c r="AY577" i="5"/>
  <c r="AU577" i="5"/>
  <c r="AQ577" i="5"/>
  <c r="AX577" i="5"/>
  <c r="W577" i="5"/>
  <c r="AV577" i="5"/>
  <c r="AR577" i="5"/>
  <c r="AY581" i="5"/>
  <c r="AU581" i="5"/>
  <c r="AQ581" i="5"/>
  <c r="AX581" i="5"/>
  <c r="W581" i="5"/>
  <c r="AV581" i="5"/>
  <c r="AR581" i="5"/>
  <c r="AY585" i="5"/>
  <c r="AU585" i="5"/>
  <c r="AQ585" i="5"/>
  <c r="AX585" i="5"/>
  <c r="W585" i="5"/>
  <c r="AV585" i="5"/>
  <c r="AR585" i="5"/>
  <c r="AY589" i="5"/>
  <c r="AU589" i="5"/>
  <c r="AQ589" i="5"/>
  <c r="AX589" i="5"/>
  <c r="W589" i="5"/>
  <c r="AV589" i="5"/>
  <c r="AR589" i="5"/>
  <c r="AX594" i="5"/>
  <c r="W594" i="5"/>
  <c r="AR594" i="5"/>
  <c r="AV594" i="5"/>
  <c r="AW594" i="5" s="1"/>
  <c r="AQ594" i="5"/>
  <c r="AY594" i="5"/>
  <c r="AS594" i="5"/>
  <c r="AX593" i="5"/>
  <c r="W593" i="5"/>
  <c r="AU593" i="5"/>
  <c r="AX597" i="5"/>
  <c r="W597" i="5"/>
  <c r="AU597" i="5"/>
  <c r="AX601" i="5"/>
  <c r="W601" i="5"/>
  <c r="AU601" i="5"/>
  <c r="AS602" i="5"/>
  <c r="AX605" i="5"/>
  <c r="W605" i="5"/>
  <c r="AU605" i="5"/>
  <c r="AS606" i="5"/>
  <c r="AX609" i="5"/>
  <c r="W609" i="5"/>
  <c r="AU609" i="5"/>
  <c r="AW609" i="5" s="1"/>
  <c r="AS610" i="5"/>
  <c r="AX613" i="5"/>
  <c r="W613" i="5"/>
  <c r="AU613" i="5"/>
  <c r="AS614" i="5"/>
  <c r="AX617" i="5"/>
  <c r="W617" i="5"/>
  <c r="AU617" i="5"/>
  <c r="AS618" i="5"/>
  <c r="AX621" i="5"/>
  <c r="W621" i="5"/>
  <c r="AU621" i="5"/>
  <c r="AS622" i="5"/>
  <c r="AX625" i="5"/>
  <c r="W625" i="5"/>
  <c r="AU625" i="5"/>
  <c r="AS626" i="5"/>
  <c r="AX629" i="5"/>
  <c r="W629" i="5"/>
  <c r="AU629" i="5"/>
  <c r="AS630" i="5"/>
  <c r="AX633" i="5"/>
  <c r="W633" i="5"/>
  <c r="AU633" i="5"/>
  <c r="AS634" i="5"/>
  <c r="AX637" i="5"/>
  <c r="W637" i="5"/>
  <c r="AU637" i="5"/>
  <c r="AW637" i="5" s="1"/>
  <c r="AS638" i="5"/>
  <c r="AX643" i="5"/>
  <c r="W643" i="5"/>
  <c r="AY643" i="5"/>
  <c r="AS643" i="5"/>
  <c r="AR643" i="5"/>
  <c r="AX602" i="5"/>
  <c r="W602" i="5"/>
  <c r="AU602" i="5"/>
  <c r="AX606" i="5"/>
  <c r="W606" i="5"/>
  <c r="AU606" i="5"/>
  <c r="AX610" i="5"/>
  <c r="W610" i="5"/>
  <c r="AU610" i="5"/>
  <c r="AX614" i="5"/>
  <c r="W614" i="5"/>
  <c r="AU614" i="5"/>
  <c r="AX618" i="5"/>
  <c r="W618" i="5"/>
  <c r="AU618" i="5"/>
  <c r="AX622" i="5"/>
  <c r="W622" i="5"/>
  <c r="AU622" i="5"/>
  <c r="AX626" i="5"/>
  <c r="W626" i="5"/>
  <c r="AU626" i="5"/>
  <c r="AX630" i="5"/>
  <c r="W630" i="5"/>
  <c r="AU630" i="5"/>
  <c r="AX634" i="5"/>
  <c r="W634" i="5"/>
  <c r="AU634" i="5"/>
  <c r="AX638" i="5"/>
  <c r="W638" i="5"/>
  <c r="AU638" i="5"/>
  <c r="AX640" i="5"/>
  <c r="W640" i="5"/>
  <c r="AV640" i="5"/>
  <c r="AQ640" i="5"/>
  <c r="AX644" i="5"/>
  <c r="W644" i="5"/>
  <c r="AR644" i="5"/>
  <c r="AV644" i="5"/>
  <c r="AQ644" i="5"/>
  <c r="AX648" i="5"/>
  <c r="W648" i="5"/>
  <c r="AY648" i="5"/>
  <c r="AS648" i="5"/>
  <c r="AR648" i="5"/>
  <c r="AV648" i="5"/>
  <c r="AQ648" i="5"/>
  <c r="AX595" i="5"/>
  <c r="W595" i="5"/>
  <c r="AU595" i="5"/>
  <c r="AX599" i="5"/>
  <c r="W599" i="5"/>
  <c r="AU599" i="5"/>
  <c r="AQ602" i="5"/>
  <c r="AV602" i="5"/>
  <c r="AX603" i="5"/>
  <c r="W603" i="5"/>
  <c r="AU603" i="5"/>
  <c r="AQ606" i="5"/>
  <c r="AV606" i="5"/>
  <c r="AX607" i="5"/>
  <c r="W607" i="5"/>
  <c r="AU607" i="5"/>
  <c r="AQ610" i="5"/>
  <c r="AV610" i="5"/>
  <c r="AX611" i="5"/>
  <c r="W611" i="5"/>
  <c r="AU611" i="5"/>
  <c r="AQ614" i="5"/>
  <c r="AV614" i="5"/>
  <c r="AX615" i="5"/>
  <c r="W615" i="5"/>
  <c r="AU615" i="5"/>
  <c r="AQ618" i="5"/>
  <c r="AV618" i="5"/>
  <c r="AX619" i="5"/>
  <c r="W619" i="5"/>
  <c r="AU619" i="5"/>
  <c r="AQ622" i="5"/>
  <c r="AV622" i="5"/>
  <c r="AX623" i="5"/>
  <c r="W623" i="5"/>
  <c r="AU623" i="5"/>
  <c r="AQ626" i="5"/>
  <c r="AV626" i="5"/>
  <c r="AX627" i="5"/>
  <c r="W627" i="5"/>
  <c r="AU627" i="5"/>
  <c r="AQ630" i="5"/>
  <c r="AV630" i="5"/>
  <c r="AX631" i="5"/>
  <c r="W631" i="5"/>
  <c r="AU631" i="5"/>
  <c r="AQ634" i="5"/>
  <c r="AV634" i="5"/>
  <c r="AX635" i="5"/>
  <c r="W635" i="5"/>
  <c r="AU635" i="5"/>
  <c r="AQ638" i="5"/>
  <c r="AV638" i="5"/>
  <c r="AX639" i="5"/>
  <c r="W639" i="5"/>
  <c r="AR639" i="5"/>
  <c r="AV639" i="5"/>
  <c r="AR640" i="5"/>
  <c r="AY640" i="5"/>
  <c r="AS644" i="5"/>
  <c r="AX652" i="5"/>
  <c r="W652" i="5"/>
  <c r="AY652" i="5"/>
  <c r="AS652" i="5"/>
  <c r="AR652" i="5"/>
  <c r="AV652" i="5"/>
  <c r="AQ652" i="5"/>
  <c r="AX592" i="5"/>
  <c r="W592" i="5"/>
  <c r="AU592" i="5"/>
  <c r="AS593" i="5"/>
  <c r="AY593" i="5"/>
  <c r="AQ595" i="5"/>
  <c r="AV595" i="5"/>
  <c r="AX596" i="5"/>
  <c r="W596" i="5"/>
  <c r="AU596" i="5"/>
  <c r="AS597" i="5"/>
  <c r="AY597" i="5"/>
  <c r="AQ599" i="5"/>
  <c r="AV599" i="5"/>
  <c r="AX600" i="5"/>
  <c r="W600" i="5"/>
  <c r="AU600" i="5"/>
  <c r="AW600" i="5" s="1"/>
  <c r="AS601" i="5"/>
  <c r="AY601" i="5"/>
  <c r="AR602" i="5"/>
  <c r="AQ603" i="5"/>
  <c r="AV603" i="5"/>
  <c r="AX604" i="5"/>
  <c r="W604" i="5"/>
  <c r="AU604" i="5"/>
  <c r="AS605" i="5"/>
  <c r="AY605" i="5"/>
  <c r="AR606" i="5"/>
  <c r="AQ607" i="5"/>
  <c r="AV607" i="5"/>
  <c r="AX608" i="5"/>
  <c r="W608" i="5"/>
  <c r="AU608" i="5"/>
  <c r="AS609" i="5"/>
  <c r="AY609" i="5"/>
  <c r="AR610" i="5"/>
  <c r="AQ611" i="5"/>
  <c r="AV611" i="5"/>
  <c r="AX612" i="5"/>
  <c r="W612" i="5"/>
  <c r="AU612" i="5"/>
  <c r="AW612" i="5" s="1"/>
  <c r="AS613" i="5"/>
  <c r="AY613" i="5"/>
  <c r="AR614" i="5"/>
  <c r="AQ615" i="5"/>
  <c r="AV615" i="5"/>
  <c r="AX616" i="5"/>
  <c r="W616" i="5"/>
  <c r="AU616" i="5"/>
  <c r="AS617" i="5"/>
  <c r="AY617" i="5"/>
  <c r="AR618" i="5"/>
  <c r="AQ619" i="5"/>
  <c r="AV619" i="5"/>
  <c r="AX620" i="5"/>
  <c r="W620" i="5"/>
  <c r="AU620" i="5"/>
  <c r="AS621" i="5"/>
  <c r="AY621" i="5"/>
  <c r="AR622" i="5"/>
  <c r="AQ623" i="5"/>
  <c r="AV623" i="5"/>
  <c r="AX624" i="5"/>
  <c r="W624" i="5"/>
  <c r="AU624" i="5"/>
  <c r="AS625" i="5"/>
  <c r="AY625" i="5"/>
  <c r="AR626" i="5"/>
  <c r="AQ627" i="5"/>
  <c r="AV627" i="5"/>
  <c r="AX628" i="5"/>
  <c r="W628" i="5"/>
  <c r="AU628" i="5"/>
  <c r="AS629" i="5"/>
  <c r="AY629" i="5"/>
  <c r="AR630" i="5"/>
  <c r="AQ631" i="5"/>
  <c r="AV631" i="5"/>
  <c r="AX632" i="5"/>
  <c r="W632" i="5"/>
  <c r="AU632" i="5"/>
  <c r="AW632" i="5" s="1"/>
  <c r="AS633" i="5"/>
  <c r="AY633" i="5"/>
  <c r="AR634" i="5"/>
  <c r="AQ635" i="5"/>
  <c r="AV635" i="5"/>
  <c r="AX636" i="5"/>
  <c r="W636" i="5"/>
  <c r="AU636" i="5"/>
  <c r="AS637" i="5"/>
  <c r="AY637" i="5"/>
  <c r="AR638" i="5"/>
  <c r="AQ639" i="5"/>
  <c r="AY639" i="5"/>
  <c r="AS640" i="5"/>
  <c r="AV643" i="5"/>
  <c r="AU644" i="5"/>
  <c r="AW644" i="5" s="1"/>
  <c r="AU652" i="5"/>
  <c r="AX641" i="5"/>
  <c r="W641" i="5"/>
  <c r="AU641" i="5"/>
  <c r="AS642" i="5"/>
  <c r="AX645" i="5"/>
  <c r="W645" i="5"/>
  <c r="AU645" i="5"/>
  <c r="AW645" i="5" s="1"/>
  <c r="AS646" i="5"/>
  <c r="AR647" i="5"/>
  <c r="AX649" i="5"/>
  <c r="W649" i="5"/>
  <c r="AU649" i="5"/>
  <c r="AS650" i="5"/>
  <c r="AT650" i="5" s="1"/>
  <c r="AR651" i="5"/>
  <c r="AX653" i="5"/>
  <c r="W653" i="5"/>
  <c r="AU653" i="5"/>
  <c r="AS654" i="5"/>
  <c r="AR655" i="5"/>
  <c r="AQ656" i="5"/>
  <c r="AV656" i="5"/>
  <c r="AX657" i="5"/>
  <c r="W657" i="5"/>
  <c r="AU657" i="5"/>
  <c r="AS658" i="5"/>
  <c r="AR659" i="5"/>
  <c r="AQ660" i="5"/>
  <c r="AV660" i="5"/>
  <c r="AX661" i="5"/>
  <c r="W661" i="5"/>
  <c r="AU661" i="5"/>
  <c r="AS662" i="5"/>
  <c r="AR663" i="5"/>
  <c r="AQ664" i="5"/>
  <c r="AV664" i="5"/>
  <c r="AX665" i="5"/>
  <c r="W665" i="5"/>
  <c r="AU665" i="5"/>
  <c r="AS666" i="5"/>
  <c r="AT666" i="5" s="1"/>
  <c r="AR667" i="5"/>
  <c r="AR668" i="5"/>
  <c r="W669" i="5"/>
  <c r="AV669" i="5"/>
  <c r="W670" i="5"/>
  <c r="AX642" i="5"/>
  <c r="W642" i="5"/>
  <c r="AU642" i="5"/>
  <c r="AX646" i="5"/>
  <c r="W646" i="5"/>
  <c r="AU646" i="5"/>
  <c r="AS647" i="5"/>
  <c r="AX650" i="5"/>
  <c r="W650" i="5"/>
  <c r="AU650" i="5"/>
  <c r="AS651" i="5"/>
  <c r="AX654" i="5"/>
  <c r="W654" i="5"/>
  <c r="AU654" i="5"/>
  <c r="AS655" i="5"/>
  <c r="AR656" i="5"/>
  <c r="AX658" i="5"/>
  <c r="W658" i="5"/>
  <c r="AU658" i="5"/>
  <c r="AS659" i="5"/>
  <c r="AR660" i="5"/>
  <c r="AX662" i="5"/>
  <c r="W662" i="5"/>
  <c r="AU662" i="5"/>
  <c r="AS663" i="5"/>
  <c r="AR664" i="5"/>
  <c r="AX666" i="5"/>
  <c r="W666" i="5"/>
  <c r="AU666" i="5"/>
  <c r="AS667" i="5"/>
  <c r="AS668" i="5"/>
  <c r="AR669" i="5"/>
  <c r="AQ670" i="5"/>
  <c r="AV672" i="5"/>
  <c r="AR672" i="5"/>
  <c r="AU672" i="5"/>
  <c r="W672" i="5"/>
  <c r="AX647" i="5"/>
  <c r="W647" i="5"/>
  <c r="AU647" i="5"/>
  <c r="AX651" i="5"/>
  <c r="W651" i="5"/>
  <c r="AU651" i="5"/>
  <c r="AW651" i="5" s="1"/>
  <c r="AX655" i="5"/>
  <c r="W655" i="5"/>
  <c r="AU655" i="5"/>
  <c r="AS656" i="5"/>
  <c r="AX659" i="5"/>
  <c r="W659" i="5"/>
  <c r="AU659" i="5"/>
  <c r="AS660" i="5"/>
  <c r="AX663" i="5"/>
  <c r="W663" i="5"/>
  <c r="AU663" i="5"/>
  <c r="AS664" i="5"/>
  <c r="AX667" i="5"/>
  <c r="W667" i="5"/>
  <c r="AU667" i="5"/>
  <c r="AY668" i="5"/>
  <c r="AU668" i="5"/>
  <c r="AQ668" i="5"/>
  <c r="AS669" i="5"/>
  <c r="AV671" i="5"/>
  <c r="AR671" i="5"/>
  <c r="AQ671" i="5"/>
  <c r="AU671" i="5"/>
  <c r="AQ672" i="5"/>
  <c r="AX672" i="5"/>
  <c r="AX656" i="5"/>
  <c r="W656" i="5"/>
  <c r="AU656" i="5"/>
  <c r="AX660" i="5"/>
  <c r="W660" i="5"/>
  <c r="AU660" i="5"/>
  <c r="AX664" i="5"/>
  <c r="W664" i="5"/>
  <c r="AU664" i="5"/>
  <c r="AY669" i="5"/>
  <c r="AU669" i="5"/>
  <c r="AQ669" i="5"/>
  <c r="AV670" i="5"/>
  <c r="AR670" i="5"/>
  <c r="AX670" i="5"/>
  <c r="AS670" i="5"/>
  <c r="AU670" i="5"/>
  <c r="AV674" i="5"/>
  <c r="AR674" i="5"/>
  <c r="AX674" i="5"/>
  <c r="AS674" i="5"/>
  <c r="AU674" i="5"/>
  <c r="AV678" i="5"/>
  <c r="AR678" i="5"/>
  <c r="AY678" i="5"/>
  <c r="AV682" i="5"/>
  <c r="AR682" i="5"/>
  <c r="AY682" i="5"/>
  <c r="AV686" i="5"/>
  <c r="AR686" i="5"/>
  <c r="AY686" i="5"/>
  <c r="AV690" i="5"/>
  <c r="AR690" i="5"/>
  <c r="AY690" i="5"/>
  <c r="AV694" i="5"/>
  <c r="AR694" i="5"/>
  <c r="AY694" i="5"/>
  <c r="AV698" i="5"/>
  <c r="AR698" i="5"/>
  <c r="AY698" i="5"/>
  <c r="AV702" i="5"/>
  <c r="AR702" i="5"/>
  <c r="AY702" i="5"/>
  <c r="AV706" i="5"/>
  <c r="AR706" i="5"/>
  <c r="AY706" i="5"/>
  <c r="AV710" i="5"/>
  <c r="AR710" i="5"/>
  <c r="AY710" i="5"/>
  <c r="AV714" i="5"/>
  <c r="AW714" i="5" s="1"/>
  <c r="AR714" i="5"/>
  <c r="AY714" i="5"/>
  <c r="AV718" i="5"/>
  <c r="AR718" i="5"/>
  <c r="AY718" i="5"/>
  <c r="AX724" i="5"/>
  <c r="W724" i="5"/>
  <c r="AR724" i="5"/>
  <c r="AV724" i="5"/>
  <c r="AQ724" i="5"/>
  <c r="AY724" i="5"/>
  <c r="AS724" i="5"/>
  <c r="AV675" i="5"/>
  <c r="AR675" i="5"/>
  <c r="AY675" i="5"/>
  <c r="W678" i="5"/>
  <c r="AU678" i="5"/>
  <c r="AW678" i="5" s="1"/>
  <c r="AV679" i="5"/>
  <c r="AR679" i="5"/>
  <c r="AT679" i="5" s="1"/>
  <c r="AY679" i="5"/>
  <c r="W682" i="5"/>
  <c r="AU682" i="5"/>
  <c r="AV683" i="5"/>
  <c r="AR683" i="5"/>
  <c r="AY683" i="5"/>
  <c r="W686" i="5"/>
  <c r="AU686" i="5"/>
  <c r="AV687" i="5"/>
  <c r="AR687" i="5"/>
  <c r="AY687" i="5"/>
  <c r="W690" i="5"/>
  <c r="AU690" i="5"/>
  <c r="AV691" i="5"/>
  <c r="AR691" i="5"/>
  <c r="AY691" i="5"/>
  <c r="W694" i="5"/>
  <c r="AU694" i="5"/>
  <c r="AW694" i="5" s="1"/>
  <c r="AV695" i="5"/>
  <c r="AR695" i="5"/>
  <c r="AY695" i="5"/>
  <c r="AV699" i="5"/>
  <c r="AR699" i="5"/>
  <c r="AT699" i="5" s="1"/>
  <c r="AY699" i="5"/>
  <c r="AV703" i="5"/>
  <c r="AR703" i="5"/>
  <c r="AY703" i="5"/>
  <c r="AV707" i="5"/>
  <c r="AR707" i="5"/>
  <c r="AT707" i="5" s="1"/>
  <c r="AY707" i="5"/>
  <c r="AV711" i="5"/>
  <c r="AR711" i="5"/>
  <c r="AY711" i="5"/>
  <c r="AV715" i="5"/>
  <c r="AR715" i="5"/>
  <c r="AY715" i="5"/>
  <c r="AV719" i="5"/>
  <c r="AR719" i="5"/>
  <c r="AY719" i="5"/>
  <c r="AS720" i="5"/>
  <c r="AU724" i="5"/>
  <c r="AV676" i="5"/>
  <c r="AR676" i="5"/>
  <c r="AY676" i="5"/>
  <c r="AQ678" i="5"/>
  <c r="AV680" i="5"/>
  <c r="AR680" i="5"/>
  <c r="AT680" i="5" s="1"/>
  <c r="AY680" i="5"/>
  <c r="AQ682" i="5"/>
  <c r="AV684" i="5"/>
  <c r="AR684" i="5"/>
  <c r="AT684" i="5" s="1"/>
  <c r="AY684" i="5"/>
  <c r="AQ686" i="5"/>
  <c r="AV688" i="5"/>
  <c r="AR688" i="5"/>
  <c r="AY688" i="5"/>
  <c r="AQ690" i="5"/>
  <c r="AV692" i="5"/>
  <c r="AR692" i="5"/>
  <c r="AT692" i="5" s="1"/>
  <c r="AY692" i="5"/>
  <c r="AQ694" i="5"/>
  <c r="AV696" i="5"/>
  <c r="AR696" i="5"/>
  <c r="AT696" i="5" s="1"/>
  <c r="AY696" i="5"/>
  <c r="AQ698" i="5"/>
  <c r="AV700" i="5"/>
  <c r="AR700" i="5"/>
  <c r="AY700" i="5"/>
  <c r="AQ702" i="5"/>
  <c r="AV704" i="5"/>
  <c r="AR704" i="5"/>
  <c r="AY704" i="5"/>
  <c r="AQ706" i="5"/>
  <c r="AV708" i="5"/>
  <c r="AR708" i="5"/>
  <c r="AT708" i="5" s="1"/>
  <c r="AY708" i="5"/>
  <c r="AQ710" i="5"/>
  <c r="AV712" i="5"/>
  <c r="AR712" i="5"/>
  <c r="AY712" i="5"/>
  <c r="AQ714" i="5"/>
  <c r="AV716" i="5"/>
  <c r="AR716" i="5"/>
  <c r="AY716" i="5"/>
  <c r="AQ718" i="5"/>
  <c r="AX720" i="5"/>
  <c r="AV720" i="5"/>
  <c r="AR720" i="5"/>
  <c r="AV673" i="5"/>
  <c r="AR673" i="5"/>
  <c r="AY673" i="5"/>
  <c r="AQ675" i="5"/>
  <c r="W676" i="5"/>
  <c r="AU676" i="5"/>
  <c r="AW676" i="5" s="1"/>
  <c r="AV677" i="5"/>
  <c r="AR677" i="5"/>
  <c r="AY677" i="5"/>
  <c r="AS678" i="5"/>
  <c r="AX678" i="5"/>
  <c r="AQ679" i="5"/>
  <c r="W680" i="5"/>
  <c r="AU680" i="5"/>
  <c r="AW680" i="5" s="1"/>
  <c r="AV681" i="5"/>
  <c r="AR681" i="5"/>
  <c r="AY681" i="5"/>
  <c r="AS682" i="5"/>
  <c r="AX682" i="5"/>
  <c r="AQ683" i="5"/>
  <c r="W684" i="5"/>
  <c r="AU684" i="5"/>
  <c r="AV685" i="5"/>
  <c r="AR685" i="5"/>
  <c r="AY685" i="5"/>
  <c r="AS686" i="5"/>
  <c r="AX686" i="5"/>
  <c r="AQ687" i="5"/>
  <c r="W688" i="5"/>
  <c r="AU688" i="5"/>
  <c r="AV689" i="5"/>
  <c r="AR689" i="5"/>
  <c r="AY689" i="5"/>
  <c r="AS690" i="5"/>
  <c r="AX690" i="5"/>
  <c r="AQ691" i="5"/>
  <c r="W692" i="5"/>
  <c r="AU692" i="5"/>
  <c r="AW692" i="5" s="1"/>
  <c r="AV693" i="5"/>
  <c r="AR693" i="5"/>
  <c r="AY693" i="5"/>
  <c r="AS694" i="5"/>
  <c r="AX694" i="5"/>
  <c r="AQ695" i="5"/>
  <c r="W696" i="5"/>
  <c r="AU696" i="5"/>
  <c r="AV697" i="5"/>
  <c r="AR697" i="5"/>
  <c r="AY697" i="5"/>
  <c r="AS698" i="5"/>
  <c r="AX698" i="5"/>
  <c r="AQ699" i="5"/>
  <c r="AV701" i="5"/>
  <c r="AR701" i="5"/>
  <c r="AY701" i="5"/>
  <c r="AS702" i="5"/>
  <c r="AX702" i="5"/>
  <c r="AQ703" i="5"/>
  <c r="W704" i="5"/>
  <c r="AU704" i="5"/>
  <c r="AV705" i="5"/>
  <c r="AW705" i="5" s="1"/>
  <c r="AR705" i="5"/>
  <c r="AY705" i="5"/>
  <c r="AS706" i="5"/>
  <c r="AX706" i="5"/>
  <c r="AQ707" i="5"/>
  <c r="W708" i="5"/>
  <c r="AU708" i="5"/>
  <c r="AV709" i="5"/>
  <c r="AR709" i="5"/>
  <c r="AY709" i="5"/>
  <c r="AS710" i="5"/>
  <c r="AX710" i="5"/>
  <c r="AQ711" i="5"/>
  <c r="W712" i="5"/>
  <c r="AU712" i="5"/>
  <c r="AV713" i="5"/>
  <c r="AW713" i="5" s="1"/>
  <c r="AR713" i="5"/>
  <c r="AY713" i="5"/>
  <c r="AS714" i="5"/>
  <c r="AX714" i="5"/>
  <c r="AQ715" i="5"/>
  <c r="W716" i="5"/>
  <c r="AU716" i="5"/>
  <c r="AV717" i="5"/>
  <c r="AW717" i="5" s="1"/>
  <c r="AR717" i="5"/>
  <c r="AY717" i="5"/>
  <c r="AS718" i="5"/>
  <c r="AX718" i="5"/>
  <c r="AQ719" i="5"/>
  <c r="W720" i="5"/>
  <c r="AU720" i="5"/>
  <c r="AX723" i="5"/>
  <c r="W723" i="5"/>
  <c r="AU723" i="5"/>
  <c r="AX727" i="5"/>
  <c r="W727" i="5"/>
  <c r="AU727" i="5"/>
  <c r="AS728" i="5"/>
  <c r="AX728" i="5"/>
  <c r="W728" i="5"/>
  <c r="AU728" i="5"/>
  <c r="AX729" i="5"/>
  <c r="W729" i="5"/>
  <c r="AV729" i="5"/>
  <c r="AW729" i="5" s="1"/>
  <c r="AQ729" i="5"/>
  <c r="AX721" i="5"/>
  <c r="W721" i="5"/>
  <c r="AU721" i="5"/>
  <c r="AS722" i="5"/>
  <c r="AR723" i="5"/>
  <c r="AX725" i="5"/>
  <c r="W725" i="5"/>
  <c r="AU725" i="5"/>
  <c r="AS726" i="5"/>
  <c r="AT726" i="5" s="1"/>
  <c r="AQ728" i="5"/>
  <c r="AV728" i="5"/>
  <c r="AR729" i="5"/>
  <c r="AY729" i="5"/>
  <c r="AX722" i="5"/>
  <c r="W722" i="5"/>
  <c r="AU722" i="5"/>
  <c r="AX726" i="5"/>
  <c r="W726" i="5"/>
  <c r="AU726" i="5"/>
  <c r="AR728" i="5"/>
  <c r="AY728" i="5"/>
  <c r="AS729" i="5"/>
  <c r="AX732" i="5"/>
  <c r="W732" i="5"/>
  <c r="AU732" i="5"/>
  <c r="AS733" i="5"/>
  <c r="AX736" i="5"/>
  <c r="W736" i="5"/>
  <c r="AU736" i="5"/>
  <c r="AS737" i="5"/>
  <c r="AX740" i="5"/>
  <c r="W740" i="5"/>
  <c r="AU740" i="5"/>
  <c r="AS741" i="5"/>
  <c r="AX744" i="5"/>
  <c r="W744" i="5"/>
  <c r="AU744" i="5"/>
  <c r="AS745" i="5"/>
  <c r="AX748" i="5"/>
  <c r="W748" i="5"/>
  <c r="AU748" i="5"/>
  <c r="AS749" i="5"/>
  <c r="AX752" i="5"/>
  <c r="W752" i="5"/>
  <c r="AU752" i="5"/>
  <c r="AS753" i="5"/>
  <c r="AX756" i="5"/>
  <c r="W756" i="5"/>
  <c r="AU756" i="5"/>
  <c r="AS757" i="5"/>
  <c r="AX760" i="5"/>
  <c r="W760" i="5"/>
  <c r="AU760" i="5"/>
  <c r="AS761" i="5"/>
  <c r="AX764" i="5"/>
  <c r="W764" i="5"/>
  <c r="AU764" i="5"/>
  <c r="AS765" i="5"/>
  <c r="AX733" i="5"/>
  <c r="W733" i="5"/>
  <c r="AU733" i="5"/>
  <c r="AX737" i="5"/>
  <c r="W737" i="5"/>
  <c r="AU737" i="5"/>
  <c r="AX741" i="5"/>
  <c r="W741" i="5"/>
  <c r="AU741" i="5"/>
  <c r="AX745" i="5"/>
  <c r="W745" i="5"/>
  <c r="AU745" i="5"/>
  <c r="AX749" i="5"/>
  <c r="W749" i="5"/>
  <c r="AU749" i="5"/>
  <c r="AX753" i="5"/>
  <c r="W753" i="5"/>
  <c r="AU753" i="5"/>
  <c r="AX757" i="5"/>
  <c r="W757" i="5"/>
  <c r="AU757" i="5"/>
  <c r="AX761" i="5"/>
  <c r="W761" i="5"/>
  <c r="AU761" i="5"/>
  <c r="AX765" i="5"/>
  <c r="W765" i="5"/>
  <c r="AU765" i="5"/>
  <c r="AX730" i="5"/>
  <c r="W730" i="5"/>
  <c r="AU730" i="5"/>
  <c r="AS731" i="5"/>
  <c r="AR732" i="5"/>
  <c r="AQ733" i="5"/>
  <c r="AV733" i="5"/>
  <c r="AX734" i="5"/>
  <c r="W734" i="5"/>
  <c r="AU734" i="5"/>
  <c r="AS735" i="5"/>
  <c r="AT735" i="5" s="1"/>
  <c r="AR736" i="5"/>
  <c r="AQ737" i="5"/>
  <c r="AV737" i="5"/>
  <c r="AX738" i="5"/>
  <c r="W738" i="5"/>
  <c r="AU738" i="5"/>
  <c r="AW738" i="5" s="1"/>
  <c r="AS739" i="5"/>
  <c r="AR740" i="5"/>
  <c r="AQ741" i="5"/>
  <c r="AV741" i="5"/>
  <c r="AX742" i="5"/>
  <c r="W742" i="5"/>
  <c r="AU742" i="5"/>
  <c r="AS743" i="5"/>
  <c r="AR744" i="5"/>
  <c r="AQ745" i="5"/>
  <c r="AV745" i="5"/>
  <c r="AX746" i="5"/>
  <c r="W746" i="5"/>
  <c r="AU746" i="5"/>
  <c r="AS747" i="5"/>
  <c r="AQ749" i="5"/>
  <c r="AV749" i="5"/>
  <c r="AX750" i="5"/>
  <c r="W750" i="5"/>
  <c r="AU750" i="5"/>
  <c r="AS751" i="5"/>
  <c r="AQ753" i="5"/>
  <c r="AV753" i="5"/>
  <c r="AX754" i="5"/>
  <c r="W754" i="5"/>
  <c r="AU754" i="5"/>
  <c r="AS755" i="5"/>
  <c r="AQ757" i="5"/>
  <c r="AV757" i="5"/>
  <c r="AX758" i="5"/>
  <c r="W758" i="5"/>
  <c r="AU758" i="5"/>
  <c r="AS759" i="5"/>
  <c r="AR760" i="5"/>
  <c r="AQ761" i="5"/>
  <c r="AV761" i="5"/>
  <c r="AX762" i="5"/>
  <c r="W762" i="5"/>
  <c r="AU762" i="5"/>
  <c r="AS763" i="5"/>
  <c r="AQ765" i="5"/>
  <c r="AV765" i="5"/>
  <c r="AX766" i="5"/>
  <c r="W766" i="5"/>
  <c r="AU766" i="5"/>
  <c r="AS767" i="5"/>
  <c r="AX731" i="5"/>
  <c r="W731" i="5"/>
  <c r="AU731" i="5"/>
  <c r="AX735" i="5"/>
  <c r="W735" i="5"/>
  <c r="AU735" i="5"/>
  <c r="AX739" i="5"/>
  <c r="W739" i="5"/>
  <c r="AU739" i="5"/>
  <c r="AX743" i="5"/>
  <c r="W743" i="5"/>
  <c r="AU743" i="5"/>
  <c r="AX747" i="5"/>
  <c r="W747" i="5"/>
  <c r="AU747" i="5"/>
  <c r="AX751" i="5"/>
  <c r="W751" i="5"/>
  <c r="AU751" i="5"/>
  <c r="AX755" i="5"/>
  <c r="W755" i="5"/>
  <c r="AU755" i="5"/>
  <c r="AX759" i="5"/>
  <c r="W759" i="5"/>
  <c r="AU759" i="5"/>
  <c r="AX763" i="5"/>
  <c r="W763" i="5"/>
  <c r="AU763" i="5"/>
  <c r="AX767" i="5"/>
  <c r="AY767" i="5"/>
  <c r="W767" i="5"/>
  <c r="AU767" i="5"/>
  <c r="AX777" i="5"/>
  <c r="W777" i="5"/>
  <c r="AU777" i="5"/>
  <c r="AV781" i="5"/>
  <c r="AR781" i="5"/>
  <c r="AY781" i="5"/>
  <c r="AS782" i="5"/>
  <c r="AX768" i="5"/>
  <c r="W768" i="5"/>
  <c r="AU768" i="5"/>
  <c r="AY769" i="5"/>
  <c r="AU769" i="5"/>
  <c r="AW769" i="5" s="1"/>
  <c r="AQ769" i="5"/>
  <c r="AX774" i="5"/>
  <c r="W774" i="5"/>
  <c r="AU774" i="5"/>
  <c r="AQ777" i="5"/>
  <c r="AV777" i="5"/>
  <c r="AV782" i="5"/>
  <c r="AR782" i="5"/>
  <c r="AY782" i="5"/>
  <c r="AY770" i="5"/>
  <c r="AU770" i="5"/>
  <c r="AQ770" i="5"/>
  <c r="AQ774" i="5"/>
  <c r="AV774" i="5"/>
  <c r="AX775" i="5"/>
  <c r="W775" i="5"/>
  <c r="AU775" i="5"/>
  <c r="AS776" i="5"/>
  <c r="AR777" i="5"/>
  <c r="AS779" i="5"/>
  <c r="AS780" i="5"/>
  <c r="W782" i="5"/>
  <c r="AU782" i="5"/>
  <c r="AW782" i="5" s="1"/>
  <c r="AY771" i="5"/>
  <c r="AU771" i="5"/>
  <c r="AQ771" i="5"/>
  <c r="AV772" i="5"/>
  <c r="AR772" i="5"/>
  <c r="AY772" i="5"/>
  <c r="AR774" i="5"/>
  <c r="AX776" i="5"/>
  <c r="W776" i="5"/>
  <c r="AU776" i="5"/>
  <c r="AW776" i="5" s="1"/>
  <c r="AS777" i="5"/>
  <c r="AY777" i="5"/>
  <c r="AY779" i="5"/>
  <c r="AU779" i="5"/>
  <c r="AQ779" i="5"/>
  <c r="AV780" i="5"/>
  <c r="AR780" i="5"/>
  <c r="AY780" i="5"/>
  <c r="AQ782" i="5"/>
  <c r="AY785" i="5"/>
  <c r="AU785" i="5"/>
  <c r="AY786" i="5"/>
  <c r="AU786" i="5"/>
  <c r="AQ786" i="5"/>
  <c r="AY787" i="5"/>
  <c r="AU787" i="5"/>
  <c r="AQ787" i="5"/>
  <c r="AY788" i="5"/>
  <c r="AU788" i="5"/>
  <c r="AQ788" i="5"/>
  <c r="AY789" i="5"/>
  <c r="AU789" i="5"/>
  <c r="AQ789" i="5"/>
  <c r="AY790" i="5"/>
  <c r="AU790" i="5"/>
  <c r="AQ790" i="5"/>
  <c r="AY791" i="5"/>
  <c r="AU791" i="5"/>
  <c r="AQ791" i="5"/>
  <c r="AY792" i="5"/>
  <c r="AU792" i="5"/>
  <c r="AQ792" i="5"/>
  <c r="AY793" i="5"/>
  <c r="AU793" i="5"/>
  <c r="AQ793" i="5"/>
  <c r="AY794" i="5"/>
  <c r="AU794" i="5"/>
  <c r="AQ794" i="5"/>
  <c r="AY795" i="5"/>
  <c r="AU795" i="5"/>
  <c r="AQ795" i="5"/>
  <c r="AY796" i="5"/>
  <c r="AU796" i="5"/>
  <c r="AW796" i="5" s="1"/>
  <c r="AQ796" i="5"/>
  <c r="AY797" i="5"/>
  <c r="AU797" i="5"/>
  <c r="AQ797" i="5"/>
  <c r="AY798" i="5"/>
  <c r="AU798" i="5"/>
  <c r="AQ798" i="5"/>
  <c r="AY799" i="5"/>
  <c r="AU799" i="5"/>
  <c r="AQ799" i="5"/>
  <c r="AY800" i="5"/>
  <c r="AU800" i="5"/>
  <c r="AQ800" i="5"/>
  <c r="AY801" i="5"/>
  <c r="AU801" i="5"/>
  <c r="AQ801" i="5"/>
  <c r="AY802" i="5"/>
  <c r="AU802" i="5"/>
  <c r="AQ802" i="5"/>
  <c r="AY803" i="5"/>
  <c r="AU803" i="5"/>
  <c r="AQ803" i="5"/>
  <c r="AY804" i="5"/>
  <c r="AU804" i="5"/>
  <c r="AW804" i="5" s="1"/>
  <c r="AQ804" i="5"/>
  <c r="AY805" i="5"/>
  <c r="AU805" i="5"/>
  <c r="AQ805" i="5"/>
  <c r="AY806" i="5"/>
  <c r="AU806" i="5"/>
  <c r="AQ806" i="5"/>
  <c r="AY807" i="5"/>
  <c r="AU807" i="5"/>
  <c r="AQ807" i="5"/>
  <c r="AY808" i="5"/>
  <c r="AU808" i="5"/>
  <c r="AQ808" i="5"/>
  <c r="AY809" i="5"/>
  <c r="AU809" i="5"/>
  <c r="AQ809" i="5"/>
  <c r="AY810" i="5"/>
  <c r="AU810" i="5"/>
  <c r="AQ810" i="5"/>
  <c r="AY811" i="5"/>
  <c r="AU811" i="5"/>
  <c r="AQ811" i="5"/>
  <c r="AY812" i="5"/>
  <c r="AU812" i="5"/>
  <c r="AW812" i="5" s="1"/>
  <c r="AQ812" i="5"/>
  <c r="AY813" i="5"/>
  <c r="AU813" i="5"/>
  <c r="AQ813" i="5"/>
  <c r="AY814" i="5"/>
  <c r="AU814" i="5"/>
  <c r="AQ814" i="5"/>
  <c r="AY815" i="5"/>
  <c r="AU815" i="5"/>
  <c r="AQ815" i="5"/>
  <c r="AY816" i="5"/>
  <c r="AU816" i="5"/>
  <c r="AQ816" i="5"/>
  <c r="AY817" i="5"/>
  <c r="AU817" i="5"/>
  <c r="AQ817" i="5"/>
  <c r="AY818" i="5"/>
  <c r="AU818" i="5"/>
  <c r="AQ818" i="5"/>
  <c r="AY819" i="5"/>
  <c r="AU819" i="5"/>
  <c r="AQ819" i="5"/>
  <c r="AY820" i="5"/>
  <c r="AU820" i="5"/>
  <c r="AQ820" i="5"/>
  <c r="AY821" i="5"/>
  <c r="AU821" i="5"/>
  <c r="AQ821" i="5"/>
  <c r="AY822" i="5"/>
  <c r="AU822" i="5"/>
  <c r="AQ822" i="5"/>
  <c r="AY823" i="5"/>
  <c r="AU823" i="5"/>
  <c r="AQ823" i="5"/>
  <c r="AY824" i="5"/>
  <c r="AU824" i="5"/>
  <c r="AQ824" i="5"/>
  <c r="AY825" i="5"/>
  <c r="AU825" i="5"/>
  <c r="AQ825" i="5"/>
  <c r="AY826" i="5"/>
  <c r="AU826" i="5"/>
  <c r="AQ826" i="5"/>
  <c r="AY827" i="5"/>
  <c r="AU827" i="5"/>
  <c r="AQ827" i="5"/>
  <c r="AY828" i="5"/>
  <c r="AU828" i="5"/>
  <c r="AW828" i="5" s="1"/>
  <c r="AQ828" i="5"/>
  <c r="AY829" i="5"/>
  <c r="AU829" i="5"/>
  <c r="AQ829" i="5"/>
  <c r="AY830" i="5"/>
  <c r="AU830" i="5"/>
  <c r="AQ830" i="5"/>
  <c r="AX835" i="5"/>
  <c r="W835" i="5"/>
  <c r="AY835" i="5"/>
  <c r="AS835" i="5"/>
  <c r="AY836" i="5"/>
  <c r="AU836" i="5"/>
  <c r="AQ836" i="5"/>
  <c r="AX836" i="5"/>
  <c r="AS836" i="5"/>
  <c r="AV837" i="5"/>
  <c r="AR837" i="5"/>
  <c r="AX837" i="5"/>
  <c r="AS837" i="5"/>
  <c r="AV839" i="5"/>
  <c r="AR839" i="5"/>
  <c r="AU839" i="5"/>
  <c r="W839" i="5"/>
  <c r="AX839" i="5"/>
  <c r="AS839" i="5"/>
  <c r="AV843" i="5"/>
  <c r="AR843" i="5"/>
  <c r="AY843" i="5"/>
  <c r="AU843" i="5"/>
  <c r="AQ843" i="5"/>
  <c r="AX843" i="5"/>
  <c r="W843" i="5"/>
  <c r="AV844" i="5"/>
  <c r="AR844" i="5"/>
  <c r="AT844" i="5" s="1"/>
  <c r="AY844" i="5"/>
  <c r="AU844" i="5"/>
  <c r="AQ844" i="5"/>
  <c r="AV846" i="5"/>
  <c r="AR846" i="5"/>
  <c r="AT846" i="5" s="1"/>
  <c r="AY846" i="5"/>
  <c r="AU846" i="5"/>
  <c r="AQ846" i="5"/>
  <c r="AR852" i="5"/>
  <c r="AV853" i="5"/>
  <c r="AR853" i="5"/>
  <c r="AY853" i="5"/>
  <c r="AU853" i="5"/>
  <c r="AQ853" i="5"/>
  <c r="AV838" i="5"/>
  <c r="AW838" i="5" s="1"/>
  <c r="AR838" i="5"/>
  <c r="AY838" i="5"/>
  <c r="AR841" i="5"/>
  <c r="AY842" i="5"/>
  <c r="AU842" i="5"/>
  <c r="AW842" i="5" s="1"/>
  <c r="AQ842" i="5"/>
  <c r="AX842" i="5"/>
  <c r="W842" i="5"/>
  <c r="W844" i="5"/>
  <c r="AX844" i="5"/>
  <c r="W846" i="5"/>
  <c r="AX846" i="5"/>
  <c r="W853" i="5"/>
  <c r="AX853" i="5"/>
  <c r="AV845" i="5"/>
  <c r="AR845" i="5"/>
  <c r="AY845" i="5"/>
  <c r="AU845" i="5"/>
  <c r="AQ845" i="5"/>
  <c r="AV847" i="5"/>
  <c r="AR847" i="5"/>
  <c r="AY847" i="5"/>
  <c r="AU847" i="5"/>
  <c r="AQ847" i="5"/>
  <c r="AS853" i="5"/>
  <c r="AX841" i="5"/>
  <c r="W841" i="5"/>
  <c r="AS841" i="5"/>
  <c r="AV841" i="5"/>
  <c r="W845" i="5"/>
  <c r="AX845" i="5"/>
  <c r="AY852" i="5"/>
  <c r="AU852" i="5"/>
  <c r="AQ852" i="5"/>
  <c r="AX852" i="5"/>
  <c r="W852" i="5"/>
  <c r="AV858" i="5"/>
  <c r="AR858" i="5"/>
  <c r="AY858" i="5"/>
  <c r="AU858" i="5"/>
  <c r="AQ858" i="5"/>
  <c r="AX858" i="5"/>
  <c r="W858" i="5"/>
  <c r="AS851" i="5"/>
  <c r="AQ854" i="5"/>
  <c r="AU854" i="5"/>
  <c r="AY854" i="5"/>
  <c r="AQ855" i="5"/>
  <c r="AU855" i="5"/>
  <c r="AY855" i="5"/>
  <c r="AS857" i="5"/>
  <c r="W859" i="5"/>
  <c r="AX859" i="5"/>
  <c r="W860" i="5"/>
  <c r="AX860" i="5"/>
  <c r="W861" i="5"/>
  <c r="AX861" i="5"/>
  <c r="AQ866" i="5"/>
  <c r="AU866" i="5"/>
  <c r="AY866" i="5"/>
  <c r="AX870" i="5"/>
  <c r="W870" i="5"/>
  <c r="AU870" i="5"/>
  <c r="AX878" i="5"/>
  <c r="W878" i="5"/>
  <c r="AU878" i="5"/>
  <c r="AY883" i="5"/>
  <c r="AU883" i="5"/>
  <c r="AQ883" i="5"/>
  <c r="AX883" i="5"/>
  <c r="W883" i="5"/>
  <c r="AY885" i="5"/>
  <c r="AU885" i="5"/>
  <c r="AQ885" i="5"/>
  <c r="AX885" i="5"/>
  <c r="W885" i="5"/>
  <c r="AY887" i="5"/>
  <c r="AU887" i="5"/>
  <c r="AQ887" i="5"/>
  <c r="AX887" i="5"/>
  <c r="W887" i="5"/>
  <c r="AY889" i="5"/>
  <c r="AU889" i="5"/>
  <c r="AQ889" i="5"/>
  <c r="AX889" i="5"/>
  <c r="W889" i="5"/>
  <c r="AY891" i="5"/>
  <c r="AU891" i="5"/>
  <c r="AQ891" i="5"/>
  <c r="AX891" i="5"/>
  <c r="W891" i="5"/>
  <c r="AY893" i="5"/>
  <c r="AU893" i="5"/>
  <c r="AQ893" i="5"/>
  <c r="AX893" i="5"/>
  <c r="W893" i="5"/>
  <c r="AY906" i="5"/>
  <c r="AU906" i="5"/>
  <c r="AQ906" i="5"/>
  <c r="AX906" i="5"/>
  <c r="W906" i="5"/>
  <c r="AV906" i="5"/>
  <c r="AR906" i="5"/>
  <c r="W851" i="5"/>
  <c r="AR854" i="5"/>
  <c r="AV854" i="5"/>
  <c r="AR855" i="5"/>
  <c r="AV855" i="5"/>
  <c r="W857" i="5"/>
  <c r="AX857" i="5"/>
  <c r="AQ859" i="5"/>
  <c r="AU859" i="5"/>
  <c r="AY859" i="5"/>
  <c r="AQ860" i="5"/>
  <c r="AU860" i="5"/>
  <c r="AY860" i="5"/>
  <c r="AQ861" i="5"/>
  <c r="AU861" i="5"/>
  <c r="AY861" i="5"/>
  <c r="AQ862" i="5"/>
  <c r="AU862" i="5"/>
  <c r="AY862" i="5"/>
  <c r="AQ863" i="5"/>
  <c r="AU863" i="5"/>
  <c r="AY863" i="5"/>
  <c r="AQ864" i="5"/>
  <c r="AU864" i="5"/>
  <c r="AY864" i="5"/>
  <c r="AQ865" i="5"/>
  <c r="AU865" i="5"/>
  <c r="AY865" i="5"/>
  <c r="AR866" i="5"/>
  <c r="AV866" i="5"/>
  <c r="AQ870" i="5"/>
  <c r="AV870" i="5"/>
  <c r="AX871" i="5"/>
  <c r="W871" i="5"/>
  <c r="AU871" i="5"/>
  <c r="AS872" i="5"/>
  <c r="AS873" i="5"/>
  <c r="AS874" i="5"/>
  <c r="AX875" i="5"/>
  <c r="W875" i="5"/>
  <c r="AU875" i="5"/>
  <c r="AS876" i="5"/>
  <c r="AQ878" i="5"/>
  <c r="AV878" i="5"/>
  <c r="AX879" i="5"/>
  <c r="W879" i="5"/>
  <c r="AU879" i="5"/>
  <c r="AS880" i="5"/>
  <c r="AR881" i="5"/>
  <c r="AT881" i="5" s="1"/>
  <c r="AR883" i="5"/>
  <c r="AR885" i="5"/>
  <c r="AR887" i="5"/>
  <c r="AR889" i="5"/>
  <c r="AR891" i="5"/>
  <c r="AR893" i="5"/>
  <c r="AY901" i="5"/>
  <c r="AU901" i="5"/>
  <c r="AQ901" i="5"/>
  <c r="AX901" i="5"/>
  <c r="W901" i="5"/>
  <c r="AV901" i="5"/>
  <c r="AR901" i="5"/>
  <c r="AY905" i="5"/>
  <c r="AU905" i="5"/>
  <c r="AQ905" i="5"/>
  <c r="AX905" i="5"/>
  <c r="W905" i="5"/>
  <c r="AV905" i="5"/>
  <c r="AR905" i="5"/>
  <c r="AS906" i="5"/>
  <c r="AQ857" i="5"/>
  <c r="AU857" i="5"/>
  <c r="AR859" i="5"/>
  <c r="AV859" i="5"/>
  <c r="AR860" i="5"/>
  <c r="AV860" i="5"/>
  <c r="AR861" i="5"/>
  <c r="AV861" i="5"/>
  <c r="AS866" i="5"/>
  <c r="AR870" i="5"/>
  <c r="AX872" i="5"/>
  <c r="W872" i="5"/>
  <c r="AU872" i="5"/>
  <c r="AY873" i="5"/>
  <c r="AU873" i="5"/>
  <c r="AQ873" i="5"/>
  <c r="AV874" i="5"/>
  <c r="AR874" i="5"/>
  <c r="AY874" i="5"/>
  <c r="AX876" i="5"/>
  <c r="W876" i="5"/>
  <c r="AU876" i="5"/>
  <c r="AR878" i="5"/>
  <c r="AX880" i="5"/>
  <c r="W880" i="5"/>
  <c r="AU880" i="5"/>
  <c r="AY882" i="5"/>
  <c r="AU882" i="5"/>
  <c r="AW882" i="5" s="1"/>
  <c r="AQ882" i="5"/>
  <c r="AX882" i="5"/>
  <c r="W882" i="5"/>
  <c r="AS883" i="5"/>
  <c r="AY884" i="5"/>
  <c r="AU884" i="5"/>
  <c r="AW884" i="5" s="1"/>
  <c r="AQ884" i="5"/>
  <c r="AX884" i="5"/>
  <c r="W884" i="5"/>
  <c r="AS885" i="5"/>
  <c r="AY886" i="5"/>
  <c r="AU886" i="5"/>
  <c r="AW886" i="5" s="1"/>
  <c r="AQ886" i="5"/>
  <c r="AX886" i="5"/>
  <c r="W886" i="5"/>
  <c r="AS887" i="5"/>
  <c r="AY888" i="5"/>
  <c r="AU888" i="5"/>
  <c r="AQ888" i="5"/>
  <c r="AX888" i="5"/>
  <c r="W888" i="5"/>
  <c r="AS889" i="5"/>
  <c r="AY890" i="5"/>
  <c r="AU890" i="5"/>
  <c r="AQ890" i="5"/>
  <c r="AX890" i="5"/>
  <c r="W890" i="5"/>
  <c r="AS891" i="5"/>
  <c r="AY892" i="5"/>
  <c r="AU892" i="5"/>
  <c r="AQ892" i="5"/>
  <c r="AX892" i="5"/>
  <c r="W892" i="5"/>
  <c r="AS893" i="5"/>
  <c r="AY894" i="5"/>
  <c r="AU894" i="5"/>
  <c r="AQ894" i="5"/>
  <c r="AX894" i="5"/>
  <c r="W894" i="5"/>
  <c r="AS901" i="5"/>
  <c r="AS905" i="5"/>
  <c r="W866" i="5"/>
  <c r="AS870" i="5"/>
  <c r="AY870" i="5"/>
  <c r="AQ872" i="5"/>
  <c r="AV872" i="5"/>
  <c r="W873" i="5"/>
  <c r="AV873" i="5"/>
  <c r="W874" i="5"/>
  <c r="AU874" i="5"/>
  <c r="AQ876" i="5"/>
  <c r="AV876" i="5"/>
  <c r="AX877" i="5"/>
  <c r="W877" i="5"/>
  <c r="AU877" i="5"/>
  <c r="AW877" i="5" s="1"/>
  <c r="AS878" i="5"/>
  <c r="AY878" i="5"/>
  <c r="AQ880" i="5"/>
  <c r="AV880" i="5"/>
  <c r="AY881" i="5"/>
  <c r="AU881" i="5"/>
  <c r="AX881" i="5"/>
  <c r="W881" i="5"/>
  <c r="AV881" i="5"/>
  <c r="AR882" i="5"/>
  <c r="AV883" i="5"/>
  <c r="AR884" i="5"/>
  <c r="AV885" i="5"/>
  <c r="AR886" i="5"/>
  <c r="AV887" i="5"/>
  <c r="AR888" i="5"/>
  <c r="AV889" i="5"/>
  <c r="AR890" i="5"/>
  <c r="AV891" i="5"/>
  <c r="AR892" i="5"/>
  <c r="AV893" i="5"/>
  <c r="AV895" i="5"/>
  <c r="AR895" i="5"/>
  <c r="AY895" i="5"/>
  <c r="AU895" i="5"/>
  <c r="AQ895" i="5"/>
  <c r="W899" i="5"/>
  <c r="AX899" i="5"/>
  <c r="AQ900" i="5"/>
  <c r="AU900" i="5"/>
  <c r="AY900" i="5"/>
  <c r="W903" i="5"/>
  <c r="AX903" i="5"/>
  <c r="AQ904" i="5"/>
  <c r="AU904" i="5"/>
  <c r="AY904" i="5"/>
  <c r="W908" i="5"/>
  <c r="AS909" i="5"/>
  <c r="AS910" i="5"/>
  <c r="W914" i="5"/>
  <c r="AV914" i="5"/>
  <c r="AQ915" i="5"/>
  <c r="AY915" i="5"/>
  <c r="AQ917" i="5"/>
  <c r="AY917" i="5"/>
  <c r="AQ919" i="5"/>
  <c r="AY909" i="5"/>
  <c r="AU909" i="5"/>
  <c r="AQ909" i="5"/>
  <c r="AV910" i="5"/>
  <c r="AR910" i="5"/>
  <c r="AY910" i="5"/>
  <c r="AX916" i="5"/>
  <c r="W916" i="5"/>
  <c r="AV916" i="5"/>
  <c r="AW916" i="5" s="1"/>
  <c r="AR916" i="5"/>
  <c r="AX918" i="5"/>
  <c r="W918" i="5"/>
  <c r="AV918" i="5"/>
  <c r="AW918" i="5" s="1"/>
  <c r="AR918" i="5"/>
  <c r="AX920" i="5"/>
  <c r="W920" i="5"/>
  <c r="AV920" i="5"/>
  <c r="AR920" i="5"/>
  <c r="AT920" i="5" s="1"/>
  <c r="AR899" i="5"/>
  <c r="AV899" i="5"/>
  <c r="AS900" i="5"/>
  <c r="AR903" i="5"/>
  <c r="AV903" i="5"/>
  <c r="AW903" i="5" s="1"/>
  <c r="AS904" i="5"/>
  <c r="W909" i="5"/>
  <c r="AV909" i="5"/>
  <c r="W910" i="5"/>
  <c r="AU910" i="5"/>
  <c r="AS914" i="5"/>
  <c r="AQ916" i="5"/>
  <c r="AY916" i="5"/>
  <c r="AQ918" i="5"/>
  <c r="AY918" i="5"/>
  <c r="W900" i="5"/>
  <c r="W904" i="5"/>
  <c r="AY908" i="5"/>
  <c r="AU908" i="5"/>
  <c r="AW908" i="5" s="1"/>
  <c r="AS908" i="5"/>
  <c r="AX908" i="5"/>
  <c r="AR909" i="5"/>
  <c r="AQ910" i="5"/>
  <c r="AY914" i="5"/>
  <c r="AU914" i="5"/>
  <c r="AQ914" i="5"/>
  <c r="AX915" i="5"/>
  <c r="W915" i="5"/>
  <c r="AV915" i="5"/>
  <c r="AR915" i="5"/>
  <c r="AS916" i="5"/>
  <c r="AX917" i="5"/>
  <c r="W917" i="5"/>
  <c r="AV917" i="5"/>
  <c r="AR917" i="5"/>
  <c r="AS918" i="5"/>
  <c r="AX919" i="5"/>
  <c r="W919" i="5"/>
  <c r="AV919" i="5"/>
  <c r="AR919" i="5"/>
  <c r="AV923" i="5"/>
  <c r="AR923" i="5"/>
  <c r="AY923" i="5"/>
  <c r="AX927" i="5"/>
  <c r="W927" i="5"/>
  <c r="AU927" i="5"/>
  <c r="AX931" i="5"/>
  <c r="W931" i="5"/>
  <c r="AU931" i="5"/>
  <c r="AY932" i="5"/>
  <c r="AU932" i="5"/>
  <c r="AQ932" i="5"/>
  <c r="AY936" i="5"/>
  <c r="AU936" i="5"/>
  <c r="AQ936" i="5"/>
  <c r="AY946" i="5"/>
  <c r="AS946" i="5"/>
  <c r="AV946" i="5"/>
  <c r="AQ946" i="5"/>
  <c r="AV948" i="5"/>
  <c r="AQ948" i="5"/>
  <c r="AY948" i="5"/>
  <c r="AS948" i="5"/>
  <c r="AY950" i="5"/>
  <c r="AS950" i="5"/>
  <c r="AV950" i="5"/>
  <c r="AQ950" i="5"/>
  <c r="AV952" i="5"/>
  <c r="AQ952" i="5"/>
  <c r="AY952" i="5"/>
  <c r="AS952" i="5"/>
  <c r="AY954" i="5"/>
  <c r="AS954" i="5"/>
  <c r="AV954" i="5"/>
  <c r="AQ954" i="5"/>
  <c r="AV956" i="5"/>
  <c r="AQ956" i="5"/>
  <c r="AY956" i="5"/>
  <c r="AS956" i="5"/>
  <c r="AR921" i="5"/>
  <c r="AV921" i="5"/>
  <c r="AS922" i="5"/>
  <c r="W923" i="5"/>
  <c r="AU923" i="5"/>
  <c r="AV924" i="5"/>
  <c r="AR924" i="5"/>
  <c r="AY924" i="5"/>
  <c r="AQ927" i="5"/>
  <c r="AV927" i="5"/>
  <c r="AX928" i="5"/>
  <c r="W928" i="5"/>
  <c r="AU928" i="5"/>
  <c r="AW928" i="5" s="1"/>
  <c r="AR930" i="5"/>
  <c r="AQ931" i="5"/>
  <c r="AV931" i="5"/>
  <c r="W932" i="5"/>
  <c r="AV932" i="5"/>
  <c r="AY933" i="5"/>
  <c r="AU933" i="5"/>
  <c r="AQ933" i="5"/>
  <c r="AS934" i="5"/>
  <c r="AR935" i="5"/>
  <c r="W936" i="5"/>
  <c r="AV936" i="5"/>
  <c r="AY937" i="5"/>
  <c r="AU937" i="5"/>
  <c r="AQ937" i="5"/>
  <c r="AS938" i="5"/>
  <c r="AR939" i="5"/>
  <c r="AR946" i="5"/>
  <c r="AR948" i="5"/>
  <c r="AW949" i="5"/>
  <c r="AR950" i="5"/>
  <c r="AR952" i="5"/>
  <c r="AR960" i="5"/>
  <c r="AV960" i="5"/>
  <c r="AS921" i="5"/>
  <c r="W922" i="5"/>
  <c r="AX922" i="5"/>
  <c r="AQ923" i="5"/>
  <c r="AV925" i="5"/>
  <c r="AR925" i="5"/>
  <c r="AY925" i="5"/>
  <c r="AR927" i="5"/>
  <c r="AX929" i="5"/>
  <c r="W929" i="5"/>
  <c r="AU929" i="5"/>
  <c r="AS930" i="5"/>
  <c r="AR931" i="5"/>
  <c r="AR932" i="5"/>
  <c r="AY934" i="5"/>
  <c r="AU934" i="5"/>
  <c r="AQ934" i="5"/>
  <c r="AS935" i="5"/>
  <c r="AR936" i="5"/>
  <c r="AY938" i="5"/>
  <c r="AU938" i="5"/>
  <c r="AQ938" i="5"/>
  <c r="AS939" i="5"/>
  <c r="AU946" i="5"/>
  <c r="AU948" i="5"/>
  <c r="AU950" i="5"/>
  <c r="AU952" i="5"/>
  <c r="AV959" i="5"/>
  <c r="AR959" i="5"/>
  <c r="AS960" i="5"/>
  <c r="W921" i="5"/>
  <c r="AS923" i="5"/>
  <c r="AX923" i="5"/>
  <c r="AS927" i="5"/>
  <c r="AY927" i="5"/>
  <c r="AX930" i="5"/>
  <c r="W930" i="5"/>
  <c r="AU930" i="5"/>
  <c r="AS931" i="5"/>
  <c r="AY931" i="5"/>
  <c r="AS932" i="5"/>
  <c r="AX932" i="5"/>
  <c r="AY935" i="5"/>
  <c r="AU935" i="5"/>
  <c r="AQ935" i="5"/>
  <c r="AS936" i="5"/>
  <c r="AX936" i="5"/>
  <c r="AY939" i="5"/>
  <c r="AU939" i="5"/>
  <c r="AQ939" i="5"/>
  <c r="AR958" i="5"/>
  <c r="AT958" i="5" s="1"/>
  <c r="AV958" i="5"/>
  <c r="AS962" i="5"/>
  <c r="AR962" i="5"/>
  <c r="AV962" i="5"/>
  <c r="AR961" i="5"/>
  <c r="AT976" i="5"/>
  <c r="AX946" i="5"/>
  <c r="W946" i="5"/>
  <c r="AX947" i="5"/>
  <c r="W947" i="5"/>
  <c r="AX948" i="5"/>
  <c r="W948" i="5"/>
  <c r="AX949" i="5"/>
  <c r="W949" i="5"/>
  <c r="AX950" i="5"/>
  <c r="W950" i="5"/>
  <c r="AX951" i="5"/>
  <c r="W951" i="5"/>
  <c r="AX952" i="5"/>
  <c r="W952" i="5"/>
  <c r="AX953" i="5"/>
  <c r="W953" i="5"/>
  <c r="AX954" i="5"/>
  <c r="W954" i="5"/>
  <c r="AX955" i="5"/>
  <c r="W955" i="5"/>
  <c r="AX956" i="5"/>
  <c r="W956" i="5"/>
  <c r="AY957" i="5"/>
  <c r="AU957" i="5"/>
  <c r="AX957" i="5"/>
  <c r="W957" i="5"/>
  <c r="AY958" i="5"/>
  <c r="AU958" i="5"/>
  <c r="AQ958" i="5"/>
  <c r="AX958" i="5"/>
  <c r="W958" i="5"/>
  <c r="AY959" i="5"/>
  <c r="AU959" i="5"/>
  <c r="AQ959" i="5"/>
  <c r="AX959" i="5"/>
  <c r="W959" i="5"/>
  <c r="AY960" i="5"/>
  <c r="AU960" i="5"/>
  <c r="AQ960" i="5"/>
  <c r="AX960" i="5"/>
  <c r="W960" i="5"/>
  <c r="AY961" i="5"/>
  <c r="AU961" i="5"/>
  <c r="AQ961" i="5"/>
  <c r="AX961" i="5"/>
  <c r="W961" i="5"/>
  <c r="AY962" i="5"/>
  <c r="AU962" i="5"/>
  <c r="AQ962" i="5"/>
  <c r="AX962" i="5"/>
  <c r="W962" i="5"/>
  <c r="AY963" i="5"/>
  <c r="AU963" i="5"/>
  <c r="AQ963" i="5"/>
  <c r="AX963" i="5"/>
  <c r="W963" i="5"/>
  <c r="AY964" i="5"/>
  <c r="AU964" i="5"/>
  <c r="AQ964" i="5"/>
  <c r="AX964" i="5"/>
  <c r="W964" i="5"/>
  <c r="AY965" i="5"/>
  <c r="AU965" i="5"/>
  <c r="AQ965" i="5"/>
  <c r="AX965" i="5"/>
  <c r="W965" i="5"/>
  <c r="AY966" i="5"/>
  <c r="AU966" i="5"/>
  <c r="AQ966" i="5"/>
  <c r="AX966" i="5"/>
  <c r="W966" i="5"/>
  <c r="AY967" i="5"/>
  <c r="AU967" i="5"/>
  <c r="AW967" i="5" s="1"/>
  <c r="AQ967" i="5"/>
  <c r="AX967" i="5"/>
  <c r="W967" i="5"/>
  <c r="AY968" i="5"/>
  <c r="AU968" i="5"/>
  <c r="AQ968" i="5"/>
  <c r="AX968" i="5"/>
  <c r="W968" i="5"/>
  <c r="AY969" i="5"/>
  <c r="AU969" i="5"/>
  <c r="AQ969" i="5"/>
  <c r="AX969" i="5"/>
  <c r="W969" i="5"/>
  <c r="AY970" i="5"/>
  <c r="AU970" i="5"/>
  <c r="AQ970" i="5"/>
  <c r="AX970" i="5"/>
  <c r="W970" i="5"/>
  <c r="AY971" i="5"/>
  <c r="AU971" i="5"/>
  <c r="AW971" i="5" s="1"/>
  <c r="AQ971" i="5"/>
  <c r="AX971" i="5"/>
  <c r="W971" i="5"/>
  <c r="AY972" i="5"/>
  <c r="AU972" i="5"/>
  <c r="AQ972" i="5"/>
  <c r="AX972" i="5"/>
  <c r="W972" i="5"/>
  <c r="AY973" i="5"/>
  <c r="AU973" i="5"/>
  <c r="AQ973" i="5"/>
  <c r="AX973" i="5"/>
  <c r="W973" i="5"/>
  <c r="AY974" i="5"/>
  <c r="AU974" i="5"/>
  <c r="AQ974" i="5"/>
  <c r="AX974" i="5"/>
  <c r="W974" i="5"/>
  <c r="AY975" i="5"/>
  <c r="AU975" i="5"/>
  <c r="AW975" i="5" s="1"/>
  <c r="AQ975" i="5"/>
  <c r="AX975" i="5"/>
  <c r="W975" i="5"/>
  <c r="AX976" i="5"/>
  <c r="AV976" i="5"/>
  <c r="AQ976" i="5"/>
  <c r="AU976" i="5"/>
  <c r="W976" i="5"/>
  <c r="AX978" i="5"/>
  <c r="W978" i="5"/>
  <c r="AU978" i="5"/>
  <c r="AS979" i="5"/>
  <c r="AX982" i="5"/>
  <c r="W982" i="5"/>
  <c r="AU982" i="5"/>
  <c r="AS983" i="5"/>
  <c r="AX986" i="5"/>
  <c r="W986" i="5"/>
  <c r="AU986" i="5"/>
  <c r="AS987" i="5"/>
  <c r="AX990" i="5"/>
  <c r="W990" i="5"/>
  <c r="AU990" i="5"/>
  <c r="AS991" i="5"/>
  <c r="AX994" i="5"/>
  <c r="W994" i="5"/>
  <c r="AU994" i="5"/>
  <c r="AS995" i="5"/>
  <c r="AX979" i="5"/>
  <c r="W979" i="5"/>
  <c r="AU979" i="5"/>
  <c r="AX983" i="5"/>
  <c r="W983" i="5"/>
  <c r="AU983" i="5"/>
  <c r="AX987" i="5"/>
  <c r="W987" i="5"/>
  <c r="AU987" i="5"/>
  <c r="AX991" i="5"/>
  <c r="W991" i="5"/>
  <c r="AU991" i="5"/>
  <c r="AX995" i="5"/>
  <c r="W995" i="5"/>
  <c r="AU995" i="5"/>
  <c r="AQ979" i="5"/>
  <c r="AV979" i="5"/>
  <c r="AX980" i="5"/>
  <c r="W980" i="5"/>
  <c r="AU980" i="5"/>
  <c r="AQ983" i="5"/>
  <c r="AV983" i="5"/>
  <c r="AX984" i="5"/>
  <c r="W984" i="5"/>
  <c r="AU984" i="5"/>
  <c r="AQ987" i="5"/>
  <c r="AV987" i="5"/>
  <c r="AX988" i="5"/>
  <c r="W988" i="5"/>
  <c r="AU988" i="5"/>
  <c r="AQ991" i="5"/>
  <c r="AV991" i="5"/>
  <c r="AX992" i="5"/>
  <c r="W992" i="5"/>
  <c r="AU992" i="5"/>
  <c r="AS993" i="5"/>
  <c r="AR994" i="5"/>
  <c r="AQ995" i="5"/>
  <c r="AV995" i="5"/>
  <c r="AX977" i="5"/>
  <c r="W977" i="5"/>
  <c r="AU977" i="5"/>
  <c r="AR979" i="5"/>
  <c r="AX981" i="5"/>
  <c r="W981" i="5"/>
  <c r="AU981" i="5"/>
  <c r="AR983" i="5"/>
  <c r="AX985" i="5"/>
  <c r="W985" i="5"/>
  <c r="AU985" i="5"/>
  <c r="AS986" i="5"/>
  <c r="AY986" i="5"/>
  <c r="AR987" i="5"/>
  <c r="AX989" i="5"/>
  <c r="W989" i="5"/>
  <c r="AU989" i="5"/>
  <c r="AW989" i="5" s="1"/>
  <c r="AR991" i="5"/>
  <c r="AX993" i="5"/>
  <c r="W993" i="5"/>
  <c r="AU993" i="5"/>
  <c r="AS994" i="5"/>
  <c r="AY994" i="5"/>
  <c r="AR995" i="5"/>
  <c r="AV1000" i="5"/>
  <c r="AR1000" i="5"/>
  <c r="AY1000" i="5"/>
  <c r="AV1004" i="5"/>
  <c r="AR1004" i="5"/>
  <c r="AY1004" i="5"/>
  <c r="AY1015" i="5"/>
  <c r="AU1015" i="5"/>
  <c r="AW1015" i="5" s="1"/>
  <c r="AQ1015" i="5"/>
  <c r="AX1015" i="5"/>
  <c r="W1015" i="5"/>
  <c r="V1019" i="5"/>
  <c r="BG1019" i="5" s="1"/>
  <c r="AL1018" i="5"/>
  <c r="AV997" i="5"/>
  <c r="AR997" i="5"/>
  <c r="AY997" i="5"/>
  <c r="AS998" i="5"/>
  <c r="AQ999" i="5"/>
  <c r="W1000" i="5"/>
  <c r="AU1000" i="5"/>
  <c r="AV1001" i="5"/>
  <c r="AR1001" i="5"/>
  <c r="AY1001" i="5"/>
  <c r="AS1002" i="5"/>
  <c r="AQ1003" i="5"/>
  <c r="W1004" i="5"/>
  <c r="AU1004" i="5"/>
  <c r="AV1005" i="5"/>
  <c r="AW1005" i="5" s="1"/>
  <c r="AR1005" i="5"/>
  <c r="AY1005" i="5"/>
  <c r="AS1006" i="5"/>
  <c r="AR1015" i="5"/>
  <c r="AV1016" i="5"/>
  <c r="AR1016" i="5"/>
  <c r="AY1016" i="5"/>
  <c r="AU1016" i="5"/>
  <c r="AQ1016" i="5"/>
  <c r="AV998" i="5"/>
  <c r="AR998" i="5"/>
  <c r="AY998" i="5"/>
  <c r="AS999" i="5"/>
  <c r="AQ1000" i="5"/>
  <c r="AV1002" i="5"/>
  <c r="AR1002" i="5"/>
  <c r="AY1002" i="5"/>
  <c r="AS1003" i="5"/>
  <c r="AQ1004" i="5"/>
  <c r="AV1006" i="5"/>
  <c r="AR1006" i="5"/>
  <c r="AY1006" i="5"/>
  <c r="AS1015" i="5"/>
  <c r="W1016" i="5"/>
  <c r="AX1016" i="5"/>
  <c r="V1021" i="5"/>
  <c r="AV1036" i="5"/>
  <c r="AR1036" i="5"/>
  <c r="AY1036" i="5"/>
  <c r="AU1036" i="5"/>
  <c r="AQ1036" i="5"/>
  <c r="AX1036" i="5"/>
  <c r="W1036" i="5"/>
  <c r="AV1047" i="5"/>
  <c r="AR1047" i="5"/>
  <c r="AY1047" i="5"/>
  <c r="AU1047" i="5"/>
  <c r="AQ1047" i="5"/>
  <c r="AX1047" i="5"/>
  <c r="W1047" i="5"/>
  <c r="AV1051" i="5"/>
  <c r="AR1051" i="5"/>
  <c r="AY1051" i="5"/>
  <c r="AU1051" i="5"/>
  <c r="AQ1051" i="5"/>
  <c r="AX1051" i="5"/>
  <c r="W1051" i="5"/>
  <c r="AV999" i="5"/>
  <c r="AW999" i="5" s="1"/>
  <c r="AR999" i="5"/>
  <c r="AT999" i="5" s="1"/>
  <c r="AY999" i="5"/>
  <c r="AS1000" i="5"/>
  <c r="AX1000" i="5"/>
  <c r="AV1003" i="5"/>
  <c r="AR1003" i="5"/>
  <c r="AT1003" i="5" s="1"/>
  <c r="AY1003" i="5"/>
  <c r="AS1004" i="5"/>
  <c r="AX1004" i="5"/>
  <c r="AS1036" i="5"/>
  <c r="AS1047" i="5"/>
  <c r="AS1051" i="5"/>
  <c r="AS1035" i="5"/>
  <c r="AS1040" i="5"/>
  <c r="AS1050" i="5"/>
  <c r="AS1014" i="5"/>
  <c r="W1035" i="5"/>
  <c r="AX1035" i="5"/>
  <c r="AR1037" i="5"/>
  <c r="AV1037" i="5"/>
  <c r="AW1037" i="5" s="1"/>
  <c r="AR1039" i="5"/>
  <c r="AT1039" i="5" s="1"/>
  <c r="AV1039" i="5"/>
  <c r="W1040" i="5"/>
  <c r="AX1040" i="5"/>
  <c r="AR1041" i="5"/>
  <c r="AT1041" i="5" s="1"/>
  <c r="AV1041" i="5"/>
  <c r="AS1044" i="5"/>
  <c r="AS1046" i="5"/>
  <c r="AR1048" i="5"/>
  <c r="AV1048" i="5"/>
  <c r="AS1049" i="5"/>
  <c r="W1050" i="5"/>
  <c r="AX1050" i="5"/>
  <c r="W1014" i="5"/>
  <c r="AJ1034" i="5"/>
  <c r="AQ1035" i="5"/>
  <c r="AU1035" i="5"/>
  <c r="AQ1040" i="5"/>
  <c r="AU1040" i="5"/>
  <c r="W1044" i="5"/>
  <c r="W1046" i="5"/>
  <c r="W1049" i="5"/>
  <c r="AQ1050" i="5"/>
  <c r="AU1050" i="5"/>
  <c r="AT862" i="5" l="1"/>
  <c r="AW391" i="5"/>
  <c r="AT1037" i="5"/>
  <c r="AT733" i="5"/>
  <c r="AT693" i="5"/>
  <c r="AT539" i="5"/>
  <c r="AW955" i="5"/>
  <c r="AW399" i="5"/>
  <c r="AW1041" i="5"/>
  <c r="AT956" i="5"/>
  <c r="AW764" i="5"/>
  <c r="AT375" i="5"/>
  <c r="AW89" i="5"/>
  <c r="AW348" i="5"/>
  <c r="AT526" i="5"/>
  <c r="AW377" i="5"/>
  <c r="AW667" i="5"/>
  <c r="AW659" i="5"/>
  <c r="AW643" i="5"/>
  <c r="AW371" i="5"/>
  <c r="AW367" i="5"/>
  <c r="AW138" i="5"/>
  <c r="AW203" i="5"/>
  <c r="AW218" i="5"/>
  <c r="AW140" i="5"/>
  <c r="AW102" i="5"/>
  <c r="AW87" i="5"/>
  <c r="AW73" i="5"/>
  <c r="AW65" i="5"/>
  <c r="AT789" i="5"/>
  <c r="AT865" i="5"/>
  <c r="AT867" i="5"/>
  <c r="AT783" i="5"/>
  <c r="AT628" i="5"/>
  <c r="AT888" i="5"/>
  <c r="AT859" i="5"/>
  <c r="AT843" i="5"/>
  <c r="AW820" i="5"/>
  <c r="AT772" i="5"/>
  <c r="AW673" i="5"/>
  <c r="AT683" i="5"/>
  <c r="AW698" i="5"/>
  <c r="AT593" i="5"/>
  <c r="AT541" i="5"/>
  <c r="AT254" i="5"/>
  <c r="AW984" i="5"/>
  <c r="AW972" i="5"/>
  <c r="AW968" i="5"/>
  <c r="AW929" i="5"/>
  <c r="AT903" i="5"/>
  <c r="BA903" i="5" s="1"/>
  <c r="AT861" i="5"/>
  <c r="AT847" i="5"/>
  <c r="AT838" i="5"/>
  <c r="AW980" i="5"/>
  <c r="AW933" i="5"/>
  <c r="AW919" i="5"/>
  <c r="AT914" i="5"/>
  <c r="AT845" i="5"/>
  <c r="AW825" i="5"/>
  <c r="AW821" i="5"/>
  <c r="AW801" i="5"/>
  <c r="AW750" i="5"/>
  <c r="AT745" i="5"/>
  <c r="AT658" i="5"/>
  <c r="AT803" i="5"/>
  <c r="AT641" i="5"/>
  <c r="BG427" i="5"/>
  <c r="BH427" i="5" s="1"/>
  <c r="AK427" i="5" s="1"/>
  <c r="AW1002" i="5"/>
  <c r="AW1039" i="5"/>
  <c r="AW964" i="5"/>
  <c r="AW808" i="5"/>
  <c r="AW785" i="5"/>
  <c r="AW781" i="5"/>
  <c r="AT1048" i="5"/>
  <c r="AW1001" i="5"/>
  <c r="AW993" i="5"/>
  <c r="AW920" i="5"/>
  <c r="AT52" i="5"/>
  <c r="AW299" i="5"/>
  <c r="AQ47" i="5"/>
  <c r="AV47" i="5"/>
  <c r="AX47" i="5"/>
  <c r="AU47" i="5"/>
  <c r="AR47" i="5"/>
  <c r="AY47" i="5"/>
  <c r="AS47" i="5"/>
  <c r="AT654" i="5"/>
  <c r="AW648" i="5"/>
  <c r="AW640" i="5"/>
  <c r="AT560" i="5"/>
  <c r="AW552" i="5"/>
  <c r="AW353" i="5"/>
  <c r="AT814" i="5"/>
  <c r="AT794" i="5"/>
  <c r="AT778" i="5"/>
  <c r="AT657" i="5"/>
  <c r="AW925" i="5"/>
  <c r="AW937" i="5"/>
  <c r="AT860" i="5"/>
  <c r="AW822" i="5"/>
  <c r="AW806" i="5"/>
  <c r="AW790" i="5"/>
  <c r="AW756" i="5"/>
  <c r="AW752" i="5"/>
  <c r="AT688" i="5"/>
  <c r="AT676" i="5"/>
  <c r="BA676" i="5" s="1"/>
  <c r="AT715" i="5"/>
  <c r="AW706" i="5"/>
  <c r="AW668" i="5"/>
  <c r="AT662" i="5"/>
  <c r="AT633" i="5"/>
  <c r="AT625" i="5"/>
  <c r="AT665" i="5"/>
  <c r="AT1044" i="5"/>
  <c r="AW981" i="5"/>
  <c r="AW977" i="5"/>
  <c r="AW973" i="5"/>
  <c r="AW969" i="5"/>
  <c r="AW965" i="5"/>
  <c r="AT899" i="5"/>
  <c r="AW890" i="5"/>
  <c r="AT854" i="5"/>
  <c r="AT858" i="5"/>
  <c r="AW771" i="5"/>
  <c r="AW754" i="5"/>
  <c r="AW746" i="5"/>
  <c r="AT687" i="5"/>
  <c r="AT672" i="5"/>
  <c r="AT589" i="5"/>
  <c r="AT573" i="5"/>
  <c r="AT550" i="5"/>
  <c r="AW525" i="5"/>
  <c r="AW554" i="5"/>
  <c r="AT584" i="5"/>
  <c r="AT568" i="5"/>
  <c r="BE16" i="5"/>
  <c r="K21" i="6" s="1"/>
  <c r="BG86" i="5"/>
  <c r="BH86" i="5" s="1"/>
  <c r="AK86" i="5" s="1"/>
  <c r="AT908" i="5"/>
  <c r="AT892" i="5"/>
  <c r="AW792" i="5"/>
  <c r="AT744" i="5"/>
  <c r="AW646" i="5"/>
  <c r="AT323" i="5"/>
  <c r="AT223" i="5"/>
  <c r="AW210" i="5"/>
  <c r="AW922" i="5"/>
  <c r="AT842" i="5"/>
  <c r="BA842" i="5" s="1"/>
  <c r="AT868" i="5"/>
  <c r="BG1045" i="5"/>
  <c r="BH1045" i="5" s="1"/>
  <c r="AK1045" i="5" s="1"/>
  <c r="AT902" i="5"/>
  <c r="AT871" i="5"/>
  <c r="BG1013" i="5"/>
  <c r="BH1013" i="5" s="1"/>
  <c r="AK1013" i="5" s="1"/>
  <c r="AW696" i="5"/>
  <c r="BA696" i="5" s="1"/>
  <c r="AW817" i="5"/>
  <c r="AW772" i="5"/>
  <c r="BA772" i="5" s="1"/>
  <c r="AW229" i="5"/>
  <c r="AW336" i="5"/>
  <c r="AT114" i="5"/>
  <c r="AT54" i="5"/>
  <c r="AW199" i="5"/>
  <c r="AW195" i="5"/>
  <c r="AW276" i="5"/>
  <c r="AT204" i="5"/>
  <c r="AT172" i="5"/>
  <c r="AW805" i="5"/>
  <c r="AT753" i="5"/>
  <c r="AT1016" i="5"/>
  <c r="AW934" i="5"/>
  <c r="AW924" i="5"/>
  <c r="AW921" i="5"/>
  <c r="AT954" i="5"/>
  <c r="AW915" i="5"/>
  <c r="AW865" i="5"/>
  <c r="BA865" i="5" s="1"/>
  <c r="AW798" i="5"/>
  <c r="AT774" i="5"/>
  <c r="AT731" i="5"/>
  <c r="AW677" i="5"/>
  <c r="AT691" i="5"/>
  <c r="AT675" i="5"/>
  <c r="AT671" i="5"/>
  <c r="AW642" i="5"/>
  <c r="AW621" i="5"/>
  <c r="AW598" i="5"/>
  <c r="AT553" i="5"/>
  <c r="AW327" i="5"/>
  <c r="AW304" i="5"/>
  <c r="AW272" i="5"/>
  <c r="AT257" i="5"/>
  <c r="AW232" i="5"/>
  <c r="AT219" i="5"/>
  <c r="AW146" i="5"/>
  <c r="AT60" i="5"/>
  <c r="AT402" i="5"/>
  <c r="AW386" i="5"/>
  <c r="AW379" i="5"/>
  <c r="AT188" i="5"/>
  <c r="AT180" i="5"/>
  <c r="AT57" i="5"/>
  <c r="AT176" i="5"/>
  <c r="AW992" i="5"/>
  <c r="AW994" i="5"/>
  <c r="AW986" i="5"/>
  <c r="AW974" i="5"/>
  <c r="AW970" i="5"/>
  <c r="AW966" i="5"/>
  <c r="AW957" i="5"/>
  <c r="AT959" i="5"/>
  <c r="AW938" i="5"/>
  <c r="AW917" i="5"/>
  <c r="AW899" i="5"/>
  <c r="AW892" i="5"/>
  <c r="AT872" i="5"/>
  <c r="AT855" i="5"/>
  <c r="AW841" i="5"/>
  <c r="AW837" i="5"/>
  <c r="AW819" i="5"/>
  <c r="BA819" i="5" s="1"/>
  <c r="AW815" i="5"/>
  <c r="AW807" i="5"/>
  <c r="AW799" i="5"/>
  <c r="AW795" i="5"/>
  <c r="AW791" i="5"/>
  <c r="AW787" i="5"/>
  <c r="AW779" i="5"/>
  <c r="AT781" i="5"/>
  <c r="BA781" i="5" s="1"/>
  <c r="AW759" i="5"/>
  <c r="AW730" i="5"/>
  <c r="AW725" i="5"/>
  <c r="AW727" i="5"/>
  <c r="AW700" i="5"/>
  <c r="AW710" i="5"/>
  <c r="AT646" i="5"/>
  <c r="AT637" i="5"/>
  <c r="BA637" i="5" s="1"/>
  <c r="AT629" i="5"/>
  <c r="AT617" i="5"/>
  <c r="AT613" i="5"/>
  <c r="AT605" i="5"/>
  <c r="AW639" i="5"/>
  <c r="AT585" i="5"/>
  <c r="AT569" i="5"/>
  <c r="AT590" i="5"/>
  <c r="AT582" i="5"/>
  <c r="AT574" i="5"/>
  <c r="AT566" i="5"/>
  <c r="AT555" i="5"/>
  <c r="AT580" i="5"/>
  <c r="AT564" i="5"/>
  <c r="AW352" i="5"/>
  <c r="AT327" i="5"/>
  <c r="AW269" i="5"/>
  <c r="AT266" i="5"/>
  <c r="AT225" i="5"/>
  <c r="AT79" i="5"/>
  <c r="AT262" i="5"/>
  <c r="AW209" i="5"/>
  <c r="AW118" i="5"/>
  <c r="AW106" i="5"/>
  <c r="AW91" i="5"/>
  <c r="AW83" i="5"/>
  <c r="AW60" i="5"/>
  <c r="AT130" i="5"/>
  <c r="AW224" i="5"/>
  <c r="AT184" i="5"/>
  <c r="AT135" i="5"/>
  <c r="AT103" i="5"/>
  <c r="AT1038" i="5"/>
  <c r="AT980" i="5"/>
  <c r="AT996" i="5"/>
  <c r="AT940" i="5"/>
  <c r="AT830" i="5"/>
  <c r="AT823" i="5"/>
  <c r="AT619" i="5"/>
  <c r="AT611" i="5"/>
  <c r="AT592" i="5"/>
  <c r="AT653" i="5"/>
  <c r="AT557" i="5"/>
  <c r="AW315" i="5"/>
  <c r="AW279" i="5"/>
  <c r="AT320" i="5"/>
  <c r="AT295" i="5"/>
  <c r="AW90" i="5"/>
  <c r="AW718" i="5"/>
  <c r="AW702" i="5"/>
  <c r="AT577" i="5"/>
  <c r="AW549" i="5"/>
  <c r="AW539" i="5"/>
  <c r="BA539" i="5" s="1"/>
  <c r="AT551" i="5"/>
  <c r="AT588" i="5"/>
  <c r="AT572" i="5"/>
  <c r="AT524" i="5"/>
  <c r="AW222" i="5"/>
  <c r="AW104" i="5"/>
  <c r="AW308" i="5"/>
  <c r="AT73" i="5"/>
  <c r="AW241" i="5"/>
  <c r="AT119" i="5"/>
  <c r="AW773" i="5"/>
  <c r="AT775" i="5"/>
  <c r="AJ50" i="5"/>
  <c r="BG50" i="5"/>
  <c r="BG1060" i="5"/>
  <c r="BG1058" i="5" s="1"/>
  <c r="BH1058" i="5" s="1"/>
  <c r="AK1058" i="5" s="1"/>
  <c r="N14" i="6" s="1"/>
  <c r="BH78" i="5"/>
  <c r="BH407" i="5"/>
  <c r="AK407" i="5" s="1"/>
  <c r="AW74" i="5"/>
  <c r="AW363" i="5"/>
  <c r="AT607" i="5"/>
  <c r="AT365" i="5"/>
  <c r="BG69" i="5"/>
  <c r="AW560" i="5"/>
  <c r="AT373" i="5"/>
  <c r="AT234" i="5"/>
  <c r="AT126" i="5"/>
  <c r="AT289" i="5"/>
  <c r="AT661" i="5"/>
  <c r="AT734" i="5"/>
  <c r="BG1068" i="5"/>
  <c r="BH1068" i="5" s="1"/>
  <c r="AK1068" i="5" s="1"/>
  <c r="BG397" i="5"/>
  <c r="BH397" i="5" s="1"/>
  <c r="AK397" i="5" s="1"/>
  <c r="AW535" i="5"/>
  <c r="AW531" i="5"/>
  <c r="AJ397" i="5"/>
  <c r="AW911" i="5"/>
  <c r="AT875" i="5"/>
  <c r="AT725" i="5"/>
  <c r="AW658" i="5"/>
  <c r="AW617" i="5"/>
  <c r="AW605" i="5"/>
  <c r="AW325" i="5"/>
  <c r="AW80" i="5"/>
  <c r="AT207" i="5"/>
  <c r="BG1018" i="5"/>
  <c r="AT900" i="5"/>
  <c r="AW904" i="5"/>
  <c r="AW894" i="5"/>
  <c r="AT732" i="5"/>
  <c r="AT737" i="5"/>
  <c r="AW715" i="5"/>
  <c r="AT703" i="5"/>
  <c r="AW153" i="5"/>
  <c r="AW187" i="5"/>
  <c r="AW183" i="5"/>
  <c r="AT65" i="5"/>
  <c r="BA65" i="5" s="1"/>
  <c r="BG1021" i="5"/>
  <c r="AT1040" i="5"/>
  <c r="AT1001" i="5"/>
  <c r="AW935" i="5"/>
  <c r="AT882" i="5"/>
  <c r="AW875" i="5"/>
  <c r="AW863" i="5"/>
  <c r="AW794" i="5"/>
  <c r="AW755" i="5"/>
  <c r="AT755" i="5"/>
  <c r="AT747" i="5"/>
  <c r="AW709" i="5"/>
  <c r="AW662" i="5"/>
  <c r="BA662" i="5" s="1"/>
  <c r="AW538" i="5"/>
  <c r="AW536" i="5"/>
  <c r="AW534" i="5"/>
  <c r="AW532" i="5"/>
  <c r="AW530" i="5"/>
  <c r="AW341" i="5"/>
  <c r="AW112" i="5"/>
  <c r="AT380" i="5"/>
  <c r="AW144" i="5"/>
  <c r="AW137" i="5"/>
  <c r="AW122" i="5"/>
  <c r="AW79" i="5"/>
  <c r="AW1014" i="5"/>
  <c r="AT595" i="5"/>
  <c r="AW1050" i="5"/>
  <c r="AW809" i="5"/>
  <c r="AW758" i="5"/>
  <c r="AT757" i="5"/>
  <c r="AT673" i="5"/>
  <c r="AT719" i="5"/>
  <c r="AT270" i="5"/>
  <c r="AW253" i="5"/>
  <c r="AT992" i="5"/>
  <c r="AW547" i="5"/>
  <c r="AW359" i="5"/>
  <c r="AW943" i="5"/>
  <c r="AT756" i="5"/>
  <c r="AT1005" i="5"/>
  <c r="BA1005" i="5" s="1"/>
  <c r="AT993" i="5"/>
  <c r="AT886" i="5"/>
  <c r="BA886" i="5" s="1"/>
  <c r="AT873" i="5"/>
  <c r="AW818" i="5"/>
  <c r="AW802" i="5"/>
  <c r="AW786" i="5"/>
  <c r="AW768" i="5"/>
  <c r="AW739" i="5"/>
  <c r="AW762" i="5"/>
  <c r="AT736" i="5"/>
  <c r="AW760" i="5"/>
  <c r="AW748" i="5"/>
  <c r="AW703" i="5"/>
  <c r="AW388" i="5"/>
  <c r="AW197" i="5"/>
  <c r="AT829" i="5"/>
  <c r="AT768" i="5"/>
  <c r="AW215" i="5"/>
  <c r="AW134" i="5"/>
  <c r="AW81" i="5"/>
  <c r="AT162" i="5"/>
  <c r="BH1034" i="5"/>
  <c r="AK1034" i="5" s="1"/>
  <c r="AW1048" i="5"/>
  <c r="AW857" i="5"/>
  <c r="AT880" i="5"/>
  <c r="AT857" i="5"/>
  <c r="AW624" i="5"/>
  <c r="AW541" i="5"/>
  <c r="AW185" i="5"/>
  <c r="AW124" i="5"/>
  <c r="AW108" i="5"/>
  <c r="AT366" i="5"/>
  <c r="AT347" i="5"/>
  <c r="AT831" i="5"/>
  <c r="AJ1021" i="5"/>
  <c r="BH1021" i="5"/>
  <c r="AK1021" i="5" s="1"/>
  <c r="AJ1013" i="5"/>
  <c r="AJ98" i="5"/>
  <c r="AT1046" i="5"/>
  <c r="AT741" i="5"/>
  <c r="AT705" i="5"/>
  <c r="BA705" i="5" s="1"/>
  <c r="AW691" i="5"/>
  <c r="AW675" i="5"/>
  <c r="AT549" i="5"/>
  <c r="AW51" i="5"/>
  <c r="AT122" i="5"/>
  <c r="AW394" i="5"/>
  <c r="AW244" i="5"/>
  <c r="AW220" i="5"/>
  <c r="AT164" i="5"/>
  <c r="AT63" i="5"/>
  <c r="AT168" i="5"/>
  <c r="AT988" i="5"/>
  <c r="AT982" i="5"/>
  <c r="AT978" i="5"/>
  <c r="AT942" i="5"/>
  <c r="AT827" i="5"/>
  <c r="AT817" i="5"/>
  <c r="AT813" i="5"/>
  <c r="AT770" i="5"/>
  <c r="AW117" i="5"/>
  <c r="AT833" i="5"/>
  <c r="AT849" i="5"/>
  <c r="AW835" i="5"/>
  <c r="AT559" i="5"/>
  <c r="AT615" i="5"/>
  <c r="AT264" i="5"/>
  <c r="AW1003" i="5"/>
  <c r="BA1003" i="5" s="1"/>
  <c r="AT272" i="5"/>
  <c r="AW120" i="5"/>
  <c r="AT106" i="5"/>
  <c r="AT785" i="5"/>
  <c r="AT766" i="5"/>
  <c r="AT797" i="5"/>
  <c r="AT649" i="5"/>
  <c r="AT227" i="5"/>
  <c r="AW330" i="5"/>
  <c r="AT296" i="5"/>
  <c r="AT166" i="5"/>
  <c r="AW143" i="5"/>
  <c r="AT911" i="5"/>
  <c r="AW902" i="5"/>
  <c r="AW947" i="5"/>
  <c r="AW951" i="5"/>
  <c r="AW398" i="5"/>
  <c r="AW654" i="5"/>
  <c r="AW650" i="5"/>
  <c r="BA650" i="5" s="1"/>
  <c r="AW665" i="5"/>
  <c r="AW240" i="5"/>
  <c r="AT140" i="5"/>
  <c r="AT990" i="5"/>
  <c r="AT764" i="5"/>
  <c r="BA764" i="5" s="1"/>
  <c r="AT807" i="5"/>
  <c r="AW339" i="5"/>
  <c r="AT624" i="5"/>
  <c r="AT561" i="5"/>
  <c r="AW206" i="5"/>
  <c r="AT321" i="5"/>
  <c r="AT793" i="5"/>
  <c r="AW93" i="5"/>
  <c r="AT547" i="5"/>
  <c r="AW182" i="5"/>
  <c r="AT750" i="5"/>
  <c r="BA750" i="5" s="1"/>
  <c r="AT305" i="5"/>
  <c r="AT287" i="5"/>
  <c r="AW239" i="5"/>
  <c r="AT989" i="5"/>
  <c r="BA989" i="5" s="1"/>
  <c r="AT896" i="5"/>
  <c r="BG149" i="5"/>
  <c r="AT268" i="5"/>
  <c r="BG412" i="5"/>
  <c r="AT193" i="5"/>
  <c r="AT177" i="5"/>
  <c r="AT161" i="5"/>
  <c r="AW1035" i="5"/>
  <c r="AT938" i="5"/>
  <c r="AT852" i="5"/>
  <c r="AW811" i="5"/>
  <c r="AW803" i="5"/>
  <c r="BA803" i="5" s="1"/>
  <c r="AT767" i="5"/>
  <c r="AW666" i="5"/>
  <c r="BA666" i="5" s="1"/>
  <c r="AT302" i="5"/>
  <c r="AW238" i="5"/>
  <c r="AW375" i="5"/>
  <c r="AT356" i="5"/>
  <c r="AW219" i="5"/>
  <c r="AW52" i="5"/>
  <c r="AW126" i="5"/>
  <c r="AT746" i="5"/>
  <c r="AT599" i="5"/>
  <c r="AW227" i="5"/>
  <c r="AW351" i="5"/>
  <c r="BA351" i="5" s="1"/>
  <c r="AT121" i="5"/>
  <c r="AW259" i="5"/>
  <c r="AW856" i="5"/>
  <c r="AT631" i="5"/>
  <c r="AT253" i="5"/>
  <c r="BH518" i="5"/>
  <c r="AK518" i="5" s="1"/>
  <c r="AW998" i="5"/>
  <c r="AW788" i="5"/>
  <c r="AT759" i="5"/>
  <c r="AT681" i="5"/>
  <c r="AW647" i="5"/>
  <c r="AW657" i="5"/>
  <c r="AW649" i="5"/>
  <c r="AW593" i="5"/>
  <c r="BA593" i="5" s="1"/>
  <c r="AW340" i="5"/>
  <c r="AW300" i="5"/>
  <c r="AT826" i="5"/>
  <c r="AT596" i="5"/>
  <c r="AT645" i="5"/>
  <c r="BA645" i="5" s="1"/>
  <c r="BH523" i="5"/>
  <c r="AK523" i="5" s="1"/>
  <c r="AW387" i="5"/>
  <c r="AT1050" i="5"/>
  <c r="AT961" i="5"/>
  <c r="AT922" i="5"/>
  <c r="AT835" i="5"/>
  <c r="AW797" i="5"/>
  <c r="AW793" i="5"/>
  <c r="AW735" i="5"/>
  <c r="BA735" i="5" s="1"/>
  <c r="AW723" i="5"/>
  <c r="AW693" i="5"/>
  <c r="BA693" i="5" s="1"/>
  <c r="AT704" i="5"/>
  <c r="AW695" i="5"/>
  <c r="AW641" i="5"/>
  <c r="AW620" i="5"/>
  <c r="AT639" i="5"/>
  <c r="AW633" i="5"/>
  <c r="BA633" i="5" s="1"/>
  <c r="AW629" i="5"/>
  <c r="AW373" i="5"/>
  <c r="AT201" i="5"/>
  <c r="AT185" i="5"/>
  <c r="AW173" i="5"/>
  <c r="AT169" i="5"/>
  <c r="AT153" i="5"/>
  <c r="AW358" i="5"/>
  <c r="AT384" i="5"/>
  <c r="AT87" i="5"/>
  <c r="BA87" i="5" s="1"/>
  <c r="AT926" i="5"/>
  <c r="AT822" i="5"/>
  <c r="BG543" i="5"/>
  <c r="BH543" i="5" s="1"/>
  <c r="AK543" i="5" s="1"/>
  <c r="BH540" i="5"/>
  <c r="AK540" i="5" s="1"/>
  <c r="BH514" i="5"/>
  <c r="AK514" i="5" s="1"/>
  <c r="BG1081" i="5"/>
  <c r="BH1081" i="5" s="1"/>
  <c r="AK1081" i="5" s="1"/>
  <c r="AJ1045" i="5"/>
  <c r="AJ1068" i="5"/>
  <c r="AJ1043" i="5"/>
  <c r="BH1043" i="5"/>
  <c r="AK1043" i="5" s="1"/>
  <c r="AJ1081" i="5"/>
  <c r="AJ1060" i="5"/>
  <c r="AJ1056" i="5"/>
  <c r="BH1056" i="5"/>
  <c r="AK1056" i="5" s="1"/>
  <c r="AJ1054" i="5"/>
  <c r="BH1054" i="5"/>
  <c r="AK1054" i="5" s="1"/>
  <c r="AJ1052" i="5"/>
  <c r="BH1052" i="5"/>
  <c r="AK1052" i="5" s="1"/>
  <c r="AW743" i="5"/>
  <c r="AT740" i="5"/>
  <c r="AW722" i="5"/>
  <c r="AW689" i="5"/>
  <c r="AT712" i="5"/>
  <c r="AW205" i="5"/>
  <c r="AW701" i="5"/>
  <c r="AW372" i="5"/>
  <c r="AJ427" i="5"/>
  <c r="AW235" i="5"/>
  <c r="AW996" i="5"/>
  <c r="AW942" i="5"/>
  <c r="AW944" i="5"/>
  <c r="AT974" i="5"/>
  <c r="AT815" i="5"/>
  <c r="AT738" i="5"/>
  <c r="BA738" i="5" s="1"/>
  <c r="AW840" i="5"/>
  <c r="AT955" i="5"/>
  <c r="AT341" i="5"/>
  <c r="AT929" i="5"/>
  <c r="BA929" i="5" s="1"/>
  <c r="AT802" i="5"/>
  <c r="AT792" i="5"/>
  <c r="AW283" i="5"/>
  <c r="AW900" i="5"/>
  <c r="AT890" i="5"/>
  <c r="AW816" i="5"/>
  <c r="AW731" i="5"/>
  <c r="AW707" i="5"/>
  <c r="AT695" i="5"/>
  <c r="AW221" i="5"/>
  <c r="AW67" i="5"/>
  <c r="AW390" i="5"/>
  <c r="AT183" i="5"/>
  <c r="AW280" i="5"/>
  <c r="AT230" i="5"/>
  <c r="AT228" i="5"/>
  <c r="AT167" i="5"/>
  <c r="AT118" i="5"/>
  <c r="AT156" i="5"/>
  <c r="AT107" i="5"/>
  <c r="AT99" i="5"/>
  <c r="AT92" i="5"/>
  <c r="AT160" i="5"/>
  <c r="AT127" i="5"/>
  <c r="AT111" i="5"/>
  <c r="AT945" i="5"/>
  <c r="AT820" i="5"/>
  <c r="BA820" i="5" s="1"/>
  <c r="AT800" i="5"/>
  <c r="AT786" i="5"/>
  <c r="AT742" i="5"/>
  <c r="AT635" i="5"/>
  <c r="AW355" i="5"/>
  <c r="AW291" i="5"/>
  <c r="AT343" i="5"/>
  <c r="AW311" i="5"/>
  <c r="AT237" i="5"/>
  <c r="AW194" i="5"/>
  <c r="AW850" i="5"/>
  <c r="AT808" i="5"/>
  <c r="AT642" i="5"/>
  <c r="AT581" i="5"/>
  <c r="AT565" i="5"/>
  <c r="AW558" i="5"/>
  <c r="AW189" i="5"/>
  <c r="AT171" i="5"/>
  <c r="AT175" i="5"/>
  <c r="AT56" i="5"/>
  <c r="AT309" i="5"/>
  <c r="AW333" i="5"/>
  <c r="AT145" i="5"/>
  <c r="AW226" i="5"/>
  <c r="AT196" i="5"/>
  <c r="AT123" i="5"/>
  <c r="AT61" i="5"/>
  <c r="AT810" i="5"/>
  <c r="AT620" i="5"/>
  <c r="AW121" i="5"/>
  <c r="AT243" i="5"/>
  <c r="AT894" i="5"/>
  <c r="AT840" i="5"/>
  <c r="AT832" i="5"/>
  <c r="AT721" i="5"/>
  <c r="AT215" i="5"/>
  <c r="L16" i="6"/>
  <c r="AW963" i="5"/>
  <c r="AW956" i="5"/>
  <c r="BA956" i="5" s="1"/>
  <c r="AW1006" i="5"/>
  <c r="AT924" i="5"/>
  <c r="AW879" i="5"/>
  <c r="AW826" i="5"/>
  <c r="AW814" i="5"/>
  <c r="AT717" i="5"/>
  <c r="BA717" i="5" s="1"/>
  <c r="AW655" i="5"/>
  <c r="AW636" i="5"/>
  <c r="AW628" i="5"/>
  <c r="BA628" i="5" s="1"/>
  <c r="AW616" i="5"/>
  <c r="AW604" i="5"/>
  <c r="AW601" i="5"/>
  <c r="AT558" i="5"/>
  <c r="BA558" i="5" s="1"/>
  <c r="AT586" i="5"/>
  <c r="AT578" i="5"/>
  <c r="AT570" i="5"/>
  <c r="AT562" i="5"/>
  <c r="AW556" i="5"/>
  <c r="AT576" i="5"/>
  <c r="AW403" i="5"/>
  <c r="AW254" i="5"/>
  <c r="BA254" i="5" s="1"/>
  <c r="AW252" i="5"/>
  <c r="AT238" i="5"/>
  <c r="AT288" i="5"/>
  <c r="AW131" i="5"/>
  <c r="AT51" i="5"/>
  <c r="AT159" i="5"/>
  <c r="AT110" i="5"/>
  <c r="AT203" i="5"/>
  <c r="BA203" i="5" s="1"/>
  <c r="AT285" i="5"/>
  <c r="AW175" i="5"/>
  <c r="AW171" i="5"/>
  <c r="AW167" i="5"/>
  <c r="AT115" i="5"/>
  <c r="AT88" i="5"/>
  <c r="AW1044" i="5"/>
  <c r="AT985" i="5"/>
  <c r="AT788" i="5"/>
  <c r="AT784" i="5"/>
  <c r="AT612" i="5"/>
  <c r="BA612" i="5" s="1"/>
  <c r="AW105" i="5"/>
  <c r="AW101" i="5"/>
  <c r="AT834" i="5"/>
  <c r="AT848" i="5"/>
  <c r="AT269" i="5"/>
  <c r="AW247" i="5"/>
  <c r="AJ1058" i="5"/>
  <c r="M14" i="6" s="1"/>
  <c r="AT627" i="5"/>
  <c r="AW342" i="5"/>
  <c r="AW324" i="5"/>
  <c r="AW271" i="5"/>
  <c r="AT202" i="5"/>
  <c r="AT109" i="5"/>
  <c r="AT335" i="5"/>
  <c r="AT818" i="5"/>
  <c r="AT134" i="5"/>
  <c r="AT147" i="5"/>
  <c r="AW724" i="5"/>
  <c r="AT113" i="5"/>
  <c r="AT787" i="5"/>
  <c r="AT359" i="5"/>
  <c r="AT307" i="5"/>
  <c r="AW800" i="5"/>
  <c r="AT779" i="5"/>
  <c r="AW592" i="5"/>
  <c r="AT163" i="5"/>
  <c r="AT102" i="5"/>
  <c r="AW186" i="5"/>
  <c r="AT186" i="5"/>
  <c r="AW202" i="5"/>
  <c r="AW154" i="5"/>
  <c r="AT877" i="5"/>
  <c r="BA877" i="5" s="1"/>
  <c r="AT796" i="5"/>
  <c r="BA796" i="5" s="1"/>
  <c r="AW829" i="5"/>
  <c r="AW789" i="5"/>
  <c r="AT739" i="5"/>
  <c r="AW734" i="5"/>
  <c r="AT621" i="5"/>
  <c r="AW329" i="5"/>
  <c r="AW237" i="5"/>
  <c r="AT209" i="5"/>
  <c r="BA209" i="5" s="1"/>
  <c r="AW136" i="5"/>
  <c r="AW64" i="5"/>
  <c r="AT199" i="5"/>
  <c r="AW400" i="5"/>
  <c r="AT245" i="5"/>
  <c r="AT155" i="5"/>
  <c r="AT943" i="5"/>
  <c r="AT263" i="5"/>
  <c r="AT912" i="5"/>
  <c r="AT805" i="5"/>
  <c r="BG431" i="5"/>
  <c r="BH431" i="5" s="1"/>
  <c r="AW251" i="5"/>
  <c r="AT869" i="5"/>
  <c r="AT947" i="5"/>
  <c r="AT850" i="5"/>
  <c r="AT897" i="5"/>
  <c r="AT898" i="5"/>
  <c r="AT81" i="5"/>
  <c r="AT957" i="5"/>
  <c r="AT951" i="5"/>
  <c r="AT754" i="5"/>
  <c r="AT879" i="5"/>
  <c r="AT748" i="5"/>
  <c r="AT608" i="5"/>
  <c r="AT758" i="5"/>
  <c r="AT340" i="5"/>
  <c r="AT303" i="5"/>
  <c r="AT345" i="5"/>
  <c r="AT780" i="5"/>
  <c r="AT353" i="5"/>
  <c r="AT338" i="5"/>
  <c r="AT949" i="5"/>
  <c r="BA949" i="5" s="1"/>
  <c r="AT623" i="5"/>
  <c r="AT82" i="5"/>
  <c r="AT603" i="5"/>
  <c r="AT325" i="5"/>
  <c r="AT809" i="5"/>
  <c r="AT986" i="5"/>
  <c r="AW961" i="5"/>
  <c r="AW930" i="5"/>
  <c r="AW950" i="5"/>
  <c r="AT934" i="5"/>
  <c r="AT895" i="5"/>
  <c r="AT884" i="5"/>
  <c r="BA884" i="5" s="1"/>
  <c r="AW747" i="5"/>
  <c r="AT743" i="5"/>
  <c r="AT749" i="5"/>
  <c r="AT723" i="5"/>
  <c r="AT697" i="5"/>
  <c r="AT685" i="5"/>
  <c r="AW625" i="5"/>
  <c r="AT403" i="5"/>
  <c r="AT284" i="5"/>
  <c r="AW264" i="5"/>
  <c r="AT91" i="5"/>
  <c r="AT928" i="5"/>
  <c r="BA928" i="5" s="1"/>
  <c r="AW263" i="5"/>
  <c r="AL95" i="5"/>
  <c r="AL1084" i="5" s="1"/>
  <c r="AW158" i="5"/>
  <c r="AW939" i="5"/>
  <c r="AT919" i="5"/>
  <c r="AW871" i="5"/>
  <c r="AW852" i="5"/>
  <c r="AW751" i="5"/>
  <c r="AW742" i="5"/>
  <c r="AT765" i="5"/>
  <c r="AT761" i="5"/>
  <c r="AW685" i="5"/>
  <c r="AT716" i="5"/>
  <c r="AT700" i="5"/>
  <c r="AT711" i="5"/>
  <c r="AW683" i="5"/>
  <c r="BA683" i="5" s="1"/>
  <c r="AW663" i="5"/>
  <c r="AT597" i="5"/>
  <c r="AW326" i="5"/>
  <c r="AT240" i="5"/>
  <c r="AW169" i="5"/>
  <c r="U1084" i="5"/>
  <c r="U16" i="5" s="1"/>
  <c r="AT195" i="5"/>
  <c r="AW54" i="5"/>
  <c r="AT977" i="5"/>
  <c r="AW940" i="5"/>
  <c r="AW1038" i="5"/>
  <c r="AT239" i="5"/>
  <c r="AT913" i="5"/>
  <c r="AT769" i="5"/>
  <c r="BA769" i="5" s="1"/>
  <c r="AT762" i="5"/>
  <c r="AW345" i="5"/>
  <c r="BA345" i="5" s="1"/>
  <c r="AT251" i="5"/>
  <c r="AW370" i="5"/>
  <c r="AT300" i="5"/>
  <c r="AW898" i="5"/>
  <c r="AT984" i="5"/>
  <c r="AT752" i="5"/>
  <c r="AT981" i="5"/>
  <c r="AT825" i="5"/>
  <c r="BA825" i="5" s="1"/>
  <c r="AW985" i="5"/>
  <c r="AW1040" i="5"/>
  <c r="AT987" i="5"/>
  <c r="AW988" i="5"/>
  <c r="AT917" i="5"/>
  <c r="AT876" i="5"/>
  <c r="AW827" i="5"/>
  <c r="AT713" i="5"/>
  <c r="BA713" i="5" s="1"/>
  <c r="AT701" i="5"/>
  <c r="AW613" i="5"/>
  <c r="AT354" i="5"/>
  <c r="AT218" i="5"/>
  <c r="AW303" i="5"/>
  <c r="AT236" i="5"/>
  <c r="BA236" i="5" s="1"/>
  <c r="AT129" i="5"/>
  <c r="AW328" i="5"/>
  <c r="V1018" i="5"/>
  <c r="AJ1018" i="5" s="1"/>
  <c r="AJ1019" i="5"/>
  <c r="AT1035" i="5"/>
  <c r="AW982" i="5"/>
  <c r="AW954" i="5"/>
  <c r="BA954" i="5" s="1"/>
  <c r="AT915" i="5"/>
  <c r="AW862" i="5"/>
  <c r="BA862" i="5" s="1"/>
  <c r="AW830" i="5"/>
  <c r="AW744" i="5"/>
  <c r="AW740" i="5"/>
  <c r="AW726" i="5"/>
  <c r="BA726" i="5" s="1"/>
  <c r="AW721" i="5"/>
  <c r="AT709" i="5"/>
  <c r="AW711" i="5"/>
  <c r="AW679" i="5"/>
  <c r="BA679" i="5" s="1"/>
  <c r="AW597" i="5"/>
  <c r="AW561" i="5"/>
  <c r="AW302" i="5"/>
  <c r="AW287" i="5"/>
  <c r="AT360" i="5"/>
  <c r="AT357" i="5"/>
  <c r="AW296" i="5"/>
  <c r="AW128" i="5"/>
  <c r="AT211" i="5"/>
  <c r="AT1014" i="5"/>
  <c r="AT997" i="5"/>
  <c r="AT925" i="5"/>
  <c r="AT904" i="5"/>
  <c r="AT851" i="5"/>
  <c r="BA851" i="5" s="1"/>
  <c r="AW836" i="5"/>
  <c r="AW823" i="5"/>
  <c r="AT776" i="5"/>
  <c r="BA776" i="5" s="1"/>
  <c r="AW736" i="5"/>
  <c r="AW699" i="5"/>
  <c r="BA699" i="5" s="1"/>
  <c r="AW653" i="5"/>
  <c r="AW338" i="5"/>
  <c r="AT221" i="5"/>
  <c r="AT304" i="5"/>
  <c r="AW177" i="5"/>
  <c r="AW161" i="5"/>
  <c r="AW55" i="5"/>
  <c r="AT1049" i="5"/>
  <c r="AW997" i="5"/>
  <c r="AW990" i="5"/>
  <c r="AW888" i="5"/>
  <c r="BA888" i="5" s="1"/>
  <c r="AW864" i="5"/>
  <c r="AT836" i="5"/>
  <c r="AW824" i="5"/>
  <c r="AW775" i="5"/>
  <c r="AT763" i="5"/>
  <c r="AW732" i="5"/>
  <c r="AT689" i="5"/>
  <c r="AT677" i="5"/>
  <c r="AW719" i="5"/>
  <c r="AW687" i="5"/>
  <c r="AT609" i="5"/>
  <c r="BA609" i="5" s="1"/>
  <c r="AT601" i="5"/>
  <c r="AW596" i="5"/>
  <c r="AW392" i="5"/>
  <c r="AW270" i="5"/>
  <c r="AW268" i="5"/>
  <c r="AW165" i="5"/>
  <c r="AT187" i="5"/>
  <c r="AT137" i="5"/>
  <c r="AT292" i="5"/>
  <c r="AT216" i="5"/>
  <c r="AW207" i="5"/>
  <c r="AW155" i="5"/>
  <c r="AT963" i="5"/>
  <c r="AT600" i="5"/>
  <c r="BA600" i="5" s="1"/>
  <c r="AW286" i="5"/>
  <c r="AT143" i="5"/>
  <c r="AT771" i="5"/>
  <c r="AT618" i="5"/>
  <c r="AT602" i="5"/>
  <c r="AT174" i="5"/>
  <c r="AT864" i="5"/>
  <c r="AT346" i="5"/>
  <c r="AW290" i="5"/>
  <c r="AW395" i="5"/>
  <c r="AW306" i="5"/>
  <c r="AT322" i="5"/>
  <c r="AT249" i="5"/>
  <c r="AW813" i="5"/>
  <c r="AW767" i="5"/>
  <c r="AT751" i="5"/>
  <c r="AW780" i="5"/>
  <c r="AW763" i="5"/>
  <c r="AW978" i="5"/>
  <c r="AW810" i="5"/>
  <c r="AW770" i="5"/>
  <c r="AW766" i="5"/>
  <c r="AT760" i="5"/>
  <c r="AT722" i="5"/>
  <c r="AW697" i="5"/>
  <c r="AW681" i="5"/>
  <c r="AW661" i="5"/>
  <c r="AW608" i="5"/>
  <c r="AW546" i="5"/>
  <c r="AT527" i="5"/>
  <c r="AW527" i="5"/>
  <c r="AW301" i="5"/>
  <c r="AT298" i="5"/>
  <c r="AW201" i="5"/>
  <c r="AT197" i="5"/>
  <c r="AT181" i="5"/>
  <c r="AT165" i="5"/>
  <c r="AT132" i="5"/>
  <c r="AT83" i="5"/>
  <c r="AT55" i="5"/>
  <c r="AT294" i="5"/>
  <c r="AW179" i="5"/>
  <c r="AW159" i="5"/>
  <c r="AT972" i="5"/>
  <c r="BA972" i="5" s="1"/>
  <c r="AW941" i="5"/>
  <c r="AW347" i="5"/>
  <c r="AW147" i="5"/>
  <c r="AW109" i="5"/>
  <c r="AT319" i="5"/>
  <c r="AW289" i="5"/>
  <c r="AT136" i="5"/>
  <c r="AT120" i="5"/>
  <c r="AT104" i="5"/>
  <c r="AT64" i="5"/>
  <c r="AT276" i="5"/>
  <c r="AT281" i="5"/>
  <c r="AT349" i="5"/>
  <c r="AT190" i="5"/>
  <c r="AW383" i="5"/>
  <c r="AT371" i="5"/>
  <c r="AW267" i="5"/>
  <c r="BA267" i="5" s="1"/>
  <c r="AW362" i="5"/>
  <c r="AW868" i="5"/>
  <c r="AW833" i="5"/>
  <c r="AT315" i="5"/>
  <c r="AW255" i="5"/>
  <c r="AT231" i="5"/>
  <c r="AT279" i="5"/>
  <c r="AT828" i="5"/>
  <c r="BA828" i="5" s="1"/>
  <c r="AT773" i="5"/>
  <c r="AT222" i="5"/>
  <c r="AT232" i="5"/>
  <c r="AT75" i="5"/>
  <c r="AW405" i="5"/>
  <c r="AT198" i="5"/>
  <c r="AT139" i="5"/>
  <c r="AT105" i="5"/>
  <c r="AT937" i="5"/>
  <c r="BA937" i="5" s="1"/>
  <c r="AW848" i="5"/>
  <c r="AT812" i="5"/>
  <c r="BA812" i="5" s="1"/>
  <c r="AT616" i="5"/>
  <c r="AT824" i="5"/>
  <c r="BA824" i="5" s="1"/>
  <c r="AT975" i="5"/>
  <c r="BA975" i="5" s="1"/>
  <c r="AT632" i="5"/>
  <c r="BA632" i="5" s="1"/>
  <c r="AW912" i="5"/>
  <c r="AT376" i="5"/>
  <c r="AW312" i="5"/>
  <c r="V1064" i="5"/>
  <c r="AT863" i="5"/>
  <c r="AT316" i="5"/>
  <c r="AT273" i="5"/>
  <c r="AT256" i="5"/>
  <c r="AW320" i="5"/>
  <c r="AW674" i="5"/>
  <c r="AW142" i="5"/>
  <c r="AW191" i="5"/>
  <c r="AW163" i="5"/>
  <c r="AT973" i="5"/>
  <c r="AT791" i="5"/>
  <c r="AW193" i="5"/>
  <c r="AW116" i="5"/>
  <c r="AW100" i="5"/>
  <c r="AW58" i="5"/>
  <c r="AW114" i="5"/>
  <c r="AW110" i="5"/>
  <c r="AT816" i="5"/>
  <c r="AW139" i="5"/>
  <c r="AT311" i="5"/>
  <c r="AT90" i="5"/>
  <c r="AW68" i="5"/>
  <c r="BA68" i="5" s="1"/>
  <c r="AW354" i="5"/>
  <c r="AT369" i="5"/>
  <c r="AW181" i="5"/>
  <c r="AT144" i="5"/>
  <c r="AW211" i="5"/>
  <c r="AT352" i="5"/>
  <c r="AT329" i="5"/>
  <c r="AT93" i="5"/>
  <c r="AT62" i="5"/>
  <c r="AT821" i="5"/>
  <c r="AT388" i="5"/>
  <c r="AW62" i="5"/>
  <c r="AT790" i="5"/>
  <c r="AT158" i="5"/>
  <c r="AT604" i="5"/>
  <c r="AT400" i="5"/>
  <c r="AW867" i="5"/>
  <c r="AT125" i="5"/>
  <c r="AT194" i="5"/>
  <c r="AW526" i="5"/>
  <c r="BA526" i="5" s="1"/>
  <c r="AW366" i="5"/>
  <c r="AW337" i="5"/>
  <c r="AW190" i="5"/>
  <c r="AW317" i="5"/>
  <c r="BA317" i="5" s="1"/>
  <c r="AW125" i="5"/>
  <c r="AW896" i="5"/>
  <c r="AT355" i="5"/>
  <c r="AT336" i="5"/>
  <c r="AW318" i="5"/>
  <c r="AT205" i="5"/>
  <c r="AT189" i="5"/>
  <c r="AT173" i="5"/>
  <c r="AT157" i="5"/>
  <c r="BA157" i="5" s="1"/>
  <c r="AT229" i="5"/>
  <c r="AT363" i="5"/>
  <c r="AT277" i="5"/>
  <c r="AT260" i="5"/>
  <c r="AW132" i="5"/>
  <c r="AW130" i="5"/>
  <c r="AT179" i="5"/>
  <c r="AT971" i="5"/>
  <c r="BA971" i="5" s="1"/>
  <c r="AT799" i="5"/>
  <c r="AW198" i="5"/>
  <c r="AT154" i="5"/>
  <c r="AW82" i="5"/>
  <c r="AW75" i="5"/>
  <c r="AT291" i="5"/>
  <c r="AT286" i="5"/>
  <c r="AT856" i="5"/>
  <c r="AT806" i="5"/>
  <c r="AW260" i="5"/>
  <c r="AW310" i="5"/>
  <c r="AW335" i="5"/>
  <c r="AT275" i="5"/>
  <c r="BA275" i="5" s="1"/>
  <c r="AT206" i="5"/>
  <c r="AW926" i="5"/>
  <c r="BA926" i="5" s="1"/>
  <c r="AW897" i="5"/>
  <c r="AW869" i="5"/>
  <c r="AW849" i="5"/>
  <c r="AW834" i="5"/>
  <c r="AW831" i="5"/>
  <c r="AW321" i="5"/>
  <c r="AW228" i="5"/>
  <c r="AT146" i="5"/>
  <c r="BA146" i="5" s="1"/>
  <c r="AT131" i="5"/>
  <c r="AT116" i="5"/>
  <c r="AT100" i="5"/>
  <c r="AT89" i="5"/>
  <c r="BA89" i="5" s="1"/>
  <c r="AT80" i="5"/>
  <c r="AT58" i="5"/>
  <c r="AW278" i="5"/>
  <c r="AT367" i="5"/>
  <c r="BA367" i="5" s="1"/>
  <c r="AW356" i="5"/>
  <c r="AW670" i="5"/>
  <c r="AT401" i="5"/>
  <c r="AW292" i="5"/>
  <c r="AT138" i="5"/>
  <c r="BA138" i="5" s="1"/>
  <c r="AT124" i="5"/>
  <c r="AT108" i="5"/>
  <c r="AT67" i="5"/>
  <c r="AT364" i="5"/>
  <c r="AT344" i="5"/>
  <c r="AT191" i="5"/>
  <c r="AW166" i="5"/>
  <c r="AT907" i="5"/>
  <c r="AT142" i="5"/>
  <c r="AT128" i="5"/>
  <c r="AT112" i="5"/>
  <c r="AT74" i="5"/>
  <c r="AW258" i="5"/>
  <c r="AW56" i="5"/>
  <c r="AW174" i="5"/>
  <c r="AW295" i="5"/>
  <c r="AT252" i="5"/>
  <c r="AW243" i="5"/>
  <c r="AW77" i="5"/>
  <c r="AT874" i="5"/>
  <c r="AT390" i="5"/>
  <c r="AW223" i="5"/>
  <c r="AW907" i="5"/>
  <c r="AW783" i="5"/>
  <c r="BA783" i="5" s="1"/>
  <c r="AW952" i="5"/>
  <c r="AT950" i="5"/>
  <c r="BA882" i="5"/>
  <c r="AW847" i="5"/>
  <c r="BA838" i="5"/>
  <c r="AW265" i="5"/>
  <c r="AW350" i="5"/>
  <c r="AW256" i="5"/>
  <c r="AT404" i="5"/>
  <c r="BA404" i="5" s="1"/>
  <c r="AW364" i="5"/>
  <c r="AW282" i="5"/>
  <c r="AW285" i="5"/>
  <c r="AW913" i="5"/>
  <c r="AT946" i="5"/>
  <c r="BA892" i="5"/>
  <c r="AT59" i="5"/>
  <c r="AT1002" i="5"/>
  <c r="AT246" i="5"/>
  <c r="AW945" i="5"/>
  <c r="AW1051" i="5"/>
  <c r="AW1004" i="5"/>
  <c r="AT998" i="5"/>
  <c r="AT622" i="5"/>
  <c r="AT606" i="5"/>
  <c r="AT556" i="5"/>
  <c r="AT552" i="5"/>
  <c r="BA552" i="5" s="1"/>
  <c r="AT546" i="5"/>
  <c r="AW212" i="5"/>
  <c r="AW63" i="5"/>
  <c r="AT969" i="5"/>
  <c r="BA969" i="5" s="1"/>
  <c r="AT965" i="5"/>
  <c r="AT964" i="5"/>
  <c r="AW720" i="5"/>
  <c r="AW716" i="5"/>
  <c r="AW708" i="5"/>
  <c r="BA708" i="5" s="1"/>
  <c r="AW704" i="5"/>
  <c r="AW53" i="5"/>
  <c r="AT170" i="5"/>
  <c r="BA170" i="5" s="1"/>
  <c r="AW914" i="5"/>
  <c r="BA914" i="5" s="1"/>
  <c r="AW910" i="5"/>
  <c r="AT656" i="5"/>
  <c r="AT387" i="5"/>
  <c r="AW369" i="5"/>
  <c r="AW164" i="5"/>
  <c r="AT798" i="5"/>
  <c r="AW784" i="5"/>
  <c r="AT811" i="5"/>
  <c r="AT636" i="5"/>
  <c r="AT370" i="5"/>
  <c r="AT271" i="5"/>
  <c r="AW178" i="5"/>
  <c r="BA178" i="5" s="1"/>
  <c r="AT53" i="5"/>
  <c r="AT952" i="5"/>
  <c r="AT730" i="5"/>
  <c r="BA730" i="5" s="1"/>
  <c r="AT1051" i="5"/>
  <c r="AW854" i="5"/>
  <c r="AT995" i="5"/>
  <c r="BA933" i="5"/>
  <c r="AW927" i="5"/>
  <c r="AT909" i="5"/>
  <c r="AW909" i="5"/>
  <c r="AT837" i="5"/>
  <c r="AW745" i="5"/>
  <c r="BA745" i="5" s="1"/>
  <c r="AT728" i="5"/>
  <c r="AT706" i="5"/>
  <c r="AW664" i="5"/>
  <c r="AW660" i="5"/>
  <c r="AW656" i="5"/>
  <c r="AT638" i="5"/>
  <c r="AT634" i="5"/>
  <c r="AT643" i="5"/>
  <c r="BA643" i="5" s="1"/>
  <c r="AT554" i="5"/>
  <c r="AT334" i="5"/>
  <c r="BA334" i="5" s="1"/>
  <c r="AW313" i="5"/>
  <c r="AT274" i="5"/>
  <c r="BA274" i="5" s="1"/>
  <c r="AW234" i="5"/>
  <c r="BA234" i="5" s="1"/>
  <c r="AW365" i="5"/>
  <c r="AW245" i="5"/>
  <c r="AW381" i="5"/>
  <c r="AT392" i="5"/>
  <c r="AT318" i="5"/>
  <c r="AT101" i="5"/>
  <c r="AT259" i="5"/>
  <c r="BA980" i="5"/>
  <c r="AT377" i="5"/>
  <c r="AT324" i="5"/>
  <c r="AW59" i="5"/>
  <c r="AW959" i="5"/>
  <c r="BA959" i="5" s="1"/>
  <c r="AW669" i="5"/>
  <c r="AW635" i="5"/>
  <c r="AW603" i="5"/>
  <c r="AW172" i="5"/>
  <c r="AT283" i="5"/>
  <c r="AW574" i="5"/>
  <c r="AT299" i="5"/>
  <c r="AT235" i="5"/>
  <c r="BA1037" i="5"/>
  <c r="BA1041" i="5"/>
  <c r="BA999" i="5"/>
  <c r="AW1047" i="5"/>
  <c r="AT994" i="5"/>
  <c r="BA994" i="5" s="1"/>
  <c r="AW976" i="5"/>
  <c r="BA976" i="5" s="1"/>
  <c r="AT962" i="5"/>
  <c r="AW923" i="5"/>
  <c r="BA908" i="5"/>
  <c r="AW895" i="5"/>
  <c r="AW874" i="5"/>
  <c r="AW901" i="5"/>
  <c r="AW906" i="5"/>
  <c r="AW858" i="5"/>
  <c r="AW853" i="5"/>
  <c r="AT777" i="5"/>
  <c r="AT782" i="5"/>
  <c r="BA782" i="5" s="1"/>
  <c r="AW774" i="5"/>
  <c r="AW749" i="5"/>
  <c r="BA680" i="5"/>
  <c r="AT698" i="5"/>
  <c r="AT682" i="5"/>
  <c r="AT664" i="5"/>
  <c r="AT667" i="5"/>
  <c r="BA667" i="5" s="1"/>
  <c r="AT626" i="5"/>
  <c r="AW619" i="5"/>
  <c r="AT648" i="5"/>
  <c r="AW589" i="5"/>
  <c r="AW573" i="5"/>
  <c r="AW590" i="5"/>
  <c r="AW578" i="5"/>
  <c r="AW346" i="5"/>
  <c r="AT306" i="5"/>
  <c r="AW249" i="5"/>
  <c r="AW284" i="5"/>
  <c r="AW393" i="5"/>
  <c r="AW297" i="5"/>
  <c r="AW343" i="5"/>
  <c r="AT258" i="5"/>
  <c r="AW115" i="5"/>
  <c r="AW66" i="5"/>
  <c r="AT192" i="5"/>
  <c r="AW176" i="5"/>
  <c r="BA176" i="5" s="1"/>
  <c r="AW168" i="5"/>
  <c r="AT967" i="5"/>
  <c r="BA967" i="5" s="1"/>
  <c r="AT941" i="5"/>
  <c r="AW778" i="5"/>
  <c r="BA778" i="5" s="1"/>
  <c r="AT399" i="5"/>
  <c r="AT337" i="5"/>
  <c r="AW374" i="5"/>
  <c r="BA374" i="5" s="1"/>
  <c r="AT247" i="5"/>
  <c r="AT182" i="5"/>
  <c r="AT382" i="5"/>
  <c r="AT301" i="5"/>
  <c r="AT326" i="5"/>
  <c r="AW378" i="5"/>
  <c r="AT77" i="5"/>
  <c r="AT331" i="5"/>
  <c r="AW979" i="5"/>
  <c r="AT1006" i="5"/>
  <c r="AW1000" i="5"/>
  <c r="AT1000" i="5"/>
  <c r="AT979" i="5"/>
  <c r="AW962" i="5"/>
  <c r="AW958" i="5"/>
  <c r="BA958" i="5" s="1"/>
  <c r="BA953" i="5"/>
  <c r="AW946" i="5"/>
  <c r="AW870" i="5"/>
  <c r="AW757" i="5"/>
  <c r="AT686" i="5"/>
  <c r="AT670" i="5"/>
  <c r="AT610" i="5"/>
  <c r="AW607" i="5"/>
  <c r="AW577" i="5"/>
  <c r="AW562" i="5"/>
  <c r="AW557" i="5"/>
  <c r="AW550" i="5"/>
  <c r="BA550" i="5" s="1"/>
  <c r="AW548" i="5"/>
  <c r="AT536" i="5"/>
  <c r="AT532" i="5"/>
  <c r="AT395" i="5"/>
  <c r="AT242" i="5"/>
  <c r="BA242" i="5" s="1"/>
  <c r="AW402" i="5"/>
  <c r="AW262" i="5"/>
  <c r="AT248" i="5"/>
  <c r="AW135" i="5"/>
  <c r="AW61" i="5"/>
  <c r="AW76" i="5"/>
  <c r="AT970" i="5"/>
  <c r="AT966" i="5"/>
  <c r="AT944" i="5"/>
  <c r="AW832" i="5"/>
  <c r="AT372" i="5"/>
  <c r="AT255" i="5"/>
  <c r="AT339" i="5"/>
  <c r="AT330" i="5"/>
  <c r="AT342" i="5"/>
  <c r="AT117" i="5"/>
  <c r="AW113" i="5"/>
  <c r="AT659" i="5"/>
  <c r="BA659" i="5" s="1"/>
  <c r="AW581" i="5"/>
  <c r="AW565" i="5"/>
  <c r="AW200" i="5"/>
  <c r="AW231" i="5"/>
  <c r="AT362" i="5"/>
  <c r="AT313" i="5"/>
  <c r="AW162" i="5"/>
  <c r="AW129" i="5"/>
  <c r="AT1015" i="5"/>
  <c r="BA1015" i="5" s="1"/>
  <c r="AW960" i="5"/>
  <c r="BA955" i="5"/>
  <c r="AW861" i="5"/>
  <c r="BA861" i="5" s="1"/>
  <c r="AT841" i="5"/>
  <c r="AW846" i="5"/>
  <c r="BA846" i="5" s="1"/>
  <c r="AT710" i="5"/>
  <c r="BA710" i="5" s="1"/>
  <c r="AW671" i="5"/>
  <c r="AT647" i="5"/>
  <c r="AW623" i="5"/>
  <c r="AW585" i="5"/>
  <c r="BA585" i="5" s="1"/>
  <c r="AW569" i="5"/>
  <c r="AT587" i="5"/>
  <c r="AT571" i="5"/>
  <c r="BA237" i="5"/>
  <c r="AW380" i="5"/>
  <c r="AW309" i="5"/>
  <c r="AT358" i="5"/>
  <c r="AT233" i="5"/>
  <c r="AW217" i="5"/>
  <c r="AT217" i="5"/>
  <c r="AT241" i="5"/>
  <c r="AT224" i="5"/>
  <c r="AW204" i="5"/>
  <c r="AW196" i="5"/>
  <c r="AW188" i="5"/>
  <c r="AW156" i="5"/>
  <c r="AO1084" i="5"/>
  <c r="AW57" i="5"/>
  <c r="AW141" i="5"/>
  <c r="AW214" i="5"/>
  <c r="AW1046" i="5"/>
  <c r="AW1049" i="5"/>
  <c r="AT968" i="5"/>
  <c r="AT801" i="5"/>
  <c r="BA801" i="5" s="1"/>
  <c r="AT795" i="5"/>
  <c r="AT804" i="5"/>
  <c r="BA804" i="5" s="1"/>
  <c r="AT727" i="5"/>
  <c r="AW307" i="5"/>
  <c r="BA307" i="5" s="1"/>
  <c r="AW382" i="5"/>
  <c r="AT378" i="5"/>
  <c r="AT328" i="5"/>
  <c r="BA1039" i="5"/>
  <c r="BA920" i="5"/>
  <c r="AW1036" i="5"/>
  <c r="AT927" i="5"/>
  <c r="AT930" i="5"/>
  <c r="AT918" i="5"/>
  <c r="BA918" i="5" s="1"/>
  <c r="AW876" i="5"/>
  <c r="AW872" i="5"/>
  <c r="AT901" i="5"/>
  <c r="AT891" i="5"/>
  <c r="AT887" i="5"/>
  <c r="AT883" i="5"/>
  <c r="AW893" i="5"/>
  <c r="AW885" i="5"/>
  <c r="AT853" i="5"/>
  <c r="AT690" i="5"/>
  <c r="AY1084" i="5"/>
  <c r="AW1016" i="5"/>
  <c r="AW995" i="5"/>
  <c r="AT932" i="5"/>
  <c r="AT921" i="5"/>
  <c r="AT916" i="5"/>
  <c r="BA916" i="5" s="1"/>
  <c r="AW881" i="5"/>
  <c r="BA881" i="5" s="1"/>
  <c r="AW873" i="5"/>
  <c r="AW905" i="5"/>
  <c r="AT866" i="5"/>
  <c r="AW859" i="5"/>
  <c r="AT906" i="5"/>
  <c r="AW891" i="5"/>
  <c r="AW883" i="5"/>
  <c r="AW878" i="5"/>
  <c r="AW855" i="5"/>
  <c r="AW845" i="5"/>
  <c r="AW844" i="5"/>
  <c r="BA844" i="5" s="1"/>
  <c r="AW843" i="5"/>
  <c r="BA843" i="5" s="1"/>
  <c r="AW839" i="5"/>
  <c r="AW777" i="5"/>
  <c r="AW765" i="5"/>
  <c r="AW741" i="5"/>
  <c r="AT694" i="5"/>
  <c r="BA694" i="5" s="1"/>
  <c r="AT678" i="5"/>
  <c r="BA678" i="5" s="1"/>
  <c r="AT1047" i="5"/>
  <c r="AT1036" i="5"/>
  <c r="AT991" i="5"/>
  <c r="AT983" i="5"/>
  <c r="AW991" i="5"/>
  <c r="AW987" i="5"/>
  <c r="AW983" i="5"/>
  <c r="AW948" i="5"/>
  <c r="AT931" i="5"/>
  <c r="AT960" i="5"/>
  <c r="AT948" i="5"/>
  <c r="AT939" i="5"/>
  <c r="AT935" i="5"/>
  <c r="AW931" i="5"/>
  <c r="AT923" i="5"/>
  <c r="AT878" i="5"/>
  <c r="AT893" i="5"/>
  <c r="AT889" i="5"/>
  <c r="AT885" i="5"/>
  <c r="AW860" i="5"/>
  <c r="AW889" i="5"/>
  <c r="AT839" i="5"/>
  <c r="AW761" i="5"/>
  <c r="AW733" i="5"/>
  <c r="BA733" i="5" s="1"/>
  <c r="BA707" i="5"/>
  <c r="BA692" i="5"/>
  <c r="AW686" i="5"/>
  <c r="AT714" i="5"/>
  <c r="BA714" i="5" s="1"/>
  <c r="AT1004" i="5"/>
  <c r="AT936" i="5"/>
  <c r="AW936" i="5"/>
  <c r="AW932" i="5"/>
  <c r="AT910" i="5"/>
  <c r="AW880" i="5"/>
  <c r="AT870" i="5"/>
  <c r="AT905" i="5"/>
  <c r="AW887" i="5"/>
  <c r="AW866" i="5"/>
  <c r="AT718" i="5"/>
  <c r="AT702" i="5"/>
  <c r="AT669" i="5"/>
  <c r="AT660" i="5"/>
  <c r="AW586" i="5"/>
  <c r="AW570" i="5"/>
  <c r="AT598" i="5"/>
  <c r="BA598" i="5" s="1"/>
  <c r="AW587" i="5"/>
  <c r="AW583" i="5"/>
  <c r="AW579" i="5"/>
  <c r="AW575" i="5"/>
  <c r="AW571" i="5"/>
  <c r="AW567" i="5"/>
  <c r="AW563" i="5"/>
  <c r="AW588" i="5"/>
  <c r="BA588" i="5" s="1"/>
  <c r="AW584" i="5"/>
  <c r="BA584" i="5" s="1"/>
  <c r="AW580" i="5"/>
  <c r="AW576" i="5"/>
  <c r="AW572" i="5"/>
  <c r="AW568" i="5"/>
  <c r="BA568" i="5" s="1"/>
  <c r="AW564" i="5"/>
  <c r="AT537" i="5"/>
  <c r="AT533" i="5"/>
  <c r="AT529" i="5"/>
  <c r="AW528" i="5"/>
  <c r="AT368" i="5"/>
  <c r="AT350" i="5"/>
  <c r="AT282" i="5"/>
  <c r="AW230" i="5"/>
  <c r="AW753" i="5"/>
  <c r="AW737" i="5"/>
  <c r="AT729" i="5"/>
  <c r="BA729" i="5" s="1"/>
  <c r="AW728" i="5"/>
  <c r="AW712" i="5"/>
  <c r="BA712" i="5" s="1"/>
  <c r="AW688" i="5"/>
  <c r="AT720" i="5"/>
  <c r="AW690" i="5"/>
  <c r="AW682" i="5"/>
  <c r="AT674" i="5"/>
  <c r="AT651" i="5"/>
  <c r="BA651" i="5" s="1"/>
  <c r="AT630" i="5"/>
  <c r="AT614" i="5"/>
  <c r="AT652" i="5"/>
  <c r="AW627" i="5"/>
  <c r="AW611" i="5"/>
  <c r="AW638" i="5"/>
  <c r="AW634" i="5"/>
  <c r="AW630" i="5"/>
  <c r="AW626" i="5"/>
  <c r="AW622" i="5"/>
  <c r="AW618" i="5"/>
  <c r="AW614" i="5"/>
  <c r="AW610" i="5"/>
  <c r="AW606" i="5"/>
  <c r="AW602" i="5"/>
  <c r="AT594" i="5"/>
  <c r="BA594" i="5" s="1"/>
  <c r="AW537" i="5"/>
  <c r="AW533" i="5"/>
  <c r="AW529" i="5"/>
  <c r="AT525" i="5"/>
  <c r="AW582" i="5"/>
  <c r="AW566" i="5"/>
  <c r="BA566" i="5" s="1"/>
  <c r="AW591" i="5"/>
  <c r="AW555" i="5"/>
  <c r="AW551" i="5"/>
  <c r="AT538" i="5"/>
  <c r="AT534" i="5"/>
  <c r="AT530" i="5"/>
  <c r="V516" i="5"/>
  <c r="AT391" i="5"/>
  <c r="BA391" i="5" s="1"/>
  <c r="AW384" i="5"/>
  <c r="AW349" i="5"/>
  <c r="AW331" i="5"/>
  <c r="AW298" i="5"/>
  <c r="AW281" i="5"/>
  <c r="AW257" i="5"/>
  <c r="AW401" i="5"/>
  <c r="AW344" i="5"/>
  <c r="AW322" i="5"/>
  <c r="AT393" i="5"/>
  <c r="AW332" i="5"/>
  <c r="AT290" i="5"/>
  <c r="AW273" i="5"/>
  <c r="AW368" i="5"/>
  <c r="AW250" i="5"/>
  <c r="AW323" i="5"/>
  <c r="BA323" i="5" s="1"/>
  <c r="AW294" i="5"/>
  <c r="AW684" i="5"/>
  <c r="BA684" i="5" s="1"/>
  <c r="AT724" i="5"/>
  <c r="AW672" i="5"/>
  <c r="BA672" i="5" s="1"/>
  <c r="AT668" i="5"/>
  <c r="AW652" i="5"/>
  <c r="AT640" i="5"/>
  <c r="AW631" i="5"/>
  <c r="AW615" i="5"/>
  <c r="AW599" i="5"/>
  <c r="AT583" i="5"/>
  <c r="AT579" i="5"/>
  <c r="AT575" i="5"/>
  <c r="AT567" i="5"/>
  <c r="AT563" i="5"/>
  <c r="AT548" i="5"/>
  <c r="AW559" i="5"/>
  <c r="AT535" i="5"/>
  <c r="AT531" i="5"/>
  <c r="AW524" i="5"/>
  <c r="V426" i="5"/>
  <c r="V425" i="5"/>
  <c r="AJ425" i="5" s="1"/>
  <c r="M12" i="6" s="1"/>
  <c r="AT528" i="5"/>
  <c r="AW288" i="5"/>
  <c r="AW266" i="5"/>
  <c r="BA266" i="5" s="1"/>
  <c r="AW389" i="5"/>
  <c r="AT332" i="5"/>
  <c r="AW314" i="5"/>
  <c r="AT297" i="5"/>
  <c r="AT361" i="5"/>
  <c r="BA361" i="5" s="1"/>
  <c r="AT250" i="5"/>
  <c r="AW277" i="5"/>
  <c r="AT663" i="5"/>
  <c r="AT655" i="5"/>
  <c r="AW595" i="5"/>
  <c r="AT644" i="5"/>
  <c r="BA644" i="5" s="1"/>
  <c r="AT591" i="5"/>
  <c r="AW553" i="5"/>
  <c r="AW360" i="5"/>
  <c r="AW357" i="5"/>
  <c r="BA357" i="5" s="1"/>
  <c r="AW225" i="5"/>
  <c r="BA225" i="5" s="1"/>
  <c r="AT348" i="5"/>
  <c r="BA348" i="5" s="1"/>
  <c r="AT280" i="5"/>
  <c r="AT389" i="5"/>
  <c r="AW376" i="5"/>
  <c r="AT314" i="5"/>
  <c r="AW305" i="5"/>
  <c r="AX1084" i="5"/>
  <c r="AT210" i="5"/>
  <c r="AT381" i="5"/>
  <c r="AT379" i="5"/>
  <c r="AT312" i="5"/>
  <c r="AT293" i="5"/>
  <c r="AT261" i="5"/>
  <c r="AW216" i="5"/>
  <c r="AW123" i="5"/>
  <c r="AW107" i="5"/>
  <c r="AW92" i="5"/>
  <c r="AT66" i="5"/>
  <c r="AT212" i="5"/>
  <c r="AT200" i="5"/>
  <c r="AW184" i="5"/>
  <c r="AW160" i="5"/>
  <c r="AW127" i="5"/>
  <c r="AW119" i="5"/>
  <c r="BA119" i="5" s="1"/>
  <c r="AW111" i="5"/>
  <c r="AW103" i="5"/>
  <c r="AW88" i="5"/>
  <c r="AT383" i="5"/>
  <c r="AW319" i="5"/>
  <c r="AT308" i="5"/>
  <c r="AW246" i="5"/>
  <c r="AT398" i="5"/>
  <c r="AT220" i="5"/>
  <c r="AW145" i="5"/>
  <c r="AW213" i="5"/>
  <c r="AW99" i="5"/>
  <c r="V46" i="5"/>
  <c r="V47" i="5"/>
  <c r="AW133" i="5"/>
  <c r="AT214" i="5"/>
  <c r="AW192" i="5"/>
  <c r="AT76" i="5"/>
  <c r="BA140" i="5"/>
  <c r="AT394" i="5"/>
  <c r="AT333" i="5"/>
  <c r="AW316" i="5"/>
  <c r="AT310" i="5"/>
  <c r="AW293" i="5"/>
  <c r="AT278" i="5"/>
  <c r="AT265" i="5"/>
  <c r="AW261" i="5"/>
  <c r="AW385" i="5"/>
  <c r="AW248" i="5"/>
  <c r="AW233" i="5"/>
  <c r="AT226" i="5"/>
  <c r="AT208" i="5"/>
  <c r="AT386" i="5"/>
  <c r="BA386" i="5" s="1"/>
  <c r="AT244" i="5"/>
  <c r="AT405" i="5"/>
  <c r="AT385" i="5"/>
  <c r="BA385" i="5" s="1"/>
  <c r="AT213" i="5"/>
  <c r="AW180" i="5"/>
  <c r="V95" i="5"/>
  <c r="V94" i="5"/>
  <c r="AT141" i="5"/>
  <c r="AT133" i="5"/>
  <c r="AW208" i="5"/>
  <c r="BA122" i="5" l="1"/>
  <c r="BA1002" i="5"/>
  <c r="BA821" i="5"/>
  <c r="BA371" i="5"/>
  <c r="BA302" i="5"/>
  <c r="BA915" i="5"/>
  <c r="BA752" i="5"/>
  <c r="BA940" i="5"/>
  <c r="BA934" i="5"/>
  <c r="BA353" i="5"/>
  <c r="BA175" i="5"/>
  <c r="BA658" i="5"/>
  <c r="BA280" i="5"/>
  <c r="BA229" i="5"/>
  <c r="BA627" i="5"/>
  <c r="BA848" i="5"/>
  <c r="BA725" i="5"/>
  <c r="BA795" i="5"/>
  <c r="BA259" i="5"/>
  <c r="BA945" i="5"/>
  <c r="BA126" i="5"/>
  <c r="BA792" i="5"/>
  <c r="BA859" i="5"/>
  <c r="BA648" i="5"/>
  <c r="BA377" i="5"/>
  <c r="BA706" i="5"/>
  <c r="BA223" i="5"/>
  <c r="BA625" i="5"/>
  <c r="BA673" i="5"/>
  <c r="BA73" i="5"/>
  <c r="BA847" i="5"/>
  <c r="BA80" i="5"/>
  <c r="BA867" i="5"/>
  <c r="BA868" i="5"/>
  <c r="BA771" i="5"/>
  <c r="BA977" i="5"/>
  <c r="BA919" i="5"/>
  <c r="BA822" i="5"/>
  <c r="BA657" i="5"/>
  <c r="BA375" i="5"/>
  <c r="BA785" i="5"/>
  <c r="BA993" i="5"/>
  <c r="BA103" i="5"/>
  <c r="BA257" i="5"/>
  <c r="BA555" i="5"/>
  <c r="BA525" i="5"/>
  <c r="BA968" i="5"/>
  <c r="BA536" i="5"/>
  <c r="BA399" i="5"/>
  <c r="BA218" i="5"/>
  <c r="BA541" i="5"/>
  <c r="BA60" i="5"/>
  <c r="BA79" i="5"/>
  <c r="BA899" i="5"/>
  <c r="BA56" i="5"/>
  <c r="BA732" i="5"/>
  <c r="BA560" i="5"/>
  <c r="BA52" i="5"/>
  <c r="BA57" i="5"/>
  <c r="BA841" i="5"/>
  <c r="BA184" i="5"/>
  <c r="BA564" i="5"/>
  <c r="BA845" i="5"/>
  <c r="BA921" i="5"/>
  <c r="BA930" i="5"/>
  <c r="BA856" i="5"/>
  <c r="BA790" i="5"/>
  <c r="BA222" i="5"/>
  <c r="BA276" i="5"/>
  <c r="BA83" i="5"/>
  <c r="BA984" i="5"/>
  <c r="BA621" i="5"/>
  <c r="BA922" i="5"/>
  <c r="BA646" i="5"/>
  <c r="BA246" i="5"/>
  <c r="BA753" i="5"/>
  <c r="BA241" i="5"/>
  <c r="BA573" i="5"/>
  <c r="BA698" i="5"/>
  <c r="BA574" i="5"/>
  <c r="BA854" i="5"/>
  <c r="BA798" i="5"/>
  <c r="BA320" i="5"/>
  <c r="BA653" i="5"/>
  <c r="BA823" i="5"/>
  <c r="BA748" i="5"/>
  <c r="BA957" i="5"/>
  <c r="BA787" i="5"/>
  <c r="BA1044" i="5"/>
  <c r="BA219" i="5"/>
  <c r="BA902" i="5"/>
  <c r="BA817" i="5"/>
  <c r="BA691" i="5"/>
  <c r="BA1048" i="5"/>
  <c r="BA794" i="5"/>
  <c r="BA405" i="5"/>
  <c r="BA226" i="5"/>
  <c r="BA551" i="5"/>
  <c r="BA702" i="5"/>
  <c r="BA964" i="5"/>
  <c r="BA114" i="5"/>
  <c r="BA304" i="5"/>
  <c r="BA986" i="5"/>
  <c r="BA340" i="5"/>
  <c r="BA789" i="5"/>
  <c r="BA102" i="5"/>
  <c r="BA641" i="5"/>
  <c r="BA746" i="5"/>
  <c r="BA807" i="5"/>
  <c r="BA1001" i="5"/>
  <c r="BA379" i="5"/>
  <c r="BA531" i="5"/>
  <c r="BA724" i="5"/>
  <c r="BA860" i="5"/>
  <c r="BA1016" i="5"/>
  <c r="BA162" i="5"/>
  <c r="BA557" i="5"/>
  <c r="BA619" i="5"/>
  <c r="BA774" i="5"/>
  <c r="BA858" i="5"/>
  <c r="BA93" i="5"/>
  <c r="BA144" i="5"/>
  <c r="BA143" i="5"/>
  <c r="BA54" i="5"/>
  <c r="BA325" i="5"/>
  <c r="BA951" i="5"/>
  <c r="BA734" i="5"/>
  <c r="BA359" i="5"/>
  <c r="BA808" i="5"/>
  <c r="BA996" i="5"/>
  <c r="BA530" i="5"/>
  <c r="BA586" i="5"/>
  <c r="BA104" i="5"/>
  <c r="BA687" i="5"/>
  <c r="BA981" i="5"/>
  <c r="BA779" i="5"/>
  <c r="BA118" i="5"/>
  <c r="BA974" i="5"/>
  <c r="BA654" i="5"/>
  <c r="BA756" i="5"/>
  <c r="BA107" i="5"/>
  <c r="BA204" i="5"/>
  <c r="BA569" i="5"/>
  <c r="BA135" i="5"/>
  <c r="BA577" i="5"/>
  <c r="BA299" i="5"/>
  <c r="BA365" i="5"/>
  <c r="BA837" i="5"/>
  <c r="BA965" i="5"/>
  <c r="BA295" i="5"/>
  <c r="BA799" i="5"/>
  <c r="BA352" i="5"/>
  <c r="BA613" i="5"/>
  <c r="BA871" i="5"/>
  <c r="BA272" i="5"/>
  <c r="BA715" i="5"/>
  <c r="BA601" i="5"/>
  <c r="BA169" i="5"/>
  <c r="AT47" i="5"/>
  <c r="BA620" i="5"/>
  <c r="BA875" i="5"/>
  <c r="AW47" i="5"/>
  <c r="BA195" i="5"/>
  <c r="BA202" i="5"/>
  <c r="BA210" i="5"/>
  <c r="BA559" i="5"/>
  <c r="BA330" i="5"/>
  <c r="BA832" i="5"/>
  <c r="BA124" i="5"/>
  <c r="BA363" i="5"/>
  <c r="BA863" i="5"/>
  <c r="BA398" i="5"/>
  <c r="BA831" i="5"/>
  <c r="BA747" i="5"/>
  <c r="BA840" i="5"/>
  <c r="BA99" i="5"/>
  <c r="BA595" i="5"/>
  <c r="BA580" i="5"/>
  <c r="BA718" i="5"/>
  <c r="BA336" i="5"/>
  <c r="BA973" i="5"/>
  <c r="BA289" i="5"/>
  <c r="BA137" i="5"/>
  <c r="BA904" i="5"/>
  <c r="BA830" i="5"/>
  <c r="BA592" i="5"/>
  <c r="BA269" i="5"/>
  <c r="BA814" i="5"/>
  <c r="BA815" i="5"/>
  <c r="BA639" i="5"/>
  <c r="BA665" i="5"/>
  <c r="BA270" i="5"/>
  <c r="BA900" i="5"/>
  <c r="BA640" i="5"/>
  <c r="BA582" i="5"/>
  <c r="BA939" i="5"/>
  <c r="BA855" i="5"/>
  <c r="BA255" i="5"/>
  <c r="BA966" i="5"/>
  <c r="BA791" i="5"/>
  <c r="BA677" i="5"/>
  <c r="BA775" i="5"/>
  <c r="BA1014" i="5"/>
  <c r="BA561" i="5"/>
  <c r="BA744" i="5"/>
  <c r="BA917" i="5"/>
  <c r="BA754" i="5"/>
  <c r="BA924" i="5"/>
  <c r="BA642" i="5"/>
  <c r="BA629" i="5"/>
  <c r="BA759" i="5"/>
  <c r="BA180" i="5"/>
  <c r="BA244" i="5"/>
  <c r="BA316" i="5"/>
  <c r="BA277" i="5"/>
  <c r="BA524" i="5"/>
  <c r="BA668" i="5"/>
  <c r="BA688" i="5"/>
  <c r="BA737" i="5"/>
  <c r="BA224" i="5"/>
  <c r="BA262" i="5"/>
  <c r="BA168" i="5"/>
  <c r="BA589" i="5"/>
  <c r="BA554" i="5"/>
  <c r="BA770" i="5"/>
  <c r="BA187" i="5"/>
  <c r="BA925" i="5"/>
  <c r="BA762" i="5"/>
  <c r="BA1038" i="5"/>
  <c r="BA91" i="5"/>
  <c r="BA305" i="5"/>
  <c r="BA538" i="5"/>
  <c r="BA741" i="5"/>
  <c r="BA362" i="5"/>
  <c r="BA402" i="5"/>
  <c r="BA74" i="5"/>
  <c r="BA806" i="5"/>
  <c r="BA896" i="5"/>
  <c r="BA193" i="5"/>
  <c r="BA232" i="5"/>
  <c r="BA279" i="5"/>
  <c r="BA1040" i="5"/>
  <c r="BA700" i="5"/>
  <c r="BA805" i="5"/>
  <c r="BA890" i="5"/>
  <c r="AO16" i="5"/>
  <c r="K22" i="6" s="1"/>
  <c r="BA196" i="5"/>
  <c r="BA309" i="5"/>
  <c r="BA115" i="5"/>
  <c r="BA324" i="5"/>
  <c r="BA245" i="5"/>
  <c r="BA390" i="5"/>
  <c r="BA252" i="5"/>
  <c r="BA228" i="5"/>
  <c r="BA215" i="5"/>
  <c r="BA341" i="5"/>
  <c r="BA992" i="5"/>
  <c r="BA617" i="5"/>
  <c r="BA608" i="5"/>
  <c r="BA183" i="5"/>
  <c r="BA768" i="5"/>
  <c r="BA751" i="5"/>
  <c r="BA597" i="5"/>
  <c r="BA685" i="5"/>
  <c r="BA800" i="5"/>
  <c r="BA227" i="5"/>
  <c r="BA327" i="5"/>
  <c r="BH1060" i="5"/>
  <c r="AK1060" i="5" s="1"/>
  <c r="BA189" i="5"/>
  <c r="BA355" i="5"/>
  <c r="BA163" i="5"/>
  <c r="BA616" i="5"/>
  <c r="BA675" i="5"/>
  <c r="BA876" i="5"/>
  <c r="BA214" i="5"/>
  <c r="BA720" i="5"/>
  <c r="BA281" i="5"/>
  <c r="BA797" i="5"/>
  <c r="BA134" i="5"/>
  <c r="BA1050" i="5"/>
  <c r="BA703" i="5"/>
  <c r="BA549" i="5"/>
  <c r="BA611" i="5"/>
  <c r="BA576" i="5"/>
  <c r="BA935" i="5"/>
  <c r="BA872" i="5"/>
  <c r="BA970" i="5"/>
  <c r="BA172" i="5"/>
  <c r="BA164" i="5"/>
  <c r="BA108" i="5"/>
  <c r="BA130" i="5"/>
  <c r="BA90" i="5"/>
  <c r="BA315" i="5"/>
  <c r="BA207" i="5"/>
  <c r="BA199" i="5"/>
  <c r="BA373" i="5"/>
  <c r="BA106" i="5"/>
  <c r="BA605" i="5"/>
  <c r="BA308" i="5"/>
  <c r="BA553" i="5"/>
  <c r="BA535" i="5"/>
  <c r="BA534" i="5"/>
  <c r="BA765" i="5"/>
  <c r="BA873" i="5"/>
  <c r="BA339" i="5"/>
  <c r="BA578" i="5"/>
  <c r="BA834" i="5"/>
  <c r="BA82" i="5"/>
  <c r="BA197" i="5"/>
  <c r="BA661" i="5"/>
  <c r="BA760" i="5"/>
  <c r="BA709" i="5"/>
  <c r="BA938" i="5"/>
  <c r="BA911" i="5"/>
  <c r="BA278" i="5"/>
  <c r="BA333" i="5"/>
  <c r="BA572" i="5"/>
  <c r="BA727" i="5"/>
  <c r="BA188" i="5"/>
  <c r="BA671" i="5"/>
  <c r="BA607" i="5"/>
  <c r="BA590" i="5"/>
  <c r="BA112" i="5"/>
  <c r="BA773" i="5"/>
  <c r="BA894" i="5"/>
  <c r="BA731" i="5"/>
  <c r="BA755" i="5"/>
  <c r="BA898" i="5"/>
  <c r="BH412" i="5"/>
  <c r="AK412" i="5" s="1"/>
  <c r="BH69" i="5"/>
  <c r="AK69" i="5" s="1"/>
  <c r="BH149" i="5"/>
  <c r="AK149" i="5" s="1"/>
  <c r="BH98" i="5"/>
  <c r="BA624" i="5"/>
  <c r="BG1064" i="5"/>
  <c r="BH1064" i="5" s="1"/>
  <c r="AK1064" i="5" s="1"/>
  <c r="N15" i="6" s="1"/>
  <c r="BA942" i="5"/>
  <c r="BA400" i="5"/>
  <c r="BA723" i="5"/>
  <c r="BA835" i="5"/>
  <c r="BA826" i="5"/>
  <c r="BA857" i="5"/>
  <c r="BA829" i="5"/>
  <c r="BA739" i="5"/>
  <c r="BA380" i="5"/>
  <c r="BA649" i="5"/>
  <c r="BA264" i="5"/>
  <c r="BA347" i="5"/>
  <c r="BA615" i="5"/>
  <c r="BA833" i="5"/>
  <c r="BA120" i="5"/>
  <c r="BA181" i="5"/>
  <c r="BA719" i="5"/>
  <c r="BA296" i="5"/>
  <c r="BA547" i="5"/>
  <c r="BA182" i="5"/>
  <c r="BA384" i="5"/>
  <c r="BA532" i="5"/>
  <c r="BA346" i="5"/>
  <c r="BA321" i="5"/>
  <c r="BA366" i="5"/>
  <c r="BA268" i="5"/>
  <c r="BA809" i="5"/>
  <c r="BA81" i="5"/>
  <c r="BA818" i="5"/>
  <c r="BA153" i="5"/>
  <c r="BA786" i="5"/>
  <c r="BA253" i="5"/>
  <c r="BA401" i="5"/>
  <c r="BA372" i="5"/>
  <c r="BA811" i="5"/>
  <c r="BA849" i="5"/>
  <c r="BA173" i="5"/>
  <c r="BA978" i="5"/>
  <c r="BA736" i="5"/>
  <c r="BA943" i="5"/>
  <c r="BA185" i="5"/>
  <c r="BA216" i="5"/>
  <c r="BA880" i="5"/>
  <c r="BA562" i="5"/>
  <c r="BA1006" i="5"/>
  <c r="BA387" i="5"/>
  <c r="BA63" i="5"/>
  <c r="BA813" i="5"/>
  <c r="BA689" i="5"/>
  <c r="BA990" i="5"/>
  <c r="BA161" i="5"/>
  <c r="BA982" i="5"/>
  <c r="BA701" i="5"/>
  <c r="BA742" i="5"/>
  <c r="BA758" i="5"/>
  <c r="BA947" i="5"/>
  <c r="BA879" i="5"/>
  <c r="BA802" i="5"/>
  <c r="BA793" i="5"/>
  <c r="BA287" i="5"/>
  <c r="BA240" i="5"/>
  <c r="BA827" i="5"/>
  <c r="BA988" i="5"/>
  <c r="BA599" i="5"/>
  <c r="BA1046" i="5"/>
  <c r="BA394" i="5"/>
  <c r="BA129" i="5"/>
  <c r="BA757" i="5"/>
  <c r="BA283" i="5"/>
  <c r="BA370" i="5"/>
  <c r="BA166" i="5"/>
  <c r="BA388" i="5"/>
  <c r="BA239" i="5"/>
  <c r="BA788" i="5"/>
  <c r="BH1018" i="5"/>
  <c r="AK1018" i="5" s="1"/>
  <c r="BA88" i="5"/>
  <c r="BA123" i="5"/>
  <c r="BA728" i="5"/>
  <c r="BA647" i="5"/>
  <c r="BA581" i="5"/>
  <c r="BA271" i="5"/>
  <c r="BA784" i="5"/>
  <c r="BA205" i="5"/>
  <c r="BA177" i="5"/>
  <c r="BA220" i="5"/>
  <c r="BA111" i="5"/>
  <c r="BA618" i="5"/>
  <c r="BA944" i="5"/>
  <c r="BA301" i="5"/>
  <c r="BA318" i="5"/>
  <c r="BA147" i="5"/>
  <c r="BA159" i="5"/>
  <c r="BA767" i="5"/>
  <c r="BA963" i="5"/>
  <c r="BA740" i="5"/>
  <c r="BA51" i="5"/>
  <c r="BA655" i="5"/>
  <c r="BA631" i="5"/>
  <c r="BA322" i="5"/>
  <c r="BA606" i="5"/>
  <c r="BA350" i="5"/>
  <c r="BA1004" i="5"/>
  <c r="BA117" i="5"/>
  <c r="BA704" i="5"/>
  <c r="BA998" i="5"/>
  <c r="BA206" i="5"/>
  <c r="BA291" i="5"/>
  <c r="BA194" i="5"/>
  <c r="BA604" i="5"/>
  <c r="BA201" i="5"/>
  <c r="BA766" i="5"/>
  <c r="BA961" i="5"/>
  <c r="BA167" i="5"/>
  <c r="BA132" i="5"/>
  <c r="BA171" i="5"/>
  <c r="BG94" i="5"/>
  <c r="BH94" i="5" s="1"/>
  <c r="AK94" i="5" s="1"/>
  <c r="N11" i="6" s="1"/>
  <c r="BA110" i="5"/>
  <c r="BA403" i="5"/>
  <c r="BA343" i="5"/>
  <c r="BA695" i="5"/>
  <c r="BA121" i="5"/>
  <c r="BA852" i="5"/>
  <c r="BA686" i="5"/>
  <c r="BA743" i="5"/>
  <c r="BA238" i="5"/>
  <c r="BA1035" i="5"/>
  <c r="BA282" i="5"/>
  <c r="BA570" i="5"/>
  <c r="BA113" i="5"/>
  <c r="BA61" i="5"/>
  <c r="BA247" i="5"/>
  <c r="BA603" i="5"/>
  <c r="BA101" i="5"/>
  <c r="BA556" i="5"/>
  <c r="BA285" i="5"/>
  <c r="BA243" i="5"/>
  <c r="BA356" i="5"/>
  <c r="BA816" i="5"/>
  <c r="BA64" i="5"/>
  <c r="BA681" i="5"/>
  <c r="BA155" i="5"/>
  <c r="BA221" i="5"/>
  <c r="BA92" i="5"/>
  <c r="BA381" i="5"/>
  <c r="BA288" i="5"/>
  <c r="BA76" i="5"/>
  <c r="BA145" i="5"/>
  <c r="BA565" i="5"/>
  <c r="BA636" i="5"/>
  <c r="BA154" i="5"/>
  <c r="BA329" i="5"/>
  <c r="BA638" i="5"/>
  <c r="BA235" i="5"/>
  <c r="BA142" i="5"/>
  <c r="BA300" i="5"/>
  <c r="BA233" i="5"/>
  <c r="BA192" i="5"/>
  <c r="BA127" i="5"/>
  <c r="BA212" i="5"/>
  <c r="BA663" i="5"/>
  <c r="BA660" i="5"/>
  <c r="BA1047" i="5"/>
  <c r="BA358" i="5"/>
  <c r="BA342" i="5"/>
  <c r="BA77" i="5"/>
  <c r="BA749" i="5"/>
  <c r="BA897" i="5"/>
  <c r="BA109" i="5"/>
  <c r="BA722" i="5"/>
  <c r="BA596" i="5"/>
  <c r="BA721" i="5"/>
  <c r="BA850" i="5"/>
  <c r="BA869" i="5"/>
  <c r="BA912" i="5"/>
  <c r="BG516" i="5"/>
  <c r="BH516" i="5" s="1"/>
  <c r="AK516" i="5" s="1"/>
  <c r="N13" i="6" s="1"/>
  <c r="BA136" i="5"/>
  <c r="BA985" i="5"/>
  <c r="BA610" i="5"/>
  <c r="BA777" i="5"/>
  <c r="BA571" i="5"/>
  <c r="BA211" i="5"/>
  <c r="BG425" i="5"/>
  <c r="BH425" i="5" s="1"/>
  <c r="AK425" i="5" s="1"/>
  <c r="N12" i="6" s="1"/>
  <c r="AK431" i="5"/>
  <c r="BA128" i="5"/>
  <c r="BA864" i="5"/>
  <c r="BA251" i="5"/>
  <c r="BA263" i="5"/>
  <c r="BA690" i="5"/>
  <c r="BA810" i="5"/>
  <c r="BA311" i="5"/>
  <c r="BA67" i="5"/>
  <c r="BA335" i="5"/>
  <c r="BA160" i="5"/>
  <c r="K13" i="6"/>
  <c r="AJ516" i="5"/>
  <c r="M13" i="6" s="1"/>
  <c r="BA626" i="5"/>
  <c r="BA230" i="5"/>
  <c r="BA141" i="5"/>
  <c r="K10" i="6"/>
  <c r="AJ46" i="5"/>
  <c r="M10" i="6" s="1"/>
  <c r="BA273" i="5"/>
  <c r="BA258" i="5"/>
  <c r="BA306" i="5"/>
  <c r="BA635" i="5"/>
  <c r="BA105" i="5"/>
  <c r="BA780" i="5"/>
  <c r="K11" i="6"/>
  <c r="AJ94" i="5"/>
  <c r="M11" i="6" s="1"/>
  <c r="BA383" i="5"/>
  <c r="BA200" i="5"/>
  <c r="BA669" i="5"/>
  <c r="BA156" i="5"/>
  <c r="BA623" i="5"/>
  <c r="BA231" i="5"/>
  <c r="BA131" i="5"/>
  <c r="K15" i="6"/>
  <c r="AJ1064" i="5"/>
  <c r="M15" i="6" s="1"/>
  <c r="BA354" i="5"/>
  <c r="BA895" i="5"/>
  <c r="BA186" i="5"/>
  <c r="BA191" i="5"/>
  <c r="BA338" i="5"/>
  <c r="BA265" i="5"/>
  <c r="BA761" i="5"/>
  <c r="BA923" i="5"/>
  <c r="BA326" i="5"/>
  <c r="BA158" i="5"/>
  <c r="BA548" i="5"/>
  <c r="BA393" i="5"/>
  <c r="BA349" i="5"/>
  <c r="BA987" i="5"/>
  <c r="BA670" i="5"/>
  <c r="BA941" i="5"/>
  <c r="BA310" i="5"/>
  <c r="BA360" i="5"/>
  <c r="BA979" i="5"/>
  <c r="BA952" i="5"/>
  <c r="BA100" i="5"/>
  <c r="BA425" i="5"/>
  <c r="K12" i="6"/>
  <c r="BA763" i="5"/>
  <c r="BA55" i="5"/>
  <c r="BA711" i="5"/>
  <c r="BA165" i="5"/>
  <c r="BA997" i="5"/>
  <c r="BA303" i="5"/>
  <c r="BA75" i="5"/>
  <c r="BA116" i="5"/>
  <c r="BA337" i="5"/>
  <c r="BA392" i="5"/>
  <c r="BA836" i="5"/>
  <c r="BA591" i="5"/>
  <c r="BA546" i="5"/>
  <c r="BA656" i="5"/>
  <c r="BA292" i="5"/>
  <c r="BA62" i="5"/>
  <c r="BA313" i="5"/>
  <c r="BA369" i="5"/>
  <c r="BA139" i="5"/>
  <c r="BA179" i="5"/>
  <c r="BA527" i="5"/>
  <c r="BA284" i="5"/>
  <c r="BA697" i="5"/>
  <c r="BA950" i="5"/>
  <c r="BA260" i="5"/>
  <c r="BA249" i="5"/>
  <c r="BA893" i="5"/>
  <c r="BA378" i="5"/>
  <c r="BA1051" i="5"/>
  <c r="BA946" i="5"/>
  <c r="BA294" i="5"/>
  <c r="BA870" i="5"/>
  <c r="BA906" i="5"/>
  <c r="BA995" i="5"/>
  <c r="BA913" i="5"/>
  <c r="BA364" i="5"/>
  <c r="BA286" i="5"/>
  <c r="BA376" i="5"/>
  <c r="BA298" i="5"/>
  <c r="BA602" i="5"/>
  <c r="BA634" i="5"/>
  <c r="BA674" i="5"/>
  <c r="BA853" i="5"/>
  <c r="BA901" i="5"/>
  <c r="BA909" i="5"/>
  <c r="BA716" i="5"/>
  <c r="BA319" i="5"/>
  <c r="BA250" i="5"/>
  <c r="BA332" i="5"/>
  <c r="BA290" i="5"/>
  <c r="BA344" i="5"/>
  <c r="BA622" i="5"/>
  <c r="BA587" i="5"/>
  <c r="BA927" i="5"/>
  <c r="BA328" i="5"/>
  <c r="BA198" i="5"/>
  <c r="BA190" i="5"/>
  <c r="BA910" i="5"/>
  <c r="BA58" i="5"/>
  <c r="BA312" i="5"/>
  <c r="BA248" i="5"/>
  <c r="BA66" i="5"/>
  <c r="BA297" i="5"/>
  <c r="BA1049" i="5"/>
  <c r="BA395" i="5"/>
  <c r="BA174" i="5"/>
  <c r="BA59" i="5"/>
  <c r="BA907" i="5"/>
  <c r="BA314" i="5"/>
  <c r="BA839" i="5"/>
  <c r="BA563" i="5"/>
  <c r="BA874" i="5"/>
  <c r="BA575" i="5"/>
  <c r="BA331" i="5"/>
  <c r="BA682" i="5"/>
  <c r="BA960" i="5"/>
  <c r="BA1036" i="5"/>
  <c r="BA256" i="5"/>
  <c r="BA125" i="5"/>
  <c r="BA53" i="5"/>
  <c r="BA583" i="5"/>
  <c r="BA885" i="5"/>
  <c r="BA664" i="5"/>
  <c r="BA537" i="5"/>
  <c r="BA936" i="5"/>
  <c r="BA567" i="5"/>
  <c r="BA389" i="5"/>
  <c r="BA905" i="5"/>
  <c r="BA1000" i="5"/>
  <c r="BA991" i="5"/>
  <c r="BA630" i="5"/>
  <c r="BA217" i="5"/>
  <c r="BA133" i="5"/>
  <c r="BA213" i="5"/>
  <c r="BA652" i="5"/>
  <c r="BA931" i="5"/>
  <c r="BA529" i="5"/>
  <c r="BA883" i="5"/>
  <c r="BA962" i="5"/>
  <c r="BA932" i="5"/>
  <c r="BA533" i="5"/>
  <c r="BA878" i="5"/>
  <c r="BA208" i="5"/>
  <c r="BA293" i="5"/>
  <c r="BA528" i="5"/>
  <c r="BA579" i="5"/>
  <c r="BA983" i="5"/>
  <c r="BA382" i="5"/>
  <c r="V1084" i="5"/>
  <c r="V16" i="5" s="1"/>
  <c r="BA614" i="5"/>
  <c r="BA889" i="5"/>
  <c r="BA948" i="5"/>
  <c r="BA887" i="5"/>
  <c r="BA261" i="5"/>
  <c r="BA866" i="5"/>
  <c r="BA891" i="5"/>
  <c r="BA368" i="5"/>
  <c r="BA47" i="5" l="1"/>
  <c r="AJ16" i="5"/>
  <c r="M16" i="6" s="1"/>
  <c r="K16" i="6"/>
  <c r="T1057" i="1"/>
  <c r="M1057" i="1"/>
  <c r="L1057" i="1"/>
  <c r="T1056" i="1"/>
  <c r="M1056" i="1"/>
  <c r="L1056" i="1"/>
  <c r="Z1055" i="1"/>
  <c r="V1055" i="1"/>
  <c r="S1055" i="1"/>
  <c r="L1055" i="1"/>
  <c r="T1054" i="1"/>
  <c r="U1054" i="1" s="1"/>
  <c r="N1054" i="1"/>
  <c r="M1054" i="1"/>
  <c r="L1054" i="1"/>
  <c r="T1053" i="1"/>
  <c r="U1053" i="1" s="1"/>
  <c r="N1053" i="1"/>
  <c r="M1053" i="1"/>
  <c r="L1053" i="1"/>
  <c r="T1052" i="1"/>
  <c r="U1052" i="1" s="1"/>
  <c r="N1052" i="1"/>
  <c r="M1052" i="1"/>
  <c r="L1052" i="1"/>
  <c r="U1051" i="1"/>
  <c r="T1051" i="1"/>
  <c r="M1051" i="1"/>
  <c r="L1051" i="1"/>
  <c r="U1050" i="1"/>
  <c r="T1050" i="1"/>
  <c r="N1050" i="1"/>
  <c r="M1050" i="1"/>
  <c r="L1050" i="1"/>
  <c r="T1049" i="1"/>
  <c r="U1049" i="1" s="1"/>
  <c r="M1049" i="1"/>
  <c r="L1049" i="1"/>
  <c r="T1048" i="1"/>
  <c r="U1048" i="1" s="1"/>
  <c r="M1048" i="1"/>
  <c r="L1048" i="1"/>
  <c r="T1047" i="1"/>
  <c r="U1047" i="1" s="1"/>
  <c r="M1047" i="1"/>
  <c r="L1047" i="1"/>
  <c r="T1046" i="1"/>
  <c r="M1046" i="1"/>
  <c r="L1046" i="1"/>
  <c r="T1045" i="1"/>
  <c r="M1045" i="1"/>
  <c r="L1045" i="1"/>
  <c r="T1044" i="1"/>
  <c r="M1044" i="1"/>
  <c r="L1044" i="1"/>
  <c r="Z1043" i="1"/>
  <c r="V1043" i="1"/>
  <c r="S1043" i="1"/>
  <c r="L1043" i="1"/>
  <c r="M1042" i="1"/>
  <c r="L1042" i="1"/>
  <c r="Z1041" i="1"/>
  <c r="T1041" i="1"/>
  <c r="Z1039" i="1"/>
  <c r="T1038" i="1"/>
  <c r="M1038" i="1"/>
  <c r="L1038" i="1"/>
  <c r="T1037" i="1"/>
  <c r="M1037" i="1"/>
  <c r="L1037" i="1"/>
  <c r="T1036" i="1"/>
  <c r="M1036" i="1"/>
  <c r="L1036" i="1"/>
  <c r="Z1035" i="1"/>
  <c r="V1035" i="1"/>
  <c r="S1035" i="1"/>
  <c r="L1035" i="1"/>
  <c r="Z1033" i="1"/>
  <c r="V1033" i="1"/>
  <c r="T1033" i="1"/>
  <c r="S1033" i="1"/>
  <c r="T1032" i="1"/>
  <c r="M1032" i="1"/>
  <c r="L1032" i="1"/>
  <c r="Z1031" i="1"/>
  <c r="V1031" i="1"/>
  <c r="T1031" i="1"/>
  <c r="S1031" i="1"/>
  <c r="L1031" i="1"/>
  <c r="T1030" i="1"/>
  <c r="M1030" i="1"/>
  <c r="L1030" i="1"/>
  <c r="Z1029" i="1"/>
  <c r="V1029" i="1"/>
  <c r="T1029" i="1"/>
  <c r="S1029" i="1"/>
  <c r="L1029" i="1"/>
  <c r="T1028" i="1"/>
  <c r="M1028" i="1"/>
  <c r="L1028" i="1"/>
  <c r="Z1027" i="1"/>
  <c r="V1027" i="1"/>
  <c r="T1027" i="1"/>
  <c r="S1027" i="1"/>
  <c r="L1027" i="1"/>
  <c r="T1026" i="1"/>
  <c r="AD1026" i="1" s="1"/>
  <c r="N1026" i="1"/>
  <c r="M1026" i="1"/>
  <c r="L1026" i="1"/>
  <c r="AJ1025" i="1"/>
  <c r="U1025" i="1"/>
  <c r="T1025" i="1"/>
  <c r="AD1025" i="1" s="1"/>
  <c r="N1025" i="1"/>
  <c r="M1025" i="1"/>
  <c r="L1025" i="1"/>
  <c r="U1024" i="1"/>
  <c r="T1024" i="1"/>
  <c r="AD1024" i="1" s="1"/>
  <c r="N1024" i="1"/>
  <c r="M1024" i="1"/>
  <c r="L1024" i="1"/>
  <c r="AG1023" i="1"/>
  <c r="U1023" i="1"/>
  <c r="T1023" i="1"/>
  <c r="AD1023" i="1" s="1"/>
  <c r="N1023" i="1"/>
  <c r="M1023" i="1"/>
  <c r="L1023" i="1"/>
  <c r="U1022" i="1"/>
  <c r="T1022" i="1"/>
  <c r="AD1022" i="1" s="1"/>
  <c r="M1022" i="1"/>
  <c r="L1022" i="1"/>
  <c r="AG1021" i="1"/>
  <c r="AD1021" i="1"/>
  <c r="AC1021" i="1"/>
  <c r="T1021" i="1"/>
  <c r="N1021" i="1"/>
  <c r="M1021" i="1"/>
  <c r="L1021" i="1"/>
  <c r="Z1020" i="1"/>
  <c r="V1020" i="1"/>
  <c r="S1020" i="1"/>
  <c r="L1020" i="1"/>
  <c r="U1019" i="1"/>
  <c r="T1019" i="1"/>
  <c r="AD1019" i="1" s="1"/>
  <c r="M1019" i="1"/>
  <c r="L1019" i="1"/>
  <c r="Z1018" i="1"/>
  <c r="V1018" i="1"/>
  <c r="S1018" i="1"/>
  <c r="L1018" i="1"/>
  <c r="AG1017" i="1"/>
  <c r="AC1017" i="1"/>
  <c r="T1017" i="1"/>
  <c r="AD1017" i="1" s="1"/>
  <c r="M1017" i="1"/>
  <c r="L1017" i="1"/>
  <c r="AG1016" i="1"/>
  <c r="U1016" i="1"/>
  <c r="T1016" i="1"/>
  <c r="AD1016" i="1" s="1"/>
  <c r="N1016" i="1"/>
  <c r="L1016" i="1"/>
  <c r="T1015" i="1"/>
  <c r="L1015" i="1"/>
  <c r="T1014" i="1"/>
  <c r="N1014" i="1"/>
  <c r="M1014" i="1"/>
  <c r="L1014" i="1"/>
  <c r="T1013" i="1"/>
  <c r="N1013" i="1"/>
  <c r="M1013" i="1"/>
  <c r="L1013" i="1"/>
  <c r="T1012" i="1"/>
  <c r="N1012" i="1"/>
  <c r="M1012" i="1"/>
  <c r="L1012" i="1"/>
  <c r="T1011" i="1"/>
  <c r="N1011" i="1"/>
  <c r="M1011" i="1"/>
  <c r="L1011" i="1"/>
  <c r="Z1010" i="1"/>
  <c r="V1010" i="1"/>
  <c r="S1010" i="1"/>
  <c r="L1010" i="1"/>
  <c r="T1009" i="1"/>
  <c r="M1009" i="1"/>
  <c r="L1009" i="1"/>
  <c r="T1008" i="1"/>
  <c r="M1008" i="1"/>
  <c r="L1008" i="1"/>
  <c r="T1007" i="1"/>
  <c r="M1007" i="1"/>
  <c r="L1007" i="1"/>
  <c r="T1006" i="1"/>
  <c r="M1006" i="1"/>
  <c r="L1006" i="1"/>
  <c r="T1005" i="1"/>
  <c r="M1005" i="1"/>
  <c r="L1005" i="1"/>
  <c r="T1004" i="1"/>
  <c r="M1004" i="1"/>
  <c r="L1004" i="1"/>
  <c r="T1003" i="1"/>
  <c r="M1003" i="1"/>
  <c r="L1003" i="1"/>
  <c r="T1002" i="1"/>
  <c r="M1002" i="1"/>
  <c r="L1002" i="1"/>
  <c r="T1001" i="1"/>
  <c r="M1001" i="1"/>
  <c r="L1001" i="1"/>
  <c r="T1000" i="1"/>
  <c r="M1000" i="1"/>
  <c r="L1000" i="1"/>
  <c r="T999" i="1"/>
  <c r="M999" i="1"/>
  <c r="L999" i="1"/>
  <c r="T998" i="1"/>
  <c r="M998" i="1"/>
  <c r="L998" i="1"/>
  <c r="Z997" i="1"/>
  <c r="V997" i="1"/>
  <c r="S997" i="1"/>
  <c r="L997" i="1"/>
  <c r="T996" i="1"/>
  <c r="M996" i="1"/>
  <c r="L996" i="1"/>
  <c r="V995" i="1"/>
  <c r="T995" i="1" s="1"/>
  <c r="T994" i="1" s="1"/>
  <c r="M995" i="1"/>
  <c r="L995" i="1"/>
  <c r="Z994" i="1"/>
  <c r="S994" i="1"/>
  <c r="L994" i="1"/>
  <c r="T993" i="1"/>
  <c r="M993" i="1"/>
  <c r="L993" i="1"/>
  <c r="T992" i="1"/>
  <c r="M992" i="1"/>
  <c r="L992" i="1"/>
  <c r="AG991" i="1"/>
  <c r="T991" i="1"/>
  <c r="M991" i="1"/>
  <c r="L991" i="1"/>
  <c r="Z990" i="1"/>
  <c r="V990" i="1"/>
  <c r="S990" i="1"/>
  <c r="L990" i="1"/>
  <c r="T989" i="1"/>
  <c r="N989" i="1"/>
  <c r="M989" i="1"/>
  <c r="L989" i="1"/>
  <c r="T988" i="1"/>
  <c r="N988" i="1"/>
  <c r="M988" i="1"/>
  <c r="L988" i="1"/>
  <c r="AC987" i="1"/>
  <c r="T987" i="1"/>
  <c r="AI987" i="1" s="1"/>
  <c r="N987" i="1"/>
  <c r="M987" i="1"/>
  <c r="L987" i="1"/>
  <c r="AB986" i="1"/>
  <c r="U986" i="1"/>
  <c r="T986" i="1"/>
  <c r="AD986" i="1" s="1"/>
  <c r="N986" i="1"/>
  <c r="M986" i="1"/>
  <c r="L986" i="1"/>
  <c r="T985" i="1"/>
  <c r="N985" i="1"/>
  <c r="M985" i="1"/>
  <c r="L985" i="1"/>
  <c r="AG984" i="1"/>
  <c r="T984" i="1"/>
  <c r="N984" i="1"/>
  <c r="M984" i="1"/>
  <c r="L984" i="1"/>
  <c r="AC983" i="1"/>
  <c r="T983" i="1"/>
  <c r="AI983" i="1" s="1"/>
  <c r="N983" i="1"/>
  <c r="M983" i="1"/>
  <c r="L983" i="1"/>
  <c r="AG982" i="1"/>
  <c r="T982" i="1"/>
  <c r="AD982" i="1" s="1"/>
  <c r="N982" i="1"/>
  <c r="M982" i="1"/>
  <c r="L982" i="1"/>
  <c r="T981" i="1"/>
  <c r="N981" i="1"/>
  <c r="M981" i="1"/>
  <c r="L981" i="1"/>
  <c r="AG980" i="1"/>
  <c r="AB980" i="1"/>
  <c r="T980" i="1"/>
  <c r="AD980" i="1" s="1"/>
  <c r="Q980" i="1"/>
  <c r="N980" i="1"/>
  <c r="M980" i="1"/>
  <c r="L980" i="1"/>
  <c r="AC979" i="1"/>
  <c r="T979" i="1"/>
  <c r="AI979" i="1" s="1"/>
  <c r="N979" i="1"/>
  <c r="M979" i="1"/>
  <c r="L979" i="1"/>
  <c r="T978" i="1"/>
  <c r="N978" i="1"/>
  <c r="M978" i="1"/>
  <c r="L978" i="1"/>
  <c r="AD977" i="1"/>
  <c r="T977" i="1"/>
  <c r="N977" i="1"/>
  <c r="M977" i="1"/>
  <c r="L977" i="1"/>
  <c r="T976" i="1"/>
  <c r="N976" i="1"/>
  <c r="M976" i="1"/>
  <c r="L976" i="1"/>
  <c r="T975" i="1"/>
  <c r="AD975" i="1" s="1"/>
  <c r="N975" i="1"/>
  <c r="M975" i="1"/>
  <c r="L975" i="1"/>
  <c r="T974" i="1"/>
  <c r="N974" i="1"/>
  <c r="M974" i="1"/>
  <c r="L974" i="1"/>
  <c r="AD973" i="1"/>
  <c r="T973" i="1"/>
  <c r="N973" i="1"/>
  <c r="M973" i="1"/>
  <c r="L973" i="1"/>
  <c r="AF972" i="1"/>
  <c r="T972" i="1"/>
  <c r="AI972" i="1" s="1"/>
  <c r="N972" i="1"/>
  <c r="M972" i="1"/>
  <c r="L972" i="1"/>
  <c r="T971" i="1"/>
  <c r="AD971" i="1" s="1"/>
  <c r="N971" i="1"/>
  <c r="M971" i="1"/>
  <c r="L971" i="1"/>
  <c r="T970" i="1"/>
  <c r="N970" i="1"/>
  <c r="M970" i="1"/>
  <c r="L970" i="1"/>
  <c r="T969" i="1"/>
  <c r="AD969" i="1" s="1"/>
  <c r="N969" i="1"/>
  <c r="M969" i="1"/>
  <c r="L969" i="1"/>
  <c r="AF968" i="1"/>
  <c r="AB968" i="1"/>
  <c r="T968" i="1"/>
  <c r="AI968" i="1" s="1"/>
  <c r="N968" i="1"/>
  <c r="M968" i="1"/>
  <c r="L968" i="1"/>
  <c r="T967" i="1"/>
  <c r="AD967" i="1" s="1"/>
  <c r="N967" i="1"/>
  <c r="M967" i="1"/>
  <c r="L967" i="1"/>
  <c r="U966" i="1"/>
  <c r="T966" i="1"/>
  <c r="AF966" i="1" s="1"/>
  <c r="N966" i="1"/>
  <c r="M966" i="1"/>
  <c r="L966" i="1"/>
  <c r="T965" i="1"/>
  <c r="AI965" i="1" s="1"/>
  <c r="N965" i="1"/>
  <c r="M965" i="1"/>
  <c r="L965" i="1"/>
  <c r="T964" i="1"/>
  <c r="N964" i="1"/>
  <c r="M964" i="1"/>
  <c r="L964" i="1"/>
  <c r="T963" i="1"/>
  <c r="AI963" i="1" s="1"/>
  <c r="N963" i="1"/>
  <c r="M963" i="1"/>
  <c r="L963" i="1"/>
  <c r="T962" i="1"/>
  <c r="N962" i="1"/>
  <c r="M962" i="1"/>
  <c r="L962" i="1"/>
  <c r="T961" i="1"/>
  <c r="AI961" i="1" s="1"/>
  <c r="N961" i="1"/>
  <c r="M961" i="1"/>
  <c r="L961" i="1"/>
  <c r="AB960" i="1"/>
  <c r="T960" i="1"/>
  <c r="AJ960" i="1" s="1"/>
  <c r="N960" i="1"/>
  <c r="M960" i="1"/>
  <c r="L960" i="1"/>
  <c r="T959" i="1"/>
  <c r="AI959" i="1" s="1"/>
  <c r="N959" i="1"/>
  <c r="M959" i="1"/>
  <c r="L959" i="1"/>
  <c r="AF958" i="1"/>
  <c r="T958" i="1"/>
  <c r="AJ958" i="1" s="1"/>
  <c r="N958" i="1"/>
  <c r="M958" i="1"/>
  <c r="L958" i="1"/>
  <c r="T957" i="1"/>
  <c r="AI957" i="1" s="1"/>
  <c r="N957" i="1"/>
  <c r="M957" i="1"/>
  <c r="L957" i="1"/>
  <c r="AJ956" i="1"/>
  <c r="AF956" i="1"/>
  <c r="AB956" i="1"/>
  <c r="T956" i="1"/>
  <c r="N956" i="1"/>
  <c r="M956" i="1"/>
  <c r="L956" i="1"/>
  <c r="T955" i="1"/>
  <c r="AI955" i="1" s="1"/>
  <c r="N955" i="1"/>
  <c r="M955" i="1"/>
  <c r="L955" i="1"/>
  <c r="T954" i="1"/>
  <c r="N954" i="1"/>
  <c r="M954" i="1"/>
  <c r="L954" i="1"/>
  <c r="T953" i="1"/>
  <c r="AI953" i="1" s="1"/>
  <c r="N953" i="1"/>
  <c r="M953" i="1"/>
  <c r="L953" i="1"/>
  <c r="T952" i="1"/>
  <c r="AB952" i="1" s="1"/>
  <c r="N952" i="1"/>
  <c r="M952" i="1"/>
  <c r="L952" i="1"/>
  <c r="T951" i="1"/>
  <c r="AI951" i="1" s="1"/>
  <c r="N951" i="1"/>
  <c r="M951" i="1"/>
  <c r="L951" i="1"/>
  <c r="AB950" i="1"/>
  <c r="T950" i="1"/>
  <c r="AJ950" i="1" s="1"/>
  <c r="N950" i="1"/>
  <c r="M950" i="1"/>
  <c r="L950" i="1"/>
  <c r="T949" i="1"/>
  <c r="AI949" i="1" s="1"/>
  <c r="N949" i="1"/>
  <c r="M949" i="1"/>
  <c r="L949" i="1"/>
  <c r="T948" i="1"/>
  <c r="N948" i="1"/>
  <c r="M948" i="1"/>
  <c r="L948" i="1"/>
  <c r="T947" i="1"/>
  <c r="AD947" i="1" s="1"/>
  <c r="N947" i="1"/>
  <c r="M947" i="1"/>
  <c r="L947" i="1"/>
  <c r="T946" i="1"/>
  <c r="N946" i="1"/>
  <c r="M946" i="1"/>
  <c r="L946" i="1"/>
  <c r="AD945" i="1"/>
  <c r="T945" i="1"/>
  <c r="N945" i="1"/>
  <c r="M945" i="1"/>
  <c r="L945" i="1"/>
  <c r="T944" i="1"/>
  <c r="N944" i="1"/>
  <c r="M944" i="1"/>
  <c r="L944" i="1"/>
  <c r="T943" i="1"/>
  <c r="AD943" i="1" s="1"/>
  <c r="N943" i="1"/>
  <c r="M943" i="1"/>
  <c r="L943" i="1"/>
  <c r="T942" i="1"/>
  <c r="N942" i="1"/>
  <c r="M942" i="1"/>
  <c r="L942" i="1"/>
  <c r="AD941" i="1"/>
  <c r="T941" i="1"/>
  <c r="N941" i="1"/>
  <c r="M941" i="1"/>
  <c r="L941" i="1"/>
  <c r="T940" i="1"/>
  <c r="N940" i="1"/>
  <c r="M940" i="1"/>
  <c r="L940" i="1"/>
  <c r="T939" i="1"/>
  <c r="N939" i="1"/>
  <c r="M939" i="1"/>
  <c r="L939" i="1"/>
  <c r="AG938" i="1"/>
  <c r="T938" i="1"/>
  <c r="N938" i="1"/>
  <c r="M938" i="1"/>
  <c r="L938" i="1"/>
  <c r="AF937" i="1"/>
  <c r="T937" i="1"/>
  <c r="AI937" i="1" s="1"/>
  <c r="N937" i="1"/>
  <c r="M937" i="1"/>
  <c r="L937" i="1"/>
  <c r="T936" i="1"/>
  <c r="AG936" i="1" s="1"/>
  <c r="N936" i="1"/>
  <c r="M936" i="1"/>
  <c r="L936" i="1"/>
  <c r="T935" i="1"/>
  <c r="N935" i="1"/>
  <c r="M935" i="1"/>
  <c r="L935" i="1"/>
  <c r="AJ934" i="1"/>
  <c r="AC934" i="1"/>
  <c r="T934" i="1"/>
  <c r="AI934" i="1" s="1"/>
  <c r="N934" i="1"/>
  <c r="M934" i="1"/>
  <c r="L934" i="1"/>
  <c r="T933" i="1"/>
  <c r="U933" i="1" s="1"/>
  <c r="N933" i="1"/>
  <c r="M933" i="1"/>
  <c r="L933" i="1"/>
  <c r="T932" i="1"/>
  <c r="N932" i="1"/>
  <c r="M932" i="1"/>
  <c r="L932" i="1"/>
  <c r="AI931" i="1"/>
  <c r="U931" i="1"/>
  <c r="T931" i="1"/>
  <c r="AD931" i="1" s="1"/>
  <c r="N931" i="1"/>
  <c r="M931" i="1"/>
  <c r="L931" i="1"/>
  <c r="T930" i="1"/>
  <c r="AG930" i="1" s="1"/>
  <c r="N930" i="1"/>
  <c r="M930" i="1"/>
  <c r="L930" i="1"/>
  <c r="T929" i="1"/>
  <c r="M929" i="1"/>
  <c r="L929" i="1"/>
  <c r="T928" i="1"/>
  <c r="N928" i="1"/>
  <c r="M928" i="1"/>
  <c r="L928" i="1"/>
  <c r="AJ927" i="1"/>
  <c r="AC927" i="1"/>
  <c r="AB927" i="1"/>
  <c r="T927" i="1"/>
  <c r="AI927" i="1" s="1"/>
  <c r="N927" i="1"/>
  <c r="M927" i="1"/>
  <c r="L927" i="1"/>
  <c r="T926" i="1"/>
  <c r="N926" i="1"/>
  <c r="M926" i="1"/>
  <c r="L926" i="1"/>
  <c r="AF925" i="1"/>
  <c r="AC925" i="1"/>
  <c r="AB925" i="1"/>
  <c r="T925" i="1"/>
  <c r="AI925" i="1" s="1"/>
  <c r="N925" i="1"/>
  <c r="M925" i="1"/>
  <c r="L925" i="1"/>
  <c r="T924" i="1"/>
  <c r="N924" i="1"/>
  <c r="M924" i="1"/>
  <c r="L924" i="1"/>
  <c r="T923" i="1"/>
  <c r="AG923" i="1" s="1"/>
  <c r="N923" i="1"/>
  <c r="M923" i="1"/>
  <c r="L923" i="1"/>
  <c r="AI922" i="1"/>
  <c r="U922" i="1"/>
  <c r="T922" i="1"/>
  <c r="AD922" i="1" s="1"/>
  <c r="N922" i="1"/>
  <c r="M922" i="1"/>
  <c r="L922" i="1"/>
  <c r="T921" i="1"/>
  <c r="N921" i="1"/>
  <c r="M921" i="1"/>
  <c r="L921" i="1"/>
  <c r="T920" i="1"/>
  <c r="N920" i="1"/>
  <c r="M920" i="1"/>
  <c r="L920" i="1"/>
  <c r="T919" i="1"/>
  <c r="AG919" i="1" s="1"/>
  <c r="N919" i="1"/>
  <c r="M919" i="1"/>
  <c r="L919" i="1"/>
  <c r="T918" i="1"/>
  <c r="N918" i="1"/>
  <c r="M918" i="1"/>
  <c r="L918" i="1"/>
  <c r="T917" i="1"/>
  <c r="AJ917" i="1" s="1"/>
  <c r="N917" i="1"/>
  <c r="M917" i="1"/>
  <c r="L917" i="1"/>
  <c r="T916" i="1"/>
  <c r="N916" i="1"/>
  <c r="M916" i="1"/>
  <c r="L916" i="1"/>
  <c r="T915" i="1"/>
  <c r="AF915" i="1" s="1"/>
  <c r="M915" i="1"/>
  <c r="L915" i="1"/>
  <c r="AG914" i="1"/>
  <c r="AC914" i="1"/>
  <c r="U914" i="1"/>
  <c r="T914" i="1"/>
  <c r="AJ914" i="1" s="1"/>
  <c r="N914" i="1"/>
  <c r="M914" i="1"/>
  <c r="L914" i="1"/>
  <c r="AC913" i="1"/>
  <c r="T913" i="1"/>
  <c r="AI913" i="1" s="1"/>
  <c r="N913" i="1"/>
  <c r="M913" i="1"/>
  <c r="L913" i="1"/>
  <c r="AF912" i="1"/>
  <c r="T912" i="1"/>
  <c r="AC912" i="1" s="1"/>
  <c r="N912" i="1"/>
  <c r="M912" i="1"/>
  <c r="L912" i="1"/>
  <c r="T911" i="1"/>
  <c r="AG911" i="1" s="1"/>
  <c r="N911" i="1"/>
  <c r="M911" i="1"/>
  <c r="L911" i="1"/>
  <c r="AF910" i="1"/>
  <c r="AC910" i="1"/>
  <c r="T910" i="1"/>
  <c r="U910" i="1" s="1"/>
  <c r="M910" i="1"/>
  <c r="L910" i="1"/>
  <c r="T909" i="1"/>
  <c r="M909" i="1"/>
  <c r="L909" i="1"/>
  <c r="AC908" i="1"/>
  <c r="T908" i="1"/>
  <c r="AF908" i="1" s="1"/>
  <c r="N908" i="1"/>
  <c r="M908" i="1"/>
  <c r="L908" i="1"/>
  <c r="AI907" i="1"/>
  <c r="T907" i="1"/>
  <c r="AC907" i="1" s="1"/>
  <c r="N907" i="1"/>
  <c r="M907" i="1"/>
  <c r="L907" i="1"/>
  <c r="T906" i="1"/>
  <c r="AF906" i="1" s="1"/>
  <c r="N906" i="1"/>
  <c r="M906" i="1"/>
  <c r="L906" i="1"/>
  <c r="AG905" i="1"/>
  <c r="AC905" i="1"/>
  <c r="U905" i="1"/>
  <c r="T905" i="1"/>
  <c r="AD905" i="1" s="1"/>
  <c r="M905" i="1"/>
  <c r="L905" i="1"/>
  <c r="AI904" i="1"/>
  <c r="T904" i="1"/>
  <c r="AC904" i="1" s="1"/>
  <c r="N904" i="1"/>
  <c r="M904" i="1"/>
  <c r="L904" i="1"/>
  <c r="AG903" i="1"/>
  <c r="T903" i="1"/>
  <c r="N903" i="1"/>
  <c r="M903" i="1"/>
  <c r="L903" i="1"/>
  <c r="AG902" i="1"/>
  <c r="AC902" i="1"/>
  <c r="AE902" i="1" s="1"/>
  <c r="T902" i="1"/>
  <c r="AD902" i="1" s="1"/>
  <c r="N902" i="1"/>
  <c r="M902" i="1"/>
  <c r="L902" i="1"/>
  <c r="AI901" i="1"/>
  <c r="AC901" i="1"/>
  <c r="AB901" i="1"/>
  <c r="T901" i="1"/>
  <c r="AD901" i="1" s="1"/>
  <c r="N901" i="1"/>
  <c r="M901" i="1"/>
  <c r="L901" i="1"/>
  <c r="T900" i="1"/>
  <c r="AD900" i="1" s="1"/>
  <c r="N900" i="1"/>
  <c r="M900" i="1"/>
  <c r="L900" i="1"/>
  <c r="AC899" i="1"/>
  <c r="T899" i="1"/>
  <c r="AD899" i="1" s="1"/>
  <c r="N899" i="1"/>
  <c r="M899" i="1"/>
  <c r="L899" i="1"/>
  <c r="T898" i="1"/>
  <c r="AD898" i="1" s="1"/>
  <c r="M898" i="1"/>
  <c r="L898" i="1"/>
  <c r="AG897" i="1"/>
  <c r="T897" i="1"/>
  <c r="AD897" i="1" s="1"/>
  <c r="M897" i="1"/>
  <c r="L897" i="1"/>
  <c r="AG896" i="1"/>
  <c r="AC896" i="1"/>
  <c r="AE896" i="1" s="1"/>
  <c r="T896" i="1"/>
  <c r="AD896" i="1" s="1"/>
  <c r="N896" i="1"/>
  <c r="M896" i="1"/>
  <c r="L896" i="1"/>
  <c r="AI895" i="1"/>
  <c r="AC895" i="1"/>
  <c r="AB895" i="1"/>
  <c r="T895" i="1"/>
  <c r="AD895" i="1" s="1"/>
  <c r="M895" i="1"/>
  <c r="L895" i="1"/>
  <c r="T894" i="1"/>
  <c r="AD894" i="1" s="1"/>
  <c r="M894" i="1"/>
  <c r="L894" i="1"/>
  <c r="T893" i="1"/>
  <c r="AJ893" i="1" s="1"/>
  <c r="M893" i="1"/>
  <c r="L893" i="1"/>
  <c r="T892" i="1"/>
  <c r="AD892" i="1" s="1"/>
  <c r="N892" i="1"/>
  <c r="M892" i="1"/>
  <c r="L892" i="1"/>
  <c r="AG891" i="1"/>
  <c r="AC891" i="1"/>
  <c r="U891" i="1"/>
  <c r="T891" i="1"/>
  <c r="AD891" i="1" s="1"/>
  <c r="M891" i="1"/>
  <c r="L891" i="1"/>
  <c r="T890" i="1"/>
  <c r="AD890" i="1" s="1"/>
  <c r="M890" i="1"/>
  <c r="L890" i="1"/>
  <c r="AG889" i="1"/>
  <c r="T889" i="1"/>
  <c r="AD889" i="1" s="1"/>
  <c r="N889" i="1"/>
  <c r="M889" i="1"/>
  <c r="L889" i="1"/>
  <c r="AJ888" i="1"/>
  <c r="T888" i="1"/>
  <c r="AD888" i="1" s="1"/>
  <c r="M888" i="1"/>
  <c r="L888" i="1"/>
  <c r="T887" i="1"/>
  <c r="M887" i="1"/>
  <c r="L887" i="1"/>
  <c r="AC886" i="1"/>
  <c r="T886" i="1"/>
  <c r="AD886" i="1" s="1"/>
  <c r="M886" i="1"/>
  <c r="L886" i="1"/>
  <c r="AJ885" i="1"/>
  <c r="AI885" i="1"/>
  <c r="AC885" i="1"/>
  <c r="AB885" i="1"/>
  <c r="U885" i="1"/>
  <c r="T885" i="1"/>
  <c r="AD885" i="1" s="1"/>
  <c r="M885" i="1"/>
  <c r="L885" i="1"/>
  <c r="AJ884" i="1"/>
  <c r="T884" i="1"/>
  <c r="AD884" i="1" s="1"/>
  <c r="M884" i="1"/>
  <c r="L884" i="1"/>
  <c r="T883" i="1"/>
  <c r="M883" i="1"/>
  <c r="L883" i="1"/>
  <c r="AC882" i="1"/>
  <c r="T882" i="1"/>
  <c r="AD882" i="1" s="1"/>
  <c r="M882" i="1"/>
  <c r="L882" i="1"/>
  <c r="AJ881" i="1"/>
  <c r="AI881" i="1"/>
  <c r="AC881" i="1"/>
  <c r="AB881" i="1"/>
  <c r="U881" i="1"/>
  <c r="T881" i="1"/>
  <c r="AD881" i="1" s="1"/>
  <c r="N881" i="1"/>
  <c r="M881" i="1"/>
  <c r="L881" i="1"/>
  <c r="T880" i="1"/>
  <c r="N880" i="1"/>
  <c r="M880" i="1"/>
  <c r="L880" i="1"/>
  <c r="AJ879" i="1"/>
  <c r="T879" i="1"/>
  <c r="N879" i="1"/>
  <c r="M879" i="1"/>
  <c r="L879" i="1"/>
  <c r="AG878" i="1"/>
  <c r="T878" i="1"/>
  <c r="AD878" i="1" s="1"/>
  <c r="M878" i="1"/>
  <c r="L878" i="1"/>
  <c r="AG877" i="1"/>
  <c r="AC877" i="1"/>
  <c r="AE877" i="1" s="1"/>
  <c r="T877" i="1"/>
  <c r="AD877" i="1" s="1"/>
  <c r="N877" i="1"/>
  <c r="M877" i="1"/>
  <c r="L877" i="1"/>
  <c r="AI876" i="1"/>
  <c r="AC876" i="1"/>
  <c r="AB876" i="1"/>
  <c r="T876" i="1"/>
  <c r="AD876" i="1" s="1"/>
  <c r="N876" i="1"/>
  <c r="M876" i="1"/>
  <c r="L876" i="1"/>
  <c r="T875" i="1"/>
  <c r="AD875" i="1" s="1"/>
  <c r="N875" i="1"/>
  <c r="M875" i="1"/>
  <c r="L875" i="1"/>
  <c r="AC874" i="1"/>
  <c r="T874" i="1"/>
  <c r="AD874" i="1" s="1"/>
  <c r="N874" i="1"/>
  <c r="M874" i="1"/>
  <c r="L874" i="1"/>
  <c r="T873" i="1"/>
  <c r="AD873" i="1" s="1"/>
  <c r="N873" i="1"/>
  <c r="M873" i="1"/>
  <c r="L873" i="1"/>
  <c r="T872" i="1"/>
  <c r="AD872" i="1" s="1"/>
  <c r="N872" i="1"/>
  <c r="M872" i="1"/>
  <c r="L872" i="1"/>
  <c r="T871" i="1"/>
  <c r="N871" i="1"/>
  <c r="M871" i="1"/>
  <c r="L871" i="1"/>
  <c r="AJ870" i="1"/>
  <c r="AI870" i="1"/>
  <c r="AC870" i="1"/>
  <c r="AB870" i="1"/>
  <c r="U870" i="1"/>
  <c r="T870" i="1"/>
  <c r="AD870" i="1" s="1"/>
  <c r="N870" i="1"/>
  <c r="M870" i="1"/>
  <c r="L870" i="1"/>
  <c r="T869" i="1"/>
  <c r="N869" i="1"/>
  <c r="M869" i="1"/>
  <c r="L869" i="1"/>
  <c r="AJ868" i="1"/>
  <c r="T868" i="1"/>
  <c r="N868" i="1"/>
  <c r="M868" i="1"/>
  <c r="L868" i="1"/>
  <c r="AI867" i="1"/>
  <c r="AD867" i="1"/>
  <c r="T867" i="1"/>
  <c r="AC867" i="1" s="1"/>
  <c r="N867" i="1"/>
  <c r="M867" i="1"/>
  <c r="L867" i="1"/>
  <c r="AI866" i="1"/>
  <c r="AC866" i="1"/>
  <c r="AB866" i="1"/>
  <c r="T866" i="1"/>
  <c r="AD866" i="1" s="1"/>
  <c r="N866" i="1"/>
  <c r="M866" i="1"/>
  <c r="L866" i="1"/>
  <c r="T865" i="1"/>
  <c r="AI865" i="1" s="1"/>
  <c r="N865" i="1"/>
  <c r="M865" i="1"/>
  <c r="L865" i="1"/>
  <c r="T864" i="1"/>
  <c r="N864" i="1"/>
  <c r="M864" i="1"/>
  <c r="L864" i="1"/>
  <c r="AI863" i="1"/>
  <c r="T863" i="1"/>
  <c r="N863" i="1"/>
  <c r="M863" i="1"/>
  <c r="L863" i="1"/>
  <c r="T862" i="1"/>
  <c r="AI862" i="1" s="1"/>
  <c r="N862" i="1"/>
  <c r="M862" i="1"/>
  <c r="L862" i="1"/>
  <c r="T861" i="1"/>
  <c r="AI861" i="1" s="1"/>
  <c r="N861" i="1"/>
  <c r="M861" i="1"/>
  <c r="L861" i="1"/>
  <c r="AJ860" i="1"/>
  <c r="AI860" i="1"/>
  <c r="AC860" i="1"/>
  <c r="AB860" i="1"/>
  <c r="U860" i="1"/>
  <c r="T860" i="1"/>
  <c r="AD860" i="1" s="1"/>
  <c r="N860" i="1"/>
  <c r="M860" i="1"/>
  <c r="L860" i="1"/>
  <c r="T859" i="1"/>
  <c r="AI859" i="1" s="1"/>
  <c r="N859" i="1"/>
  <c r="M859" i="1"/>
  <c r="L859" i="1"/>
  <c r="T858" i="1"/>
  <c r="AD858" i="1" s="1"/>
  <c r="L858" i="1"/>
  <c r="T857" i="1"/>
  <c r="AJ857" i="1" s="1"/>
  <c r="M857" i="1"/>
  <c r="L857" i="1"/>
  <c r="T856" i="1"/>
  <c r="AJ856" i="1" s="1"/>
  <c r="M856" i="1"/>
  <c r="L856" i="1"/>
  <c r="T855" i="1"/>
  <c r="AJ855" i="1" s="1"/>
  <c r="N855" i="1"/>
  <c r="M855" i="1"/>
  <c r="L855" i="1"/>
  <c r="T854" i="1"/>
  <c r="AD854" i="1" s="1"/>
  <c r="N854" i="1"/>
  <c r="M854" i="1"/>
  <c r="L854" i="1"/>
  <c r="T853" i="1"/>
  <c r="AJ853" i="1" s="1"/>
  <c r="M853" i="1"/>
  <c r="L853" i="1"/>
  <c r="AI852" i="1"/>
  <c r="T852" i="1"/>
  <c r="AJ852" i="1" s="1"/>
  <c r="N852" i="1"/>
  <c r="M852" i="1"/>
  <c r="L852" i="1"/>
  <c r="T851" i="1"/>
  <c r="N851" i="1"/>
  <c r="M851" i="1"/>
  <c r="L851" i="1"/>
  <c r="T850" i="1"/>
  <c r="AJ850" i="1" s="1"/>
  <c r="M850" i="1"/>
  <c r="L850" i="1"/>
  <c r="T849" i="1"/>
  <c r="M849" i="1"/>
  <c r="L849" i="1"/>
  <c r="AI848" i="1"/>
  <c r="T848" i="1"/>
  <c r="AJ848" i="1" s="1"/>
  <c r="N848" i="1"/>
  <c r="M848" i="1"/>
  <c r="L848" i="1"/>
  <c r="T847" i="1"/>
  <c r="N847" i="1"/>
  <c r="M847" i="1"/>
  <c r="L847" i="1"/>
  <c r="T846" i="1"/>
  <c r="AJ846" i="1" s="1"/>
  <c r="N846" i="1"/>
  <c r="M846" i="1"/>
  <c r="L846" i="1"/>
  <c r="T845" i="1"/>
  <c r="N845" i="1"/>
  <c r="M845" i="1"/>
  <c r="L845" i="1"/>
  <c r="AI844" i="1"/>
  <c r="U844" i="1"/>
  <c r="T844" i="1"/>
  <c r="AJ844" i="1" s="1"/>
  <c r="N844" i="1"/>
  <c r="M844" i="1"/>
  <c r="L844" i="1"/>
  <c r="T843" i="1"/>
  <c r="N843" i="1"/>
  <c r="M843" i="1"/>
  <c r="L843" i="1"/>
  <c r="T842" i="1"/>
  <c r="AJ842" i="1" s="1"/>
  <c r="N842" i="1"/>
  <c r="M842" i="1"/>
  <c r="L842" i="1"/>
  <c r="T841" i="1"/>
  <c r="AD841" i="1" s="1"/>
  <c r="M841" i="1"/>
  <c r="L841" i="1"/>
  <c r="T840" i="1"/>
  <c r="AD840" i="1" s="1"/>
  <c r="M840" i="1"/>
  <c r="L840" i="1"/>
  <c r="T839" i="1"/>
  <c r="M839" i="1"/>
  <c r="L839" i="1"/>
  <c r="AG838" i="1"/>
  <c r="AC838" i="1"/>
  <c r="T838" i="1"/>
  <c r="AD838" i="1" s="1"/>
  <c r="N838" i="1"/>
  <c r="M838" i="1"/>
  <c r="L838" i="1"/>
  <c r="T837" i="1"/>
  <c r="U837" i="1" s="1"/>
  <c r="N837" i="1"/>
  <c r="M837" i="1"/>
  <c r="L837" i="1"/>
  <c r="T836" i="1"/>
  <c r="M836" i="1"/>
  <c r="L836" i="1"/>
  <c r="T835" i="1"/>
  <c r="AC835" i="1" s="1"/>
  <c r="M835" i="1"/>
  <c r="L835" i="1"/>
  <c r="T834" i="1"/>
  <c r="M834" i="1"/>
  <c r="L834" i="1"/>
  <c r="T833" i="1"/>
  <c r="N833" i="1"/>
  <c r="M833" i="1"/>
  <c r="L833" i="1"/>
  <c r="AJ832" i="1"/>
  <c r="T832" i="1"/>
  <c r="N832" i="1"/>
  <c r="M832" i="1"/>
  <c r="L832" i="1"/>
  <c r="T831" i="1"/>
  <c r="M831" i="1"/>
  <c r="L831" i="1"/>
  <c r="T830" i="1"/>
  <c r="N830" i="1"/>
  <c r="M830" i="1"/>
  <c r="L830" i="1"/>
  <c r="T829" i="1"/>
  <c r="N829" i="1"/>
  <c r="M829" i="1"/>
  <c r="L829" i="1"/>
  <c r="AG828" i="1"/>
  <c r="AC828" i="1"/>
  <c r="T828" i="1"/>
  <c r="AD828" i="1" s="1"/>
  <c r="N828" i="1"/>
  <c r="M828" i="1"/>
  <c r="L828" i="1"/>
  <c r="T827" i="1"/>
  <c r="AI827" i="1" s="1"/>
  <c r="N827" i="1"/>
  <c r="M827" i="1"/>
  <c r="L827" i="1"/>
  <c r="T826" i="1"/>
  <c r="AG826" i="1" s="1"/>
  <c r="M826" i="1"/>
  <c r="L826" i="1"/>
  <c r="T825" i="1"/>
  <c r="AC825" i="1" s="1"/>
  <c r="M825" i="1"/>
  <c r="L825" i="1"/>
  <c r="AC824" i="1"/>
  <c r="T824" i="1"/>
  <c r="AD824" i="1" s="1"/>
  <c r="M824" i="1"/>
  <c r="L824" i="1"/>
  <c r="AG823" i="1"/>
  <c r="AC823" i="1"/>
  <c r="AE823" i="1" s="1"/>
  <c r="T823" i="1"/>
  <c r="AD823" i="1" s="1"/>
  <c r="M823" i="1"/>
  <c r="L823" i="1"/>
  <c r="T822" i="1"/>
  <c r="N822" i="1"/>
  <c r="M822" i="1"/>
  <c r="L822" i="1"/>
  <c r="T821" i="1"/>
  <c r="N821" i="1"/>
  <c r="M821" i="1"/>
  <c r="L821" i="1"/>
  <c r="T820" i="1"/>
  <c r="AG820" i="1" s="1"/>
  <c r="M820" i="1"/>
  <c r="L820" i="1"/>
  <c r="AG819" i="1"/>
  <c r="AC819" i="1"/>
  <c r="T819" i="1"/>
  <c r="AD819" i="1" s="1"/>
  <c r="M819" i="1"/>
  <c r="L819" i="1"/>
  <c r="AG818" i="1"/>
  <c r="T818" i="1"/>
  <c r="AD818" i="1" s="1"/>
  <c r="M818" i="1"/>
  <c r="L818" i="1"/>
  <c r="T817" i="1"/>
  <c r="N817" i="1"/>
  <c r="M817" i="1"/>
  <c r="L817" i="1"/>
  <c r="T816" i="1"/>
  <c r="N816" i="1"/>
  <c r="M816" i="1"/>
  <c r="L816" i="1"/>
  <c r="T815" i="1"/>
  <c r="AI815" i="1" s="1"/>
  <c r="N815" i="1"/>
  <c r="M815" i="1"/>
  <c r="L815" i="1"/>
  <c r="AG814" i="1"/>
  <c r="AF814" i="1"/>
  <c r="T814" i="1"/>
  <c r="AB814" i="1" s="1"/>
  <c r="N814" i="1"/>
  <c r="M814" i="1"/>
  <c r="L814" i="1"/>
  <c r="T813" i="1"/>
  <c r="AI813" i="1" s="1"/>
  <c r="N813" i="1"/>
  <c r="M813" i="1"/>
  <c r="L813" i="1"/>
  <c r="AJ812" i="1"/>
  <c r="AC812" i="1"/>
  <c r="AB812" i="1"/>
  <c r="T812" i="1"/>
  <c r="AI812" i="1" s="1"/>
  <c r="N812" i="1"/>
  <c r="M812" i="1"/>
  <c r="L812" i="1"/>
  <c r="T811" i="1"/>
  <c r="AI811" i="1" s="1"/>
  <c r="N811" i="1"/>
  <c r="M811" i="1"/>
  <c r="L811" i="1"/>
  <c r="T810" i="1"/>
  <c r="AI810" i="1" s="1"/>
  <c r="N810" i="1"/>
  <c r="M810" i="1"/>
  <c r="L810" i="1"/>
  <c r="T809" i="1"/>
  <c r="AI809" i="1" s="1"/>
  <c r="N809" i="1"/>
  <c r="M809" i="1"/>
  <c r="L809" i="1"/>
  <c r="T808" i="1"/>
  <c r="AI808" i="1" s="1"/>
  <c r="N808" i="1"/>
  <c r="M808" i="1"/>
  <c r="L808" i="1"/>
  <c r="T807" i="1"/>
  <c r="AI807" i="1" s="1"/>
  <c r="N807" i="1"/>
  <c r="M807" i="1"/>
  <c r="L807" i="1"/>
  <c r="AF806" i="1"/>
  <c r="AC806" i="1"/>
  <c r="T806" i="1"/>
  <c r="AI806" i="1" s="1"/>
  <c r="N806" i="1"/>
  <c r="M806" i="1"/>
  <c r="L806" i="1"/>
  <c r="T805" i="1"/>
  <c r="AI805" i="1" s="1"/>
  <c r="N805" i="1"/>
  <c r="M805" i="1"/>
  <c r="L805" i="1"/>
  <c r="AJ804" i="1"/>
  <c r="AC804" i="1"/>
  <c r="AB804" i="1"/>
  <c r="T804" i="1"/>
  <c r="AI804" i="1" s="1"/>
  <c r="N804" i="1"/>
  <c r="M804" i="1"/>
  <c r="L804" i="1"/>
  <c r="T803" i="1"/>
  <c r="AI803" i="1" s="1"/>
  <c r="N803" i="1"/>
  <c r="M803" i="1"/>
  <c r="L803" i="1"/>
  <c r="T802" i="1"/>
  <c r="AI802" i="1" s="1"/>
  <c r="N802" i="1"/>
  <c r="M802" i="1"/>
  <c r="L802" i="1"/>
  <c r="T801" i="1"/>
  <c r="AI801" i="1" s="1"/>
  <c r="N801" i="1"/>
  <c r="M801" i="1"/>
  <c r="L801" i="1"/>
  <c r="T800" i="1"/>
  <c r="AI800" i="1" s="1"/>
  <c r="N800" i="1"/>
  <c r="M800" i="1"/>
  <c r="L800" i="1"/>
  <c r="T799" i="1"/>
  <c r="AI799" i="1" s="1"/>
  <c r="N799" i="1"/>
  <c r="M799" i="1"/>
  <c r="L799" i="1"/>
  <c r="T798" i="1"/>
  <c r="AD798" i="1" s="1"/>
  <c r="N798" i="1"/>
  <c r="M798" i="1"/>
  <c r="L798" i="1"/>
  <c r="T797" i="1"/>
  <c r="AI797" i="1" s="1"/>
  <c r="N797" i="1"/>
  <c r="M797" i="1"/>
  <c r="L797" i="1"/>
  <c r="T796" i="1"/>
  <c r="AI796" i="1" s="1"/>
  <c r="N796" i="1"/>
  <c r="M796" i="1"/>
  <c r="L796" i="1"/>
  <c r="T795" i="1"/>
  <c r="AI795" i="1" s="1"/>
  <c r="N795" i="1"/>
  <c r="M795" i="1"/>
  <c r="L795" i="1"/>
  <c r="AG794" i="1"/>
  <c r="AC794" i="1"/>
  <c r="AE794" i="1" s="1"/>
  <c r="T794" i="1"/>
  <c r="AD794" i="1" s="1"/>
  <c r="N794" i="1"/>
  <c r="M794" i="1"/>
  <c r="L794" i="1"/>
  <c r="T793" i="1"/>
  <c r="AI793" i="1" s="1"/>
  <c r="N793" i="1"/>
  <c r="M793" i="1"/>
  <c r="L793" i="1"/>
  <c r="AI792" i="1"/>
  <c r="AC792" i="1"/>
  <c r="AB792" i="1"/>
  <c r="T792" i="1"/>
  <c r="AD792" i="1" s="1"/>
  <c r="N792" i="1"/>
  <c r="M792" i="1"/>
  <c r="L792" i="1"/>
  <c r="T791" i="1"/>
  <c r="AI791" i="1" s="1"/>
  <c r="N791" i="1"/>
  <c r="M791" i="1"/>
  <c r="L791" i="1"/>
  <c r="AC790" i="1"/>
  <c r="T790" i="1"/>
  <c r="AD790" i="1" s="1"/>
  <c r="N790" i="1"/>
  <c r="M790" i="1"/>
  <c r="L790" i="1"/>
  <c r="T789" i="1"/>
  <c r="AI789" i="1" s="1"/>
  <c r="N789" i="1"/>
  <c r="M789" i="1"/>
  <c r="L789" i="1"/>
  <c r="T788" i="1"/>
  <c r="AD788" i="1" s="1"/>
  <c r="N788" i="1"/>
  <c r="M788" i="1"/>
  <c r="L788" i="1"/>
  <c r="T787" i="1"/>
  <c r="AI787" i="1" s="1"/>
  <c r="N787" i="1"/>
  <c r="M787" i="1"/>
  <c r="L787" i="1"/>
  <c r="AJ786" i="1"/>
  <c r="AC786" i="1"/>
  <c r="AB786" i="1"/>
  <c r="T786" i="1"/>
  <c r="AD786" i="1" s="1"/>
  <c r="N786" i="1"/>
  <c r="M786" i="1"/>
  <c r="L786" i="1"/>
  <c r="T785" i="1"/>
  <c r="AI785" i="1" s="1"/>
  <c r="N785" i="1"/>
  <c r="M785" i="1"/>
  <c r="L785" i="1"/>
  <c r="AI784" i="1"/>
  <c r="AC784" i="1"/>
  <c r="T784" i="1"/>
  <c r="AD784" i="1" s="1"/>
  <c r="N784" i="1"/>
  <c r="M784" i="1"/>
  <c r="L784" i="1"/>
  <c r="T783" i="1"/>
  <c r="AI783" i="1" s="1"/>
  <c r="N783" i="1"/>
  <c r="M783" i="1"/>
  <c r="L783" i="1"/>
  <c r="AC782" i="1"/>
  <c r="T782" i="1"/>
  <c r="AD782" i="1" s="1"/>
  <c r="N782" i="1"/>
  <c r="M782" i="1"/>
  <c r="L782" i="1"/>
  <c r="T781" i="1"/>
  <c r="AI781" i="1" s="1"/>
  <c r="N781" i="1"/>
  <c r="M781" i="1"/>
  <c r="L781" i="1"/>
  <c r="T780" i="1"/>
  <c r="AD780" i="1" s="1"/>
  <c r="N780" i="1"/>
  <c r="M780" i="1"/>
  <c r="L780" i="1"/>
  <c r="T779" i="1"/>
  <c r="AI779" i="1" s="1"/>
  <c r="N779" i="1"/>
  <c r="M779" i="1"/>
  <c r="L779" i="1"/>
  <c r="AJ778" i="1"/>
  <c r="AC778" i="1"/>
  <c r="AB778" i="1"/>
  <c r="T778" i="1"/>
  <c r="AD778" i="1" s="1"/>
  <c r="N778" i="1"/>
  <c r="M778" i="1"/>
  <c r="L778" i="1"/>
  <c r="T777" i="1"/>
  <c r="AI777" i="1" s="1"/>
  <c r="N777" i="1"/>
  <c r="M777" i="1"/>
  <c r="L777" i="1"/>
  <c r="AI776" i="1"/>
  <c r="AC776" i="1"/>
  <c r="T776" i="1"/>
  <c r="AD776" i="1" s="1"/>
  <c r="N776" i="1"/>
  <c r="M776" i="1"/>
  <c r="L776" i="1"/>
  <c r="T775" i="1"/>
  <c r="AI775" i="1" s="1"/>
  <c r="N775" i="1"/>
  <c r="M775" i="1"/>
  <c r="L775" i="1"/>
  <c r="AC774" i="1"/>
  <c r="T774" i="1"/>
  <c r="AD774" i="1" s="1"/>
  <c r="N774" i="1"/>
  <c r="M774" i="1"/>
  <c r="L774" i="1"/>
  <c r="T773" i="1"/>
  <c r="AI773" i="1" s="1"/>
  <c r="N773" i="1"/>
  <c r="M773" i="1"/>
  <c r="L773" i="1"/>
  <c r="T772" i="1"/>
  <c r="AD772" i="1" s="1"/>
  <c r="N772" i="1"/>
  <c r="M772" i="1"/>
  <c r="L772" i="1"/>
  <c r="T771" i="1"/>
  <c r="AI771" i="1" s="1"/>
  <c r="N771" i="1"/>
  <c r="M771" i="1"/>
  <c r="L771" i="1"/>
  <c r="U770" i="1"/>
  <c r="T770" i="1"/>
  <c r="AD770" i="1" s="1"/>
  <c r="N770" i="1"/>
  <c r="M770" i="1"/>
  <c r="L770" i="1"/>
  <c r="T769" i="1"/>
  <c r="AI769" i="1" s="1"/>
  <c r="N769" i="1"/>
  <c r="M769" i="1"/>
  <c r="L769" i="1"/>
  <c r="AI768" i="1"/>
  <c r="T768" i="1"/>
  <c r="AD768" i="1" s="1"/>
  <c r="N768" i="1"/>
  <c r="M768" i="1"/>
  <c r="L768" i="1"/>
  <c r="T767" i="1"/>
  <c r="AI767" i="1" s="1"/>
  <c r="N767" i="1"/>
  <c r="M767" i="1"/>
  <c r="L767" i="1"/>
  <c r="AC766" i="1"/>
  <c r="T766" i="1"/>
  <c r="AD766" i="1" s="1"/>
  <c r="N766" i="1"/>
  <c r="M766" i="1"/>
  <c r="L766" i="1"/>
  <c r="T765" i="1"/>
  <c r="AI765" i="1" s="1"/>
  <c r="N765" i="1"/>
  <c r="M765" i="1"/>
  <c r="L765" i="1"/>
  <c r="T764" i="1"/>
  <c r="AD764" i="1" s="1"/>
  <c r="N764" i="1"/>
  <c r="M764" i="1"/>
  <c r="L764" i="1"/>
  <c r="T763" i="1"/>
  <c r="AI763" i="1" s="1"/>
  <c r="N763" i="1"/>
  <c r="L763" i="1"/>
  <c r="AB762" i="1"/>
  <c r="T762" i="1"/>
  <c r="AD762" i="1" s="1"/>
  <c r="N762" i="1"/>
  <c r="L762" i="1"/>
  <c r="AJ761" i="1"/>
  <c r="AI761" i="1"/>
  <c r="AC761" i="1"/>
  <c r="AB761" i="1"/>
  <c r="U761" i="1"/>
  <c r="T761" i="1"/>
  <c r="AD761" i="1" s="1"/>
  <c r="N761" i="1"/>
  <c r="M761" i="1"/>
  <c r="L761" i="1"/>
  <c r="T760" i="1"/>
  <c r="AI760" i="1" s="1"/>
  <c r="N760" i="1"/>
  <c r="M760" i="1"/>
  <c r="L760" i="1"/>
  <c r="AI759" i="1"/>
  <c r="AC759" i="1"/>
  <c r="AB759" i="1"/>
  <c r="T759" i="1"/>
  <c r="AD759" i="1" s="1"/>
  <c r="N759" i="1"/>
  <c r="M759" i="1"/>
  <c r="L759" i="1"/>
  <c r="T758" i="1"/>
  <c r="N758" i="1"/>
  <c r="M758" i="1"/>
  <c r="L758" i="1"/>
  <c r="T757" i="1"/>
  <c r="N757" i="1"/>
  <c r="L757" i="1"/>
  <c r="T756" i="1"/>
  <c r="N756" i="1"/>
  <c r="L756" i="1"/>
  <c r="T755" i="1"/>
  <c r="AD755" i="1" s="1"/>
  <c r="N755" i="1"/>
  <c r="L755" i="1"/>
  <c r="AF754" i="1"/>
  <c r="T754" i="1"/>
  <c r="AD754" i="1" s="1"/>
  <c r="N754" i="1"/>
  <c r="M754" i="1"/>
  <c r="L754" i="1"/>
  <c r="AG753" i="1"/>
  <c r="AC753" i="1"/>
  <c r="T753" i="1"/>
  <c r="AD753" i="1" s="1"/>
  <c r="N753" i="1"/>
  <c r="M753" i="1"/>
  <c r="L753" i="1"/>
  <c r="T752" i="1"/>
  <c r="AD752" i="1" s="1"/>
  <c r="N752" i="1"/>
  <c r="L752" i="1"/>
  <c r="T751" i="1"/>
  <c r="N751" i="1"/>
  <c r="M751" i="1"/>
  <c r="L751" i="1"/>
  <c r="T750" i="1"/>
  <c r="AD750" i="1" s="1"/>
  <c r="N750" i="1"/>
  <c r="M750" i="1"/>
  <c r="L750" i="1"/>
  <c r="AJ749" i="1"/>
  <c r="AC749" i="1"/>
  <c r="T749" i="1"/>
  <c r="AD749" i="1" s="1"/>
  <c r="N749" i="1"/>
  <c r="M749" i="1"/>
  <c r="L749" i="1"/>
  <c r="T748" i="1"/>
  <c r="N748" i="1"/>
  <c r="M748" i="1"/>
  <c r="L748" i="1"/>
  <c r="AI747" i="1"/>
  <c r="AG747" i="1"/>
  <c r="AB747" i="1"/>
  <c r="T747" i="1"/>
  <c r="N747" i="1"/>
  <c r="M747" i="1"/>
  <c r="L747" i="1"/>
  <c r="T746" i="1"/>
  <c r="AC746" i="1" s="1"/>
  <c r="N746" i="1"/>
  <c r="M746" i="1"/>
  <c r="L746" i="1"/>
  <c r="AJ745" i="1"/>
  <c r="AC745" i="1"/>
  <c r="T745" i="1"/>
  <c r="AD745" i="1" s="1"/>
  <c r="N745" i="1"/>
  <c r="M745" i="1"/>
  <c r="L745" i="1"/>
  <c r="T744" i="1"/>
  <c r="AI744" i="1" s="1"/>
  <c r="N744" i="1"/>
  <c r="M744" i="1"/>
  <c r="L744" i="1"/>
  <c r="T743" i="1"/>
  <c r="N743" i="1"/>
  <c r="M743" i="1"/>
  <c r="L743" i="1"/>
  <c r="AD742" i="1"/>
  <c r="AC742" i="1"/>
  <c r="U742" i="1"/>
  <c r="T742" i="1"/>
  <c r="AG742" i="1" s="1"/>
  <c r="N742" i="1"/>
  <c r="M742" i="1"/>
  <c r="L742" i="1"/>
  <c r="T741" i="1"/>
  <c r="AC741" i="1" s="1"/>
  <c r="N741" i="1"/>
  <c r="M741" i="1"/>
  <c r="L741" i="1"/>
  <c r="U740" i="1"/>
  <c r="T740" i="1"/>
  <c r="AI740" i="1" s="1"/>
  <c r="N740" i="1"/>
  <c r="M740" i="1"/>
  <c r="L740" i="1"/>
  <c r="AG739" i="1"/>
  <c r="AB739" i="1"/>
  <c r="U739" i="1"/>
  <c r="T739" i="1"/>
  <c r="AD739" i="1" s="1"/>
  <c r="N739" i="1"/>
  <c r="M739" i="1"/>
  <c r="L739" i="1"/>
  <c r="T738" i="1"/>
  <c r="N738" i="1"/>
  <c r="M738" i="1"/>
  <c r="L738" i="1"/>
  <c r="T737" i="1"/>
  <c r="N737" i="1"/>
  <c r="M737" i="1"/>
  <c r="L737" i="1"/>
  <c r="T736" i="1"/>
  <c r="AJ736" i="1" s="1"/>
  <c r="N736" i="1"/>
  <c r="M736" i="1"/>
  <c r="L736" i="1"/>
  <c r="AI735" i="1"/>
  <c r="AC735" i="1"/>
  <c r="T735" i="1"/>
  <c r="AD735" i="1" s="1"/>
  <c r="N735" i="1"/>
  <c r="M735" i="1"/>
  <c r="L735" i="1"/>
  <c r="T734" i="1"/>
  <c r="AJ734" i="1" s="1"/>
  <c r="N734" i="1"/>
  <c r="M734" i="1"/>
  <c r="L734" i="1"/>
  <c r="AJ733" i="1"/>
  <c r="AC733" i="1"/>
  <c r="AB733" i="1"/>
  <c r="T733" i="1"/>
  <c r="AD733" i="1" s="1"/>
  <c r="N733" i="1"/>
  <c r="M733" i="1"/>
  <c r="L733" i="1"/>
  <c r="T732" i="1"/>
  <c r="AJ732" i="1" s="1"/>
  <c r="N732" i="1"/>
  <c r="M732" i="1"/>
  <c r="L732" i="1"/>
  <c r="AI731" i="1"/>
  <c r="T731" i="1"/>
  <c r="AD731" i="1" s="1"/>
  <c r="N731" i="1"/>
  <c r="M731" i="1"/>
  <c r="L731" i="1"/>
  <c r="T730" i="1"/>
  <c r="AI730" i="1" s="1"/>
  <c r="N730" i="1"/>
  <c r="M730" i="1"/>
  <c r="L730" i="1"/>
  <c r="T729" i="1"/>
  <c r="AF729" i="1" s="1"/>
  <c r="N729" i="1"/>
  <c r="M729" i="1"/>
  <c r="L729" i="1"/>
  <c r="AI728" i="1"/>
  <c r="T728" i="1"/>
  <c r="U728" i="1" s="1"/>
  <c r="N728" i="1"/>
  <c r="M728" i="1"/>
  <c r="L728" i="1"/>
  <c r="AG727" i="1"/>
  <c r="AF727" i="1"/>
  <c r="U727" i="1"/>
  <c r="T727" i="1"/>
  <c r="N727" i="1"/>
  <c r="M727" i="1"/>
  <c r="L727" i="1"/>
  <c r="T726" i="1"/>
  <c r="AG726" i="1" s="1"/>
  <c r="N726" i="1"/>
  <c r="M726" i="1"/>
  <c r="L726" i="1"/>
  <c r="AJ725" i="1"/>
  <c r="AC725" i="1"/>
  <c r="AB725" i="1"/>
  <c r="T725" i="1"/>
  <c r="AD725" i="1" s="1"/>
  <c r="N725" i="1"/>
  <c r="M725" i="1"/>
  <c r="L725" i="1"/>
  <c r="T724" i="1"/>
  <c r="AJ724" i="1" s="1"/>
  <c r="N724" i="1"/>
  <c r="M724" i="1"/>
  <c r="L724" i="1"/>
  <c r="AJ723" i="1"/>
  <c r="AC723" i="1"/>
  <c r="T723" i="1"/>
  <c r="AD723" i="1" s="1"/>
  <c r="N723" i="1"/>
  <c r="M723" i="1"/>
  <c r="L723" i="1"/>
  <c r="T722" i="1"/>
  <c r="AJ722" i="1" s="1"/>
  <c r="N722" i="1"/>
  <c r="M722" i="1"/>
  <c r="L722" i="1"/>
  <c r="T721" i="1"/>
  <c r="AD721" i="1" s="1"/>
  <c r="N721" i="1"/>
  <c r="M721" i="1"/>
  <c r="L721" i="1"/>
  <c r="T720" i="1"/>
  <c r="AJ720" i="1" s="1"/>
  <c r="N720" i="1"/>
  <c r="M720" i="1"/>
  <c r="L720" i="1"/>
  <c r="AG719" i="1"/>
  <c r="T719" i="1"/>
  <c r="AD719" i="1" s="1"/>
  <c r="N719" i="1"/>
  <c r="M719" i="1"/>
  <c r="L719" i="1"/>
  <c r="AG718" i="1"/>
  <c r="AC718" i="1"/>
  <c r="T718" i="1"/>
  <c r="AJ718" i="1" s="1"/>
  <c r="N718" i="1"/>
  <c r="M718" i="1"/>
  <c r="L718" i="1"/>
  <c r="T717" i="1"/>
  <c r="AD717" i="1" s="1"/>
  <c r="N717" i="1"/>
  <c r="M717" i="1"/>
  <c r="L717" i="1"/>
  <c r="T716" i="1"/>
  <c r="AJ716" i="1" s="1"/>
  <c r="N716" i="1"/>
  <c r="M716" i="1"/>
  <c r="L716" i="1"/>
  <c r="AJ715" i="1"/>
  <c r="T715" i="1"/>
  <c r="AD715" i="1" s="1"/>
  <c r="N715" i="1"/>
  <c r="M715" i="1"/>
  <c r="L715" i="1"/>
  <c r="T714" i="1"/>
  <c r="AJ714" i="1" s="1"/>
  <c r="N714" i="1"/>
  <c r="M714" i="1"/>
  <c r="L714" i="1"/>
  <c r="T713" i="1"/>
  <c r="AD713" i="1" s="1"/>
  <c r="N713" i="1"/>
  <c r="M713" i="1"/>
  <c r="L713" i="1"/>
  <c r="U712" i="1"/>
  <c r="T712" i="1"/>
  <c r="AJ712" i="1" s="1"/>
  <c r="N712" i="1"/>
  <c r="M712" i="1"/>
  <c r="L712" i="1"/>
  <c r="U711" i="1"/>
  <c r="T711" i="1"/>
  <c r="AD711" i="1" s="1"/>
  <c r="N711" i="1"/>
  <c r="M711" i="1"/>
  <c r="L711" i="1"/>
  <c r="AG710" i="1"/>
  <c r="T710" i="1"/>
  <c r="AJ710" i="1" s="1"/>
  <c r="N710" i="1"/>
  <c r="M710" i="1"/>
  <c r="L710" i="1"/>
  <c r="AI709" i="1"/>
  <c r="AC709" i="1"/>
  <c r="T709" i="1"/>
  <c r="AD709" i="1" s="1"/>
  <c r="N709" i="1"/>
  <c r="M709" i="1"/>
  <c r="L709" i="1"/>
  <c r="T708" i="1"/>
  <c r="AJ708" i="1" s="1"/>
  <c r="N708" i="1"/>
  <c r="M708" i="1"/>
  <c r="L708" i="1"/>
  <c r="AC707" i="1"/>
  <c r="T707" i="1"/>
  <c r="AD707" i="1" s="1"/>
  <c r="N707" i="1"/>
  <c r="M707" i="1"/>
  <c r="L707" i="1"/>
  <c r="T706" i="1"/>
  <c r="AJ706" i="1" s="1"/>
  <c r="N706" i="1"/>
  <c r="M706" i="1"/>
  <c r="L706" i="1"/>
  <c r="T705" i="1"/>
  <c r="AD705" i="1" s="1"/>
  <c r="N705" i="1"/>
  <c r="M705" i="1"/>
  <c r="L705" i="1"/>
  <c r="AC704" i="1"/>
  <c r="T704" i="1"/>
  <c r="AJ704" i="1" s="1"/>
  <c r="N704" i="1"/>
  <c r="M704" i="1"/>
  <c r="L704" i="1"/>
  <c r="AG703" i="1"/>
  <c r="AB703" i="1"/>
  <c r="T703" i="1"/>
  <c r="AD703" i="1" s="1"/>
  <c r="N703" i="1"/>
  <c r="M703" i="1"/>
  <c r="L703" i="1"/>
  <c r="AC702" i="1"/>
  <c r="T702" i="1"/>
  <c r="AJ702" i="1" s="1"/>
  <c r="N702" i="1"/>
  <c r="M702" i="1"/>
  <c r="L702" i="1"/>
  <c r="AB701" i="1"/>
  <c r="T701" i="1"/>
  <c r="AD701" i="1" s="1"/>
  <c r="N701" i="1"/>
  <c r="M701" i="1"/>
  <c r="L701" i="1"/>
  <c r="T700" i="1"/>
  <c r="AJ700" i="1" s="1"/>
  <c r="N700" i="1"/>
  <c r="M700" i="1"/>
  <c r="L700" i="1"/>
  <c r="AJ699" i="1"/>
  <c r="T699" i="1"/>
  <c r="AD699" i="1" s="1"/>
  <c r="N699" i="1"/>
  <c r="M699" i="1"/>
  <c r="L699" i="1"/>
  <c r="T698" i="1"/>
  <c r="AJ698" i="1" s="1"/>
  <c r="N698" i="1"/>
  <c r="M698" i="1"/>
  <c r="L698" i="1"/>
  <c r="T697" i="1"/>
  <c r="AD697" i="1" s="1"/>
  <c r="N697" i="1"/>
  <c r="M697" i="1"/>
  <c r="L697" i="1"/>
  <c r="U696" i="1"/>
  <c r="T696" i="1"/>
  <c r="AJ696" i="1" s="1"/>
  <c r="N696" i="1"/>
  <c r="M696" i="1"/>
  <c r="L696" i="1"/>
  <c r="U695" i="1"/>
  <c r="T695" i="1"/>
  <c r="AD695" i="1" s="1"/>
  <c r="N695" i="1"/>
  <c r="M695" i="1"/>
  <c r="L695" i="1"/>
  <c r="AG694" i="1"/>
  <c r="T694" i="1"/>
  <c r="AJ694" i="1" s="1"/>
  <c r="N694" i="1"/>
  <c r="M694" i="1"/>
  <c r="L694" i="1"/>
  <c r="AI693" i="1"/>
  <c r="AC693" i="1"/>
  <c r="T693" i="1"/>
  <c r="AD693" i="1" s="1"/>
  <c r="N693" i="1"/>
  <c r="M693" i="1"/>
  <c r="L693" i="1"/>
  <c r="T692" i="1"/>
  <c r="AJ692" i="1" s="1"/>
  <c r="N692" i="1"/>
  <c r="M692" i="1"/>
  <c r="L692" i="1"/>
  <c r="T691" i="1"/>
  <c r="AD691" i="1" s="1"/>
  <c r="N691" i="1"/>
  <c r="M691" i="1"/>
  <c r="L691" i="1"/>
  <c r="T690" i="1"/>
  <c r="AJ690" i="1" s="1"/>
  <c r="N690" i="1"/>
  <c r="M690" i="1"/>
  <c r="L690" i="1"/>
  <c r="T689" i="1"/>
  <c r="AD689" i="1" s="1"/>
  <c r="N689" i="1"/>
  <c r="M689" i="1"/>
  <c r="L689" i="1"/>
  <c r="U688" i="1"/>
  <c r="T688" i="1"/>
  <c r="AJ688" i="1" s="1"/>
  <c r="N688" i="1"/>
  <c r="M688" i="1"/>
  <c r="L688" i="1"/>
  <c r="U687" i="1"/>
  <c r="T687" i="1"/>
  <c r="AD687" i="1" s="1"/>
  <c r="N687" i="1"/>
  <c r="M687" i="1"/>
  <c r="L687" i="1"/>
  <c r="T686" i="1"/>
  <c r="AJ686" i="1" s="1"/>
  <c r="N686" i="1"/>
  <c r="M686" i="1"/>
  <c r="L686" i="1"/>
  <c r="AJ685" i="1"/>
  <c r="AI685" i="1"/>
  <c r="AC685" i="1"/>
  <c r="AB685" i="1"/>
  <c r="U685" i="1"/>
  <c r="T685" i="1"/>
  <c r="AD685" i="1" s="1"/>
  <c r="N685" i="1"/>
  <c r="M685" i="1"/>
  <c r="L685" i="1"/>
  <c r="T684" i="1"/>
  <c r="AJ684" i="1" s="1"/>
  <c r="N684" i="1"/>
  <c r="M684" i="1"/>
  <c r="L684" i="1"/>
  <c r="AC683" i="1"/>
  <c r="T683" i="1"/>
  <c r="AD683" i="1" s="1"/>
  <c r="N683" i="1"/>
  <c r="M683" i="1"/>
  <c r="L683" i="1"/>
  <c r="T682" i="1"/>
  <c r="AJ682" i="1" s="1"/>
  <c r="N682" i="1"/>
  <c r="M682" i="1"/>
  <c r="L682" i="1"/>
  <c r="T681" i="1"/>
  <c r="AD681" i="1" s="1"/>
  <c r="N681" i="1"/>
  <c r="M681" i="1"/>
  <c r="L681" i="1"/>
  <c r="AC680" i="1"/>
  <c r="U680" i="1"/>
  <c r="T680" i="1"/>
  <c r="AJ680" i="1" s="1"/>
  <c r="N680" i="1"/>
  <c r="M680" i="1"/>
  <c r="L680" i="1"/>
  <c r="AG679" i="1"/>
  <c r="AB679" i="1"/>
  <c r="U679" i="1"/>
  <c r="T679" i="1"/>
  <c r="AD679" i="1" s="1"/>
  <c r="N679" i="1"/>
  <c r="M679" i="1"/>
  <c r="L679" i="1"/>
  <c r="AC678" i="1"/>
  <c r="U678" i="1"/>
  <c r="T678" i="1"/>
  <c r="AJ678" i="1" s="1"/>
  <c r="N678" i="1"/>
  <c r="M678" i="1"/>
  <c r="L678" i="1"/>
  <c r="T677" i="1"/>
  <c r="AD677" i="1" s="1"/>
  <c r="N677" i="1"/>
  <c r="M677" i="1"/>
  <c r="L677" i="1"/>
  <c r="AG676" i="1"/>
  <c r="T676" i="1"/>
  <c r="AJ676" i="1" s="1"/>
  <c r="N676" i="1"/>
  <c r="M676" i="1"/>
  <c r="L676" i="1"/>
  <c r="AJ675" i="1"/>
  <c r="AC675" i="1"/>
  <c r="T675" i="1"/>
  <c r="AD675" i="1" s="1"/>
  <c r="N675" i="1"/>
  <c r="M675" i="1"/>
  <c r="L675" i="1"/>
  <c r="T674" i="1"/>
  <c r="AJ674" i="1" s="1"/>
  <c r="N674" i="1"/>
  <c r="M674" i="1"/>
  <c r="L674" i="1"/>
  <c r="T673" i="1"/>
  <c r="AD673" i="1" s="1"/>
  <c r="N673" i="1"/>
  <c r="M673" i="1"/>
  <c r="L673" i="1"/>
  <c r="U672" i="1"/>
  <c r="T672" i="1"/>
  <c r="AJ672" i="1" s="1"/>
  <c r="N672" i="1"/>
  <c r="M672" i="1"/>
  <c r="L672" i="1"/>
  <c r="U671" i="1"/>
  <c r="T671" i="1"/>
  <c r="AD671" i="1" s="1"/>
  <c r="N671" i="1"/>
  <c r="M671" i="1"/>
  <c r="L671" i="1"/>
  <c r="T670" i="1"/>
  <c r="AJ670" i="1" s="1"/>
  <c r="N670" i="1"/>
  <c r="M670" i="1"/>
  <c r="L670" i="1"/>
  <c r="AJ669" i="1"/>
  <c r="AI669" i="1"/>
  <c r="AB669" i="1"/>
  <c r="U669" i="1"/>
  <c r="T669" i="1"/>
  <c r="AD669" i="1" s="1"/>
  <c r="N669" i="1"/>
  <c r="M669" i="1"/>
  <c r="L669" i="1"/>
  <c r="AG668" i="1"/>
  <c r="T668" i="1"/>
  <c r="AJ668" i="1" s="1"/>
  <c r="N668" i="1"/>
  <c r="M668" i="1"/>
  <c r="L668" i="1"/>
  <c r="AC667" i="1"/>
  <c r="T667" i="1"/>
  <c r="AD667" i="1" s="1"/>
  <c r="N667" i="1"/>
  <c r="M667" i="1"/>
  <c r="L667" i="1"/>
  <c r="T666" i="1"/>
  <c r="AJ666" i="1" s="1"/>
  <c r="N666" i="1"/>
  <c r="M666" i="1"/>
  <c r="L666" i="1"/>
  <c r="T665" i="1"/>
  <c r="AD665" i="1" s="1"/>
  <c r="N665" i="1"/>
  <c r="M665" i="1"/>
  <c r="L665" i="1"/>
  <c r="AC664" i="1"/>
  <c r="U664" i="1"/>
  <c r="T664" i="1"/>
  <c r="AJ664" i="1" s="1"/>
  <c r="N664" i="1"/>
  <c r="M664" i="1"/>
  <c r="L664" i="1"/>
  <c r="AG663" i="1"/>
  <c r="AB663" i="1"/>
  <c r="U663" i="1"/>
  <c r="T663" i="1"/>
  <c r="AD663" i="1" s="1"/>
  <c r="N663" i="1"/>
  <c r="M663" i="1"/>
  <c r="L663" i="1"/>
  <c r="AC662" i="1"/>
  <c r="U662" i="1"/>
  <c r="T662" i="1"/>
  <c r="AJ662" i="1" s="1"/>
  <c r="N662" i="1"/>
  <c r="M662" i="1"/>
  <c r="L662" i="1"/>
  <c r="T661" i="1"/>
  <c r="AD661" i="1" s="1"/>
  <c r="N661" i="1"/>
  <c r="M661" i="1"/>
  <c r="L661" i="1"/>
  <c r="AG660" i="1"/>
  <c r="T660" i="1"/>
  <c r="AJ660" i="1" s="1"/>
  <c r="N660" i="1"/>
  <c r="M660" i="1"/>
  <c r="L660" i="1"/>
  <c r="AJ659" i="1"/>
  <c r="AC659" i="1"/>
  <c r="AE659" i="1" s="1"/>
  <c r="T659" i="1"/>
  <c r="AD659" i="1" s="1"/>
  <c r="N659" i="1"/>
  <c r="M659" i="1"/>
  <c r="L659" i="1"/>
  <c r="T658" i="1"/>
  <c r="AJ658" i="1" s="1"/>
  <c r="N658" i="1"/>
  <c r="M658" i="1"/>
  <c r="L658" i="1"/>
  <c r="T657" i="1"/>
  <c r="AD657" i="1" s="1"/>
  <c r="N657" i="1"/>
  <c r="M657" i="1"/>
  <c r="L657" i="1"/>
  <c r="U656" i="1"/>
  <c r="T656" i="1"/>
  <c r="AJ656" i="1" s="1"/>
  <c r="N656" i="1"/>
  <c r="M656" i="1"/>
  <c r="L656" i="1"/>
  <c r="U655" i="1"/>
  <c r="T655" i="1"/>
  <c r="AD655" i="1" s="1"/>
  <c r="N655" i="1"/>
  <c r="M655" i="1"/>
  <c r="L655" i="1"/>
  <c r="T654" i="1"/>
  <c r="AJ654" i="1" s="1"/>
  <c r="N654" i="1"/>
  <c r="M654" i="1"/>
  <c r="L654" i="1"/>
  <c r="AJ653" i="1"/>
  <c r="AI653" i="1"/>
  <c r="AB653" i="1"/>
  <c r="U653" i="1"/>
  <c r="T653" i="1"/>
  <c r="AD653" i="1" s="1"/>
  <c r="N653" i="1"/>
  <c r="M653" i="1"/>
  <c r="L653" i="1"/>
  <c r="AG652" i="1"/>
  <c r="T652" i="1"/>
  <c r="AJ652" i="1" s="1"/>
  <c r="N652" i="1"/>
  <c r="M652" i="1"/>
  <c r="L652" i="1"/>
  <c r="AC651" i="1"/>
  <c r="AE651" i="1" s="1"/>
  <c r="T651" i="1"/>
  <c r="AD651" i="1" s="1"/>
  <c r="N651" i="1"/>
  <c r="L651" i="1"/>
  <c r="T650" i="1"/>
  <c r="N650" i="1"/>
  <c r="M650" i="1"/>
  <c r="L650" i="1"/>
  <c r="T649" i="1"/>
  <c r="AB649" i="1" s="1"/>
  <c r="N649" i="1"/>
  <c r="M649" i="1"/>
  <c r="L649" i="1"/>
  <c r="AD648" i="1"/>
  <c r="AB648" i="1"/>
  <c r="T648" i="1"/>
  <c r="AC648" i="1" s="1"/>
  <c r="N648" i="1"/>
  <c r="M648" i="1"/>
  <c r="L648" i="1"/>
  <c r="T647" i="1"/>
  <c r="N647" i="1"/>
  <c r="M647" i="1"/>
  <c r="L647" i="1"/>
  <c r="T646" i="1"/>
  <c r="AJ646" i="1" s="1"/>
  <c r="N646" i="1"/>
  <c r="M646" i="1"/>
  <c r="L646" i="1"/>
  <c r="T645" i="1"/>
  <c r="AB645" i="1" s="1"/>
  <c r="N645" i="1"/>
  <c r="M645" i="1"/>
  <c r="L645" i="1"/>
  <c r="AG644" i="1"/>
  <c r="AD644" i="1"/>
  <c r="T644" i="1"/>
  <c r="AJ644" i="1" s="1"/>
  <c r="N644" i="1"/>
  <c r="M644" i="1"/>
  <c r="L644" i="1"/>
  <c r="T643" i="1"/>
  <c r="AI643" i="1" s="1"/>
  <c r="N643" i="1"/>
  <c r="M643" i="1"/>
  <c r="L643" i="1"/>
  <c r="T642" i="1"/>
  <c r="N642" i="1"/>
  <c r="M642" i="1"/>
  <c r="L642" i="1"/>
  <c r="AD641" i="1"/>
  <c r="U641" i="1"/>
  <c r="T641" i="1"/>
  <c r="AI641" i="1" s="1"/>
  <c r="N641" i="1"/>
  <c r="M641" i="1"/>
  <c r="L641" i="1"/>
  <c r="T640" i="1"/>
  <c r="AI640" i="1" s="1"/>
  <c r="N640" i="1"/>
  <c r="M640" i="1"/>
  <c r="L640" i="1"/>
  <c r="T639" i="1"/>
  <c r="N639" i="1"/>
  <c r="M639" i="1"/>
  <c r="L639" i="1"/>
  <c r="AJ638" i="1"/>
  <c r="AF638" i="1"/>
  <c r="T638" i="1"/>
  <c r="AI638" i="1" s="1"/>
  <c r="N638" i="1"/>
  <c r="M638" i="1"/>
  <c r="L638" i="1"/>
  <c r="T637" i="1"/>
  <c r="N637" i="1"/>
  <c r="M637" i="1"/>
  <c r="L637" i="1"/>
  <c r="T636" i="1"/>
  <c r="AI636" i="1" s="1"/>
  <c r="N636" i="1"/>
  <c r="M636" i="1"/>
  <c r="L636" i="1"/>
  <c r="T635" i="1"/>
  <c r="N635" i="1"/>
  <c r="M635" i="1"/>
  <c r="L635" i="1"/>
  <c r="T634" i="1"/>
  <c r="AI634" i="1" s="1"/>
  <c r="N634" i="1"/>
  <c r="M634" i="1"/>
  <c r="L634" i="1"/>
  <c r="T633" i="1"/>
  <c r="N633" i="1"/>
  <c r="M633" i="1"/>
  <c r="L633" i="1"/>
  <c r="AB632" i="1"/>
  <c r="T632" i="1"/>
  <c r="AI632" i="1" s="1"/>
  <c r="N632" i="1"/>
  <c r="M632" i="1"/>
  <c r="L632" i="1"/>
  <c r="T631" i="1"/>
  <c r="N631" i="1"/>
  <c r="M631" i="1"/>
  <c r="L631" i="1"/>
  <c r="AJ630" i="1"/>
  <c r="AF630" i="1"/>
  <c r="T630" i="1"/>
  <c r="AI630" i="1" s="1"/>
  <c r="N630" i="1"/>
  <c r="M630" i="1"/>
  <c r="L630" i="1"/>
  <c r="T629" i="1"/>
  <c r="N629" i="1"/>
  <c r="M629" i="1"/>
  <c r="L629" i="1"/>
  <c r="T628" i="1"/>
  <c r="AI628" i="1" s="1"/>
  <c r="N628" i="1"/>
  <c r="M628" i="1"/>
  <c r="L628" i="1"/>
  <c r="T627" i="1"/>
  <c r="N627" i="1"/>
  <c r="M627" i="1"/>
  <c r="L627" i="1"/>
  <c r="T626" i="1"/>
  <c r="AI626" i="1" s="1"/>
  <c r="N626" i="1"/>
  <c r="M626" i="1"/>
  <c r="L626" i="1"/>
  <c r="T625" i="1"/>
  <c r="N625" i="1"/>
  <c r="M625" i="1"/>
  <c r="L625" i="1"/>
  <c r="AF624" i="1"/>
  <c r="T624" i="1"/>
  <c r="AI624" i="1" s="1"/>
  <c r="N624" i="1"/>
  <c r="M624" i="1"/>
  <c r="L624" i="1"/>
  <c r="T623" i="1"/>
  <c r="N623" i="1"/>
  <c r="M623" i="1"/>
  <c r="L623" i="1"/>
  <c r="AF622" i="1"/>
  <c r="AB622" i="1"/>
  <c r="T622" i="1"/>
  <c r="AI622" i="1" s="1"/>
  <c r="N622" i="1"/>
  <c r="M622" i="1"/>
  <c r="L622" i="1"/>
  <c r="T621" i="1"/>
  <c r="N621" i="1"/>
  <c r="M621" i="1"/>
  <c r="L621" i="1"/>
  <c r="AJ620" i="1"/>
  <c r="T620" i="1"/>
  <c r="AI620" i="1" s="1"/>
  <c r="N620" i="1"/>
  <c r="M620" i="1"/>
  <c r="L620" i="1"/>
  <c r="T619" i="1"/>
  <c r="N619" i="1"/>
  <c r="M619" i="1"/>
  <c r="L619" i="1"/>
  <c r="T618" i="1"/>
  <c r="AI618" i="1" s="1"/>
  <c r="N618" i="1"/>
  <c r="M618" i="1"/>
  <c r="L618" i="1"/>
  <c r="T617" i="1"/>
  <c r="N617" i="1"/>
  <c r="M617" i="1"/>
  <c r="L617" i="1"/>
  <c r="T616" i="1"/>
  <c r="AI616" i="1" s="1"/>
  <c r="N616" i="1"/>
  <c r="M616" i="1"/>
  <c r="L616" i="1"/>
  <c r="T615" i="1"/>
  <c r="N615" i="1"/>
  <c r="M615" i="1"/>
  <c r="L615" i="1"/>
  <c r="AJ614" i="1"/>
  <c r="T614" i="1"/>
  <c r="AI614" i="1" s="1"/>
  <c r="N614" i="1"/>
  <c r="M614" i="1"/>
  <c r="L614" i="1"/>
  <c r="T613" i="1"/>
  <c r="N613" i="1"/>
  <c r="M613" i="1"/>
  <c r="L613" i="1"/>
  <c r="T612" i="1"/>
  <c r="AI612" i="1" s="1"/>
  <c r="N612" i="1"/>
  <c r="M612" i="1"/>
  <c r="L612" i="1"/>
  <c r="T611" i="1"/>
  <c r="N611" i="1"/>
  <c r="M611" i="1"/>
  <c r="L611" i="1"/>
  <c r="T610" i="1"/>
  <c r="AI610" i="1" s="1"/>
  <c r="N610" i="1"/>
  <c r="M610" i="1"/>
  <c r="L610" i="1"/>
  <c r="T609" i="1"/>
  <c r="N609" i="1"/>
  <c r="M609" i="1"/>
  <c r="L609" i="1"/>
  <c r="AF608" i="1"/>
  <c r="AB608" i="1"/>
  <c r="T608" i="1"/>
  <c r="AI608" i="1" s="1"/>
  <c r="N608" i="1"/>
  <c r="M608" i="1"/>
  <c r="L608" i="1"/>
  <c r="T607" i="1"/>
  <c r="N607" i="1"/>
  <c r="M607" i="1"/>
  <c r="L607" i="1"/>
  <c r="AF606" i="1"/>
  <c r="AB606" i="1"/>
  <c r="T606" i="1"/>
  <c r="AI606" i="1" s="1"/>
  <c r="N606" i="1"/>
  <c r="M606" i="1"/>
  <c r="L606" i="1"/>
  <c r="T605" i="1"/>
  <c r="N605" i="1"/>
  <c r="M605" i="1"/>
  <c r="L605" i="1"/>
  <c r="T604" i="1"/>
  <c r="AI604" i="1" s="1"/>
  <c r="N604" i="1"/>
  <c r="M604" i="1"/>
  <c r="L604" i="1"/>
  <c r="T603" i="1"/>
  <c r="N603" i="1"/>
  <c r="M603" i="1"/>
  <c r="L603" i="1"/>
  <c r="T602" i="1"/>
  <c r="AI602" i="1" s="1"/>
  <c r="N602" i="1"/>
  <c r="M602" i="1"/>
  <c r="L602" i="1"/>
  <c r="T601" i="1"/>
  <c r="N601" i="1"/>
  <c r="M601" i="1"/>
  <c r="L601" i="1"/>
  <c r="AF600" i="1"/>
  <c r="T600" i="1"/>
  <c r="AI600" i="1" s="1"/>
  <c r="N600" i="1"/>
  <c r="M600" i="1"/>
  <c r="L600" i="1"/>
  <c r="T599" i="1"/>
  <c r="N599" i="1"/>
  <c r="M599" i="1"/>
  <c r="L599" i="1"/>
  <c r="AC598" i="1"/>
  <c r="AB598" i="1"/>
  <c r="T598" i="1"/>
  <c r="AI598" i="1" s="1"/>
  <c r="N598" i="1"/>
  <c r="M598" i="1"/>
  <c r="L598" i="1"/>
  <c r="T597" i="1"/>
  <c r="N597" i="1"/>
  <c r="M597" i="1"/>
  <c r="L597" i="1"/>
  <c r="T596" i="1"/>
  <c r="AI596" i="1" s="1"/>
  <c r="N596" i="1"/>
  <c r="M596" i="1"/>
  <c r="L596" i="1"/>
  <c r="AC595" i="1"/>
  <c r="U595" i="1"/>
  <c r="T595" i="1"/>
  <c r="AI595" i="1" s="1"/>
  <c r="N595" i="1"/>
  <c r="M595" i="1"/>
  <c r="L595" i="1"/>
  <c r="T594" i="1"/>
  <c r="AJ594" i="1" s="1"/>
  <c r="N594" i="1"/>
  <c r="M594" i="1"/>
  <c r="L594" i="1"/>
  <c r="T593" i="1"/>
  <c r="AD593" i="1" s="1"/>
  <c r="N593" i="1"/>
  <c r="M593" i="1"/>
  <c r="L593" i="1"/>
  <c r="AG592" i="1"/>
  <c r="AC592" i="1"/>
  <c r="T592" i="1"/>
  <c r="AJ592" i="1" s="1"/>
  <c r="N592" i="1"/>
  <c r="M592" i="1"/>
  <c r="L592" i="1"/>
  <c r="T591" i="1"/>
  <c r="AD591" i="1" s="1"/>
  <c r="N591" i="1"/>
  <c r="M591" i="1"/>
  <c r="L591" i="1"/>
  <c r="T590" i="1"/>
  <c r="AJ590" i="1" s="1"/>
  <c r="N590" i="1"/>
  <c r="M590" i="1"/>
  <c r="L590" i="1"/>
  <c r="T589" i="1"/>
  <c r="AD589" i="1" s="1"/>
  <c r="N589" i="1"/>
  <c r="M589" i="1"/>
  <c r="L589" i="1"/>
  <c r="T588" i="1"/>
  <c r="AJ588" i="1" s="1"/>
  <c r="N588" i="1"/>
  <c r="M588" i="1"/>
  <c r="L588" i="1"/>
  <c r="AJ587" i="1"/>
  <c r="AB587" i="1"/>
  <c r="U587" i="1"/>
  <c r="T587" i="1"/>
  <c r="AD587" i="1" s="1"/>
  <c r="N587" i="1"/>
  <c r="M587" i="1"/>
  <c r="L587" i="1"/>
  <c r="T586" i="1"/>
  <c r="AJ586" i="1" s="1"/>
  <c r="N586" i="1"/>
  <c r="M586" i="1"/>
  <c r="L586" i="1"/>
  <c r="T585" i="1"/>
  <c r="AD585" i="1" s="1"/>
  <c r="N585" i="1"/>
  <c r="M585" i="1"/>
  <c r="L585" i="1"/>
  <c r="AG584" i="1"/>
  <c r="AC584" i="1"/>
  <c r="T584" i="1"/>
  <c r="AJ584" i="1" s="1"/>
  <c r="N584" i="1"/>
  <c r="M584" i="1"/>
  <c r="L584" i="1"/>
  <c r="T583" i="1"/>
  <c r="AD583" i="1" s="1"/>
  <c r="N583" i="1"/>
  <c r="M583" i="1"/>
  <c r="L583" i="1"/>
  <c r="T582" i="1"/>
  <c r="AJ582" i="1" s="1"/>
  <c r="N582" i="1"/>
  <c r="M582" i="1"/>
  <c r="L582" i="1"/>
  <c r="T581" i="1"/>
  <c r="AD581" i="1" s="1"/>
  <c r="N581" i="1"/>
  <c r="M581" i="1"/>
  <c r="L581" i="1"/>
  <c r="T580" i="1"/>
  <c r="AJ580" i="1" s="1"/>
  <c r="N580" i="1"/>
  <c r="M580" i="1"/>
  <c r="L580" i="1"/>
  <c r="AJ579" i="1"/>
  <c r="AB579" i="1"/>
  <c r="U579" i="1"/>
  <c r="T579" i="1"/>
  <c r="AD579" i="1" s="1"/>
  <c r="N579" i="1"/>
  <c r="M579" i="1"/>
  <c r="L579" i="1"/>
  <c r="T578" i="1"/>
  <c r="AJ578" i="1" s="1"/>
  <c r="N578" i="1"/>
  <c r="M578" i="1"/>
  <c r="L578" i="1"/>
  <c r="T577" i="1"/>
  <c r="AD577" i="1" s="1"/>
  <c r="N577" i="1"/>
  <c r="M577" i="1"/>
  <c r="L577" i="1"/>
  <c r="AG576" i="1"/>
  <c r="AC576" i="1"/>
  <c r="T576" i="1"/>
  <c r="AJ576" i="1" s="1"/>
  <c r="N576" i="1"/>
  <c r="M576" i="1"/>
  <c r="L576" i="1"/>
  <c r="T575" i="1"/>
  <c r="AD575" i="1" s="1"/>
  <c r="N575" i="1"/>
  <c r="M575" i="1"/>
  <c r="L575" i="1"/>
  <c r="T574" i="1"/>
  <c r="AJ574" i="1" s="1"/>
  <c r="N574" i="1"/>
  <c r="M574" i="1"/>
  <c r="L574" i="1"/>
  <c r="T573" i="1"/>
  <c r="AD573" i="1" s="1"/>
  <c r="N573" i="1"/>
  <c r="M573" i="1"/>
  <c r="L573" i="1"/>
  <c r="T572" i="1"/>
  <c r="AJ572" i="1" s="1"/>
  <c r="N572" i="1"/>
  <c r="M572" i="1"/>
  <c r="L572" i="1"/>
  <c r="AJ571" i="1"/>
  <c r="AB571" i="1"/>
  <c r="U571" i="1"/>
  <c r="T571" i="1"/>
  <c r="AD571" i="1" s="1"/>
  <c r="N571" i="1"/>
  <c r="M571" i="1"/>
  <c r="L571" i="1"/>
  <c r="T570" i="1"/>
  <c r="AJ570" i="1" s="1"/>
  <c r="N570" i="1"/>
  <c r="M570" i="1"/>
  <c r="L570" i="1"/>
  <c r="T569" i="1"/>
  <c r="AD569" i="1" s="1"/>
  <c r="N569" i="1"/>
  <c r="M569" i="1"/>
  <c r="L569" i="1"/>
  <c r="AG568" i="1"/>
  <c r="AC568" i="1"/>
  <c r="T568" i="1"/>
  <c r="AJ568" i="1" s="1"/>
  <c r="N568" i="1"/>
  <c r="M568" i="1"/>
  <c r="L568" i="1"/>
  <c r="T567" i="1"/>
  <c r="AD567" i="1" s="1"/>
  <c r="N567" i="1"/>
  <c r="M567" i="1"/>
  <c r="L567" i="1"/>
  <c r="T566" i="1"/>
  <c r="AJ566" i="1" s="1"/>
  <c r="N566" i="1"/>
  <c r="M566" i="1"/>
  <c r="L566" i="1"/>
  <c r="AI565" i="1"/>
  <c r="T565" i="1"/>
  <c r="AD565" i="1" s="1"/>
  <c r="N565" i="1"/>
  <c r="M565" i="1"/>
  <c r="L565" i="1"/>
  <c r="AG564" i="1"/>
  <c r="AC564" i="1"/>
  <c r="T564" i="1"/>
  <c r="AJ564" i="1" s="1"/>
  <c r="N564" i="1"/>
  <c r="M564" i="1"/>
  <c r="L564" i="1"/>
  <c r="AC563" i="1"/>
  <c r="T563" i="1"/>
  <c r="AD563" i="1" s="1"/>
  <c r="N563" i="1"/>
  <c r="M563" i="1"/>
  <c r="L563" i="1"/>
  <c r="T562" i="1"/>
  <c r="AC562" i="1" s="1"/>
  <c r="N562" i="1"/>
  <c r="M562" i="1"/>
  <c r="L562" i="1"/>
  <c r="T561" i="1"/>
  <c r="AF561" i="1" s="1"/>
  <c r="N561" i="1"/>
  <c r="M561" i="1"/>
  <c r="L561" i="1"/>
  <c r="T560" i="1"/>
  <c r="N560" i="1"/>
  <c r="M560" i="1"/>
  <c r="L560" i="1"/>
  <c r="T559" i="1"/>
  <c r="AJ559" i="1" s="1"/>
  <c r="N559" i="1"/>
  <c r="M559" i="1"/>
  <c r="L559" i="1"/>
  <c r="AG558" i="1"/>
  <c r="T558" i="1"/>
  <c r="AJ558" i="1" s="1"/>
  <c r="N558" i="1"/>
  <c r="M558" i="1"/>
  <c r="L558" i="1"/>
  <c r="AC557" i="1"/>
  <c r="AB557" i="1"/>
  <c r="T557" i="1"/>
  <c r="AD557" i="1" s="1"/>
  <c r="N557" i="1"/>
  <c r="M557" i="1"/>
  <c r="L557" i="1"/>
  <c r="T556" i="1"/>
  <c r="AJ556" i="1" s="1"/>
  <c r="N556" i="1"/>
  <c r="M556" i="1"/>
  <c r="L556" i="1"/>
  <c r="AJ555" i="1"/>
  <c r="AI555" i="1"/>
  <c r="AB555" i="1"/>
  <c r="U555" i="1"/>
  <c r="T555" i="1"/>
  <c r="AD555" i="1" s="1"/>
  <c r="N555" i="1"/>
  <c r="M555" i="1"/>
  <c r="L555" i="1"/>
  <c r="T554" i="1"/>
  <c r="AC554" i="1" s="1"/>
  <c r="N554" i="1"/>
  <c r="M554" i="1"/>
  <c r="L554" i="1"/>
  <c r="AG553" i="1"/>
  <c r="T553" i="1"/>
  <c r="AF553" i="1" s="1"/>
  <c r="N553" i="1"/>
  <c r="M553" i="1"/>
  <c r="L553" i="1"/>
  <c r="T552" i="1"/>
  <c r="N552" i="1"/>
  <c r="M552" i="1"/>
  <c r="L552" i="1"/>
  <c r="AF551" i="1"/>
  <c r="AC551" i="1"/>
  <c r="U551" i="1"/>
  <c r="T551" i="1"/>
  <c r="AJ551" i="1" s="1"/>
  <c r="N551" i="1"/>
  <c r="M551" i="1"/>
  <c r="L551" i="1"/>
  <c r="T550" i="1"/>
  <c r="N550" i="1"/>
  <c r="M550" i="1"/>
  <c r="L550" i="1"/>
  <c r="AF549" i="1"/>
  <c r="AC549" i="1"/>
  <c r="AB549" i="1"/>
  <c r="T549" i="1"/>
  <c r="AJ549" i="1" s="1"/>
  <c r="N549" i="1"/>
  <c r="M549" i="1"/>
  <c r="L549" i="1"/>
  <c r="T548" i="1"/>
  <c r="AJ548" i="1" s="1"/>
  <c r="N548" i="1"/>
  <c r="M548" i="1"/>
  <c r="L548" i="1"/>
  <c r="AJ547" i="1"/>
  <c r="AI547" i="1"/>
  <c r="AC547" i="1"/>
  <c r="AB547" i="1"/>
  <c r="U547" i="1"/>
  <c r="T547" i="1"/>
  <c r="AD547" i="1" s="1"/>
  <c r="N547" i="1"/>
  <c r="M547" i="1"/>
  <c r="L547" i="1"/>
  <c r="T546" i="1"/>
  <c r="AJ546" i="1" s="1"/>
  <c r="N546" i="1"/>
  <c r="M546" i="1"/>
  <c r="L546" i="1"/>
  <c r="T545" i="1"/>
  <c r="AD545" i="1" s="1"/>
  <c r="N545" i="1"/>
  <c r="M545" i="1"/>
  <c r="L545" i="1"/>
  <c r="AG544" i="1"/>
  <c r="AC544" i="1"/>
  <c r="T544" i="1"/>
  <c r="AJ544" i="1" s="1"/>
  <c r="N544" i="1"/>
  <c r="M544" i="1"/>
  <c r="L544" i="1"/>
  <c r="T543" i="1"/>
  <c r="AD543" i="1" s="1"/>
  <c r="N543" i="1"/>
  <c r="M543" i="1"/>
  <c r="L543" i="1"/>
  <c r="AG542" i="1"/>
  <c r="AC542" i="1"/>
  <c r="T542" i="1"/>
  <c r="AJ542" i="1" s="1"/>
  <c r="N542" i="1"/>
  <c r="M542" i="1"/>
  <c r="L542" i="1"/>
  <c r="AG541" i="1"/>
  <c r="AB541" i="1"/>
  <c r="U541" i="1"/>
  <c r="T541" i="1"/>
  <c r="AD541" i="1" s="1"/>
  <c r="N541" i="1"/>
  <c r="M541" i="1"/>
  <c r="L541" i="1"/>
  <c r="T540" i="1"/>
  <c r="AJ540" i="1" s="1"/>
  <c r="N540" i="1"/>
  <c r="M540" i="1"/>
  <c r="L540" i="1"/>
  <c r="T539" i="1"/>
  <c r="AD539" i="1" s="1"/>
  <c r="N539" i="1"/>
  <c r="M539" i="1"/>
  <c r="L539" i="1"/>
  <c r="T538" i="1"/>
  <c r="AJ538" i="1" s="1"/>
  <c r="N538" i="1"/>
  <c r="M538" i="1"/>
  <c r="L538" i="1"/>
  <c r="AI537" i="1"/>
  <c r="AC537" i="1"/>
  <c r="AB537" i="1"/>
  <c r="T537" i="1"/>
  <c r="AD537" i="1" s="1"/>
  <c r="N537" i="1"/>
  <c r="M537" i="1"/>
  <c r="L537" i="1"/>
  <c r="T536" i="1"/>
  <c r="AJ536" i="1" s="1"/>
  <c r="N536" i="1"/>
  <c r="M536" i="1"/>
  <c r="L536" i="1"/>
  <c r="AJ535" i="1"/>
  <c r="AI535" i="1"/>
  <c r="AC535" i="1"/>
  <c r="AB535" i="1"/>
  <c r="U535" i="1"/>
  <c r="T535" i="1"/>
  <c r="AD535" i="1" s="1"/>
  <c r="N535" i="1"/>
  <c r="M535" i="1"/>
  <c r="L535" i="1"/>
  <c r="T534" i="1"/>
  <c r="AJ534" i="1" s="1"/>
  <c r="M534" i="1"/>
  <c r="L534" i="1"/>
  <c r="T533" i="1"/>
  <c r="AJ533" i="1" s="1"/>
  <c r="M533" i="1"/>
  <c r="L533" i="1"/>
  <c r="T532" i="1"/>
  <c r="AJ532" i="1" s="1"/>
  <c r="M532" i="1"/>
  <c r="L532" i="1"/>
  <c r="AC531" i="1"/>
  <c r="U531" i="1"/>
  <c r="T531" i="1"/>
  <c r="AJ531" i="1" s="1"/>
  <c r="M531" i="1"/>
  <c r="L531" i="1"/>
  <c r="AC530" i="1"/>
  <c r="U530" i="1"/>
  <c r="T530" i="1"/>
  <c r="AJ530" i="1" s="1"/>
  <c r="M530" i="1"/>
  <c r="L530" i="1"/>
  <c r="T529" i="1"/>
  <c r="AJ529" i="1" s="1"/>
  <c r="M529" i="1"/>
  <c r="L529" i="1"/>
  <c r="T528" i="1"/>
  <c r="M528" i="1"/>
  <c r="L528" i="1"/>
  <c r="V527" i="1"/>
  <c r="T527" i="1" s="1"/>
  <c r="M527" i="1"/>
  <c r="L527" i="1"/>
  <c r="Z526" i="1"/>
  <c r="S526" i="1"/>
  <c r="L526" i="1"/>
  <c r="T525" i="1"/>
  <c r="AJ525" i="1" s="1"/>
  <c r="M525" i="1"/>
  <c r="L525" i="1"/>
  <c r="Z524" i="1"/>
  <c r="V524" i="1"/>
  <c r="S524" i="1"/>
  <c r="L524" i="1"/>
  <c r="T523" i="1"/>
  <c r="AD523" i="1" s="1"/>
  <c r="N523" i="1"/>
  <c r="M523" i="1"/>
  <c r="L523" i="1"/>
  <c r="AJ522" i="1"/>
  <c r="T522" i="1"/>
  <c r="AI522" i="1" s="1"/>
  <c r="N522" i="1"/>
  <c r="M522" i="1"/>
  <c r="L522" i="1"/>
  <c r="T521" i="1"/>
  <c r="AD521" i="1" s="1"/>
  <c r="N521" i="1"/>
  <c r="M521" i="1"/>
  <c r="L521" i="1"/>
  <c r="T520" i="1"/>
  <c r="AI520" i="1" s="1"/>
  <c r="N520" i="1"/>
  <c r="M520" i="1"/>
  <c r="L520" i="1"/>
  <c r="T519" i="1"/>
  <c r="AD519" i="1" s="1"/>
  <c r="N519" i="1"/>
  <c r="M519" i="1"/>
  <c r="L519" i="1"/>
  <c r="AB518" i="1"/>
  <c r="T518" i="1"/>
  <c r="AI518" i="1" s="1"/>
  <c r="N518" i="1"/>
  <c r="M518" i="1"/>
  <c r="L518" i="1"/>
  <c r="T517" i="1"/>
  <c r="AD517" i="1" s="1"/>
  <c r="N517" i="1"/>
  <c r="M517" i="1"/>
  <c r="L517" i="1"/>
  <c r="AF516" i="1"/>
  <c r="AB516" i="1"/>
  <c r="T516" i="1"/>
  <c r="AI516" i="1" s="1"/>
  <c r="N516" i="1"/>
  <c r="M516" i="1"/>
  <c r="L516" i="1"/>
  <c r="T515" i="1"/>
  <c r="AD515" i="1" s="1"/>
  <c r="N515" i="1"/>
  <c r="M515" i="1"/>
  <c r="L515" i="1"/>
  <c r="T514" i="1"/>
  <c r="AI514" i="1" s="1"/>
  <c r="N514" i="1"/>
  <c r="M514" i="1"/>
  <c r="L514" i="1"/>
  <c r="T513" i="1"/>
  <c r="AD513" i="1" s="1"/>
  <c r="N513" i="1"/>
  <c r="M513" i="1"/>
  <c r="L513" i="1"/>
  <c r="T512" i="1"/>
  <c r="AI512" i="1" s="1"/>
  <c r="M512" i="1"/>
  <c r="L512" i="1"/>
  <c r="AF511" i="1"/>
  <c r="AB511" i="1"/>
  <c r="T511" i="1"/>
  <c r="AI511" i="1" s="1"/>
  <c r="M511" i="1"/>
  <c r="L511" i="1"/>
  <c r="T510" i="1"/>
  <c r="AI510" i="1" s="1"/>
  <c r="M510" i="1"/>
  <c r="L510" i="1"/>
  <c r="AJ509" i="1"/>
  <c r="AF509" i="1"/>
  <c r="AB509" i="1"/>
  <c r="T509" i="1"/>
  <c r="AI509" i="1" s="1"/>
  <c r="M509" i="1"/>
  <c r="L509" i="1"/>
  <c r="T508" i="1"/>
  <c r="AI508" i="1" s="1"/>
  <c r="M508" i="1"/>
  <c r="L508" i="1"/>
  <c r="Z507" i="1"/>
  <c r="V507" i="1"/>
  <c r="S507" i="1"/>
  <c r="M506" i="1"/>
  <c r="Z505" i="1"/>
  <c r="T505" i="1"/>
  <c r="T504" i="1"/>
  <c r="AL504" i="1" s="1"/>
  <c r="M504" i="1"/>
  <c r="AL503" i="1"/>
  <c r="T503" i="1"/>
  <c r="M503" i="1"/>
  <c r="Z502" i="1"/>
  <c r="V502" i="1"/>
  <c r="S502" i="1"/>
  <c r="T499" i="1"/>
  <c r="AL499" i="1" s="1"/>
  <c r="Z498" i="1"/>
  <c r="V498" i="1"/>
  <c r="S498" i="1"/>
  <c r="T497" i="1"/>
  <c r="U497" i="1" s="1"/>
  <c r="Q497" i="1"/>
  <c r="N497" i="1"/>
  <c r="M497" i="1"/>
  <c r="L497" i="1"/>
  <c r="T496" i="1"/>
  <c r="U496" i="1" s="1"/>
  <c r="Q496" i="1"/>
  <c r="N496" i="1"/>
  <c r="M496" i="1"/>
  <c r="L496" i="1"/>
  <c r="T495" i="1"/>
  <c r="U495" i="1" s="1"/>
  <c r="Q495" i="1"/>
  <c r="N495" i="1"/>
  <c r="M495" i="1"/>
  <c r="L495" i="1"/>
  <c r="T494" i="1"/>
  <c r="U494" i="1" s="1"/>
  <c r="Q494" i="1"/>
  <c r="N494" i="1"/>
  <c r="M494" i="1"/>
  <c r="L494" i="1"/>
  <c r="T493" i="1"/>
  <c r="U493" i="1" s="1"/>
  <c r="Q493" i="1"/>
  <c r="N493" i="1"/>
  <c r="M493" i="1"/>
  <c r="L493" i="1"/>
  <c r="T492" i="1"/>
  <c r="U492" i="1" s="1"/>
  <c r="Q492" i="1"/>
  <c r="N492" i="1"/>
  <c r="M492" i="1"/>
  <c r="L492" i="1"/>
  <c r="T491" i="1"/>
  <c r="U491" i="1" s="1"/>
  <c r="Q491" i="1"/>
  <c r="N491" i="1"/>
  <c r="M491" i="1"/>
  <c r="L491" i="1"/>
  <c r="T490" i="1"/>
  <c r="U490" i="1" s="1"/>
  <c r="Q490" i="1"/>
  <c r="N490" i="1"/>
  <c r="M490" i="1"/>
  <c r="L490" i="1"/>
  <c r="T489" i="1"/>
  <c r="U489" i="1" s="1"/>
  <c r="Q489" i="1"/>
  <c r="N489" i="1"/>
  <c r="M489" i="1"/>
  <c r="L489" i="1"/>
  <c r="T488" i="1"/>
  <c r="U488" i="1" s="1"/>
  <c r="Q488" i="1"/>
  <c r="N488" i="1"/>
  <c r="M488" i="1"/>
  <c r="L488" i="1"/>
  <c r="T487" i="1"/>
  <c r="U487" i="1" s="1"/>
  <c r="Q487" i="1"/>
  <c r="N487" i="1"/>
  <c r="M487" i="1"/>
  <c r="L487" i="1"/>
  <c r="U486" i="1"/>
  <c r="T486" i="1"/>
  <c r="AL486" i="1" s="1"/>
  <c r="Q486" i="1"/>
  <c r="N486" i="1"/>
  <c r="M486" i="1"/>
  <c r="L486" i="1"/>
  <c r="T485" i="1"/>
  <c r="AL485" i="1" s="1"/>
  <c r="Q485" i="1"/>
  <c r="N485" i="1"/>
  <c r="M485" i="1"/>
  <c r="L485" i="1"/>
  <c r="U484" i="1"/>
  <c r="T484" i="1"/>
  <c r="AL484" i="1" s="1"/>
  <c r="Q484" i="1"/>
  <c r="N484" i="1"/>
  <c r="M484" i="1"/>
  <c r="L484" i="1"/>
  <c r="T483" i="1"/>
  <c r="AL483" i="1" s="1"/>
  <c r="Q483" i="1"/>
  <c r="N483" i="1"/>
  <c r="M483" i="1"/>
  <c r="L483" i="1"/>
  <c r="T482" i="1"/>
  <c r="AL482" i="1" s="1"/>
  <c r="Q482" i="1"/>
  <c r="N482" i="1"/>
  <c r="M482" i="1"/>
  <c r="L482" i="1"/>
  <c r="AL481" i="1"/>
  <c r="U481" i="1"/>
  <c r="T481" i="1"/>
  <c r="Q481" i="1"/>
  <c r="N481" i="1"/>
  <c r="M481" i="1"/>
  <c r="L481" i="1"/>
  <c r="AL480" i="1"/>
  <c r="U480" i="1"/>
  <c r="T480" i="1"/>
  <c r="Q480" i="1"/>
  <c r="N480" i="1"/>
  <c r="M480" i="1"/>
  <c r="L480" i="1"/>
  <c r="T479" i="1"/>
  <c r="AL479" i="1" s="1"/>
  <c r="Q479" i="1"/>
  <c r="N479" i="1"/>
  <c r="M479" i="1"/>
  <c r="L479" i="1"/>
  <c r="T478" i="1"/>
  <c r="AL478" i="1" s="1"/>
  <c r="Q478" i="1"/>
  <c r="N478" i="1"/>
  <c r="M478" i="1"/>
  <c r="L478" i="1"/>
  <c r="AL477" i="1"/>
  <c r="U477" i="1"/>
  <c r="T477" i="1"/>
  <c r="Q477" i="1"/>
  <c r="N477" i="1"/>
  <c r="M477" i="1"/>
  <c r="L477" i="1"/>
  <c r="AL476" i="1"/>
  <c r="U476" i="1"/>
  <c r="T476" i="1"/>
  <c r="Q476" i="1"/>
  <c r="N476" i="1"/>
  <c r="M476" i="1"/>
  <c r="L476" i="1"/>
  <c r="T475" i="1"/>
  <c r="AL475" i="1" s="1"/>
  <c r="Q475" i="1"/>
  <c r="N475" i="1"/>
  <c r="M475" i="1"/>
  <c r="L475" i="1"/>
  <c r="T474" i="1"/>
  <c r="AL474" i="1" s="1"/>
  <c r="Q474" i="1"/>
  <c r="N474" i="1"/>
  <c r="M474" i="1"/>
  <c r="L474" i="1"/>
  <c r="AL473" i="1"/>
  <c r="U473" i="1"/>
  <c r="T473" i="1"/>
  <c r="Q473" i="1"/>
  <c r="M473" i="1"/>
  <c r="L473" i="1"/>
  <c r="T472" i="1"/>
  <c r="AL472" i="1" s="1"/>
  <c r="Q472" i="1"/>
  <c r="M472" i="1"/>
  <c r="L472" i="1"/>
  <c r="T471" i="1"/>
  <c r="AL471" i="1" s="1"/>
  <c r="Q471" i="1"/>
  <c r="M471" i="1"/>
  <c r="L471" i="1"/>
  <c r="T470" i="1"/>
  <c r="AL470" i="1" s="1"/>
  <c r="Q470" i="1"/>
  <c r="M470" i="1"/>
  <c r="L470" i="1"/>
  <c r="T469" i="1"/>
  <c r="AL469" i="1" s="1"/>
  <c r="Q469" i="1"/>
  <c r="N469" i="1"/>
  <c r="M469" i="1"/>
  <c r="L469" i="1"/>
  <c r="T468" i="1"/>
  <c r="AL468" i="1" s="1"/>
  <c r="Q468" i="1"/>
  <c r="N468" i="1"/>
  <c r="M468" i="1"/>
  <c r="L468" i="1"/>
  <c r="AL467" i="1"/>
  <c r="U467" i="1"/>
  <c r="T467" i="1"/>
  <c r="Q467" i="1"/>
  <c r="N467" i="1"/>
  <c r="M467" i="1"/>
  <c r="L467" i="1"/>
  <c r="AL466" i="1"/>
  <c r="U466" i="1"/>
  <c r="T466" i="1"/>
  <c r="Q466" i="1"/>
  <c r="N466" i="1"/>
  <c r="M466" i="1"/>
  <c r="L466" i="1"/>
  <c r="T465" i="1"/>
  <c r="AL465" i="1" s="1"/>
  <c r="Q465" i="1"/>
  <c r="N465" i="1"/>
  <c r="M465" i="1"/>
  <c r="L465" i="1"/>
  <c r="T464" i="1"/>
  <c r="AL464" i="1" s="1"/>
  <c r="Q464" i="1"/>
  <c r="N464" i="1"/>
  <c r="M464" i="1"/>
  <c r="L464" i="1"/>
  <c r="AL463" i="1"/>
  <c r="U463" i="1"/>
  <c r="T463" i="1"/>
  <c r="Q463" i="1"/>
  <c r="N463" i="1"/>
  <c r="M463" i="1"/>
  <c r="L463" i="1"/>
  <c r="AL462" i="1"/>
  <c r="U462" i="1"/>
  <c r="T462" i="1"/>
  <c r="Q462" i="1"/>
  <c r="N462" i="1"/>
  <c r="M462" i="1"/>
  <c r="L462" i="1"/>
  <c r="T461" i="1"/>
  <c r="AL461" i="1" s="1"/>
  <c r="Q461" i="1"/>
  <c r="N461" i="1"/>
  <c r="M461" i="1"/>
  <c r="L461" i="1"/>
  <c r="T460" i="1"/>
  <c r="AL460" i="1" s="1"/>
  <c r="Q460" i="1"/>
  <c r="N460" i="1"/>
  <c r="M460" i="1"/>
  <c r="L460" i="1"/>
  <c r="AL459" i="1"/>
  <c r="U459" i="1"/>
  <c r="T459" i="1"/>
  <c r="Q459" i="1"/>
  <c r="N459" i="1"/>
  <c r="M459" i="1"/>
  <c r="L459" i="1"/>
  <c r="AL458" i="1"/>
  <c r="U458" i="1"/>
  <c r="T458" i="1"/>
  <c r="Q458" i="1"/>
  <c r="N458" i="1"/>
  <c r="M458" i="1"/>
  <c r="L458" i="1"/>
  <c r="T457" i="1"/>
  <c r="AL457" i="1" s="1"/>
  <c r="Q457" i="1"/>
  <c r="N457" i="1"/>
  <c r="M457" i="1"/>
  <c r="L457" i="1"/>
  <c r="T456" i="1"/>
  <c r="AL456" i="1" s="1"/>
  <c r="Q456" i="1"/>
  <c r="N456" i="1"/>
  <c r="M456" i="1"/>
  <c r="L456" i="1"/>
  <c r="AL455" i="1"/>
  <c r="U455" i="1"/>
  <c r="T455" i="1"/>
  <c r="Q455" i="1"/>
  <c r="N455" i="1"/>
  <c r="M455" i="1"/>
  <c r="L455" i="1"/>
  <c r="AL454" i="1"/>
  <c r="U454" i="1"/>
  <c r="T454" i="1"/>
  <c r="Q454" i="1"/>
  <c r="N454" i="1"/>
  <c r="M454" i="1"/>
  <c r="L454" i="1"/>
  <c r="T453" i="1"/>
  <c r="AL453" i="1" s="1"/>
  <c r="Q453" i="1"/>
  <c r="N453" i="1"/>
  <c r="M453" i="1"/>
  <c r="L453" i="1"/>
  <c r="T452" i="1"/>
  <c r="AL452" i="1" s="1"/>
  <c r="Q452" i="1"/>
  <c r="N452" i="1"/>
  <c r="M452" i="1"/>
  <c r="L452" i="1"/>
  <c r="AL451" i="1"/>
  <c r="U451" i="1"/>
  <c r="T451" i="1"/>
  <c r="Q451" i="1"/>
  <c r="M451" i="1"/>
  <c r="L451" i="1"/>
  <c r="T450" i="1"/>
  <c r="Q450" i="1"/>
  <c r="N450" i="1"/>
  <c r="M450" i="1"/>
  <c r="L450" i="1"/>
  <c r="T449" i="1"/>
  <c r="Q449" i="1"/>
  <c r="N449" i="1"/>
  <c r="M449" i="1"/>
  <c r="L449" i="1"/>
  <c r="T448" i="1"/>
  <c r="Q448" i="1"/>
  <c r="N448" i="1"/>
  <c r="M448" i="1"/>
  <c r="L448" i="1"/>
  <c r="T447" i="1"/>
  <c r="Q447" i="1"/>
  <c r="N447" i="1"/>
  <c r="M447" i="1"/>
  <c r="L447" i="1"/>
  <c r="T446" i="1"/>
  <c r="Q446" i="1"/>
  <c r="N446" i="1"/>
  <c r="M446" i="1"/>
  <c r="L446" i="1"/>
  <c r="T445" i="1"/>
  <c r="Q445" i="1"/>
  <c r="N445" i="1"/>
  <c r="M445" i="1"/>
  <c r="L445" i="1"/>
  <c r="T444" i="1"/>
  <c r="Q444" i="1"/>
  <c r="N444" i="1"/>
  <c r="M444" i="1"/>
  <c r="L444" i="1"/>
  <c r="T443" i="1"/>
  <c r="Q443" i="1"/>
  <c r="N443" i="1"/>
  <c r="M443" i="1"/>
  <c r="L443" i="1"/>
  <c r="T442" i="1"/>
  <c r="Q442" i="1"/>
  <c r="N442" i="1"/>
  <c r="M442" i="1"/>
  <c r="L442" i="1"/>
  <c r="T441" i="1"/>
  <c r="Q441" i="1"/>
  <c r="N441" i="1"/>
  <c r="M441" i="1"/>
  <c r="L441" i="1"/>
  <c r="T440" i="1"/>
  <c r="Q440" i="1"/>
  <c r="N440" i="1"/>
  <c r="M440" i="1"/>
  <c r="L440" i="1"/>
  <c r="T439" i="1"/>
  <c r="Q439" i="1"/>
  <c r="N439" i="1"/>
  <c r="M439" i="1"/>
  <c r="L439" i="1"/>
  <c r="T438" i="1"/>
  <c r="Q438" i="1"/>
  <c r="N438" i="1"/>
  <c r="M438" i="1"/>
  <c r="L438" i="1"/>
  <c r="T437" i="1"/>
  <c r="Q437" i="1"/>
  <c r="N437" i="1"/>
  <c r="M437" i="1"/>
  <c r="L437" i="1"/>
  <c r="T436" i="1"/>
  <c r="Q436" i="1"/>
  <c r="N436" i="1"/>
  <c r="M436" i="1"/>
  <c r="L436" i="1"/>
  <c r="T435" i="1"/>
  <c r="Q435" i="1"/>
  <c r="N435" i="1"/>
  <c r="M435" i="1"/>
  <c r="L435" i="1"/>
  <c r="T434" i="1"/>
  <c r="Q434" i="1"/>
  <c r="N434" i="1"/>
  <c r="M434" i="1"/>
  <c r="L434" i="1"/>
  <c r="T433" i="1"/>
  <c r="Q433" i="1"/>
  <c r="N433" i="1"/>
  <c r="M433" i="1"/>
  <c r="L433" i="1"/>
  <c r="T432" i="1"/>
  <c r="Q432" i="1"/>
  <c r="N432" i="1"/>
  <c r="M432" i="1"/>
  <c r="L432" i="1"/>
  <c r="T431" i="1"/>
  <c r="Q431" i="1"/>
  <c r="N431" i="1"/>
  <c r="M431" i="1"/>
  <c r="L431" i="1"/>
  <c r="T430" i="1"/>
  <c r="Q430" i="1"/>
  <c r="N430" i="1"/>
  <c r="M430" i="1"/>
  <c r="L430" i="1"/>
  <c r="T429" i="1"/>
  <c r="Q429" i="1"/>
  <c r="N429" i="1"/>
  <c r="M429" i="1"/>
  <c r="L429" i="1"/>
  <c r="T428" i="1"/>
  <c r="Q428" i="1"/>
  <c r="N428" i="1"/>
  <c r="M428" i="1"/>
  <c r="L428" i="1"/>
  <c r="T427" i="1"/>
  <c r="Q427" i="1"/>
  <c r="N427" i="1"/>
  <c r="M427" i="1"/>
  <c r="L427" i="1"/>
  <c r="T426" i="1"/>
  <c r="Q426" i="1"/>
  <c r="N426" i="1"/>
  <c r="M426" i="1"/>
  <c r="L426" i="1"/>
  <c r="T425" i="1"/>
  <c r="AL425" i="1" s="1"/>
  <c r="Q425" i="1"/>
  <c r="N425" i="1"/>
  <c r="M425" i="1"/>
  <c r="L425" i="1"/>
  <c r="T424" i="1"/>
  <c r="AL424" i="1" s="1"/>
  <c r="Q424" i="1"/>
  <c r="N424" i="1"/>
  <c r="M424" i="1"/>
  <c r="L424" i="1"/>
  <c r="T423" i="1"/>
  <c r="AL423" i="1" s="1"/>
  <c r="Q423" i="1"/>
  <c r="N423" i="1"/>
  <c r="M423" i="1"/>
  <c r="L423" i="1"/>
  <c r="T422" i="1"/>
  <c r="AL422" i="1" s="1"/>
  <c r="Q422" i="1"/>
  <c r="N422" i="1"/>
  <c r="M422" i="1"/>
  <c r="L422" i="1"/>
  <c r="T421" i="1"/>
  <c r="AL421" i="1" s="1"/>
  <c r="Q421" i="1"/>
  <c r="N421" i="1"/>
  <c r="M421" i="1"/>
  <c r="L421" i="1"/>
  <c r="T420" i="1"/>
  <c r="AL420" i="1" s="1"/>
  <c r="M420" i="1"/>
  <c r="T419" i="1"/>
  <c r="AL419" i="1" s="1"/>
  <c r="M419" i="1"/>
  <c r="T418" i="1"/>
  <c r="AL418" i="1" s="1"/>
  <c r="M418" i="1"/>
  <c r="T417" i="1"/>
  <c r="M417" i="1"/>
  <c r="T416" i="1"/>
  <c r="AL416" i="1" s="1"/>
  <c r="M416" i="1"/>
  <c r="Z415" i="1"/>
  <c r="Z411" i="1" s="1"/>
  <c r="V415" i="1"/>
  <c r="S415" i="1"/>
  <c r="T414" i="1"/>
  <c r="U414" i="1" s="1"/>
  <c r="Q414" i="1"/>
  <c r="M414" i="1"/>
  <c r="L414" i="1"/>
  <c r="T413" i="1"/>
  <c r="AL413" i="1" s="1"/>
  <c r="M413" i="1"/>
  <c r="L413" i="1"/>
  <c r="Z412" i="1"/>
  <c r="V412" i="1"/>
  <c r="S412" i="1"/>
  <c r="T409" i="1"/>
  <c r="AL409" i="1" s="1"/>
  <c r="M409" i="1"/>
  <c r="L409" i="1"/>
  <c r="T408" i="1"/>
  <c r="U408" i="1" s="1"/>
  <c r="M408" i="1"/>
  <c r="L408" i="1"/>
  <c r="T407" i="1"/>
  <c r="AL407" i="1" s="1"/>
  <c r="M407" i="1"/>
  <c r="L407" i="1"/>
  <c r="T406" i="1"/>
  <c r="AL406" i="1" s="1"/>
  <c r="M406" i="1"/>
  <c r="L406" i="1"/>
  <c r="T405" i="1"/>
  <c r="AL405" i="1" s="1"/>
  <c r="M405" i="1"/>
  <c r="L405" i="1"/>
  <c r="T404" i="1"/>
  <c r="U404" i="1" s="1"/>
  <c r="M404" i="1"/>
  <c r="L404" i="1"/>
  <c r="T403" i="1"/>
  <c r="AL403" i="1" s="1"/>
  <c r="M403" i="1"/>
  <c r="L403" i="1"/>
  <c r="AL402" i="1"/>
  <c r="U402" i="1"/>
  <c r="T402" i="1"/>
  <c r="M402" i="1"/>
  <c r="L402" i="1"/>
  <c r="T401" i="1"/>
  <c r="AL401" i="1" s="1"/>
  <c r="M401" i="1"/>
  <c r="L401" i="1"/>
  <c r="T400" i="1"/>
  <c r="U400" i="1" s="1"/>
  <c r="M400" i="1"/>
  <c r="L400" i="1"/>
  <c r="T399" i="1"/>
  <c r="AL399" i="1" s="1"/>
  <c r="M399" i="1"/>
  <c r="L399" i="1"/>
  <c r="T398" i="1"/>
  <c r="AL398" i="1" s="1"/>
  <c r="M398" i="1"/>
  <c r="L398" i="1"/>
  <c r="Z397" i="1"/>
  <c r="V397" i="1"/>
  <c r="W397" i="1" s="1"/>
  <c r="S397" i="1"/>
  <c r="L397" i="1"/>
  <c r="T396" i="1"/>
  <c r="AL396" i="1" s="1"/>
  <c r="M396" i="1"/>
  <c r="L396" i="1"/>
  <c r="T395" i="1"/>
  <c r="AL395" i="1" s="1"/>
  <c r="M395" i="1"/>
  <c r="L395" i="1"/>
  <c r="AL394" i="1"/>
  <c r="U394" i="1"/>
  <c r="M394" i="1"/>
  <c r="L394" i="1"/>
  <c r="AL393" i="1"/>
  <c r="U393" i="1"/>
  <c r="M393" i="1"/>
  <c r="L393" i="1"/>
  <c r="Z392" i="1"/>
  <c r="V392" i="1"/>
  <c r="S392" i="1"/>
  <c r="L392" i="1"/>
  <c r="T391" i="1"/>
  <c r="AF391" i="1" s="1"/>
  <c r="N391" i="1"/>
  <c r="M391" i="1"/>
  <c r="L391" i="1"/>
  <c r="T390" i="1"/>
  <c r="AJ390" i="1" s="1"/>
  <c r="N390" i="1"/>
  <c r="M390" i="1"/>
  <c r="L390" i="1"/>
  <c r="T389" i="1"/>
  <c r="AB389" i="1" s="1"/>
  <c r="N389" i="1"/>
  <c r="M389" i="1"/>
  <c r="L389" i="1"/>
  <c r="T388" i="1"/>
  <c r="AJ388" i="1" s="1"/>
  <c r="M388" i="1"/>
  <c r="L388" i="1"/>
  <c r="T387" i="1"/>
  <c r="AG387" i="1" s="1"/>
  <c r="M387" i="1"/>
  <c r="L387" i="1"/>
  <c r="AJ386" i="1"/>
  <c r="AD386" i="1"/>
  <c r="T386" i="1"/>
  <c r="AC386" i="1" s="1"/>
  <c r="M386" i="1"/>
  <c r="L386" i="1"/>
  <c r="T385" i="1"/>
  <c r="AD385" i="1" s="1"/>
  <c r="M385" i="1"/>
  <c r="L385" i="1"/>
  <c r="T384" i="1"/>
  <c r="AD384" i="1" s="1"/>
  <c r="M384" i="1"/>
  <c r="L384" i="1"/>
  <c r="Z383" i="1"/>
  <c r="V383" i="1"/>
  <c r="S383" i="1"/>
  <c r="L383" i="1"/>
  <c r="T382" i="1"/>
  <c r="AI382" i="1" s="1"/>
  <c r="L382" i="1"/>
  <c r="AG381" i="1"/>
  <c r="AC381" i="1"/>
  <c r="T381" i="1"/>
  <c r="AD381" i="1" s="1"/>
  <c r="L381" i="1"/>
  <c r="AJ380" i="1"/>
  <c r="AC380" i="1"/>
  <c r="T380" i="1"/>
  <c r="AD380" i="1" s="1"/>
  <c r="L380" i="1"/>
  <c r="AF379" i="1"/>
  <c r="T379" i="1"/>
  <c r="AD379" i="1" s="1"/>
  <c r="L379" i="1"/>
  <c r="T378" i="1"/>
  <c r="AI378" i="1" s="1"/>
  <c r="L378" i="1"/>
  <c r="T377" i="1"/>
  <c r="AD377" i="1" s="1"/>
  <c r="L377" i="1"/>
  <c r="AB376" i="1"/>
  <c r="U376" i="1"/>
  <c r="T376" i="1"/>
  <c r="AD376" i="1" s="1"/>
  <c r="L376" i="1"/>
  <c r="T375" i="1"/>
  <c r="AD375" i="1" s="1"/>
  <c r="L375" i="1"/>
  <c r="T374" i="1"/>
  <c r="AI374" i="1" s="1"/>
  <c r="L374" i="1"/>
  <c r="AG373" i="1"/>
  <c r="AC373" i="1"/>
  <c r="T373" i="1"/>
  <c r="AD373" i="1" s="1"/>
  <c r="L373" i="1"/>
  <c r="AJ372" i="1"/>
  <c r="AC372" i="1"/>
  <c r="T372" i="1"/>
  <c r="AD372" i="1" s="1"/>
  <c r="N372" i="1"/>
  <c r="L372" i="1"/>
  <c r="AG371" i="1"/>
  <c r="T371" i="1"/>
  <c r="AD371" i="1" s="1"/>
  <c r="N371" i="1"/>
  <c r="L371" i="1"/>
  <c r="T370" i="1"/>
  <c r="AI370" i="1" s="1"/>
  <c r="N370" i="1"/>
  <c r="L370" i="1"/>
  <c r="T369" i="1"/>
  <c r="AD369" i="1" s="1"/>
  <c r="N369" i="1"/>
  <c r="L369" i="1"/>
  <c r="AG368" i="1"/>
  <c r="T368" i="1"/>
  <c r="AD368" i="1" s="1"/>
  <c r="N368" i="1"/>
  <c r="L368" i="1"/>
  <c r="T367" i="1"/>
  <c r="AD367" i="1" s="1"/>
  <c r="N367" i="1"/>
  <c r="L367" i="1"/>
  <c r="T366" i="1"/>
  <c r="AD366" i="1" s="1"/>
  <c r="N366" i="1"/>
  <c r="L366" i="1"/>
  <c r="AJ365" i="1"/>
  <c r="T365" i="1"/>
  <c r="AD365" i="1" s="1"/>
  <c r="N365" i="1"/>
  <c r="L365" i="1"/>
  <c r="T364" i="1"/>
  <c r="AD364" i="1" s="1"/>
  <c r="N364" i="1"/>
  <c r="L364" i="1"/>
  <c r="AG363" i="1"/>
  <c r="T363" i="1"/>
  <c r="AD363" i="1" s="1"/>
  <c r="N363" i="1"/>
  <c r="L363" i="1"/>
  <c r="T362" i="1"/>
  <c r="N362" i="1"/>
  <c r="L362" i="1"/>
  <c r="AF361" i="1"/>
  <c r="T361" i="1"/>
  <c r="AD361" i="1" s="1"/>
  <c r="N361" i="1"/>
  <c r="L361" i="1"/>
  <c r="AJ360" i="1"/>
  <c r="AI360" i="1"/>
  <c r="AC360" i="1"/>
  <c r="AB360" i="1"/>
  <c r="U360" i="1"/>
  <c r="T360" i="1"/>
  <c r="AD360" i="1" s="1"/>
  <c r="N360" i="1"/>
  <c r="L360" i="1"/>
  <c r="T359" i="1"/>
  <c r="AD359" i="1" s="1"/>
  <c r="N359" i="1"/>
  <c r="L359" i="1"/>
  <c r="T358" i="1"/>
  <c r="N358" i="1"/>
  <c r="L358" i="1"/>
  <c r="AJ357" i="1"/>
  <c r="AB357" i="1"/>
  <c r="T357" i="1"/>
  <c r="AD357" i="1" s="1"/>
  <c r="N357" i="1"/>
  <c r="L357" i="1"/>
  <c r="T356" i="1"/>
  <c r="AD356" i="1" s="1"/>
  <c r="N356" i="1"/>
  <c r="L356" i="1"/>
  <c r="AG355" i="1"/>
  <c r="T355" i="1"/>
  <c r="AD355" i="1" s="1"/>
  <c r="N355" i="1"/>
  <c r="L355" i="1"/>
  <c r="T354" i="1"/>
  <c r="N354" i="1"/>
  <c r="L354" i="1"/>
  <c r="AF353" i="1"/>
  <c r="T353" i="1"/>
  <c r="AD353" i="1" s="1"/>
  <c r="N353" i="1"/>
  <c r="L353" i="1"/>
  <c r="AJ352" i="1"/>
  <c r="AC352" i="1"/>
  <c r="AB352" i="1"/>
  <c r="T352" i="1"/>
  <c r="AD352" i="1" s="1"/>
  <c r="N352" i="1"/>
  <c r="L352" i="1"/>
  <c r="T351" i="1"/>
  <c r="AD351" i="1" s="1"/>
  <c r="N351" i="1"/>
  <c r="L351" i="1"/>
  <c r="T350" i="1"/>
  <c r="N350" i="1"/>
  <c r="L350" i="1"/>
  <c r="AJ349" i="1"/>
  <c r="AB349" i="1"/>
  <c r="T349" i="1"/>
  <c r="AD349" i="1" s="1"/>
  <c r="N349" i="1"/>
  <c r="L349" i="1"/>
  <c r="T348" i="1"/>
  <c r="AD348" i="1" s="1"/>
  <c r="N348" i="1"/>
  <c r="L348" i="1"/>
  <c r="AG347" i="1"/>
  <c r="T347" i="1"/>
  <c r="AC347" i="1" s="1"/>
  <c r="L347" i="1"/>
  <c r="AJ346" i="1"/>
  <c r="T346" i="1"/>
  <c r="AD346" i="1" s="1"/>
  <c r="N346" i="1"/>
  <c r="L346" i="1"/>
  <c r="T345" i="1"/>
  <c r="N345" i="1"/>
  <c r="L345" i="1"/>
  <c r="T344" i="1"/>
  <c r="N344" i="1"/>
  <c r="L344" i="1"/>
  <c r="T343" i="1"/>
  <c r="AD343" i="1" s="1"/>
  <c r="N343" i="1"/>
  <c r="L343" i="1"/>
  <c r="U342" i="1"/>
  <c r="T342" i="1"/>
  <c r="AG342" i="1" s="1"/>
  <c r="N342" i="1"/>
  <c r="L342" i="1"/>
  <c r="AD341" i="1"/>
  <c r="AC341" i="1"/>
  <c r="T341" i="1"/>
  <c r="AG341" i="1" s="1"/>
  <c r="N341" i="1"/>
  <c r="L341" i="1"/>
  <c r="T340" i="1"/>
  <c r="N340" i="1"/>
  <c r="L340" i="1"/>
  <c r="AJ339" i="1"/>
  <c r="AF339" i="1"/>
  <c r="T339" i="1"/>
  <c r="N339" i="1"/>
  <c r="L339" i="1"/>
  <c r="AG338" i="1"/>
  <c r="AB338" i="1"/>
  <c r="T338" i="1"/>
  <c r="AD338" i="1" s="1"/>
  <c r="N338" i="1"/>
  <c r="L338" i="1"/>
  <c r="T337" i="1"/>
  <c r="AG337" i="1" s="1"/>
  <c r="N337" i="1"/>
  <c r="L337" i="1"/>
  <c r="T336" i="1"/>
  <c r="N336" i="1"/>
  <c r="L336" i="1"/>
  <c r="AJ335" i="1"/>
  <c r="AB335" i="1"/>
  <c r="T335" i="1"/>
  <c r="AD335" i="1" s="1"/>
  <c r="N335" i="1"/>
  <c r="L335" i="1"/>
  <c r="T334" i="1"/>
  <c r="AD334" i="1" s="1"/>
  <c r="L334" i="1"/>
  <c r="T333" i="1"/>
  <c r="AD333" i="1" s="1"/>
  <c r="L333" i="1"/>
  <c r="T332" i="1"/>
  <c r="AI332" i="1" s="1"/>
  <c r="N332" i="1"/>
  <c r="L332" i="1"/>
  <c r="T331" i="1"/>
  <c r="AD331" i="1" s="1"/>
  <c r="N331" i="1"/>
  <c r="L331" i="1"/>
  <c r="AJ330" i="1"/>
  <c r="T330" i="1"/>
  <c r="AD330" i="1" s="1"/>
  <c r="L330" i="1"/>
  <c r="U329" i="1"/>
  <c r="T329" i="1"/>
  <c r="AJ329" i="1" s="1"/>
  <c r="L329" i="1"/>
  <c r="T328" i="1"/>
  <c r="AD328" i="1" s="1"/>
  <c r="N328" i="1"/>
  <c r="L328" i="1"/>
  <c r="AF327" i="1"/>
  <c r="AB327" i="1"/>
  <c r="T327" i="1"/>
  <c r="AD327" i="1" s="1"/>
  <c r="N327" i="1"/>
  <c r="L327" i="1"/>
  <c r="AG326" i="1"/>
  <c r="AB326" i="1"/>
  <c r="U326" i="1"/>
  <c r="T326" i="1"/>
  <c r="AD326" i="1" s="1"/>
  <c r="L326" i="1"/>
  <c r="T325" i="1"/>
  <c r="AD325" i="1" s="1"/>
  <c r="L325" i="1"/>
  <c r="T324" i="1"/>
  <c r="L324" i="1"/>
  <c r="AC323" i="1"/>
  <c r="T323" i="1"/>
  <c r="L323" i="1"/>
  <c r="T322" i="1"/>
  <c r="AC322" i="1" s="1"/>
  <c r="N322" i="1"/>
  <c r="L322" i="1"/>
  <c r="AG321" i="1"/>
  <c r="AC321" i="1"/>
  <c r="T321" i="1"/>
  <c r="L321" i="1"/>
  <c r="AJ320" i="1"/>
  <c r="AI320" i="1"/>
  <c r="AC320" i="1"/>
  <c r="AB320" i="1"/>
  <c r="U320" i="1"/>
  <c r="T320" i="1"/>
  <c r="AD320" i="1" s="1"/>
  <c r="L320" i="1"/>
  <c r="AJ319" i="1"/>
  <c r="AB319" i="1"/>
  <c r="T319" i="1"/>
  <c r="AD319" i="1" s="1"/>
  <c r="N319" i="1"/>
  <c r="L319" i="1"/>
  <c r="T318" i="1"/>
  <c r="AD318" i="1" s="1"/>
  <c r="L318" i="1"/>
  <c r="AF317" i="1"/>
  <c r="T317" i="1"/>
  <c r="AD317" i="1" s="1"/>
  <c r="L317" i="1"/>
  <c r="T316" i="1"/>
  <c r="L316" i="1"/>
  <c r="T315" i="1"/>
  <c r="N315" i="1"/>
  <c r="L315" i="1"/>
  <c r="AI314" i="1"/>
  <c r="U314" i="1"/>
  <c r="T314" i="1"/>
  <c r="N314" i="1"/>
  <c r="L314" i="1"/>
  <c r="T313" i="1"/>
  <c r="AJ313" i="1" s="1"/>
  <c r="N313" i="1"/>
  <c r="L313" i="1"/>
  <c r="AG312" i="1"/>
  <c r="T312" i="1"/>
  <c r="AI312" i="1" s="1"/>
  <c r="N312" i="1"/>
  <c r="L312" i="1"/>
  <c r="T311" i="1"/>
  <c r="N311" i="1"/>
  <c r="L311" i="1"/>
  <c r="T310" i="1"/>
  <c r="N310" i="1"/>
  <c r="L310" i="1"/>
  <c r="AI309" i="1"/>
  <c r="T309" i="1"/>
  <c r="AJ309" i="1" s="1"/>
  <c r="N309" i="1"/>
  <c r="L309" i="1"/>
  <c r="T308" i="1"/>
  <c r="AJ308" i="1" s="1"/>
  <c r="N308" i="1"/>
  <c r="L308" i="1"/>
  <c r="T307" i="1"/>
  <c r="L307" i="1"/>
  <c r="T306" i="1"/>
  <c r="N306" i="1"/>
  <c r="L306" i="1"/>
  <c r="T305" i="1"/>
  <c r="N305" i="1"/>
  <c r="L305" i="1"/>
  <c r="T304" i="1"/>
  <c r="L304" i="1"/>
  <c r="T303" i="1"/>
  <c r="L303" i="1"/>
  <c r="T302" i="1"/>
  <c r="N302" i="1"/>
  <c r="L302" i="1"/>
  <c r="T301" i="1"/>
  <c r="N301" i="1"/>
  <c r="L301" i="1"/>
  <c r="T300" i="1"/>
  <c r="N300" i="1"/>
  <c r="L300" i="1"/>
  <c r="T299" i="1"/>
  <c r="AI299" i="1" s="1"/>
  <c r="N299" i="1"/>
  <c r="L299" i="1"/>
  <c r="AJ298" i="1"/>
  <c r="AI298" i="1"/>
  <c r="AC298" i="1"/>
  <c r="AB298" i="1"/>
  <c r="U298" i="1"/>
  <c r="T298" i="1"/>
  <c r="AD298" i="1" s="1"/>
  <c r="N298" i="1"/>
  <c r="L298" i="1"/>
  <c r="T297" i="1"/>
  <c r="N297" i="1"/>
  <c r="L297" i="1"/>
  <c r="AD296" i="1"/>
  <c r="T296" i="1"/>
  <c r="N296" i="1"/>
  <c r="L296" i="1"/>
  <c r="AF295" i="1"/>
  <c r="AD295" i="1"/>
  <c r="T295" i="1"/>
  <c r="N295" i="1"/>
  <c r="L295" i="1"/>
  <c r="AJ294" i="1"/>
  <c r="AB294" i="1"/>
  <c r="T294" i="1"/>
  <c r="N294" i="1"/>
  <c r="L294" i="1"/>
  <c r="T293" i="1"/>
  <c r="N293" i="1"/>
  <c r="L293" i="1"/>
  <c r="T292" i="1"/>
  <c r="N292" i="1"/>
  <c r="L292" i="1"/>
  <c r="AF291" i="1"/>
  <c r="T291" i="1"/>
  <c r="N291" i="1"/>
  <c r="L291" i="1"/>
  <c r="T290" i="1"/>
  <c r="AJ290" i="1" s="1"/>
  <c r="N290" i="1"/>
  <c r="L290" i="1"/>
  <c r="T289" i="1"/>
  <c r="N289" i="1"/>
  <c r="L289" i="1"/>
  <c r="T288" i="1"/>
  <c r="N288" i="1"/>
  <c r="L288" i="1"/>
  <c r="AB287" i="1"/>
  <c r="T287" i="1"/>
  <c r="AG287" i="1" s="1"/>
  <c r="N287" i="1"/>
  <c r="L287" i="1"/>
  <c r="AB286" i="1"/>
  <c r="T286" i="1"/>
  <c r="N286" i="1"/>
  <c r="L286" i="1"/>
  <c r="AG285" i="1"/>
  <c r="AC285" i="1"/>
  <c r="U285" i="1"/>
  <c r="T285" i="1"/>
  <c r="AJ285" i="1" s="1"/>
  <c r="N285" i="1"/>
  <c r="L285" i="1"/>
  <c r="T284" i="1"/>
  <c r="N284" i="1"/>
  <c r="L284" i="1"/>
  <c r="AG283" i="1"/>
  <c r="T283" i="1"/>
  <c r="U283" i="1" s="1"/>
  <c r="N283" i="1"/>
  <c r="L283" i="1"/>
  <c r="T282" i="1"/>
  <c r="AJ282" i="1" s="1"/>
  <c r="N282" i="1"/>
  <c r="L282" i="1"/>
  <c r="AI281" i="1"/>
  <c r="T281" i="1"/>
  <c r="AG281" i="1" s="1"/>
  <c r="N281" i="1"/>
  <c r="L281" i="1"/>
  <c r="T280" i="1"/>
  <c r="N280" i="1"/>
  <c r="L280" i="1"/>
  <c r="T279" i="1"/>
  <c r="AD279" i="1" s="1"/>
  <c r="N279" i="1"/>
  <c r="L279" i="1"/>
  <c r="AJ278" i="1"/>
  <c r="AF278" i="1"/>
  <c r="AB278" i="1"/>
  <c r="T278" i="1"/>
  <c r="AI278" i="1" s="1"/>
  <c r="N278" i="1"/>
  <c r="L278" i="1"/>
  <c r="T277" i="1"/>
  <c r="AJ277" i="1" s="1"/>
  <c r="L277" i="1"/>
  <c r="T276" i="1"/>
  <c r="AI276" i="1" s="1"/>
  <c r="L276" i="1"/>
  <c r="T275" i="1"/>
  <c r="AJ275" i="1" s="1"/>
  <c r="L275" i="1"/>
  <c r="T274" i="1"/>
  <c r="N274" i="1"/>
  <c r="L274" i="1"/>
  <c r="AF273" i="1"/>
  <c r="U273" i="1"/>
  <c r="T273" i="1"/>
  <c r="AG273" i="1" s="1"/>
  <c r="N273" i="1"/>
  <c r="L273" i="1"/>
  <c r="AJ272" i="1"/>
  <c r="T272" i="1"/>
  <c r="N272" i="1"/>
  <c r="L272" i="1"/>
  <c r="AG271" i="1"/>
  <c r="T271" i="1"/>
  <c r="AI271" i="1" s="1"/>
  <c r="L271" i="1"/>
  <c r="T270" i="1"/>
  <c r="AB270" i="1" s="1"/>
  <c r="N270" i="1"/>
  <c r="L270" i="1"/>
  <c r="U269" i="1"/>
  <c r="T269" i="1"/>
  <c r="AI269" i="1" s="1"/>
  <c r="N269" i="1"/>
  <c r="L269" i="1"/>
  <c r="T268" i="1"/>
  <c r="N268" i="1"/>
  <c r="L268" i="1"/>
  <c r="T267" i="1"/>
  <c r="AJ267" i="1" s="1"/>
  <c r="N267" i="1"/>
  <c r="L267" i="1"/>
  <c r="AF266" i="1"/>
  <c r="T266" i="1"/>
  <c r="AI266" i="1" s="1"/>
  <c r="N266" i="1"/>
  <c r="L266" i="1"/>
  <c r="AG265" i="1"/>
  <c r="AC265" i="1"/>
  <c r="T265" i="1"/>
  <c r="AJ265" i="1" s="1"/>
  <c r="N265" i="1"/>
  <c r="L265" i="1"/>
  <c r="T264" i="1"/>
  <c r="N264" i="1"/>
  <c r="L264" i="1"/>
  <c r="AJ263" i="1"/>
  <c r="AI263" i="1"/>
  <c r="AC263" i="1"/>
  <c r="AB263" i="1"/>
  <c r="U263" i="1"/>
  <c r="T263" i="1"/>
  <c r="AD263" i="1" s="1"/>
  <c r="N263" i="1"/>
  <c r="L263" i="1"/>
  <c r="T262" i="1"/>
  <c r="AB262" i="1" s="1"/>
  <c r="N262" i="1"/>
  <c r="L262" i="1"/>
  <c r="AI261" i="1"/>
  <c r="U261" i="1"/>
  <c r="T261" i="1"/>
  <c r="N261" i="1"/>
  <c r="L261" i="1"/>
  <c r="T260" i="1"/>
  <c r="N260" i="1"/>
  <c r="L260" i="1"/>
  <c r="AC259" i="1"/>
  <c r="T259" i="1"/>
  <c r="AJ259" i="1" s="1"/>
  <c r="N259" i="1"/>
  <c r="L259" i="1"/>
  <c r="AJ258" i="1"/>
  <c r="AF258" i="1"/>
  <c r="T258" i="1"/>
  <c r="AI258" i="1" s="1"/>
  <c r="N258" i="1"/>
  <c r="L258" i="1"/>
  <c r="T257" i="1"/>
  <c r="AJ257" i="1" s="1"/>
  <c r="N257" i="1"/>
  <c r="L257" i="1"/>
  <c r="T256" i="1"/>
  <c r="N256" i="1"/>
  <c r="L256" i="1"/>
  <c r="AC255" i="1"/>
  <c r="T255" i="1"/>
  <c r="AD255" i="1" s="1"/>
  <c r="N255" i="1"/>
  <c r="L255" i="1"/>
  <c r="T254" i="1"/>
  <c r="AB254" i="1" s="1"/>
  <c r="N254" i="1"/>
  <c r="L254" i="1"/>
  <c r="T253" i="1"/>
  <c r="AI253" i="1" s="1"/>
  <c r="N253" i="1"/>
  <c r="L253" i="1"/>
  <c r="T252" i="1"/>
  <c r="N252" i="1"/>
  <c r="L252" i="1"/>
  <c r="AC251" i="1"/>
  <c r="T251" i="1"/>
  <c r="AJ251" i="1" s="1"/>
  <c r="N251" i="1"/>
  <c r="L251" i="1"/>
  <c r="T250" i="1"/>
  <c r="AI250" i="1" s="1"/>
  <c r="N250" i="1"/>
  <c r="L250" i="1"/>
  <c r="T249" i="1"/>
  <c r="AJ249" i="1" s="1"/>
  <c r="N249" i="1"/>
  <c r="L249" i="1"/>
  <c r="T248" i="1"/>
  <c r="N248" i="1"/>
  <c r="L248" i="1"/>
  <c r="AG247" i="1"/>
  <c r="AB247" i="1"/>
  <c r="U247" i="1"/>
  <c r="T247" i="1"/>
  <c r="AD247" i="1" s="1"/>
  <c r="N247" i="1"/>
  <c r="L247" i="1"/>
  <c r="AB246" i="1"/>
  <c r="T246" i="1"/>
  <c r="N246" i="1"/>
  <c r="L246" i="1"/>
  <c r="T245" i="1"/>
  <c r="AI245" i="1" s="1"/>
  <c r="N245" i="1"/>
  <c r="L245" i="1"/>
  <c r="T244" i="1"/>
  <c r="N244" i="1"/>
  <c r="L244" i="1"/>
  <c r="AJ243" i="1"/>
  <c r="AF243" i="1"/>
  <c r="AC243" i="1"/>
  <c r="T243" i="1"/>
  <c r="N243" i="1"/>
  <c r="L243" i="1"/>
  <c r="AJ242" i="1"/>
  <c r="T242" i="1"/>
  <c r="AI242" i="1" s="1"/>
  <c r="N242" i="1"/>
  <c r="L242" i="1"/>
  <c r="U241" i="1"/>
  <c r="T241" i="1"/>
  <c r="AJ241" i="1" s="1"/>
  <c r="N241" i="1"/>
  <c r="L241" i="1"/>
  <c r="T240" i="1"/>
  <c r="N240" i="1"/>
  <c r="L240" i="1"/>
  <c r="AG239" i="1"/>
  <c r="AB239" i="1"/>
  <c r="T239" i="1"/>
  <c r="AD239" i="1" s="1"/>
  <c r="N239" i="1"/>
  <c r="L239" i="1"/>
  <c r="T238" i="1"/>
  <c r="N238" i="1"/>
  <c r="L238" i="1"/>
  <c r="AI237" i="1"/>
  <c r="T237" i="1"/>
  <c r="U237" i="1" s="1"/>
  <c r="N237" i="1"/>
  <c r="L237" i="1"/>
  <c r="T236" i="1"/>
  <c r="AD236" i="1" s="1"/>
  <c r="N236" i="1"/>
  <c r="L236" i="1"/>
  <c r="T235" i="1"/>
  <c r="AB235" i="1" s="1"/>
  <c r="N235" i="1"/>
  <c r="L235" i="1"/>
  <c r="AB234" i="1"/>
  <c r="T234" i="1"/>
  <c r="AI234" i="1" s="1"/>
  <c r="N234" i="1"/>
  <c r="L234" i="1"/>
  <c r="AG233" i="1"/>
  <c r="AC233" i="1"/>
  <c r="T233" i="1"/>
  <c r="AJ233" i="1" s="1"/>
  <c r="N233" i="1"/>
  <c r="L233" i="1"/>
  <c r="T232" i="1"/>
  <c r="AD232" i="1" s="1"/>
  <c r="N232" i="1"/>
  <c r="L232" i="1"/>
  <c r="AJ231" i="1"/>
  <c r="AC231" i="1"/>
  <c r="AB231" i="1"/>
  <c r="T231" i="1"/>
  <c r="AD231" i="1" s="1"/>
  <c r="N231" i="1"/>
  <c r="L231" i="1"/>
  <c r="T230" i="1"/>
  <c r="AI230" i="1" s="1"/>
  <c r="N230" i="1"/>
  <c r="L230" i="1"/>
  <c r="U229" i="1"/>
  <c r="T229" i="1"/>
  <c r="AJ229" i="1" s="1"/>
  <c r="N229" i="1"/>
  <c r="L229" i="1"/>
  <c r="AD228" i="1"/>
  <c r="T228" i="1"/>
  <c r="N228" i="1"/>
  <c r="L228" i="1"/>
  <c r="T227" i="1"/>
  <c r="AD227" i="1" s="1"/>
  <c r="N227" i="1"/>
  <c r="L227" i="1"/>
  <c r="T226" i="1"/>
  <c r="AI226" i="1" s="1"/>
  <c r="N226" i="1"/>
  <c r="L226" i="1"/>
  <c r="T225" i="1"/>
  <c r="AJ225" i="1" s="1"/>
  <c r="N225" i="1"/>
  <c r="L225" i="1"/>
  <c r="T224" i="1"/>
  <c r="AD224" i="1" s="1"/>
  <c r="N224" i="1"/>
  <c r="L224" i="1"/>
  <c r="T223" i="1"/>
  <c r="AD223" i="1" s="1"/>
  <c r="N223" i="1"/>
  <c r="L223" i="1"/>
  <c r="T222" i="1"/>
  <c r="AI222" i="1" s="1"/>
  <c r="N222" i="1"/>
  <c r="L222" i="1"/>
  <c r="T221" i="1"/>
  <c r="AJ221" i="1" s="1"/>
  <c r="N221" i="1"/>
  <c r="L221" i="1"/>
  <c r="T220" i="1"/>
  <c r="AF220" i="1" s="1"/>
  <c r="N220" i="1"/>
  <c r="L220" i="1"/>
  <c r="AJ219" i="1"/>
  <c r="AI219" i="1"/>
  <c r="AC219" i="1"/>
  <c r="AB219" i="1"/>
  <c r="U219" i="1"/>
  <c r="T219" i="1"/>
  <c r="AD219" i="1" s="1"/>
  <c r="N219" i="1"/>
  <c r="L219" i="1"/>
  <c r="T218" i="1"/>
  <c r="AF218" i="1" s="1"/>
  <c r="N218" i="1"/>
  <c r="L218" i="1"/>
  <c r="AG217" i="1"/>
  <c r="AC217" i="1"/>
  <c r="T217" i="1"/>
  <c r="AJ217" i="1" s="1"/>
  <c r="N217" i="1"/>
  <c r="L217" i="1"/>
  <c r="T216" i="1"/>
  <c r="AF216" i="1" s="1"/>
  <c r="N216" i="1"/>
  <c r="L216" i="1"/>
  <c r="U215" i="1"/>
  <c r="T215" i="1"/>
  <c r="AD215" i="1" s="1"/>
  <c r="N215" i="1"/>
  <c r="L215" i="1"/>
  <c r="T214" i="1"/>
  <c r="AF214" i="1" s="1"/>
  <c r="N214" i="1"/>
  <c r="L214" i="1"/>
  <c r="T213" i="1"/>
  <c r="AJ213" i="1" s="1"/>
  <c r="N213" i="1"/>
  <c r="L213" i="1"/>
  <c r="AD212" i="1"/>
  <c r="T212" i="1"/>
  <c r="AF212" i="1" s="1"/>
  <c r="N212" i="1"/>
  <c r="L212" i="1"/>
  <c r="T211" i="1"/>
  <c r="AD211" i="1" s="1"/>
  <c r="L211" i="1"/>
  <c r="T210" i="1"/>
  <c r="AF210" i="1" s="1"/>
  <c r="L210" i="1"/>
  <c r="T209" i="1"/>
  <c r="AJ209" i="1" s="1"/>
  <c r="L209" i="1"/>
  <c r="T208" i="1"/>
  <c r="AF208" i="1" s="1"/>
  <c r="L208" i="1"/>
  <c r="AC207" i="1"/>
  <c r="T207" i="1"/>
  <c r="AD207" i="1" s="1"/>
  <c r="L207" i="1"/>
  <c r="T206" i="1"/>
  <c r="AJ206" i="1" s="1"/>
  <c r="L206" i="1"/>
  <c r="AG205" i="1"/>
  <c r="T205" i="1"/>
  <c r="AJ205" i="1" s="1"/>
  <c r="L205" i="1"/>
  <c r="T204" i="1"/>
  <c r="AF204" i="1" s="1"/>
  <c r="L204" i="1"/>
  <c r="T203" i="1"/>
  <c r="AD203" i="1" s="1"/>
  <c r="N203" i="1"/>
  <c r="L203" i="1"/>
  <c r="T202" i="1"/>
  <c r="AF202" i="1" s="1"/>
  <c r="N202" i="1"/>
  <c r="L202" i="1"/>
  <c r="T201" i="1"/>
  <c r="AJ201" i="1" s="1"/>
  <c r="N201" i="1"/>
  <c r="L201" i="1"/>
  <c r="AJ200" i="1"/>
  <c r="AD200" i="1"/>
  <c r="AB200" i="1"/>
  <c r="T200" i="1"/>
  <c r="AF200" i="1" s="1"/>
  <c r="N200" i="1"/>
  <c r="L200" i="1"/>
  <c r="T199" i="1"/>
  <c r="AD199" i="1" s="1"/>
  <c r="N199" i="1"/>
  <c r="L199" i="1"/>
  <c r="T198" i="1"/>
  <c r="AF198" i="1" s="1"/>
  <c r="N198" i="1"/>
  <c r="L198" i="1"/>
  <c r="T197" i="1"/>
  <c r="AJ197" i="1" s="1"/>
  <c r="N197" i="1"/>
  <c r="L197" i="1"/>
  <c r="T196" i="1"/>
  <c r="AD196" i="1" s="1"/>
  <c r="N196" i="1"/>
  <c r="L196" i="1"/>
  <c r="T195" i="1"/>
  <c r="AD195" i="1" s="1"/>
  <c r="N195" i="1"/>
  <c r="L195" i="1"/>
  <c r="T194" i="1"/>
  <c r="AJ194" i="1" s="1"/>
  <c r="N194" i="1"/>
  <c r="L194" i="1"/>
  <c r="T193" i="1"/>
  <c r="AI193" i="1" s="1"/>
  <c r="N193" i="1"/>
  <c r="L193" i="1"/>
  <c r="T192" i="1"/>
  <c r="U192" i="1" s="1"/>
  <c r="N192" i="1"/>
  <c r="L192" i="1"/>
  <c r="AJ191" i="1"/>
  <c r="T191" i="1"/>
  <c r="AD191" i="1" s="1"/>
  <c r="N191" i="1"/>
  <c r="L191" i="1"/>
  <c r="T190" i="1"/>
  <c r="AJ190" i="1" s="1"/>
  <c r="N190" i="1"/>
  <c r="L190" i="1"/>
  <c r="T189" i="1"/>
  <c r="AC189" i="1" s="1"/>
  <c r="N189" i="1"/>
  <c r="L189" i="1"/>
  <c r="T188" i="1"/>
  <c r="AI188" i="1" s="1"/>
  <c r="N188" i="1"/>
  <c r="L188" i="1"/>
  <c r="AI187" i="1"/>
  <c r="AC187" i="1"/>
  <c r="AE187" i="1" s="1"/>
  <c r="T187" i="1"/>
  <c r="AD187" i="1" s="1"/>
  <c r="N187" i="1"/>
  <c r="L187" i="1"/>
  <c r="T186" i="1"/>
  <c r="AJ186" i="1" s="1"/>
  <c r="N186" i="1"/>
  <c r="L186" i="1"/>
  <c r="T185" i="1"/>
  <c r="U185" i="1" s="1"/>
  <c r="N185" i="1"/>
  <c r="L185" i="1"/>
  <c r="AI184" i="1"/>
  <c r="U184" i="1"/>
  <c r="T184" i="1"/>
  <c r="AB184" i="1" s="1"/>
  <c r="N184" i="1"/>
  <c r="L184" i="1"/>
  <c r="U183" i="1"/>
  <c r="T183" i="1"/>
  <c r="AC183" i="1" s="1"/>
  <c r="N183" i="1"/>
  <c r="L183" i="1"/>
  <c r="T182" i="1"/>
  <c r="AB182" i="1" s="1"/>
  <c r="N182" i="1"/>
  <c r="L182" i="1"/>
  <c r="AI181" i="1"/>
  <c r="T181" i="1"/>
  <c r="AD181" i="1" s="1"/>
  <c r="N181" i="1"/>
  <c r="L181" i="1"/>
  <c r="T180" i="1"/>
  <c r="AI180" i="1" s="1"/>
  <c r="N180" i="1"/>
  <c r="L180" i="1"/>
  <c r="T179" i="1"/>
  <c r="AJ179" i="1" s="1"/>
  <c r="N179" i="1"/>
  <c r="L179" i="1"/>
  <c r="AJ178" i="1"/>
  <c r="AF178" i="1"/>
  <c r="AB178" i="1"/>
  <c r="T178" i="1"/>
  <c r="N178" i="1"/>
  <c r="L178" i="1"/>
  <c r="AG177" i="1"/>
  <c r="T177" i="1"/>
  <c r="AD177" i="1" s="1"/>
  <c r="N177" i="1"/>
  <c r="L177" i="1"/>
  <c r="T176" i="1"/>
  <c r="AI176" i="1" s="1"/>
  <c r="N176" i="1"/>
  <c r="L176" i="1"/>
  <c r="U175" i="1"/>
  <c r="T175" i="1"/>
  <c r="AJ175" i="1" s="1"/>
  <c r="N175" i="1"/>
  <c r="L175" i="1"/>
  <c r="T174" i="1"/>
  <c r="AB174" i="1" s="1"/>
  <c r="N174" i="1"/>
  <c r="L174" i="1"/>
  <c r="T173" i="1"/>
  <c r="AD173" i="1" s="1"/>
  <c r="N173" i="1"/>
  <c r="L173" i="1"/>
  <c r="T172" i="1"/>
  <c r="AI172" i="1" s="1"/>
  <c r="N172" i="1"/>
  <c r="L172" i="1"/>
  <c r="T171" i="1"/>
  <c r="AJ171" i="1" s="1"/>
  <c r="N171" i="1"/>
  <c r="L171" i="1"/>
  <c r="AJ170" i="1"/>
  <c r="AF170" i="1"/>
  <c r="AB170" i="1"/>
  <c r="T170" i="1"/>
  <c r="N170" i="1"/>
  <c r="L170" i="1"/>
  <c r="AG169" i="1"/>
  <c r="T169" i="1"/>
  <c r="AD169" i="1" s="1"/>
  <c r="N169" i="1"/>
  <c r="L169" i="1"/>
  <c r="T168" i="1"/>
  <c r="AI168" i="1" s="1"/>
  <c r="N168" i="1"/>
  <c r="L168" i="1"/>
  <c r="U167" i="1"/>
  <c r="T167" i="1"/>
  <c r="AJ167" i="1" s="1"/>
  <c r="N167" i="1"/>
  <c r="L167" i="1"/>
  <c r="T166" i="1"/>
  <c r="AB166" i="1" s="1"/>
  <c r="N166" i="1"/>
  <c r="L166" i="1"/>
  <c r="T165" i="1"/>
  <c r="AD165" i="1" s="1"/>
  <c r="N165" i="1"/>
  <c r="L165" i="1"/>
  <c r="T164" i="1"/>
  <c r="AI164" i="1" s="1"/>
  <c r="N164" i="1"/>
  <c r="L164" i="1"/>
  <c r="T163" i="1"/>
  <c r="AJ163" i="1" s="1"/>
  <c r="N163" i="1"/>
  <c r="L163" i="1"/>
  <c r="AJ162" i="1"/>
  <c r="AF162" i="1"/>
  <c r="AB162" i="1"/>
  <c r="T162" i="1"/>
  <c r="N162" i="1"/>
  <c r="L162" i="1"/>
  <c r="AG161" i="1"/>
  <c r="T161" i="1"/>
  <c r="AD161" i="1" s="1"/>
  <c r="N161" i="1"/>
  <c r="L161" i="1"/>
  <c r="T160" i="1"/>
  <c r="AI160" i="1" s="1"/>
  <c r="N160" i="1"/>
  <c r="L160" i="1"/>
  <c r="U159" i="1"/>
  <c r="T159" i="1"/>
  <c r="AJ159" i="1" s="1"/>
  <c r="N159" i="1"/>
  <c r="L159" i="1"/>
  <c r="T158" i="1"/>
  <c r="AB158" i="1" s="1"/>
  <c r="N158" i="1"/>
  <c r="L158" i="1"/>
  <c r="T157" i="1"/>
  <c r="AD157" i="1" s="1"/>
  <c r="N157" i="1"/>
  <c r="L157" i="1"/>
  <c r="T156" i="1"/>
  <c r="AI156" i="1" s="1"/>
  <c r="N156" i="1"/>
  <c r="L156" i="1"/>
  <c r="T155" i="1"/>
  <c r="AJ155" i="1" s="1"/>
  <c r="N155" i="1"/>
  <c r="L155" i="1"/>
  <c r="AJ154" i="1"/>
  <c r="AF154" i="1"/>
  <c r="AB154" i="1"/>
  <c r="T154" i="1"/>
  <c r="N154" i="1"/>
  <c r="L154" i="1"/>
  <c r="AG153" i="1"/>
  <c r="T153" i="1"/>
  <c r="AD153" i="1" s="1"/>
  <c r="N153" i="1"/>
  <c r="L153" i="1"/>
  <c r="T152" i="1"/>
  <c r="AI152" i="1" s="1"/>
  <c r="N152" i="1"/>
  <c r="L152" i="1"/>
  <c r="U151" i="1"/>
  <c r="T151" i="1"/>
  <c r="AJ151" i="1" s="1"/>
  <c r="N151" i="1"/>
  <c r="L151" i="1"/>
  <c r="T150" i="1"/>
  <c r="AB150" i="1" s="1"/>
  <c r="N150" i="1"/>
  <c r="L150" i="1"/>
  <c r="T149" i="1"/>
  <c r="AD149" i="1" s="1"/>
  <c r="N149" i="1"/>
  <c r="L149" i="1"/>
  <c r="T148" i="1"/>
  <c r="AI148" i="1" s="1"/>
  <c r="N148" i="1"/>
  <c r="L148" i="1"/>
  <c r="T147" i="1"/>
  <c r="AJ147" i="1" s="1"/>
  <c r="N147" i="1"/>
  <c r="L147" i="1"/>
  <c r="AF146" i="1"/>
  <c r="AB146" i="1"/>
  <c r="T146" i="1"/>
  <c r="AJ146" i="1" s="1"/>
  <c r="N146" i="1"/>
  <c r="L146" i="1"/>
  <c r="AG145" i="1"/>
  <c r="U145" i="1"/>
  <c r="T145" i="1"/>
  <c r="AD145" i="1" s="1"/>
  <c r="N145" i="1"/>
  <c r="L145" i="1"/>
  <c r="T144" i="1"/>
  <c r="AI144" i="1" s="1"/>
  <c r="N144" i="1"/>
  <c r="L144" i="1"/>
  <c r="U143" i="1"/>
  <c r="T143" i="1"/>
  <c r="AJ143" i="1" s="1"/>
  <c r="N143" i="1"/>
  <c r="L143" i="1"/>
  <c r="T142" i="1"/>
  <c r="N142" i="1"/>
  <c r="L142" i="1"/>
  <c r="T141" i="1"/>
  <c r="AD141" i="1" s="1"/>
  <c r="N141" i="1"/>
  <c r="L141" i="1"/>
  <c r="T140" i="1"/>
  <c r="AI140" i="1" s="1"/>
  <c r="N140" i="1"/>
  <c r="L140" i="1"/>
  <c r="T139" i="1"/>
  <c r="U139" i="1" s="1"/>
  <c r="M139" i="1"/>
  <c r="L139" i="1"/>
  <c r="V138" i="1"/>
  <c r="T138" i="1" s="1"/>
  <c r="M138" i="1"/>
  <c r="L138" i="1"/>
  <c r="U137" i="1"/>
  <c r="T137" i="1"/>
  <c r="M137" i="1"/>
  <c r="L137" i="1"/>
  <c r="Z136" i="1"/>
  <c r="S136" i="1"/>
  <c r="L136" i="1"/>
  <c r="AI135" i="1"/>
  <c r="AC135" i="1"/>
  <c r="T135" i="1"/>
  <c r="AD135" i="1" s="1"/>
  <c r="N135" i="1"/>
  <c r="L135" i="1"/>
  <c r="T134" i="1"/>
  <c r="AI134" i="1" s="1"/>
  <c r="N134" i="1"/>
  <c r="L134" i="1"/>
  <c r="AG133" i="1"/>
  <c r="T133" i="1"/>
  <c r="AJ133" i="1" s="1"/>
  <c r="N133" i="1"/>
  <c r="L133" i="1"/>
  <c r="AB132" i="1"/>
  <c r="T132" i="1"/>
  <c r="AJ132" i="1" s="1"/>
  <c r="N132" i="1"/>
  <c r="L132" i="1"/>
  <c r="AG131" i="1"/>
  <c r="T131" i="1"/>
  <c r="N131" i="1"/>
  <c r="L131" i="1"/>
  <c r="T130" i="1"/>
  <c r="AI130" i="1" s="1"/>
  <c r="N130" i="1"/>
  <c r="L130" i="1"/>
  <c r="U129" i="1"/>
  <c r="T129" i="1"/>
  <c r="AI129" i="1" s="1"/>
  <c r="N129" i="1"/>
  <c r="L129" i="1"/>
  <c r="AJ128" i="1"/>
  <c r="T128" i="1"/>
  <c r="N128" i="1"/>
  <c r="L128" i="1"/>
  <c r="T127" i="1"/>
  <c r="AD127" i="1" s="1"/>
  <c r="N127" i="1"/>
  <c r="L127" i="1"/>
  <c r="T126" i="1"/>
  <c r="AI126" i="1" s="1"/>
  <c r="L126" i="1"/>
  <c r="AJ125" i="1"/>
  <c r="T125" i="1"/>
  <c r="L125" i="1"/>
  <c r="AB124" i="1"/>
  <c r="T124" i="1"/>
  <c r="N124" i="1"/>
  <c r="L124" i="1"/>
  <c r="AF123" i="1"/>
  <c r="AC123" i="1"/>
  <c r="T123" i="1"/>
  <c r="AJ123" i="1" s="1"/>
  <c r="L123" i="1"/>
  <c r="T122" i="1"/>
  <c r="L122" i="1"/>
  <c r="T121" i="1"/>
  <c r="AJ121" i="1" s="1"/>
  <c r="N121" i="1"/>
  <c r="L121" i="1"/>
  <c r="AF120" i="1"/>
  <c r="T120" i="1"/>
  <c r="AI120" i="1" s="1"/>
  <c r="L120" i="1"/>
  <c r="T119" i="1"/>
  <c r="L119" i="1"/>
  <c r="T118" i="1"/>
  <c r="AI118" i="1" s="1"/>
  <c r="N118" i="1"/>
  <c r="L118" i="1"/>
  <c r="AG117" i="1"/>
  <c r="AC117" i="1"/>
  <c r="T117" i="1"/>
  <c r="AJ117" i="1" s="1"/>
  <c r="N117" i="1"/>
  <c r="L117" i="1"/>
  <c r="T116" i="1"/>
  <c r="AI116" i="1" s="1"/>
  <c r="N116" i="1"/>
  <c r="L116" i="1"/>
  <c r="AI115" i="1"/>
  <c r="U115" i="1"/>
  <c r="T115" i="1"/>
  <c r="AD115" i="1" s="1"/>
  <c r="N115" i="1"/>
  <c r="L115" i="1"/>
  <c r="T114" i="1"/>
  <c r="AI114" i="1" s="1"/>
  <c r="N114" i="1"/>
  <c r="L114" i="1"/>
  <c r="AG113" i="1"/>
  <c r="AC113" i="1"/>
  <c r="U113" i="1"/>
  <c r="T113" i="1"/>
  <c r="AJ113" i="1" s="1"/>
  <c r="N113" i="1"/>
  <c r="L113" i="1"/>
  <c r="AF112" i="1"/>
  <c r="T112" i="1"/>
  <c r="AB112" i="1" s="1"/>
  <c r="N112" i="1"/>
  <c r="L112" i="1"/>
  <c r="T111" i="1"/>
  <c r="AD111" i="1" s="1"/>
  <c r="N111" i="1"/>
  <c r="L111" i="1"/>
  <c r="T110" i="1"/>
  <c r="AI110" i="1" s="1"/>
  <c r="N110" i="1"/>
  <c r="L110" i="1"/>
  <c r="U109" i="1"/>
  <c r="T109" i="1"/>
  <c r="AJ109" i="1" s="1"/>
  <c r="N109" i="1"/>
  <c r="L109" i="1"/>
  <c r="AI108" i="1"/>
  <c r="AF108" i="1"/>
  <c r="T108" i="1"/>
  <c r="AB108" i="1" s="1"/>
  <c r="N108" i="1"/>
  <c r="L108" i="1"/>
  <c r="T107" i="1"/>
  <c r="AD107" i="1" s="1"/>
  <c r="N107" i="1"/>
  <c r="L107" i="1"/>
  <c r="T106" i="1"/>
  <c r="AI106" i="1" s="1"/>
  <c r="N106" i="1"/>
  <c r="L106" i="1"/>
  <c r="U105" i="1"/>
  <c r="T105" i="1"/>
  <c r="AJ105" i="1" s="1"/>
  <c r="N105" i="1"/>
  <c r="L105" i="1"/>
  <c r="AF104" i="1"/>
  <c r="AB104" i="1"/>
  <c r="T104" i="1"/>
  <c r="AJ104" i="1" s="1"/>
  <c r="N104" i="1"/>
  <c r="L104" i="1"/>
  <c r="U103" i="1"/>
  <c r="T103" i="1"/>
  <c r="AJ103" i="1" s="1"/>
  <c r="N103" i="1"/>
  <c r="L103" i="1"/>
  <c r="T102" i="1"/>
  <c r="AI102" i="1" s="1"/>
  <c r="N102" i="1"/>
  <c r="L102" i="1"/>
  <c r="U101" i="1"/>
  <c r="T101" i="1"/>
  <c r="AI101" i="1" s="1"/>
  <c r="N101" i="1"/>
  <c r="L101" i="1"/>
  <c r="T100" i="1"/>
  <c r="AB100" i="1" s="1"/>
  <c r="N100" i="1"/>
  <c r="L100" i="1"/>
  <c r="AI99" i="1"/>
  <c r="U99" i="1"/>
  <c r="T99" i="1"/>
  <c r="AD99" i="1" s="1"/>
  <c r="N99" i="1"/>
  <c r="L99" i="1"/>
  <c r="T98" i="1"/>
  <c r="AI98" i="1" s="1"/>
  <c r="N98" i="1"/>
  <c r="L98" i="1"/>
  <c r="AG97" i="1"/>
  <c r="AC97" i="1"/>
  <c r="U97" i="1"/>
  <c r="T97" i="1"/>
  <c r="AJ97" i="1" s="1"/>
  <c r="N97" i="1"/>
  <c r="L97" i="1"/>
  <c r="AF96" i="1"/>
  <c r="T96" i="1"/>
  <c r="AJ96" i="1" s="1"/>
  <c r="N96" i="1"/>
  <c r="L96" i="1"/>
  <c r="T95" i="1"/>
  <c r="AF95" i="1" s="1"/>
  <c r="N95" i="1"/>
  <c r="L95" i="1"/>
  <c r="T94" i="1"/>
  <c r="AI94" i="1" s="1"/>
  <c r="N94" i="1"/>
  <c r="L94" i="1"/>
  <c r="T93" i="1"/>
  <c r="AI93" i="1" s="1"/>
  <c r="M93" i="1"/>
  <c r="L93" i="1"/>
  <c r="T92" i="1"/>
  <c r="M92" i="1"/>
  <c r="L92" i="1"/>
  <c r="U91" i="1"/>
  <c r="T91" i="1"/>
  <c r="AJ91" i="1" s="1"/>
  <c r="M91" i="1"/>
  <c r="L91" i="1"/>
  <c r="T90" i="1"/>
  <c r="M90" i="1"/>
  <c r="L90" i="1"/>
  <c r="AI89" i="1"/>
  <c r="AG89" i="1"/>
  <c r="U89" i="1"/>
  <c r="T89" i="1"/>
  <c r="M89" i="1"/>
  <c r="L89" i="1"/>
  <c r="T88" i="1"/>
  <c r="M88" i="1"/>
  <c r="L88" i="1"/>
  <c r="AG87" i="1"/>
  <c r="AC87" i="1"/>
  <c r="T87" i="1"/>
  <c r="AJ87" i="1" s="1"/>
  <c r="M87" i="1"/>
  <c r="L87" i="1"/>
  <c r="Z86" i="1"/>
  <c r="V86" i="1"/>
  <c r="S86" i="1"/>
  <c r="S83" i="1" s="1"/>
  <c r="L86" i="1"/>
  <c r="U85" i="1"/>
  <c r="M85" i="1"/>
  <c r="Z84" i="1"/>
  <c r="Z82" i="1" s="1"/>
  <c r="V84" i="1"/>
  <c r="T84" i="1"/>
  <c r="S84" i="1"/>
  <c r="Z83" i="1"/>
  <c r="T81" i="1"/>
  <c r="AI81" i="1" s="1"/>
  <c r="L81" i="1"/>
  <c r="AJ80" i="1"/>
  <c r="AI80" i="1"/>
  <c r="AC80" i="1"/>
  <c r="AB80" i="1"/>
  <c r="U80" i="1"/>
  <c r="T80" i="1"/>
  <c r="AD80" i="1" s="1"/>
  <c r="N80" i="1"/>
  <c r="L80" i="1"/>
  <c r="T79" i="1"/>
  <c r="AI79" i="1" s="1"/>
  <c r="N79" i="1"/>
  <c r="L79" i="1"/>
  <c r="AG78" i="1"/>
  <c r="AC78" i="1"/>
  <c r="T78" i="1"/>
  <c r="AJ78" i="1" s="1"/>
  <c r="N78" i="1"/>
  <c r="L78" i="1"/>
  <c r="T77" i="1"/>
  <c r="AJ77" i="1" s="1"/>
  <c r="N77" i="1"/>
  <c r="L77" i="1"/>
  <c r="T76" i="1"/>
  <c r="AF76" i="1" s="1"/>
  <c r="N76" i="1"/>
  <c r="L76" i="1"/>
  <c r="T75" i="1"/>
  <c r="AI75" i="1" s="1"/>
  <c r="N75" i="1"/>
  <c r="L75" i="1"/>
  <c r="Z74" i="1"/>
  <c r="V74" i="1"/>
  <c r="S74" i="1"/>
  <c r="L74" i="1"/>
  <c r="T73" i="1"/>
  <c r="AB73" i="1" s="1"/>
  <c r="N73" i="1"/>
  <c r="M73" i="1"/>
  <c r="T72" i="1"/>
  <c r="AC72" i="1" s="1"/>
  <c r="N72" i="1"/>
  <c r="M72" i="1"/>
  <c r="L72" i="1"/>
  <c r="T71" i="1"/>
  <c r="AJ71" i="1" s="1"/>
  <c r="N71" i="1"/>
  <c r="M71" i="1"/>
  <c r="L71" i="1"/>
  <c r="T70" i="1"/>
  <c r="AJ70" i="1" s="1"/>
  <c r="M70" i="1"/>
  <c r="L70" i="1"/>
  <c r="T69" i="1"/>
  <c r="AJ69" i="1" s="1"/>
  <c r="M69" i="1"/>
  <c r="L69" i="1"/>
  <c r="Z68" i="1"/>
  <c r="V68" i="1"/>
  <c r="T68" i="1"/>
  <c r="S68" i="1"/>
  <c r="L68" i="1"/>
  <c r="T67" i="1"/>
  <c r="AI67" i="1" s="1"/>
  <c r="M67" i="1"/>
  <c r="L67" i="1"/>
  <c r="T66" i="1"/>
  <c r="AJ66" i="1" s="1"/>
  <c r="N66" i="1"/>
  <c r="L66" i="1"/>
  <c r="AC65" i="1"/>
  <c r="U65" i="1"/>
  <c r="T65" i="1"/>
  <c r="AJ65" i="1" s="1"/>
  <c r="N65" i="1"/>
  <c r="M65" i="1"/>
  <c r="L65" i="1"/>
  <c r="T64" i="1"/>
  <c r="AJ64" i="1" s="1"/>
  <c r="M64" i="1"/>
  <c r="L64" i="1"/>
  <c r="T63" i="1"/>
  <c r="AD63" i="1" s="1"/>
  <c r="M63" i="1"/>
  <c r="L63" i="1"/>
  <c r="T62" i="1"/>
  <c r="U62" i="1" s="1"/>
  <c r="M62" i="1"/>
  <c r="L62" i="1"/>
  <c r="T61" i="1"/>
  <c r="U61" i="1" s="1"/>
  <c r="M61" i="1"/>
  <c r="L61" i="1"/>
  <c r="T60" i="1"/>
  <c r="T59" i="1" s="1"/>
  <c r="M60" i="1"/>
  <c r="L60" i="1"/>
  <c r="Z59" i="1"/>
  <c r="V59" i="1"/>
  <c r="V36" i="1" s="1"/>
  <c r="S59" i="1"/>
  <c r="L59" i="1"/>
  <c r="AJ58" i="1"/>
  <c r="AC58" i="1"/>
  <c r="AE58" i="1" s="1"/>
  <c r="T58" i="1"/>
  <c r="AD58" i="1" s="1"/>
  <c r="N58" i="1"/>
  <c r="L58" i="1"/>
  <c r="T57" i="1"/>
  <c r="AI57" i="1" s="1"/>
  <c r="N57" i="1"/>
  <c r="L57" i="1"/>
  <c r="AG56" i="1"/>
  <c r="U56" i="1"/>
  <c r="T56" i="1"/>
  <c r="AJ56" i="1" s="1"/>
  <c r="N56" i="1"/>
  <c r="L56" i="1"/>
  <c r="AF55" i="1"/>
  <c r="T55" i="1"/>
  <c r="AB55" i="1" s="1"/>
  <c r="L55" i="1"/>
  <c r="T54" i="1"/>
  <c r="AJ54" i="1" s="1"/>
  <c r="N54" i="1"/>
  <c r="L54" i="1"/>
  <c r="T53" i="1"/>
  <c r="AF53" i="1" s="1"/>
  <c r="L53" i="1"/>
  <c r="T52" i="1"/>
  <c r="AJ52" i="1" s="1"/>
  <c r="L52" i="1"/>
  <c r="T51" i="1"/>
  <c r="AI51" i="1" s="1"/>
  <c r="N51" i="1"/>
  <c r="L51" i="1"/>
  <c r="T50" i="1"/>
  <c r="AJ50" i="1" s="1"/>
  <c r="N50" i="1"/>
  <c r="L50" i="1"/>
  <c r="T49" i="1"/>
  <c r="AB49" i="1" s="1"/>
  <c r="N49" i="1"/>
  <c r="L49" i="1"/>
  <c r="T48" i="1"/>
  <c r="AD48" i="1" s="1"/>
  <c r="N48" i="1"/>
  <c r="L48" i="1"/>
  <c r="T47" i="1"/>
  <c r="AI47" i="1" s="1"/>
  <c r="N47" i="1"/>
  <c r="L47" i="1"/>
  <c r="AG46" i="1"/>
  <c r="AC46" i="1"/>
  <c r="U46" i="1"/>
  <c r="T46" i="1"/>
  <c r="AJ46" i="1" s="1"/>
  <c r="N46" i="1"/>
  <c r="L46" i="1"/>
  <c r="Y45" i="1"/>
  <c r="T45" i="1"/>
  <c r="AJ45" i="1" s="1"/>
  <c r="M45" i="1"/>
  <c r="L45" i="1"/>
  <c r="Y44" i="1"/>
  <c r="T44" i="1"/>
  <c r="AD44" i="1" s="1"/>
  <c r="M44" i="1"/>
  <c r="L44" i="1"/>
  <c r="T43" i="1"/>
  <c r="AI43" i="1" s="1"/>
  <c r="M43" i="1"/>
  <c r="L43" i="1"/>
  <c r="Y42" i="1"/>
  <c r="T42" i="1"/>
  <c r="AI42" i="1" s="1"/>
  <c r="M42" i="1"/>
  <c r="L42" i="1"/>
  <c r="AI41" i="1"/>
  <c r="Y41" i="1"/>
  <c r="T41" i="1"/>
  <c r="AJ41" i="1" s="1"/>
  <c r="M41" i="1"/>
  <c r="L41" i="1"/>
  <c r="Z40" i="1"/>
  <c r="V40" i="1"/>
  <c r="S40" i="1"/>
  <c r="S37" i="1" s="1"/>
  <c r="M39" i="1"/>
  <c r="Z38" i="1"/>
  <c r="V38" i="1"/>
  <c r="T38" i="1"/>
  <c r="M35" i="1"/>
  <c r="M34" i="1"/>
  <c r="M32" i="1"/>
  <c r="M30" i="1"/>
  <c r="M29" i="1"/>
  <c r="M28" i="1"/>
  <c r="M26" i="1"/>
  <c r="M24" i="1"/>
  <c r="M23" i="1"/>
  <c r="M22" i="1"/>
  <c r="M21" i="1"/>
  <c r="M20" i="1"/>
  <c r="M19" i="1"/>
  <c r="M18" i="1"/>
  <c r="M17" i="1"/>
  <c r="M14" i="1"/>
  <c r="M12" i="1"/>
  <c r="M11" i="1"/>
  <c r="M9" i="1"/>
  <c r="Z7" i="1"/>
  <c r="T7" i="1"/>
  <c r="AG48" i="1" l="1"/>
  <c r="AC64" i="1"/>
  <c r="AF66" i="1"/>
  <c r="AG69" i="1"/>
  <c r="AF73" i="1"/>
  <c r="AB77" i="1"/>
  <c r="AC91" i="1"/>
  <c r="U93" i="1"/>
  <c r="AB99" i="1"/>
  <c r="AJ99" i="1"/>
  <c r="AG101" i="1"/>
  <c r="AC103" i="1"/>
  <c r="AC105" i="1"/>
  <c r="U107" i="1"/>
  <c r="AI107" i="1"/>
  <c r="AC109" i="1"/>
  <c r="U111" i="1"/>
  <c r="AI111" i="1"/>
  <c r="AB115" i="1"/>
  <c r="AJ115" i="1"/>
  <c r="AB116" i="1"/>
  <c r="AC121" i="1"/>
  <c r="AB127" i="1"/>
  <c r="AF132" i="1"/>
  <c r="AJ135" i="1"/>
  <c r="AB141" i="1"/>
  <c r="AC147" i="1"/>
  <c r="AB149" i="1"/>
  <c r="AC155" i="1"/>
  <c r="AB157" i="1"/>
  <c r="AC163" i="1"/>
  <c r="AB165" i="1"/>
  <c r="AC171" i="1"/>
  <c r="AB173" i="1"/>
  <c r="AC179" i="1"/>
  <c r="AB181" i="1"/>
  <c r="AJ187" i="1"/>
  <c r="AG194" i="1"/>
  <c r="AC195" i="1"/>
  <c r="AG197" i="1"/>
  <c r="AB199" i="1"/>
  <c r="AD204" i="1"/>
  <c r="U205" i="1"/>
  <c r="U207" i="1"/>
  <c r="AI207" i="1"/>
  <c r="AB208" i="1"/>
  <c r="AG213" i="1"/>
  <c r="AG215" i="1"/>
  <c r="AB216" i="1"/>
  <c r="U223" i="1"/>
  <c r="U227" i="1"/>
  <c r="AC229" i="1"/>
  <c r="AB230" i="1"/>
  <c r="AG231" i="1"/>
  <c r="AF234" i="1"/>
  <c r="AI239" i="1"/>
  <c r="AC241" i="1"/>
  <c r="AC249" i="1"/>
  <c r="AG255" i="1"/>
  <c r="AJ266" i="1"/>
  <c r="AC267" i="1"/>
  <c r="AF276" i="1"/>
  <c r="U277" i="1"/>
  <c r="AB279" i="1"/>
  <c r="AC287" i="1"/>
  <c r="AI289" i="1"/>
  <c r="AG289" i="1"/>
  <c r="AD294" i="1"/>
  <c r="AI294" i="1"/>
  <c r="AC294" i="1"/>
  <c r="AG306" i="1"/>
  <c r="U306" i="1"/>
  <c r="U313" i="1"/>
  <c r="AF333" i="1"/>
  <c r="AF42" i="1"/>
  <c r="U42" i="1"/>
  <c r="AJ42" i="1"/>
  <c r="AI48" i="1"/>
  <c r="U52" i="1"/>
  <c r="AB48" i="1"/>
  <c r="AJ48" i="1"/>
  <c r="AF49" i="1"/>
  <c r="AC52" i="1"/>
  <c r="AJ53" i="1"/>
  <c r="V37" i="1"/>
  <c r="AB42" i="1"/>
  <c r="AC48" i="1"/>
  <c r="AJ49" i="1"/>
  <c r="AG50" i="1"/>
  <c r="AG52" i="1"/>
  <c r="AG64" i="1"/>
  <c r="AJ73" i="1"/>
  <c r="AF77" i="1"/>
  <c r="U78" i="1"/>
  <c r="AG80" i="1"/>
  <c r="U87" i="1"/>
  <c r="AG91" i="1"/>
  <c r="AG93" i="1"/>
  <c r="AB96" i="1"/>
  <c r="AC99" i="1"/>
  <c r="AF103" i="1"/>
  <c r="AG105" i="1"/>
  <c r="AB107" i="1"/>
  <c r="AJ107" i="1"/>
  <c r="AG109" i="1"/>
  <c r="AB111" i="1"/>
  <c r="AJ111" i="1"/>
  <c r="AC115" i="1"/>
  <c r="AF116" i="1"/>
  <c r="U117" i="1"/>
  <c r="AG121" i="1"/>
  <c r="AC127" i="1"/>
  <c r="AC133" i="1"/>
  <c r="AB135" i="1"/>
  <c r="AC141" i="1"/>
  <c r="AG147" i="1"/>
  <c r="AC149" i="1"/>
  <c r="U153" i="1"/>
  <c r="AG155" i="1"/>
  <c r="AC157" i="1"/>
  <c r="U161" i="1"/>
  <c r="AG163" i="1"/>
  <c r="AC165" i="1"/>
  <c r="U169" i="1"/>
  <c r="AG171" i="1"/>
  <c r="AC173" i="1"/>
  <c r="U177" i="1"/>
  <c r="AG179" i="1"/>
  <c r="AC181" i="1"/>
  <c r="AB187" i="1"/>
  <c r="AC191" i="1"/>
  <c r="AJ195" i="1"/>
  <c r="AG199" i="1"/>
  <c r="AC205" i="1"/>
  <c r="AB206" i="1"/>
  <c r="AB207" i="1"/>
  <c r="AJ207" i="1"/>
  <c r="AD208" i="1"/>
  <c r="AD216" i="1"/>
  <c r="U217" i="1"/>
  <c r="AG219" i="1"/>
  <c r="AG223" i="1"/>
  <c r="U225" i="1"/>
  <c r="AB227" i="1"/>
  <c r="AF230" i="1"/>
  <c r="U231" i="1"/>
  <c r="AI231" i="1"/>
  <c r="U233" i="1"/>
  <c r="AJ234" i="1"/>
  <c r="AF235" i="1"/>
  <c r="U239" i="1"/>
  <c r="AG241" i="1"/>
  <c r="AF242" i="1"/>
  <c r="AI247" i="1"/>
  <c r="AG249" i="1"/>
  <c r="AF250" i="1"/>
  <c r="U253" i="1"/>
  <c r="U255" i="1"/>
  <c r="AI255" i="1"/>
  <c r="AC257" i="1"/>
  <c r="AG263" i="1"/>
  <c r="AC275" i="1"/>
  <c r="AJ276" i="1"/>
  <c r="AC277" i="1"/>
  <c r="AC279" i="1"/>
  <c r="AF283" i="1"/>
  <c r="AG305" i="1"/>
  <c r="AD305" i="1"/>
  <c r="AI324" i="1"/>
  <c r="AD324" i="1"/>
  <c r="U324" i="1"/>
  <c r="AD339" i="1"/>
  <c r="AB339" i="1"/>
  <c r="U339" i="1"/>
  <c r="AG345" i="1"/>
  <c r="AD345" i="1"/>
  <c r="AC345" i="1"/>
  <c r="AG99" i="1"/>
  <c r="AC107" i="1"/>
  <c r="AE107" i="1" s="1"/>
  <c r="AC111" i="1"/>
  <c r="AE111" i="1" s="1"/>
  <c r="AG115" i="1"/>
  <c r="AI127" i="1"/>
  <c r="AI141" i="1"/>
  <c r="AI149" i="1"/>
  <c r="AI157" i="1"/>
  <c r="AI165" i="1"/>
  <c r="AI173" i="1"/>
  <c r="AI199" i="1"/>
  <c r="AG227" i="1"/>
  <c r="AJ250" i="1"/>
  <c r="AB255" i="1"/>
  <c r="AJ255" i="1"/>
  <c r="AG257" i="1"/>
  <c r="AG277" i="1"/>
  <c r="AI279" i="1"/>
  <c r="AI286" i="1"/>
  <c r="AF286" i="1"/>
  <c r="AD287" i="1"/>
  <c r="AI287" i="1"/>
  <c r="U287" i="1"/>
  <c r="AJ287" i="1"/>
  <c r="AJ291" i="1"/>
  <c r="U291" i="1"/>
  <c r="U296" i="1"/>
  <c r="AG296" i="1"/>
  <c r="AJ297" i="1"/>
  <c r="AD297" i="1"/>
  <c r="AC297" i="1"/>
  <c r="AG302" i="1"/>
  <c r="U302" i="1"/>
  <c r="AD312" i="1"/>
  <c r="AB312" i="1"/>
  <c r="U312" i="1"/>
  <c r="AG323" i="1"/>
  <c r="AD323" i="1"/>
  <c r="AD329" i="1"/>
  <c r="AF329" i="1"/>
  <c r="AB329" i="1"/>
  <c r="AD342" i="1"/>
  <c r="AC342" i="1"/>
  <c r="AJ342" i="1"/>
  <c r="AB342" i="1"/>
  <c r="AI342" i="1"/>
  <c r="U48" i="1"/>
  <c r="U64" i="1"/>
  <c r="AB66" i="1"/>
  <c r="AG107" i="1"/>
  <c r="AG111" i="1"/>
  <c r="AJ127" i="1"/>
  <c r="AJ141" i="1"/>
  <c r="AJ149" i="1"/>
  <c r="AJ157" i="1"/>
  <c r="AJ165" i="1"/>
  <c r="AJ173" i="1"/>
  <c r="AJ181" i="1"/>
  <c r="U199" i="1"/>
  <c r="AG207" i="1"/>
  <c r="AI227" i="1"/>
  <c r="AJ279" i="1"/>
  <c r="AJ301" i="1"/>
  <c r="AC301" i="1"/>
  <c r="AD313" i="1"/>
  <c r="AF313" i="1"/>
  <c r="AB313" i="1"/>
  <c r="AD322" i="1"/>
  <c r="AJ322" i="1"/>
  <c r="AJ369" i="1"/>
  <c r="AG543" i="1"/>
  <c r="AG661" i="1"/>
  <c r="AG677" i="1"/>
  <c r="U717" i="1"/>
  <c r="AI717" i="1"/>
  <c r="AI719" i="1"/>
  <c r="U726" i="1"/>
  <c r="AJ729" i="1"/>
  <c r="AJ731" i="1"/>
  <c r="U734" i="1"/>
  <c r="U741" i="1"/>
  <c r="AI741" i="1"/>
  <c r="AI750" i="1"/>
  <c r="AD751" i="1"/>
  <c r="AC751" i="1"/>
  <c r="AD833" i="1"/>
  <c r="AG833" i="1"/>
  <c r="AD868" i="1"/>
  <c r="AI868" i="1"/>
  <c r="AC868" i="1"/>
  <c r="AB868" i="1"/>
  <c r="AD879" i="1"/>
  <c r="AI879" i="1"/>
  <c r="AC879" i="1"/>
  <c r="AB879" i="1"/>
  <c r="AC903" i="1"/>
  <c r="AB903" i="1"/>
  <c r="AI903" i="1"/>
  <c r="U903" i="1"/>
  <c r="AJ921" i="1"/>
  <c r="AG921" i="1"/>
  <c r="AJ948" i="1"/>
  <c r="AF948" i="1"/>
  <c r="AB948" i="1"/>
  <c r="AI368" i="1"/>
  <c r="U369" i="1"/>
  <c r="AJ379" i="1"/>
  <c r="U453" i="1"/>
  <c r="U457" i="1"/>
  <c r="U461" i="1"/>
  <c r="U465" i="1"/>
  <c r="U469" i="1"/>
  <c r="U475" i="1"/>
  <c r="U479" i="1"/>
  <c r="U483" i="1"/>
  <c r="U485" i="1"/>
  <c r="AC534" i="1"/>
  <c r="AC536" i="1"/>
  <c r="U543" i="1"/>
  <c r="AI543" i="1"/>
  <c r="AC545" i="1"/>
  <c r="AC548" i="1"/>
  <c r="AG561" i="1"/>
  <c r="AG563" i="1"/>
  <c r="AJ565" i="1"/>
  <c r="AB569" i="1"/>
  <c r="AB577" i="1"/>
  <c r="AB585" i="1"/>
  <c r="AB593" i="1"/>
  <c r="AB596" i="1"/>
  <c r="AB604" i="1"/>
  <c r="AJ612" i="1"/>
  <c r="AB616" i="1"/>
  <c r="AJ628" i="1"/>
  <c r="AF632" i="1"/>
  <c r="AB640" i="1"/>
  <c r="AF641" i="1"/>
  <c r="U645" i="1"/>
  <c r="AJ651" i="1"/>
  <c r="AC653" i="1"/>
  <c r="U654" i="1"/>
  <c r="AB655" i="1"/>
  <c r="AC656" i="1"/>
  <c r="U661" i="1"/>
  <c r="AI661" i="1"/>
  <c r="AG662" i="1"/>
  <c r="AI663" i="1"/>
  <c r="AJ667" i="1"/>
  <c r="AC669" i="1"/>
  <c r="U670" i="1"/>
  <c r="AB671" i="1"/>
  <c r="AC672" i="1"/>
  <c r="U677" i="1"/>
  <c r="AI677" i="1"/>
  <c r="AG678" i="1"/>
  <c r="AI679" i="1"/>
  <c r="AJ683" i="1"/>
  <c r="U686" i="1"/>
  <c r="AB687" i="1"/>
  <c r="AC688" i="1"/>
  <c r="AJ693" i="1"/>
  <c r="AB695" i="1"/>
  <c r="AC696" i="1"/>
  <c r="AC701" i="1"/>
  <c r="AG702" i="1"/>
  <c r="AI703" i="1"/>
  <c r="AJ707" i="1"/>
  <c r="AJ709" i="1"/>
  <c r="AB711" i="1"/>
  <c r="AC712" i="1"/>
  <c r="AB717" i="1"/>
  <c r="AJ717" i="1"/>
  <c r="U719" i="1"/>
  <c r="U720" i="1"/>
  <c r="AG724" i="1"/>
  <c r="AG725" i="1"/>
  <c r="AC726" i="1"/>
  <c r="AB731" i="1"/>
  <c r="AG732" i="1"/>
  <c r="AG733" i="1"/>
  <c r="AI734" i="1"/>
  <c r="AJ735" i="1"/>
  <c r="AB741" i="1"/>
  <c r="AI748" i="1"/>
  <c r="AD748" i="1"/>
  <c r="AJ751" i="1"/>
  <c r="AD756" i="1"/>
  <c r="AG756" i="1"/>
  <c r="AD757" i="1"/>
  <c r="AJ757" i="1"/>
  <c r="AC757" i="1"/>
  <c r="AD869" i="1"/>
  <c r="AG869" i="1"/>
  <c r="AC869" i="1"/>
  <c r="AD880" i="1"/>
  <c r="AG880" i="1"/>
  <c r="AC880" i="1"/>
  <c r="AE880" i="1" s="1"/>
  <c r="AD883" i="1"/>
  <c r="AC883" i="1"/>
  <c r="AJ883" i="1"/>
  <c r="AB883" i="1"/>
  <c r="AI883" i="1"/>
  <c r="U883" i="1"/>
  <c r="AD887" i="1"/>
  <c r="AC887" i="1"/>
  <c r="AJ887" i="1"/>
  <c r="AB887" i="1"/>
  <c r="AI887" i="1"/>
  <c r="U887" i="1"/>
  <c r="AD909" i="1"/>
  <c r="AC909" i="1"/>
  <c r="AJ909" i="1"/>
  <c r="AB909" i="1"/>
  <c r="AI909" i="1"/>
  <c r="U909" i="1"/>
  <c r="AI932" i="1"/>
  <c r="AF932" i="1"/>
  <c r="AC932" i="1"/>
  <c r="AB932" i="1"/>
  <c r="AG298" i="1"/>
  <c r="AJ327" i="1"/>
  <c r="AI338" i="1"/>
  <c r="AF343" i="1"/>
  <c r="AG352" i="1"/>
  <c r="AG360" i="1"/>
  <c r="U365" i="1"/>
  <c r="U368" i="1"/>
  <c r="AB369" i="1"/>
  <c r="AG376" i="1"/>
  <c r="U379" i="1"/>
  <c r="AC385" i="1"/>
  <c r="Z410" i="1"/>
  <c r="U452" i="1"/>
  <c r="U456" i="1"/>
  <c r="U460" i="1"/>
  <c r="U464" i="1"/>
  <c r="U468" i="1"/>
  <c r="U474" i="1"/>
  <c r="U478" i="1"/>
  <c r="U482" i="1"/>
  <c r="AJ511" i="1"/>
  <c r="AF514" i="1"/>
  <c r="AJ516" i="1"/>
  <c r="AG531" i="1"/>
  <c r="AG532" i="1"/>
  <c r="AG534" i="1"/>
  <c r="AG535" i="1"/>
  <c r="AG536" i="1"/>
  <c r="AJ537" i="1"/>
  <c r="AI541" i="1"/>
  <c r="AB543" i="1"/>
  <c r="AJ543" i="1"/>
  <c r="AJ545" i="1"/>
  <c r="AG547" i="1"/>
  <c r="AG548" i="1"/>
  <c r="AH553" i="1"/>
  <c r="AC555" i="1"/>
  <c r="AC556" i="1"/>
  <c r="AI557" i="1"/>
  <c r="U563" i="1"/>
  <c r="AI563" i="1"/>
  <c r="AB565" i="1"/>
  <c r="AG566" i="1"/>
  <c r="AF569" i="1"/>
  <c r="AG574" i="1"/>
  <c r="AF577" i="1"/>
  <c r="AG582" i="1"/>
  <c r="AF585" i="1"/>
  <c r="AG590" i="1"/>
  <c r="AF593" i="1"/>
  <c r="AC596" i="1"/>
  <c r="AF598" i="1"/>
  <c r="AC604" i="1"/>
  <c r="AJ606" i="1"/>
  <c r="AB614" i="1"/>
  <c r="AF616" i="1"/>
  <c r="AJ622" i="1"/>
  <c r="AJ636" i="1"/>
  <c r="AG640" i="1"/>
  <c r="AB644" i="1"/>
  <c r="AD645" i="1"/>
  <c r="AG653" i="1"/>
  <c r="AC654" i="1"/>
  <c r="AG655" i="1"/>
  <c r="AB661" i="1"/>
  <c r="AJ661" i="1"/>
  <c r="AG669" i="1"/>
  <c r="AC670" i="1"/>
  <c r="AG671" i="1"/>
  <c r="AB677" i="1"/>
  <c r="AJ677" i="1"/>
  <c r="AG684" i="1"/>
  <c r="AG685" i="1"/>
  <c r="AC686" i="1"/>
  <c r="AG687" i="1"/>
  <c r="AB693" i="1"/>
  <c r="AC694" i="1"/>
  <c r="AG695" i="1"/>
  <c r="AC699" i="1"/>
  <c r="AI701" i="1"/>
  <c r="U703" i="1"/>
  <c r="U704" i="1"/>
  <c r="AB709" i="1"/>
  <c r="AC710" i="1"/>
  <c r="AG711" i="1"/>
  <c r="AC715" i="1"/>
  <c r="AC717" i="1"/>
  <c r="U718" i="1"/>
  <c r="AB719" i="1"/>
  <c r="AC720" i="1"/>
  <c r="U725" i="1"/>
  <c r="AI725" i="1"/>
  <c r="AC731" i="1"/>
  <c r="U733" i="1"/>
  <c r="AI733" i="1"/>
  <c r="AB735" i="1"/>
  <c r="AI736" i="1"/>
  <c r="AI739" i="1"/>
  <c r="AD746" i="1"/>
  <c r="AD747" i="1"/>
  <c r="U747" i="1"/>
  <c r="AC756" i="1"/>
  <c r="AD845" i="1"/>
  <c r="AG845" i="1"/>
  <c r="AG863" i="1"/>
  <c r="AD863" i="1"/>
  <c r="AC863" i="1"/>
  <c r="U863" i="1"/>
  <c r="AD871" i="1"/>
  <c r="AG871" i="1"/>
  <c r="AC871" i="1"/>
  <c r="U871" i="1"/>
  <c r="AG883" i="1"/>
  <c r="AG887" i="1"/>
  <c r="AG909" i="1"/>
  <c r="AD924" i="1"/>
  <c r="AI924" i="1"/>
  <c r="U924" i="1"/>
  <c r="AJ932" i="1"/>
  <c r="AJ940" i="1"/>
  <c r="AF940" i="1"/>
  <c r="AB940" i="1"/>
  <c r="AJ964" i="1"/>
  <c r="AF964" i="1"/>
  <c r="AB964" i="1"/>
  <c r="AD984" i="1"/>
  <c r="AC984" i="1"/>
  <c r="AE984" i="1" s="1"/>
  <c r="AJ984" i="1"/>
  <c r="AB984" i="1"/>
  <c r="AI984" i="1"/>
  <c r="U984" i="1"/>
  <c r="U309" i="1"/>
  <c r="U319" i="1"/>
  <c r="AG320" i="1"/>
  <c r="AI326" i="1"/>
  <c r="U327" i="1"/>
  <c r="AC330" i="1"/>
  <c r="AE330" i="1" s="1"/>
  <c r="U335" i="1"/>
  <c r="U338" i="1"/>
  <c r="AC346" i="1"/>
  <c r="U349" i="1"/>
  <c r="U352" i="1"/>
  <c r="AI352" i="1"/>
  <c r="AC355" i="1"/>
  <c r="U357" i="1"/>
  <c r="AB365" i="1"/>
  <c r="AB368" i="1"/>
  <c r="AF369" i="1"/>
  <c r="AC371" i="1"/>
  <c r="AI376" i="1"/>
  <c r="AB379" i="1"/>
  <c r="AG385" i="1"/>
  <c r="AJ514" i="1"/>
  <c r="AC543" i="1"/>
  <c r="AG555" i="1"/>
  <c r="AG556" i="1"/>
  <c r="AJ557" i="1"/>
  <c r="AB563" i="1"/>
  <c r="AJ563" i="1"/>
  <c r="AC565" i="1"/>
  <c r="AJ596" i="1"/>
  <c r="AJ598" i="1"/>
  <c r="AJ604" i="1"/>
  <c r="AF614" i="1"/>
  <c r="AB624" i="1"/>
  <c r="AG654" i="1"/>
  <c r="AI655" i="1"/>
  <c r="AC661" i="1"/>
  <c r="AG670" i="1"/>
  <c r="AI671" i="1"/>
  <c r="AC677" i="1"/>
  <c r="AG686" i="1"/>
  <c r="AI687" i="1"/>
  <c r="AI695" i="1"/>
  <c r="AJ701" i="1"/>
  <c r="AI711" i="1"/>
  <c r="AG717" i="1"/>
  <c r="AD741" i="1"/>
  <c r="AJ741" i="1"/>
  <c r="AG741" i="1"/>
  <c r="AD817" i="1"/>
  <c r="AG817" i="1"/>
  <c r="AC817" i="1"/>
  <c r="AD834" i="1"/>
  <c r="AG834" i="1"/>
  <c r="AC834" i="1"/>
  <c r="AD864" i="1"/>
  <c r="AJ864" i="1"/>
  <c r="AC864" i="1"/>
  <c r="AE864" i="1" s="1"/>
  <c r="AD893" i="1"/>
  <c r="AI893" i="1"/>
  <c r="AC893" i="1"/>
  <c r="AB893" i="1"/>
  <c r="AI917" i="1"/>
  <c r="AF917" i="1"/>
  <c r="AC917" i="1"/>
  <c r="AB917" i="1"/>
  <c r="AD929" i="1"/>
  <c r="AI929" i="1"/>
  <c r="U929" i="1"/>
  <c r="AJ944" i="1"/>
  <c r="AF944" i="1"/>
  <c r="AB944" i="1"/>
  <c r="AI976" i="1"/>
  <c r="AF976" i="1"/>
  <c r="AB976" i="1"/>
  <c r="AD1015" i="1"/>
  <c r="AI1015" i="1"/>
  <c r="U1015" i="1"/>
  <c r="AB1026" i="1"/>
  <c r="AJ766" i="1"/>
  <c r="AC770" i="1"/>
  <c r="AE770" i="1" s="1"/>
  <c r="AJ774" i="1"/>
  <c r="AJ776" i="1"/>
  <c r="AG778" i="1"/>
  <c r="AJ782" i="1"/>
  <c r="AJ784" i="1"/>
  <c r="AG786" i="1"/>
  <c r="AJ790" i="1"/>
  <c r="AJ792" i="1"/>
  <c r="AJ794" i="1"/>
  <c r="AJ806" i="1"/>
  <c r="AG824" i="1"/>
  <c r="AJ874" i="1"/>
  <c r="AJ882" i="1"/>
  <c r="AJ886" i="1"/>
  <c r="AJ899" i="1"/>
  <c r="AJ910" i="1"/>
  <c r="AG913" i="1"/>
  <c r="AF950" i="1"/>
  <c r="AB966" i="1"/>
  <c r="AI980" i="1"/>
  <c r="AG986" i="1"/>
  <c r="AI1019" i="1"/>
  <c r="AG1022" i="1"/>
  <c r="AG1024" i="1"/>
  <c r="AF1026" i="1"/>
  <c r="T1055" i="1"/>
  <c r="AI742" i="1"/>
  <c r="AJ759" i="1"/>
  <c r="AG761" i="1"/>
  <c r="AB768" i="1"/>
  <c r="AG770" i="1"/>
  <c r="AB776" i="1"/>
  <c r="U778" i="1"/>
  <c r="AI778" i="1"/>
  <c r="AB784" i="1"/>
  <c r="U786" i="1"/>
  <c r="AI786" i="1"/>
  <c r="U794" i="1"/>
  <c r="AF800" i="1"/>
  <c r="AB806" i="1"/>
  <c r="AF808" i="1"/>
  <c r="AC818" i="1"/>
  <c r="AG841" i="1"/>
  <c r="U848" i="1"/>
  <c r="U852" i="1"/>
  <c r="AG860" i="1"/>
  <c r="AJ866" i="1"/>
  <c r="AG870" i="1"/>
  <c r="AG875" i="1"/>
  <c r="AJ876" i="1"/>
  <c r="AG881" i="1"/>
  <c r="AC884" i="1"/>
  <c r="AG885" i="1"/>
  <c r="AC888" i="1"/>
  <c r="AJ895" i="1"/>
  <c r="AG900" i="1"/>
  <c r="AJ901" i="1"/>
  <c r="AI911" i="1"/>
  <c r="AJ925" i="1"/>
  <c r="AB934" i="1"/>
  <c r="U937" i="1"/>
  <c r="AB958" i="1"/>
  <c r="AI966" i="1"/>
  <c r="AB972" i="1"/>
  <c r="U980" i="1"/>
  <c r="U982" i="1"/>
  <c r="AI986" i="1"/>
  <c r="AJ770" i="1"/>
  <c r="AH814" i="1"/>
  <c r="AE868" i="1"/>
  <c r="AE742" i="1"/>
  <c r="AE746" i="1"/>
  <c r="AE756" i="1"/>
  <c r="AE778" i="1"/>
  <c r="AE786" i="1"/>
  <c r="AE891" i="1"/>
  <c r="AE905" i="1"/>
  <c r="AE80" i="1"/>
  <c r="AE195" i="1"/>
  <c r="AE219" i="1"/>
  <c r="AE341" i="1"/>
  <c r="AH561" i="1"/>
  <c r="AH727" i="1"/>
  <c r="AE761" i="1"/>
  <c r="AE48" i="1"/>
  <c r="AE99" i="1"/>
  <c r="AE115" i="1"/>
  <c r="AE298" i="1"/>
  <c r="AE352" i="1"/>
  <c r="AE360" i="1"/>
  <c r="AE818" i="1"/>
  <c r="AE863" i="1"/>
  <c r="AE867" i="1"/>
  <c r="AE749" i="1"/>
  <c r="AJ88" i="1"/>
  <c r="U88" i="1"/>
  <c r="AJ90" i="1"/>
  <c r="AG90" i="1"/>
  <c r="AJ92" i="1"/>
  <c r="U92" i="1"/>
  <c r="AJ119" i="1"/>
  <c r="U119" i="1"/>
  <c r="AI119" i="1"/>
  <c r="AF122" i="1"/>
  <c r="AJ122" i="1"/>
  <c r="AI71" i="1"/>
  <c r="U54" i="1"/>
  <c r="AJ55" i="1"/>
  <c r="AI56" i="1"/>
  <c r="AF58" i="1"/>
  <c r="U60" i="1"/>
  <c r="U63" i="1"/>
  <c r="AG63" i="1"/>
  <c r="AI69" i="1"/>
  <c r="AB70" i="1"/>
  <c r="U71" i="1"/>
  <c r="AD72" i="1"/>
  <c r="AE72" i="1" s="1"/>
  <c r="AF72" i="1"/>
  <c r="AG72" i="1"/>
  <c r="AD76" i="1"/>
  <c r="AI76" i="1"/>
  <c r="AB76" i="1"/>
  <c r="AG76" i="1"/>
  <c r="AH76" i="1" s="1"/>
  <c r="AC88" i="1"/>
  <c r="U90" i="1"/>
  <c r="AC92" i="1"/>
  <c r="AD95" i="1"/>
  <c r="AI95" i="1"/>
  <c r="AB95" i="1"/>
  <c r="AG95" i="1"/>
  <c r="AH95" i="1" s="1"/>
  <c r="AB122" i="1"/>
  <c r="AD125" i="1"/>
  <c r="AG125" i="1"/>
  <c r="U125" i="1"/>
  <c r="AI125" i="1"/>
  <c r="AB125" i="1"/>
  <c r="AD131" i="1"/>
  <c r="AI131" i="1"/>
  <c r="AB131" i="1"/>
  <c r="AJ131" i="1"/>
  <c r="AC131" i="1"/>
  <c r="AE131" i="1" s="1"/>
  <c r="S36" i="1"/>
  <c r="AI54" i="1"/>
  <c r="AB63" i="1"/>
  <c r="AI63" i="1"/>
  <c r="AI64" i="1"/>
  <c r="AG65" i="1"/>
  <c r="U69" i="1"/>
  <c r="AF70" i="1"/>
  <c r="AC71" i="1"/>
  <c r="U72" i="1"/>
  <c r="AI72" i="1"/>
  <c r="U76" i="1"/>
  <c r="AJ76" i="1"/>
  <c r="AG88" i="1"/>
  <c r="AJ89" i="1"/>
  <c r="AC89" i="1"/>
  <c r="AC90" i="1"/>
  <c r="AG92" i="1"/>
  <c r="AJ93" i="1"/>
  <c r="AC93" i="1"/>
  <c r="U95" i="1"/>
  <c r="AJ95" i="1"/>
  <c r="AF100" i="1"/>
  <c r="AD103" i="1"/>
  <c r="AE103" i="1" s="1"/>
  <c r="AI103" i="1"/>
  <c r="AB103" i="1"/>
  <c r="AG103" i="1"/>
  <c r="AH103" i="1" s="1"/>
  <c r="AJ108" i="1"/>
  <c r="U108" i="1"/>
  <c r="AI112" i="1"/>
  <c r="AJ112" i="1"/>
  <c r="U112" i="1"/>
  <c r="AJ120" i="1"/>
  <c r="U120" i="1"/>
  <c r="AB120" i="1"/>
  <c r="AF124" i="1"/>
  <c r="AJ124" i="1"/>
  <c r="AC125" i="1"/>
  <c r="AB128" i="1"/>
  <c r="AF128" i="1"/>
  <c r="U131" i="1"/>
  <c r="AB142" i="1"/>
  <c r="AJ142" i="1"/>
  <c r="AF142" i="1"/>
  <c r="AD45" i="1"/>
  <c r="AF63" i="1"/>
  <c r="AH63" i="1" s="1"/>
  <c r="T40" i="1"/>
  <c r="AD43" i="1"/>
  <c r="U45" i="1"/>
  <c r="AF45" i="1"/>
  <c r="AI50" i="1"/>
  <c r="AI45" i="1"/>
  <c r="U50" i="1"/>
  <c r="AB53" i="1"/>
  <c r="AC54" i="1"/>
  <c r="U58" i="1"/>
  <c r="AG58" i="1"/>
  <c r="Z36" i="1"/>
  <c r="AD42" i="1"/>
  <c r="AB45" i="1"/>
  <c r="AI46" i="1"/>
  <c r="AF48" i="1"/>
  <c r="AH48" i="1" s="1"/>
  <c r="AL48" i="1" s="1"/>
  <c r="Q48" i="1" s="1"/>
  <c r="AC50" i="1"/>
  <c r="AI52" i="1"/>
  <c r="AG54" i="1"/>
  <c r="AC56" i="1"/>
  <c r="AB58" i="1"/>
  <c r="AI58" i="1"/>
  <c r="AC63" i="1"/>
  <c r="AE63" i="1" s="1"/>
  <c r="AJ63" i="1"/>
  <c r="AI65" i="1"/>
  <c r="AC69" i="1"/>
  <c r="AG71" i="1"/>
  <c r="AB72" i="1"/>
  <c r="AJ72" i="1"/>
  <c r="AC76" i="1"/>
  <c r="AI88" i="1"/>
  <c r="AI90" i="1"/>
  <c r="AI92" i="1"/>
  <c r="AC95" i="1"/>
  <c r="AJ100" i="1"/>
  <c r="AJ101" i="1"/>
  <c r="AC101" i="1"/>
  <c r="AD123" i="1"/>
  <c r="AE123" i="1" s="1"/>
  <c r="AG123" i="1"/>
  <c r="AH123" i="1" s="1"/>
  <c r="U123" i="1"/>
  <c r="AI123" i="1"/>
  <c r="AB123" i="1"/>
  <c r="AF125" i="1"/>
  <c r="AJ129" i="1"/>
  <c r="AC129" i="1"/>
  <c r="AG129" i="1"/>
  <c r="AF131" i="1"/>
  <c r="AH131" i="1" s="1"/>
  <c r="AI78" i="1"/>
  <c r="AF80" i="1"/>
  <c r="AH80" i="1" s="1"/>
  <c r="AL80" i="1" s="1"/>
  <c r="Q80" i="1" s="1"/>
  <c r="AI87" i="1"/>
  <c r="AI91" i="1"/>
  <c r="AI97" i="1"/>
  <c r="AF99" i="1"/>
  <c r="AH99" i="1" s="1"/>
  <c r="AI105" i="1"/>
  <c r="AF107" i="1"/>
  <c r="AH107" i="1" s="1"/>
  <c r="AL107" i="1" s="1"/>
  <c r="Q107" i="1" s="1"/>
  <c r="AI109" i="1"/>
  <c r="AF111" i="1"/>
  <c r="AH111" i="1" s="1"/>
  <c r="AL111" i="1" s="1"/>
  <c r="Q111" i="1" s="1"/>
  <c r="AI113" i="1"/>
  <c r="AF115" i="1"/>
  <c r="AH115" i="1" s="1"/>
  <c r="U116" i="1"/>
  <c r="AJ116" i="1"/>
  <c r="AI117" i="1"/>
  <c r="U121" i="1"/>
  <c r="U127" i="1"/>
  <c r="AG127" i="1"/>
  <c r="U133" i="1"/>
  <c r="U135" i="1"/>
  <c r="AG135" i="1"/>
  <c r="U141" i="1"/>
  <c r="AG141" i="1"/>
  <c r="AG143" i="1"/>
  <c r="AC145" i="1"/>
  <c r="AE145" i="1" s="1"/>
  <c r="AJ145" i="1"/>
  <c r="U147" i="1"/>
  <c r="U149" i="1"/>
  <c r="AG149" i="1"/>
  <c r="AF150" i="1"/>
  <c r="AG151" i="1"/>
  <c r="AC153" i="1"/>
  <c r="AE153" i="1" s="1"/>
  <c r="AJ153" i="1"/>
  <c r="U155" i="1"/>
  <c r="U157" i="1"/>
  <c r="AG157" i="1"/>
  <c r="AF158" i="1"/>
  <c r="AG159" i="1"/>
  <c r="AC161" i="1"/>
  <c r="AE161" i="1" s="1"/>
  <c r="AJ161" i="1"/>
  <c r="U163" i="1"/>
  <c r="U165" i="1"/>
  <c r="AG165" i="1"/>
  <c r="AF166" i="1"/>
  <c r="AG167" i="1"/>
  <c r="AC169" i="1"/>
  <c r="AE169" i="1" s="1"/>
  <c r="AJ169" i="1"/>
  <c r="U171" i="1"/>
  <c r="U173" i="1"/>
  <c r="AG173" i="1"/>
  <c r="AF174" i="1"/>
  <c r="AG175" i="1"/>
  <c r="AC177" i="1"/>
  <c r="AE177" i="1" s="1"/>
  <c r="AJ177" i="1"/>
  <c r="U179" i="1"/>
  <c r="U181" i="1"/>
  <c r="AG181" i="1"/>
  <c r="AF182" i="1"/>
  <c r="AG183" i="1"/>
  <c r="AD184" i="1"/>
  <c r="AD185" i="1"/>
  <c r="AC186" i="1"/>
  <c r="U187" i="1"/>
  <c r="AG187" i="1"/>
  <c r="U191" i="1"/>
  <c r="AG191" i="1"/>
  <c r="AD192" i="1"/>
  <c r="AC193" i="1"/>
  <c r="AB194" i="1"/>
  <c r="U195" i="1"/>
  <c r="AG195" i="1"/>
  <c r="U197" i="1"/>
  <c r="AB198" i="1"/>
  <c r="AC199" i="1"/>
  <c r="AE199" i="1" s="1"/>
  <c r="AJ199" i="1"/>
  <c r="U201" i="1"/>
  <c r="U203" i="1"/>
  <c r="AG203" i="1"/>
  <c r="AI205" i="1"/>
  <c r="AD206" i="1"/>
  <c r="AE207" i="1"/>
  <c r="AF207" i="1"/>
  <c r="AH207" i="1" s="1"/>
  <c r="AJ208" i="1"/>
  <c r="AC209" i="1"/>
  <c r="AB211" i="1"/>
  <c r="AI211" i="1"/>
  <c r="U213" i="1"/>
  <c r="AB214" i="1"/>
  <c r="AB215" i="1"/>
  <c r="AI215" i="1"/>
  <c r="AJ216" i="1"/>
  <c r="AI217" i="1"/>
  <c r="AF219" i="1"/>
  <c r="AH219" i="1" s="1"/>
  <c r="U221" i="1"/>
  <c r="AB222" i="1"/>
  <c r="AB223" i="1"/>
  <c r="AI223" i="1"/>
  <c r="AC225" i="1"/>
  <c r="AF226" i="1"/>
  <c r="AC227" i="1"/>
  <c r="AE227" i="1" s="1"/>
  <c r="AJ227" i="1"/>
  <c r="AG229" i="1"/>
  <c r="AJ230" i="1"/>
  <c r="AE231" i="1"/>
  <c r="AF231" i="1"/>
  <c r="AH231" i="1" s="1"/>
  <c r="AI233" i="1"/>
  <c r="U235" i="1"/>
  <c r="AJ237" i="1"/>
  <c r="AG237" i="1"/>
  <c r="AC237" i="1"/>
  <c r="AD243" i="1"/>
  <c r="AE243" i="1" s="1"/>
  <c r="AI243" i="1"/>
  <c r="AB243" i="1"/>
  <c r="AG243" i="1"/>
  <c r="AH243" i="1" s="1"/>
  <c r="U243" i="1"/>
  <c r="U245" i="1"/>
  <c r="AF251" i="1"/>
  <c r="AF259" i="1"/>
  <c r="AF267" i="1"/>
  <c r="AI272" i="1"/>
  <c r="AF272" i="1"/>
  <c r="AB272" i="1"/>
  <c r="AF275" i="1"/>
  <c r="AD283" i="1"/>
  <c r="AJ283" i="1"/>
  <c r="AC283" i="1"/>
  <c r="AI283" i="1"/>
  <c r="AB283" i="1"/>
  <c r="AI290" i="1"/>
  <c r="AF290" i="1"/>
  <c r="AB290" i="1"/>
  <c r="AI292" i="1"/>
  <c r="AC292" i="1"/>
  <c r="AB295" i="1"/>
  <c r="AI295" i="1"/>
  <c r="U295" i="1"/>
  <c r="AF308" i="1"/>
  <c r="AI310" i="1"/>
  <c r="U310" i="1"/>
  <c r="AI143" i="1"/>
  <c r="AF145" i="1"/>
  <c r="AH145" i="1" s="1"/>
  <c r="AJ150" i="1"/>
  <c r="AI151" i="1"/>
  <c r="AF153" i="1"/>
  <c r="AH153" i="1" s="1"/>
  <c r="AJ158" i="1"/>
  <c r="AI159" i="1"/>
  <c r="AF161" i="1"/>
  <c r="AH161" i="1" s="1"/>
  <c r="AJ166" i="1"/>
  <c r="AI167" i="1"/>
  <c r="AF169" i="1"/>
  <c r="AH169" i="1" s="1"/>
  <c r="AJ174" i="1"/>
  <c r="AI175" i="1"/>
  <c r="AF177" i="1"/>
  <c r="AH177" i="1" s="1"/>
  <c r="AJ182" i="1"/>
  <c r="AJ183" i="1"/>
  <c r="AF184" i="1"/>
  <c r="AG185" i="1"/>
  <c r="AD186" i="1"/>
  <c r="AE186" i="1" s="1"/>
  <c r="AB191" i="1"/>
  <c r="AI191" i="1"/>
  <c r="AF192" i="1"/>
  <c r="AD193" i="1"/>
  <c r="AD194" i="1"/>
  <c r="AB195" i="1"/>
  <c r="AI195" i="1"/>
  <c r="AC197" i="1"/>
  <c r="AJ198" i="1"/>
  <c r="AF199" i="1"/>
  <c r="AH199" i="1" s="1"/>
  <c r="AC201" i="1"/>
  <c r="AB203" i="1"/>
  <c r="AI203" i="1"/>
  <c r="AF206" i="1"/>
  <c r="AG209" i="1"/>
  <c r="AC211" i="1"/>
  <c r="AE211" i="1" s="1"/>
  <c r="AJ211" i="1"/>
  <c r="AC213" i="1"/>
  <c r="AD214" i="1"/>
  <c r="AC215" i="1"/>
  <c r="AE215" i="1" s="1"/>
  <c r="AJ215" i="1"/>
  <c r="AC221" i="1"/>
  <c r="AF222" i="1"/>
  <c r="AC223" i="1"/>
  <c r="AE223" i="1" s="1"/>
  <c r="AJ223" i="1"/>
  <c r="AG225" i="1"/>
  <c r="AJ226" i="1"/>
  <c r="AF227" i="1"/>
  <c r="AH227" i="1" s="1"/>
  <c r="AI229" i="1"/>
  <c r="AI246" i="1"/>
  <c r="AJ246" i="1"/>
  <c r="AF246" i="1"/>
  <c r="AJ253" i="1"/>
  <c r="AG253" i="1"/>
  <c r="AC253" i="1"/>
  <c r="AJ261" i="1"/>
  <c r="AG261" i="1"/>
  <c r="AC261" i="1"/>
  <c r="AJ269" i="1"/>
  <c r="AG269" i="1"/>
  <c r="AC269" i="1"/>
  <c r="AD273" i="1"/>
  <c r="AJ273" i="1"/>
  <c r="AC273" i="1"/>
  <c r="AI273" i="1"/>
  <c r="AB273" i="1"/>
  <c r="AJ281" i="1"/>
  <c r="AC281" i="1"/>
  <c r="U281" i="1"/>
  <c r="AC291" i="1"/>
  <c r="AB291" i="1"/>
  <c r="AD302" i="1"/>
  <c r="AJ302" i="1"/>
  <c r="AC302" i="1"/>
  <c r="AI302" i="1"/>
  <c r="AB302" i="1"/>
  <c r="AD306" i="1"/>
  <c r="AJ306" i="1"/>
  <c r="AC306" i="1"/>
  <c r="AI306" i="1"/>
  <c r="AB306" i="1"/>
  <c r="AD309" i="1"/>
  <c r="AF309" i="1"/>
  <c r="AB309" i="1"/>
  <c r="AI185" i="1"/>
  <c r="AG186" i="1"/>
  <c r="AI192" i="1"/>
  <c r="AG193" i="1"/>
  <c r="AG201" i="1"/>
  <c r="AC203" i="1"/>
  <c r="AE203" i="1" s="1"/>
  <c r="AJ203" i="1"/>
  <c r="AI209" i="1"/>
  <c r="AF211" i="1"/>
  <c r="AJ214" i="1"/>
  <c r="AF215" i="1"/>
  <c r="AH215" i="1" s="1"/>
  <c r="AG221" i="1"/>
  <c r="AJ222" i="1"/>
  <c r="AF223" i="1"/>
  <c r="AH223" i="1" s="1"/>
  <c r="AI225" i="1"/>
  <c r="AI238" i="1"/>
  <c r="AJ238" i="1"/>
  <c r="AF238" i="1"/>
  <c r="AD251" i="1"/>
  <c r="AE251" i="1" s="1"/>
  <c r="AI251" i="1"/>
  <c r="AB251" i="1"/>
  <c r="AG251" i="1"/>
  <c r="U251" i="1"/>
  <c r="AD259" i="1"/>
  <c r="AE259" i="1" s="1"/>
  <c r="AI259" i="1"/>
  <c r="AB259" i="1"/>
  <c r="AG259" i="1"/>
  <c r="U259" i="1"/>
  <c r="AD267" i="1"/>
  <c r="AE267" i="1" s="1"/>
  <c r="AI267" i="1"/>
  <c r="AB267" i="1"/>
  <c r="AG267" i="1"/>
  <c r="U267" i="1"/>
  <c r="AJ271" i="1"/>
  <c r="AC271" i="1"/>
  <c r="U271" i="1"/>
  <c r="AD275" i="1"/>
  <c r="AE275" i="1" s="1"/>
  <c r="AI275" i="1"/>
  <c r="AB275" i="1"/>
  <c r="AG275" i="1"/>
  <c r="U275" i="1"/>
  <c r="AH283" i="1"/>
  <c r="AJ289" i="1"/>
  <c r="AC289" i="1"/>
  <c r="U289" i="1"/>
  <c r="AD308" i="1"/>
  <c r="AI308" i="1"/>
  <c r="AB308" i="1"/>
  <c r="AG308" i="1"/>
  <c r="U308" i="1"/>
  <c r="AI121" i="1"/>
  <c r="AF127" i="1"/>
  <c r="AI133" i="1"/>
  <c r="AF135" i="1"/>
  <c r="AF141" i="1"/>
  <c r="AC143" i="1"/>
  <c r="AB145" i="1"/>
  <c r="AI145" i="1"/>
  <c r="AI147" i="1"/>
  <c r="AF149" i="1"/>
  <c r="AC151" i="1"/>
  <c r="AB153" i="1"/>
  <c r="AI153" i="1"/>
  <c r="AI155" i="1"/>
  <c r="AF157" i="1"/>
  <c r="AC159" i="1"/>
  <c r="AB161" i="1"/>
  <c r="AI161" i="1"/>
  <c r="AI163" i="1"/>
  <c r="AF165" i="1"/>
  <c r="AH165" i="1" s="1"/>
  <c r="AC167" i="1"/>
  <c r="AB169" i="1"/>
  <c r="AI169" i="1"/>
  <c r="AI171" i="1"/>
  <c r="AF173" i="1"/>
  <c r="AC175" i="1"/>
  <c r="AB177" i="1"/>
  <c r="AI177" i="1"/>
  <c r="AI179" i="1"/>
  <c r="AF181" i="1"/>
  <c r="AB186" i="1"/>
  <c r="AF187" i="1"/>
  <c r="AE191" i="1"/>
  <c r="AF191" i="1"/>
  <c r="U193" i="1"/>
  <c r="AF195" i="1"/>
  <c r="AH195" i="1" s="1"/>
  <c r="AI197" i="1"/>
  <c r="AI201" i="1"/>
  <c r="AF203" i="1"/>
  <c r="U209" i="1"/>
  <c r="U211" i="1"/>
  <c r="AG211" i="1"/>
  <c r="AI213" i="1"/>
  <c r="AI221" i="1"/>
  <c r="AB226" i="1"/>
  <c r="AD235" i="1"/>
  <c r="AJ235" i="1"/>
  <c r="AC235" i="1"/>
  <c r="AI235" i="1"/>
  <c r="AG235" i="1"/>
  <c r="AH235" i="1" s="1"/>
  <c r="AB238" i="1"/>
  <c r="AJ245" i="1"/>
  <c r="AG245" i="1"/>
  <c r="AC245" i="1"/>
  <c r="AI254" i="1"/>
  <c r="AJ254" i="1"/>
  <c r="AF254" i="1"/>
  <c r="AI262" i="1"/>
  <c r="AJ262" i="1"/>
  <c r="AF262" i="1"/>
  <c r="AI270" i="1"/>
  <c r="AJ270" i="1"/>
  <c r="AF270" i="1"/>
  <c r="AH273" i="1"/>
  <c r="AI282" i="1"/>
  <c r="AF282" i="1"/>
  <c r="AB282" i="1"/>
  <c r="AF302" i="1"/>
  <c r="AH302" i="1" s="1"/>
  <c r="AF306" i="1"/>
  <c r="AH306" i="1" s="1"/>
  <c r="AC308" i="1"/>
  <c r="AI317" i="1"/>
  <c r="U318" i="1"/>
  <c r="AG318" i="1"/>
  <c r="AF322" i="1"/>
  <c r="U325" i="1"/>
  <c r="AJ325" i="1"/>
  <c r="AF330" i="1"/>
  <c r="U331" i="1"/>
  <c r="AJ331" i="1"/>
  <c r="AI333" i="1"/>
  <c r="U334" i="1"/>
  <c r="AG334" i="1"/>
  <c r="AC337" i="1"/>
  <c r="AI343" i="1"/>
  <c r="AF346" i="1"/>
  <c r="U348" i="1"/>
  <c r="AG348" i="1"/>
  <c r="AC351" i="1"/>
  <c r="AE351" i="1" s="1"/>
  <c r="AI353" i="1"/>
  <c r="U356" i="1"/>
  <c r="AG356" i="1"/>
  <c r="AC359" i="1"/>
  <c r="AE359" i="1" s="1"/>
  <c r="AI361" i="1"/>
  <c r="U364" i="1"/>
  <c r="AG364" i="1"/>
  <c r="AF372" i="1"/>
  <c r="U375" i="1"/>
  <c r="AJ375" i="1"/>
  <c r="AC377" i="1"/>
  <c r="AE377" i="1" s="1"/>
  <c r="AF380" i="1"/>
  <c r="AB387" i="1"/>
  <c r="AJ387" i="1"/>
  <c r="AB388" i="1"/>
  <c r="AD389" i="1"/>
  <c r="U391" i="1"/>
  <c r="AI391" i="1"/>
  <c r="U395" i="1"/>
  <c r="U423" i="1"/>
  <c r="AL487" i="1"/>
  <c r="AL488" i="1"/>
  <c r="AL489" i="1"/>
  <c r="AL490" i="1"/>
  <c r="AL491" i="1"/>
  <c r="AL492" i="1"/>
  <c r="AL493" i="1"/>
  <c r="AL494" i="1"/>
  <c r="AL495" i="1"/>
  <c r="AL496" i="1"/>
  <c r="AL497" i="1"/>
  <c r="AF508" i="1"/>
  <c r="AF510" i="1"/>
  <c r="AF512" i="1"/>
  <c r="AB514" i="1"/>
  <c r="AJ518" i="1"/>
  <c r="AF520" i="1"/>
  <c r="AB522" i="1"/>
  <c r="AC525" i="1"/>
  <c r="T526" i="1"/>
  <c r="AC529" i="1"/>
  <c r="AG530" i="1"/>
  <c r="AI531" i="1"/>
  <c r="U532" i="1"/>
  <c r="AC533" i="1"/>
  <c r="AE535" i="1"/>
  <c r="AF535" i="1"/>
  <c r="AH535" i="1" s="1"/>
  <c r="U537" i="1"/>
  <c r="AG537" i="1"/>
  <c r="AC538" i="1"/>
  <c r="AB539" i="1"/>
  <c r="AI539" i="1"/>
  <c r="AG540" i="1"/>
  <c r="AC541" i="1"/>
  <c r="AE541" i="1" s="1"/>
  <c r="AJ541" i="1"/>
  <c r="AE543" i="1"/>
  <c r="AF543" i="1"/>
  <c r="AH543" i="1" s="1"/>
  <c r="U545" i="1"/>
  <c r="AG545" i="1"/>
  <c r="AC546" i="1"/>
  <c r="AD549" i="1"/>
  <c r="AE549" i="1" s="1"/>
  <c r="AG549" i="1"/>
  <c r="AH549" i="1" s="1"/>
  <c r="U549" i="1"/>
  <c r="AI549" i="1"/>
  <c r="AD551" i="1"/>
  <c r="AE551" i="1" s="1"/>
  <c r="AI551" i="1"/>
  <c r="AB551" i="1"/>
  <c r="AG551" i="1"/>
  <c r="AH551" i="1" s="1"/>
  <c r="U553" i="1"/>
  <c r="AF559" i="1"/>
  <c r="U561" i="1"/>
  <c r="AC239" i="1"/>
  <c r="AE239" i="1" s="1"/>
  <c r="AJ239" i="1"/>
  <c r="AI241" i="1"/>
  <c r="AC247" i="1"/>
  <c r="AE247" i="1" s="1"/>
  <c r="AJ247" i="1"/>
  <c r="AI249" i="1"/>
  <c r="AI257" i="1"/>
  <c r="AI265" i="1"/>
  <c r="AE279" i="1"/>
  <c r="AF279" i="1"/>
  <c r="AJ286" i="1"/>
  <c r="AE287" i="1"/>
  <c r="AF287" i="1"/>
  <c r="AH287" i="1" s="1"/>
  <c r="AE294" i="1"/>
  <c r="AF294" i="1"/>
  <c r="AI296" i="1"/>
  <c r="AG297" i="1"/>
  <c r="AC312" i="1"/>
  <c r="AE312" i="1" s="1"/>
  <c r="AJ312" i="1"/>
  <c r="AI313" i="1"/>
  <c r="U317" i="1"/>
  <c r="AJ317" i="1"/>
  <c r="AB318" i="1"/>
  <c r="AI318" i="1"/>
  <c r="AF319" i="1"/>
  <c r="AF320" i="1"/>
  <c r="AH320" i="1" s="1"/>
  <c r="U322" i="1"/>
  <c r="AG322" i="1"/>
  <c r="AB325" i="1"/>
  <c r="AC326" i="1"/>
  <c r="AE326" i="1" s="1"/>
  <c r="AJ326" i="1"/>
  <c r="AI327" i="1"/>
  <c r="AI329" i="1"/>
  <c r="U330" i="1"/>
  <c r="AG330" i="1"/>
  <c r="AB331" i="1"/>
  <c r="U332" i="1"/>
  <c r="U333" i="1"/>
  <c r="AJ333" i="1"/>
  <c r="AB334" i="1"/>
  <c r="AI334" i="1"/>
  <c r="AF335" i="1"/>
  <c r="AD337" i="1"/>
  <c r="AC338" i="1"/>
  <c r="AE338" i="1" s="1"/>
  <c r="AJ338" i="1"/>
  <c r="AI339" i="1"/>
  <c r="AF342" i="1"/>
  <c r="AH342" i="1" s="1"/>
  <c r="U343" i="1"/>
  <c r="AJ343" i="1"/>
  <c r="U346" i="1"/>
  <c r="AG346" i="1"/>
  <c r="AB348" i="1"/>
  <c r="AI348" i="1"/>
  <c r="AF349" i="1"/>
  <c r="AG351" i="1"/>
  <c r="AF352" i="1"/>
  <c r="AH352" i="1" s="1"/>
  <c r="AL352" i="1" s="1"/>
  <c r="Q352" i="1" s="1"/>
  <c r="U353" i="1"/>
  <c r="AJ353" i="1"/>
  <c r="AB356" i="1"/>
  <c r="AI356" i="1"/>
  <c r="AF357" i="1"/>
  <c r="AG359" i="1"/>
  <c r="AF360" i="1"/>
  <c r="AH360" i="1" s="1"/>
  <c r="U361" i="1"/>
  <c r="AJ361" i="1"/>
  <c r="AB364" i="1"/>
  <c r="AI364" i="1"/>
  <c r="AF365" i="1"/>
  <c r="AC367" i="1"/>
  <c r="AE367" i="1" s="1"/>
  <c r="AC368" i="1"/>
  <c r="AE368" i="1" s="1"/>
  <c r="AJ368" i="1"/>
  <c r="AI369" i="1"/>
  <c r="U372" i="1"/>
  <c r="AG372" i="1"/>
  <c r="AB375" i="1"/>
  <c r="AC376" i="1"/>
  <c r="AE376" i="1" s="1"/>
  <c r="AJ376" i="1"/>
  <c r="AG377" i="1"/>
  <c r="AI379" i="1"/>
  <c r="U380" i="1"/>
  <c r="AG380" i="1"/>
  <c r="AC384" i="1"/>
  <c r="AE384" i="1" s="1"/>
  <c r="AC387" i="1"/>
  <c r="AC388" i="1"/>
  <c r="AI389" i="1"/>
  <c r="AB391" i="1"/>
  <c r="U396" i="1"/>
  <c r="U399" i="1"/>
  <c r="AL400" i="1"/>
  <c r="U401" i="1"/>
  <c r="U405" i="1"/>
  <c r="U407" i="1"/>
  <c r="AL408" i="1"/>
  <c r="U409" i="1"/>
  <c r="T412" i="1"/>
  <c r="T415" i="1"/>
  <c r="U422" i="1"/>
  <c r="U471" i="1"/>
  <c r="T507" i="1"/>
  <c r="AJ508" i="1"/>
  <c r="AJ510" i="1"/>
  <c r="AJ512" i="1"/>
  <c r="AJ520" i="1"/>
  <c r="AF522" i="1"/>
  <c r="AG525" i="1"/>
  <c r="AG529" i="1"/>
  <c r="AI530" i="1"/>
  <c r="AC532" i="1"/>
  <c r="AG533" i="1"/>
  <c r="AG538" i="1"/>
  <c r="AC539" i="1"/>
  <c r="AE539" i="1" s="1"/>
  <c r="AJ539" i="1"/>
  <c r="AF541" i="1"/>
  <c r="AH541" i="1" s="1"/>
  <c r="AB545" i="1"/>
  <c r="AI545" i="1"/>
  <c r="AG546" i="1"/>
  <c r="AF239" i="1"/>
  <c r="AH239" i="1" s="1"/>
  <c r="AB242" i="1"/>
  <c r="AF247" i="1"/>
  <c r="AH247" i="1" s="1"/>
  <c r="U249" i="1"/>
  <c r="AB250" i="1"/>
  <c r="AE255" i="1"/>
  <c r="AF255" i="1"/>
  <c r="AH255" i="1" s="1"/>
  <c r="U257" i="1"/>
  <c r="AB258" i="1"/>
  <c r="AE263" i="1"/>
  <c r="AF263" i="1"/>
  <c r="AH263" i="1" s="1"/>
  <c r="U265" i="1"/>
  <c r="AB266" i="1"/>
  <c r="AB276" i="1"/>
  <c r="AI277" i="1"/>
  <c r="U279" i="1"/>
  <c r="AG279" i="1"/>
  <c r="AI285" i="1"/>
  <c r="U294" i="1"/>
  <c r="AG294" i="1"/>
  <c r="AB297" i="1"/>
  <c r="AF298" i="1"/>
  <c r="AH298" i="1" s="1"/>
  <c r="AB299" i="1"/>
  <c r="AF312" i="1"/>
  <c r="AH312" i="1" s="1"/>
  <c r="AB317" i="1"/>
  <c r="AC318" i="1"/>
  <c r="AE318" i="1" s="1"/>
  <c r="AJ318" i="1"/>
  <c r="AI319" i="1"/>
  <c r="AB322" i="1"/>
  <c r="AI322" i="1"/>
  <c r="AE323" i="1"/>
  <c r="AF325" i="1"/>
  <c r="AF326" i="1"/>
  <c r="AH326" i="1" s="1"/>
  <c r="AB330" i="1"/>
  <c r="AI330" i="1"/>
  <c r="AF331" i="1"/>
  <c r="AB333" i="1"/>
  <c r="AC334" i="1"/>
  <c r="AE334" i="1" s="1"/>
  <c r="AJ334" i="1"/>
  <c r="AI335" i="1"/>
  <c r="AF338" i="1"/>
  <c r="AH338" i="1" s="1"/>
  <c r="AB343" i="1"/>
  <c r="AE345" i="1"/>
  <c r="AB346" i="1"/>
  <c r="AI346" i="1"/>
  <c r="AC348" i="1"/>
  <c r="AE348" i="1" s="1"/>
  <c r="AJ348" i="1"/>
  <c r="AI349" i="1"/>
  <c r="AB353" i="1"/>
  <c r="AC356" i="1"/>
  <c r="AE356" i="1" s="1"/>
  <c r="AJ356" i="1"/>
  <c r="AI357" i="1"/>
  <c r="AB361" i="1"/>
  <c r="AC363" i="1"/>
  <c r="AE363" i="1" s="1"/>
  <c r="AC364" i="1"/>
  <c r="AE364" i="1" s="1"/>
  <c r="AJ364" i="1"/>
  <c r="AI365" i="1"/>
  <c r="AG367" i="1"/>
  <c r="AF368" i="1"/>
  <c r="AH368" i="1" s="1"/>
  <c r="AB372" i="1"/>
  <c r="AI372" i="1"/>
  <c r="AF375" i="1"/>
  <c r="AF376" i="1"/>
  <c r="AH376" i="1" s="1"/>
  <c r="AB380" i="1"/>
  <c r="AI380" i="1"/>
  <c r="AG384" i="1"/>
  <c r="AE386" i="1"/>
  <c r="AD387" i="1"/>
  <c r="AG388" i="1"/>
  <c r="AD391" i="1"/>
  <c r="AI525" i="1"/>
  <c r="AI529" i="1"/>
  <c r="AI533" i="1"/>
  <c r="AF539" i="1"/>
  <c r="AJ550" i="1"/>
  <c r="AC550" i="1"/>
  <c r="AJ552" i="1"/>
  <c r="AG552" i="1"/>
  <c r="AC552" i="1"/>
  <c r="AD559" i="1"/>
  <c r="AI559" i="1"/>
  <c r="AB559" i="1"/>
  <c r="AG559" i="1"/>
  <c r="U559" i="1"/>
  <c r="AJ560" i="1"/>
  <c r="AG560" i="1"/>
  <c r="AC560" i="1"/>
  <c r="AF318" i="1"/>
  <c r="AI325" i="1"/>
  <c r="AI331" i="1"/>
  <c r="AF334" i="1"/>
  <c r="AF348" i="1"/>
  <c r="AF356" i="1"/>
  <c r="AF364" i="1"/>
  <c r="AI375" i="1"/>
  <c r="Z500" i="1"/>
  <c r="AB508" i="1"/>
  <c r="AB510" i="1"/>
  <c r="AB512" i="1"/>
  <c r="AF518" i="1"/>
  <c r="AB520" i="1"/>
  <c r="U525" i="1"/>
  <c r="U529" i="1"/>
  <c r="AI532" i="1"/>
  <c r="U533" i="1"/>
  <c r="AE537" i="1"/>
  <c r="AF537" i="1"/>
  <c r="U539" i="1"/>
  <c r="AG539" i="1"/>
  <c r="AC540" i="1"/>
  <c r="AE545" i="1"/>
  <c r="AF545" i="1"/>
  <c r="AG550" i="1"/>
  <c r="AD553" i="1"/>
  <c r="AJ553" i="1"/>
  <c r="AC553" i="1"/>
  <c r="AI553" i="1"/>
  <c r="AB553" i="1"/>
  <c r="AJ554" i="1"/>
  <c r="AG554" i="1"/>
  <c r="AC559" i="1"/>
  <c r="AD561" i="1"/>
  <c r="AJ561" i="1"/>
  <c r="AC561" i="1"/>
  <c r="AI561" i="1"/>
  <c r="AB561" i="1"/>
  <c r="AJ562" i="1"/>
  <c r="AG562" i="1"/>
  <c r="AE557" i="1"/>
  <c r="AF557" i="1"/>
  <c r="AE565" i="1"/>
  <c r="AF565" i="1"/>
  <c r="U567" i="1"/>
  <c r="AJ567" i="1"/>
  <c r="AI569" i="1"/>
  <c r="AG570" i="1"/>
  <c r="AF571" i="1"/>
  <c r="AC572" i="1"/>
  <c r="AB573" i="1"/>
  <c r="U575" i="1"/>
  <c r="AJ575" i="1"/>
  <c r="AI577" i="1"/>
  <c r="AG578" i="1"/>
  <c r="AF579" i="1"/>
  <c r="AC580" i="1"/>
  <c r="AB581" i="1"/>
  <c r="U583" i="1"/>
  <c r="AJ583" i="1"/>
  <c r="AI585" i="1"/>
  <c r="AG586" i="1"/>
  <c r="AF587" i="1"/>
  <c r="AC588" i="1"/>
  <c r="AB589" i="1"/>
  <c r="U591" i="1"/>
  <c r="AJ591" i="1"/>
  <c r="AI593" i="1"/>
  <c r="AG594" i="1"/>
  <c r="AG595" i="1"/>
  <c r="AF596" i="1"/>
  <c r="AG598" i="1"/>
  <c r="AH598" i="1" s="1"/>
  <c r="AB600" i="1"/>
  <c r="AJ600" i="1"/>
  <c r="AC602" i="1"/>
  <c r="AF604" i="1"/>
  <c r="AJ608" i="1"/>
  <c r="AF610" i="1"/>
  <c r="AB612" i="1"/>
  <c r="AJ616" i="1"/>
  <c r="AF618" i="1"/>
  <c r="AB620" i="1"/>
  <c r="AJ624" i="1"/>
  <c r="AF626" i="1"/>
  <c r="AB628" i="1"/>
  <c r="AJ632" i="1"/>
  <c r="AF634" i="1"/>
  <c r="AB636" i="1"/>
  <c r="AF645" i="1"/>
  <c r="AG648" i="1"/>
  <c r="AD649" i="1"/>
  <c r="U651" i="1"/>
  <c r="AG651" i="1"/>
  <c r="U652" i="1"/>
  <c r="AE653" i="1"/>
  <c r="AF653" i="1"/>
  <c r="AH653" i="1" s="1"/>
  <c r="AI654" i="1"/>
  <c r="AC655" i="1"/>
  <c r="AE655" i="1" s="1"/>
  <c r="AJ655" i="1"/>
  <c r="AG656" i="1"/>
  <c r="AB657" i="1"/>
  <c r="AI657" i="1"/>
  <c r="AC658" i="1"/>
  <c r="U659" i="1"/>
  <c r="AG659" i="1"/>
  <c r="U660" i="1"/>
  <c r="AF661" i="1"/>
  <c r="AH661" i="1" s="1"/>
  <c r="AI662" i="1"/>
  <c r="AC663" i="1"/>
  <c r="AE663" i="1" s="1"/>
  <c r="AJ663" i="1"/>
  <c r="AG664" i="1"/>
  <c r="AB665" i="1"/>
  <c r="AI665" i="1"/>
  <c r="AC666" i="1"/>
  <c r="U667" i="1"/>
  <c r="AG667" i="1"/>
  <c r="U668" i="1"/>
  <c r="AF669" i="1"/>
  <c r="AH669" i="1" s="1"/>
  <c r="AI670" i="1"/>
  <c r="AC671" i="1"/>
  <c r="AE671" i="1" s="1"/>
  <c r="AJ671" i="1"/>
  <c r="AG672" i="1"/>
  <c r="AB673" i="1"/>
  <c r="AI673" i="1"/>
  <c r="AC674" i="1"/>
  <c r="U675" i="1"/>
  <c r="AG675" i="1"/>
  <c r="U676" i="1"/>
  <c r="AF677" i="1"/>
  <c r="AH677" i="1" s="1"/>
  <c r="AI678" i="1"/>
  <c r="AC679" i="1"/>
  <c r="AE679" i="1" s="1"/>
  <c r="AJ679" i="1"/>
  <c r="AG680" i="1"/>
  <c r="AB681" i="1"/>
  <c r="AI681" i="1"/>
  <c r="AC682" i="1"/>
  <c r="U683" i="1"/>
  <c r="AG683" i="1"/>
  <c r="U684" i="1"/>
  <c r="AF685" i="1"/>
  <c r="AH685" i="1" s="1"/>
  <c r="AI686" i="1"/>
  <c r="AC687" i="1"/>
  <c r="AE687" i="1" s="1"/>
  <c r="AJ687" i="1"/>
  <c r="AG688" i="1"/>
  <c r="AB689" i="1"/>
  <c r="AI689" i="1"/>
  <c r="AC690" i="1"/>
  <c r="U691" i="1"/>
  <c r="AG691" i="1"/>
  <c r="U692" i="1"/>
  <c r="AF693" i="1"/>
  <c r="AI694" i="1"/>
  <c r="AC695" i="1"/>
  <c r="AE695" i="1" s="1"/>
  <c r="AJ695" i="1"/>
  <c r="AG696" i="1"/>
  <c r="AB697" i="1"/>
  <c r="AI697" i="1"/>
  <c r="AC698" i="1"/>
  <c r="U699" i="1"/>
  <c r="AG699" i="1"/>
  <c r="U700" i="1"/>
  <c r="AF701" i="1"/>
  <c r="AI702" i="1"/>
  <c r="AC703" i="1"/>
  <c r="AE703" i="1" s="1"/>
  <c r="AJ703" i="1"/>
  <c r="AG704" i="1"/>
  <c r="AB705" i="1"/>
  <c r="AI705" i="1"/>
  <c r="AC706" i="1"/>
  <c r="U707" i="1"/>
  <c r="AG707" i="1"/>
  <c r="U708" i="1"/>
  <c r="AF709" i="1"/>
  <c r="AI710" i="1"/>
  <c r="AC711" i="1"/>
  <c r="AE711" i="1" s="1"/>
  <c r="AJ711" i="1"/>
  <c r="AG712" i="1"/>
  <c r="AB713" i="1"/>
  <c r="AI713" i="1"/>
  <c r="AC714" i="1"/>
  <c r="U715" i="1"/>
  <c r="AG715" i="1"/>
  <c r="U716" i="1"/>
  <c r="AF717" i="1"/>
  <c r="AH717" i="1" s="1"/>
  <c r="AI718" i="1"/>
  <c r="AC719" i="1"/>
  <c r="AE719" i="1" s="1"/>
  <c r="AJ719" i="1"/>
  <c r="AG720" i="1"/>
  <c r="AB721" i="1"/>
  <c r="AI721" i="1"/>
  <c r="AC722" i="1"/>
  <c r="U723" i="1"/>
  <c r="AG723" i="1"/>
  <c r="U724" i="1"/>
  <c r="AF725" i="1"/>
  <c r="AH725" i="1" s="1"/>
  <c r="AJ726" i="1"/>
  <c r="AI726" i="1"/>
  <c r="AD727" i="1"/>
  <c r="AJ727" i="1"/>
  <c r="AC727" i="1"/>
  <c r="AI727" i="1"/>
  <c r="AB727" i="1"/>
  <c r="AJ728" i="1"/>
  <c r="AG728" i="1"/>
  <c r="AC728" i="1"/>
  <c r="AC729" i="1"/>
  <c r="AG730" i="1"/>
  <c r="AJ738" i="1"/>
  <c r="AI738" i="1"/>
  <c r="U738" i="1"/>
  <c r="AD743" i="1"/>
  <c r="AJ743" i="1"/>
  <c r="AC743" i="1"/>
  <c r="AI743" i="1"/>
  <c r="AB743" i="1"/>
  <c r="AG743" i="1"/>
  <c r="U743" i="1"/>
  <c r="AE547" i="1"/>
  <c r="AF547" i="1"/>
  <c r="AH547" i="1" s="1"/>
  <c r="AE555" i="1"/>
  <c r="AF555" i="1"/>
  <c r="AH555" i="1" s="1"/>
  <c r="U557" i="1"/>
  <c r="AG557" i="1"/>
  <c r="AC558" i="1"/>
  <c r="AE563" i="1"/>
  <c r="AF563" i="1"/>
  <c r="AH563" i="1" s="1"/>
  <c r="U565" i="1"/>
  <c r="AG565" i="1"/>
  <c r="AC566" i="1"/>
  <c r="AB567" i="1"/>
  <c r="U569" i="1"/>
  <c r="AJ569" i="1"/>
  <c r="AI571" i="1"/>
  <c r="AG572" i="1"/>
  <c r="AF573" i="1"/>
  <c r="AC574" i="1"/>
  <c r="AB575" i="1"/>
  <c r="U577" i="1"/>
  <c r="AJ577" i="1"/>
  <c r="AI579" i="1"/>
  <c r="AG580" i="1"/>
  <c r="AF581" i="1"/>
  <c r="AC582" i="1"/>
  <c r="AB583" i="1"/>
  <c r="U585" i="1"/>
  <c r="AJ585" i="1"/>
  <c r="AI587" i="1"/>
  <c r="AG588" i="1"/>
  <c r="AF589" i="1"/>
  <c r="AC590" i="1"/>
  <c r="AB591" i="1"/>
  <c r="U593" i="1"/>
  <c r="AJ593" i="1"/>
  <c r="AG596" i="1"/>
  <c r="AC600" i="1"/>
  <c r="AF602" i="1"/>
  <c r="AG604" i="1"/>
  <c r="AJ610" i="1"/>
  <c r="AF612" i="1"/>
  <c r="AJ618" i="1"/>
  <c r="AF620" i="1"/>
  <c r="AJ626" i="1"/>
  <c r="AF628" i="1"/>
  <c r="AB630" i="1"/>
  <c r="AJ634" i="1"/>
  <c r="AF636" i="1"/>
  <c r="AB638" i="1"/>
  <c r="AI645" i="1"/>
  <c r="AE648" i="1"/>
  <c r="AJ648" i="1"/>
  <c r="AF649" i="1"/>
  <c r="AB651" i="1"/>
  <c r="AI651" i="1"/>
  <c r="AC652" i="1"/>
  <c r="AF655" i="1"/>
  <c r="AH655" i="1" s="1"/>
  <c r="AI656" i="1"/>
  <c r="AC657" i="1"/>
  <c r="AE657" i="1" s="1"/>
  <c r="AJ657" i="1"/>
  <c r="AG658" i="1"/>
  <c r="AB659" i="1"/>
  <c r="AI659" i="1"/>
  <c r="AC660" i="1"/>
  <c r="AF663" i="1"/>
  <c r="AH663" i="1" s="1"/>
  <c r="AI664" i="1"/>
  <c r="AC665" i="1"/>
  <c r="AE665" i="1" s="1"/>
  <c r="AJ665" i="1"/>
  <c r="AG666" i="1"/>
  <c r="AB667" i="1"/>
  <c r="AI667" i="1"/>
  <c r="AC668" i="1"/>
  <c r="AF671" i="1"/>
  <c r="AH671" i="1" s="1"/>
  <c r="AI672" i="1"/>
  <c r="AC673" i="1"/>
  <c r="AE673" i="1" s="1"/>
  <c r="AJ673" i="1"/>
  <c r="AG674" i="1"/>
  <c r="AB675" i="1"/>
  <c r="AI675" i="1"/>
  <c r="AC676" i="1"/>
  <c r="AF679" i="1"/>
  <c r="AH679" i="1" s="1"/>
  <c r="AI680" i="1"/>
  <c r="AC681" i="1"/>
  <c r="AE681" i="1" s="1"/>
  <c r="AJ681" i="1"/>
  <c r="AG682" i="1"/>
  <c r="AB683" i="1"/>
  <c r="AI683" i="1"/>
  <c r="AC684" i="1"/>
  <c r="AF687" i="1"/>
  <c r="AH687" i="1" s="1"/>
  <c r="AI688" i="1"/>
  <c r="AC689" i="1"/>
  <c r="AE689" i="1" s="1"/>
  <c r="AJ689" i="1"/>
  <c r="AG690" i="1"/>
  <c r="AB691" i="1"/>
  <c r="AI691" i="1"/>
  <c r="AC692" i="1"/>
  <c r="U693" i="1"/>
  <c r="AG693" i="1"/>
  <c r="U694" i="1"/>
  <c r="AF695" i="1"/>
  <c r="AH695" i="1" s="1"/>
  <c r="AI696" i="1"/>
  <c r="AC697" i="1"/>
  <c r="AE697" i="1" s="1"/>
  <c r="AJ697" i="1"/>
  <c r="AG698" i="1"/>
  <c r="AB699" i="1"/>
  <c r="AI699" i="1"/>
  <c r="AC700" i="1"/>
  <c r="U701" i="1"/>
  <c r="AG701" i="1"/>
  <c r="U702" i="1"/>
  <c r="AF703" i="1"/>
  <c r="AH703" i="1" s="1"/>
  <c r="AI704" i="1"/>
  <c r="AC705" i="1"/>
  <c r="AE705" i="1" s="1"/>
  <c r="AJ705" i="1"/>
  <c r="AG706" i="1"/>
  <c r="AB707" i="1"/>
  <c r="AI707" i="1"/>
  <c r="AC708" i="1"/>
  <c r="U709" i="1"/>
  <c r="AG709" i="1"/>
  <c r="U710" i="1"/>
  <c r="AF711" i="1"/>
  <c r="AH711" i="1" s="1"/>
  <c r="AI712" i="1"/>
  <c r="AC713" i="1"/>
  <c r="AE713" i="1" s="1"/>
  <c r="AJ713" i="1"/>
  <c r="AG714" i="1"/>
  <c r="AB715" i="1"/>
  <c r="AI715" i="1"/>
  <c r="AC716" i="1"/>
  <c r="AF719" i="1"/>
  <c r="AH719" i="1" s="1"/>
  <c r="AI720" i="1"/>
  <c r="AC721" i="1"/>
  <c r="AE721" i="1" s="1"/>
  <c r="AJ721" i="1"/>
  <c r="AG722" i="1"/>
  <c r="AB723" i="1"/>
  <c r="AI723" i="1"/>
  <c r="AC724" i="1"/>
  <c r="AF743" i="1"/>
  <c r="AH743" i="1" s="1"/>
  <c r="AF567" i="1"/>
  <c r="AI573" i="1"/>
  <c r="AF575" i="1"/>
  <c r="AI581" i="1"/>
  <c r="AF583" i="1"/>
  <c r="AI589" i="1"/>
  <c r="AF591" i="1"/>
  <c r="AG602" i="1"/>
  <c r="AJ649" i="1"/>
  <c r="AF657" i="1"/>
  <c r="AI658" i="1"/>
  <c r="AF665" i="1"/>
  <c r="AI666" i="1"/>
  <c r="AF673" i="1"/>
  <c r="AI674" i="1"/>
  <c r="AF681" i="1"/>
  <c r="AI682" i="1"/>
  <c r="AF689" i="1"/>
  <c r="AI690" i="1"/>
  <c r="AC691" i="1"/>
  <c r="AE691" i="1" s="1"/>
  <c r="AJ691" i="1"/>
  <c r="AG692" i="1"/>
  <c r="AF697" i="1"/>
  <c r="AI698" i="1"/>
  <c r="AG700" i="1"/>
  <c r="AF705" i="1"/>
  <c r="AI706" i="1"/>
  <c r="AG708" i="1"/>
  <c r="AF713" i="1"/>
  <c r="AI714" i="1"/>
  <c r="AG716" i="1"/>
  <c r="AF721" i="1"/>
  <c r="AI722" i="1"/>
  <c r="AD737" i="1"/>
  <c r="AJ737" i="1"/>
  <c r="AC737" i="1"/>
  <c r="AI737" i="1"/>
  <c r="AB737" i="1"/>
  <c r="AG737" i="1"/>
  <c r="U737" i="1"/>
  <c r="AI567" i="1"/>
  <c r="AC570" i="1"/>
  <c r="U573" i="1"/>
  <c r="AJ573" i="1"/>
  <c r="AI575" i="1"/>
  <c r="AC578" i="1"/>
  <c r="U581" i="1"/>
  <c r="AJ581" i="1"/>
  <c r="AI583" i="1"/>
  <c r="AC586" i="1"/>
  <c r="U589" i="1"/>
  <c r="AJ589" i="1"/>
  <c r="AI591" i="1"/>
  <c r="AC594" i="1"/>
  <c r="AG600" i="1"/>
  <c r="AH600" i="1" s="1"/>
  <c r="AB602" i="1"/>
  <c r="AJ602" i="1"/>
  <c r="AB610" i="1"/>
  <c r="AB618" i="1"/>
  <c r="AB626" i="1"/>
  <c r="AB634" i="1"/>
  <c r="AB643" i="1"/>
  <c r="AC646" i="1"/>
  <c r="AF651" i="1"/>
  <c r="AI652" i="1"/>
  <c r="U657" i="1"/>
  <c r="AG657" i="1"/>
  <c r="U658" i="1"/>
  <c r="AF659" i="1"/>
  <c r="AI660" i="1"/>
  <c r="U665" i="1"/>
  <c r="AG665" i="1"/>
  <c r="U666" i="1"/>
  <c r="AF667" i="1"/>
  <c r="AI668" i="1"/>
  <c r="U673" i="1"/>
  <c r="AG673" i="1"/>
  <c r="U674" i="1"/>
  <c r="AF675" i="1"/>
  <c r="AI676" i="1"/>
  <c r="U681" i="1"/>
  <c r="AG681" i="1"/>
  <c r="U682" i="1"/>
  <c r="AF683" i="1"/>
  <c r="AI684" i="1"/>
  <c r="U689" i="1"/>
  <c r="AG689" i="1"/>
  <c r="U690" i="1"/>
  <c r="AF691" i="1"/>
  <c r="AI692" i="1"/>
  <c r="U697" i="1"/>
  <c r="AG697" i="1"/>
  <c r="U698" i="1"/>
  <c r="AF699" i="1"/>
  <c r="AI700" i="1"/>
  <c r="U705" i="1"/>
  <c r="AG705" i="1"/>
  <c r="U706" i="1"/>
  <c r="AF707" i="1"/>
  <c r="AI708" i="1"/>
  <c r="U713" i="1"/>
  <c r="AG713" i="1"/>
  <c r="U714" i="1"/>
  <c r="AF715" i="1"/>
  <c r="AI716" i="1"/>
  <c r="U721" i="1"/>
  <c r="AG721" i="1"/>
  <c r="U722" i="1"/>
  <c r="AF723" i="1"/>
  <c r="AI724" i="1"/>
  <c r="AD729" i="1"/>
  <c r="AI729" i="1"/>
  <c r="AB729" i="1"/>
  <c r="AG729" i="1"/>
  <c r="AH729" i="1" s="1"/>
  <c r="U729" i="1"/>
  <c r="AJ730" i="1"/>
  <c r="AC730" i="1"/>
  <c r="U730" i="1"/>
  <c r="AF737" i="1"/>
  <c r="AI752" i="1"/>
  <c r="AF764" i="1"/>
  <c r="AF772" i="1"/>
  <c r="AF780" i="1"/>
  <c r="AF788" i="1"/>
  <c r="AF796" i="1"/>
  <c r="AF798" i="1"/>
  <c r="AG802" i="1"/>
  <c r="AG810" i="1"/>
  <c r="AD816" i="1"/>
  <c r="AJ816" i="1"/>
  <c r="AC816" i="1"/>
  <c r="AG816" i="1"/>
  <c r="AD821" i="1"/>
  <c r="AF821" i="1"/>
  <c r="AJ821" i="1"/>
  <c r="AD830" i="1"/>
  <c r="AG830" i="1"/>
  <c r="AD831" i="1"/>
  <c r="AG831" i="1"/>
  <c r="AC831" i="1"/>
  <c r="AJ849" i="1"/>
  <c r="U849" i="1"/>
  <c r="AI849" i="1"/>
  <c r="AD851" i="1"/>
  <c r="AC851" i="1"/>
  <c r="AG851" i="1"/>
  <c r="AF731" i="1"/>
  <c r="AI732" i="1"/>
  <c r="AF735" i="1"/>
  <c r="AG740" i="1"/>
  <c r="AE745" i="1"/>
  <c r="AF745" i="1"/>
  <c r="AG746" i="1"/>
  <c r="AF749" i="1"/>
  <c r="AF751" i="1"/>
  <c r="U752" i="1"/>
  <c r="AJ752" i="1"/>
  <c r="AI754" i="1"/>
  <c r="AF757" i="1"/>
  <c r="AF762" i="1"/>
  <c r="U764" i="1"/>
  <c r="AG764" i="1"/>
  <c r="AF766" i="1"/>
  <c r="AC768" i="1"/>
  <c r="AJ768" i="1"/>
  <c r="AB770" i="1"/>
  <c r="AI770" i="1"/>
  <c r="U772" i="1"/>
  <c r="AG772" i="1"/>
  <c r="AF774" i="1"/>
  <c r="U780" i="1"/>
  <c r="AG780" i="1"/>
  <c r="AF782" i="1"/>
  <c r="U788" i="1"/>
  <c r="AG788" i="1"/>
  <c r="AF790" i="1"/>
  <c r="AB794" i="1"/>
  <c r="AI794" i="1"/>
  <c r="U796" i="1"/>
  <c r="AG796" i="1"/>
  <c r="U798" i="1"/>
  <c r="AG798" i="1"/>
  <c r="AG800" i="1"/>
  <c r="AH800" i="1" s="1"/>
  <c r="AB802" i="1"/>
  <c r="AJ802" i="1"/>
  <c r="AG808" i="1"/>
  <c r="AH808" i="1" s="1"/>
  <c r="AB810" i="1"/>
  <c r="AJ810" i="1"/>
  <c r="U816" i="1"/>
  <c r="AI816" i="1"/>
  <c r="U821" i="1"/>
  <c r="AD822" i="1"/>
  <c r="AC822" i="1"/>
  <c r="AD827" i="1"/>
  <c r="AB827" i="1"/>
  <c r="AJ827" i="1"/>
  <c r="AD829" i="1"/>
  <c r="AJ829" i="1"/>
  <c r="U829" i="1"/>
  <c r="AI829" i="1"/>
  <c r="AC830" i="1"/>
  <c r="AD832" i="1"/>
  <c r="AF832" i="1"/>
  <c r="AB832" i="1"/>
  <c r="U731" i="1"/>
  <c r="AG731" i="1"/>
  <c r="U732" i="1"/>
  <c r="AF733" i="1"/>
  <c r="AH733" i="1" s="1"/>
  <c r="U735" i="1"/>
  <c r="AG735" i="1"/>
  <c r="U736" i="1"/>
  <c r="AC739" i="1"/>
  <c r="AE739" i="1" s="1"/>
  <c r="AJ739" i="1"/>
  <c r="AE741" i="1"/>
  <c r="AF741" i="1"/>
  <c r="AH741" i="1" s="1"/>
  <c r="U745" i="1"/>
  <c r="AG745" i="1"/>
  <c r="U746" i="1"/>
  <c r="AI746" i="1"/>
  <c r="AC747" i="1"/>
  <c r="AE747" i="1" s="1"/>
  <c r="AJ747" i="1"/>
  <c r="U749" i="1"/>
  <c r="AG749" i="1"/>
  <c r="U750" i="1"/>
  <c r="U751" i="1"/>
  <c r="AG751" i="1"/>
  <c r="AB752" i="1"/>
  <c r="U754" i="1"/>
  <c r="AJ754" i="1"/>
  <c r="U757" i="1"/>
  <c r="AG757" i="1"/>
  <c r="AF759" i="1"/>
  <c r="AI762" i="1"/>
  <c r="AB764" i="1"/>
  <c r="AI764" i="1"/>
  <c r="U766" i="1"/>
  <c r="AG766" i="1"/>
  <c r="AF768" i="1"/>
  <c r="AB772" i="1"/>
  <c r="AI772" i="1"/>
  <c r="U774" i="1"/>
  <c r="AG774" i="1"/>
  <c r="AF776" i="1"/>
  <c r="AB780" i="1"/>
  <c r="AI780" i="1"/>
  <c r="U782" i="1"/>
  <c r="AG782" i="1"/>
  <c r="AF784" i="1"/>
  <c r="AB788" i="1"/>
  <c r="AI788" i="1"/>
  <c r="U790" i="1"/>
  <c r="AG790" i="1"/>
  <c r="AF792" i="1"/>
  <c r="AB796" i="1"/>
  <c r="AJ796" i="1"/>
  <c r="AB798" i="1"/>
  <c r="AI798" i="1"/>
  <c r="AB800" i="1"/>
  <c r="AJ800" i="1"/>
  <c r="AC802" i="1"/>
  <c r="AF804" i="1"/>
  <c r="AG806" i="1"/>
  <c r="AH806" i="1" s="1"/>
  <c r="AB808" i="1"/>
  <c r="AJ808" i="1"/>
  <c r="AC810" i="1"/>
  <c r="AF812" i="1"/>
  <c r="AI814" i="1"/>
  <c r="AC814" i="1"/>
  <c r="AJ814" i="1"/>
  <c r="AB816" i="1"/>
  <c r="AC820" i="1"/>
  <c r="AB821" i="1"/>
  <c r="AG822" i="1"/>
  <c r="U827" i="1"/>
  <c r="AB829" i="1"/>
  <c r="U832" i="1"/>
  <c r="AD835" i="1"/>
  <c r="AG835" i="1"/>
  <c r="AD836" i="1"/>
  <c r="AG836" i="1"/>
  <c r="AC836" i="1"/>
  <c r="AD839" i="1"/>
  <c r="AC839" i="1"/>
  <c r="AG839" i="1"/>
  <c r="AD847" i="1"/>
  <c r="AC847" i="1"/>
  <c r="AG847" i="1"/>
  <c r="AC732" i="1"/>
  <c r="AF739" i="1"/>
  <c r="AH739" i="1" s="1"/>
  <c r="AB745" i="1"/>
  <c r="AI745" i="1"/>
  <c r="AF747" i="1"/>
  <c r="AH747" i="1" s="1"/>
  <c r="AB749" i="1"/>
  <c r="AI749" i="1"/>
  <c r="AB751" i="1"/>
  <c r="AI751" i="1"/>
  <c r="AF752" i="1"/>
  <c r="AB754" i="1"/>
  <c r="AB757" i="1"/>
  <c r="AI757" i="1"/>
  <c r="U759" i="1"/>
  <c r="AG759" i="1"/>
  <c r="AF761" i="1"/>
  <c r="AH761" i="1" s="1"/>
  <c r="AL761" i="1" s="1"/>
  <c r="Q761" i="1" s="1"/>
  <c r="U762" i="1"/>
  <c r="AJ762" i="1"/>
  <c r="AC764" i="1"/>
  <c r="AJ764" i="1"/>
  <c r="AB766" i="1"/>
  <c r="AI766" i="1"/>
  <c r="U768" i="1"/>
  <c r="AG768" i="1"/>
  <c r="AF770" i="1"/>
  <c r="AH770" i="1" s="1"/>
  <c r="AC772" i="1"/>
  <c r="AE772" i="1" s="1"/>
  <c r="AJ772" i="1"/>
  <c r="AB774" i="1"/>
  <c r="AI774" i="1"/>
  <c r="U776" i="1"/>
  <c r="AG776" i="1"/>
  <c r="AF778" i="1"/>
  <c r="AH778" i="1" s="1"/>
  <c r="AL778" i="1" s="1"/>
  <c r="Q778" i="1" s="1"/>
  <c r="AC780" i="1"/>
  <c r="AE780" i="1" s="1"/>
  <c r="AJ780" i="1"/>
  <c r="AB782" i="1"/>
  <c r="AI782" i="1"/>
  <c r="U784" i="1"/>
  <c r="AG784" i="1"/>
  <c r="AF786" i="1"/>
  <c r="AH786" i="1" s="1"/>
  <c r="AL786" i="1" s="1"/>
  <c r="Q786" i="1" s="1"/>
  <c r="AC788" i="1"/>
  <c r="AE788" i="1" s="1"/>
  <c r="AJ788" i="1"/>
  <c r="AB790" i="1"/>
  <c r="AI790" i="1"/>
  <c r="U792" i="1"/>
  <c r="AG792" i="1"/>
  <c r="AF794" i="1"/>
  <c r="AH794" i="1" s="1"/>
  <c r="AC796" i="1"/>
  <c r="AC798" i="1"/>
  <c r="AE798" i="1" s="1"/>
  <c r="AJ798" i="1"/>
  <c r="AC800" i="1"/>
  <c r="AF802" i="1"/>
  <c r="AG804" i="1"/>
  <c r="AC808" i="1"/>
  <c r="AF810" i="1"/>
  <c r="AG812" i="1"/>
  <c r="AF816" i="1"/>
  <c r="AD820" i="1"/>
  <c r="AI821" i="1"/>
  <c r="AD825" i="1"/>
  <c r="AE825" i="1" s="1"/>
  <c r="AG825" i="1"/>
  <c r="AD826" i="1"/>
  <c r="AC826" i="1"/>
  <c r="AF827" i="1"/>
  <c r="AF829" i="1"/>
  <c r="AI832" i="1"/>
  <c r="AE835" i="1"/>
  <c r="AJ837" i="1"/>
  <c r="AI837" i="1"/>
  <c r="AD843" i="1"/>
  <c r="AC843" i="1"/>
  <c r="AG843" i="1"/>
  <c r="AC840" i="1"/>
  <c r="AE840" i="1" s="1"/>
  <c r="U842" i="1"/>
  <c r="U846" i="1"/>
  <c r="U850" i="1"/>
  <c r="AC854" i="1"/>
  <c r="AE854" i="1" s="1"/>
  <c r="AI855" i="1"/>
  <c r="U856" i="1"/>
  <c r="AB858" i="1"/>
  <c r="AI858" i="1"/>
  <c r="AG859" i="1"/>
  <c r="AB862" i="1"/>
  <c r="AJ862" i="1"/>
  <c r="U864" i="1"/>
  <c r="AG864" i="1"/>
  <c r="AE866" i="1"/>
  <c r="AF866" i="1"/>
  <c r="AF868" i="1"/>
  <c r="AI869" i="1"/>
  <c r="AB872" i="1"/>
  <c r="AI872" i="1"/>
  <c r="AC873" i="1"/>
  <c r="AE873" i="1" s="1"/>
  <c r="U874" i="1"/>
  <c r="AG874" i="1"/>
  <c r="U875" i="1"/>
  <c r="AE876" i="1"/>
  <c r="AF876" i="1"/>
  <c r="AI877" i="1"/>
  <c r="U878" i="1"/>
  <c r="AE879" i="1"/>
  <c r="AF879" i="1"/>
  <c r="AI880" i="1"/>
  <c r="U882" i="1"/>
  <c r="AG882" i="1"/>
  <c r="U884" i="1"/>
  <c r="AG884" i="1"/>
  <c r="U886" i="1"/>
  <c r="AG886" i="1"/>
  <c r="U888" i="1"/>
  <c r="AG888" i="1"/>
  <c r="U889" i="1"/>
  <c r="AC890" i="1"/>
  <c r="AE890" i="1" s="1"/>
  <c r="AB892" i="1"/>
  <c r="AI892" i="1"/>
  <c r="AE893" i="1"/>
  <c r="AF893" i="1"/>
  <c r="AB894" i="1"/>
  <c r="AI894" i="1"/>
  <c r="AE895" i="1"/>
  <c r="AF895" i="1"/>
  <c r="AI896" i="1"/>
  <c r="U897" i="1"/>
  <c r="AC898" i="1"/>
  <c r="AE898" i="1" s="1"/>
  <c r="U899" i="1"/>
  <c r="AG899" i="1"/>
  <c r="U900" i="1"/>
  <c r="AE901" i="1"/>
  <c r="AF901" i="1"/>
  <c r="AI902" i="1"/>
  <c r="AD904" i="1"/>
  <c r="AE904" i="1" s="1"/>
  <c r="AG904" i="1"/>
  <c r="AB906" i="1"/>
  <c r="AD907" i="1"/>
  <c r="AE907" i="1" s="1"/>
  <c r="AG907" i="1"/>
  <c r="AD908" i="1"/>
  <c r="AE908" i="1" s="1"/>
  <c r="AI908" i="1"/>
  <c r="AB908" i="1"/>
  <c r="AG908" i="1"/>
  <c r="AH908" i="1" s="1"/>
  <c r="U911" i="1"/>
  <c r="AB912" i="1"/>
  <c r="AJ912" i="1"/>
  <c r="AC915" i="1"/>
  <c r="AD918" i="1"/>
  <c r="AI918" i="1"/>
  <c r="AC919" i="1"/>
  <c r="AI921" i="1"/>
  <c r="AF921" i="1"/>
  <c r="AC921" i="1"/>
  <c r="AF923" i="1"/>
  <c r="AH923" i="1" s="1"/>
  <c r="AD928" i="1"/>
  <c r="AI928" i="1"/>
  <c r="U928" i="1"/>
  <c r="AD936" i="1"/>
  <c r="AC936" i="1"/>
  <c r="AJ942" i="1"/>
  <c r="AF942" i="1"/>
  <c r="AJ978" i="1"/>
  <c r="AF978" i="1"/>
  <c r="AB978" i="1"/>
  <c r="AD1011" i="1"/>
  <c r="AJ1011" i="1"/>
  <c r="AC1011" i="1"/>
  <c r="AI1011" i="1"/>
  <c r="AB1011" i="1"/>
  <c r="AG1011" i="1"/>
  <c r="U1011" i="1"/>
  <c r="T1010" i="1"/>
  <c r="AD1013" i="1"/>
  <c r="AJ1013" i="1"/>
  <c r="AC1013" i="1"/>
  <c r="AI1013" i="1"/>
  <c r="AB1013" i="1"/>
  <c r="AG1013" i="1"/>
  <c r="U1013" i="1"/>
  <c r="AC833" i="1"/>
  <c r="AE833" i="1" s="1"/>
  <c r="AG840" i="1"/>
  <c r="AC841" i="1"/>
  <c r="AE841" i="1" s="1"/>
  <c r="AI842" i="1"/>
  <c r="AC845" i="1"/>
  <c r="AE845" i="1" s="1"/>
  <c r="AI846" i="1"/>
  <c r="AI850" i="1"/>
  <c r="AG854" i="1"/>
  <c r="AI856" i="1"/>
  <c r="AC858" i="1"/>
  <c r="AJ858" i="1"/>
  <c r="AE860" i="1"/>
  <c r="AF860" i="1"/>
  <c r="AH860" i="1" s="1"/>
  <c r="AC862" i="1"/>
  <c r="AB864" i="1"/>
  <c r="AI864" i="1"/>
  <c r="U866" i="1"/>
  <c r="AG866" i="1"/>
  <c r="U868" i="1"/>
  <c r="AG868" i="1"/>
  <c r="U869" i="1"/>
  <c r="AE870" i="1"/>
  <c r="AF870" i="1"/>
  <c r="AH870" i="1" s="1"/>
  <c r="AI871" i="1"/>
  <c r="AC872" i="1"/>
  <c r="AJ872" i="1"/>
  <c r="AG873" i="1"/>
  <c r="AB874" i="1"/>
  <c r="AI874" i="1"/>
  <c r="AC875" i="1"/>
  <c r="AE875" i="1" s="1"/>
  <c r="U876" i="1"/>
  <c r="AG876" i="1"/>
  <c r="U877" i="1"/>
  <c r="AC878" i="1"/>
  <c r="AE878" i="1" s="1"/>
  <c r="U879" i="1"/>
  <c r="AG879" i="1"/>
  <c r="U880" i="1"/>
  <c r="AE881" i="1"/>
  <c r="AF881" i="1"/>
  <c r="AH881" i="1" s="1"/>
  <c r="AB882" i="1"/>
  <c r="AI882" i="1"/>
  <c r="AE883" i="1"/>
  <c r="AF883" i="1"/>
  <c r="AH883" i="1" s="1"/>
  <c r="AB884" i="1"/>
  <c r="AI884" i="1"/>
  <c r="AE885" i="1"/>
  <c r="AF885" i="1"/>
  <c r="AH885" i="1" s="1"/>
  <c r="AB886" i="1"/>
  <c r="AI886" i="1"/>
  <c r="AE887" i="1"/>
  <c r="AF887" i="1"/>
  <c r="AH887" i="1" s="1"/>
  <c r="AB888" i="1"/>
  <c r="AI888" i="1"/>
  <c r="AC889" i="1"/>
  <c r="AE889" i="1" s="1"/>
  <c r="AG890" i="1"/>
  <c r="AI891" i="1"/>
  <c r="AC892" i="1"/>
  <c r="AJ892" i="1"/>
  <c r="U893" i="1"/>
  <c r="AG893" i="1"/>
  <c r="AC894" i="1"/>
  <c r="AE894" i="1" s="1"/>
  <c r="AJ894" i="1"/>
  <c r="U895" i="1"/>
  <c r="AG895" i="1"/>
  <c r="U896" i="1"/>
  <c r="AC897" i="1"/>
  <c r="AE897" i="1" s="1"/>
  <c r="AG898" i="1"/>
  <c r="AB899" i="1"/>
  <c r="AI899" i="1"/>
  <c r="AC900" i="1"/>
  <c r="AE900" i="1" s="1"/>
  <c r="U901" i="1"/>
  <c r="AG901" i="1"/>
  <c r="U902" i="1"/>
  <c r="AD903" i="1"/>
  <c r="AE903" i="1" s="1"/>
  <c r="AJ903" i="1"/>
  <c r="AF903" i="1"/>
  <c r="AH903" i="1" s="1"/>
  <c r="U904" i="1"/>
  <c r="U907" i="1"/>
  <c r="U908" i="1"/>
  <c r="AJ908" i="1"/>
  <c r="AD910" i="1"/>
  <c r="AE910" i="1" s="1"/>
  <c r="AI910" i="1"/>
  <c r="AB910" i="1"/>
  <c r="AG910" i="1"/>
  <c r="AH910" i="1" s="1"/>
  <c r="AD913" i="1"/>
  <c r="U913" i="1"/>
  <c r="U918" i="1"/>
  <c r="AB921" i="1"/>
  <c r="AD933" i="1"/>
  <c r="AI933" i="1"/>
  <c r="AB936" i="1"/>
  <c r="AB942" i="1"/>
  <c r="AJ962" i="1"/>
  <c r="AF962" i="1"/>
  <c r="AB962" i="1"/>
  <c r="AI974" i="1"/>
  <c r="AJ974" i="1"/>
  <c r="AF974" i="1"/>
  <c r="AB974" i="1"/>
  <c r="AF1011" i="1"/>
  <c r="AF1013" i="1"/>
  <c r="AE858" i="1"/>
  <c r="AF858" i="1"/>
  <c r="AF862" i="1"/>
  <c r="AE872" i="1"/>
  <c r="AF872" i="1"/>
  <c r="AI873" i="1"/>
  <c r="AI890" i="1"/>
  <c r="AE892" i="1"/>
  <c r="AF892" i="1"/>
  <c r="AF894" i="1"/>
  <c r="AI898" i="1"/>
  <c r="AD906" i="1"/>
  <c r="AJ906" i="1"/>
  <c r="AC906" i="1"/>
  <c r="AG906" i="1"/>
  <c r="AH906" i="1" s="1"/>
  <c r="AI919" i="1"/>
  <c r="AF919" i="1"/>
  <c r="AH919" i="1" s="1"/>
  <c r="AJ919" i="1"/>
  <c r="AD926" i="1"/>
  <c r="AI926" i="1"/>
  <c r="AI930" i="1"/>
  <c r="AC930" i="1"/>
  <c r="AJ930" i="1"/>
  <c r="AB930" i="1"/>
  <c r="AJ946" i="1"/>
  <c r="AF946" i="1"/>
  <c r="AF954" i="1"/>
  <c r="AB954" i="1"/>
  <c r="AI970" i="1"/>
  <c r="AJ970" i="1"/>
  <c r="AF970" i="1"/>
  <c r="AB970" i="1"/>
  <c r="AD988" i="1"/>
  <c r="AJ988" i="1"/>
  <c r="AC988" i="1"/>
  <c r="AI988" i="1"/>
  <c r="AB988" i="1"/>
  <c r="AG988" i="1"/>
  <c r="U988" i="1"/>
  <c r="AD1012" i="1"/>
  <c r="AJ1012" i="1"/>
  <c r="AC1012" i="1"/>
  <c r="AI1012" i="1"/>
  <c r="AB1012" i="1"/>
  <c r="AG1012" i="1"/>
  <c r="U1012" i="1"/>
  <c r="AD1014" i="1"/>
  <c r="AJ1014" i="1"/>
  <c r="AC1014" i="1"/>
  <c r="AI1014" i="1"/>
  <c r="AB1014" i="1"/>
  <c r="AG1014" i="1"/>
  <c r="U1014" i="1"/>
  <c r="U855" i="1"/>
  <c r="U858" i="1"/>
  <c r="AG858" i="1"/>
  <c r="AC859" i="1"/>
  <c r="U862" i="1"/>
  <c r="AG862" i="1"/>
  <c r="AF864" i="1"/>
  <c r="U872" i="1"/>
  <c r="AG872" i="1"/>
  <c r="U873" i="1"/>
  <c r="AE874" i="1"/>
  <c r="AF874" i="1"/>
  <c r="AI875" i="1"/>
  <c r="AI878" i="1"/>
  <c r="AE882" i="1"/>
  <c r="AF882" i="1"/>
  <c r="AE884" i="1"/>
  <c r="AF884" i="1"/>
  <c r="AH884" i="1" s="1"/>
  <c r="AE886" i="1"/>
  <c r="AF886" i="1"/>
  <c r="AE888" i="1"/>
  <c r="AF888" i="1"/>
  <c r="AH888" i="1" s="1"/>
  <c r="AI889" i="1"/>
  <c r="U890" i="1"/>
  <c r="U892" i="1"/>
  <c r="AG892" i="1"/>
  <c r="U894" i="1"/>
  <c r="AG894" i="1"/>
  <c r="AI897" i="1"/>
  <c r="U898" i="1"/>
  <c r="AE899" i="1"/>
  <c r="AF899" i="1"/>
  <c r="AI900" i="1"/>
  <c r="U906" i="1"/>
  <c r="AI906" i="1"/>
  <c r="AD911" i="1"/>
  <c r="AC911" i="1"/>
  <c r="AD912" i="1"/>
  <c r="AE912" i="1" s="1"/>
  <c r="AG912" i="1"/>
  <c r="AH912" i="1" s="1"/>
  <c r="U912" i="1"/>
  <c r="AI912" i="1"/>
  <c r="AI915" i="1"/>
  <c r="U915" i="1"/>
  <c r="AB919" i="1"/>
  <c r="AD920" i="1"/>
  <c r="AI920" i="1"/>
  <c r="U920" i="1"/>
  <c r="AI923" i="1"/>
  <c r="AC923" i="1"/>
  <c r="AJ923" i="1"/>
  <c r="AB923" i="1"/>
  <c r="U926" i="1"/>
  <c r="AF930" i="1"/>
  <c r="AH930" i="1" s="1"/>
  <c r="AD935" i="1"/>
  <c r="AI935" i="1"/>
  <c r="U935" i="1"/>
  <c r="AJ936" i="1"/>
  <c r="AJ938" i="1"/>
  <c r="AC938" i="1"/>
  <c r="AB938" i="1"/>
  <c r="AB946" i="1"/>
  <c r="AJ952" i="1"/>
  <c r="AF952" i="1"/>
  <c r="AJ954" i="1"/>
  <c r="AF988" i="1"/>
  <c r="AH988" i="1" s="1"/>
  <c r="AD991" i="1"/>
  <c r="T990" i="1"/>
  <c r="AC991" i="1"/>
  <c r="AI991" i="1"/>
  <c r="U991" i="1"/>
  <c r="AF1012" i="1"/>
  <c r="AF1014" i="1"/>
  <c r="AI905" i="1"/>
  <c r="AE909" i="1"/>
  <c r="AF909" i="1"/>
  <c r="AH909" i="1" s="1"/>
  <c r="AI914" i="1"/>
  <c r="AG917" i="1"/>
  <c r="AH917" i="1" s="1"/>
  <c r="AG925" i="1"/>
  <c r="AH925" i="1" s="1"/>
  <c r="AF927" i="1"/>
  <c r="AG932" i="1"/>
  <c r="AH932" i="1" s="1"/>
  <c r="AF934" i="1"/>
  <c r="AF960" i="1"/>
  <c r="AD966" i="1"/>
  <c r="AJ968" i="1"/>
  <c r="AJ972" i="1"/>
  <c r="AJ976" i="1"/>
  <c r="AC980" i="1"/>
  <c r="AE980" i="1" s="1"/>
  <c r="AJ980" i="1"/>
  <c r="AB982" i="1"/>
  <c r="AI982" i="1"/>
  <c r="AF984" i="1"/>
  <c r="AH984" i="1" s="1"/>
  <c r="AL984" i="1" s="1"/>
  <c r="Q984" i="1" s="1"/>
  <c r="AC986" i="1"/>
  <c r="AE986" i="1" s="1"/>
  <c r="AJ986" i="1"/>
  <c r="AB1016" i="1"/>
  <c r="AI1016" i="1"/>
  <c r="AB1022" i="1"/>
  <c r="AI1022" i="1"/>
  <c r="AB1023" i="1"/>
  <c r="AI1023" i="1"/>
  <c r="AB1024" i="1"/>
  <c r="AI1024" i="1"/>
  <c r="AB1025" i="1"/>
  <c r="AI1026" i="1"/>
  <c r="AG927" i="1"/>
  <c r="AG934" i="1"/>
  <c r="AF980" i="1"/>
  <c r="AH980" i="1" s="1"/>
  <c r="AC982" i="1"/>
  <c r="AE982" i="1" s="1"/>
  <c r="AJ982" i="1"/>
  <c r="AF986" i="1"/>
  <c r="AH986" i="1" s="1"/>
  <c r="V994" i="1"/>
  <c r="AC1016" i="1"/>
  <c r="AE1016" i="1" s="1"/>
  <c r="AJ1016" i="1"/>
  <c r="AE1021" i="1"/>
  <c r="AC1022" i="1"/>
  <c r="AE1022" i="1" s="1"/>
  <c r="AJ1022" i="1"/>
  <c r="AC1023" i="1"/>
  <c r="AE1023" i="1" s="1"/>
  <c r="AJ1023" i="1"/>
  <c r="AC1024" i="1"/>
  <c r="AE1024" i="1" s="1"/>
  <c r="AJ1024" i="1"/>
  <c r="AF1025" i="1"/>
  <c r="U1026" i="1"/>
  <c r="AJ1026" i="1"/>
  <c r="S1039" i="1"/>
  <c r="AF982" i="1"/>
  <c r="AH982" i="1" s="1"/>
  <c r="AF1016" i="1"/>
  <c r="AH1016" i="1" s="1"/>
  <c r="AF1022" i="1"/>
  <c r="AH1022" i="1" s="1"/>
  <c r="AF1023" i="1"/>
  <c r="AH1023" i="1" s="1"/>
  <c r="AF1024" i="1"/>
  <c r="AH1024" i="1" s="1"/>
  <c r="AI1025" i="1"/>
  <c r="T1035" i="1"/>
  <c r="V1039" i="1"/>
  <c r="T1043" i="1"/>
  <c r="T1039" i="1" s="1"/>
  <c r="AE127" i="1"/>
  <c r="AE135" i="1"/>
  <c r="AE141" i="1"/>
  <c r="AE149" i="1"/>
  <c r="AE157" i="1"/>
  <c r="AE165" i="1"/>
  <c r="AE173" i="1"/>
  <c r="AE181" i="1"/>
  <c r="T136" i="1"/>
  <c r="U138" i="1"/>
  <c r="AD51" i="1"/>
  <c r="AD67" i="1"/>
  <c r="AD79" i="1"/>
  <c r="AG41" i="1"/>
  <c r="AB43" i="1"/>
  <c r="AF43" i="1"/>
  <c r="AJ43" i="1"/>
  <c r="AI44" i="1"/>
  <c r="AB47" i="1"/>
  <c r="AF47" i="1"/>
  <c r="AJ47" i="1"/>
  <c r="AD49" i="1"/>
  <c r="AB51" i="1"/>
  <c r="AF51" i="1"/>
  <c r="AJ51" i="1"/>
  <c r="AD53" i="1"/>
  <c r="AD55" i="1"/>
  <c r="AB57" i="1"/>
  <c r="AF57" i="1"/>
  <c r="AJ57" i="1"/>
  <c r="AD66" i="1"/>
  <c r="AB67" i="1"/>
  <c r="AF67" i="1"/>
  <c r="AJ67" i="1"/>
  <c r="AD70" i="1"/>
  <c r="AD73" i="1"/>
  <c r="AB75" i="1"/>
  <c r="AF75" i="1"/>
  <c r="AJ75" i="1"/>
  <c r="AD77" i="1"/>
  <c r="AB79" i="1"/>
  <c r="AF79" i="1"/>
  <c r="AJ79" i="1"/>
  <c r="AB81" i="1"/>
  <c r="AF81" i="1"/>
  <c r="AJ81" i="1"/>
  <c r="AB94" i="1"/>
  <c r="AF94" i="1"/>
  <c r="AJ94" i="1"/>
  <c r="AD96" i="1"/>
  <c r="AB98" i="1"/>
  <c r="AF98" i="1"/>
  <c r="AJ98" i="1"/>
  <c r="AD100" i="1"/>
  <c r="AB102" i="1"/>
  <c r="AF102" i="1"/>
  <c r="AJ102" i="1"/>
  <c r="AD104" i="1"/>
  <c r="AB106" i="1"/>
  <c r="AF106" i="1"/>
  <c r="AJ106" i="1"/>
  <c r="AD108" i="1"/>
  <c r="AB110" i="1"/>
  <c r="AF110" i="1"/>
  <c r="AJ110" i="1"/>
  <c r="AD112" i="1"/>
  <c r="AB114" i="1"/>
  <c r="AF114" i="1"/>
  <c r="AJ114" i="1"/>
  <c r="AD116" i="1"/>
  <c r="AB118" i="1"/>
  <c r="AF118" i="1"/>
  <c r="AJ118" i="1"/>
  <c r="AC119" i="1"/>
  <c r="AG119" i="1"/>
  <c r="AD120" i="1"/>
  <c r="AD122" i="1"/>
  <c r="AD124" i="1"/>
  <c r="AB126" i="1"/>
  <c r="AF126" i="1"/>
  <c r="AJ126" i="1"/>
  <c r="AD128" i="1"/>
  <c r="AB130" i="1"/>
  <c r="AF130" i="1"/>
  <c r="AJ130" i="1"/>
  <c r="AD132" i="1"/>
  <c r="AB134" i="1"/>
  <c r="AF134" i="1"/>
  <c r="AJ134" i="1"/>
  <c r="AB140" i="1"/>
  <c r="AF140" i="1"/>
  <c r="AJ140" i="1"/>
  <c r="AD142" i="1"/>
  <c r="AB144" i="1"/>
  <c r="AF144" i="1"/>
  <c r="AJ144" i="1"/>
  <c r="AD146" i="1"/>
  <c r="AB148" i="1"/>
  <c r="AF148" i="1"/>
  <c r="AJ148" i="1"/>
  <c r="AD150" i="1"/>
  <c r="AB152" i="1"/>
  <c r="AF152" i="1"/>
  <c r="AJ152" i="1"/>
  <c r="AD154" i="1"/>
  <c r="AB156" i="1"/>
  <c r="AF156" i="1"/>
  <c r="AJ156" i="1"/>
  <c r="AD158" i="1"/>
  <c r="AB160" i="1"/>
  <c r="AF160" i="1"/>
  <c r="AJ160" i="1"/>
  <c r="AD162" i="1"/>
  <c r="AB164" i="1"/>
  <c r="AF164" i="1"/>
  <c r="AJ164" i="1"/>
  <c r="AD166" i="1"/>
  <c r="AB168" i="1"/>
  <c r="AF168" i="1"/>
  <c r="AJ168" i="1"/>
  <c r="AD170" i="1"/>
  <c r="AB172" i="1"/>
  <c r="AF172" i="1"/>
  <c r="AJ172" i="1"/>
  <c r="AD174" i="1"/>
  <c r="AB176" i="1"/>
  <c r="AF176" i="1"/>
  <c r="AJ176" i="1"/>
  <c r="AD178" i="1"/>
  <c r="AB180" i="1"/>
  <c r="AF180" i="1"/>
  <c r="AJ180" i="1"/>
  <c r="AD182" i="1"/>
  <c r="AB188" i="1"/>
  <c r="AJ189" i="1"/>
  <c r="AF189" i="1"/>
  <c r="AB189" i="1"/>
  <c r="AC190" i="1"/>
  <c r="AG196" i="1"/>
  <c r="AC196" i="1"/>
  <c r="AE196" i="1" s="1"/>
  <c r="AI196" i="1"/>
  <c r="U196" i="1"/>
  <c r="AD202" i="1"/>
  <c r="AI204" i="1"/>
  <c r="U204" i="1"/>
  <c r="AG204" i="1"/>
  <c r="AH204" i="1" s="1"/>
  <c r="AC204" i="1"/>
  <c r="AE204" i="1" s="1"/>
  <c r="AD210" i="1"/>
  <c r="AG212" i="1"/>
  <c r="AH212" i="1" s="1"/>
  <c r="AC212" i="1"/>
  <c r="AE212" i="1" s="1"/>
  <c r="AI212" i="1"/>
  <c r="U212" i="1"/>
  <c r="AD218" i="1"/>
  <c r="AD220" i="1"/>
  <c r="AD47" i="1"/>
  <c r="AC41" i="1"/>
  <c r="U41" i="1"/>
  <c r="AD41" i="1"/>
  <c r="AC42" i="1"/>
  <c r="AG42" i="1"/>
  <c r="AH42" i="1" s="1"/>
  <c r="AC43" i="1"/>
  <c r="AE43" i="1" s="1"/>
  <c r="AG43" i="1"/>
  <c r="AB44" i="1"/>
  <c r="AF44" i="1"/>
  <c r="AJ44" i="1"/>
  <c r="AD46" i="1"/>
  <c r="AE46" i="1" s="1"/>
  <c r="AC47" i="1"/>
  <c r="AE47" i="1" s="1"/>
  <c r="AG47" i="1"/>
  <c r="U49" i="1"/>
  <c r="AI49" i="1"/>
  <c r="AD50" i="1"/>
  <c r="AC51" i="1"/>
  <c r="AG51" i="1"/>
  <c r="AD52" i="1"/>
  <c r="AE52" i="1" s="1"/>
  <c r="U53" i="1"/>
  <c r="AI53" i="1"/>
  <c r="AD54" i="1"/>
  <c r="U55" i="1"/>
  <c r="AI55" i="1"/>
  <c r="AD56" i="1"/>
  <c r="AC57" i="1"/>
  <c r="AG57" i="1"/>
  <c r="AD64" i="1"/>
  <c r="AE64" i="1" s="1"/>
  <c r="AD65" i="1"/>
  <c r="AE65" i="1" s="1"/>
  <c r="U66" i="1"/>
  <c r="AI66" i="1"/>
  <c r="AC67" i="1"/>
  <c r="AG67" i="1"/>
  <c r="AD69" i="1"/>
  <c r="AE69" i="1" s="1"/>
  <c r="U70" i="1"/>
  <c r="AI70" i="1"/>
  <c r="AD71" i="1"/>
  <c r="U73" i="1"/>
  <c r="AI73" i="1"/>
  <c r="AC75" i="1"/>
  <c r="AG75" i="1"/>
  <c r="U77" i="1"/>
  <c r="AI77" i="1"/>
  <c r="AD78" i="1"/>
  <c r="AE78" i="1" s="1"/>
  <c r="AC79" i="1"/>
  <c r="AG79" i="1"/>
  <c r="AC81" i="1"/>
  <c r="AG81" i="1"/>
  <c r="AD87" i="1"/>
  <c r="AE87" i="1" s="1"/>
  <c r="AD88" i="1"/>
  <c r="AD89" i="1"/>
  <c r="AE89" i="1" s="1"/>
  <c r="AD90" i="1"/>
  <c r="AD91" i="1"/>
  <c r="AE91" i="1" s="1"/>
  <c r="AD92" i="1"/>
  <c r="AD93" i="1"/>
  <c r="AE93" i="1" s="1"/>
  <c r="AC94" i="1"/>
  <c r="AG94" i="1"/>
  <c r="U96" i="1"/>
  <c r="AI96" i="1"/>
  <c r="AD97" i="1"/>
  <c r="AE97" i="1" s="1"/>
  <c r="AC98" i="1"/>
  <c r="AG98" i="1"/>
  <c r="U100" i="1"/>
  <c r="AI100" i="1"/>
  <c r="AD101" i="1"/>
  <c r="AC102" i="1"/>
  <c r="AG102" i="1"/>
  <c r="U104" i="1"/>
  <c r="AI104" i="1"/>
  <c r="AD105" i="1"/>
  <c r="AE105" i="1" s="1"/>
  <c r="AC106" i="1"/>
  <c r="AG106" i="1"/>
  <c r="AD109" i="1"/>
  <c r="AE109" i="1" s="1"/>
  <c r="AC110" i="1"/>
  <c r="AG110" i="1"/>
  <c r="AD113" i="1"/>
  <c r="AE113" i="1" s="1"/>
  <c r="AC114" i="1"/>
  <c r="AG114" i="1"/>
  <c r="AD117" i="1"/>
  <c r="AE117" i="1" s="1"/>
  <c r="AC118" i="1"/>
  <c r="AG118" i="1"/>
  <c r="AD119" i="1"/>
  <c r="AD121" i="1"/>
  <c r="AE121" i="1" s="1"/>
  <c r="U122" i="1"/>
  <c r="AI122" i="1"/>
  <c r="U124" i="1"/>
  <c r="AI124" i="1"/>
  <c r="AC126" i="1"/>
  <c r="AG126" i="1"/>
  <c r="U128" i="1"/>
  <c r="AI128" i="1"/>
  <c r="AD129" i="1"/>
  <c r="AC130" i="1"/>
  <c r="AG130" i="1"/>
  <c r="U132" i="1"/>
  <c r="AI132" i="1"/>
  <c r="AD133" i="1"/>
  <c r="AE133" i="1" s="1"/>
  <c r="AC134" i="1"/>
  <c r="AG134" i="1"/>
  <c r="AC140" i="1"/>
  <c r="AG140" i="1"/>
  <c r="U142" i="1"/>
  <c r="AI142" i="1"/>
  <c r="AD143" i="1"/>
  <c r="AE143" i="1" s="1"/>
  <c r="AC144" i="1"/>
  <c r="AG144" i="1"/>
  <c r="U146" i="1"/>
  <c r="AI146" i="1"/>
  <c r="AD147" i="1"/>
  <c r="AE147" i="1" s="1"/>
  <c r="AC148" i="1"/>
  <c r="AG148" i="1"/>
  <c r="U150" i="1"/>
  <c r="AI150" i="1"/>
  <c r="AD151" i="1"/>
  <c r="AC152" i="1"/>
  <c r="AG152" i="1"/>
  <c r="U154" i="1"/>
  <c r="AI154" i="1"/>
  <c r="AD155" i="1"/>
  <c r="AE155" i="1" s="1"/>
  <c r="AC156" i="1"/>
  <c r="AG156" i="1"/>
  <c r="U158" i="1"/>
  <c r="AI158" i="1"/>
  <c r="AD159" i="1"/>
  <c r="AC160" i="1"/>
  <c r="AG160" i="1"/>
  <c r="U162" i="1"/>
  <c r="AI162" i="1"/>
  <c r="AD163" i="1"/>
  <c r="AE163" i="1" s="1"/>
  <c r="AC164" i="1"/>
  <c r="AG164" i="1"/>
  <c r="U166" i="1"/>
  <c r="AI166" i="1"/>
  <c r="AD167" i="1"/>
  <c r="AC168" i="1"/>
  <c r="AG168" i="1"/>
  <c r="U170" i="1"/>
  <c r="AI170" i="1"/>
  <c r="AD171" i="1"/>
  <c r="AE171" i="1" s="1"/>
  <c r="AC172" i="1"/>
  <c r="AG172" i="1"/>
  <c r="U174" i="1"/>
  <c r="AI174" i="1"/>
  <c r="AD175" i="1"/>
  <c r="AE175" i="1" s="1"/>
  <c r="AC176" i="1"/>
  <c r="AG176" i="1"/>
  <c r="U178" i="1"/>
  <c r="AI178" i="1"/>
  <c r="AD179" i="1"/>
  <c r="AE179" i="1" s="1"/>
  <c r="AC180" i="1"/>
  <c r="AG180" i="1"/>
  <c r="U182" i="1"/>
  <c r="AI182" i="1"/>
  <c r="AD183" i="1"/>
  <c r="AE183" i="1" s="1"/>
  <c r="AI183" i="1"/>
  <c r="AJ185" i="1"/>
  <c r="AF185" i="1"/>
  <c r="AB185" i="1"/>
  <c r="AD188" i="1"/>
  <c r="U189" i="1"/>
  <c r="AG189" i="1"/>
  <c r="AD190" i="1"/>
  <c r="AG192" i="1"/>
  <c r="AC192" i="1"/>
  <c r="AE192" i="1" s="1"/>
  <c r="AJ192" i="1"/>
  <c r="AI194" i="1"/>
  <c r="U194" i="1"/>
  <c r="AF194" i="1"/>
  <c r="AH194" i="1" s="1"/>
  <c r="AB196" i="1"/>
  <c r="AJ196" i="1"/>
  <c r="AI198" i="1"/>
  <c r="U198" i="1"/>
  <c r="AG198" i="1"/>
  <c r="AH198" i="1" s="1"/>
  <c r="AC198" i="1"/>
  <c r="AG200" i="1"/>
  <c r="AH200" i="1" s="1"/>
  <c r="AC200" i="1"/>
  <c r="AE200" i="1" s="1"/>
  <c r="AI200" i="1"/>
  <c r="U200" i="1"/>
  <c r="AB204" i="1"/>
  <c r="AJ204" i="1"/>
  <c r="AG206" i="1"/>
  <c r="AC206" i="1"/>
  <c r="AI206" i="1"/>
  <c r="U206" i="1"/>
  <c r="AI208" i="1"/>
  <c r="U208" i="1"/>
  <c r="AG208" i="1"/>
  <c r="AH208" i="1" s="1"/>
  <c r="AC208" i="1"/>
  <c r="AE208" i="1" s="1"/>
  <c r="AB212" i="1"/>
  <c r="AJ212" i="1"/>
  <c r="AI214" i="1"/>
  <c r="U214" i="1"/>
  <c r="AG214" i="1"/>
  <c r="AH214" i="1" s="1"/>
  <c r="AC214" i="1"/>
  <c r="AG216" i="1"/>
  <c r="AH216" i="1" s="1"/>
  <c r="AC216" i="1"/>
  <c r="AE216" i="1" s="1"/>
  <c r="AI216" i="1"/>
  <c r="U216" i="1"/>
  <c r="AG224" i="1"/>
  <c r="AC224" i="1"/>
  <c r="AE224" i="1" s="1"/>
  <c r="AJ224" i="1"/>
  <c r="AF224" i="1"/>
  <c r="AB224" i="1"/>
  <c r="AI224" i="1"/>
  <c r="U224" i="1"/>
  <c r="AG228" i="1"/>
  <c r="AC228" i="1"/>
  <c r="AE228" i="1" s="1"/>
  <c r="AJ228" i="1"/>
  <c r="AF228" i="1"/>
  <c r="AB228" i="1"/>
  <c r="AI228" i="1"/>
  <c r="U228" i="1"/>
  <c r="AG232" i="1"/>
  <c r="AC232" i="1"/>
  <c r="AE232" i="1" s="1"/>
  <c r="AJ232" i="1"/>
  <c r="AF232" i="1"/>
  <c r="AB232" i="1"/>
  <c r="AI232" i="1"/>
  <c r="U232" i="1"/>
  <c r="AG236" i="1"/>
  <c r="AC236" i="1"/>
  <c r="AE236" i="1" s="1"/>
  <c r="AJ236" i="1"/>
  <c r="AF236" i="1"/>
  <c r="AB236" i="1"/>
  <c r="AI236" i="1"/>
  <c r="U236" i="1"/>
  <c r="AC44" i="1"/>
  <c r="AE44" i="1" s="1"/>
  <c r="AD75" i="1"/>
  <c r="AD94" i="1"/>
  <c r="AD102" i="1"/>
  <c r="AD106" i="1"/>
  <c r="AD110" i="1"/>
  <c r="AD114" i="1"/>
  <c r="AD118" i="1"/>
  <c r="AD126" i="1"/>
  <c r="AD130" i="1"/>
  <c r="AD134" i="1"/>
  <c r="AD140" i="1"/>
  <c r="AD144" i="1"/>
  <c r="AD148" i="1"/>
  <c r="AD152" i="1"/>
  <c r="AD156" i="1"/>
  <c r="AD160" i="1"/>
  <c r="AD164" i="1"/>
  <c r="AD168" i="1"/>
  <c r="AD172" i="1"/>
  <c r="AD176" i="1"/>
  <c r="AD180" i="1"/>
  <c r="AG188" i="1"/>
  <c r="AC188" i="1"/>
  <c r="AJ188" i="1"/>
  <c r="AI190" i="1"/>
  <c r="U190" i="1"/>
  <c r="AF190" i="1"/>
  <c r="AI202" i="1"/>
  <c r="U202" i="1"/>
  <c r="AG202" i="1"/>
  <c r="AH202" i="1" s="1"/>
  <c r="AC202" i="1"/>
  <c r="AG210" i="1"/>
  <c r="AH210" i="1" s="1"/>
  <c r="AC210" i="1"/>
  <c r="AE210" i="1" s="1"/>
  <c r="AI210" i="1"/>
  <c r="U210" i="1"/>
  <c r="AI218" i="1"/>
  <c r="U218" i="1"/>
  <c r="AG218" i="1"/>
  <c r="AH218" i="1" s="1"/>
  <c r="AC218" i="1"/>
  <c r="AG220" i="1"/>
  <c r="AH220" i="1" s="1"/>
  <c r="AC220" i="1"/>
  <c r="AI220" i="1"/>
  <c r="U220" i="1"/>
  <c r="AG44" i="1"/>
  <c r="AD57" i="1"/>
  <c r="AD81" i="1"/>
  <c r="AD98" i="1"/>
  <c r="AB41" i="1"/>
  <c r="AF41" i="1"/>
  <c r="U43" i="1"/>
  <c r="U44" i="1"/>
  <c r="AC45" i="1"/>
  <c r="AG45" i="1"/>
  <c r="AB46" i="1"/>
  <c r="AF46" i="1"/>
  <c r="AH46" i="1" s="1"/>
  <c r="U47" i="1"/>
  <c r="AC49" i="1"/>
  <c r="AG49" i="1"/>
  <c r="AH49" i="1" s="1"/>
  <c r="AB50" i="1"/>
  <c r="AF50" i="1"/>
  <c r="AH50" i="1" s="1"/>
  <c r="U51" i="1"/>
  <c r="AB52" i="1"/>
  <c r="AF52" i="1"/>
  <c r="AH52" i="1" s="1"/>
  <c r="AC53" i="1"/>
  <c r="AG53" i="1"/>
  <c r="AH53" i="1" s="1"/>
  <c r="AB54" i="1"/>
  <c r="AF54" i="1"/>
  <c r="AC55" i="1"/>
  <c r="AG55" i="1"/>
  <c r="AH55" i="1" s="1"/>
  <c r="AB56" i="1"/>
  <c r="AF56" i="1"/>
  <c r="AH56" i="1" s="1"/>
  <c r="U57" i="1"/>
  <c r="AB64" i="1"/>
  <c r="AF64" i="1"/>
  <c r="AH64" i="1" s="1"/>
  <c r="AB65" i="1"/>
  <c r="AF65" i="1"/>
  <c r="AH65" i="1" s="1"/>
  <c r="AC66" i="1"/>
  <c r="AG66" i="1"/>
  <c r="AH66" i="1" s="1"/>
  <c r="U67" i="1"/>
  <c r="AB69" i="1"/>
  <c r="AF69" i="1"/>
  <c r="AH69" i="1" s="1"/>
  <c r="AC70" i="1"/>
  <c r="AG70" i="1"/>
  <c r="AH70" i="1" s="1"/>
  <c r="AB71" i="1"/>
  <c r="AF71" i="1"/>
  <c r="AC73" i="1"/>
  <c r="AG73" i="1"/>
  <c r="AH73" i="1" s="1"/>
  <c r="T74" i="1"/>
  <c r="U75" i="1"/>
  <c r="AC77" i="1"/>
  <c r="AG77" i="1"/>
  <c r="AH77" i="1" s="1"/>
  <c r="AB78" i="1"/>
  <c r="AF78" i="1"/>
  <c r="AH78" i="1" s="1"/>
  <c r="U79" i="1"/>
  <c r="U81" i="1"/>
  <c r="S82" i="1"/>
  <c r="S1058" i="1" s="1"/>
  <c r="T86" i="1"/>
  <c r="AB87" i="1"/>
  <c r="AF87" i="1"/>
  <c r="AH87" i="1" s="1"/>
  <c r="AB88" i="1"/>
  <c r="AF88" i="1"/>
  <c r="AB89" i="1"/>
  <c r="AF89" i="1"/>
  <c r="AH89" i="1" s="1"/>
  <c r="AB90" i="1"/>
  <c r="AF90" i="1"/>
  <c r="AB91" i="1"/>
  <c r="AF91" i="1"/>
  <c r="AH91" i="1" s="1"/>
  <c r="AB92" i="1"/>
  <c r="AF92" i="1"/>
  <c r="AB93" i="1"/>
  <c r="AF93" i="1"/>
  <c r="AH93" i="1" s="1"/>
  <c r="U94" i="1"/>
  <c r="AC96" i="1"/>
  <c r="AG96" i="1"/>
  <c r="AH96" i="1" s="1"/>
  <c r="AB97" i="1"/>
  <c r="AF97" i="1"/>
  <c r="AH97" i="1" s="1"/>
  <c r="U98" i="1"/>
  <c r="AC100" i="1"/>
  <c r="AG100" i="1"/>
  <c r="AB101" i="1"/>
  <c r="AF101" i="1"/>
  <c r="AH101" i="1" s="1"/>
  <c r="U102" i="1"/>
  <c r="AC104" i="1"/>
  <c r="AG104" i="1"/>
  <c r="AH104" i="1" s="1"/>
  <c r="AB105" i="1"/>
  <c r="AF105" i="1"/>
  <c r="AH105" i="1" s="1"/>
  <c r="U106" i="1"/>
  <c r="AC108" i="1"/>
  <c r="AG108" i="1"/>
  <c r="AH108" i="1" s="1"/>
  <c r="AB109" i="1"/>
  <c r="AF109" i="1"/>
  <c r="AH109" i="1" s="1"/>
  <c r="U110" i="1"/>
  <c r="AC112" i="1"/>
  <c r="AG112" i="1"/>
  <c r="AH112" i="1" s="1"/>
  <c r="AB113" i="1"/>
  <c r="AF113" i="1"/>
  <c r="AH113" i="1" s="1"/>
  <c r="U114" i="1"/>
  <c r="AC116" i="1"/>
  <c r="AG116" i="1"/>
  <c r="AH116" i="1" s="1"/>
  <c r="AB117" i="1"/>
  <c r="AF117" i="1"/>
  <c r="AH117" i="1" s="1"/>
  <c r="U118" i="1"/>
  <c r="AB119" i="1"/>
  <c r="AF119" i="1"/>
  <c r="AC120" i="1"/>
  <c r="AE120" i="1" s="1"/>
  <c r="AG120" i="1"/>
  <c r="AH120" i="1" s="1"/>
  <c r="AB121" i="1"/>
  <c r="AF121" i="1"/>
  <c r="AH121" i="1" s="1"/>
  <c r="AC122" i="1"/>
  <c r="AG122" i="1"/>
  <c r="AC124" i="1"/>
  <c r="AG124" i="1"/>
  <c r="AH124" i="1" s="1"/>
  <c r="U126" i="1"/>
  <c r="AC128" i="1"/>
  <c r="AG128" i="1"/>
  <c r="AH128" i="1" s="1"/>
  <c r="AB129" i="1"/>
  <c r="AF129" i="1"/>
  <c r="AH129" i="1" s="1"/>
  <c r="U130" i="1"/>
  <c r="AC132" i="1"/>
  <c r="AG132" i="1"/>
  <c r="AH132" i="1" s="1"/>
  <c r="AB133" i="1"/>
  <c r="AF133" i="1"/>
  <c r="AH133" i="1" s="1"/>
  <c r="U134" i="1"/>
  <c r="V136" i="1"/>
  <c r="V82" i="1" s="1"/>
  <c r="U140" i="1"/>
  <c r="AC142" i="1"/>
  <c r="AG142" i="1"/>
  <c r="AH142" i="1" s="1"/>
  <c r="AB143" i="1"/>
  <c r="AF143" i="1"/>
  <c r="U144" i="1"/>
  <c r="AC146" i="1"/>
  <c r="AG146" i="1"/>
  <c r="AH146" i="1" s="1"/>
  <c r="AB147" i="1"/>
  <c r="AF147" i="1"/>
  <c r="AH147" i="1" s="1"/>
  <c r="U148" i="1"/>
  <c r="AC150" i="1"/>
  <c r="AG150" i="1"/>
  <c r="AB151" i="1"/>
  <c r="AF151" i="1"/>
  <c r="AH151" i="1" s="1"/>
  <c r="U152" i="1"/>
  <c r="AC154" i="1"/>
  <c r="AG154" i="1"/>
  <c r="AH154" i="1" s="1"/>
  <c r="AB155" i="1"/>
  <c r="AF155" i="1"/>
  <c r="AH155" i="1" s="1"/>
  <c r="U156" i="1"/>
  <c r="AC158" i="1"/>
  <c r="AG158" i="1"/>
  <c r="AB159" i="1"/>
  <c r="AF159" i="1"/>
  <c r="U160" i="1"/>
  <c r="AC162" i="1"/>
  <c r="AG162" i="1"/>
  <c r="AH162" i="1" s="1"/>
  <c r="AB163" i="1"/>
  <c r="AF163" i="1"/>
  <c r="AH163" i="1" s="1"/>
  <c r="U164" i="1"/>
  <c r="AC166" i="1"/>
  <c r="AG166" i="1"/>
  <c r="AB167" i="1"/>
  <c r="AF167" i="1"/>
  <c r="U168" i="1"/>
  <c r="AC170" i="1"/>
  <c r="AG170" i="1"/>
  <c r="AH170" i="1" s="1"/>
  <c r="AB171" i="1"/>
  <c r="AF171" i="1"/>
  <c r="AH171" i="1" s="1"/>
  <c r="U172" i="1"/>
  <c r="AC174" i="1"/>
  <c r="AG174" i="1"/>
  <c r="AH174" i="1" s="1"/>
  <c r="AB175" i="1"/>
  <c r="AF175" i="1"/>
  <c r="U176" i="1"/>
  <c r="AC178" i="1"/>
  <c r="AG178" i="1"/>
  <c r="AH178" i="1" s="1"/>
  <c r="AB179" i="1"/>
  <c r="AF179" i="1"/>
  <c r="AH179" i="1" s="1"/>
  <c r="U180" i="1"/>
  <c r="AC182" i="1"/>
  <c r="AG182" i="1"/>
  <c r="AB183" i="1"/>
  <c r="AF183" i="1"/>
  <c r="AH183" i="1" s="1"/>
  <c r="AG184" i="1"/>
  <c r="AC184" i="1"/>
  <c r="AJ184" i="1"/>
  <c r="AC185" i="1"/>
  <c r="AI186" i="1"/>
  <c r="U186" i="1"/>
  <c r="AF186" i="1"/>
  <c r="U188" i="1"/>
  <c r="AF188" i="1"/>
  <c r="AD189" i="1"/>
  <c r="AE189" i="1" s="1"/>
  <c r="AI189" i="1"/>
  <c r="AB190" i="1"/>
  <c r="AG190" i="1"/>
  <c r="AB192" i="1"/>
  <c r="AJ193" i="1"/>
  <c r="AF193" i="1"/>
  <c r="AB193" i="1"/>
  <c r="AC194" i="1"/>
  <c r="AE194" i="1" s="1"/>
  <c r="AF196" i="1"/>
  <c r="AD198" i="1"/>
  <c r="AB202" i="1"/>
  <c r="AJ202" i="1"/>
  <c r="AB210" i="1"/>
  <c r="AJ210" i="1"/>
  <c r="AB218" i="1"/>
  <c r="AJ218" i="1"/>
  <c r="AB220" i="1"/>
  <c r="AJ220" i="1"/>
  <c r="AD240" i="1"/>
  <c r="AD244" i="1"/>
  <c r="AD248" i="1"/>
  <c r="AD252" i="1"/>
  <c r="AD256" i="1"/>
  <c r="AD260" i="1"/>
  <c r="AD264" i="1"/>
  <c r="AD268" i="1"/>
  <c r="AD274" i="1"/>
  <c r="AD280" i="1"/>
  <c r="AD284" i="1"/>
  <c r="AD288" i="1"/>
  <c r="AI293" i="1"/>
  <c r="U293" i="1"/>
  <c r="AF293" i="1"/>
  <c r="AJ300" i="1"/>
  <c r="AF300" i="1"/>
  <c r="AB300" i="1"/>
  <c r="AI303" i="1"/>
  <c r="U303" i="1"/>
  <c r="AF303" i="1"/>
  <c r="AJ304" i="1"/>
  <c r="AF304" i="1"/>
  <c r="AB304" i="1"/>
  <c r="AJ307" i="1"/>
  <c r="AF307" i="1"/>
  <c r="AB307" i="1"/>
  <c r="AI307" i="1"/>
  <c r="U307" i="1"/>
  <c r="AJ311" i="1"/>
  <c r="AF311" i="1"/>
  <c r="AB311" i="1"/>
  <c r="AI311" i="1"/>
  <c r="U311" i="1"/>
  <c r="AJ315" i="1"/>
  <c r="AF315" i="1"/>
  <c r="AB315" i="1"/>
  <c r="AI315" i="1"/>
  <c r="U315" i="1"/>
  <c r="AG316" i="1"/>
  <c r="AC316" i="1"/>
  <c r="AJ316" i="1"/>
  <c r="AF316" i="1"/>
  <c r="AB316" i="1"/>
  <c r="AG336" i="1"/>
  <c r="AC336" i="1"/>
  <c r="AJ336" i="1"/>
  <c r="AF336" i="1"/>
  <c r="AB336" i="1"/>
  <c r="AG340" i="1"/>
  <c r="AC340" i="1"/>
  <c r="AJ340" i="1"/>
  <c r="AF340" i="1"/>
  <c r="AB340" i="1"/>
  <c r="AG344" i="1"/>
  <c r="AC344" i="1"/>
  <c r="AJ344" i="1"/>
  <c r="AF344" i="1"/>
  <c r="AB344" i="1"/>
  <c r="AD197" i="1"/>
  <c r="AD201" i="1"/>
  <c r="AE201" i="1" s="1"/>
  <c r="AD205" i="1"/>
  <c r="AE205" i="1" s="1"/>
  <c r="AD209" i="1"/>
  <c r="AD213" i="1"/>
  <c r="AD217" i="1"/>
  <c r="AE217" i="1" s="1"/>
  <c r="AD221" i="1"/>
  <c r="AC222" i="1"/>
  <c r="AG222" i="1"/>
  <c r="AD225" i="1"/>
  <c r="AC226" i="1"/>
  <c r="AG226" i="1"/>
  <c r="AH226" i="1" s="1"/>
  <c r="AD229" i="1"/>
  <c r="AE229" i="1" s="1"/>
  <c r="AC230" i="1"/>
  <c r="AG230" i="1"/>
  <c r="AH230" i="1" s="1"/>
  <c r="AD233" i="1"/>
  <c r="AE233" i="1" s="1"/>
  <c r="AC234" i="1"/>
  <c r="AG234" i="1"/>
  <c r="AH234" i="1" s="1"/>
  <c r="AD237" i="1"/>
  <c r="AC238" i="1"/>
  <c r="AG238" i="1"/>
  <c r="U240" i="1"/>
  <c r="AI240" i="1"/>
  <c r="AD241" i="1"/>
  <c r="AE241" i="1" s="1"/>
  <c r="AC242" i="1"/>
  <c r="AG242" i="1"/>
  <c r="AH242" i="1" s="1"/>
  <c r="U244" i="1"/>
  <c r="AI244" i="1"/>
  <c r="AD245" i="1"/>
  <c r="AC246" i="1"/>
  <c r="AG246" i="1"/>
  <c r="AH246" i="1" s="1"/>
  <c r="U248" i="1"/>
  <c r="AI248" i="1"/>
  <c r="AD249" i="1"/>
  <c r="AE249" i="1" s="1"/>
  <c r="AC250" i="1"/>
  <c r="AG250" i="1"/>
  <c r="AH250" i="1" s="1"/>
  <c r="U252" i="1"/>
  <c r="AI252" i="1"/>
  <c r="AD253" i="1"/>
  <c r="AC254" i="1"/>
  <c r="AG254" i="1"/>
  <c r="U256" i="1"/>
  <c r="AI256" i="1"/>
  <c r="AD257" i="1"/>
  <c r="AE257" i="1" s="1"/>
  <c r="AC258" i="1"/>
  <c r="AG258" i="1"/>
  <c r="AH258" i="1" s="1"/>
  <c r="U260" i="1"/>
  <c r="AI260" i="1"/>
  <c r="AD261" i="1"/>
  <c r="AC262" i="1"/>
  <c r="AG262" i="1"/>
  <c r="U264" i="1"/>
  <c r="AI264" i="1"/>
  <c r="AD265" i="1"/>
  <c r="AE265" i="1" s="1"/>
  <c r="AC266" i="1"/>
  <c r="AG266" i="1"/>
  <c r="AH266" i="1" s="1"/>
  <c r="U268" i="1"/>
  <c r="AI268" i="1"/>
  <c r="AD269" i="1"/>
  <c r="AC270" i="1"/>
  <c r="AG270" i="1"/>
  <c r="AD271" i="1"/>
  <c r="AC272" i="1"/>
  <c r="AG272" i="1"/>
  <c r="U274" i="1"/>
  <c r="AI274" i="1"/>
  <c r="AC276" i="1"/>
  <c r="AG276" i="1"/>
  <c r="AH276" i="1" s="1"/>
  <c r="AD277" i="1"/>
  <c r="AE277" i="1" s="1"/>
  <c r="AC278" i="1"/>
  <c r="AG278" i="1"/>
  <c r="AH278" i="1" s="1"/>
  <c r="U280" i="1"/>
  <c r="AI280" i="1"/>
  <c r="AD281" i="1"/>
  <c r="AC282" i="1"/>
  <c r="AG282" i="1"/>
  <c r="U284" i="1"/>
  <c r="AI284" i="1"/>
  <c r="AD285" i="1"/>
  <c r="AE285" i="1" s="1"/>
  <c r="AC286" i="1"/>
  <c r="AG286" i="1"/>
  <c r="AH286" i="1" s="1"/>
  <c r="U288" i="1"/>
  <c r="AI288" i="1"/>
  <c r="AD289" i="1"/>
  <c r="AC290" i="1"/>
  <c r="AG290" i="1"/>
  <c r="AD292" i="1"/>
  <c r="AB293" i="1"/>
  <c r="AG293" i="1"/>
  <c r="AJ296" i="1"/>
  <c r="AF296" i="1"/>
  <c r="AH296" i="1" s="1"/>
  <c r="AB296" i="1"/>
  <c r="AE297" i="1"/>
  <c r="AD299" i="1"/>
  <c r="U300" i="1"/>
  <c r="AG300" i="1"/>
  <c r="AD301" i="1"/>
  <c r="AE301" i="1" s="1"/>
  <c r="AB303" i="1"/>
  <c r="AG303" i="1"/>
  <c r="U304" i="1"/>
  <c r="AG304" i="1"/>
  <c r="AC307" i="1"/>
  <c r="AG310" i="1"/>
  <c r="AC310" i="1"/>
  <c r="AJ310" i="1"/>
  <c r="AF310" i="1"/>
  <c r="AB310" i="1"/>
  <c r="AC311" i="1"/>
  <c r="AG314" i="1"/>
  <c r="AC314" i="1"/>
  <c r="AJ314" i="1"/>
  <c r="AF314" i="1"/>
  <c r="AB314" i="1"/>
  <c r="AC315" i="1"/>
  <c r="U316" i="1"/>
  <c r="AI316" i="1"/>
  <c r="AE320" i="1"/>
  <c r="AJ321" i="1"/>
  <c r="AF321" i="1"/>
  <c r="AH321" i="1" s="1"/>
  <c r="AB321" i="1"/>
  <c r="AI321" i="1"/>
  <c r="U321" i="1"/>
  <c r="AG332" i="1"/>
  <c r="AC332" i="1"/>
  <c r="AJ332" i="1"/>
  <c r="AF332" i="1"/>
  <c r="AB332" i="1"/>
  <c r="U336" i="1"/>
  <c r="AI336" i="1"/>
  <c r="U340" i="1"/>
  <c r="AI340" i="1"/>
  <c r="AE342" i="1"/>
  <c r="U344" i="1"/>
  <c r="AI344" i="1"/>
  <c r="AE346" i="1"/>
  <c r="AJ347" i="1"/>
  <c r="AF347" i="1"/>
  <c r="AH347" i="1" s="1"/>
  <c r="AB347" i="1"/>
  <c r="AI347" i="1"/>
  <c r="U347" i="1"/>
  <c r="AE373" i="1"/>
  <c r="AE381" i="1"/>
  <c r="AE385" i="1"/>
  <c r="AD222" i="1"/>
  <c r="AD226" i="1"/>
  <c r="AD230" i="1"/>
  <c r="AD234" i="1"/>
  <c r="AD238" i="1"/>
  <c r="AB240" i="1"/>
  <c r="AF240" i="1"/>
  <c r="AJ240" i="1"/>
  <c r="AD242" i="1"/>
  <c r="AB244" i="1"/>
  <c r="AF244" i="1"/>
  <c r="AJ244" i="1"/>
  <c r="AD246" i="1"/>
  <c r="AB248" i="1"/>
  <c r="AF248" i="1"/>
  <c r="AJ248" i="1"/>
  <c r="AD250" i="1"/>
  <c r="AB252" i="1"/>
  <c r="AF252" i="1"/>
  <c r="AJ252" i="1"/>
  <c r="AD254" i="1"/>
  <c r="AB256" i="1"/>
  <c r="AF256" i="1"/>
  <c r="AJ256" i="1"/>
  <c r="AD258" i="1"/>
  <c r="AB260" i="1"/>
  <c r="AF260" i="1"/>
  <c r="AJ260" i="1"/>
  <c r="AD262" i="1"/>
  <c r="AB264" i="1"/>
  <c r="AF264" i="1"/>
  <c r="AJ264" i="1"/>
  <c r="AD266" i="1"/>
  <c r="AB268" i="1"/>
  <c r="AF268" i="1"/>
  <c r="AJ268" i="1"/>
  <c r="AD270" i="1"/>
  <c r="AD272" i="1"/>
  <c r="AB274" i="1"/>
  <c r="AF274" i="1"/>
  <c r="AJ274" i="1"/>
  <c r="AD276" i="1"/>
  <c r="AD278" i="1"/>
  <c r="AB280" i="1"/>
  <c r="AF280" i="1"/>
  <c r="AJ280" i="1"/>
  <c r="AD282" i="1"/>
  <c r="AB284" i="1"/>
  <c r="AF284" i="1"/>
  <c r="AJ284" i="1"/>
  <c r="AD286" i="1"/>
  <c r="AB288" i="1"/>
  <c r="AF288" i="1"/>
  <c r="AJ288" i="1"/>
  <c r="AD290" i="1"/>
  <c r="AJ292" i="1"/>
  <c r="AF292" i="1"/>
  <c r="AB292" i="1"/>
  <c r="AC293" i="1"/>
  <c r="AG299" i="1"/>
  <c r="AC299" i="1"/>
  <c r="AJ299" i="1"/>
  <c r="AC300" i="1"/>
  <c r="AI301" i="1"/>
  <c r="U301" i="1"/>
  <c r="AF301" i="1"/>
  <c r="AC303" i="1"/>
  <c r="AC304" i="1"/>
  <c r="AJ305" i="1"/>
  <c r="AF305" i="1"/>
  <c r="AH305" i="1" s="1"/>
  <c r="AB305" i="1"/>
  <c r="AI305" i="1"/>
  <c r="U305" i="1"/>
  <c r="AD307" i="1"/>
  <c r="AD311" i="1"/>
  <c r="AD315" i="1"/>
  <c r="AD316" i="1"/>
  <c r="AG328" i="1"/>
  <c r="AC328" i="1"/>
  <c r="AE328" i="1" s="1"/>
  <c r="AJ328" i="1"/>
  <c r="AF328" i="1"/>
  <c r="AB328" i="1"/>
  <c r="AD336" i="1"/>
  <c r="AD340" i="1"/>
  <c r="AD344" i="1"/>
  <c r="AI350" i="1"/>
  <c r="U350" i="1"/>
  <c r="AG350" i="1"/>
  <c r="AC350" i="1"/>
  <c r="AJ350" i="1"/>
  <c r="AF350" i="1"/>
  <c r="AB350" i="1"/>
  <c r="AI354" i="1"/>
  <c r="U354" i="1"/>
  <c r="AG354" i="1"/>
  <c r="AC354" i="1"/>
  <c r="AJ354" i="1"/>
  <c r="AF354" i="1"/>
  <c r="AB354" i="1"/>
  <c r="AI358" i="1"/>
  <c r="U358" i="1"/>
  <c r="AG358" i="1"/>
  <c r="AC358" i="1"/>
  <c r="AJ358" i="1"/>
  <c r="AF358" i="1"/>
  <c r="AB358" i="1"/>
  <c r="AI362" i="1"/>
  <c r="U362" i="1"/>
  <c r="AG362" i="1"/>
  <c r="AC362" i="1"/>
  <c r="AJ362" i="1"/>
  <c r="AF362" i="1"/>
  <c r="AB362" i="1"/>
  <c r="AI366" i="1"/>
  <c r="U366" i="1"/>
  <c r="AG366" i="1"/>
  <c r="AC366" i="1"/>
  <c r="AE366" i="1" s="1"/>
  <c r="AJ366" i="1"/>
  <c r="AF366" i="1"/>
  <c r="AB366" i="1"/>
  <c r="AE371" i="1"/>
  <c r="AE372" i="1"/>
  <c r="AE380" i="1"/>
  <c r="AB197" i="1"/>
  <c r="AF197" i="1"/>
  <c r="AH197" i="1" s="1"/>
  <c r="AB201" i="1"/>
  <c r="AF201" i="1"/>
  <c r="AB205" i="1"/>
  <c r="AF205" i="1"/>
  <c r="AH205" i="1" s="1"/>
  <c r="AB209" i="1"/>
  <c r="AF209" i="1"/>
  <c r="AH209" i="1" s="1"/>
  <c r="AB213" i="1"/>
  <c r="AF213" i="1"/>
  <c r="AH213" i="1" s="1"/>
  <c r="AB217" i="1"/>
  <c r="AF217" i="1"/>
  <c r="AH217" i="1" s="1"/>
  <c r="AB221" i="1"/>
  <c r="AF221" i="1"/>
  <c r="U222" i="1"/>
  <c r="AB225" i="1"/>
  <c r="AF225" i="1"/>
  <c r="U226" i="1"/>
  <c r="AB229" i="1"/>
  <c r="AF229" i="1"/>
  <c r="U230" i="1"/>
  <c r="AB233" i="1"/>
  <c r="AF233" i="1"/>
  <c r="AH233" i="1" s="1"/>
  <c r="U234" i="1"/>
  <c r="AB237" i="1"/>
  <c r="AF237" i="1"/>
  <c r="U238" i="1"/>
  <c r="AC240" i="1"/>
  <c r="AG240" i="1"/>
  <c r="AB241" i="1"/>
  <c r="AF241" i="1"/>
  <c r="AH241" i="1" s="1"/>
  <c r="U242" i="1"/>
  <c r="AC244" i="1"/>
  <c r="AG244" i="1"/>
  <c r="AB245" i="1"/>
  <c r="AF245" i="1"/>
  <c r="U246" i="1"/>
  <c r="AC248" i="1"/>
  <c r="AG248" i="1"/>
  <c r="AB249" i="1"/>
  <c r="AF249" i="1"/>
  <c r="AH249" i="1" s="1"/>
  <c r="U250" i="1"/>
  <c r="AC252" i="1"/>
  <c r="AG252" i="1"/>
  <c r="AB253" i="1"/>
  <c r="AF253" i="1"/>
  <c r="U254" i="1"/>
  <c r="AC256" i="1"/>
  <c r="AG256" i="1"/>
  <c r="AB257" i="1"/>
  <c r="AF257" i="1"/>
  <c r="AH257" i="1" s="1"/>
  <c r="U258" i="1"/>
  <c r="AC260" i="1"/>
  <c r="AG260" i="1"/>
  <c r="AB261" i="1"/>
  <c r="AF261" i="1"/>
  <c r="U262" i="1"/>
  <c r="AC264" i="1"/>
  <c r="AG264" i="1"/>
  <c r="AB265" i="1"/>
  <c r="AF265" i="1"/>
  <c r="AH265" i="1" s="1"/>
  <c r="U266" i="1"/>
  <c r="AC268" i="1"/>
  <c r="AG268" i="1"/>
  <c r="AB269" i="1"/>
  <c r="AF269" i="1"/>
  <c r="U270" i="1"/>
  <c r="AB271" i="1"/>
  <c r="AF271" i="1"/>
  <c r="AH271" i="1" s="1"/>
  <c r="U272" i="1"/>
  <c r="AC274" i="1"/>
  <c r="AG274" i="1"/>
  <c r="U276" i="1"/>
  <c r="AB277" i="1"/>
  <c r="AF277" i="1"/>
  <c r="AH277" i="1" s="1"/>
  <c r="U278" i="1"/>
  <c r="AC280" i="1"/>
  <c r="AG280" i="1"/>
  <c r="AB281" i="1"/>
  <c r="AF281" i="1"/>
  <c r="AH281" i="1" s="1"/>
  <c r="U282" i="1"/>
  <c r="AC284" i="1"/>
  <c r="AG284" i="1"/>
  <c r="AB285" i="1"/>
  <c r="AF285" i="1"/>
  <c r="AH285" i="1" s="1"/>
  <c r="U286" i="1"/>
  <c r="AC288" i="1"/>
  <c r="AG288" i="1"/>
  <c r="AB289" i="1"/>
  <c r="AF289" i="1"/>
  <c r="AH289" i="1" s="1"/>
  <c r="U290" i="1"/>
  <c r="AG291" i="1"/>
  <c r="AH291" i="1" s="1"/>
  <c r="AD291" i="1"/>
  <c r="AI291" i="1"/>
  <c r="U292" i="1"/>
  <c r="AG292" i="1"/>
  <c r="AD293" i="1"/>
  <c r="AJ293" i="1"/>
  <c r="AG295" i="1"/>
  <c r="AH295" i="1" s="1"/>
  <c r="AC295" i="1"/>
  <c r="AE295" i="1" s="1"/>
  <c r="AJ295" i="1"/>
  <c r="AC296" i="1"/>
  <c r="AE296" i="1" s="1"/>
  <c r="AI297" i="1"/>
  <c r="U297" i="1"/>
  <c r="AF297" i="1"/>
  <c r="U299" i="1"/>
  <c r="AF299" i="1"/>
  <c r="AD300" i="1"/>
  <c r="AI300" i="1"/>
  <c r="AB301" i="1"/>
  <c r="AG301" i="1"/>
  <c r="AD303" i="1"/>
  <c r="AJ303" i="1"/>
  <c r="AD304" i="1"/>
  <c r="AI304" i="1"/>
  <c r="AC305" i="1"/>
  <c r="AE305" i="1" s="1"/>
  <c r="AG307" i="1"/>
  <c r="AD310" i="1"/>
  <c r="AG311" i="1"/>
  <c r="AD314" i="1"/>
  <c r="AG315" i="1"/>
  <c r="AD321" i="1"/>
  <c r="AE321" i="1" s="1"/>
  <c r="AE322" i="1"/>
  <c r="AJ323" i="1"/>
  <c r="AF323" i="1"/>
  <c r="AH323" i="1" s="1"/>
  <c r="AB323" i="1"/>
  <c r="AI323" i="1"/>
  <c r="U323" i="1"/>
  <c r="AG324" i="1"/>
  <c r="AC324" i="1"/>
  <c r="AE324" i="1" s="1"/>
  <c r="AJ324" i="1"/>
  <c r="AF324" i="1"/>
  <c r="AB324" i="1"/>
  <c r="U328" i="1"/>
  <c r="AI328" i="1"/>
  <c r="AD332" i="1"/>
  <c r="AJ337" i="1"/>
  <c r="AF337" i="1"/>
  <c r="AH337" i="1" s="1"/>
  <c r="AB337" i="1"/>
  <c r="AI337" i="1"/>
  <c r="U337" i="1"/>
  <c r="AJ341" i="1"/>
  <c r="AF341" i="1"/>
  <c r="AH341" i="1" s="1"/>
  <c r="AB341" i="1"/>
  <c r="AI341" i="1"/>
  <c r="U341" i="1"/>
  <c r="AJ345" i="1"/>
  <c r="AF345" i="1"/>
  <c r="AH345" i="1" s="1"/>
  <c r="AB345" i="1"/>
  <c r="AI345" i="1"/>
  <c r="U345" i="1"/>
  <c r="AD347" i="1"/>
  <c r="AE347" i="1" s="1"/>
  <c r="AD350" i="1"/>
  <c r="AD354" i="1"/>
  <c r="AE355" i="1"/>
  <c r="AD358" i="1"/>
  <c r="AD362" i="1"/>
  <c r="AC309" i="1"/>
  <c r="AG309" i="1"/>
  <c r="AC313" i="1"/>
  <c r="AE313" i="1" s="1"/>
  <c r="AG313" i="1"/>
  <c r="AH313" i="1" s="1"/>
  <c r="AC317" i="1"/>
  <c r="AE317" i="1" s="1"/>
  <c r="AG317" i="1"/>
  <c r="AH317" i="1" s="1"/>
  <c r="AC319" i="1"/>
  <c r="AE319" i="1" s="1"/>
  <c r="AG319" i="1"/>
  <c r="AC325" i="1"/>
  <c r="AE325" i="1" s="1"/>
  <c r="AG325" i="1"/>
  <c r="AC327" i="1"/>
  <c r="AE327" i="1" s="1"/>
  <c r="AG327" i="1"/>
  <c r="AH327" i="1" s="1"/>
  <c r="AC329" i="1"/>
  <c r="AE329" i="1" s="1"/>
  <c r="AG329" i="1"/>
  <c r="AH329" i="1" s="1"/>
  <c r="AC331" i="1"/>
  <c r="AE331" i="1" s="1"/>
  <c r="AG331" i="1"/>
  <c r="AC333" i="1"/>
  <c r="AE333" i="1" s="1"/>
  <c r="AG333" i="1"/>
  <c r="AH333" i="1" s="1"/>
  <c r="AC335" i="1"/>
  <c r="AE335" i="1" s="1"/>
  <c r="AG335" i="1"/>
  <c r="AC339" i="1"/>
  <c r="AE339" i="1" s="1"/>
  <c r="AG339" i="1"/>
  <c r="AH339" i="1" s="1"/>
  <c r="AC343" i="1"/>
  <c r="AE343" i="1" s="1"/>
  <c r="AG343" i="1"/>
  <c r="AH343" i="1" s="1"/>
  <c r="AC349" i="1"/>
  <c r="AE349" i="1" s="1"/>
  <c r="AG349" i="1"/>
  <c r="U351" i="1"/>
  <c r="AI351" i="1"/>
  <c r="AC353" i="1"/>
  <c r="AE353" i="1" s="1"/>
  <c r="AG353" i="1"/>
  <c r="AH353" i="1" s="1"/>
  <c r="U355" i="1"/>
  <c r="AI355" i="1"/>
  <c r="AC357" i="1"/>
  <c r="AE357" i="1" s="1"/>
  <c r="AG357" i="1"/>
  <c r="U359" i="1"/>
  <c r="AI359" i="1"/>
  <c r="AC361" i="1"/>
  <c r="AE361" i="1" s="1"/>
  <c r="AG361" i="1"/>
  <c r="AH361" i="1" s="1"/>
  <c r="U363" i="1"/>
  <c r="AI363" i="1"/>
  <c r="AC365" i="1"/>
  <c r="AE365" i="1" s="1"/>
  <c r="AG365" i="1"/>
  <c r="U367" i="1"/>
  <c r="AI367" i="1"/>
  <c r="AC369" i="1"/>
  <c r="AE369" i="1" s="1"/>
  <c r="AG369" i="1"/>
  <c r="AH369" i="1" s="1"/>
  <c r="AB370" i="1"/>
  <c r="AF370" i="1"/>
  <c r="AJ370" i="1"/>
  <c r="U371" i="1"/>
  <c r="AI371" i="1"/>
  <c r="U373" i="1"/>
  <c r="AI373" i="1"/>
  <c r="AB374" i="1"/>
  <c r="AF374" i="1"/>
  <c r="AJ374" i="1"/>
  <c r="AC375" i="1"/>
  <c r="AE375" i="1" s="1"/>
  <c r="AG375" i="1"/>
  <c r="U377" i="1"/>
  <c r="AI377" i="1"/>
  <c r="AB378" i="1"/>
  <c r="AF378" i="1"/>
  <c r="AJ378" i="1"/>
  <c r="AC379" i="1"/>
  <c r="AE379" i="1" s="1"/>
  <c r="AG379" i="1"/>
  <c r="AH379" i="1" s="1"/>
  <c r="U381" i="1"/>
  <c r="AI381" i="1"/>
  <c r="AB382" i="1"/>
  <c r="AF382" i="1"/>
  <c r="AJ382" i="1"/>
  <c r="U384" i="1"/>
  <c r="AI384" i="1"/>
  <c r="U385" i="1"/>
  <c r="AI385" i="1"/>
  <c r="AB386" i="1"/>
  <c r="AG386" i="1"/>
  <c r="AI387" i="1"/>
  <c r="U387" i="1"/>
  <c r="AF387" i="1"/>
  <c r="AH387" i="1" s="1"/>
  <c r="AD388" i="1"/>
  <c r="U389" i="1"/>
  <c r="AF389" i="1"/>
  <c r="AC390" i="1"/>
  <c r="AG391" i="1"/>
  <c r="AH391" i="1" s="1"/>
  <c r="AC391" i="1"/>
  <c r="AJ391" i="1"/>
  <c r="T392" i="1"/>
  <c r="U398" i="1"/>
  <c r="U406" i="1"/>
  <c r="AL417" i="1"/>
  <c r="U424" i="1"/>
  <c r="AB351" i="1"/>
  <c r="AF351" i="1"/>
  <c r="AJ351" i="1"/>
  <c r="AB355" i="1"/>
  <c r="AF355" i="1"/>
  <c r="AH355" i="1" s="1"/>
  <c r="AJ355" i="1"/>
  <c r="AB359" i="1"/>
  <c r="AF359" i="1"/>
  <c r="AH359" i="1" s="1"/>
  <c r="AJ359" i="1"/>
  <c r="AB363" i="1"/>
  <c r="AF363" i="1"/>
  <c r="AH363" i="1" s="1"/>
  <c r="AJ363" i="1"/>
  <c r="AB367" i="1"/>
  <c r="AF367" i="1"/>
  <c r="AJ367" i="1"/>
  <c r="AC370" i="1"/>
  <c r="AG370" i="1"/>
  <c r="AB371" i="1"/>
  <c r="AF371" i="1"/>
  <c r="AH371" i="1" s="1"/>
  <c r="AJ371" i="1"/>
  <c r="AB373" i="1"/>
  <c r="AF373" i="1"/>
  <c r="AH373" i="1" s="1"/>
  <c r="AJ373" i="1"/>
  <c r="AC374" i="1"/>
  <c r="AG374" i="1"/>
  <c r="AB377" i="1"/>
  <c r="AF377" i="1"/>
  <c r="AJ377" i="1"/>
  <c r="AC378" i="1"/>
  <c r="AG378" i="1"/>
  <c r="AB381" i="1"/>
  <c r="AF381" i="1"/>
  <c r="AH381" i="1" s="1"/>
  <c r="AJ381" i="1"/>
  <c r="AC382" i="1"/>
  <c r="AG382" i="1"/>
  <c r="T383" i="1"/>
  <c r="AB384" i="1"/>
  <c r="AF384" i="1"/>
  <c r="AJ384" i="1"/>
  <c r="AB385" i="1"/>
  <c r="AF385" i="1"/>
  <c r="AH385" i="1" s="1"/>
  <c r="AJ385" i="1"/>
  <c r="AI388" i="1"/>
  <c r="U388" i="1"/>
  <c r="AF388" i="1"/>
  <c r="AD390" i="1"/>
  <c r="T397" i="1"/>
  <c r="AL426" i="1"/>
  <c r="U426" i="1"/>
  <c r="AL428" i="1"/>
  <c r="U428" i="1"/>
  <c r="AL430" i="1"/>
  <c r="U430" i="1"/>
  <c r="AL432" i="1"/>
  <c r="U432" i="1"/>
  <c r="AL434" i="1"/>
  <c r="U434" i="1"/>
  <c r="AL436" i="1"/>
  <c r="U436" i="1"/>
  <c r="AL438" i="1"/>
  <c r="U438" i="1"/>
  <c r="AL440" i="1"/>
  <c r="U440" i="1"/>
  <c r="AL442" i="1"/>
  <c r="U442" i="1"/>
  <c r="AL444" i="1"/>
  <c r="U444" i="1"/>
  <c r="AL446" i="1"/>
  <c r="U446" i="1"/>
  <c r="AL448" i="1"/>
  <c r="U448" i="1"/>
  <c r="AL450" i="1"/>
  <c r="U450" i="1"/>
  <c r="AD370" i="1"/>
  <c r="AD374" i="1"/>
  <c r="AD378" i="1"/>
  <c r="AD382" i="1"/>
  <c r="AI390" i="1"/>
  <c r="U390" i="1"/>
  <c r="AF390" i="1"/>
  <c r="U370" i="1"/>
  <c r="U374" i="1"/>
  <c r="U378" i="1"/>
  <c r="U382" i="1"/>
  <c r="AI386" i="1"/>
  <c r="U386" i="1"/>
  <c r="AF386" i="1"/>
  <c r="AG389" i="1"/>
  <c r="AC389" i="1"/>
  <c r="AJ389" i="1"/>
  <c r="AB390" i="1"/>
  <c r="AG390" i="1"/>
  <c r="U403" i="1"/>
  <c r="AL404" i="1"/>
  <c r="AL414" i="1"/>
  <c r="U421" i="1"/>
  <c r="U425" i="1"/>
  <c r="AL427" i="1"/>
  <c r="U427" i="1"/>
  <c r="AL429" i="1"/>
  <c r="U429" i="1"/>
  <c r="AL431" i="1"/>
  <c r="U431" i="1"/>
  <c r="AL433" i="1"/>
  <c r="U433" i="1"/>
  <c r="AL435" i="1"/>
  <c r="U435" i="1"/>
  <c r="AL437" i="1"/>
  <c r="U437" i="1"/>
  <c r="AL439" i="1"/>
  <c r="U439" i="1"/>
  <c r="AL441" i="1"/>
  <c r="U441" i="1"/>
  <c r="AL443" i="1"/>
  <c r="U443" i="1"/>
  <c r="AL445" i="1"/>
  <c r="U445" i="1"/>
  <c r="AL447" i="1"/>
  <c r="U447" i="1"/>
  <c r="AL449" i="1"/>
  <c r="U449" i="1"/>
  <c r="AC508" i="1"/>
  <c r="AG508" i="1"/>
  <c r="AH508" i="1" s="1"/>
  <c r="AC509" i="1"/>
  <c r="AG509" i="1"/>
  <c r="AH509" i="1" s="1"/>
  <c r="AC510" i="1"/>
  <c r="AG510" i="1"/>
  <c r="AC511" i="1"/>
  <c r="AG511" i="1"/>
  <c r="AH511" i="1" s="1"/>
  <c r="AC512" i="1"/>
  <c r="AG512" i="1"/>
  <c r="U513" i="1"/>
  <c r="AI513" i="1"/>
  <c r="AC514" i="1"/>
  <c r="AG514" i="1"/>
  <c r="AH514" i="1" s="1"/>
  <c r="U515" i="1"/>
  <c r="AI515" i="1"/>
  <c r="AC516" i="1"/>
  <c r="AG516" i="1"/>
  <c r="AH516" i="1" s="1"/>
  <c r="U517" i="1"/>
  <c r="AI517" i="1"/>
  <c r="AC518" i="1"/>
  <c r="AG518" i="1"/>
  <c r="U519" i="1"/>
  <c r="AI519" i="1"/>
  <c r="AC520" i="1"/>
  <c r="AG520" i="1"/>
  <c r="U521" i="1"/>
  <c r="AI521" i="1"/>
  <c r="AC522" i="1"/>
  <c r="AG522" i="1"/>
  <c r="U523" i="1"/>
  <c r="AI523" i="1"/>
  <c r="AD525" i="1"/>
  <c r="V526" i="1"/>
  <c r="AD529" i="1"/>
  <c r="AE529" i="1" s="1"/>
  <c r="AD530" i="1"/>
  <c r="AE530" i="1" s="1"/>
  <c r="AD531" i="1"/>
  <c r="AE531" i="1" s="1"/>
  <c r="AD532" i="1"/>
  <c r="AD533" i="1"/>
  <c r="AE533" i="1" s="1"/>
  <c r="AD534" i="1"/>
  <c r="AE534" i="1" s="1"/>
  <c r="AD536" i="1"/>
  <c r="AE536" i="1" s="1"/>
  <c r="AD538" i="1"/>
  <c r="AD540" i="1"/>
  <c r="AE540" i="1" s="1"/>
  <c r="AD542" i="1"/>
  <c r="AE542" i="1" s="1"/>
  <c r="AD544" i="1"/>
  <c r="AE544" i="1" s="1"/>
  <c r="AD546" i="1"/>
  <c r="AE546" i="1" s="1"/>
  <c r="AD548" i="1"/>
  <c r="AE548" i="1" s="1"/>
  <c r="AD550" i="1"/>
  <c r="AD552" i="1"/>
  <c r="AD554" i="1"/>
  <c r="AE554" i="1" s="1"/>
  <c r="AD556" i="1"/>
  <c r="AE556" i="1" s="1"/>
  <c r="AD558" i="1"/>
  <c r="AD560" i="1"/>
  <c r="AD562" i="1"/>
  <c r="AE562" i="1" s="1"/>
  <c r="AD564" i="1"/>
  <c r="AE564" i="1" s="1"/>
  <c r="AD566" i="1"/>
  <c r="AD568" i="1"/>
  <c r="AE568" i="1" s="1"/>
  <c r="AD570" i="1"/>
  <c r="AD572" i="1"/>
  <c r="AE572" i="1" s="1"/>
  <c r="AD574" i="1"/>
  <c r="AD576" i="1"/>
  <c r="AE576" i="1" s="1"/>
  <c r="AD578" i="1"/>
  <c r="AD580" i="1"/>
  <c r="AD582" i="1"/>
  <c r="AD584" i="1"/>
  <c r="AE584" i="1" s="1"/>
  <c r="AD586" i="1"/>
  <c r="AD588" i="1"/>
  <c r="AD590" i="1"/>
  <c r="AD592" i="1"/>
  <c r="AE592" i="1" s="1"/>
  <c r="AD594" i="1"/>
  <c r="AG597" i="1"/>
  <c r="AC597" i="1"/>
  <c r="AJ597" i="1"/>
  <c r="AF597" i="1"/>
  <c r="AB597" i="1"/>
  <c r="AI597" i="1"/>
  <c r="U597" i="1"/>
  <c r="U470" i="1"/>
  <c r="U472" i="1"/>
  <c r="AD508" i="1"/>
  <c r="AD509" i="1"/>
  <c r="AD510" i="1"/>
  <c r="AD511" i="1"/>
  <c r="AD512" i="1"/>
  <c r="AB513" i="1"/>
  <c r="AF513" i="1"/>
  <c r="AJ513" i="1"/>
  <c r="AD514" i="1"/>
  <c r="AB515" i="1"/>
  <c r="AF515" i="1"/>
  <c r="AJ515" i="1"/>
  <c r="AD516" i="1"/>
  <c r="AB517" i="1"/>
  <c r="AF517" i="1"/>
  <c r="AJ517" i="1"/>
  <c r="AD518" i="1"/>
  <c r="AB519" i="1"/>
  <c r="AF519" i="1"/>
  <c r="AJ519" i="1"/>
  <c r="AD520" i="1"/>
  <c r="AB521" i="1"/>
  <c r="AF521" i="1"/>
  <c r="AJ521" i="1"/>
  <c r="AD522" i="1"/>
  <c r="AB523" i="1"/>
  <c r="AF523" i="1"/>
  <c r="AJ523" i="1"/>
  <c r="U534" i="1"/>
  <c r="AI534" i="1"/>
  <c r="U536" i="1"/>
  <c r="AI536" i="1"/>
  <c r="U538" i="1"/>
  <c r="AI538" i="1"/>
  <c r="U540" i="1"/>
  <c r="AI540" i="1"/>
  <c r="U542" i="1"/>
  <c r="AI542" i="1"/>
  <c r="U544" i="1"/>
  <c r="AI544" i="1"/>
  <c r="U546" i="1"/>
  <c r="AI546" i="1"/>
  <c r="U548" i="1"/>
  <c r="AI548" i="1"/>
  <c r="U550" i="1"/>
  <c r="AI550" i="1"/>
  <c r="U552" i="1"/>
  <c r="AI552" i="1"/>
  <c r="U554" i="1"/>
  <c r="AI554" i="1"/>
  <c r="U556" i="1"/>
  <c r="AI556" i="1"/>
  <c r="U558" i="1"/>
  <c r="AI558" i="1"/>
  <c r="U560" i="1"/>
  <c r="AI560" i="1"/>
  <c r="U562" i="1"/>
  <c r="AI562" i="1"/>
  <c r="U564" i="1"/>
  <c r="AI564" i="1"/>
  <c r="U566" i="1"/>
  <c r="AI566" i="1"/>
  <c r="AC567" i="1"/>
  <c r="AE567" i="1" s="1"/>
  <c r="AG567" i="1"/>
  <c r="U568" i="1"/>
  <c r="AI568" i="1"/>
  <c r="AC569" i="1"/>
  <c r="AE569" i="1" s="1"/>
  <c r="AG569" i="1"/>
  <c r="AH569" i="1" s="1"/>
  <c r="U570" i="1"/>
  <c r="AI570" i="1"/>
  <c r="AC571" i="1"/>
  <c r="AE571" i="1" s="1"/>
  <c r="AG571" i="1"/>
  <c r="U572" i="1"/>
  <c r="AI572" i="1"/>
  <c r="AC573" i="1"/>
  <c r="AE573" i="1" s="1"/>
  <c r="AG573" i="1"/>
  <c r="U574" i="1"/>
  <c r="AI574" i="1"/>
  <c r="AC575" i="1"/>
  <c r="AE575" i="1" s="1"/>
  <c r="AG575" i="1"/>
  <c r="U576" i="1"/>
  <c r="AI576" i="1"/>
  <c r="AC577" i="1"/>
  <c r="AE577" i="1" s="1"/>
  <c r="AG577" i="1"/>
  <c r="AH577" i="1" s="1"/>
  <c r="U578" i="1"/>
  <c r="AI578" i="1"/>
  <c r="AC579" i="1"/>
  <c r="AE579" i="1" s="1"/>
  <c r="AG579" i="1"/>
  <c r="U580" i="1"/>
  <c r="AI580" i="1"/>
  <c r="AC581" i="1"/>
  <c r="AE581" i="1" s="1"/>
  <c r="AG581" i="1"/>
  <c r="AH581" i="1" s="1"/>
  <c r="U582" i="1"/>
  <c r="AI582" i="1"/>
  <c r="AC583" i="1"/>
  <c r="AE583" i="1" s="1"/>
  <c r="AG583" i="1"/>
  <c r="U584" i="1"/>
  <c r="AI584" i="1"/>
  <c r="AC585" i="1"/>
  <c r="AE585" i="1" s="1"/>
  <c r="AG585" i="1"/>
  <c r="AH585" i="1" s="1"/>
  <c r="U586" i="1"/>
  <c r="AI586" i="1"/>
  <c r="AC587" i="1"/>
  <c r="AE587" i="1" s="1"/>
  <c r="AG587" i="1"/>
  <c r="U588" i="1"/>
  <c r="AI588" i="1"/>
  <c r="AC589" i="1"/>
  <c r="AE589" i="1" s="1"/>
  <c r="AG589" i="1"/>
  <c r="U590" i="1"/>
  <c r="AI590" i="1"/>
  <c r="AC591" i="1"/>
  <c r="AE591" i="1" s="1"/>
  <c r="AG591" i="1"/>
  <c r="U592" i="1"/>
  <c r="AI592" i="1"/>
  <c r="AC593" i="1"/>
  <c r="AE593" i="1" s="1"/>
  <c r="AG593" i="1"/>
  <c r="AH593" i="1" s="1"/>
  <c r="U594" i="1"/>
  <c r="AI594" i="1"/>
  <c r="AD595" i="1"/>
  <c r="AE595" i="1" s="1"/>
  <c r="AD597" i="1"/>
  <c r="T498" i="1"/>
  <c r="T410" i="1" s="1"/>
  <c r="AL410" i="1" s="1"/>
  <c r="T502" i="1"/>
  <c r="U508" i="1"/>
  <c r="U509" i="1"/>
  <c r="U510" i="1"/>
  <c r="U511" i="1"/>
  <c r="U512" i="1"/>
  <c r="AC513" i="1"/>
  <c r="AE513" i="1" s="1"/>
  <c r="AG513" i="1"/>
  <c r="U514" i="1"/>
  <c r="AC515" i="1"/>
  <c r="AE515" i="1" s="1"/>
  <c r="AG515" i="1"/>
  <c r="U516" i="1"/>
  <c r="AC517" i="1"/>
  <c r="AE517" i="1" s="1"/>
  <c r="AG517" i="1"/>
  <c r="U518" i="1"/>
  <c r="AC519" i="1"/>
  <c r="AE519" i="1" s="1"/>
  <c r="AG519" i="1"/>
  <c r="U520" i="1"/>
  <c r="AC521" i="1"/>
  <c r="AE521" i="1" s="1"/>
  <c r="AG521" i="1"/>
  <c r="U522" i="1"/>
  <c r="AC523" i="1"/>
  <c r="AE523" i="1" s="1"/>
  <c r="AG523" i="1"/>
  <c r="T524" i="1"/>
  <c r="AB525" i="1"/>
  <c r="AF525" i="1"/>
  <c r="AH525" i="1" s="1"/>
  <c r="AB529" i="1"/>
  <c r="AF529" i="1"/>
  <c r="AB530" i="1"/>
  <c r="AF530" i="1"/>
  <c r="AB531" i="1"/>
  <c r="AF531" i="1"/>
  <c r="AH531" i="1" s="1"/>
  <c r="AB532" i="1"/>
  <c r="AF532" i="1"/>
  <c r="AH532" i="1" s="1"/>
  <c r="AB533" i="1"/>
  <c r="AF533" i="1"/>
  <c r="AB534" i="1"/>
  <c r="AF534" i="1"/>
  <c r="AH534" i="1" s="1"/>
  <c r="AB536" i="1"/>
  <c r="AF536" i="1"/>
  <c r="AH536" i="1" s="1"/>
  <c r="AB538" i="1"/>
  <c r="AF538" i="1"/>
  <c r="AB540" i="1"/>
  <c r="AF540" i="1"/>
  <c r="AB542" i="1"/>
  <c r="AF542" i="1"/>
  <c r="AH542" i="1" s="1"/>
  <c r="AB544" i="1"/>
  <c r="AF544" i="1"/>
  <c r="AH544" i="1" s="1"/>
  <c r="AB546" i="1"/>
  <c r="AF546" i="1"/>
  <c r="AB548" i="1"/>
  <c r="AF548" i="1"/>
  <c r="AH548" i="1" s="1"/>
  <c r="AB550" i="1"/>
  <c r="AF550" i="1"/>
  <c r="AH550" i="1" s="1"/>
  <c r="AB552" i="1"/>
  <c r="AF552" i="1"/>
  <c r="AB554" i="1"/>
  <c r="AF554" i="1"/>
  <c r="AB556" i="1"/>
  <c r="AF556" i="1"/>
  <c r="AH556" i="1" s="1"/>
  <c r="AB558" i="1"/>
  <c r="AF558" i="1"/>
  <c r="AH558" i="1" s="1"/>
  <c r="AB560" i="1"/>
  <c r="AF560" i="1"/>
  <c r="AB562" i="1"/>
  <c r="AF562" i="1"/>
  <c r="AB564" i="1"/>
  <c r="AF564" i="1"/>
  <c r="AH564" i="1" s="1"/>
  <c r="AB566" i="1"/>
  <c r="AF566" i="1"/>
  <c r="AH566" i="1" s="1"/>
  <c r="AB568" i="1"/>
  <c r="AF568" i="1"/>
  <c r="AH568" i="1" s="1"/>
  <c r="AB570" i="1"/>
  <c r="AF570" i="1"/>
  <c r="AB572" i="1"/>
  <c r="AF572" i="1"/>
  <c r="AB574" i="1"/>
  <c r="AF574" i="1"/>
  <c r="AH574" i="1" s="1"/>
  <c r="AB576" i="1"/>
  <c r="AF576" i="1"/>
  <c r="AH576" i="1" s="1"/>
  <c r="AB578" i="1"/>
  <c r="AF578" i="1"/>
  <c r="AB580" i="1"/>
  <c r="AF580" i="1"/>
  <c r="AB582" i="1"/>
  <c r="AF582" i="1"/>
  <c r="AH582" i="1" s="1"/>
  <c r="AB584" i="1"/>
  <c r="AF584" i="1"/>
  <c r="AH584" i="1" s="1"/>
  <c r="AB586" i="1"/>
  <c r="AF586" i="1"/>
  <c r="AB588" i="1"/>
  <c r="AF588" i="1"/>
  <c r="AB590" i="1"/>
  <c r="AF590" i="1"/>
  <c r="AH590" i="1" s="1"/>
  <c r="AB592" i="1"/>
  <c r="AF592" i="1"/>
  <c r="AH592" i="1" s="1"/>
  <c r="AB594" i="1"/>
  <c r="AF594" i="1"/>
  <c r="AH594" i="1" s="1"/>
  <c r="AJ595" i="1"/>
  <c r="AF595" i="1"/>
  <c r="AB595" i="1"/>
  <c r="AD599" i="1"/>
  <c r="AD601" i="1"/>
  <c r="AD603" i="1"/>
  <c r="AD605" i="1"/>
  <c r="AD607" i="1"/>
  <c r="AD609" i="1"/>
  <c r="AD611" i="1"/>
  <c r="AD613" i="1"/>
  <c r="AD615" i="1"/>
  <c r="AD617" i="1"/>
  <c r="AD619" i="1"/>
  <c r="AD621" i="1"/>
  <c r="AD623" i="1"/>
  <c r="AD625" i="1"/>
  <c r="AD627" i="1"/>
  <c r="AD629" i="1"/>
  <c r="AD631" i="1"/>
  <c r="AD633" i="1"/>
  <c r="AD635" i="1"/>
  <c r="AD637" i="1"/>
  <c r="AD639" i="1"/>
  <c r="AI642" i="1"/>
  <c r="U642" i="1"/>
  <c r="AF642" i="1"/>
  <c r="AG647" i="1"/>
  <c r="AC647" i="1"/>
  <c r="AJ647" i="1"/>
  <c r="AI650" i="1"/>
  <c r="U650" i="1"/>
  <c r="AG650" i="1"/>
  <c r="AC650" i="1"/>
  <c r="U599" i="1"/>
  <c r="AI599" i="1"/>
  <c r="U601" i="1"/>
  <c r="AI601" i="1"/>
  <c r="U603" i="1"/>
  <c r="AI603" i="1"/>
  <c r="U605" i="1"/>
  <c r="AI605" i="1"/>
  <c r="AC606" i="1"/>
  <c r="AG606" i="1"/>
  <c r="AH606" i="1" s="1"/>
  <c r="U607" i="1"/>
  <c r="AI607" i="1"/>
  <c r="AC608" i="1"/>
  <c r="AG608" i="1"/>
  <c r="AH608" i="1" s="1"/>
  <c r="U609" i="1"/>
  <c r="AI609" i="1"/>
  <c r="AC610" i="1"/>
  <c r="AG610" i="1"/>
  <c r="U611" i="1"/>
  <c r="AI611" i="1"/>
  <c r="AC612" i="1"/>
  <c r="AG612" i="1"/>
  <c r="U613" i="1"/>
  <c r="AI613" i="1"/>
  <c r="AC614" i="1"/>
  <c r="AG614" i="1"/>
  <c r="AH614" i="1" s="1"/>
  <c r="U615" i="1"/>
  <c r="AI615" i="1"/>
  <c r="AC616" i="1"/>
  <c r="AG616" i="1"/>
  <c r="AH616" i="1" s="1"/>
  <c r="U617" i="1"/>
  <c r="AI617" i="1"/>
  <c r="AC618" i="1"/>
  <c r="AG618" i="1"/>
  <c r="AH618" i="1" s="1"/>
  <c r="U619" i="1"/>
  <c r="AI619" i="1"/>
  <c r="AC620" i="1"/>
  <c r="AG620" i="1"/>
  <c r="AH620" i="1" s="1"/>
  <c r="U621" i="1"/>
  <c r="AI621" i="1"/>
  <c r="AC622" i="1"/>
  <c r="AG622" i="1"/>
  <c r="AH622" i="1" s="1"/>
  <c r="U623" i="1"/>
  <c r="AI623" i="1"/>
  <c r="AC624" i="1"/>
  <c r="AG624" i="1"/>
  <c r="AH624" i="1" s="1"/>
  <c r="U625" i="1"/>
  <c r="AI625" i="1"/>
  <c r="AC626" i="1"/>
  <c r="AG626" i="1"/>
  <c r="U627" i="1"/>
  <c r="AI627" i="1"/>
  <c r="AC628" i="1"/>
  <c r="AG628" i="1"/>
  <c r="U629" i="1"/>
  <c r="AI629" i="1"/>
  <c r="AC630" i="1"/>
  <c r="AG630" i="1"/>
  <c r="AH630" i="1" s="1"/>
  <c r="U631" i="1"/>
  <c r="AI631" i="1"/>
  <c r="AC632" i="1"/>
  <c r="AG632" i="1"/>
  <c r="AH632" i="1" s="1"/>
  <c r="U633" i="1"/>
  <c r="AI633" i="1"/>
  <c r="AC634" i="1"/>
  <c r="AG634" i="1"/>
  <c r="U635" i="1"/>
  <c r="AI635" i="1"/>
  <c r="AC636" i="1"/>
  <c r="AG636" i="1"/>
  <c r="U637" i="1"/>
  <c r="AI637" i="1"/>
  <c r="AC638" i="1"/>
  <c r="AG638" i="1"/>
  <c r="AH638" i="1" s="1"/>
  <c r="U639" i="1"/>
  <c r="AI639" i="1"/>
  <c r="AC640" i="1"/>
  <c r="AG641" i="1"/>
  <c r="AH641" i="1" s="1"/>
  <c r="AC641" i="1"/>
  <c r="AE641" i="1" s="1"/>
  <c r="AJ641" i="1"/>
  <c r="AB642" i="1"/>
  <c r="AG642" i="1"/>
  <c r="AD643" i="1"/>
  <c r="AI644" i="1"/>
  <c r="U644" i="1"/>
  <c r="AF644" i="1"/>
  <c r="AH644" i="1" s="1"/>
  <c r="AD646" i="1"/>
  <c r="U647" i="1"/>
  <c r="AF647" i="1"/>
  <c r="AG649" i="1"/>
  <c r="AC649" i="1"/>
  <c r="AI649" i="1"/>
  <c r="U649" i="1"/>
  <c r="AB650" i="1"/>
  <c r="AJ650" i="1"/>
  <c r="AD596" i="1"/>
  <c r="AE596" i="1" s="1"/>
  <c r="AD598" i="1"/>
  <c r="AE598" i="1" s="1"/>
  <c r="AB599" i="1"/>
  <c r="AF599" i="1"/>
  <c r="AJ599" i="1"/>
  <c r="AD600" i="1"/>
  <c r="AB601" i="1"/>
  <c r="AF601" i="1"/>
  <c r="AJ601" i="1"/>
  <c r="AD602" i="1"/>
  <c r="AB603" i="1"/>
  <c r="AF603" i="1"/>
  <c r="AJ603" i="1"/>
  <c r="AD604" i="1"/>
  <c r="AE604" i="1" s="1"/>
  <c r="AB605" i="1"/>
  <c r="AF605" i="1"/>
  <c r="AJ605" i="1"/>
  <c r="AD606" i="1"/>
  <c r="AB607" i="1"/>
  <c r="AF607" i="1"/>
  <c r="AJ607" i="1"/>
  <c r="AD608" i="1"/>
  <c r="AB609" i="1"/>
  <c r="AF609" i="1"/>
  <c r="AJ609" i="1"/>
  <c r="AD610" i="1"/>
  <c r="AB611" i="1"/>
  <c r="AF611" i="1"/>
  <c r="AJ611" i="1"/>
  <c r="AD612" i="1"/>
  <c r="AB613" i="1"/>
  <c r="AF613" i="1"/>
  <c r="AJ613" i="1"/>
  <c r="AD614" i="1"/>
  <c r="AB615" i="1"/>
  <c r="AF615" i="1"/>
  <c r="AJ615" i="1"/>
  <c r="AD616" i="1"/>
  <c r="AB617" i="1"/>
  <c r="AF617" i="1"/>
  <c r="AJ617" i="1"/>
  <c r="AD618" i="1"/>
  <c r="AB619" i="1"/>
  <c r="AF619" i="1"/>
  <c r="AJ619" i="1"/>
  <c r="AD620" i="1"/>
  <c r="AB621" i="1"/>
  <c r="AF621" i="1"/>
  <c r="AJ621" i="1"/>
  <c r="AD622" i="1"/>
  <c r="AB623" i="1"/>
  <c r="AF623" i="1"/>
  <c r="AJ623" i="1"/>
  <c r="AD624" i="1"/>
  <c r="AB625" i="1"/>
  <c r="AF625" i="1"/>
  <c r="AJ625" i="1"/>
  <c r="AD626" i="1"/>
  <c r="AB627" i="1"/>
  <c r="AF627" i="1"/>
  <c r="AJ627" i="1"/>
  <c r="AD628" i="1"/>
  <c r="AB629" i="1"/>
  <c r="AF629" i="1"/>
  <c r="AJ629" i="1"/>
  <c r="AD630" i="1"/>
  <c r="AB631" i="1"/>
  <c r="AF631" i="1"/>
  <c r="AJ631" i="1"/>
  <c r="AD632" i="1"/>
  <c r="AB633" i="1"/>
  <c r="AF633" i="1"/>
  <c r="AJ633" i="1"/>
  <c r="AD634" i="1"/>
  <c r="AB635" i="1"/>
  <c r="AF635" i="1"/>
  <c r="AJ635" i="1"/>
  <c r="AD636" i="1"/>
  <c r="AB637" i="1"/>
  <c r="AF637" i="1"/>
  <c r="AJ637" i="1"/>
  <c r="AD638" i="1"/>
  <c r="AB639" i="1"/>
  <c r="AF639" i="1"/>
  <c r="AJ639" i="1"/>
  <c r="AD640" i="1"/>
  <c r="AJ640" i="1"/>
  <c r="AC642" i="1"/>
  <c r="AG643" i="1"/>
  <c r="AC643" i="1"/>
  <c r="AJ643" i="1"/>
  <c r="AI646" i="1"/>
  <c r="U646" i="1"/>
  <c r="AF646" i="1"/>
  <c r="AB647" i="1"/>
  <c r="AD650" i="1"/>
  <c r="AE661" i="1"/>
  <c r="AE667" i="1"/>
  <c r="AE675" i="1"/>
  <c r="AE683" i="1"/>
  <c r="AE699" i="1"/>
  <c r="AE707" i="1"/>
  <c r="AE715" i="1"/>
  <c r="AE723" i="1"/>
  <c r="AE731" i="1"/>
  <c r="AE735" i="1"/>
  <c r="U596" i="1"/>
  <c r="U598" i="1"/>
  <c r="AC599" i="1"/>
  <c r="AG599" i="1"/>
  <c r="U600" i="1"/>
  <c r="AC601" i="1"/>
  <c r="AG601" i="1"/>
  <c r="U602" i="1"/>
  <c r="AC603" i="1"/>
  <c r="AG603" i="1"/>
  <c r="U604" i="1"/>
  <c r="AC605" i="1"/>
  <c r="AG605" i="1"/>
  <c r="U606" i="1"/>
  <c r="AC607" i="1"/>
  <c r="AG607" i="1"/>
  <c r="U608" i="1"/>
  <c r="AC609" i="1"/>
  <c r="AG609" i="1"/>
  <c r="U610" i="1"/>
  <c r="AC611" i="1"/>
  <c r="AG611" i="1"/>
  <c r="U612" i="1"/>
  <c r="AC613" i="1"/>
  <c r="AG613" i="1"/>
  <c r="U614" i="1"/>
  <c r="AC615" i="1"/>
  <c r="AG615" i="1"/>
  <c r="U616" i="1"/>
  <c r="AC617" i="1"/>
  <c r="AG617" i="1"/>
  <c r="U618" i="1"/>
  <c r="AC619" i="1"/>
  <c r="AG619" i="1"/>
  <c r="U620" i="1"/>
  <c r="AC621" i="1"/>
  <c r="AG621" i="1"/>
  <c r="U622" i="1"/>
  <c r="AC623" i="1"/>
  <c r="AG623" i="1"/>
  <c r="U624" i="1"/>
  <c r="AC625" i="1"/>
  <c r="AG625" i="1"/>
  <c r="U626" i="1"/>
  <c r="AC627" i="1"/>
  <c r="AG627" i="1"/>
  <c r="U628" i="1"/>
  <c r="AC629" i="1"/>
  <c r="AG629" i="1"/>
  <c r="U630" i="1"/>
  <c r="AC631" i="1"/>
  <c r="AG631" i="1"/>
  <c r="U632" i="1"/>
  <c r="AC633" i="1"/>
  <c r="AG633" i="1"/>
  <c r="U634" i="1"/>
  <c r="AC635" i="1"/>
  <c r="AG635" i="1"/>
  <c r="U636" i="1"/>
  <c r="AC637" i="1"/>
  <c r="AG637" i="1"/>
  <c r="U638" i="1"/>
  <c r="AC639" i="1"/>
  <c r="AG639" i="1"/>
  <c r="U640" i="1"/>
  <c r="AF640" i="1"/>
  <c r="AH640" i="1" s="1"/>
  <c r="AB641" i="1"/>
  <c r="AD642" i="1"/>
  <c r="AJ642" i="1"/>
  <c r="U643" i="1"/>
  <c r="AF643" i="1"/>
  <c r="AC644" i="1"/>
  <c r="AE644" i="1" s="1"/>
  <c r="AG645" i="1"/>
  <c r="AC645" i="1"/>
  <c r="AE645" i="1" s="1"/>
  <c r="AJ645" i="1"/>
  <c r="AB646" i="1"/>
  <c r="AG646" i="1"/>
  <c r="AD647" i="1"/>
  <c r="AI647" i="1"/>
  <c r="AI648" i="1"/>
  <c r="U648" i="1"/>
  <c r="AF648" i="1"/>
  <c r="AH648" i="1" s="1"/>
  <c r="AF650" i="1"/>
  <c r="AH659" i="1"/>
  <c r="AL659" i="1" s="1"/>
  <c r="Q659" i="1" s="1"/>
  <c r="AE669" i="1"/>
  <c r="AE677" i="1"/>
  <c r="AE685" i="1"/>
  <c r="AE693" i="1"/>
  <c r="AE701" i="1"/>
  <c r="AE709" i="1"/>
  <c r="AE717" i="1"/>
  <c r="AE725" i="1"/>
  <c r="AE733" i="1"/>
  <c r="AL733" i="1" s="1"/>
  <c r="Q733" i="1" s="1"/>
  <c r="AC734" i="1"/>
  <c r="AG734" i="1"/>
  <c r="AC736" i="1"/>
  <c r="AG736" i="1"/>
  <c r="AC738" i="1"/>
  <c r="AG738" i="1"/>
  <c r="AD740" i="1"/>
  <c r="AD744" i="1"/>
  <c r="U748" i="1"/>
  <c r="AG750" i="1"/>
  <c r="AC750" i="1"/>
  <c r="AE750" i="1" s="1"/>
  <c r="AJ750" i="1"/>
  <c r="AF750" i="1"/>
  <c r="AB750" i="1"/>
  <c r="AE753" i="1"/>
  <c r="AI758" i="1"/>
  <c r="U758" i="1"/>
  <c r="AG758" i="1"/>
  <c r="AC758" i="1"/>
  <c r="AJ758" i="1"/>
  <c r="AF758" i="1"/>
  <c r="AB758" i="1"/>
  <c r="AD652" i="1"/>
  <c r="AD654" i="1"/>
  <c r="AE654" i="1" s="1"/>
  <c r="AD656" i="1"/>
  <c r="AE656" i="1" s="1"/>
  <c r="AD658" i="1"/>
  <c r="AD660" i="1"/>
  <c r="AD662" i="1"/>
  <c r="AE662" i="1" s="1"/>
  <c r="AD664" i="1"/>
  <c r="AE664" i="1" s="1"/>
  <c r="AD666" i="1"/>
  <c r="AD668" i="1"/>
  <c r="AD670" i="1"/>
  <c r="AE670" i="1" s="1"/>
  <c r="AD672" i="1"/>
  <c r="AE672" i="1" s="1"/>
  <c r="AD674" i="1"/>
  <c r="AD676" i="1"/>
  <c r="AD678" i="1"/>
  <c r="AE678" i="1" s="1"/>
  <c r="AD680" i="1"/>
  <c r="AE680" i="1" s="1"/>
  <c r="AD682" i="1"/>
  <c r="AD684" i="1"/>
  <c r="AD686" i="1"/>
  <c r="AE686" i="1" s="1"/>
  <c r="AD688" i="1"/>
  <c r="AE688" i="1" s="1"/>
  <c r="AD690" i="1"/>
  <c r="AD692" i="1"/>
  <c r="AD694" i="1"/>
  <c r="AE694" i="1" s="1"/>
  <c r="AD696" i="1"/>
  <c r="AE696" i="1" s="1"/>
  <c r="AD698" i="1"/>
  <c r="AD700" i="1"/>
  <c r="AE700" i="1" s="1"/>
  <c r="AD702" i="1"/>
  <c r="AE702" i="1" s="1"/>
  <c r="AD704" i="1"/>
  <c r="AE704" i="1" s="1"/>
  <c r="AD706" i="1"/>
  <c r="AD708" i="1"/>
  <c r="AD710" i="1"/>
  <c r="AE710" i="1" s="1"/>
  <c r="AD712" i="1"/>
  <c r="AE712" i="1" s="1"/>
  <c r="AD714" i="1"/>
  <c r="AD716" i="1"/>
  <c r="AD718" i="1"/>
  <c r="AE718" i="1" s="1"/>
  <c r="AD720" i="1"/>
  <c r="AE720" i="1" s="1"/>
  <c r="AD722" i="1"/>
  <c r="AD724" i="1"/>
  <c r="AD726" i="1"/>
  <c r="AE726" i="1" s="1"/>
  <c r="AD728" i="1"/>
  <c r="AD730" i="1"/>
  <c r="AD732" i="1"/>
  <c r="AD734" i="1"/>
  <c r="AD736" i="1"/>
  <c r="AD738" i="1"/>
  <c r="AJ740" i="1"/>
  <c r="AF740" i="1"/>
  <c r="AB740" i="1"/>
  <c r="AJ744" i="1"/>
  <c r="AF744" i="1"/>
  <c r="AB744" i="1"/>
  <c r="AI755" i="1"/>
  <c r="U755" i="1"/>
  <c r="AG755" i="1"/>
  <c r="AC755" i="1"/>
  <c r="AE755" i="1" s="1"/>
  <c r="AJ755" i="1"/>
  <c r="AF755" i="1"/>
  <c r="AB755" i="1"/>
  <c r="AD758" i="1"/>
  <c r="AE764" i="1"/>
  <c r="U744" i="1"/>
  <c r="AG744" i="1"/>
  <c r="AE766" i="1"/>
  <c r="AE774" i="1"/>
  <c r="AE782" i="1"/>
  <c r="AE790" i="1"/>
  <c r="AB652" i="1"/>
  <c r="AF652" i="1"/>
  <c r="AH652" i="1" s="1"/>
  <c r="AB654" i="1"/>
  <c r="AF654" i="1"/>
  <c r="AH654" i="1" s="1"/>
  <c r="AB656" i="1"/>
  <c r="AF656" i="1"/>
  <c r="AB658" i="1"/>
  <c r="AF658" i="1"/>
  <c r="AB660" i="1"/>
  <c r="AF660" i="1"/>
  <c r="AH660" i="1" s="1"/>
  <c r="AB662" i="1"/>
  <c r="AF662" i="1"/>
  <c r="AH662" i="1" s="1"/>
  <c r="AB664" i="1"/>
  <c r="AF664" i="1"/>
  <c r="AB666" i="1"/>
  <c r="AF666" i="1"/>
  <c r="AB668" i="1"/>
  <c r="AF668" i="1"/>
  <c r="AH668" i="1" s="1"/>
  <c r="AB670" i="1"/>
  <c r="AF670" i="1"/>
  <c r="AH670" i="1" s="1"/>
  <c r="AB672" i="1"/>
  <c r="AF672" i="1"/>
  <c r="AH672" i="1" s="1"/>
  <c r="AB674" i="1"/>
  <c r="AF674" i="1"/>
  <c r="AB676" i="1"/>
  <c r="AF676" i="1"/>
  <c r="AH676" i="1" s="1"/>
  <c r="AB678" i="1"/>
  <c r="AF678" i="1"/>
  <c r="AH678" i="1" s="1"/>
  <c r="AB680" i="1"/>
  <c r="AF680" i="1"/>
  <c r="AH680" i="1" s="1"/>
  <c r="AB682" i="1"/>
  <c r="AF682" i="1"/>
  <c r="AB684" i="1"/>
  <c r="AF684" i="1"/>
  <c r="AH684" i="1" s="1"/>
  <c r="AB686" i="1"/>
  <c r="AF686" i="1"/>
  <c r="AH686" i="1" s="1"/>
  <c r="AB688" i="1"/>
  <c r="AF688" i="1"/>
  <c r="AB690" i="1"/>
  <c r="AF690" i="1"/>
  <c r="AB692" i="1"/>
  <c r="AF692" i="1"/>
  <c r="AH692" i="1" s="1"/>
  <c r="AB694" i="1"/>
  <c r="AF694" i="1"/>
  <c r="AH694" i="1" s="1"/>
  <c r="AB696" i="1"/>
  <c r="AF696" i="1"/>
  <c r="AB698" i="1"/>
  <c r="AF698" i="1"/>
  <c r="AB700" i="1"/>
  <c r="AF700" i="1"/>
  <c r="AH700" i="1" s="1"/>
  <c r="AB702" i="1"/>
  <c r="AF702" i="1"/>
  <c r="AH702" i="1" s="1"/>
  <c r="AB704" i="1"/>
  <c r="AF704" i="1"/>
  <c r="AH704" i="1" s="1"/>
  <c r="AB706" i="1"/>
  <c r="AF706" i="1"/>
  <c r="AB708" i="1"/>
  <c r="AF708" i="1"/>
  <c r="AB710" i="1"/>
  <c r="AF710" i="1"/>
  <c r="AH710" i="1" s="1"/>
  <c r="AB712" i="1"/>
  <c r="AF712" i="1"/>
  <c r="AH712" i="1" s="1"/>
  <c r="AB714" i="1"/>
  <c r="AF714" i="1"/>
  <c r="AB716" i="1"/>
  <c r="AF716" i="1"/>
  <c r="AB718" i="1"/>
  <c r="AF718" i="1"/>
  <c r="AH718" i="1" s="1"/>
  <c r="AB720" i="1"/>
  <c r="AF720" i="1"/>
  <c r="AB722" i="1"/>
  <c r="AF722" i="1"/>
  <c r="AB724" i="1"/>
  <c r="AF724" i="1"/>
  <c r="AH724" i="1" s="1"/>
  <c r="AB726" i="1"/>
  <c r="AF726" i="1"/>
  <c r="AH726" i="1" s="1"/>
  <c r="AB728" i="1"/>
  <c r="AF728" i="1"/>
  <c r="AB730" i="1"/>
  <c r="AF730" i="1"/>
  <c r="AB732" i="1"/>
  <c r="AF732" i="1"/>
  <c r="AH732" i="1" s="1"/>
  <c r="AB734" i="1"/>
  <c r="AF734" i="1"/>
  <c r="AB736" i="1"/>
  <c r="AF736" i="1"/>
  <c r="AB738" i="1"/>
  <c r="AF738" i="1"/>
  <c r="AC740" i="1"/>
  <c r="AJ742" i="1"/>
  <c r="AF742" i="1"/>
  <c r="AH742" i="1" s="1"/>
  <c r="AB742" i="1"/>
  <c r="AC744" i="1"/>
  <c r="AJ746" i="1"/>
  <c r="AF746" i="1"/>
  <c r="AB746" i="1"/>
  <c r="AG748" i="1"/>
  <c r="AC748" i="1"/>
  <c r="AE748" i="1" s="1"/>
  <c r="AJ748" i="1"/>
  <c r="AF748" i="1"/>
  <c r="AB748" i="1"/>
  <c r="AE757" i="1"/>
  <c r="AE759" i="1"/>
  <c r="AE768" i="1"/>
  <c r="AE776" i="1"/>
  <c r="AE784" i="1"/>
  <c r="AE792" i="1"/>
  <c r="AL794" i="1"/>
  <c r="Q794" i="1" s="1"/>
  <c r="AC752" i="1"/>
  <c r="AE752" i="1" s="1"/>
  <c r="AG752" i="1"/>
  <c r="U753" i="1"/>
  <c r="AI753" i="1"/>
  <c r="AC754" i="1"/>
  <c r="AE754" i="1" s="1"/>
  <c r="AG754" i="1"/>
  <c r="AH754" i="1" s="1"/>
  <c r="U756" i="1"/>
  <c r="AI756" i="1"/>
  <c r="AB760" i="1"/>
  <c r="AF760" i="1"/>
  <c r="AJ760" i="1"/>
  <c r="AC762" i="1"/>
  <c r="AE762" i="1" s="1"/>
  <c r="AG762" i="1"/>
  <c r="AB763" i="1"/>
  <c r="AF763" i="1"/>
  <c r="AJ763" i="1"/>
  <c r="AB765" i="1"/>
  <c r="AF765" i="1"/>
  <c r="AJ765" i="1"/>
  <c r="AB767" i="1"/>
  <c r="AF767" i="1"/>
  <c r="AJ767" i="1"/>
  <c r="AB769" i="1"/>
  <c r="AF769" i="1"/>
  <c r="AJ769" i="1"/>
  <c r="AB771" i="1"/>
  <c r="AF771" i="1"/>
  <c r="AJ771" i="1"/>
  <c r="AB773" i="1"/>
  <c r="AF773" i="1"/>
  <c r="AJ773" i="1"/>
  <c r="AB775" i="1"/>
  <c r="AF775" i="1"/>
  <c r="AJ775" i="1"/>
  <c r="AB777" i="1"/>
  <c r="AF777" i="1"/>
  <c r="AJ777" i="1"/>
  <c r="AB779" i="1"/>
  <c r="AF779" i="1"/>
  <c r="AJ779" i="1"/>
  <c r="AB781" i="1"/>
  <c r="AF781" i="1"/>
  <c r="AJ781" i="1"/>
  <c r="AB783" i="1"/>
  <c r="AF783" i="1"/>
  <c r="AJ783" i="1"/>
  <c r="AB785" i="1"/>
  <c r="AF785" i="1"/>
  <c r="AJ785" i="1"/>
  <c r="AB787" i="1"/>
  <c r="AF787" i="1"/>
  <c r="AJ787" i="1"/>
  <c r="AB789" i="1"/>
  <c r="AF789" i="1"/>
  <c r="AJ789" i="1"/>
  <c r="AB791" i="1"/>
  <c r="AF791" i="1"/>
  <c r="AJ791" i="1"/>
  <c r="AB793" i="1"/>
  <c r="AF793" i="1"/>
  <c r="AJ793" i="1"/>
  <c r="AB795" i="1"/>
  <c r="AF795" i="1"/>
  <c r="AJ795" i="1"/>
  <c r="AD796" i="1"/>
  <c r="AE796" i="1" s="1"/>
  <c r="AB797" i="1"/>
  <c r="AF797" i="1"/>
  <c r="AJ797" i="1"/>
  <c r="AB799" i="1"/>
  <c r="AF799" i="1"/>
  <c r="AJ799" i="1"/>
  <c r="AD800" i="1"/>
  <c r="AE800" i="1" s="1"/>
  <c r="AB801" i="1"/>
  <c r="AF801" i="1"/>
  <c r="AJ801" i="1"/>
  <c r="AD802" i="1"/>
  <c r="AB803" i="1"/>
  <c r="AF803" i="1"/>
  <c r="AJ803" i="1"/>
  <c r="AD804" i="1"/>
  <c r="AE804" i="1" s="1"/>
  <c r="AB805" i="1"/>
  <c r="AF805" i="1"/>
  <c r="AJ805" i="1"/>
  <c r="AD806" i="1"/>
  <c r="AE806" i="1" s="1"/>
  <c r="AB807" i="1"/>
  <c r="AF807" i="1"/>
  <c r="AJ807" i="1"/>
  <c r="AD808" i="1"/>
  <c r="AB809" i="1"/>
  <c r="AF809" i="1"/>
  <c r="AJ809" i="1"/>
  <c r="AD810" i="1"/>
  <c r="AE810" i="1" s="1"/>
  <c r="AB811" i="1"/>
  <c r="AF811" i="1"/>
  <c r="AJ811" i="1"/>
  <c r="AD812" i="1"/>
  <c r="AE812" i="1" s="1"/>
  <c r="AB813" i="1"/>
  <c r="AF813" i="1"/>
  <c r="AJ813" i="1"/>
  <c r="AD814" i="1"/>
  <c r="AC815" i="1"/>
  <c r="AE817" i="1"/>
  <c r="AE819" i="1"/>
  <c r="AB753" i="1"/>
  <c r="AF753" i="1"/>
  <c r="AH753" i="1" s="1"/>
  <c r="AJ753" i="1"/>
  <c r="AB756" i="1"/>
  <c r="AF756" i="1"/>
  <c r="AH756" i="1" s="1"/>
  <c r="AJ756" i="1"/>
  <c r="AC760" i="1"/>
  <c r="AG760" i="1"/>
  <c r="AC763" i="1"/>
  <c r="AG763" i="1"/>
  <c r="AC765" i="1"/>
  <c r="AG765" i="1"/>
  <c r="AC767" i="1"/>
  <c r="AG767" i="1"/>
  <c r="AC769" i="1"/>
  <c r="AG769" i="1"/>
  <c r="AC771" i="1"/>
  <c r="AG771" i="1"/>
  <c r="AC773" i="1"/>
  <c r="AG773" i="1"/>
  <c r="AC775" i="1"/>
  <c r="AG775" i="1"/>
  <c r="AC777" i="1"/>
  <c r="AG777" i="1"/>
  <c r="AC779" i="1"/>
  <c r="AG779" i="1"/>
  <c r="AC781" i="1"/>
  <c r="AG781" i="1"/>
  <c r="AC783" i="1"/>
  <c r="AG783" i="1"/>
  <c r="AC785" i="1"/>
  <c r="AG785" i="1"/>
  <c r="AC787" i="1"/>
  <c r="AG787" i="1"/>
  <c r="AC789" i="1"/>
  <c r="AG789" i="1"/>
  <c r="AC791" i="1"/>
  <c r="AG791" i="1"/>
  <c r="AC793" i="1"/>
  <c r="AG793" i="1"/>
  <c r="AC795" i="1"/>
  <c r="AG795" i="1"/>
  <c r="AC797" i="1"/>
  <c r="AG797" i="1"/>
  <c r="AC799" i="1"/>
  <c r="AG799" i="1"/>
  <c r="U800" i="1"/>
  <c r="AC801" i="1"/>
  <c r="AG801" i="1"/>
  <c r="U802" i="1"/>
  <c r="AC803" i="1"/>
  <c r="AG803" i="1"/>
  <c r="U804" i="1"/>
  <c r="AC805" i="1"/>
  <c r="AG805" i="1"/>
  <c r="U806" i="1"/>
  <c r="AC807" i="1"/>
  <c r="AG807" i="1"/>
  <c r="U808" i="1"/>
  <c r="AC809" i="1"/>
  <c r="AG809" i="1"/>
  <c r="U810" i="1"/>
  <c r="AC811" i="1"/>
  <c r="AG811" i="1"/>
  <c r="U812" i="1"/>
  <c r="AC813" i="1"/>
  <c r="AG813" i="1"/>
  <c r="U814" i="1"/>
  <c r="AD815" i="1"/>
  <c r="AJ818" i="1"/>
  <c r="AF818" i="1"/>
  <c r="AH818" i="1" s="1"/>
  <c r="AB818" i="1"/>
  <c r="AI818" i="1"/>
  <c r="U818" i="1"/>
  <c r="AJ820" i="1"/>
  <c r="AF820" i="1"/>
  <c r="AH820" i="1" s="1"/>
  <c r="AB820" i="1"/>
  <c r="AI820" i="1"/>
  <c r="U820" i="1"/>
  <c r="AD760" i="1"/>
  <c r="AD763" i="1"/>
  <c r="AD765" i="1"/>
  <c r="AD767" i="1"/>
  <c r="AD769" i="1"/>
  <c r="AD771" i="1"/>
  <c r="AD773" i="1"/>
  <c r="AD775" i="1"/>
  <c r="AD777" i="1"/>
  <c r="AD779" i="1"/>
  <c r="AD781" i="1"/>
  <c r="AD783" i="1"/>
  <c r="AD785" i="1"/>
  <c r="AD787" i="1"/>
  <c r="AD789" i="1"/>
  <c r="AD791" i="1"/>
  <c r="AD793" i="1"/>
  <c r="AD795" i="1"/>
  <c r="AD797" i="1"/>
  <c r="AD799" i="1"/>
  <c r="AD801" i="1"/>
  <c r="AD803" i="1"/>
  <c r="AD805" i="1"/>
  <c r="AD807" i="1"/>
  <c r="AD809" i="1"/>
  <c r="AD811" i="1"/>
  <c r="AD813" i="1"/>
  <c r="AJ815" i="1"/>
  <c r="AF815" i="1"/>
  <c r="AB815" i="1"/>
  <c r="U760" i="1"/>
  <c r="U763" i="1"/>
  <c r="U765" i="1"/>
  <c r="U767" i="1"/>
  <c r="U769" i="1"/>
  <c r="U771" i="1"/>
  <c r="U773" i="1"/>
  <c r="U775" i="1"/>
  <c r="U777" i="1"/>
  <c r="U779" i="1"/>
  <c r="U781" i="1"/>
  <c r="U783" i="1"/>
  <c r="U785" i="1"/>
  <c r="U787" i="1"/>
  <c r="U789" i="1"/>
  <c r="U791" i="1"/>
  <c r="U793" i="1"/>
  <c r="U795" i="1"/>
  <c r="U797" i="1"/>
  <c r="U799" i="1"/>
  <c r="U801" i="1"/>
  <c r="U803" i="1"/>
  <c r="U805" i="1"/>
  <c r="U807" i="1"/>
  <c r="U809" i="1"/>
  <c r="U811" i="1"/>
  <c r="U813" i="1"/>
  <c r="U815" i="1"/>
  <c r="AG815" i="1"/>
  <c r="AJ817" i="1"/>
  <c r="AF817" i="1"/>
  <c r="AH817" i="1" s="1"/>
  <c r="AB817" i="1"/>
  <c r="AI817" i="1"/>
  <c r="U817" i="1"/>
  <c r="AJ819" i="1"/>
  <c r="AF819" i="1"/>
  <c r="AH819" i="1" s="1"/>
  <c r="AB819" i="1"/>
  <c r="AI819" i="1"/>
  <c r="U819" i="1"/>
  <c r="AE824" i="1"/>
  <c r="AE828" i="1"/>
  <c r="AE834" i="1"/>
  <c r="AE838" i="1"/>
  <c r="AC821" i="1"/>
  <c r="AG821" i="1"/>
  <c r="AH821" i="1" s="1"/>
  <c r="U822" i="1"/>
  <c r="AI822" i="1"/>
  <c r="U823" i="1"/>
  <c r="AI823" i="1"/>
  <c r="U824" i="1"/>
  <c r="AI824" i="1"/>
  <c r="U825" i="1"/>
  <c r="AI825" i="1"/>
  <c r="U826" i="1"/>
  <c r="AI826" i="1"/>
  <c r="AC827" i="1"/>
  <c r="AG827" i="1"/>
  <c r="AH827" i="1" s="1"/>
  <c r="U828" i="1"/>
  <c r="AI828" i="1"/>
  <c r="AC829" i="1"/>
  <c r="AG829" i="1"/>
  <c r="U830" i="1"/>
  <c r="AI830" i="1"/>
  <c r="U831" i="1"/>
  <c r="AI831" i="1"/>
  <c r="AC832" i="1"/>
  <c r="AG832" i="1"/>
  <c r="U833" i="1"/>
  <c r="AI833" i="1"/>
  <c r="U834" i="1"/>
  <c r="AI834" i="1"/>
  <c r="U835" i="1"/>
  <c r="AI835" i="1"/>
  <c r="U836" i="1"/>
  <c r="AI836" i="1"/>
  <c r="AC837" i="1"/>
  <c r="AG837" i="1"/>
  <c r="U838" i="1"/>
  <c r="AI838" i="1"/>
  <c r="U839" i="1"/>
  <c r="AI839" i="1"/>
  <c r="U840" i="1"/>
  <c r="AI840" i="1"/>
  <c r="U841" i="1"/>
  <c r="AI841" i="1"/>
  <c r="AC842" i="1"/>
  <c r="AG842" i="1"/>
  <c r="U843" i="1"/>
  <c r="AI843" i="1"/>
  <c r="AC844" i="1"/>
  <c r="AG844" i="1"/>
  <c r="U845" i="1"/>
  <c r="AI845" i="1"/>
  <c r="AC846" i="1"/>
  <c r="AG846" i="1"/>
  <c r="U847" i="1"/>
  <c r="AI847" i="1"/>
  <c r="AC848" i="1"/>
  <c r="AG848" i="1"/>
  <c r="AC849" i="1"/>
  <c r="AG849" i="1"/>
  <c r="AC850" i="1"/>
  <c r="AG850" i="1"/>
  <c r="U851" i="1"/>
  <c r="AI851" i="1"/>
  <c r="AC852" i="1"/>
  <c r="AG852" i="1"/>
  <c r="AC853" i="1"/>
  <c r="AG853" i="1"/>
  <c r="U854" i="1"/>
  <c r="AI854" i="1"/>
  <c r="AC855" i="1"/>
  <c r="AG855" i="1"/>
  <c r="AC856" i="1"/>
  <c r="AG856" i="1"/>
  <c r="AC857" i="1"/>
  <c r="AG857" i="1"/>
  <c r="AB859" i="1"/>
  <c r="AF859" i="1"/>
  <c r="AJ859" i="1"/>
  <c r="AB861" i="1"/>
  <c r="AF861" i="1"/>
  <c r="AJ861" i="1"/>
  <c r="AD862" i="1"/>
  <c r="AJ863" i="1"/>
  <c r="AF863" i="1"/>
  <c r="AH863" i="1" s="1"/>
  <c r="AB863" i="1"/>
  <c r="AC865" i="1"/>
  <c r="AJ867" i="1"/>
  <c r="AF867" i="1"/>
  <c r="AB867" i="1"/>
  <c r="AE869" i="1"/>
  <c r="AE871" i="1"/>
  <c r="AB822" i="1"/>
  <c r="AF822" i="1"/>
  <c r="AH822" i="1" s="1"/>
  <c r="AJ822" i="1"/>
  <c r="AB823" i="1"/>
  <c r="AF823" i="1"/>
  <c r="AH823" i="1" s="1"/>
  <c r="AJ823" i="1"/>
  <c r="AB824" i="1"/>
  <c r="AF824" i="1"/>
  <c r="AH824" i="1" s="1"/>
  <c r="AJ824" i="1"/>
  <c r="AB825" i="1"/>
  <c r="AF825" i="1"/>
  <c r="AJ825" i="1"/>
  <c r="AB826" i="1"/>
  <c r="AF826" i="1"/>
  <c r="AH826" i="1" s="1"/>
  <c r="AJ826" i="1"/>
  <c r="AB828" i="1"/>
  <c r="AF828" i="1"/>
  <c r="AH828" i="1" s="1"/>
  <c r="AJ828" i="1"/>
  <c r="AB830" i="1"/>
  <c r="AF830" i="1"/>
  <c r="AJ830" i="1"/>
  <c r="AB831" i="1"/>
  <c r="AF831" i="1"/>
  <c r="AJ831" i="1"/>
  <c r="AB833" i="1"/>
  <c r="AF833" i="1"/>
  <c r="AH833" i="1" s="1"/>
  <c r="AJ833" i="1"/>
  <c r="AB834" i="1"/>
  <c r="AF834" i="1"/>
  <c r="AH834" i="1" s="1"/>
  <c r="AJ834" i="1"/>
  <c r="AB835" i="1"/>
  <c r="AF835" i="1"/>
  <c r="AJ835" i="1"/>
  <c r="AB836" i="1"/>
  <c r="AF836" i="1"/>
  <c r="AJ836" i="1"/>
  <c r="AD837" i="1"/>
  <c r="AB838" i="1"/>
  <c r="AF838" i="1"/>
  <c r="AH838" i="1" s="1"/>
  <c r="AJ838" i="1"/>
  <c r="AB839" i="1"/>
  <c r="AF839" i="1"/>
  <c r="AH839" i="1" s="1"/>
  <c r="AJ839" i="1"/>
  <c r="AB840" i="1"/>
  <c r="AF840" i="1"/>
  <c r="AJ840" i="1"/>
  <c r="AB841" i="1"/>
  <c r="AF841" i="1"/>
  <c r="AH841" i="1" s="1"/>
  <c r="AJ841" i="1"/>
  <c r="AD842" i="1"/>
  <c r="AB843" i="1"/>
  <c r="AF843" i="1"/>
  <c r="AJ843" i="1"/>
  <c r="AD844" i="1"/>
  <c r="AB845" i="1"/>
  <c r="AF845" i="1"/>
  <c r="AH845" i="1" s="1"/>
  <c r="AJ845" i="1"/>
  <c r="AD846" i="1"/>
  <c r="AB847" i="1"/>
  <c r="AF847" i="1"/>
  <c r="AJ847" i="1"/>
  <c r="AD848" i="1"/>
  <c r="AD849" i="1"/>
  <c r="AD850" i="1"/>
  <c r="AB851" i="1"/>
  <c r="AF851" i="1"/>
  <c r="AJ851" i="1"/>
  <c r="AD852" i="1"/>
  <c r="AD853" i="1"/>
  <c r="AB854" i="1"/>
  <c r="AF854" i="1"/>
  <c r="AJ854" i="1"/>
  <c r="AD855" i="1"/>
  <c r="AD856" i="1"/>
  <c r="AD857" i="1"/>
  <c r="AC861" i="1"/>
  <c r="AG861" i="1"/>
  <c r="AD865" i="1"/>
  <c r="U867" i="1"/>
  <c r="AG867" i="1"/>
  <c r="U853" i="1"/>
  <c r="AI853" i="1"/>
  <c r="U857" i="1"/>
  <c r="AI857" i="1"/>
  <c r="AD859" i="1"/>
  <c r="AD861" i="1"/>
  <c r="AJ865" i="1"/>
  <c r="AF865" i="1"/>
  <c r="AB865" i="1"/>
  <c r="AE913" i="1"/>
  <c r="AB837" i="1"/>
  <c r="AF837" i="1"/>
  <c r="AB842" i="1"/>
  <c r="AF842" i="1"/>
  <c r="AB844" i="1"/>
  <c r="AF844" i="1"/>
  <c r="AB846" i="1"/>
  <c r="AF846" i="1"/>
  <c r="AB848" i="1"/>
  <c r="AF848" i="1"/>
  <c r="AB849" i="1"/>
  <c r="AF849" i="1"/>
  <c r="AB850" i="1"/>
  <c r="AF850" i="1"/>
  <c r="AB852" i="1"/>
  <c r="AF852" i="1"/>
  <c r="AB853" i="1"/>
  <c r="AF853" i="1"/>
  <c r="AB855" i="1"/>
  <c r="AF855" i="1"/>
  <c r="AB856" i="1"/>
  <c r="AF856" i="1"/>
  <c r="AB857" i="1"/>
  <c r="AF857" i="1"/>
  <c r="U859" i="1"/>
  <c r="U861" i="1"/>
  <c r="U865" i="1"/>
  <c r="AG865" i="1"/>
  <c r="AG916" i="1"/>
  <c r="AC916" i="1"/>
  <c r="AJ916" i="1"/>
  <c r="AF916" i="1"/>
  <c r="AB916" i="1"/>
  <c r="AB869" i="1"/>
  <c r="AF869" i="1"/>
  <c r="AH869" i="1" s="1"/>
  <c r="AJ869" i="1"/>
  <c r="AB871" i="1"/>
  <c r="AF871" i="1"/>
  <c r="AH871" i="1" s="1"/>
  <c r="AJ871" i="1"/>
  <c r="AB873" i="1"/>
  <c r="AF873" i="1"/>
  <c r="AJ873" i="1"/>
  <c r="AB875" i="1"/>
  <c r="AF875" i="1"/>
  <c r="AH875" i="1" s="1"/>
  <c r="AJ875" i="1"/>
  <c r="AB877" i="1"/>
  <c r="AF877" i="1"/>
  <c r="AH877" i="1" s="1"/>
  <c r="AJ877" i="1"/>
  <c r="AB878" i="1"/>
  <c r="AF878" i="1"/>
  <c r="AH878" i="1" s="1"/>
  <c r="AJ878" i="1"/>
  <c r="AB880" i="1"/>
  <c r="AF880" i="1"/>
  <c r="AH880" i="1" s="1"/>
  <c r="AJ880" i="1"/>
  <c r="AB889" i="1"/>
  <c r="AF889" i="1"/>
  <c r="AH889" i="1" s="1"/>
  <c r="AJ889" i="1"/>
  <c r="AB890" i="1"/>
  <c r="AF890" i="1"/>
  <c r="AH890" i="1" s="1"/>
  <c r="AJ890" i="1"/>
  <c r="AB891" i="1"/>
  <c r="AF891" i="1"/>
  <c r="AH891" i="1" s="1"/>
  <c r="AJ891" i="1"/>
  <c r="AB896" i="1"/>
  <c r="AF896" i="1"/>
  <c r="AH896" i="1" s="1"/>
  <c r="AJ896" i="1"/>
  <c r="AB897" i="1"/>
  <c r="AF897" i="1"/>
  <c r="AH897" i="1" s="1"/>
  <c r="AJ897" i="1"/>
  <c r="AB898" i="1"/>
  <c r="AF898" i="1"/>
  <c r="AH898" i="1" s="1"/>
  <c r="AJ898" i="1"/>
  <c r="AB900" i="1"/>
  <c r="AF900" i="1"/>
  <c r="AH900" i="1" s="1"/>
  <c r="AJ900" i="1"/>
  <c r="AB902" i="1"/>
  <c r="AF902" i="1"/>
  <c r="AH902" i="1" s="1"/>
  <c r="AJ902" i="1"/>
  <c r="AB904" i="1"/>
  <c r="AF904" i="1"/>
  <c r="AH904" i="1" s="1"/>
  <c r="AJ904" i="1"/>
  <c r="AB905" i="1"/>
  <c r="AF905" i="1"/>
  <c r="AH905" i="1" s="1"/>
  <c r="AJ905" i="1"/>
  <c r="AB907" i="1"/>
  <c r="AF907" i="1"/>
  <c r="AJ907" i="1"/>
  <c r="AB911" i="1"/>
  <c r="AF911" i="1"/>
  <c r="AH911" i="1" s="1"/>
  <c r="AJ911" i="1"/>
  <c r="AB913" i="1"/>
  <c r="AF913" i="1"/>
  <c r="AH913" i="1" s="1"/>
  <c r="AJ913" i="1"/>
  <c r="AD914" i="1"/>
  <c r="AE914" i="1" s="1"/>
  <c r="AD915" i="1"/>
  <c r="AE915" i="1" s="1"/>
  <c r="AJ915" i="1"/>
  <c r="U916" i="1"/>
  <c r="AI916" i="1"/>
  <c r="AD916" i="1"/>
  <c r="AH921" i="1"/>
  <c r="AB914" i="1"/>
  <c r="AF914" i="1"/>
  <c r="AH914" i="1" s="1"/>
  <c r="AB915" i="1"/>
  <c r="AG915" i="1"/>
  <c r="AH915" i="1" s="1"/>
  <c r="AG918" i="1"/>
  <c r="AC918" i="1"/>
  <c r="AJ918" i="1"/>
  <c r="AF918" i="1"/>
  <c r="AB918" i="1"/>
  <c r="AI939" i="1"/>
  <c r="U939" i="1"/>
  <c r="AG939" i="1"/>
  <c r="AC939" i="1"/>
  <c r="AJ939" i="1"/>
  <c r="AF939" i="1"/>
  <c r="AD917" i="1"/>
  <c r="AE917" i="1" s="1"/>
  <c r="AD919" i="1"/>
  <c r="AE919" i="1" s="1"/>
  <c r="AB920" i="1"/>
  <c r="AF920" i="1"/>
  <c r="AJ920" i="1"/>
  <c r="AD921" i="1"/>
  <c r="AB922" i="1"/>
  <c r="AF922" i="1"/>
  <c r="AJ922" i="1"/>
  <c r="AD923" i="1"/>
  <c r="AE923" i="1" s="1"/>
  <c r="AB924" i="1"/>
  <c r="AF924" i="1"/>
  <c r="AJ924" i="1"/>
  <c r="AD925" i="1"/>
  <c r="AE925" i="1" s="1"/>
  <c r="AL925" i="1" s="1"/>
  <c r="Q925" i="1" s="1"/>
  <c r="AB926" i="1"/>
  <c r="AF926" i="1"/>
  <c r="AJ926" i="1"/>
  <c r="AD927" i="1"/>
  <c r="AE927" i="1" s="1"/>
  <c r="AB928" i="1"/>
  <c r="AF928" i="1"/>
  <c r="AJ928" i="1"/>
  <c r="AB929" i="1"/>
  <c r="AF929" i="1"/>
  <c r="AJ929" i="1"/>
  <c r="AD930" i="1"/>
  <c r="AB931" i="1"/>
  <c r="AF931" i="1"/>
  <c r="AJ931" i="1"/>
  <c r="AD932" i="1"/>
  <c r="AE932" i="1" s="1"/>
  <c r="AB933" i="1"/>
  <c r="AF933" i="1"/>
  <c r="AJ933" i="1"/>
  <c r="AD934" i="1"/>
  <c r="AE934" i="1" s="1"/>
  <c r="AB935" i="1"/>
  <c r="AF935" i="1"/>
  <c r="AJ935" i="1"/>
  <c r="AI936" i="1"/>
  <c r="U936" i="1"/>
  <c r="AF936" i="1"/>
  <c r="AH936" i="1" s="1"/>
  <c r="AB937" i="1"/>
  <c r="AD938" i="1"/>
  <c r="AE938" i="1" s="1"/>
  <c r="AB939" i="1"/>
  <c r="AI941" i="1"/>
  <c r="U941" i="1"/>
  <c r="AG941" i="1"/>
  <c r="AC941" i="1"/>
  <c r="AE941" i="1" s="1"/>
  <c r="AJ941" i="1"/>
  <c r="AF941" i="1"/>
  <c r="AB941" i="1"/>
  <c r="AI943" i="1"/>
  <c r="U943" i="1"/>
  <c r="AG943" i="1"/>
  <c r="AC943" i="1"/>
  <c r="AE943" i="1" s="1"/>
  <c r="AJ943" i="1"/>
  <c r="AF943" i="1"/>
  <c r="AB943" i="1"/>
  <c r="AI945" i="1"/>
  <c r="U945" i="1"/>
  <c r="AG945" i="1"/>
  <c r="AC945" i="1"/>
  <c r="AE945" i="1" s="1"/>
  <c r="AJ945" i="1"/>
  <c r="AF945" i="1"/>
  <c r="AB945" i="1"/>
  <c r="AI947" i="1"/>
  <c r="U947" i="1"/>
  <c r="AG947" i="1"/>
  <c r="AC947" i="1"/>
  <c r="AE947" i="1" s="1"/>
  <c r="AJ947" i="1"/>
  <c r="AF947" i="1"/>
  <c r="AB947" i="1"/>
  <c r="U917" i="1"/>
  <c r="U919" i="1"/>
  <c r="AC920" i="1"/>
  <c r="AG920" i="1"/>
  <c r="U921" i="1"/>
  <c r="AC922" i="1"/>
  <c r="AE922" i="1" s="1"/>
  <c r="AG922" i="1"/>
  <c r="U923" i="1"/>
  <c r="AC924" i="1"/>
  <c r="AE924" i="1" s="1"/>
  <c r="AG924" i="1"/>
  <c r="U925" i="1"/>
  <c r="AC926" i="1"/>
  <c r="AE926" i="1" s="1"/>
  <c r="AG926" i="1"/>
  <c r="U927" i="1"/>
  <c r="AC928" i="1"/>
  <c r="AG928" i="1"/>
  <c r="AC929" i="1"/>
  <c r="AE929" i="1" s="1"/>
  <c r="AG929" i="1"/>
  <c r="U930" i="1"/>
  <c r="AC931" i="1"/>
  <c r="AE931" i="1" s="1"/>
  <c r="AG931" i="1"/>
  <c r="U932" i="1"/>
  <c r="AC933" i="1"/>
  <c r="AE933" i="1" s="1"/>
  <c r="AG933" i="1"/>
  <c r="U934" i="1"/>
  <c r="AC935" i="1"/>
  <c r="AG935" i="1"/>
  <c r="AD937" i="1"/>
  <c r="AI938" i="1"/>
  <c r="U938" i="1"/>
  <c r="AF938" i="1"/>
  <c r="AH938" i="1" s="1"/>
  <c r="AD939" i="1"/>
  <c r="AG937" i="1"/>
  <c r="AH937" i="1" s="1"/>
  <c r="AC937" i="1"/>
  <c r="AJ937" i="1"/>
  <c r="AD940" i="1"/>
  <c r="AD942" i="1"/>
  <c r="AD944" i="1"/>
  <c r="AD946" i="1"/>
  <c r="AD948" i="1"/>
  <c r="AB949" i="1"/>
  <c r="AF949" i="1"/>
  <c r="AJ949" i="1"/>
  <c r="AD950" i="1"/>
  <c r="AB951" i="1"/>
  <c r="AF951" i="1"/>
  <c r="AJ951" i="1"/>
  <c r="AD952" i="1"/>
  <c r="AB953" i="1"/>
  <c r="AF953" i="1"/>
  <c r="AJ953" i="1"/>
  <c r="AD954" i="1"/>
  <c r="AB955" i="1"/>
  <c r="AF955" i="1"/>
  <c r="AJ955" i="1"/>
  <c r="AD956" i="1"/>
  <c r="AB957" i="1"/>
  <c r="AF957" i="1"/>
  <c r="AJ957" i="1"/>
  <c r="AD958" i="1"/>
  <c r="AB959" i="1"/>
  <c r="AF959" i="1"/>
  <c r="AJ959" i="1"/>
  <c r="AD960" i="1"/>
  <c r="AB961" i="1"/>
  <c r="AF961" i="1"/>
  <c r="AJ961" i="1"/>
  <c r="AD962" i="1"/>
  <c r="AB963" i="1"/>
  <c r="AF963" i="1"/>
  <c r="AJ963" i="1"/>
  <c r="AD964" i="1"/>
  <c r="AB965" i="1"/>
  <c r="AG965" i="1"/>
  <c r="AJ967" i="1"/>
  <c r="AF967" i="1"/>
  <c r="AB967" i="1"/>
  <c r="AI967" i="1"/>
  <c r="U967" i="1"/>
  <c r="U940" i="1"/>
  <c r="AI940" i="1"/>
  <c r="U942" i="1"/>
  <c r="AI942" i="1"/>
  <c r="U944" i="1"/>
  <c r="AI944" i="1"/>
  <c r="U946" i="1"/>
  <c r="AI946" i="1"/>
  <c r="U948" i="1"/>
  <c r="AI948" i="1"/>
  <c r="AC949" i="1"/>
  <c r="AG949" i="1"/>
  <c r="U950" i="1"/>
  <c r="AI950" i="1"/>
  <c r="AC951" i="1"/>
  <c r="AG951" i="1"/>
  <c r="U952" i="1"/>
  <c r="AI952" i="1"/>
  <c r="AC953" i="1"/>
  <c r="AG953" i="1"/>
  <c r="U954" i="1"/>
  <c r="AI954" i="1"/>
  <c r="AC955" i="1"/>
  <c r="AG955" i="1"/>
  <c r="U956" i="1"/>
  <c r="AI956" i="1"/>
  <c r="AC957" i="1"/>
  <c r="AG957" i="1"/>
  <c r="U958" i="1"/>
  <c r="AI958" i="1"/>
  <c r="AC959" i="1"/>
  <c r="AG959" i="1"/>
  <c r="U960" i="1"/>
  <c r="AI960" i="1"/>
  <c r="AC961" i="1"/>
  <c r="AG961" i="1"/>
  <c r="U962" i="1"/>
  <c r="AI962" i="1"/>
  <c r="AC963" i="1"/>
  <c r="AG963" i="1"/>
  <c r="U964" i="1"/>
  <c r="AI964" i="1"/>
  <c r="AC965" i="1"/>
  <c r="AG966" i="1"/>
  <c r="AH966" i="1" s="1"/>
  <c r="AC966" i="1"/>
  <c r="AJ966" i="1"/>
  <c r="AC967" i="1"/>
  <c r="AE967" i="1" s="1"/>
  <c r="AD949" i="1"/>
  <c r="AD951" i="1"/>
  <c r="AD953" i="1"/>
  <c r="AD955" i="1"/>
  <c r="AD957" i="1"/>
  <c r="AD959" i="1"/>
  <c r="AD961" i="1"/>
  <c r="AD963" i="1"/>
  <c r="AD965" i="1"/>
  <c r="AJ965" i="1"/>
  <c r="AC940" i="1"/>
  <c r="AG940" i="1"/>
  <c r="AH940" i="1" s="1"/>
  <c r="AC942" i="1"/>
  <c r="AG942" i="1"/>
  <c r="AC944" i="1"/>
  <c r="AG944" i="1"/>
  <c r="AH944" i="1" s="1"/>
  <c r="AC946" i="1"/>
  <c r="AG946" i="1"/>
  <c r="AC948" i="1"/>
  <c r="AG948" i="1"/>
  <c r="AH948" i="1" s="1"/>
  <c r="U949" i="1"/>
  <c r="AC950" i="1"/>
  <c r="AG950" i="1"/>
  <c r="AH950" i="1" s="1"/>
  <c r="U951" i="1"/>
  <c r="AC952" i="1"/>
  <c r="AG952" i="1"/>
  <c r="U953" i="1"/>
  <c r="AC954" i="1"/>
  <c r="AG954" i="1"/>
  <c r="U955" i="1"/>
  <c r="AC956" i="1"/>
  <c r="AG956" i="1"/>
  <c r="AH956" i="1" s="1"/>
  <c r="U957" i="1"/>
  <c r="AC958" i="1"/>
  <c r="AG958" i="1"/>
  <c r="AH958" i="1" s="1"/>
  <c r="U959" i="1"/>
  <c r="AC960" i="1"/>
  <c r="AG960" i="1"/>
  <c r="U961" i="1"/>
  <c r="AC962" i="1"/>
  <c r="AG962" i="1"/>
  <c r="U963" i="1"/>
  <c r="AC964" i="1"/>
  <c r="AG964" i="1"/>
  <c r="AH964" i="1" s="1"/>
  <c r="U965" i="1"/>
  <c r="AF965" i="1"/>
  <c r="AG967" i="1"/>
  <c r="AG969" i="1"/>
  <c r="AC969" i="1"/>
  <c r="AE969" i="1" s="1"/>
  <c r="AJ969" i="1"/>
  <c r="AF969" i="1"/>
  <c r="AB969" i="1"/>
  <c r="AI969" i="1"/>
  <c r="U969" i="1"/>
  <c r="AG971" i="1"/>
  <c r="AC971" i="1"/>
  <c r="AE971" i="1" s="1"/>
  <c r="AJ971" i="1"/>
  <c r="AF971" i="1"/>
  <c r="AB971" i="1"/>
  <c r="AI971" i="1"/>
  <c r="U971" i="1"/>
  <c r="AG973" i="1"/>
  <c r="AC973" i="1"/>
  <c r="AE973" i="1" s="1"/>
  <c r="AJ973" i="1"/>
  <c r="AF973" i="1"/>
  <c r="AB973" i="1"/>
  <c r="AI973" i="1"/>
  <c r="U973" i="1"/>
  <c r="AG975" i="1"/>
  <c r="AC975" i="1"/>
  <c r="AE975" i="1" s="1"/>
  <c r="AJ975" i="1"/>
  <c r="AF975" i="1"/>
  <c r="AB975" i="1"/>
  <c r="AI975" i="1"/>
  <c r="U975" i="1"/>
  <c r="AG977" i="1"/>
  <c r="AC977" i="1"/>
  <c r="AE977" i="1" s="1"/>
  <c r="AJ977" i="1"/>
  <c r="AF977" i="1"/>
  <c r="AB977" i="1"/>
  <c r="AI977" i="1"/>
  <c r="U977" i="1"/>
  <c r="AJ981" i="1"/>
  <c r="AF981" i="1"/>
  <c r="AB981" i="1"/>
  <c r="AI981" i="1"/>
  <c r="AD981" i="1"/>
  <c r="AC981" i="1"/>
  <c r="AG981" i="1"/>
  <c r="U981" i="1"/>
  <c r="AJ985" i="1"/>
  <c r="AF985" i="1"/>
  <c r="AB985" i="1"/>
  <c r="AI985" i="1"/>
  <c r="AD985" i="1"/>
  <c r="AC985" i="1"/>
  <c r="AG985" i="1"/>
  <c r="U985" i="1"/>
  <c r="AJ989" i="1"/>
  <c r="AF989" i="1"/>
  <c r="AB989" i="1"/>
  <c r="AG992" i="1"/>
  <c r="AC992" i="1"/>
  <c r="AJ992" i="1"/>
  <c r="AG993" i="1"/>
  <c r="AC993" i="1"/>
  <c r="AJ993" i="1"/>
  <c r="AE1017" i="1"/>
  <c r="AC968" i="1"/>
  <c r="AG968" i="1"/>
  <c r="AH968" i="1" s="1"/>
  <c r="AC970" i="1"/>
  <c r="AG970" i="1"/>
  <c r="AH970" i="1" s="1"/>
  <c r="AC972" i="1"/>
  <c r="AG972" i="1"/>
  <c r="AH972" i="1" s="1"/>
  <c r="AC974" i="1"/>
  <c r="AG974" i="1"/>
  <c r="AC976" i="1"/>
  <c r="AG976" i="1"/>
  <c r="AH976" i="1" s="1"/>
  <c r="AC978" i="1"/>
  <c r="AG978" i="1"/>
  <c r="AH978" i="1" s="1"/>
  <c r="AD979" i="1"/>
  <c r="AE979" i="1" s="1"/>
  <c r="AD983" i="1"/>
  <c r="AE983" i="1" s="1"/>
  <c r="AD987" i="1"/>
  <c r="AE987" i="1" s="1"/>
  <c r="U989" i="1"/>
  <c r="AG989" i="1"/>
  <c r="AJ991" i="1"/>
  <c r="AF991" i="1"/>
  <c r="AH991" i="1" s="1"/>
  <c r="AB991" i="1"/>
  <c r="U992" i="1"/>
  <c r="AF992" i="1"/>
  <c r="U993" i="1"/>
  <c r="AF993" i="1"/>
  <c r="AJ1021" i="1"/>
  <c r="AF1021" i="1"/>
  <c r="AH1021" i="1" s="1"/>
  <c r="AB1021" i="1"/>
  <c r="AI1021" i="1"/>
  <c r="U1021" i="1"/>
  <c r="T1020" i="1"/>
  <c r="AD968" i="1"/>
  <c r="AD970" i="1"/>
  <c r="AD972" i="1"/>
  <c r="AD974" i="1"/>
  <c r="AD976" i="1"/>
  <c r="AD978" i="1"/>
  <c r="AI978" i="1"/>
  <c r="AJ979" i="1"/>
  <c r="AF979" i="1"/>
  <c r="AB979" i="1"/>
  <c r="AJ983" i="1"/>
  <c r="AF983" i="1"/>
  <c r="AB983" i="1"/>
  <c r="AJ987" i="1"/>
  <c r="AF987" i="1"/>
  <c r="AB987" i="1"/>
  <c r="AC989" i="1"/>
  <c r="AB992" i="1"/>
  <c r="AB993" i="1"/>
  <c r="U968" i="1"/>
  <c r="U970" i="1"/>
  <c r="U972" i="1"/>
  <c r="U974" i="1"/>
  <c r="U976" i="1"/>
  <c r="U978" i="1"/>
  <c r="U979" i="1"/>
  <c r="AG979" i="1"/>
  <c r="U983" i="1"/>
  <c r="AG983" i="1"/>
  <c r="U987" i="1"/>
  <c r="AG987" i="1"/>
  <c r="AD989" i="1"/>
  <c r="AI989" i="1"/>
  <c r="AD992" i="1"/>
  <c r="AI992" i="1"/>
  <c r="AD993" i="1"/>
  <c r="AI993" i="1"/>
  <c r="T997" i="1"/>
  <c r="AG1015" i="1"/>
  <c r="AC1015" i="1"/>
  <c r="AE1015" i="1" s="1"/>
  <c r="AJ1015" i="1"/>
  <c r="AF1015" i="1"/>
  <c r="AB1015" i="1"/>
  <c r="AJ1017" i="1"/>
  <c r="AF1017" i="1"/>
  <c r="AH1017" i="1" s="1"/>
  <c r="AB1017" i="1"/>
  <c r="AI1017" i="1"/>
  <c r="U1017" i="1"/>
  <c r="AG1019" i="1"/>
  <c r="AC1019" i="1"/>
  <c r="AE1019" i="1" s="1"/>
  <c r="T1018" i="1"/>
  <c r="AJ1019" i="1"/>
  <c r="AF1019" i="1"/>
  <c r="AB1019" i="1"/>
  <c r="AC1025" i="1"/>
  <c r="AE1025" i="1" s="1"/>
  <c r="AG1025" i="1"/>
  <c r="AC1026" i="1"/>
  <c r="AE1026" i="1" s="1"/>
  <c r="AG1026" i="1"/>
  <c r="AH1026" i="1" s="1"/>
  <c r="AE132" i="1" l="1"/>
  <c r="AE124" i="1"/>
  <c r="AE128" i="1"/>
  <c r="AE116" i="1"/>
  <c r="AE100" i="1"/>
  <c r="Z1058" i="1"/>
  <c r="AE751" i="1"/>
  <c r="AE944" i="1"/>
  <c r="AE220" i="1"/>
  <c r="AH864" i="1"/>
  <c r="AL864" i="1" s="1"/>
  <c r="Q864" i="1" s="1"/>
  <c r="AL326" i="1"/>
  <c r="Q326" i="1" s="1"/>
  <c r="AE827" i="1"/>
  <c r="AH740" i="1"/>
  <c r="AL669" i="1"/>
  <c r="Q669" i="1" s="1"/>
  <c r="AH636" i="1"/>
  <c r="AH610" i="1"/>
  <c r="AH586" i="1"/>
  <c r="AH538" i="1"/>
  <c r="AE594" i="1"/>
  <c r="AE586" i="1"/>
  <c r="AE578" i="1"/>
  <c r="AE570" i="1"/>
  <c r="AH520" i="1"/>
  <c r="AH510" i="1"/>
  <c r="AH377" i="1"/>
  <c r="AH375" i="1"/>
  <c r="AL375" i="1" s="1"/>
  <c r="Q375" i="1" s="1"/>
  <c r="AH349" i="1"/>
  <c r="AH269" i="1"/>
  <c r="AH221" i="1"/>
  <c r="AL320" i="1"/>
  <c r="Q320" i="1" s="1"/>
  <c r="AE281" i="1"/>
  <c r="AE271" i="1"/>
  <c r="AL860" i="1"/>
  <c r="Q860" i="1" s="1"/>
  <c r="AL563" i="1"/>
  <c r="Q563" i="1" s="1"/>
  <c r="AL215" i="1"/>
  <c r="Q215" i="1" s="1"/>
  <c r="AH851" i="1"/>
  <c r="AH952" i="1"/>
  <c r="AE918" i="1"/>
  <c r="AH698" i="1"/>
  <c r="AE692" i="1"/>
  <c r="AE684" i="1"/>
  <c r="AE676" i="1"/>
  <c r="AL676" i="1" s="1"/>
  <c r="Q676" i="1" s="1"/>
  <c r="AE668" i="1"/>
  <c r="AE660" i="1"/>
  <c r="AE652" i="1"/>
  <c r="AH384" i="1"/>
  <c r="AL384" i="1" s="1"/>
  <c r="Q384" i="1" s="1"/>
  <c r="AH367" i="1"/>
  <c r="AE391" i="1"/>
  <c r="AH254" i="1"/>
  <c r="AH193" i="1"/>
  <c r="AE167" i="1"/>
  <c r="AL770" i="1"/>
  <c r="Q770" i="1" s="1"/>
  <c r="AE831" i="1"/>
  <c r="AL312" i="1"/>
  <c r="Q312" i="1" s="1"/>
  <c r="AH125" i="1"/>
  <c r="AE966" i="1"/>
  <c r="AH843" i="1"/>
  <c r="AH835" i="1"/>
  <c r="AL835" i="1" s="1"/>
  <c r="Q835" i="1" s="1"/>
  <c r="AE832" i="1"/>
  <c r="AE698" i="1"/>
  <c r="AE666" i="1"/>
  <c r="AH595" i="1"/>
  <c r="AL595" i="1" s="1"/>
  <c r="Q595" i="1" s="1"/>
  <c r="AH572" i="1"/>
  <c r="AH560" i="1"/>
  <c r="AH552" i="1"/>
  <c r="AH540" i="1"/>
  <c r="AL540" i="1" s="1"/>
  <c r="Q540" i="1" s="1"/>
  <c r="AH529" i="1"/>
  <c r="AE590" i="1"/>
  <c r="AH335" i="1"/>
  <c r="AH245" i="1"/>
  <c r="AH122" i="1"/>
  <c r="AH1014" i="1"/>
  <c r="AH657" i="1"/>
  <c r="AL547" i="1"/>
  <c r="Q547" i="1" s="1"/>
  <c r="AL368" i="1"/>
  <c r="Q368" i="1" s="1"/>
  <c r="AE826" i="1"/>
  <c r="AL376" i="1"/>
  <c r="Q376" i="1" s="1"/>
  <c r="AL227" i="1"/>
  <c r="Q227" i="1" s="1"/>
  <c r="AH946" i="1"/>
  <c r="AH836" i="1"/>
  <c r="AE388" i="1"/>
  <c r="AH331" i="1"/>
  <c r="AL331" i="1" s="1"/>
  <c r="Q331" i="1" s="1"/>
  <c r="AH184" i="1"/>
  <c r="AE45" i="1"/>
  <c r="AE920" i="1"/>
  <c r="AE930" i="1"/>
  <c r="AL930" i="1" s="1"/>
  <c r="Q930" i="1" s="1"/>
  <c r="AL917" i="1"/>
  <c r="Q917" i="1" s="1"/>
  <c r="AH859" i="1"/>
  <c r="AH762" i="1"/>
  <c r="AL762" i="1" s="1"/>
  <c r="Q762" i="1" s="1"/>
  <c r="AE732" i="1"/>
  <c r="AL732" i="1" s="1"/>
  <c r="Q732" i="1" s="1"/>
  <c r="AE708" i="1"/>
  <c r="AH626" i="1"/>
  <c r="AH570" i="1"/>
  <c r="AH562" i="1"/>
  <c r="AH554" i="1"/>
  <c r="AH546" i="1"/>
  <c r="AE532" i="1"/>
  <c r="AL532" i="1" s="1"/>
  <c r="Q532" i="1" s="1"/>
  <c r="AH522" i="1"/>
  <c r="AH518" i="1"/>
  <c r="AH325" i="1"/>
  <c r="AE174" i="1"/>
  <c r="AE158" i="1"/>
  <c r="AE142" i="1"/>
  <c r="AL360" i="1"/>
  <c r="Q360" i="1" s="1"/>
  <c r="AH873" i="1"/>
  <c r="AL873" i="1" s="1"/>
  <c r="Q873" i="1" s="1"/>
  <c r="AE814" i="1"/>
  <c r="AL814" i="1" s="1"/>
  <c r="Q814" i="1" s="1"/>
  <c r="AE808" i="1"/>
  <c r="AE802" i="1"/>
  <c r="AH708" i="1"/>
  <c r="AL598" i="1"/>
  <c r="Q598" i="1" s="1"/>
  <c r="AE288" i="1"/>
  <c r="AE268" i="1"/>
  <c r="AE252" i="1"/>
  <c r="AE90" i="1"/>
  <c r="AH847" i="1"/>
  <c r="AE722" i="1"/>
  <c r="AE690" i="1"/>
  <c r="AE658" i="1"/>
  <c r="AH351" i="1"/>
  <c r="AL351" i="1" s="1"/>
  <c r="Q351" i="1" s="1"/>
  <c r="AE269" i="1"/>
  <c r="AE221" i="1"/>
  <c r="AL221" i="1" s="1"/>
  <c r="Q221" i="1" s="1"/>
  <c r="AE184" i="1"/>
  <c r="AH175" i="1"/>
  <c r="AL175" i="1" s="1"/>
  <c r="Q175" i="1" s="1"/>
  <c r="AH166" i="1"/>
  <c r="AH143" i="1"/>
  <c r="AL143" i="1" s="1"/>
  <c r="Q143" i="1" s="1"/>
  <c r="AH90" i="1"/>
  <c r="AL90" i="1" s="1"/>
  <c r="Q90" i="1" s="1"/>
  <c r="AH71" i="1"/>
  <c r="AL71" i="1" s="1"/>
  <c r="AE71" i="1"/>
  <c r="AH157" i="1"/>
  <c r="AL157" i="1" s="1"/>
  <c r="Q157" i="1" s="1"/>
  <c r="AH225" i="1"/>
  <c r="AE213" i="1"/>
  <c r="AH54" i="1"/>
  <c r="AE206" i="1"/>
  <c r="AH649" i="1"/>
  <c r="AL649" i="1" s="1"/>
  <c r="Q649" i="1" s="1"/>
  <c r="AH634" i="1"/>
  <c r="AH628" i="1"/>
  <c r="AH612" i="1"/>
  <c r="AH578" i="1"/>
  <c r="AL578" i="1" s="1"/>
  <c r="Q578" i="1" s="1"/>
  <c r="AH530" i="1"/>
  <c r="AL530" i="1" s="1"/>
  <c r="Q530" i="1" s="1"/>
  <c r="AE538" i="1"/>
  <c r="AH512" i="1"/>
  <c r="AH261" i="1"/>
  <c r="AL261" i="1" s="1"/>
  <c r="Q261" i="1" s="1"/>
  <c r="AH201" i="1"/>
  <c r="AE289" i="1"/>
  <c r="AH282" i="1"/>
  <c r="AE209" i="1"/>
  <c r="AL209" i="1" s="1"/>
  <c r="Q209" i="1" s="1"/>
  <c r="AH206" i="1"/>
  <c r="AE92" i="1"/>
  <c r="AH187" i="1"/>
  <c r="AL187" i="1" s="1"/>
  <c r="Q187" i="1" s="1"/>
  <c r="AE306" i="1"/>
  <c r="AL306" i="1" s="1"/>
  <c r="Q306" i="1" s="1"/>
  <c r="AL99" i="1"/>
  <c r="Q99" i="1" s="1"/>
  <c r="AE936" i="1"/>
  <c r="AE822" i="1"/>
  <c r="AE635" i="1"/>
  <c r="AE627" i="1"/>
  <c r="AE619" i="1"/>
  <c r="AE611" i="1"/>
  <c r="AE603" i="1"/>
  <c r="AL1022" i="1"/>
  <c r="AE928" i="1"/>
  <c r="AH907" i="1"/>
  <c r="AL907" i="1" s="1"/>
  <c r="Q907" i="1" s="1"/>
  <c r="AE829" i="1"/>
  <c r="AE821" i="1"/>
  <c r="AL821" i="1" s="1"/>
  <c r="Q821" i="1" s="1"/>
  <c r="AE730" i="1"/>
  <c r="AE706" i="1"/>
  <c r="AE674" i="1"/>
  <c r="AH357" i="1"/>
  <c r="AL357" i="1" s="1"/>
  <c r="Q357" i="1" s="1"/>
  <c r="AH309" i="1"/>
  <c r="AH262" i="1"/>
  <c r="AH651" i="1"/>
  <c r="AL651" i="1" s="1"/>
  <c r="Q651" i="1" s="1"/>
  <c r="AH203" i="1"/>
  <c r="AH308" i="1"/>
  <c r="AL115" i="1"/>
  <c r="Q115" i="1" s="1"/>
  <c r="AL219" i="1"/>
  <c r="Q219" i="1" s="1"/>
  <c r="AH960" i="1"/>
  <c r="AE935" i="1"/>
  <c r="AH830" i="1"/>
  <c r="AH752" i="1"/>
  <c r="AL752" i="1" s="1"/>
  <c r="Q752" i="1" s="1"/>
  <c r="AH706" i="1"/>
  <c r="AE728" i="1"/>
  <c r="AL677" i="1"/>
  <c r="Q677" i="1" s="1"/>
  <c r="AH580" i="1"/>
  <c r="AH533" i="1"/>
  <c r="AE566" i="1"/>
  <c r="AL566" i="1" s="1"/>
  <c r="Q566" i="1" s="1"/>
  <c r="AH297" i="1"/>
  <c r="AL297" i="1" s="1"/>
  <c r="Q297" i="1" s="1"/>
  <c r="AE159" i="1"/>
  <c r="AE129" i="1"/>
  <c r="AL129" i="1" s="1"/>
  <c r="Q129" i="1" s="1"/>
  <c r="AE50" i="1"/>
  <c r="AE42" i="1"/>
  <c r="AL42" i="1" s="1"/>
  <c r="Q42" i="1" s="1"/>
  <c r="AL1024" i="1"/>
  <c r="AL1023" i="1"/>
  <c r="AH868" i="1"/>
  <c r="AL868" i="1" s="1"/>
  <c r="Q868" i="1" s="1"/>
  <c r="AE836" i="1"/>
  <c r="AL836" i="1" s="1"/>
  <c r="Q836" i="1" s="1"/>
  <c r="AL741" i="1"/>
  <c r="Q741" i="1" s="1"/>
  <c r="AH751" i="1"/>
  <c r="AL751" i="1" s="1"/>
  <c r="Q751" i="1" s="1"/>
  <c r="AE308" i="1"/>
  <c r="AL308" i="1" s="1"/>
  <c r="Q308" i="1" s="1"/>
  <c r="AH954" i="1"/>
  <c r="AH857" i="1"/>
  <c r="AH854" i="1"/>
  <c r="AH746" i="1"/>
  <c r="AH645" i="1"/>
  <c r="AL645" i="1" s="1"/>
  <c r="Q645" i="1" s="1"/>
  <c r="AH589" i="1"/>
  <c r="AL589" i="1" s="1"/>
  <c r="Q589" i="1" s="1"/>
  <c r="AH583" i="1"/>
  <c r="AL583" i="1" s="1"/>
  <c r="Q583" i="1" s="1"/>
  <c r="AH571" i="1"/>
  <c r="AH567" i="1"/>
  <c r="AL567" i="1" s="1"/>
  <c r="Q567" i="1" s="1"/>
  <c r="AE580" i="1"/>
  <c r="AE389" i="1"/>
  <c r="AH319" i="1"/>
  <c r="AL199" i="1"/>
  <c r="Q199" i="1" s="1"/>
  <c r="AE862" i="1"/>
  <c r="AH696" i="1"/>
  <c r="AL696" i="1" s="1"/>
  <c r="Q696" i="1" s="1"/>
  <c r="AH664" i="1"/>
  <c r="AE724" i="1"/>
  <c r="AL724" i="1" s="1"/>
  <c r="Q724" i="1" s="1"/>
  <c r="AE716" i="1"/>
  <c r="AL725" i="1"/>
  <c r="Q725" i="1" s="1"/>
  <c r="AE649" i="1"/>
  <c r="AH591" i="1"/>
  <c r="AL591" i="1" s="1"/>
  <c r="Q591" i="1" s="1"/>
  <c r="AH587" i="1"/>
  <c r="AL587" i="1" s="1"/>
  <c r="Q587" i="1" s="1"/>
  <c r="AH575" i="1"/>
  <c r="AL575" i="1" s="1"/>
  <c r="Q575" i="1" s="1"/>
  <c r="AH573" i="1"/>
  <c r="AE309" i="1"/>
  <c r="AE291" i="1"/>
  <c r="AL291" i="1" s="1"/>
  <c r="Q291" i="1" s="1"/>
  <c r="AE292" i="1"/>
  <c r="AL194" i="1"/>
  <c r="Q194" i="1" s="1"/>
  <c r="AH92" i="1"/>
  <c r="AH88" i="1"/>
  <c r="AH45" i="1"/>
  <c r="AH185" i="1"/>
  <c r="AE56" i="1"/>
  <c r="AL56" i="1" s="1"/>
  <c r="Q56" i="1" s="1"/>
  <c r="AL63" i="1"/>
  <c r="AL653" i="1"/>
  <c r="Q653" i="1" s="1"/>
  <c r="AH730" i="1"/>
  <c r="AH690" i="1"/>
  <c r="AH682" i="1"/>
  <c r="AH674" i="1"/>
  <c r="AH666" i="1"/>
  <c r="AH658" i="1"/>
  <c r="AE602" i="1"/>
  <c r="AE600" i="1"/>
  <c r="AL600" i="1" s="1"/>
  <c r="Q600" i="1" s="1"/>
  <c r="AE560" i="1"/>
  <c r="AE552" i="1"/>
  <c r="AL552" i="1" s="1"/>
  <c r="Q552" i="1" s="1"/>
  <c r="AE525" i="1"/>
  <c r="AL525" i="1" s="1"/>
  <c r="Q525" i="1" s="1"/>
  <c r="AH270" i="1"/>
  <c r="AE261" i="1"/>
  <c r="AH238" i="1"/>
  <c r="AH222" i="1"/>
  <c r="AE185" i="1"/>
  <c r="AH167" i="1"/>
  <c r="AH158" i="1"/>
  <c r="AE214" i="1"/>
  <c r="AL214" i="1" s="1"/>
  <c r="Q214" i="1" s="1"/>
  <c r="AH192" i="1"/>
  <c r="AL192" i="1" s="1"/>
  <c r="Q192" i="1" s="1"/>
  <c r="AH364" i="1"/>
  <c r="AL364" i="1" s="1"/>
  <c r="Q364" i="1" s="1"/>
  <c r="AH181" i="1"/>
  <c r="AL181" i="1" s="1"/>
  <c r="Q181" i="1" s="1"/>
  <c r="AH149" i="1"/>
  <c r="AL149" i="1" s="1"/>
  <c r="Q149" i="1" s="1"/>
  <c r="AL932" i="1"/>
  <c r="Q932" i="1" s="1"/>
  <c r="AE859" i="1"/>
  <c r="AL859" i="1" s="1"/>
  <c r="Q859" i="1" s="1"/>
  <c r="AE582" i="1"/>
  <c r="AL582" i="1" s="1"/>
  <c r="Q582" i="1" s="1"/>
  <c r="AH365" i="1"/>
  <c r="AL365" i="1" s="1"/>
  <c r="Q365" i="1" s="1"/>
  <c r="AH253" i="1"/>
  <c r="AH237" i="1"/>
  <c r="AH272" i="1"/>
  <c r="AH186" i="1"/>
  <c r="AL186" i="1" s="1"/>
  <c r="Q186" i="1" s="1"/>
  <c r="AE961" i="1"/>
  <c r="AE633" i="1"/>
  <c r="AE625" i="1"/>
  <c r="AE617" i="1"/>
  <c r="AE609" i="1"/>
  <c r="AE601" i="1"/>
  <c r="AE77" i="1"/>
  <c r="AL77" i="1" s="1"/>
  <c r="Q77" i="1" s="1"/>
  <c r="AE73" i="1"/>
  <c r="AL73" i="1" s="1"/>
  <c r="Q73" i="1" s="1"/>
  <c r="AH1011" i="1"/>
  <c r="AH723" i="1"/>
  <c r="AL723" i="1" s="1"/>
  <c r="Q723" i="1" s="1"/>
  <c r="AH691" i="1"/>
  <c r="AL691" i="1" s="1"/>
  <c r="Q691" i="1" s="1"/>
  <c r="AH330" i="1"/>
  <c r="AL330" i="1" s="1"/>
  <c r="Q330" i="1" s="1"/>
  <c r="AL45" i="1"/>
  <c r="Q45" i="1" s="1"/>
  <c r="AE911" i="1"/>
  <c r="AH899" i="1"/>
  <c r="AL899" i="1" s="1"/>
  <c r="Q899" i="1" s="1"/>
  <c r="AL885" i="1"/>
  <c r="Q885" i="1" s="1"/>
  <c r="AL883" i="1"/>
  <c r="Q883" i="1" s="1"/>
  <c r="AL881" i="1"/>
  <c r="Q881" i="1" s="1"/>
  <c r="AL870" i="1"/>
  <c r="Q870" i="1" s="1"/>
  <c r="AL657" i="1"/>
  <c r="Q657" i="1" s="1"/>
  <c r="AL555" i="1"/>
  <c r="Q555" i="1" s="1"/>
  <c r="AH318" i="1"/>
  <c r="AL318" i="1" s="1"/>
  <c r="Q318" i="1" s="1"/>
  <c r="AL543" i="1"/>
  <c r="Q543" i="1" s="1"/>
  <c r="AL231" i="1"/>
  <c r="Q231" i="1" s="1"/>
  <c r="AH72" i="1"/>
  <c r="AL72" i="1" s="1"/>
  <c r="Q72" i="1" s="1"/>
  <c r="AH650" i="1"/>
  <c r="AH1013" i="1"/>
  <c r="AH537" i="1"/>
  <c r="AL537" i="1" s="1"/>
  <c r="Q537" i="1" s="1"/>
  <c r="AH135" i="1"/>
  <c r="AL135" i="1" s="1"/>
  <c r="Q135" i="1" s="1"/>
  <c r="AE95" i="1"/>
  <c r="AH856" i="1"/>
  <c r="AH850" i="1"/>
  <c r="AH844" i="1"/>
  <c r="AH713" i="1"/>
  <c r="AH294" i="1"/>
  <c r="AL294" i="1" s="1"/>
  <c r="Q294" i="1" s="1"/>
  <c r="AL541" i="1"/>
  <c r="Q541" i="1" s="1"/>
  <c r="AH191" i="1"/>
  <c r="AL191" i="1" s="1"/>
  <c r="Q191" i="1" s="1"/>
  <c r="AL391" i="1"/>
  <c r="Q391" i="1" s="1"/>
  <c r="AL239" i="1"/>
  <c r="Q239" i="1" s="1"/>
  <c r="AH993" i="1"/>
  <c r="AE639" i="1"/>
  <c r="AE631" i="1"/>
  <c r="AE623" i="1"/>
  <c r="AE615" i="1"/>
  <c r="AE607" i="1"/>
  <c r="AE599" i="1"/>
  <c r="AE274" i="1"/>
  <c r="AH942" i="1"/>
  <c r="AH831" i="1"/>
  <c r="AH825" i="1"/>
  <c r="AH832" i="1"/>
  <c r="AL832" i="1" s="1"/>
  <c r="Q832" i="1" s="1"/>
  <c r="AH728" i="1"/>
  <c r="AL728" i="1" s="1"/>
  <c r="Q728" i="1" s="1"/>
  <c r="AH720" i="1"/>
  <c r="AL720" i="1" s="1"/>
  <c r="Q720" i="1" s="1"/>
  <c r="AH716" i="1"/>
  <c r="AH688" i="1"/>
  <c r="AL688" i="1" s="1"/>
  <c r="Q688" i="1" s="1"/>
  <c r="AH656" i="1"/>
  <c r="AL656" i="1" s="1"/>
  <c r="Q656" i="1" s="1"/>
  <c r="AE714" i="1"/>
  <c r="AE682" i="1"/>
  <c r="AH388" i="1"/>
  <c r="AL388" i="1" s="1"/>
  <c r="Q388" i="1" s="1"/>
  <c r="AL373" i="1"/>
  <c r="Q373" i="1" s="1"/>
  <c r="AH229" i="1"/>
  <c r="AL229" i="1" s="1"/>
  <c r="Q229" i="1" s="1"/>
  <c r="AE253" i="1"/>
  <c r="AE237" i="1"/>
  <c r="AL237" i="1" s="1"/>
  <c r="Q237" i="1" s="1"/>
  <c r="AH182" i="1"/>
  <c r="AH159" i="1"/>
  <c r="AH150" i="1"/>
  <c r="AE66" i="1"/>
  <c r="AL66" i="1" s="1"/>
  <c r="AH334" i="1"/>
  <c r="AL334" i="1" s="1"/>
  <c r="Q334" i="1" s="1"/>
  <c r="AH1025" i="1"/>
  <c r="AH974" i="1"/>
  <c r="AH962" i="1"/>
  <c r="AL800" i="1"/>
  <c r="Q800" i="1" s="1"/>
  <c r="AL717" i="1"/>
  <c r="Q717" i="1" s="1"/>
  <c r="AL685" i="1"/>
  <c r="Q685" i="1" s="1"/>
  <c r="AH588" i="1"/>
  <c r="AE574" i="1"/>
  <c r="AL574" i="1" s="1"/>
  <c r="Q574" i="1" s="1"/>
  <c r="AE558" i="1"/>
  <c r="AL558" i="1" s="1"/>
  <c r="Q558" i="1" s="1"/>
  <c r="AE550" i="1"/>
  <c r="AL550" i="1" s="1"/>
  <c r="Q550" i="1" s="1"/>
  <c r="AL338" i="1"/>
  <c r="Q338" i="1" s="1"/>
  <c r="AH290" i="1"/>
  <c r="AE225" i="1"/>
  <c r="AH188" i="1"/>
  <c r="AH119" i="1"/>
  <c r="AE55" i="1"/>
  <c r="AL55" i="1" s="1"/>
  <c r="Q55" i="1" s="1"/>
  <c r="AE151" i="1"/>
  <c r="AL151" i="1" s="1"/>
  <c r="Q151" i="1" s="1"/>
  <c r="AE88" i="1"/>
  <c r="AE54" i="1"/>
  <c r="AL54" i="1" s="1"/>
  <c r="Q54" i="1" s="1"/>
  <c r="AE921" i="1"/>
  <c r="AL921" i="1" s="1"/>
  <c r="Q921" i="1" s="1"/>
  <c r="AH840" i="1"/>
  <c r="AL840" i="1" s="1"/>
  <c r="Q840" i="1" s="1"/>
  <c r="AH829" i="1"/>
  <c r="AH722" i="1"/>
  <c r="AH714" i="1"/>
  <c r="AL714" i="1" s="1"/>
  <c r="Q714" i="1" s="1"/>
  <c r="AE646" i="1"/>
  <c r="AH579" i="1"/>
  <c r="AL579" i="1" s="1"/>
  <c r="Q579" i="1" s="1"/>
  <c r="AE588" i="1"/>
  <c r="AE284" i="1"/>
  <c r="AE264" i="1"/>
  <c r="AE248" i="1"/>
  <c r="AL342" i="1"/>
  <c r="Q342" i="1" s="1"/>
  <c r="AE245" i="1"/>
  <c r="AL245" i="1" s="1"/>
  <c r="Q245" i="1" s="1"/>
  <c r="AE197" i="1"/>
  <c r="AL197" i="1" s="1"/>
  <c r="Q197" i="1" s="1"/>
  <c r="AH100" i="1"/>
  <c r="AE101" i="1"/>
  <c r="AL298" i="1"/>
  <c r="Q298" i="1" s="1"/>
  <c r="AL103" i="1"/>
  <c r="Q103" i="1" s="1"/>
  <c r="AH736" i="1"/>
  <c r="AH647" i="1"/>
  <c r="AL966" i="1"/>
  <c r="Q966" i="1" s="1"/>
  <c r="AH945" i="1"/>
  <c r="AH916" i="1"/>
  <c r="AH738" i="1"/>
  <c r="AH734" i="1"/>
  <c r="AE299" i="1"/>
  <c r="AH973" i="1"/>
  <c r="AL973" i="1" s="1"/>
  <c r="Q973" i="1" s="1"/>
  <c r="AE946" i="1"/>
  <c r="AH967" i="1"/>
  <c r="AL967" i="1" s="1"/>
  <c r="Q967" i="1" s="1"/>
  <c r="AE740" i="1"/>
  <c r="AL740" i="1" s="1"/>
  <c r="Q740" i="1" s="1"/>
  <c r="AL1016" i="1"/>
  <c r="AH874" i="1"/>
  <c r="AL874" i="1" s="1"/>
  <c r="Q874" i="1" s="1"/>
  <c r="AH872" i="1"/>
  <c r="AL872" i="1" s="1"/>
  <c r="Q872" i="1" s="1"/>
  <c r="AL887" i="1"/>
  <c r="Q887" i="1" s="1"/>
  <c r="AE727" i="1"/>
  <c r="AL727" i="1" s="1"/>
  <c r="Q727" i="1" s="1"/>
  <c r="AL923" i="1"/>
  <c r="Q923" i="1" s="1"/>
  <c r="AH842" i="1"/>
  <c r="AL827" i="1"/>
  <c r="Q827" i="1" s="1"/>
  <c r="AL742" i="1"/>
  <c r="Q742" i="1" s="1"/>
  <c r="AL335" i="1"/>
  <c r="Q335" i="1" s="1"/>
  <c r="AL327" i="1"/>
  <c r="Q327" i="1" s="1"/>
  <c r="AL313" i="1"/>
  <c r="Q313" i="1" s="1"/>
  <c r="AE638" i="1"/>
  <c r="AL638" i="1" s="1"/>
  <c r="Q638" i="1" s="1"/>
  <c r="AE636" i="1"/>
  <c r="AL636" i="1" s="1"/>
  <c r="Q636" i="1" s="1"/>
  <c r="AE634" i="1"/>
  <c r="AE630" i="1"/>
  <c r="AL630" i="1" s="1"/>
  <c r="Q630" i="1" s="1"/>
  <c r="AE628" i="1"/>
  <c r="AL628" i="1" s="1"/>
  <c r="Q628" i="1" s="1"/>
  <c r="AE626" i="1"/>
  <c r="AL626" i="1" s="1"/>
  <c r="Q626" i="1" s="1"/>
  <c r="AE606" i="1"/>
  <c r="AL606" i="1" s="1"/>
  <c r="Q606" i="1" s="1"/>
  <c r="AH523" i="1"/>
  <c r="AH517" i="1"/>
  <c r="AL517" i="1" s="1"/>
  <c r="Q517" i="1" s="1"/>
  <c r="AH515" i="1"/>
  <c r="AL515" i="1" s="1"/>
  <c r="Q515" i="1" s="1"/>
  <c r="AH597" i="1"/>
  <c r="AH378" i="1"/>
  <c r="AE67" i="1"/>
  <c r="AH715" i="1"/>
  <c r="AL715" i="1" s="1"/>
  <c r="Q715" i="1" s="1"/>
  <c r="AH683" i="1"/>
  <c r="AL683" i="1" s="1"/>
  <c r="Q683" i="1" s="1"/>
  <c r="AL808" i="1"/>
  <c r="Q808" i="1" s="1"/>
  <c r="AL806" i="1"/>
  <c r="Q806" i="1" s="1"/>
  <c r="AH519" i="1"/>
  <c r="AL519" i="1" s="1"/>
  <c r="Q519" i="1" s="1"/>
  <c r="AH796" i="1"/>
  <c r="AL796" i="1" s="1"/>
  <c r="Q796" i="1" s="1"/>
  <c r="AH211" i="1"/>
  <c r="AL211" i="1" s="1"/>
  <c r="Q211" i="1" s="1"/>
  <c r="AH975" i="1"/>
  <c r="AL975" i="1" s="1"/>
  <c r="Q975" i="1" s="1"/>
  <c r="AE937" i="1"/>
  <c r="AH947" i="1"/>
  <c r="AL947" i="1" s="1"/>
  <c r="Q947" i="1" s="1"/>
  <c r="AL938" i="1"/>
  <c r="Q938" i="1" s="1"/>
  <c r="AH797" i="1"/>
  <c r="AH758" i="1"/>
  <c r="AH354" i="1"/>
  <c r="AH301" i="1"/>
  <c r="AL301" i="1" s="1"/>
  <c r="Q301" i="1" s="1"/>
  <c r="AE278" i="1"/>
  <c r="AL278" i="1" s="1"/>
  <c r="Q278" i="1" s="1"/>
  <c r="AL183" i="1"/>
  <c r="Q183" i="1" s="1"/>
  <c r="AL167" i="1"/>
  <c r="Q167" i="1" s="1"/>
  <c r="AL109" i="1"/>
  <c r="Q109" i="1" s="1"/>
  <c r="AL93" i="1"/>
  <c r="Q93" i="1" s="1"/>
  <c r="AL89" i="1"/>
  <c r="Q89" i="1" s="1"/>
  <c r="AL52" i="1"/>
  <c r="Q52" i="1" s="1"/>
  <c r="AL46" i="1"/>
  <c r="Q46" i="1" s="1"/>
  <c r="AE79" i="1"/>
  <c r="AE41" i="1"/>
  <c r="AL909" i="1"/>
  <c r="Q909" i="1" s="1"/>
  <c r="AE1012" i="1"/>
  <c r="AH768" i="1"/>
  <c r="AL768" i="1" s="1"/>
  <c r="Q768" i="1" s="1"/>
  <c r="AH757" i="1"/>
  <c r="AL757" i="1" s="1"/>
  <c r="Q757" i="1" s="1"/>
  <c r="AE816" i="1"/>
  <c r="AH788" i="1"/>
  <c r="AL788" i="1" s="1"/>
  <c r="Q788" i="1" s="1"/>
  <c r="AE729" i="1"/>
  <c r="AH701" i="1"/>
  <c r="AL701" i="1" s="1"/>
  <c r="Q701" i="1" s="1"/>
  <c r="AL687" i="1"/>
  <c r="Q687" i="1" s="1"/>
  <c r="AL655" i="1"/>
  <c r="Q655" i="1" s="1"/>
  <c r="AH557" i="1"/>
  <c r="AL557" i="1" s="1"/>
  <c r="Q557" i="1" s="1"/>
  <c r="AE337" i="1"/>
  <c r="AL337" i="1" s="1"/>
  <c r="Q337" i="1" s="1"/>
  <c r="AL195" i="1"/>
  <c r="Q195" i="1" s="1"/>
  <c r="AE989" i="1"/>
  <c r="AH1015" i="1"/>
  <c r="AL1015" i="1" s="1"/>
  <c r="AH853" i="1"/>
  <c r="AH837" i="1"/>
  <c r="AH813" i="1"/>
  <c r="AH811" i="1"/>
  <c r="AH805" i="1"/>
  <c r="AH803" i="1"/>
  <c r="AH789" i="1"/>
  <c r="AH781" i="1"/>
  <c r="AH773" i="1"/>
  <c r="AH765" i="1"/>
  <c r="AL644" i="1"/>
  <c r="Q644" i="1" s="1"/>
  <c r="AL641" i="1"/>
  <c r="Q641" i="1" s="1"/>
  <c r="AE378" i="1"/>
  <c r="AL361" i="1"/>
  <c r="Q361" i="1" s="1"/>
  <c r="AL339" i="1"/>
  <c r="Q339" i="1" s="1"/>
  <c r="AL329" i="1"/>
  <c r="Q329" i="1" s="1"/>
  <c r="AL317" i="1"/>
  <c r="Q317" i="1" s="1"/>
  <c r="AE172" i="1"/>
  <c r="AE156" i="1"/>
  <c r="AE140" i="1"/>
  <c r="AE118" i="1"/>
  <c r="AH810" i="1"/>
  <c r="AL810" i="1" s="1"/>
  <c r="Q810" i="1" s="1"/>
  <c r="AH804" i="1"/>
  <c r="AL804" i="1" s="1"/>
  <c r="Q804" i="1" s="1"/>
  <c r="AE830" i="1"/>
  <c r="AH774" i="1"/>
  <c r="AL774" i="1" s="1"/>
  <c r="Q774" i="1" s="1"/>
  <c r="AH749" i="1"/>
  <c r="AL749" i="1" s="1"/>
  <c r="Q749" i="1" s="1"/>
  <c r="AH707" i="1"/>
  <c r="AL707" i="1" s="1"/>
  <c r="Q707" i="1" s="1"/>
  <c r="AH675" i="1"/>
  <c r="AL675" i="1" s="1"/>
  <c r="Q675" i="1" s="1"/>
  <c r="AE743" i="1"/>
  <c r="AL743" i="1" s="1"/>
  <c r="Q743" i="1" s="1"/>
  <c r="AH709" i="1"/>
  <c r="AL709" i="1" s="1"/>
  <c r="Q709" i="1" s="1"/>
  <c r="AL695" i="1"/>
  <c r="Q695" i="1" s="1"/>
  <c r="AL663" i="1"/>
  <c r="Q663" i="1" s="1"/>
  <c r="AH539" i="1"/>
  <c r="AL539" i="1" s="1"/>
  <c r="Q539" i="1" s="1"/>
  <c r="AL549" i="1"/>
  <c r="Q549" i="1" s="1"/>
  <c r="AL535" i="1"/>
  <c r="Q535" i="1" s="1"/>
  <c r="AE235" i="1"/>
  <c r="AL235" i="1" s="1"/>
  <c r="Q235" i="1" s="1"/>
  <c r="AE302" i="1"/>
  <c r="AL302" i="1" s="1"/>
  <c r="Q302" i="1" s="1"/>
  <c r="AH275" i="1"/>
  <c r="AL275" i="1" s="1"/>
  <c r="Q275" i="1" s="1"/>
  <c r="AH267" i="1"/>
  <c r="AL267" i="1" s="1"/>
  <c r="Q267" i="1" s="1"/>
  <c r="AL123" i="1"/>
  <c r="Q123" i="1" s="1"/>
  <c r="AL581" i="1"/>
  <c r="Q581" i="1" s="1"/>
  <c r="AL296" i="1"/>
  <c r="Q296" i="1" s="1"/>
  <c r="AE286" i="1"/>
  <c r="AL286" i="1" s="1"/>
  <c r="Q286" i="1" s="1"/>
  <c r="AL982" i="1"/>
  <c r="Q982" i="1" s="1"/>
  <c r="AL986" i="1"/>
  <c r="Q986" i="1" s="1"/>
  <c r="AE991" i="1"/>
  <c r="AL991" i="1" s="1"/>
  <c r="AH894" i="1"/>
  <c r="AL894" i="1" s="1"/>
  <c r="Q894" i="1" s="1"/>
  <c r="AH784" i="1"/>
  <c r="AL784" i="1" s="1"/>
  <c r="Q784" i="1" s="1"/>
  <c r="AH759" i="1"/>
  <c r="AL759" i="1" s="1"/>
  <c r="Q759" i="1" s="1"/>
  <c r="AL739" i="1"/>
  <c r="Q739" i="1" s="1"/>
  <c r="AH782" i="1"/>
  <c r="AL782" i="1" s="1"/>
  <c r="Q782" i="1" s="1"/>
  <c r="AH735" i="1"/>
  <c r="AL735" i="1" s="1"/>
  <c r="Q735" i="1" s="1"/>
  <c r="AE851" i="1"/>
  <c r="AL851" i="1" s="1"/>
  <c r="Q851" i="1" s="1"/>
  <c r="AH689" i="1"/>
  <c r="AL689" i="1" s="1"/>
  <c r="Q689" i="1" s="1"/>
  <c r="AH602" i="1"/>
  <c r="AL703" i="1"/>
  <c r="Q703" i="1" s="1"/>
  <c r="AL671" i="1"/>
  <c r="Q671" i="1" s="1"/>
  <c r="AH604" i="1"/>
  <c r="AL604" i="1" s="1"/>
  <c r="Q604" i="1" s="1"/>
  <c r="AH279" i="1"/>
  <c r="AL279" i="1" s="1"/>
  <c r="Q279" i="1" s="1"/>
  <c r="AL223" i="1"/>
  <c r="Q223" i="1" s="1"/>
  <c r="AE965" i="1"/>
  <c r="AH861" i="1"/>
  <c r="AE848" i="1"/>
  <c r="AE842" i="1"/>
  <c r="AE807" i="1"/>
  <c r="AE799" i="1"/>
  <c r="AE791" i="1"/>
  <c r="AE783" i="1"/>
  <c r="AE775" i="1"/>
  <c r="AE767" i="1"/>
  <c r="AH809" i="1"/>
  <c r="AH807" i="1"/>
  <c r="AH801" i="1"/>
  <c r="AH799" i="1"/>
  <c r="AH750" i="1"/>
  <c r="AL750" i="1" s="1"/>
  <c r="Q750" i="1" s="1"/>
  <c r="AE738" i="1"/>
  <c r="AE647" i="1"/>
  <c r="AL594" i="1"/>
  <c r="Q594" i="1" s="1"/>
  <c r="AL590" i="1"/>
  <c r="Q590" i="1" s="1"/>
  <c r="AL534" i="1"/>
  <c r="Q534" i="1" s="1"/>
  <c r="AE509" i="1"/>
  <c r="AL509" i="1" s="1"/>
  <c r="Q509" i="1" s="1"/>
  <c r="AL381" i="1"/>
  <c r="Q381" i="1" s="1"/>
  <c r="AE374" i="1"/>
  <c r="AH324" i="1"/>
  <c r="AL324" i="1" s="1"/>
  <c r="Q324" i="1" s="1"/>
  <c r="AL295" i="1"/>
  <c r="Q295" i="1" s="1"/>
  <c r="AH1019" i="1"/>
  <c r="AL1019" i="1" s="1"/>
  <c r="AH983" i="1"/>
  <c r="AL983" i="1" s="1"/>
  <c r="Q983" i="1" s="1"/>
  <c r="AL1021" i="1"/>
  <c r="AE972" i="1"/>
  <c r="AL972" i="1" s="1"/>
  <c r="Q972" i="1" s="1"/>
  <c r="AE992" i="1"/>
  <c r="AH977" i="1"/>
  <c r="AL977" i="1" s="1"/>
  <c r="Q977" i="1" s="1"/>
  <c r="AH969" i="1"/>
  <c r="AL969" i="1" s="1"/>
  <c r="Q969" i="1" s="1"/>
  <c r="AE964" i="1"/>
  <c r="AL964" i="1" s="1"/>
  <c r="Q964" i="1" s="1"/>
  <c r="AE956" i="1"/>
  <c r="AE948" i="1"/>
  <c r="AL948" i="1" s="1"/>
  <c r="Q948" i="1" s="1"/>
  <c r="AE940" i="1"/>
  <c r="AL940" i="1" s="1"/>
  <c r="Q940" i="1" s="1"/>
  <c r="AE959" i="1"/>
  <c r="AE957" i="1"/>
  <c r="AH941" i="1"/>
  <c r="AL941" i="1" s="1"/>
  <c r="Q941" i="1" s="1"/>
  <c r="AL897" i="1"/>
  <c r="Q897" i="1" s="1"/>
  <c r="AL889" i="1"/>
  <c r="Q889" i="1" s="1"/>
  <c r="AE861" i="1"/>
  <c r="AL833" i="1"/>
  <c r="Q833" i="1" s="1"/>
  <c r="AL826" i="1"/>
  <c r="Q826" i="1" s="1"/>
  <c r="AL818" i="1"/>
  <c r="Q818" i="1" s="1"/>
  <c r="AL756" i="1"/>
  <c r="Q756" i="1" s="1"/>
  <c r="AL117" i="1"/>
  <c r="Q117" i="1" s="1"/>
  <c r="AL101" i="1"/>
  <c r="Q101" i="1" s="1"/>
  <c r="AL78" i="1"/>
  <c r="Q78" i="1" s="1"/>
  <c r="T36" i="1"/>
  <c r="T37" i="1"/>
  <c r="AH971" i="1"/>
  <c r="AL971" i="1" s="1"/>
  <c r="Q971" i="1" s="1"/>
  <c r="AE953" i="1"/>
  <c r="AE951" i="1"/>
  <c r="AE949" i="1"/>
  <c r="AH961" i="1"/>
  <c r="AH953" i="1"/>
  <c r="AL936" i="1"/>
  <c r="Q936" i="1" s="1"/>
  <c r="AL905" i="1"/>
  <c r="Q905" i="1" s="1"/>
  <c r="AL898" i="1"/>
  <c r="Q898" i="1" s="1"/>
  <c r="AL890" i="1"/>
  <c r="Q890" i="1" s="1"/>
  <c r="AL877" i="1"/>
  <c r="Q877" i="1" s="1"/>
  <c r="AL869" i="1"/>
  <c r="Q869" i="1" s="1"/>
  <c r="AL834" i="1"/>
  <c r="Q834" i="1" s="1"/>
  <c r="AL828" i="1"/>
  <c r="Q828" i="1" s="1"/>
  <c r="AL823" i="1"/>
  <c r="Q823" i="1" s="1"/>
  <c r="AE857" i="1"/>
  <c r="AH815" i="1"/>
  <c r="AL648" i="1"/>
  <c r="Q648" i="1" s="1"/>
  <c r="AL277" i="1"/>
  <c r="Q277" i="1" s="1"/>
  <c r="AH358" i="1"/>
  <c r="AH328" i="1"/>
  <c r="AL328" i="1" s="1"/>
  <c r="Q328" i="1" s="1"/>
  <c r="AL1026" i="1"/>
  <c r="AL945" i="1"/>
  <c r="Q945" i="1" s="1"/>
  <c r="AL919" i="1"/>
  <c r="Q919" i="1" s="1"/>
  <c r="AE939" i="1"/>
  <c r="AL863" i="1"/>
  <c r="Q863" i="1" s="1"/>
  <c r="AE813" i="1"/>
  <c r="AE805" i="1"/>
  <c r="AH639" i="1"/>
  <c r="AL639" i="1" s="1"/>
  <c r="Q639" i="1" s="1"/>
  <c r="AH631" i="1"/>
  <c r="AL631" i="1" s="1"/>
  <c r="Q631" i="1" s="1"/>
  <c r="AH623" i="1"/>
  <c r="AH615" i="1"/>
  <c r="AH607" i="1"/>
  <c r="AL607" i="1" s="1"/>
  <c r="Q607" i="1" s="1"/>
  <c r="AH599" i="1"/>
  <c r="AL599" i="1" s="1"/>
  <c r="Q599" i="1" s="1"/>
  <c r="AE650" i="1"/>
  <c r="AL650" i="1" s="1"/>
  <c r="Q650" i="1" s="1"/>
  <c r="AH521" i="1"/>
  <c r="AL521" i="1" s="1"/>
  <c r="Q521" i="1" s="1"/>
  <c r="AH513" i="1"/>
  <c r="AL513" i="1" s="1"/>
  <c r="Q513" i="1" s="1"/>
  <c r="AE597" i="1"/>
  <c r="AL367" i="1"/>
  <c r="Q367" i="1" s="1"/>
  <c r="AH374" i="1"/>
  <c r="AL319" i="1"/>
  <c r="Q319" i="1" s="1"/>
  <c r="AH362" i="1"/>
  <c r="AH303" i="1"/>
  <c r="AH300" i="1"/>
  <c r="AE114" i="1"/>
  <c r="AE51" i="1"/>
  <c r="AH934" i="1"/>
  <c r="AL934" i="1" s="1"/>
  <c r="Q934" i="1" s="1"/>
  <c r="AL912" i="1"/>
  <c r="Q912" i="1" s="1"/>
  <c r="AL910" i="1"/>
  <c r="Q910" i="1" s="1"/>
  <c r="AH879" i="1"/>
  <c r="AL879" i="1" s="1"/>
  <c r="Q879" i="1" s="1"/>
  <c r="AH876" i="1"/>
  <c r="AL876" i="1" s="1"/>
  <c r="Q876" i="1" s="1"/>
  <c r="AE843" i="1"/>
  <c r="AH792" i="1"/>
  <c r="AL792" i="1" s="1"/>
  <c r="Q792" i="1" s="1"/>
  <c r="AH764" i="1"/>
  <c r="AL764" i="1" s="1"/>
  <c r="Q764" i="1" s="1"/>
  <c r="AH705" i="1"/>
  <c r="AL705" i="1" s="1"/>
  <c r="Q705" i="1" s="1"/>
  <c r="AH673" i="1"/>
  <c r="AL673" i="1" s="1"/>
  <c r="Q673" i="1" s="1"/>
  <c r="AH559" i="1"/>
  <c r="AL551" i="1"/>
  <c r="Q551" i="1" s="1"/>
  <c r="AL203" i="1"/>
  <c r="Q203" i="1" s="1"/>
  <c r="AL243" i="1"/>
  <c r="Q243" i="1" s="1"/>
  <c r="AL161" i="1"/>
  <c r="Q161" i="1" s="1"/>
  <c r="AH862" i="1"/>
  <c r="AH901" i="1"/>
  <c r="AL901" i="1" s="1"/>
  <c r="Q901" i="1" s="1"/>
  <c r="AH895" i="1"/>
  <c r="AL895" i="1" s="1"/>
  <c r="Q895" i="1" s="1"/>
  <c r="AH893" i="1"/>
  <c r="AL893" i="1" s="1"/>
  <c r="Q893" i="1" s="1"/>
  <c r="AL747" i="1"/>
  <c r="Q747" i="1" s="1"/>
  <c r="AH565" i="1"/>
  <c r="AL565" i="1" s="1"/>
  <c r="Q565" i="1" s="1"/>
  <c r="AH322" i="1"/>
  <c r="AL322" i="1" s="1"/>
  <c r="Q322" i="1" s="1"/>
  <c r="AH259" i="1"/>
  <c r="AL259" i="1" s="1"/>
  <c r="Q259" i="1" s="1"/>
  <c r="AL169" i="1"/>
  <c r="Q169" i="1" s="1"/>
  <c r="AH748" i="1"/>
  <c r="AL748" i="1" s="1"/>
  <c r="Q748" i="1" s="1"/>
  <c r="AL746" i="1"/>
  <c r="Q746" i="1" s="1"/>
  <c r="AL712" i="1"/>
  <c r="Q712" i="1" s="1"/>
  <c r="AL704" i="1"/>
  <c r="Q704" i="1" s="1"/>
  <c r="AL680" i="1"/>
  <c r="Q680" i="1" s="1"/>
  <c r="AL672" i="1"/>
  <c r="Q672" i="1" s="1"/>
  <c r="AL664" i="1"/>
  <c r="Q664" i="1" s="1"/>
  <c r="AE736" i="1"/>
  <c r="AL736" i="1" s="1"/>
  <c r="Q736" i="1" s="1"/>
  <c r="AH643" i="1"/>
  <c r="AH646" i="1"/>
  <c r="AE643" i="1"/>
  <c r="AE622" i="1"/>
  <c r="AL622" i="1" s="1"/>
  <c r="Q622" i="1" s="1"/>
  <c r="AE620" i="1"/>
  <c r="AL620" i="1" s="1"/>
  <c r="Q620" i="1" s="1"/>
  <c r="AE618" i="1"/>
  <c r="AL618" i="1" s="1"/>
  <c r="Q618" i="1" s="1"/>
  <c r="AE614" i="1"/>
  <c r="AL614" i="1" s="1"/>
  <c r="Q614" i="1" s="1"/>
  <c r="AE612" i="1"/>
  <c r="AL612" i="1" s="1"/>
  <c r="Q612" i="1" s="1"/>
  <c r="AE610" i="1"/>
  <c r="AL610" i="1" s="1"/>
  <c r="Q610" i="1" s="1"/>
  <c r="AL523" i="1"/>
  <c r="Q523" i="1" s="1"/>
  <c r="AL593" i="1"/>
  <c r="Q593" i="1" s="1"/>
  <c r="AL585" i="1"/>
  <c r="Q585" i="1" s="1"/>
  <c r="AL573" i="1"/>
  <c r="Q573" i="1" s="1"/>
  <c r="AL571" i="1"/>
  <c r="Q571" i="1" s="1"/>
  <c r="AE516" i="1"/>
  <c r="AL516" i="1" s="1"/>
  <c r="Q516" i="1" s="1"/>
  <c r="AH386" i="1"/>
  <c r="AL386" i="1" s="1"/>
  <c r="Q386" i="1" s="1"/>
  <c r="AL363" i="1"/>
  <c r="Q363" i="1" s="1"/>
  <c r="AH382" i="1"/>
  <c r="AL379" i="1"/>
  <c r="Q379" i="1" s="1"/>
  <c r="AL369" i="1"/>
  <c r="Q369" i="1" s="1"/>
  <c r="AL353" i="1"/>
  <c r="Q353" i="1" s="1"/>
  <c r="AL349" i="1"/>
  <c r="Q349" i="1" s="1"/>
  <c r="AL333" i="1"/>
  <c r="Q333" i="1" s="1"/>
  <c r="AL325" i="1"/>
  <c r="Q325" i="1" s="1"/>
  <c r="AE256" i="1"/>
  <c r="AE240" i="1"/>
  <c r="AH366" i="1"/>
  <c r="AL366" i="1" s="1"/>
  <c r="Q366" i="1" s="1"/>
  <c r="AH350" i="1"/>
  <c r="AL305" i="1"/>
  <c r="Q305" i="1" s="1"/>
  <c r="AH264" i="1"/>
  <c r="AH248" i="1"/>
  <c r="AL210" i="1"/>
  <c r="Q210" i="1" s="1"/>
  <c r="AL132" i="1"/>
  <c r="Q132" i="1" s="1"/>
  <c r="AL124" i="1"/>
  <c r="Q124" i="1" s="1"/>
  <c r="AL113" i="1"/>
  <c r="Q113" i="1" s="1"/>
  <c r="AL97" i="1"/>
  <c r="Q97" i="1" s="1"/>
  <c r="AL65" i="1"/>
  <c r="AL50" i="1"/>
  <c r="Q50" i="1" s="1"/>
  <c r="AL220" i="1"/>
  <c r="Q220" i="1" s="1"/>
  <c r="AL204" i="1"/>
  <c r="Q204" i="1" s="1"/>
  <c r="AL200" i="1"/>
  <c r="Q200" i="1" s="1"/>
  <c r="AE106" i="1"/>
  <c r="AE119" i="1"/>
  <c r="AH79" i="1"/>
  <c r="AL79" i="1" s="1"/>
  <c r="Q79" i="1" s="1"/>
  <c r="AH75" i="1"/>
  <c r="AI1058" i="1"/>
  <c r="AL165" i="1"/>
  <c r="Q165" i="1" s="1"/>
  <c r="AL980" i="1"/>
  <c r="AH927" i="1"/>
  <c r="AL927" i="1" s="1"/>
  <c r="Q927" i="1" s="1"/>
  <c r="AH1012" i="1"/>
  <c r="AL888" i="1"/>
  <c r="Q888" i="1" s="1"/>
  <c r="AL884" i="1"/>
  <c r="Q884" i="1" s="1"/>
  <c r="AE1014" i="1"/>
  <c r="AL1014" i="1" s="1"/>
  <c r="AE988" i="1"/>
  <c r="AL988" i="1" s="1"/>
  <c r="Q988" i="1" s="1"/>
  <c r="AH858" i="1"/>
  <c r="AL858" i="1" s="1"/>
  <c r="Q858" i="1" s="1"/>
  <c r="AL908" i="1"/>
  <c r="Q908" i="1" s="1"/>
  <c r="AH866" i="1"/>
  <c r="AL866" i="1" s="1"/>
  <c r="Q866" i="1" s="1"/>
  <c r="AH816" i="1"/>
  <c r="AE839" i="1"/>
  <c r="AL839" i="1" s="1"/>
  <c r="Q839" i="1" s="1"/>
  <c r="AE820" i="1"/>
  <c r="AL820" i="1" s="1"/>
  <c r="Q820" i="1" s="1"/>
  <c r="AH776" i="1"/>
  <c r="AL776" i="1" s="1"/>
  <c r="Q776" i="1" s="1"/>
  <c r="AH790" i="1"/>
  <c r="AL790" i="1" s="1"/>
  <c r="Q790" i="1" s="1"/>
  <c r="AH745" i="1"/>
  <c r="AL745" i="1" s="1"/>
  <c r="Q745" i="1" s="1"/>
  <c r="AH780" i="1"/>
  <c r="AL780" i="1" s="1"/>
  <c r="Q780" i="1" s="1"/>
  <c r="AH737" i="1"/>
  <c r="AE737" i="1"/>
  <c r="AH721" i="1"/>
  <c r="AL721" i="1" s="1"/>
  <c r="Q721" i="1" s="1"/>
  <c r="AH681" i="1"/>
  <c r="AL681" i="1" s="1"/>
  <c r="Q681" i="1" s="1"/>
  <c r="AH665" i="1"/>
  <c r="AL665" i="1" s="1"/>
  <c r="Q665" i="1" s="1"/>
  <c r="AL711" i="1"/>
  <c r="Q711" i="1" s="1"/>
  <c r="AH693" i="1"/>
  <c r="AL693" i="1" s="1"/>
  <c r="Q693" i="1" s="1"/>
  <c r="AL679" i="1"/>
  <c r="Q679" i="1" s="1"/>
  <c r="AH596" i="1"/>
  <c r="AL596" i="1" s="1"/>
  <c r="Q596" i="1" s="1"/>
  <c r="AH356" i="1"/>
  <c r="AL356" i="1" s="1"/>
  <c r="Q356" i="1" s="1"/>
  <c r="AL263" i="1"/>
  <c r="Q263" i="1" s="1"/>
  <c r="AL255" i="1"/>
  <c r="Q255" i="1" s="1"/>
  <c r="AL247" i="1"/>
  <c r="Q247" i="1" s="1"/>
  <c r="AE387" i="1"/>
  <c r="AL387" i="1" s="1"/>
  <c r="Q387" i="1" s="1"/>
  <c r="AL287" i="1"/>
  <c r="Q287" i="1" s="1"/>
  <c r="AH346" i="1"/>
  <c r="AL346" i="1" s="1"/>
  <c r="Q346" i="1" s="1"/>
  <c r="AH127" i="1"/>
  <c r="AL127" i="1" s="1"/>
  <c r="Q127" i="1" s="1"/>
  <c r="AE273" i="1"/>
  <c r="AL273" i="1" s="1"/>
  <c r="Q273" i="1" s="1"/>
  <c r="AH251" i="1"/>
  <c r="AL251" i="1" s="1"/>
  <c r="Q251" i="1" s="1"/>
  <c r="AL207" i="1"/>
  <c r="Q207" i="1" s="1"/>
  <c r="AL177" i="1"/>
  <c r="Q177" i="1" s="1"/>
  <c r="AL145" i="1"/>
  <c r="Q145" i="1" s="1"/>
  <c r="AL95" i="1"/>
  <c r="Q95" i="1" s="1"/>
  <c r="AE76" i="1"/>
  <c r="AL76" i="1" s="1"/>
  <c r="Q76" i="1" s="1"/>
  <c r="AE125" i="1"/>
  <c r="AL125" i="1" s="1"/>
  <c r="Q125" i="1" s="1"/>
  <c r="AL131" i="1"/>
  <c r="Q131" i="1" s="1"/>
  <c r="AL91" i="1"/>
  <c r="Q91" i="1" s="1"/>
  <c r="AL87" i="1"/>
  <c r="Q87" i="1" s="1"/>
  <c r="AE70" i="1"/>
  <c r="AL70" i="1" s="1"/>
  <c r="AL216" i="1"/>
  <c r="Q216" i="1" s="1"/>
  <c r="AL212" i="1"/>
  <c r="Q212" i="1" s="1"/>
  <c r="AJ1058" i="1"/>
  <c r="AH886" i="1"/>
  <c r="AL886" i="1" s="1"/>
  <c r="Q886" i="1" s="1"/>
  <c r="AH882" i="1"/>
  <c r="AL882" i="1" s="1"/>
  <c r="Q882" i="1" s="1"/>
  <c r="AE906" i="1"/>
  <c r="AL906" i="1" s="1"/>
  <c r="Q906" i="1" s="1"/>
  <c r="AH892" i="1"/>
  <c r="AL892" i="1" s="1"/>
  <c r="Q892" i="1" s="1"/>
  <c r="AL903" i="1"/>
  <c r="Q903" i="1" s="1"/>
  <c r="AE1013" i="1"/>
  <c r="AE1011" i="1"/>
  <c r="AL1011" i="1" s="1"/>
  <c r="AH802" i="1"/>
  <c r="AL802" i="1" s="1"/>
  <c r="Q802" i="1" s="1"/>
  <c r="AE847" i="1"/>
  <c r="AL847" i="1" s="1"/>
  <c r="Q847" i="1" s="1"/>
  <c r="AH812" i="1"/>
  <c r="AL812" i="1" s="1"/>
  <c r="Q812" i="1" s="1"/>
  <c r="AH766" i="1"/>
  <c r="AL766" i="1" s="1"/>
  <c r="Q766" i="1" s="1"/>
  <c r="AH731" i="1"/>
  <c r="AL731" i="1" s="1"/>
  <c r="Q731" i="1" s="1"/>
  <c r="AH798" i="1"/>
  <c r="AL798" i="1" s="1"/>
  <c r="Q798" i="1" s="1"/>
  <c r="AH772" i="1"/>
  <c r="AL772" i="1" s="1"/>
  <c r="Q772" i="1" s="1"/>
  <c r="AH699" i="1"/>
  <c r="AL699" i="1" s="1"/>
  <c r="Q699" i="1" s="1"/>
  <c r="AH667" i="1"/>
  <c r="AL667" i="1" s="1"/>
  <c r="Q667" i="1" s="1"/>
  <c r="AH697" i="1"/>
  <c r="AL697" i="1" s="1"/>
  <c r="Q697" i="1" s="1"/>
  <c r="AL713" i="1"/>
  <c r="Q713" i="1" s="1"/>
  <c r="AL729" i="1"/>
  <c r="Q729" i="1" s="1"/>
  <c r="AL719" i="1"/>
  <c r="Q719" i="1" s="1"/>
  <c r="AE561" i="1"/>
  <c r="AL561" i="1" s="1"/>
  <c r="Q561" i="1" s="1"/>
  <c r="AE553" i="1"/>
  <c r="AL553" i="1" s="1"/>
  <c r="Q553" i="1" s="1"/>
  <c r="AH545" i="1"/>
  <c r="AL545" i="1" s="1"/>
  <c r="Q545" i="1" s="1"/>
  <c r="AH348" i="1"/>
  <c r="AL348" i="1" s="1"/>
  <c r="Q348" i="1" s="1"/>
  <c r="AE559" i="1"/>
  <c r="AH380" i="1"/>
  <c r="AL380" i="1" s="1"/>
  <c r="Q380" i="1" s="1"/>
  <c r="AH372" i="1"/>
  <c r="AL372" i="1" s="1"/>
  <c r="Q372" i="1" s="1"/>
  <c r="AH173" i="1"/>
  <c r="AL173" i="1" s="1"/>
  <c r="Q173" i="1" s="1"/>
  <c r="AH141" i="1"/>
  <c r="AL141" i="1" s="1"/>
  <c r="Q141" i="1" s="1"/>
  <c r="AE283" i="1"/>
  <c r="AL283" i="1" s="1"/>
  <c r="Q283" i="1" s="1"/>
  <c r="AE193" i="1"/>
  <c r="AL153" i="1"/>
  <c r="Q153" i="1" s="1"/>
  <c r="AH58" i="1"/>
  <c r="AL58" i="1" s="1"/>
  <c r="Q58" i="1" s="1"/>
  <c r="AL577" i="1"/>
  <c r="Q577" i="1" s="1"/>
  <c r="AL569" i="1"/>
  <c r="Q569" i="1" s="1"/>
  <c r="AL174" i="1"/>
  <c r="Q174" i="1" s="1"/>
  <c r="AL142" i="1"/>
  <c r="Q142" i="1" s="1"/>
  <c r="AL128" i="1"/>
  <c r="Q128" i="1" s="1"/>
  <c r="AL116" i="1"/>
  <c r="Q116" i="1" s="1"/>
  <c r="AL100" i="1"/>
  <c r="Q100" i="1" s="1"/>
  <c r="AL1025" i="1"/>
  <c r="AL956" i="1"/>
  <c r="Q956" i="1" s="1"/>
  <c r="AL944" i="1"/>
  <c r="Q944" i="1" s="1"/>
  <c r="AL937" i="1"/>
  <c r="Q937" i="1" s="1"/>
  <c r="AL754" i="1"/>
  <c r="Q754" i="1" s="1"/>
  <c r="AL343" i="1"/>
  <c r="Q343" i="1" s="1"/>
  <c r="AL184" i="1"/>
  <c r="Q184" i="1" s="1"/>
  <c r="AL120" i="1"/>
  <c r="Q120" i="1" s="1"/>
  <c r="AL208" i="1"/>
  <c r="Q208" i="1" s="1"/>
  <c r="AH989" i="1"/>
  <c r="AE865" i="1"/>
  <c r="AE793" i="1"/>
  <c r="AE769" i="1"/>
  <c r="AL586" i="1"/>
  <c r="Q586" i="1" s="1"/>
  <c r="AL562" i="1"/>
  <c r="Q562" i="1" s="1"/>
  <c r="AL554" i="1"/>
  <c r="Q554" i="1" s="1"/>
  <c r="AL546" i="1"/>
  <c r="Q546" i="1" s="1"/>
  <c r="AL542" i="1"/>
  <c r="Q542" i="1" s="1"/>
  <c r="AL538" i="1"/>
  <c r="Q538" i="1" s="1"/>
  <c r="AE382" i="1"/>
  <c r="AL285" i="1"/>
  <c r="Q285" i="1" s="1"/>
  <c r="AL271" i="1"/>
  <c r="Q271" i="1" s="1"/>
  <c r="AL265" i="1"/>
  <c r="Q265" i="1" s="1"/>
  <c r="AL249" i="1"/>
  <c r="Q249" i="1" s="1"/>
  <c r="AE303" i="1"/>
  <c r="AL321" i="1"/>
  <c r="Q321" i="1" s="1"/>
  <c r="AE276" i="1"/>
  <c r="AL276" i="1" s="1"/>
  <c r="Q276" i="1" s="1"/>
  <c r="AE180" i="1"/>
  <c r="AE164" i="1"/>
  <c r="AE148" i="1"/>
  <c r="AE110" i="1"/>
  <c r="AE98" i="1"/>
  <c r="V83" i="1"/>
  <c r="V1058" i="1" s="1"/>
  <c r="AE510" i="1"/>
  <c r="AL510" i="1" s="1"/>
  <c r="Q510" i="1" s="1"/>
  <c r="AE976" i="1"/>
  <c r="AL976" i="1" s="1"/>
  <c r="Q976" i="1" s="1"/>
  <c r="AE968" i="1"/>
  <c r="AL968" i="1" s="1"/>
  <c r="Q968" i="1" s="1"/>
  <c r="AE985" i="1"/>
  <c r="AH985" i="1"/>
  <c r="AE981" i="1"/>
  <c r="AH981" i="1"/>
  <c r="AH965" i="1"/>
  <c r="AE958" i="1"/>
  <c r="AL958" i="1" s="1"/>
  <c r="Q958" i="1" s="1"/>
  <c r="AE950" i="1"/>
  <c r="AL950" i="1" s="1"/>
  <c r="Q950" i="1" s="1"/>
  <c r="AE963" i="1"/>
  <c r="AE955" i="1"/>
  <c r="AH943" i="1"/>
  <c r="AL943" i="1" s="1"/>
  <c r="Q943" i="1" s="1"/>
  <c r="AH928" i="1"/>
  <c r="AL928" i="1" s="1"/>
  <c r="Q928" i="1" s="1"/>
  <c r="AH926" i="1"/>
  <c r="AL926" i="1" s="1"/>
  <c r="Q926" i="1" s="1"/>
  <c r="AH924" i="1"/>
  <c r="AL924" i="1" s="1"/>
  <c r="Q924" i="1" s="1"/>
  <c r="AH922" i="1"/>
  <c r="AL922" i="1" s="1"/>
  <c r="Q922" i="1" s="1"/>
  <c r="AH920" i="1"/>
  <c r="AH939" i="1"/>
  <c r="AH918" i="1"/>
  <c r="AL900" i="1"/>
  <c r="Q900" i="1" s="1"/>
  <c r="AL891" i="1"/>
  <c r="Q891" i="1" s="1"/>
  <c r="AL878" i="1"/>
  <c r="Q878" i="1" s="1"/>
  <c r="AL871" i="1"/>
  <c r="Q871" i="1" s="1"/>
  <c r="AH848" i="1"/>
  <c r="AL845" i="1"/>
  <c r="Q845" i="1" s="1"/>
  <c r="AL843" i="1"/>
  <c r="Q843" i="1" s="1"/>
  <c r="AL841" i="1"/>
  <c r="Q841" i="1" s="1"/>
  <c r="AL824" i="1"/>
  <c r="Q824" i="1" s="1"/>
  <c r="AE855" i="1"/>
  <c r="AE852" i="1"/>
  <c r="AE849" i="1"/>
  <c r="AE846" i="1"/>
  <c r="AE795" i="1"/>
  <c r="AE787" i="1"/>
  <c r="AE779" i="1"/>
  <c r="AE771" i="1"/>
  <c r="AE763" i="1"/>
  <c r="AE815" i="1"/>
  <c r="AH791" i="1"/>
  <c r="AH783" i="1"/>
  <c r="AH775" i="1"/>
  <c r="AH767" i="1"/>
  <c r="AH760" i="1"/>
  <c r="AE744" i="1"/>
  <c r="AL730" i="1"/>
  <c r="Q730" i="1" s="1"/>
  <c r="AL726" i="1"/>
  <c r="Q726" i="1" s="1"/>
  <c r="AL722" i="1"/>
  <c r="Q722" i="1" s="1"/>
  <c r="AL718" i="1"/>
  <c r="Q718" i="1" s="1"/>
  <c r="AL710" i="1"/>
  <c r="Q710" i="1" s="1"/>
  <c r="AL702" i="1"/>
  <c r="Q702" i="1" s="1"/>
  <c r="AL698" i="1"/>
  <c r="Q698" i="1" s="1"/>
  <c r="AL694" i="1"/>
  <c r="Q694" i="1" s="1"/>
  <c r="AL686" i="1"/>
  <c r="Q686" i="1" s="1"/>
  <c r="AL678" i="1"/>
  <c r="Q678" i="1" s="1"/>
  <c r="AL670" i="1"/>
  <c r="Q670" i="1" s="1"/>
  <c r="AL666" i="1"/>
  <c r="Q666" i="1" s="1"/>
  <c r="AL662" i="1"/>
  <c r="Q662" i="1" s="1"/>
  <c r="AL654" i="1"/>
  <c r="Q654" i="1" s="1"/>
  <c r="AH755" i="1"/>
  <c r="AL755" i="1" s="1"/>
  <c r="Q755" i="1" s="1"/>
  <c r="AE637" i="1"/>
  <c r="AE629" i="1"/>
  <c r="AE621" i="1"/>
  <c r="AE613" i="1"/>
  <c r="AE605" i="1"/>
  <c r="AE640" i="1"/>
  <c r="AL640" i="1" s="1"/>
  <c r="Q640" i="1" s="1"/>
  <c r="AE632" i="1"/>
  <c r="AL632" i="1" s="1"/>
  <c r="Q632" i="1" s="1"/>
  <c r="AE624" i="1"/>
  <c r="AL624" i="1" s="1"/>
  <c r="Q624" i="1" s="1"/>
  <c r="AE616" i="1"/>
  <c r="AL616" i="1" s="1"/>
  <c r="Q616" i="1" s="1"/>
  <c r="AE608" i="1"/>
  <c r="AL608" i="1" s="1"/>
  <c r="Q608" i="1" s="1"/>
  <c r="AE522" i="1"/>
  <c r="AE514" i="1"/>
  <c r="AL514" i="1" s="1"/>
  <c r="Q514" i="1" s="1"/>
  <c r="AE511" i="1"/>
  <c r="AL511" i="1" s="1"/>
  <c r="Q511" i="1" s="1"/>
  <c r="AH390" i="1"/>
  <c r="AL385" i="1"/>
  <c r="Q385" i="1" s="1"/>
  <c r="AL377" i="1"/>
  <c r="Q377" i="1" s="1"/>
  <c r="AE370" i="1"/>
  <c r="AL355" i="1"/>
  <c r="Q355" i="1" s="1"/>
  <c r="AE390" i="1"/>
  <c r="AL345" i="1"/>
  <c r="Q345" i="1" s="1"/>
  <c r="AL323" i="1"/>
  <c r="Q323" i="1" s="1"/>
  <c r="AH299" i="1"/>
  <c r="AL281" i="1"/>
  <c r="Q281" i="1" s="1"/>
  <c r="AL217" i="1"/>
  <c r="Q217" i="1" s="1"/>
  <c r="AL201" i="1"/>
  <c r="Q201" i="1" s="1"/>
  <c r="AE300" i="1"/>
  <c r="AH292" i="1"/>
  <c r="AH288" i="1"/>
  <c r="AL288" i="1" s="1"/>
  <c r="Q288" i="1" s="1"/>
  <c r="AH284" i="1"/>
  <c r="AH280" i="1"/>
  <c r="AH332" i="1"/>
  <c r="AE315" i="1"/>
  <c r="AE314" i="1"/>
  <c r="AE311" i="1"/>
  <c r="AE310" i="1"/>
  <c r="AE307" i="1"/>
  <c r="AE272" i="1"/>
  <c r="AE270" i="1"/>
  <c r="AE262" i="1"/>
  <c r="AE254" i="1"/>
  <c r="AL254" i="1" s="1"/>
  <c r="Q254" i="1" s="1"/>
  <c r="AE246" i="1"/>
  <c r="AL246" i="1" s="1"/>
  <c r="Q246" i="1" s="1"/>
  <c r="AE238" i="1"/>
  <c r="AE234" i="1"/>
  <c r="AL234" i="1" s="1"/>
  <c r="Q234" i="1" s="1"/>
  <c r="AE230" i="1"/>
  <c r="AL230" i="1" s="1"/>
  <c r="Q230" i="1" s="1"/>
  <c r="AE226" i="1"/>
  <c r="AL226" i="1" s="1"/>
  <c r="Q226" i="1" s="1"/>
  <c r="AE222" i="1"/>
  <c r="AL222" i="1" s="1"/>
  <c r="Q222" i="1" s="1"/>
  <c r="T411" i="1"/>
  <c r="AH344" i="1"/>
  <c r="AE340" i="1"/>
  <c r="AH336" i="1"/>
  <c r="AH316" i="1"/>
  <c r="AH315" i="1"/>
  <c r="AH196" i="1"/>
  <c r="AL196" i="1" s="1"/>
  <c r="Q196" i="1" s="1"/>
  <c r="AL179" i="1"/>
  <c r="Q179" i="1" s="1"/>
  <c r="AE170" i="1"/>
  <c r="AL170" i="1" s="1"/>
  <c r="Q170" i="1" s="1"/>
  <c r="AL163" i="1"/>
  <c r="Q163" i="1" s="1"/>
  <c r="AE154" i="1"/>
  <c r="AL154" i="1" s="1"/>
  <c r="Q154" i="1" s="1"/>
  <c r="AL147" i="1"/>
  <c r="Q147" i="1" s="1"/>
  <c r="AL133" i="1"/>
  <c r="Q133" i="1" s="1"/>
  <c r="AE122" i="1"/>
  <c r="AL122" i="1" s="1"/>
  <c r="Q122" i="1" s="1"/>
  <c r="AE112" i="1"/>
  <c r="AL112" i="1" s="1"/>
  <c r="Q112" i="1" s="1"/>
  <c r="AL105" i="1"/>
  <c r="Q105" i="1" s="1"/>
  <c r="AE96" i="1"/>
  <c r="AL96" i="1" s="1"/>
  <c r="Q96" i="1" s="1"/>
  <c r="T83" i="1"/>
  <c r="T82" i="1"/>
  <c r="AL64" i="1"/>
  <c r="AE49" i="1"/>
  <c r="AL49" i="1" s="1"/>
  <c r="Q49" i="1" s="1"/>
  <c r="AH41" i="1"/>
  <c r="AL41" i="1" s="1"/>
  <c r="Q41" i="1" s="1"/>
  <c r="AE218" i="1"/>
  <c r="AL218" i="1" s="1"/>
  <c r="Q218" i="1" s="1"/>
  <c r="AH190" i="1"/>
  <c r="AE188" i="1"/>
  <c r="AH236" i="1"/>
  <c r="AL236" i="1" s="1"/>
  <c r="Q236" i="1" s="1"/>
  <c r="AH232" i="1"/>
  <c r="AL232" i="1" s="1"/>
  <c r="Q232" i="1" s="1"/>
  <c r="AH228" i="1"/>
  <c r="AL228" i="1" s="1"/>
  <c r="Q228" i="1" s="1"/>
  <c r="AH224" i="1"/>
  <c r="AL224" i="1" s="1"/>
  <c r="Q224" i="1" s="1"/>
  <c r="AE198" i="1"/>
  <c r="AL198" i="1" s="1"/>
  <c r="Q198" i="1" s="1"/>
  <c r="AE130" i="1"/>
  <c r="AE81" i="1"/>
  <c r="AH44" i="1"/>
  <c r="AL44" i="1" s="1"/>
  <c r="Q44" i="1" s="1"/>
  <c r="AH189" i="1"/>
  <c r="AL189" i="1" s="1"/>
  <c r="Q189" i="1" s="1"/>
  <c r="AH134" i="1"/>
  <c r="AH130" i="1"/>
  <c r="AH126" i="1"/>
  <c r="AH81" i="1"/>
  <c r="AH67" i="1"/>
  <c r="AH57" i="1"/>
  <c r="AE785" i="1"/>
  <c r="AE760" i="1"/>
  <c r="AL661" i="1"/>
  <c r="Q661" i="1" s="1"/>
  <c r="AH992" i="1"/>
  <c r="AE978" i="1"/>
  <c r="AL978" i="1" s="1"/>
  <c r="Q978" i="1" s="1"/>
  <c r="AE970" i="1"/>
  <c r="AL970" i="1" s="1"/>
  <c r="Q970" i="1" s="1"/>
  <c r="AE960" i="1"/>
  <c r="AL960" i="1" s="1"/>
  <c r="Q960" i="1" s="1"/>
  <c r="AE952" i="1"/>
  <c r="AL952" i="1" s="1"/>
  <c r="Q952" i="1" s="1"/>
  <c r="AE942" i="1"/>
  <c r="AH963" i="1"/>
  <c r="AH959" i="1"/>
  <c r="AH957" i="1"/>
  <c r="AH955" i="1"/>
  <c r="AH951" i="1"/>
  <c r="AH949" i="1"/>
  <c r="AL949" i="1" s="1"/>
  <c r="Q949" i="1" s="1"/>
  <c r="AH935" i="1"/>
  <c r="AL935" i="1" s="1"/>
  <c r="Q935" i="1" s="1"/>
  <c r="AH933" i="1"/>
  <c r="AL933" i="1" s="1"/>
  <c r="Q933" i="1" s="1"/>
  <c r="AH931" i="1"/>
  <c r="AL931" i="1" s="1"/>
  <c r="Q931" i="1" s="1"/>
  <c r="AH929" i="1"/>
  <c r="AL929" i="1" s="1"/>
  <c r="Q929" i="1" s="1"/>
  <c r="AL914" i="1"/>
  <c r="Q914" i="1" s="1"/>
  <c r="AL911" i="1"/>
  <c r="Q911" i="1" s="1"/>
  <c r="AL902" i="1"/>
  <c r="Q902" i="1" s="1"/>
  <c r="AL896" i="1"/>
  <c r="Q896" i="1" s="1"/>
  <c r="AL880" i="1"/>
  <c r="Q880" i="1" s="1"/>
  <c r="AE916" i="1"/>
  <c r="AL916" i="1" s="1"/>
  <c r="Q916" i="1" s="1"/>
  <c r="AL854" i="1"/>
  <c r="Q854" i="1" s="1"/>
  <c r="AL838" i="1"/>
  <c r="Q838" i="1" s="1"/>
  <c r="AL831" i="1"/>
  <c r="Q831" i="1" s="1"/>
  <c r="AL825" i="1"/>
  <c r="Q825" i="1" s="1"/>
  <c r="AH867" i="1"/>
  <c r="AL867" i="1" s="1"/>
  <c r="Q867" i="1" s="1"/>
  <c r="AE856" i="1"/>
  <c r="AE853" i="1"/>
  <c r="AE850" i="1"/>
  <c r="AE844" i="1"/>
  <c r="AL844" i="1" s="1"/>
  <c r="Q844" i="1" s="1"/>
  <c r="AE837" i="1"/>
  <c r="AL819" i="1"/>
  <c r="Q819" i="1" s="1"/>
  <c r="AE797" i="1"/>
  <c r="AE789" i="1"/>
  <c r="AE781" i="1"/>
  <c r="AL781" i="1" s="1"/>
  <c r="Q781" i="1" s="1"/>
  <c r="AE773" i="1"/>
  <c r="AE765" i="1"/>
  <c r="AL753" i="1"/>
  <c r="Q753" i="1" s="1"/>
  <c r="AH793" i="1"/>
  <c r="AH785" i="1"/>
  <c r="AH777" i="1"/>
  <c r="AH769" i="1"/>
  <c r="AH744" i="1"/>
  <c r="AE758" i="1"/>
  <c r="AL758" i="1" s="1"/>
  <c r="Q758" i="1" s="1"/>
  <c r="AE734" i="1"/>
  <c r="AL592" i="1"/>
  <c r="Q592" i="1" s="1"/>
  <c r="AL584" i="1"/>
  <c r="Q584" i="1" s="1"/>
  <c r="AL580" i="1"/>
  <c r="Q580" i="1" s="1"/>
  <c r="AL576" i="1"/>
  <c r="Q576" i="1" s="1"/>
  <c r="AL572" i="1"/>
  <c r="Q572" i="1" s="1"/>
  <c r="AL568" i="1"/>
  <c r="Q568" i="1" s="1"/>
  <c r="AL564" i="1"/>
  <c r="Q564" i="1" s="1"/>
  <c r="AL560" i="1"/>
  <c r="Q560" i="1" s="1"/>
  <c r="AL556" i="1"/>
  <c r="Q556" i="1" s="1"/>
  <c r="AL548" i="1"/>
  <c r="Q548" i="1" s="1"/>
  <c r="AL544" i="1"/>
  <c r="Q544" i="1" s="1"/>
  <c r="AL536" i="1"/>
  <c r="Q536" i="1" s="1"/>
  <c r="AL533" i="1"/>
  <c r="Q533" i="1" s="1"/>
  <c r="AL531" i="1"/>
  <c r="Q531" i="1" s="1"/>
  <c r="AL529" i="1"/>
  <c r="Q529" i="1" s="1"/>
  <c r="T500" i="1"/>
  <c r="AE520" i="1"/>
  <c r="AL520" i="1" s="1"/>
  <c r="Q520" i="1" s="1"/>
  <c r="AE512" i="1"/>
  <c r="AE508" i="1"/>
  <c r="AL508" i="1" s="1"/>
  <c r="Q508" i="1" s="1"/>
  <c r="AL371" i="1"/>
  <c r="Q371" i="1" s="1"/>
  <c r="AL359" i="1"/>
  <c r="Q359" i="1" s="1"/>
  <c r="AH389" i="1"/>
  <c r="AL389" i="1" s="1"/>
  <c r="Q389" i="1" s="1"/>
  <c r="AL341" i="1"/>
  <c r="Q341" i="1" s="1"/>
  <c r="AL257" i="1"/>
  <c r="Q257" i="1" s="1"/>
  <c r="AL241" i="1"/>
  <c r="Q241" i="1" s="1"/>
  <c r="AL233" i="1"/>
  <c r="Q233" i="1" s="1"/>
  <c r="AE362" i="1"/>
  <c r="AE358" i="1"/>
  <c r="AE354" i="1"/>
  <c r="AL354" i="1" s="1"/>
  <c r="Q354" i="1" s="1"/>
  <c r="AE350" i="1"/>
  <c r="AE293" i="1"/>
  <c r="AH274" i="1"/>
  <c r="AL347" i="1"/>
  <c r="Q347" i="1" s="1"/>
  <c r="AE290" i="1"/>
  <c r="AE282" i="1"/>
  <c r="AH311" i="1"/>
  <c r="AE182" i="1"/>
  <c r="AE166" i="1"/>
  <c r="AL166" i="1" s="1"/>
  <c r="Q166" i="1" s="1"/>
  <c r="AE150" i="1"/>
  <c r="AE108" i="1"/>
  <c r="AL108" i="1" s="1"/>
  <c r="Q108" i="1" s="1"/>
  <c r="AL92" i="1"/>
  <c r="Q92" i="1" s="1"/>
  <c r="AL69" i="1"/>
  <c r="AE53" i="1"/>
  <c r="AL53" i="1" s="1"/>
  <c r="Q53" i="1" s="1"/>
  <c r="AE176" i="1"/>
  <c r="AE168" i="1"/>
  <c r="AE160" i="1"/>
  <c r="AE152" i="1"/>
  <c r="AE144" i="1"/>
  <c r="AE102" i="1"/>
  <c r="AE94" i="1"/>
  <c r="AE75" i="1"/>
  <c r="AE57" i="1"/>
  <c r="AE190" i="1"/>
  <c r="AH180" i="1"/>
  <c r="AH176" i="1"/>
  <c r="AH172" i="1"/>
  <c r="AH168" i="1"/>
  <c r="AH164" i="1"/>
  <c r="AH160" i="1"/>
  <c r="AH156" i="1"/>
  <c r="AH152" i="1"/>
  <c r="AH148" i="1"/>
  <c r="AH144" i="1"/>
  <c r="AH140" i="1"/>
  <c r="AL140" i="1" s="1"/>
  <c r="Q140" i="1" s="1"/>
  <c r="AH118" i="1"/>
  <c r="AH114" i="1"/>
  <c r="AH110" i="1"/>
  <c r="AH106" i="1"/>
  <c r="AH102" i="1"/>
  <c r="AH98" i="1"/>
  <c r="AH94" i="1"/>
  <c r="AH51" i="1"/>
  <c r="AH47" i="1"/>
  <c r="AL47" i="1" s="1"/>
  <c r="Q47" i="1" s="1"/>
  <c r="AH43" i="1"/>
  <c r="AL43" i="1" s="1"/>
  <c r="Q43" i="1" s="1"/>
  <c r="AE974" i="1"/>
  <c r="AL915" i="1"/>
  <c r="Q915" i="1" s="1"/>
  <c r="AE777" i="1"/>
  <c r="AL1017" i="1"/>
  <c r="AH987" i="1"/>
  <c r="AL987" i="1" s="1"/>
  <c r="Q987" i="1" s="1"/>
  <c r="AH979" i="1"/>
  <c r="AL979" i="1" s="1"/>
  <c r="Q979" i="1" s="1"/>
  <c r="AE993" i="1"/>
  <c r="AE962" i="1"/>
  <c r="AE954" i="1"/>
  <c r="AL913" i="1"/>
  <c r="Q913" i="1" s="1"/>
  <c r="AL904" i="1"/>
  <c r="Q904" i="1" s="1"/>
  <c r="AL875" i="1"/>
  <c r="Q875" i="1" s="1"/>
  <c r="AH855" i="1"/>
  <c r="AH852" i="1"/>
  <c r="AH849" i="1"/>
  <c r="AH846" i="1"/>
  <c r="AH865" i="1"/>
  <c r="AL822" i="1"/>
  <c r="Q822" i="1" s="1"/>
  <c r="AL817" i="1"/>
  <c r="Q817" i="1" s="1"/>
  <c r="AE811" i="1"/>
  <c r="AL811" i="1" s="1"/>
  <c r="Q811" i="1" s="1"/>
  <c r="AE809" i="1"/>
  <c r="AE803" i="1"/>
  <c r="AL803" i="1" s="1"/>
  <c r="Q803" i="1" s="1"/>
  <c r="AE801" i="1"/>
  <c r="AH795" i="1"/>
  <c r="AH787" i="1"/>
  <c r="AH779" i="1"/>
  <c r="AH771" i="1"/>
  <c r="AH763" i="1"/>
  <c r="AL700" i="1"/>
  <c r="Q700" i="1" s="1"/>
  <c r="AL692" i="1"/>
  <c r="Q692" i="1" s="1"/>
  <c r="AL684" i="1"/>
  <c r="Q684" i="1" s="1"/>
  <c r="AL668" i="1"/>
  <c r="Q668" i="1" s="1"/>
  <c r="AL660" i="1"/>
  <c r="Q660" i="1" s="1"/>
  <c r="AL652" i="1"/>
  <c r="Q652" i="1" s="1"/>
  <c r="AE642" i="1"/>
  <c r="AH637" i="1"/>
  <c r="AH635" i="1"/>
  <c r="AH633" i="1"/>
  <c r="AL633" i="1" s="1"/>
  <c r="Q633" i="1" s="1"/>
  <c r="AH629" i="1"/>
  <c r="AH627" i="1"/>
  <c r="AL627" i="1" s="1"/>
  <c r="Q627" i="1" s="1"/>
  <c r="AH625" i="1"/>
  <c r="AH621" i="1"/>
  <c r="AH619" i="1"/>
  <c r="AL619" i="1" s="1"/>
  <c r="Q619" i="1" s="1"/>
  <c r="AH617" i="1"/>
  <c r="AL617" i="1" s="1"/>
  <c r="Q617" i="1" s="1"/>
  <c r="AH613" i="1"/>
  <c r="AH611" i="1"/>
  <c r="AH609" i="1"/>
  <c r="AL609" i="1" s="1"/>
  <c r="Q609" i="1" s="1"/>
  <c r="AH605" i="1"/>
  <c r="AH603" i="1"/>
  <c r="AH601" i="1"/>
  <c r="AL601" i="1" s="1"/>
  <c r="Q601" i="1" s="1"/>
  <c r="AH642" i="1"/>
  <c r="AE518" i="1"/>
  <c r="AL518" i="1" s="1"/>
  <c r="Q518" i="1" s="1"/>
  <c r="AH370" i="1"/>
  <c r="AL289" i="1"/>
  <c r="Q289" i="1" s="1"/>
  <c r="AE280" i="1"/>
  <c r="AL269" i="1"/>
  <c r="Q269" i="1" s="1"/>
  <c r="AE260" i="1"/>
  <c r="AL253" i="1"/>
  <c r="Q253" i="1" s="1"/>
  <c r="AE244" i="1"/>
  <c r="AL213" i="1"/>
  <c r="Q213" i="1" s="1"/>
  <c r="AL205" i="1"/>
  <c r="Q205" i="1" s="1"/>
  <c r="AE304" i="1"/>
  <c r="AH268" i="1"/>
  <c r="AL268" i="1" s="1"/>
  <c r="Q268" i="1" s="1"/>
  <c r="AH260" i="1"/>
  <c r="AH256" i="1"/>
  <c r="AH252" i="1"/>
  <c r="AH244" i="1"/>
  <c r="AH240" i="1"/>
  <c r="AE332" i="1"/>
  <c r="AH314" i="1"/>
  <c r="AH310" i="1"/>
  <c r="AE266" i="1"/>
  <c r="AL266" i="1" s="1"/>
  <c r="Q266" i="1" s="1"/>
  <c r="AE258" i="1"/>
  <c r="AL258" i="1" s="1"/>
  <c r="Q258" i="1" s="1"/>
  <c r="AE250" i="1"/>
  <c r="AL250" i="1" s="1"/>
  <c r="Q250" i="1" s="1"/>
  <c r="AE242" i="1"/>
  <c r="AL242" i="1" s="1"/>
  <c r="Q242" i="1" s="1"/>
  <c r="AE344" i="1"/>
  <c r="AH340" i="1"/>
  <c r="AE336" i="1"/>
  <c r="AE316" i="1"/>
  <c r="AH307" i="1"/>
  <c r="AH304" i="1"/>
  <c r="AH293" i="1"/>
  <c r="AE178" i="1"/>
  <c r="AL178" i="1" s="1"/>
  <c r="Q178" i="1" s="1"/>
  <c r="AL171" i="1"/>
  <c r="Q171" i="1" s="1"/>
  <c r="AE162" i="1"/>
  <c r="AL162" i="1" s="1"/>
  <c r="Q162" i="1" s="1"/>
  <c r="AL155" i="1"/>
  <c r="Q155" i="1" s="1"/>
  <c r="AE146" i="1"/>
  <c r="AL146" i="1" s="1"/>
  <c r="Q146" i="1" s="1"/>
  <c r="AL121" i="1"/>
  <c r="Q121" i="1" s="1"/>
  <c r="AE104" i="1"/>
  <c r="AL104" i="1" s="1"/>
  <c r="Q104" i="1" s="1"/>
  <c r="AE202" i="1"/>
  <c r="AL202" i="1" s="1"/>
  <c r="Q202" i="1" s="1"/>
  <c r="AE134" i="1"/>
  <c r="AE126" i="1"/>
  <c r="AL801" i="1" l="1"/>
  <c r="Q801" i="1" s="1"/>
  <c r="AL290" i="1"/>
  <c r="Q290" i="1" s="1"/>
  <c r="AL350" i="1"/>
  <c r="Q350" i="1" s="1"/>
  <c r="AL837" i="1"/>
  <c r="Q837" i="1" s="1"/>
  <c r="AL959" i="1"/>
  <c r="Q959" i="1" s="1"/>
  <c r="AL775" i="1"/>
  <c r="Q775" i="1" s="1"/>
  <c r="AL172" i="1"/>
  <c r="Q172" i="1" s="1"/>
  <c r="AL765" i="1"/>
  <c r="Q765" i="1" s="1"/>
  <c r="AL965" i="1"/>
  <c r="Q965" i="1" s="1"/>
  <c r="AL284" i="1"/>
  <c r="Q284" i="1" s="1"/>
  <c r="AL51" i="1"/>
  <c r="Q51" i="1" s="1"/>
  <c r="AL106" i="1"/>
  <c r="Q106" i="1" s="1"/>
  <c r="AL156" i="1"/>
  <c r="Q156" i="1" s="1"/>
  <c r="AL603" i="1"/>
  <c r="Q603" i="1" s="1"/>
  <c r="AL635" i="1"/>
  <c r="Q635" i="1" s="1"/>
  <c r="AL734" i="1"/>
  <c r="Q734" i="1" s="1"/>
  <c r="AL797" i="1"/>
  <c r="Q797" i="1" s="1"/>
  <c r="AL850" i="1"/>
  <c r="Q850" i="1" s="1"/>
  <c r="AL942" i="1"/>
  <c r="Q942" i="1" s="1"/>
  <c r="AL783" i="1"/>
  <c r="Q783" i="1" s="1"/>
  <c r="AL225" i="1"/>
  <c r="Q225" i="1" s="1"/>
  <c r="AL190" i="1"/>
  <c r="Q190" i="1" s="1"/>
  <c r="AL522" i="1"/>
  <c r="Q522" i="1" s="1"/>
  <c r="AL918" i="1"/>
  <c r="Q918" i="1" s="1"/>
  <c r="AL158" i="1"/>
  <c r="Q158" i="1" s="1"/>
  <c r="AL658" i="1"/>
  <c r="Q658" i="1" s="1"/>
  <c r="AL570" i="1"/>
  <c r="Q570" i="1" s="1"/>
  <c r="AL993" i="1"/>
  <c r="Q993" i="1" s="1"/>
  <c r="AL182" i="1"/>
  <c r="Q182" i="1" s="1"/>
  <c r="AL951" i="1"/>
  <c r="Q951" i="1" s="1"/>
  <c r="AL193" i="1"/>
  <c r="Q193" i="1" s="1"/>
  <c r="AL88" i="1"/>
  <c r="Q88" i="1" s="1"/>
  <c r="AL126" i="1"/>
  <c r="Q126" i="1" s="1"/>
  <c r="AL773" i="1"/>
  <c r="Q773" i="1" s="1"/>
  <c r="AL853" i="1"/>
  <c r="Q853" i="1" s="1"/>
  <c r="AL946" i="1"/>
  <c r="Q946" i="1" s="1"/>
  <c r="AL634" i="1"/>
  <c r="Q634" i="1" s="1"/>
  <c r="AL830" i="1"/>
  <c r="Q830" i="1" s="1"/>
  <c r="AL206" i="1"/>
  <c r="Q206" i="1" s="1"/>
  <c r="AL690" i="1"/>
  <c r="Q690" i="1" s="1"/>
  <c r="AL708" i="1"/>
  <c r="Q708" i="1" s="1"/>
  <c r="AL256" i="1"/>
  <c r="Q256" i="1" s="1"/>
  <c r="AL625" i="1"/>
  <c r="Q625" i="1" s="1"/>
  <c r="AL512" i="1"/>
  <c r="Q512" i="1" s="1"/>
  <c r="AL67" i="1"/>
  <c r="AL272" i="1"/>
  <c r="Q272" i="1" s="1"/>
  <c r="AL559" i="1"/>
  <c r="Q559" i="1" s="1"/>
  <c r="AL264" i="1"/>
  <c r="Q264" i="1" s="1"/>
  <c r="AL159" i="1"/>
  <c r="Q159" i="1" s="1"/>
  <c r="AL856" i="1"/>
  <c r="Q856" i="1" s="1"/>
  <c r="AL188" i="1"/>
  <c r="Q188" i="1" s="1"/>
  <c r="AL262" i="1"/>
  <c r="Q262" i="1" s="1"/>
  <c r="AL299" i="1"/>
  <c r="Q299" i="1" s="1"/>
  <c r="AL954" i="1"/>
  <c r="Q954" i="1" s="1"/>
  <c r="AL974" i="1"/>
  <c r="Q974" i="1" s="1"/>
  <c r="AL274" i="1"/>
  <c r="Q274" i="1" s="1"/>
  <c r="AL252" i="1"/>
  <c r="Q252" i="1" s="1"/>
  <c r="AL611" i="1"/>
  <c r="Q611" i="1" s="1"/>
  <c r="AL114" i="1"/>
  <c r="Q114" i="1" s="1"/>
  <c r="AL150" i="1"/>
  <c r="Q150" i="1" s="1"/>
  <c r="AL282" i="1"/>
  <c r="Q282" i="1" s="1"/>
  <c r="AL957" i="1"/>
  <c r="Q957" i="1" s="1"/>
  <c r="AL238" i="1"/>
  <c r="Q238" i="1" s="1"/>
  <c r="AL767" i="1"/>
  <c r="Q767" i="1" s="1"/>
  <c r="AL920" i="1"/>
  <c r="Q920" i="1" s="1"/>
  <c r="AL646" i="1"/>
  <c r="Q646" i="1" s="1"/>
  <c r="AL816" i="1"/>
  <c r="Q816" i="1" s="1"/>
  <c r="AL1012" i="1"/>
  <c r="AL862" i="1"/>
  <c r="Q862" i="1" s="1"/>
  <c r="AL309" i="1"/>
  <c r="Q309" i="1" s="1"/>
  <c r="AL829" i="1"/>
  <c r="Q829" i="1" s="1"/>
  <c r="AL682" i="1"/>
  <c r="Q682" i="1" s="1"/>
  <c r="AL716" i="1"/>
  <c r="Q716" i="1" s="1"/>
  <c r="AL857" i="1"/>
  <c r="Q857" i="1" s="1"/>
  <c r="AL602" i="1"/>
  <c r="Q602" i="1" s="1"/>
  <c r="AL185" i="1"/>
  <c r="Q185" i="1" s="1"/>
  <c r="AL674" i="1"/>
  <c r="Q674" i="1" s="1"/>
  <c r="AL597" i="1"/>
  <c r="Q597" i="1" s="1"/>
  <c r="AL706" i="1"/>
  <c r="Q706" i="1" s="1"/>
  <c r="AL316" i="1"/>
  <c r="Q316" i="1" s="1"/>
  <c r="AL248" i="1"/>
  <c r="Q248" i="1" s="1"/>
  <c r="AL362" i="1"/>
  <c r="Q362" i="1" s="1"/>
  <c r="AL939" i="1"/>
  <c r="Q939" i="1" s="1"/>
  <c r="AL1013" i="1"/>
  <c r="AL119" i="1"/>
  <c r="Q119" i="1" s="1"/>
  <c r="AL623" i="1"/>
  <c r="Q623" i="1" s="1"/>
  <c r="AL842" i="1"/>
  <c r="Q842" i="1" s="1"/>
  <c r="AL647" i="1"/>
  <c r="Q647" i="1" s="1"/>
  <c r="AL332" i="1"/>
  <c r="Q332" i="1" s="1"/>
  <c r="AL292" i="1"/>
  <c r="Q292" i="1" s="1"/>
  <c r="AL815" i="1"/>
  <c r="Q815" i="1" s="1"/>
  <c r="AL615" i="1"/>
  <c r="Q615" i="1" s="1"/>
  <c r="AL805" i="1"/>
  <c r="Q805" i="1" s="1"/>
  <c r="AL985" i="1"/>
  <c r="Q985" i="1" s="1"/>
  <c r="AL75" i="1"/>
  <c r="Q75" i="1" s="1"/>
  <c r="AL358" i="1"/>
  <c r="Q358" i="1" s="1"/>
  <c r="AL846" i="1"/>
  <c r="Q846" i="1" s="1"/>
  <c r="AL992" i="1"/>
  <c r="Q992" i="1" s="1"/>
  <c r="AL270" i="1"/>
  <c r="Q270" i="1" s="1"/>
  <c r="AL300" i="1"/>
  <c r="Q300" i="1" s="1"/>
  <c r="AL961" i="1"/>
  <c r="Q961" i="1" s="1"/>
  <c r="AL344" i="1"/>
  <c r="Q344" i="1" s="1"/>
  <c r="AL861" i="1"/>
  <c r="Q861" i="1" s="1"/>
  <c r="AL588" i="1"/>
  <c r="Q588" i="1" s="1"/>
  <c r="AL134" i="1"/>
  <c r="Q134" i="1" s="1"/>
  <c r="AL809" i="1"/>
  <c r="Q809" i="1" s="1"/>
  <c r="AL777" i="1"/>
  <c r="Q777" i="1" s="1"/>
  <c r="AL118" i="1"/>
  <c r="Q118" i="1" s="1"/>
  <c r="AL789" i="1"/>
  <c r="Q789" i="1" s="1"/>
  <c r="AL791" i="1"/>
  <c r="Q791" i="1" s="1"/>
  <c r="AL303" i="1"/>
  <c r="Q303" i="1" s="1"/>
  <c r="AL737" i="1"/>
  <c r="Q737" i="1" s="1"/>
  <c r="AL813" i="1"/>
  <c r="Q813" i="1" s="1"/>
  <c r="AL738" i="1"/>
  <c r="Q738" i="1" s="1"/>
  <c r="AL848" i="1"/>
  <c r="Q848" i="1" s="1"/>
  <c r="AL382" i="1"/>
  <c r="Q382" i="1" s="1"/>
  <c r="AL378" i="1"/>
  <c r="Q378" i="1" s="1"/>
  <c r="AL240" i="1"/>
  <c r="Q240" i="1" s="1"/>
  <c r="AL962" i="1"/>
  <c r="Q962" i="1" s="1"/>
  <c r="AL989" i="1"/>
  <c r="Q989" i="1" s="1"/>
  <c r="AL293" i="1"/>
  <c r="Q293" i="1" s="1"/>
  <c r="AL785" i="1"/>
  <c r="Q785" i="1" s="1"/>
  <c r="AL779" i="1"/>
  <c r="Q779" i="1" s="1"/>
  <c r="AL807" i="1"/>
  <c r="Q807" i="1" s="1"/>
  <c r="AL642" i="1"/>
  <c r="Q642" i="1" s="1"/>
  <c r="AL244" i="1"/>
  <c r="Q244" i="1" s="1"/>
  <c r="AL280" i="1"/>
  <c r="Q280" i="1" s="1"/>
  <c r="AL310" i="1"/>
  <c r="Q310" i="1" s="1"/>
  <c r="AL390" i="1"/>
  <c r="Q390" i="1" s="1"/>
  <c r="AL621" i="1"/>
  <c r="Q621" i="1" s="1"/>
  <c r="AL771" i="1"/>
  <c r="Q771" i="1" s="1"/>
  <c r="AL643" i="1"/>
  <c r="Q643" i="1" s="1"/>
  <c r="AL953" i="1"/>
  <c r="Q953" i="1" s="1"/>
  <c r="AL769" i="1"/>
  <c r="Q769" i="1" s="1"/>
  <c r="AL336" i="1"/>
  <c r="Q336" i="1" s="1"/>
  <c r="AL304" i="1"/>
  <c r="Q304" i="1" s="1"/>
  <c r="AL260" i="1"/>
  <c r="Q260" i="1" s="1"/>
  <c r="AL57" i="1"/>
  <c r="Q57" i="1" s="1"/>
  <c r="AL130" i="1"/>
  <c r="Q130" i="1" s="1"/>
  <c r="T1058" i="1"/>
  <c r="AL340" i="1"/>
  <c r="Q340" i="1" s="1"/>
  <c r="AL314" i="1"/>
  <c r="Q314" i="1" s="1"/>
  <c r="AL370" i="1"/>
  <c r="Q370" i="1" s="1"/>
  <c r="AL605" i="1"/>
  <c r="Q605" i="1" s="1"/>
  <c r="AL637" i="1"/>
  <c r="Q637" i="1" s="1"/>
  <c r="AL787" i="1"/>
  <c r="Q787" i="1" s="1"/>
  <c r="AL852" i="1"/>
  <c r="Q852" i="1" s="1"/>
  <c r="AL793" i="1"/>
  <c r="Q793" i="1" s="1"/>
  <c r="AL629" i="1"/>
  <c r="Q629" i="1" s="1"/>
  <c r="AL849" i="1"/>
  <c r="Q849" i="1" s="1"/>
  <c r="AL152" i="1"/>
  <c r="Q152" i="1" s="1"/>
  <c r="AL760" i="1"/>
  <c r="Q760" i="1" s="1"/>
  <c r="AL613" i="1"/>
  <c r="Q613" i="1" s="1"/>
  <c r="AL763" i="1"/>
  <c r="Q763" i="1" s="1"/>
  <c r="AL795" i="1"/>
  <c r="Q795" i="1" s="1"/>
  <c r="AL855" i="1"/>
  <c r="Q855" i="1" s="1"/>
  <c r="AL981" i="1"/>
  <c r="Q981" i="1" s="1"/>
  <c r="AL865" i="1"/>
  <c r="Q865" i="1" s="1"/>
  <c r="AL374" i="1"/>
  <c r="Q374" i="1" s="1"/>
  <c r="AL799" i="1"/>
  <c r="Q799" i="1" s="1"/>
  <c r="AL307" i="1"/>
  <c r="Q307" i="1" s="1"/>
  <c r="AL315" i="1"/>
  <c r="Q315" i="1" s="1"/>
  <c r="AL110" i="1"/>
  <c r="Q110" i="1" s="1"/>
  <c r="AL94" i="1"/>
  <c r="Q94" i="1" s="1"/>
  <c r="AL160" i="1"/>
  <c r="Q160" i="1" s="1"/>
  <c r="AL744" i="1"/>
  <c r="Q744" i="1" s="1"/>
  <c r="AL148" i="1"/>
  <c r="Q148" i="1" s="1"/>
  <c r="AL102" i="1"/>
  <c r="Q102" i="1" s="1"/>
  <c r="AL168" i="1"/>
  <c r="Q168" i="1" s="1"/>
  <c r="AL81" i="1"/>
  <c r="Q81" i="1" s="1"/>
  <c r="AL311" i="1"/>
  <c r="Q311" i="1" s="1"/>
  <c r="AL955" i="1"/>
  <c r="Q955" i="1" s="1"/>
  <c r="AL164" i="1"/>
  <c r="Q164" i="1" s="1"/>
  <c r="AL144" i="1"/>
  <c r="Q144" i="1" s="1"/>
  <c r="AL176" i="1"/>
  <c r="Q176" i="1" s="1"/>
  <c r="AL963" i="1"/>
  <c r="Q963" i="1" s="1"/>
  <c r="AL98" i="1"/>
  <c r="Q98" i="1" s="1"/>
  <c r="AL180" i="1"/>
  <c r="Q180" i="1" s="1"/>
  <c r="BG17" i="5" l="1"/>
  <c r="BH17" i="5" s="1"/>
  <c r="AK17" i="5" s="1"/>
  <c r="N9" i="6" s="1"/>
  <c r="BH50" i="5"/>
  <c r="BG46" i="5"/>
  <c r="BH46" i="5" s="1"/>
  <c r="AK46" i="5" s="1"/>
  <c r="N10" i="6" s="1"/>
  <c r="BG1084" i="5" l="1"/>
  <c r="BG16" i="5" s="1"/>
  <c r="BH16" i="5" s="1"/>
  <c r="AK16" i="5" s="1"/>
  <c r="N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Tiffany</author>
  </authors>
  <commentList>
    <comment ref="Q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Darurat untuk Polder 2 Milyar
</t>
        </r>
      </text>
    </comment>
    <comment ref="Q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Q6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V1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10 M ialaah uang pak oloan
</t>
        </r>
      </text>
    </comment>
    <comment ref="M61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Tiffany:</t>
        </r>
        <r>
          <rPr>
            <sz val="9"/>
            <color indexed="81"/>
            <rFont val="Tahoma"/>
            <family val="2"/>
          </rPr>
          <t xml:space="preserve">
permohonan pergeseran anggaran menjadi PL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Tiffany</author>
  </authors>
  <commentList>
    <comment ref="S7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Darurat untuk Polder 2 Milyar
</t>
        </r>
      </text>
    </comment>
    <comment ref="S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S7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AL15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10 M ialaah uang pak oloan
</t>
        </r>
      </text>
    </comment>
    <comment ref="N630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Tiffany:</t>
        </r>
        <r>
          <rPr>
            <sz val="9"/>
            <color indexed="81"/>
            <rFont val="Tahoma"/>
            <family val="2"/>
          </rPr>
          <t xml:space="preserve">
permohonan pergeseran anggaran menjadi PL</t>
        </r>
      </text>
    </comment>
  </commentList>
</comments>
</file>

<file path=xl/sharedStrings.xml><?xml version="1.0" encoding="utf-8"?>
<sst xmlns="http://schemas.openxmlformats.org/spreadsheetml/2006/main" count="18744" uniqueCount="2058">
  <si>
    <t>DAFTAR USULAN RENJA 2022 DINAS BINA MARGA DAN SUMBER DAYA AIR</t>
  </si>
  <si>
    <t>KODEFIKASI</t>
  </si>
  <si>
    <t>PROGRAM</t>
  </si>
  <si>
    <t>KEGIATAN</t>
  </si>
  <si>
    <t>SUB KEGIATAN</t>
  </si>
  <si>
    <t>INDIKATOR SUB KEGIATAN</t>
  </si>
  <si>
    <t>PEKERJAAN (INDIKATOR SUB KEGIATAN)</t>
  </si>
  <si>
    <t>LOKASI</t>
  </si>
  <si>
    <t>TARGET / SATUAN</t>
  </si>
  <si>
    <t>PENYESUAIAN TARGET</t>
  </si>
  <si>
    <t>PERANGKAT DAERAH</t>
  </si>
  <si>
    <t>PAGU PPAS 2022</t>
  </si>
  <si>
    <t>PAGU HASIL EFISIENSI 2022</t>
  </si>
  <si>
    <t>PL/LELANG</t>
  </si>
  <si>
    <t>BERTAMBAH/ BERKURANG</t>
  </si>
  <si>
    <t>KETERANGAN 1</t>
  </si>
  <si>
    <t>KETERANGAN 2</t>
  </si>
  <si>
    <t>SUMBER USULAN</t>
  </si>
  <si>
    <t>JUMLAH KEGIATAN</t>
  </si>
  <si>
    <t>KENDALA YANG DITEMUKAN SETELAH SURVEI</t>
  </si>
  <si>
    <t>dokumen tender</t>
  </si>
  <si>
    <t>Perjalanan Dalam Daerah</t>
  </si>
  <si>
    <t>KONSULTAN PERENCANA</t>
  </si>
  <si>
    <t>KONSULTAN PENGAWAS</t>
  </si>
  <si>
    <t>biaya kejaksaan</t>
  </si>
  <si>
    <t>BIAYA KONSTRUKSI</t>
  </si>
  <si>
    <t>KELURAHAN</t>
  </si>
  <si>
    <t>KECAMATAN</t>
  </si>
  <si>
    <t>PNS</t>
  </si>
  <si>
    <t>NON PNS</t>
  </si>
  <si>
    <t>Orang</t>
  </si>
  <si>
    <t>Hari</t>
  </si>
  <si>
    <t>biaya</t>
  </si>
  <si>
    <t>1</t>
  </si>
  <si>
    <t>3</t>
  </si>
  <si>
    <t>01</t>
  </si>
  <si>
    <t>PROGRAM PENUNJANG URUSAN PEMERINTAHAN DAERAH KABUPATEN/KOTA</t>
  </si>
  <si>
    <t>2</t>
  </si>
  <si>
    <t>Perencanaan, Penganggaran, dan Evaluasi Kinerja Perangkat Daerah</t>
  </si>
  <si>
    <t>06</t>
  </si>
  <si>
    <t>Koordinasi dan Penyusunan Laporan Capaian Kinerja dan Ikhtisar Realisasi Kinerja SKPD</t>
  </si>
  <si>
    <t>Jumlah laporan capaian kinerja dan iktisar realisasi kinerja SKPD</t>
  </si>
  <si>
    <t>5 laporan</t>
  </si>
  <si>
    <t>Dinas Bina Marga dan Sumber Daya Air</t>
  </si>
  <si>
    <t>BLPU</t>
  </si>
  <si>
    <t>02</t>
  </si>
  <si>
    <t>Administrasi Keuangan Perangkat Daerah</t>
  </si>
  <si>
    <t>Penyediaan Gaji dan Tunjangan ASN</t>
  </si>
  <si>
    <t>Jumlah pembayaran gaji dan tunjangan ASN</t>
  </si>
  <si>
    <t>1 Tahun</t>
  </si>
  <si>
    <t>05</t>
  </si>
  <si>
    <t>Koordinasi dan Penyusunan Laporan Keuangan Akhir Tahun SKPD</t>
  </si>
  <si>
    <t>Jumlah laporan keuangan bulanan, semesteran dan akhir tahun</t>
  </si>
  <si>
    <t>3 laporan</t>
  </si>
  <si>
    <t>Administrasi Kepegawaian Perangkat Daerah</t>
  </si>
  <si>
    <t>09</t>
  </si>
  <si>
    <t>Pendidikan dan Pelatihan Pegawai Berdasarkan Tugas dan Fungsi</t>
  </si>
  <si>
    <t>Terlaksananya Diklat Pendidikan dan Pelatihan Formal</t>
  </si>
  <si>
    <t>30 orang</t>
  </si>
  <si>
    <t>Administrasi Umum Perangkat Daerah</t>
  </si>
  <si>
    <t>Penyediaan Komponen Instalasi Listrik/Penerangan Bangunan Kantor</t>
  </si>
  <si>
    <t>Penyediaan Bahan Logistik Kantor</t>
  </si>
  <si>
    <t>Jumlah Alat tulis Kantor dan Bahan Komputer</t>
  </si>
  <si>
    <t>3914 unit</t>
  </si>
  <si>
    <t>Jumlah Bahan dan Alat Pembersih</t>
  </si>
  <si>
    <t>896 unit</t>
  </si>
  <si>
    <t xml:space="preserve">Dinas Bina Marga dan Sumber Daya Air </t>
  </si>
  <si>
    <t>Jumlah Makanan dan Minuman Harian pegawa dan Tamu yang disediakan</t>
  </si>
  <si>
    <t>2145 Pack</t>
  </si>
  <si>
    <t>Penyediaan Barang Cetakan dan Penggandaan</t>
  </si>
  <si>
    <t>Jumlah Barang Cetakan</t>
  </si>
  <si>
    <t>974 unit</t>
  </si>
  <si>
    <t>Jumlah Penggandan</t>
  </si>
  <si>
    <t>149320 lembar</t>
  </si>
  <si>
    <t>Penyediaan Bahan Bacaan dan Peraturan Perundang-undangan</t>
  </si>
  <si>
    <t>Jumlah bahan bacaan dan peraturan perundang-undangan</t>
  </si>
  <si>
    <t>3152 buku/eksemplar</t>
  </si>
  <si>
    <t>Penyelenggaraan Rapat Koordinasi dan Konsultasi SKPD</t>
  </si>
  <si>
    <t>Jumlah frekuensi rapat-rapat koordinasi dan konsultasi ke luar daerah</t>
  </si>
  <si>
    <t>1192 kali</t>
  </si>
  <si>
    <t>Penatausahaan Arsip Dinamis pada SKPD</t>
  </si>
  <si>
    <t>Jumlah bahan arsip yang ditata/dikelola</t>
  </si>
  <si>
    <t>658 Box</t>
  </si>
  <si>
    <t>07</t>
  </si>
  <si>
    <t>Pengadaan Barang Milik Daerah Penunjang Urusan Pemerintah Daerah</t>
  </si>
  <si>
    <t>Pengadaan Peralatan dan Mesin Lainnya</t>
  </si>
  <si>
    <t>Jumlah Peralatan</t>
  </si>
  <si>
    <t>08</t>
  </si>
  <si>
    <t>Penyediaan Jasa Penunjang Urusan Pemerintahan Daerah</t>
  </si>
  <si>
    <t>Penyediaan Jasa Komunikasi, Sumber Daya Air dan Listrik</t>
  </si>
  <si>
    <t>jumlah rekening teleppn, internet, air dan listrik</t>
  </si>
  <si>
    <t>25 rekening</t>
  </si>
  <si>
    <t>04</t>
  </si>
  <si>
    <t>Penyediaan Jasa Pelayanan Umum Kantor</t>
  </si>
  <si>
    <t>jumlah tenaga administrasi</t>
  </si>
  <si>
    <t>696 orang/bulan</t>
  </si>
  <si>
    <t>jumlah tenaga kebersihan yang disediakan</t>
  </si>
  <si>
    <t>96 orang/bulan</t>
  </si>
  <si>
    <t>Pemeliharaan Barang Milik Daerah Penunjang Urusan Pemerintahan Daerah</t>
  </si>
  <si>
    <t>Penyediaan Jasa Pemeliharaan, Biaya Pemeliharaan dan Pajak Kendaraan Perorangan Dinas atau Kendaraan Dinas Jabatan</t>
  </si>
  <si>
    <t>jumlah kendaraan dinas/operasional</t>
  </si>
  <si>
    <t>86 unit</t>
  </si>
  <si>
    <t xml:space="preserve">Penyediaan Jasa Pemeliharaan, Biaya Pemeliharaan, Pajak, dan Perizinan Kendaraan Dinas Operasinal atau Lapangan </t>
  </si>
  <si>
    <t>Pemeliharaan Peralatan dan Mesin Lainnya</t>
  </si>
  <si>
    <t>jumlah peralatan gedung kantor</t>
  </si>
  <si>
    <t>136 unit</t>
  </si>
  <si>
    <t>Pemeliharaan/Rehabilitasi Gedung Kantor dan Bangunan Lainnya</t>
  </si>
  <si>
    <t>luas gedung kantor</t>
  </si>
  <si>
    <t>1120 m2</t>
  </si>
  <si>
    <t>PROGRAM PENGELOLAAN SUMBER DAYA AIR (SDA)</t>
  </si>
  <si>
    <t>**</t>
  </si>
  <si>
    <t>Pengelolaan SDA dan Bangunan Pengaman Pantai pada Wilayah Sungai (WS) dalam 1 (satu) Daerah Kabupaten/Kota</t>
  </si>
  <si>
    <t>Penyusunan Rencana Teknis dan Dokumen Lingkungan Hidup untuk Konstruksi Bendungan, Embung, dan Bangunan Penampung Air Lainnya</t>
  </si>
  <si>
    <t>Perencanaan Teknis dan DED  Polder Di Kota Bekasi</t>
  </si>
  <si>
    <t>5 Dokumen</t>
  </si>
  <si>
    <t>RENSTRA DINAS</t>
  </si>
  <si>
    <t>Pembangunan Tanggul Sungai</t>
  </si>
  <si>
    <t>uli</t>
  </si>
  <si>
    <t>Pembangunan Tanggul Penguat Perumahan Havila RW.10, Kel. Jatiraden</t>
  </si>
  <si>
    <t>Jatiraden</t>
  </si>
  <si>
    <t>Jatisampurna</t>
  </si>
  <si>
    <t>170 m'</t>
  </si>
  <si>
    <t>Pembangunan Turap RW 14 RT 06 Kel. Jatimekar</t>
  </si>
  <si>
    <t>Jatimekar</t>
  </si>
  <si>
    <t>Jatiasih</t>
  </si>
  <si>
    <t>Pembangunan Turap Mesjid Al-ikhwan Vida Bumipala RW 19 Kel. Padurenan</t>
  </si>
  <si>
    <t>Padurenan</t>
  </si>
  <si>
    <t>Mustikajaya</t>
  </si>
  <si>
    <t>66 m'</t>
  </si>
  <si>
    <t>Usulan Bidang</t>
  </si>
  <si>
    <t>Penurapan dan Normalisasi Kali Alam Lintas RW 01 s/d RW 05 Kel. Kalibaru</t>
  </si>
  <si>
    <t>Kalibaru</t>
  </si>
  <si>
    <t>Medan Satria</t>
  </si>
  <si>
    <t>68 m'</t>
  </si>
  <si>
    <t>Penurapan Kali Sisi Selatan Jalan Pangeran Jayakarta</t>
  </si>
  <si>
    <t>Harapan Mulya</t>
  </si>
  <si>
    <t>Pembuatan Turab Saluran air dilingkungan Perumahan Bintara Loka Indah RT 10/11 Kel.Bintara - Kec.Bekasi Barat</t>
  </si>
  <si>
    <t>AHMAD FAISYAL HERMAWAN, SE., MM</t>
  </si>
  <si>
    <t>PDI Perjuangan</t>
  </si>
  <si>
    <t>POKIR</t>
  </si>
  <si>
    <t>RT 04 RW 006, Kota Bekasi, Jatisampurna, Jatiranggon</t>
  </si>
  <si>
    <t>Pembangunan Tanggul RT 04 RW 006, Kota Bekasi, Jatisampurna, Jatiranggon</t>
  </si>
  <si>
    <t>AGUS, SE</t>
  </si>
  <si>
    <t>rw 11 kel. Jatibening kec. Pondok Gede, Kota Bekasi, Pondok Gede, Jatibening</t>
  </si>
  <si>
    <t>Pembangunan Tanggul rw 11 kel. Jatibening kec. Pondok Gede, Kota Bekasi, Pondok Gede, Jatibening</t>
  </si>
  <si>
    <t>FAISAL, SE</t>
  </si>
  <si>
    <t>GOLKAR PERSATUAN</t>
  </si>
  <si>
    <t>rt 07 rw 16 kel pejuang kec medan satria, Kota Bekasi, Medansatria, Pejuang</t>
  </si>
  <si>
    <t>Pembangunan Tanggul rt 07 rw 16 kel pejuang kec medan satria, Kota Bekasi, Medansatria, Pejuang</t>
  </si>
  <si>
    <t>MURFATI LIDIANTO, SE</t>
  </si>
  <si>
    <t>GERINDRA</t>
  </si>
  <si>
    <t>RT 03 RW 15, Kota Bekasi, Bekasi Barat, Bintara</t>
  </si>
  <si>
    <t>Pembangunan Tanggul RT 03 RW 15, Kota Bekasi, Bekasi Barat, Bintara</t>
  </si>
  <si>
    <t>ARWIS SEMBIRING MELIALA, SH</t>
  </si>
  <si>
    <t>DEMOKRAT</t>
  </si>
  <si>
    <t>RT 10 Rw 12, Kota Bekasi, Bekasi Barat, Bintara</t>
  </si>
  <si>
    <t>Pembangunan Tanggul RT 10 Rw 12, Kota Bekasi, Bekasi Barat, Bintara</t>
  </si>
  <si>
    <t>RT. 002  RW. 018, Kota Bekasi</t>
  </si>
  <si>
    <t>Pembangunan Tanggul RT. 002  RW. 018, Kota Bekasi</t>
  </si>
  <si>
    <t>Jakasetia</t>
  </si>
  <si>
    <t>Bekasi Selatan</t>
  </si>
  <si>
    <t>ADHIKA DIRGANTARA, S.Kom</t>
  </si>
  <si>
    <t>PKS</t>
  </si>
  <si>
    <t>Sebelumnya lokasi N/A</t>
  </si>
  <si>
    <t>Pembuatan Turap Batas Wilayah Perumahan Rw 025 Dan Perkampungan Rw 11 Dilokasi Rt002 Dan Rt 06 Rw 25 (110 Meter), Kota Bekasi</t>
  </si>
  <si>
    <t>ALIMUDIN, S.Pd.I, M.Si</t>
  </si>
  <si>
    <t>RT 01, 02, 03, 04, 05, 06 &amp; 07   RW 016, Kota Bekasi</t>
  </si>
  <si>
    <t>Pembangunan Tanggul RT 01, 02, 03, 04, 05, 06 &amp; 07   RW 016, Kota Bekasi</t>
  </si>
  <si>
    <t>Jl. Selekta,  Jl. Setia, Rt 13 Rw 07, Kota Bekasi</t>
  </si>
  <si>
    <t>Pembangunan Tanggul Jl. Selekta,  Jl. Setia, Rt 13 Rw 07, Kota Bekasi</t>
  </si>
  <si>
    <t>Jaticempaka</t>
  </si>
  <si>
    <t>Pondok Gede</t>
  </si>
  <si>
    <t>H.M SAIFUDAULAH, SH., MH., M.Pd.I</t>
  </si>
  <si>
    <t>Jl. Masjid Darul Hikam RW 007, Kota Bekasi, Pondokgede, Jaticempaka</t>
  </si>
  <si>
    <t>Pembangunan Tanggul Jl. Masjid Darul Hikam RW 007, Kota Bekasi, Pondokgede, Jaticempaka</t>
  </si>
  <si>
    <t>CHAIROMAN J. PUTRO, B.Eng., M.Si.</t>
  </si>
  <si>
    <t xml:space="preserve"> RT.01,02,04 RW.05 Kel.Jati Melati Kec.Pondok Melati</t>
  </si>
  <si>
    <t>Pembangunan Tanggul  RT.01,02,04 RW.05 Kel.Jati Melati Kec.Pondok Melati</t>
  </si>
  <si>
    <t>Perumahan purigading RT.04 RW.09 Kel. Jatimelati Kec. Pondok Melati</t>
  </si>
  <si>
    <t>Pembangunan Tanggul Perumahan purigading RT.04 RW.09 Kel. Jatimelati Kec. Pondok Melati</t>
  </si>
  <si>
    <t>Pembangunan Stasiun Pompa Banjir</t>
  </si>
  <si>
    <t>Pengadaan Pompa Se-Kota Bekasi</t>
  </si>
  <si>
    <t>1 Paket</t>
  </si>
  <si>
    <t>10 Unit</t>
  </si>
  <si>
    <t>Pengadaan Pompa Apung</t>
  </si>
  <si>
    <t>60 Unit</t>
  </si>
  <si>
    <t>Pengadaan Pompa Alkon</t>
  </si>
  <si>
    <t>EKA</t>
  </si>
  <si>
    <t>Pengadaan Pompa Sedot 80 PK Rw 07</t>
  </si>
  <si>
    <t>Jakamulya</t>
  </si>
  <si>
    <t>1 unit</t>
  </si>
  <si>
    <t>Pengadaan Pompa Air RT. 003 RW. 018</t>
  </si>
  <si>
    <t>Pengadaan Mesin Pompa Banjir 2 unit di RW. 024 Kel. Pengasinan</t>
  </si>
  <si>
    <t>2 Unit</t>
  </si>
  <si>
    <t>EKA WIDYANI LATIEF, SKM, M.Si</t>
  </si>
  <si>
    <t>RUMAH POMPA, PERUMAHAN NUSAPALA 5x3M TINGGI 3 M (Rp.50,000.000,-) Kel.JATISARI Kec.JATIASIH</t>
  </si>
  <si>
    <t>Pembangunan RUMAH POMPA, PERUMAHAN NUSAPALA Kel.JATISARI Kec.JATIASIH</t>
  </si>
  <si>
    <t>15 m2</t>
  </si>
  <si>
    <t>LATU HAR HARY, S.Sn</t>
  </si>
  <si>
    <t>Pengadaan Pompa Buang Aliran Air Hujan Bintang Metropole RW 13</t>
  </si>
  <si>
    <t>Perwira</t>
  </si>
  <si>
    <t>Bekasi Utara</t>
  </si>
  <si>
    <t>1 Unit</t>
  </si>
  <si>
    <t>SYAIFUDIN</t>
  </si>
  <si>
    <t>Pembangunan Polder/Kolam Retensi</t>
  </si>
  <si>
    <t>150.000 m3</t>
  </si>
  <si>
    <t>Pembangunan Polder Jatikramat Kec. Jatiasih</t>
  </si>
  <si>
    <t>Jatikramat</t>
  </si>
  <si>
    <t>784 m2</t>
  </si>
  <si>
    <t>Program 100 Hari</t>
  </si>
  <si>
    <t>Pembangunan Polder Dan Bangunan Pelengkap Perum Chandra RT 007 RW 016 Kel. Jatirahayu</t>
  </si>
  <si>
    <t>Jatirahayu</t>
  </si>
  <si>
    <t>Pondok Melati</t>
  </si>
  <si>
    <t>1833 m2</t>
  </si>
  <si>
    <t>R 2019</t>
  </si>
  <si>
    <t>Pembangunan Polder Jalan Lame Kp. Kalimanggis RT.002/ RW.001, Kota Bekasi, Jatisampurna, Jatikarya</t>
  </si>
  <si>
    <t>523 M2</t>
  </si>
  <si>
    <t>H. EDI, S.Sos.I</t>
  </si>
  <si>
    <t>Lokasi tidak sesuai seharusnya RW 005 bukan RW 001</t>
  </si>
  <si>
    <t>PEMBUATAN FOLDER di RW 010 RT 09, Kota Bekasi, Bekasi Timur, Bekasijaya</t>
  </si>
  <si>
    <t>Paket</t>
  </si>
  <si>
    <t>Hj. EVI MAFRININGSIANTI, SE., MM</t>
  </si>
  <si>
    <t>PAN</t>
  </si>
  <si>
    <t>RT 06 RW 022, Kota Bekasi, Bekasi Barat, Kotabaru</t>
  </si>
  <si>
    <t>30 meter</t>
  </si>
  <si>
    <t>H. BAMBANG SUPRIYADI</t>
  </si>
  <si>
    <t>Rehabilitasi Tanggul Sungai</t>
  </si>
  <si>
    <t>Perum Duta Indah RT 004 s.d RT 013 RW 015, Kota Bekasi, Pondokgede, Jatimakmur</t>
  </si>
  <si>
    <t>Rehabilitasi Tanggul Perum Duta Indah RT 004 s.d RT 013 RW 015, Kota Bekasi, Pondokgede, Jatimakmur</t>
  </si>
  <si>
    <t>200 m</t>
  </si>
  <si>
    <t>H. SAFRIL</t>
  </si>
  <si>
    <t>Perum Duta Indah RT 005 s.d RT 006 RW 020, Kota Bekasi, Pondokgede, Jatimakmur</t>
  </si>
  <si>
    <t>Rehabilitasi Tanggul Perum Duta Indah RT 005 s.d RT 006 RW 020, Kota Bekasi, Pondokgede, Jatimakmur</t>
  </si>
  <si>
    <t>Perum BTN Narogong Jembatan 4 sampai Portal, Kota Bekasi, Rawalumbu, Bojong Rawalumbu</t>
  </si>
  <si>
    <t>Rehabilitasi Tanggul Perum BTN Narogong Jembatan 4 sampai Portal, Kota Bekasi, Rawalumbu, Bojong Rawalumbu</t>
  </si>
  <si>
    <t>200 m2</t>
  </si>
  <si>
    <t>OLOAN NABABAN, SE</t>
  </si>
  <si>
    <t>perumahan prima lingkar asri rw 08 kel. Jatibening kec. Pondok Gede, Kota Bekasi, Pondok
 Gede, Jatibening</t>
  </si>
  <si>
    <t>Rehabilitasi Tanggul perumahan prima lingkar asri rw 08 kel. Jatibening kec. Pondok Gede, Kota Bekasi, Pondok
 Gede, Jatibening</t>
  </si>
  <si>
    <t>100 m</t>
  </si>
  <si>
    <t>RW 016 Kel.Pengasinan Kec.Rawalumbu, Kota Bekasi, Rawalumbu, Pengasinan</t>
  </si>
  <si>
    <t>Rehabilitasi Tanggul RW 016 Kel.Pengasinan Kec.Rawalumbu, Kota Bekasi, Rawalumbu, Pengasinan</t>
  </si>
  <si>
    <t>HAERI PARANI, SH ,MH</t>
  </si>
  <si>
    <t>Perum. Bumi Bekasi Baru RT. 05 RW. 10 Kel. Sepanjang Jaya, Kota Bekasi</t>
  </si>
  <si>
    <t>Rehabilitasi Tanggul Perum. Bumi Bekasi Baru RT. 05 RW. 10 Kel. Sepanjang Jaya, Kota Bekasi</t>
  </si>
  <si>
    <t>RT 005 Rw 001, Kota Bekasi</t>
  </si>
  <si>
    <t>Rehabilitasi Tanggul RT 005 Rw 001, Kota Bekasi</t>
  </si>
  <si>
    <t>Pejuang</t>
  </si>
  <si>
    <t>Medansatria</t>
  </si>
  <si>
    <t>400 m</t>
  </si>
  <si>
    <t>Hj. LILIS NURLIA, S.Pd.I., M.Pd</t>
  </si>
  <si>
    <t>PROGRAM PENGELOLAAN DAN PENGEMBANGAN SISTEM DRAINASE</t>
  </si>
  <si>
    <t>Pengelolaan dan Pengembangan Sistem Drainase yang Terhubung Langsung dengan Sungai dalam Daerah Kabupaten/Kota</t>
  </si>
  <si>
    <t>Penyusunan Rencana, Kebijakan, Strategi dan Teknis Sistem Drainase Perkotaan</t>
  </si>
  <si>
    <t>Perencanaan Teknis dan DED Drainase Di Kota Bekasi</t>
  </si>
  <si>
    <t>8 Dokumen</t>
  </si>
  <si>
    <t>Pembangunan Sistem Drainase Perkotaan</t>
  </si>
  <si>
    <t>7 km</t>
  </si>
  <si>
    <t>Pembangunan Saluran dari Polder THB ke Kali Blencong</t>
  </si>
  <si>
    <t>Daerah batas kota RT 02/04 saluran kampung Irian dan Jalan Irian Kec. Bekasi Utara</t>
  </si>
  <si>
    <t>Teluk Pucung</t>
  </si>
  <si>
    <t>Penataan Polder MGT (pertemuan Kali PTI dan Kali Siluman)</t>
  </si>
  <si>
    <t>-</t>
  </si>
  <si>
    <t>Revitalisasi Kali Sasak Jarang</t>
  </si>
  <si>
    <t>Bekasi Timur</t>
  </si>
  <si>
    <t>Revitalisasi kalibaru</t>
  </si>
  <si>
    <t>Revitalisasi Kali Pinggir</t>
  </si>
  <si>
    <t>Penanganan DAS Kali Cakung</t>
  </si>
  <si>
    <t>Instruksi Walikota</t>
  </si>
  <si>
    <t>Jl. Cemerlang Timur RT 007 RW 002, Kota Bekasi, Pondokgede, Jatibening Baru</t>
  </si>
  <si>
    <t>Pembangunan Saluran Jl. Cemerlang Timur RT 007 RW 002, Kota Bekasi, Pondokgede, Jatibening Baru</t>
  </si>
  <si>
    <t>300 m</t>
  </si>
  <si>
    <t>Jl.Bougenvile Taman Rahayu Regency RT 010 RW 009, Kota Bekasi, Bantargebang, Ciketingudik</t>
  </si>
  <si>
    <t>Pembangunan Saluran Jl.Bougenvile Taman Rahayu Regency RT 010 RW 009, Kota Bekasi, Bantargebang, Ciketingudik</t>
  </si>
  <si>
    <t>H. AGUS ROHADI, SE</t>
  </si>
  <si>
    <t>Jl.Mangga Raya Taman Rahayu Regency RT 001 RW 009, Kota Bekasi, Bantargebang, Ciketingudik</t>
  </si>
  <si>
    <t>Pembangunan Saluran Jl.Mangga Raya Taman Rahayu Regency RT 001 RW 009, Kota Bekasi, Bantargebang, Ciketingudik</t>
  </si>
  <si>
    <t>301 m</t>
  </si>
  <si>
    <t>RT 03 RW 08, Kota Bekasi, Rawalumbu, Bojongmenteng</t>
  </si>
  <si>
    <t>Pembangunan Saluran RT 03 RW 08, Kota Bekasi, Rawalumbu, Bojongmenteng</t>
  </si>
  <si>
    <t>PELEBARAN SALURAN AIR/GOT DI BUAT TUTUPNYA YG BISA DI BUKA TUTUP RT 01/22 KEL.KOTA BARU - KEC.BEKASI BARAT</t>
  </si>
  <si>
    <t>Pembangunan Saluran PELEBARAN SALURAN AIR/GOT DI BUAT TUTUPNYA YG BISA DI BUKA TUTUP RT 01/22 KEL.KOTA BARU - KEC.BEKASI BARAT</t>
  </si>
  <si>
    <t>200 m²</t>
  </si>
  <si>
    <t>JL.KEMANG 1 RT.02/RW.04, KOTA BEKASI, PONDOKGEDE, JATIBENING BARU</t>
  </si>
  <si>
    <t>Pembangunan Saluran JL.KEMANG 1 RT.02/RW.04, KOTA BEKASI, PONDOKGEDE, JATIBENING BARU</t>
  </si>
  <si>
    <t>360 m</t>
  </si>
  <si>
    <t>HERI PURNOMO</t>
  </si>
  <si>
    <t>JL. PATRIA JAYA II RT.003/013 KEL.JATI RAHAYU - KEC.PONDOK MELATI</t>
  </si>
  <si>
    <t>Pembangunan Saluran JL. PATRIA JAYA II RT.003/013 KEL.JATI RAHAYU - KEC.PONDOK MELATI</t>
  </si>
  <si>
    <t>150 m</t>
  </si>
  <si>
    <t>Jl. Ridho RT 05 RW 01, Kota Bekasi, Jatisampurna, Jatiranggon</t>
  </si>
  <si>
    <t>Pembangunan Saluran Jl. Ridho RT 05 RW 01, Kota Bekasi, Jatisampurna, Jatiranggon</t>
  </si>
  <si>
    <t>LEGIAN RW 14, Kota Bekasi, Pondokmelati, Jatimelati</t>
  </si>
  <si>
    <t>Pembangunan Saluran LEGIAN RW 14, Kota Bekasi, Pondokmelati, Jatimelati</t>
  </si>
  <si>
    <t>50 M</t>
  </si>
  <si>
    <t>dr. JANET APRILIA STANZAH</t>
  </si>
  <si>
    <t>RT. 07 RW. 02 KEL. TELUK PUCUNG, Kota Bekasi, Bekasi Utara, Teluk Pucung</t>
  </si>
  <si>
    <t>Pembangunan Saluran RT. 07 RW. 02 KEL. TELUK PUCUNG, Kota Bekasi, Bekasi Utara, Teluk Pucung</t>
  </si>
  <si>
    <t>100 m²</t>
  </si>
  <si>
    <t>ARIF RAHMAN HAKIM</t>
  </si>
  <si>
    <t>Rt. 007/01, Kota Bekasi, Pondokmelati, Jatimurni</t>
  </si>
  <si>
    <t>Pembangunan Saluran Rt. 007/01, Kota Bekasi, Pondokmelati, Jatimurni</t>
  </si>
  <si>
    <t>500 m</t>
  </si>
  <si>
    <t>AHMAD USHTUCHRI, SE</t>
  </si>
  <si>
    <t>Jl. Setia Rt.01 Rw.02, Kota Bekasi, Rawalumbu, Bojong Rawalumbu</t>
  </si>
  <si>
    <t>Pembangunan Saluran Jl. Setia Rt.01 Rw.02, Kota Bekasi, Rawalumbu, Bojong Rawalumbu</t>
  </si>
  <si>
    <t>800 m</t>
  </si>
  <si>
    <t>URI HURYATI, SE</t>
  </si>
  <si>
    <t>adanya permohonan penggantian konstruksi dari saluran menjadi Jalan</t>
  </si>
  <si>
    <t>Rt 004 Rw 004 Kelurahan Bojong Menteng</t>
  </si>
  <si>
    <t>Pembangunan Saluran Rt 004 Rw 004 Kelurahan Bojong Menteng</t>
  </si>
  <si>
    <t>TEH LIA</t>
  </si>
  <si>
    <t>Gang Hj. Ida Kp. Kalimanggis RT. 001 /RW. 004, Kota Bekasi, Jatisampurna, Jatikarya</t>
  </si>
  <si>
    <t>Pembangunan Saluran Gang Hj. Ida Kp. Kalimanggis RT. 001 /RW. 004, Kota Bekasi, Jatisampurna, Jatikarya</t>
  </si>
  <si>
    <t>120 m</t>
  </si>
  <si>
    <t>Jl. Lame Kp. Kalimanggis RT. 001 /RW. 005, Kota Bekasi, Jatisampurna, Jatikarya</t>
  </si>
  <si>
    <t>Pembangunan Saluran Jl. Lame Kp. Kalimanggis RT. 001 /RW. 005, Kota Bekasi, Jatisampurna, Jatikarya</t>
  </si>
  <si>
    <t>Jl. Swadaya 1 Cimatis RT. 001 /RW. 007, Kota Bekasi, Jatisampurna, Jatikarya</t>
  </si>
  <si>
    <t>Pembangunan Saluran Jl. Swadaya 1 Cimatis RT. 001 /RW. 007, Kota Bekasi, Jatisampurna, Jatikarya</t>
  </si>
  <si>
    <t>Jln. Sunan Kudus &amp; Jln Cempaka RT 005 RW 005, Kota Bekasi, Arenjaya</t>
  </si>
  <si>
    <t>Pembangunan Saluran Jln. Sunan Kudus &amp; Jln Cempaka RT 005 RW 005, Kota Bekasi, Arenjaya</t>
  </si>
  <si>
    <t>215 M</t>
  </si>
  <si>
    <t>YOGI KURNIAWAN, S.I. Kom</t>
  </si>
  <si>
    <t>Jln. Anggrek 3 RT 001 RW 005, Kota Bekasi, Bekasi Timur, Arenjaya</t>
  </si>
  <si>
    <t>Pembangunan Saluran Jln. Anggrek 3 RT 001 RW 005, Kota Bekasi, Bekasi Timur, Arenjaya</t>
  </si>
  <si>
    <t>200 M</t>
  </si>
  <si>
    <t>Jalan Raya Utama Kotabaru RW 011, Kota Bekasi, Bekasi Barat, Kotabaru</t>
  </si>
  <si>
    <t>Pembangunan Saluran Jalan Raya Utama Kotabaru RW 011, Kota Bekasi, Bekasi Barat, Kotabaru</t>
  </si>
  <si>
    <t>600 m</t>
  </si>
  <si>
    <t>saluran air jalan swadaya rt 002/14 kel.jatibening kec.pondok gede</t>
  </si>
  <si>
    <t>Pembangunan Saluran saluran air jalan swadaya rt 002/14 kel.jatibening kec.pondok gede</t>
  </si>
  <si>
    <t>RT 03 RW 19 Kel pejuang kec medan satria, Kota Bekasi, Medansatria, Pejuang</t>
  </si>
  <si>
    <t>Pembangunan Saluran RT 03 RW 19 Kel pejuang kec medan satria, Kota Bekasi, Medansatria, Pejuang</t>
  </si>
  <si>
    <t>rt 06 rw 20 kel pejuang kec medan satria, Kota Bekasi, Medansatria, Pejuang</t>
  </si>
  <si>
    <t>Pembangunan Saluran rt 06 rw 20 kel pejuang kec medan satria, Kota Bekasi, Medansatria, Pejuang</t>
  </si>
  <si>
    <t>RT 02, 03, 14 RW 02, Kota Bekasi, Bekasi
Barat, Bintarajaya</t>
  </si>
  <si>
    <t>Pembangunan Saluran RT 02, 03, 14 RW 02, Kota Bekasi, Bekasi
Barat, Bintarajaya</t>
  </si>
  <si>
    <t>125 m</t>
  </si>
  <si>
    <t>RW 05 Kelurahan Bintara Jaya, Kota
Bekasi, Bekasi Barat, Bintarajaya</t>
  </si>
  <si>
    <t>Pembangunan Saluran RW 05 Kelurahan Bintara Jaya, Kota
Bekasi, Bekasi Barat, Bintarajaya</t>
  </si>
  <si>
    <t>100 m2</t>
  </si>
  <si>
    <t>Jalan titian Indah Utama Rt 03 Rw 11, Kota Bekasi, Medansatria, Kalibaru</t>
  </si>
  <si>
    <t>Pembangunan Saluran Jalan titian Indah Utama Rt 03 Rw 11, Kota Bekasi, Medansatria, Kalibaru</t>
  </si>
  <si>
    <t>Rt 02 Rw 01, Kota Bekasi</t>
  </si>
  <si>
    <t>Pembangunan Saluran Rt 02 Rw 01, Kota Bekasi</t>
  </si>
  <si>
    <t>jakamulya</t>
  </si>
  <si>
    <t>Jl H. Anwar Rt 01 Rw 01, Kota Bekasi</t>
  </si>
  <si>
    <t>Pembangunan Saluran Jl H. Anwar Rt 01 Rw 01, Kota Bekasi</t>
  </si>
  <si>
    <t>Jl Rajawali Raya Rw 02, Kota Bekasi</t>
  </si>
  <si>
    <t>Pembangunan Saluran Jl Rajawali Raya Rw 02, Kota Bekasi</t>
  </si>
  <si>
    <t>Blok A1 RT 01 RW 027, Kota Bekasi</t>
  </si>
  <si>
    <t>Pembangunan Saluran Blok A1 RT 01 RW 027, Kota Bekasi</t>
  </si>
  <si>
    <t>Blok A2 RT 01 RW 027, Kota Bekasi</t>
  </si>
  <si>
    <t>Pembangunan Saluran Blok A2 RT 01 RW 027, Kota Bekasi</t>
  </si>
  <si>
    <t>Jl. Elang, Jl. Bekisar, Jl. Poksai RT 007 RW 03, Kota Bekasi</t>
  </si>
  <si>
    <t>Pembangunan Saluran Jl. Elang, Jl. Bekisar, Jl. Poksai RT 007 RW 03, Kota Bekasi</t>
  </si>
  <si>
    <t>1146 m</t>
  </si>
  <si>
    <t>RT 02 dan Rt 03 Rw 08, Kota Bekasi</t>
  </si>
  <si>
    <t>Pembangunan Saluran RT 02 dan Rt 03 Rw 08, Kota Bekasi</t>
  </si>
  <si>
    <t>Harapanmulya</t>
  </si>
  <si>
    <t>Jl. Ili RT01/RW09 (depan masjid Istiqomah), Kota Bekasi</t>
  </si>
  <si>
    <t>Pembangunan Saluran Jl. Ili RT01/RW09 (depan masjid Istiqomah), Kota Bekasi</t>
  </si>
  <si>
    <t>Jatirangga</t>
  </si>
  <si>
    <t>Ir. H DARADJAT KARDONO</t>
  </si>
  <si>
    <t>Jl. Tol Jakarta - Cikampek, Kota Bekasi, Pondokgede, Jaticempaka</t>
  </si>
  <si>
    <t>Pembangunan Saluran Jl. Tol Jakarta - Cikampek, Kota Bekasi, Pondokgede, Jaticempaka</t>
  </si>
  <si>
    <t>Jl. Swadaya Vi RT 008 RW 001, Kota Bekasi, Pondokgede, Jaticempaka</t>
  </si>
  <si>
    <t>Pembangunan Saluran Jl. Swadaya Vi RT 008 RW 001, Kota Bekasi, Pondokgede, Jaticempaka</t>
  </si>
  <si>
    <t>20 m</t>
  </si>
  <si>
    <t>Pembuatan Selokan / sodetan, pengarah air banjir dari alam raya ke lingkungan alam raya 2 Kel.Jatimelati Kec.Pondok Melati</t>
  </si>
  <si>
    <t>Pembangunan Saluran Pembuatan Selokan / sodetan, pengarah air banjir dari alam raya ke lingkungan alam raya 2 Kel.Jatimelati Kec.Pondok Melati</t>
  </si>
  <si>
    <t xml:space="preserve"> Gg. H. Jusin RT.05 RW.06 Kel.Jatiwarna Kec.Pondok Melati</t>
  </si>
  <si>
    <t>Pembangunan Saluran  Gg. H. Jusin RT.05 RW.06 Kel.Jatiwarna Kec.Pondok Melati</t>
  </si>
  <si>
    <t xml:space="preserve"> Jl. Mean Raya  Rt. 009 Rw. 007 Jatiwaringin, Pondok Gede</t>
  </si>
  <si>
    <t>Pembangunan Saluran  Jl. Mean Raya  Rt. 009 Rw. 007 Jatiwaringin, Pondok Gede</t>
  </si>
  <si>
    <t>1 paket</t>
  </si>
  <si>
    <t xml:space="preserve"> RT 03 RW 08 Kel. Jatiraden Kec. Jatisampurna </t>
  </si>
  <si>
    <t xml:space="preserve">Pembangunan Saluran  RT 03 RW 08 Kel. Jatiraden Kec. Jatisampurna </t>
  </si>
  <si>
    <t>ANIM IMAMUDIN, SE., MM</t>
  </si>
  <si>
    <t xml:space="preserve"> RT 08 RW 08 Kel. Jatiraden Kec. Jatisampurna </t>
  </si>
  <si>
    <t xml:space="preserve">Pembangunan Saluran  RT 08 RW 08 Kel. Jatiraden Kec. Jatisampurna </t>
  </si>
  <si>
    <t xml:space="preserve"> RW 09 Kel. Jatisampurna Kec. Jatisampurna </t>
  </si>
  <si>
    <t xml:space="preserve">Pembangunan Saluran  RW 09 Kel. Jatisampurna Kec. Jatisampurna </t>
  </si>
  <si>
    <t>Lingkungan RT 004 RW 05, Kota Bekasi, Jatiasih, Jatisari</t>
  </si>
  <si>
    <t>Pembangunan Saluran Lingkungan RT 004 RW 05, Kota Bekasi, Jatiasih, Jatisari</t>
  </si>
  <si>
    <t>Peningkatan Saluran Drainase Perkotaan</t>
  </si>
  <si>
    <t xml:space="preserve"> </t>
  </si>
  <si>
    <t>Peningkatan Rutin Saluran Utama perkotaan</t>
  </si>
  <si>
    <t>46 Titik</t>
  </si>
  <si>
    <t>Peningkatan Rutin Saluran Sekunder Kota Bekasi</t>
  </si>
  <si>
    <t>72 Titik</t>
  </si>
  <si>
    <t>Peningkatan Rutin Saluran Tersier Kota Bekasi</t>
  </si>
  <si>
    <t>Depan Jalan Utama di jln. Teuku Umar RT 01, Kota Bekasi, Rawalumbu, Sepanjangjaya</t>
  </si>
  <si>
    <t>Peningkatan Saluran Depan Jalan Utama di jln. Teuku Umar RT 01, Kota Bekasi, Rawalumbu, Sepanjangjaya</t>
  </si>
  <si>
    <t>RW 010, Kota Bekasi, Mustikajaya, Mustikasari</t>
  </si>
  <si>
    <t>Peningkatan Saluran RW 010, Kota Bekasi, Mustikajaya, Mustikasari</t>
  </si>
  <si>
    <t>900 m2</t>
  </si>
  <si>
    <t>RW 13, Kota Bekasi, Rawalumbu, Bojong Rawalumbu</t>
  </si>
  <si>
    <t>Peningkatan Saluran RW 13, Kota Bekasi, Rawalumbu, Bojong Rawalumbu</t>
  </si>
  <si>
    <t>RT 03 RW 19, Kota Bekasi, Rawalumbu, Bojong Rawalumbu</t>
  </si>
  <si>
    <t>Peningkatan Saluran RT 03 RW 19, Kota Bekasi, Rawalumbu, Bojong Rawalumbu</t>
  </si>
  <si>
    <t>Jln. Pungut Dalam RT 003 RW 005 Kampung Rawa Roko Bojong, Kota Bekasi, Rawalumbu, Bojong Rawalumbu</t>
  </si>
  <si>
    <t>Peningkatan Saluran Jln. Pungut Dalam RT 003 RW 005 Kampung Rawa Roko Bojong, Kota Bekasi, Rawalumbu, Bojong Rawalumbu</t>
  </si>
  <si>
    <t>Jalan Anggrek RT 003 RW 006, Kota Bekasi, Rawalumbu, Bojongmenteng</t>
  </si>
  <si>
    <t>Peningkatan Saluran Jalan Anggrek RT 003 RW 006, Kota Bekasi, Rawalumbu, Bojongmenteng</t>
  </si>
  <si>
    <t>PERBAIKAN SALURAN AIR GG. H.SAPAR PERBATASAN RT 05 DAN RT 04 RW 11 KEL.KRANJI - KEC.BEKASI BARAT</t>
  </si>
  <si>
    <t>60 m²</t>
  </si>
  <si>
    <t>RW 10, Kota Bekasi, Medansatria, Pejuang</t>
  </si>
  <si>
    <t>Peningkatan Saluran RW 10, Kota Bekasi, Medansatria, Pejuang</t>
  </si>
  <si>
    <t>RUDY HERYANSYAH</t>
  </si>
  <si>
    <t>RT 01, 02, 03, 04 RW 010, Kota Bekasi, Medansatria, Pejuang</t>
  </si>
  <si>
    <t>Peningkatan Saluran RT 01, 02, 03, 04 RW 010, Kota Bekasi, Medansatria, Pejuang</t>
  </si>
  <si>
    <t>RT 003 RW 006, Kota Bekasi, Jatisampurna, Jatiranggon</t>
  </si>
  <si>
    <t>Peningkatan Saluran RT 003 RW 006, Kota Bekasi, Jatisampurna, Jatiranggon</t>
  </si>
  <si>
    <t>Jl. Zada Residence RT 04/05, Kota Bekasi, Jatisampurna, Jatiranggon</t>
  </si>
  <si>
    <t>Peningkatan Saluran Jl. Zada Residence RT 04/05, Kota Bekasi, Jatisampurna, Jatiranggon</t>
  </si>
  <si>
    <t>RT 04 RW 03, Kota Bekasi, Jatisampurna, Jatiranggon</t>
  </si>
  <si>
    <t>Peningkatan Saluran RT 04 RW 03, Kota Bekasi, Jatisampurna, Jatiranggon</t>
  </si>
  <si>
    <t>Jl. Ursula RT 05 RW 04, Kota Bekasi, Jatisampurna, Jatiranggon</t>
  </si>
  <si>
    <t>Peningkatan Saluran Jl. Ursula RT 05 RW 04, Kota Bekasi, Jatisampurna, Jatiranggon</t>
  </si>
  <si>
    <t>RW 10, Kota Bekasi, Jatisampurna, Jatirangga</t>
  </si>
  <si>
    <t>Peningkatan Saluran RW 10, Kota Bekasi, Jatisampurna, Jatirangga</t>
  </si>
  <si>
    <t>267 m</t>
  </si>
  <si>
    <t>RT 04 RW 05, Kota Bekasi, Jatisampurna, Jatiranggon</t>
  </si>
  <si>
    <t>Peningkatan Saluran RT 04 RW 05, Kota Bekasi, Jatisampurna, Jatiranggon</t>
  </si>
  <si>
    <t>Jl. Miran RT 03 RW 06, Kota Bekasi, Jatisampurna, Jatiranggon</t>
  </si>
  <si>
    <t>Peningkatan Saluran Jl. Miran RT 03 RW 06, Kota Bekasi, Jatisampurna, Jatiranggon</t>
  </si>
  <si>
    <t>175 m</t>
  </si>
  <si>
    <t>RT 05 RW 04, Kota Bekasi, Pondokgede, Jatibening Baru</t>
  </si>
  <si>
    <t>Peningkatan Saluran RT 05 RW 04, Kota Bekasi, Pondokgede, Jatibening Baru</t>
  </si>
  <si>
    <t>100 m persegi</t>
  </si>
  <si>
    <t>RT 01 - 02 RW 04, Kota Bekasi, Pondokmelati, Jatimurni</t>
  </si>
  <si>
    <t>Peningkatan Saluran RT 01 - 02 RW 04, Kota Bekasi, Pondokmelati, Jatimurni</t>
  </si>
  <si>
    <t>GG SASAK DJIKIN RT 02 RW 05, Kota Bekasi, Pondokmelati, Jatimurni</t>
  </si>
  <si>
    <t>Peningkatan Saluran GG SASAK DJIKIN RT 02 RW 05, Kota Bekasi, Pondokmelati, Jatimurni</t>
  </si>
  <si>
    <t>100 M</t>
  </si>
  <si>
    <t>RT.07 RW.01, Kota Bekasi, Pondokgede, Jaticempaka</t>
  </si>
  <si>
    <t>Peningkatan Saluran RT.07 RW.01, Kota Bekasi, Pondokgede, Jaticempaka</t>
  </si>
  <si>
    <t>RT 09 RW 03, Kota Bekasi, Bekasi Utara, Kaliabang Tengah</t>
  </si>
  <si>
    <t>Peningkatan Saluran RT 09 RW 03, Kota Bekasi, Bekasi Utara, Kaliabang Tengah</t>
  </si>
  <si>
    <t>KALI BANCONG RW 02, Kota Bekasi, Bekasi Utara, Harapanjaya</t>
  </si>
  <si>
    <t>Peningkatan Saluran KALI BANCONG RW 02, Kota Bekasi, Bekasi Utara, Harapanjaya</t>
  </si>
  <si>
    <t>350 M</t>
  </si>
  <si>
    <t>JL AL KAUTSAR 4,5,6 RT. 03 RW. 016 KEL. HARAPAN JAYA, Kota Bekasi, Bekasi Utara, Harapanjaya</t>
  </si>
  <si>
    <t>Peningkatan Saluran JL AL KAUTSAR 4,5,6 RT. 03 RW. 016 KEL. HARAPAN JAYA, Kota Bekasi, Bekasi Utara, Harapanjaya</t>
  </si>
  <si>
    <t>210 m²</t>
  </si>
  <si>
    <t>Rt. 02, 03 Rw. 03 - Rw. 05, Kota Bekasi, Bekasi Utara, Perwira</t>
  </si>
  <si>
    <t>Peningkatan Saluran Rt. 02, 03 Rw. 03 - Rw. 05, Kota Bekasi, Bekasi Utara, Perwira</t>
  </si>
  <si>
    <t>1000 m</t>
  </si>
  <si>
    <t>MI Plus An-nur Perwira RT 05/05, Kota Bekasi, Bekasi Utara, Perwira</t>
  </si>
  <si>
    <t>Peningkatan Saluran MI Plus An-nur Perwira RT 05/05, Kota Bekasi, Bekasi Utara, Perwira</t>
  </si>
  <si>
    <t>160 m</t>
  </si>
  <si>
    <t>RW 019 Kel.Harapan Jaya, Kota Bekasi, Bekasi Utara, Harapanjaya</t>
  </si>
  <si>
    <t>Peningkatan Saluran RW 019 Kel.Harapan Jaya, Kota Bekasi, Bekasi Utara, Harapanjaya</t>
  </si>
  <si>
    <t>400 m²</t>
  </si>
  <si>
    <t>H. WASIMIN</t>
  </si>
  <si>
    <t>Rt. 004/016, Kota Bekasi, Bekasi Timur, Margahayu</t>
  </si>
  <si>
    <t>Peningkatan Saluran Rt. 004/016, Kota Bekasi, Bekasi Timur, Margahayu</t>
  </si>
  <si>
    <t>350 m2</t>
  </si>
  <si>
    <t>DARIYANTO, S.Kom</t>
  </si>
  <si>
    <t>Rt. 009/016, Kota Bekasi, Bekasi Timur, Margahayu</t>
  </si>
  <si>
    <t>Peningkatan Saluran Rt. 009/016, Kota Bekasi, Bekasi Timur, Margahayu</t>
  </si>
  <si>
    <t>Jl. Tanjung, 5,3,4,2 Rt 006
dan 007 Rw 017, Kota Bekasi, Bekasi Timur,
Margahayu</t>
  </si>
  <si>
    <t>Peningkatan Saluran Jl. Tanjung, 5,3,4,2 Rt 006
dan 007 Rw 017, Kota Bekasi, Bekasi Timur,
Margahayu</t>
  </si>
  <si>
    <t>210 m2</t>
  </si>
  <si>
    <t>Jl. Randu 1,2,3 Rt 005,004
Rw 017,, Kota Bekasi, Bekasi Timur, Margahayu</t>
  </si>
  <si>
    <t>Peningkatan Saluran Jl. Randu 1,2,3 Rt 005,004
Rw 017,, Kota Bekasi, Bekasi Timur, Margahayu</t>
  </si>
  <si>
    <t>72 m2</t>
  </si>
  <si>
    <t>Jl. Turi 1,2,3,4,5  Rt 003,002,001,  Rw 017, Kota
Bekasi, Bekasi Timur,
Margahayu</t>
  </si>
  <si>
    <t>Peningkatan Saluran Jl. Turi 1,2,3,4,5  Rt 003,002,001,  Rw 017, Kota
Bekasi, Bekasi Timur,
Margahayu</t>
  </si>
  <si>
    <t>116 m2</t>
  </si>
  <si>
    <t>Rt. 005/012, Kota Bekasi, Bekasi Timur, Bekasijaya</t>
  </si>
  <si>
    <t>Peningkatan Saluran Rt. 005/012, Kota Bekasi, Bekasi Timur, Bekasijaya</t>
  </si>
  <si>
    <t>777 m</t>
  </si>
  <si>
    <t>Rt. 006/003,, Kota Bekasi, Bekasi Timur, Durenjaya</t>
  </si>
  <si>
    <t>Peningkatan Saluran Rt. 006/003,, Kota Bekasi, Bekasi Timur, Durenjaya</t>
  </si>
  <si>
    <t>135 m2</t>
  </si>
  <si>
    <t>Jln. Durian Rw 003 Kel.Duren Jaya Kec.Bekasi Timur, Kota Bekasi, Bekasi Timur, Durenjaya</t>
  </si>
  <si>
    <t>Peningkatan Saluran Jln. Durian Rw 003 Kel.Duren Jaya Kec.Bekasi Timur, Kota Bekasi, Bekasi Timur, Durenjaya</t>
  </si>
  <si>
    <t>150 m2</t>
  </si>
  <si>
    <t>Rw 019 jln Bahagia, Rt 01,
02, 03 Kel.Margahayu Kec.Bekasi  Timur, Kota Bekasi, Bekasi Timur,
Margahayu</t>
  </si>
  <si>
    <t>Peningkatan Saluran Rw 019 jln Bahagia, Rt 01,
02, 03 Kel.Margahayu Kec.Bekasi  Timur, Kota Bekasi, Bekasi Timur,
Margahayu</t>
  </si>
  <si>
    <t>Normalisasi saluran air, Jl. Turi 1,2,3,4,5 Rt 003,002,001, Rw 017</t>
  </si>
  <si>
    <t>Peningkatan Saluran Normalisasi saluran air, Jl. Turi 1,2,3,4,5 Rt 003,002,001, Rw 017</t>
  </si>
  <si>
    <t>Dariyanto, S.Kom</t>
  </si>
  <si>
    <t>jln Irida Timur Rw 014 Kel.Bekasi Jaya Kec.Bekasi Timur, Kota Bekasi, Bekasi Timur, Bekasijaya</t>
  </si>
  <si>
    <t>Peningkatan Saluran jln Irida Timur Rw 014 Kel.Bekasi Jaya Kec.Bekasi Timur, Kota Bekasi, Bekasi Timur, Bekasijaya</t>
  </si>
  <si>
    <t>400 m2</t>
  </si>
  <si>
    <t>jln. Irida Barat Rw 014 Kel.Bekasi Jaya Kec.Bekasi Timur, Kota Bekasi, Bekasijaya</t>
  </si>
  <si>
    <t>Peningkatan Saluran jln. Irida Barat Rw 014 Kel.Bekasi Jaya Kec.Bekasi Timur, Kota Bekasi, Bekasijaya</t>
  </si>
  <si>
    <t>jln. Irida Raya Rw 014 Kel.Bekasi Jaya Kec.Bekasi TIMUR, Kota Bekasi, Bekasi Timur, Bekasijaya</t>
  </si>
  <si>
    <t>Peningkatan Saluran jln. Irida Raya Rw 014 Kel.Bekasi Jaya Kec.Bekasi TIMUR, Kota Bekasi, Bekasi Timur, Bekasijaya</t>
  </si>
  <si>
    <t>JL.Ace pelat Rt.03 Rw. 02, Kota Bekasi, Rawalumbu, Bojongmenteng</t>
  </si>
  <si>
    <t>Peningkatan Saluran JL.Ace pelat Rt.03 Rw. 02, Kota Bekasi, Rawalumbu, Bojongmenteng</t>
  </si>
  <si>
    <t>Rt 003/017, Kota Bekasi, Mustikajaya, Cimuning</t>
  </si>
  <si>
    <t>Peningkatan Saluran Rt 003/017, Kota Bekasi, Mustikajaya, Cimuning</t>
  </si>
  <si>
    <t>Gg. Manggis 3 Rt. 02 Rw. 04, Kota Bekasi, Rawalumbu, Bojongmenteng</t>
  </si>
  <si>
    <t>Peningkatan Saluran Gg. Manggis 3 Rt. 02 Rw. 04, Kota Bekasi, Rawalumbu, Bojongmenteng</t>
  </si>
  <si>
    <t>Jl. WR Supratman Rw.07, Kota Bekasi, Mustikajaya, Cimuning</t>
  </si>
  <si>
    <t>Peningkatan Saluran Jl. WR Supratman Rw.07, Kota Bekasi, Mustikajaya, Cimuning</t>
  </si>
  <si>
    <t>Jl. Kopral Bosan No.53 Rt 02,04 Rw 022, Kota Bekasi, Bekasi Selatan, Pekayonjaya</t>
  </si>
  <si>
    <t>Peningkatan Saluran Jl. Kopral Bosan No.53 Rt 02,04 Rw 022, Kota Bekasi, Bekasi Selatan, Pekayonjaya</t>
  </si>
  <si>
    <t>400 M</t>
  </si>
  <si>
    <t>Jl. Kemandoran No.41 Rt 01,06,07,08, 05 Rw 022, Kota Bekasi, Bekasi Selatan, Pekayonjaya</t>
  </si>
  <si>
    <t>Peningkatan Saluran Jl. Kemandoran No.41 Rt 01,06,07,08, 05 Rw 022, Kota Bekasi, Bekasi Selatan, Pekayonjaya</t>
  </si>
  <si>
    <t>1500 M</t>
  </si>
  <si>
    <t>JL Laskar Dalam RT 04 RW 02, Kota Bekasi, Bekasi Selatan, Pekayonjaya</t>
  </si>
  <si>
    <t>Peningkatan Saluran JL Laskar Dalam RT 04 RW 02, Kota Bekasi, Bekasi Selatan, Pekayonjaya</t>
  </si>
  <si>
    <t>300 M</t>
  </si>
  <si>
    <t>Jl Jati Raya s/d Jl. Letnan Arsyad Rw 12 (sepanjang Kali Jati), Kota Bekasi, Bekasi Selatan, Kayuringinjaya</t>
  </si>
  <si>
    <t>Peningkatan Saluran Jl Jati Raya s/d Jl. Letnan Arsyad Rw 12 (sepanjang Kali Jati), Kota Bekasi, Bekasi Selatan, Kayuringinjaya</t>
  </si>
  <si>
    <t>1 Km</t>
  </si>
  <si>
    <t>YESSI</t>
  </si>
  <si>
    <t>RT 10 RW 017 kaliabang Tengah, Bekasi Utara, Kota Bekasi, Bekasi Utara, Kaliabang Tengah</t>
  </si>
  <si>
    <t>Peningkatan Saluran RT 10 RW 017 kaliabang Tengah, Bekasi Utara, Kota Bekasi, Bekasi Utara, Kaliabang Tengah</t>
  </si>
  <si>
    <t>250 M2</t>
  </si>
  <si>
    <t>RASNIUS PASARIBU, SE</t>
  </si>
  <si>
    <t>Jl Saturnus 1, jalan Mars VI,  Kelurahan Perwira Bekasi utara, Kota Bekasi, Bekasi Utara, Perwira</t>
  </si>
  <si>
    <t>Peningkatan Saluran Jl Saturnus 1, jalan Mars VI,  Kelurahan Perwira Bekasi utara, Kota Bekasi, Bekasi Utara, Perwira</t>
  </si>
  <si>
    <t>100 M2</t>
  </si>
  <si>
    <t>Gg Bahagia 10, RT 01 RW 04 Kelurahan Teluk Pucung, Bekasi Utara, Kota Bekasi, Bekasi Utara, Teluk Pucung</t>
  </si>
  <si>
    <t>Peningkatan Saluran Gg Bahagia 10, RT 01 RW 04 Kelurahan Teluk Pucung, Bekasi Utara, Kota Bekasi, Bekasi Utara, Teluk Pucung</t>
  </si>
  <si>
    <t>150 M2</t>
  </si>
  <si>
    <t>RT 5, 6 dan 7 RW 28, Kota Bekasi, Bekasi Utara, Teluk Pucung</t>
  </si>
  <si>
    <t>Peningkatan Saluran RT 5, 6 dan 7 RW 28, Kota Bekasi, Bekasi Utara, Teluk Pucung</t>
  </si>
  <si>
    <t>500 M2</t>
  </si>
  <si>
    <t>Perbaikan saluran air depan pemakaman wakap teluk pucung RW 01, Kota Bekasi, Bekasi Utara, Teluk Pucung</t>
  </si>
  <si>
    <t>Peningkatan Saluran Perbaikan saluran air depan pemakaman wakap teluk pucung RW 01, Kota Bekasi, Bekasi Utara, Teluk Pucung</t>
  </si>
  <si>
    <t>300 M2</t>
  </si>
  <si>
    <t>RT 001/001 yang berdampingan dengan sebelah kiri pemakaman, Kota Bekasi, Bekasi Utara, Teluk Pucung</t>
  </si>
  <si>
    <t>Peningkatan Saluran RT 001/001 yang berdampingan dengan sebelah kiri pemakaman, Kota Bekasi, Bekasi Utara, Teluk Pucung</t>
  </si>
  <si>
    <t>200 M2</t>
  </si>
  <si>
    <t>Jl. Danau Duta Barat (depan Indomart RT01 RW011), Harapan Baru Bekasi Utara, Kota Bekasi, Bekasi Utara, Harapanbaru</t>
  </si>
  <si>
    <t>Peningkatan Saluran Jl. Danau Duta Barat (depan Indomart RT01 RW011), Harapan Baru Bekasi Utara, Kota Bekasi, Bekasi Utara, Harapanbaru</t>
  </si>
  <si>
    <t>RT. 05 RW.13, Kota Bekasi, Bekasi Barat, Bintara</t>
  </si>
  <si>
    <t>Peningkatan Saluran RT. 05 RW.13, Kota Bekasi, Bekasi Barat, Bintara</t>
  </si>
  <si>
    <t>H. MARTA, S.Pd</t>
  </si>
  <si>
    <t>RT. 04 RW.13, Kota Bekasi, Bekasi Barat, Bintara</t>
  </si>
  <si>
    <t>Peningkatan Saluran RT. 04 RW.13, Kota Bekasi, Bekasi Barat, Bintara</t>
  </si>
  <si>
    <t>RT. 10 RW.13 Kelurahan Bintara Kecamatan Bekasi, Kota Bekasi, Bekasi Barat, Bintara</t>
  </si>
  <si>
    <t>Peningkatan Saluran RT. 10 RW.13 Kelurahan Bintara Kecamatan Bekasi, Kota Bekasi, Bekasi Barat, Bintara</t>
  </si>
  <si>
    <t>Dari RT 05 tembus ke Jl. Bintara 17 RT. 10 RW.13 Kelurahan Bintara Kecamatan Bekasi, Kota Bekasi, Bekasi Barat, Bintara</t>
  </si>
  <si>
    <t>Peningkatan Saluran Dari RT 05 tembus ke Jl. Bintara 17 RT. 10 RW.13 Kelurahan Bintara Kecamatan Bekasi, Kota Bekasi, Bekasi Barat, Bintara</t>
  </si>
  <si>
    <t>Rt.01 Rw 06, Kota Bekasi, Bekasi Barat, Kotabaru</t>
  </si>
  <si>
    <t>Peningkatan Saluran Rt.01 Rw 06, Kota Bekasi, Bekasi Barat, Kotabaru</t>
  </si>
  <si>
    <t>Rt 04 s.d 08 RW 10, Kota Bekasi, Bekasi Barat, Kotabaru</t>
  </si>
  <si>
    <t>Peningkatan Saluran Rt 04 s.d 08 RW 10, Kota Bekasi, Bekasi Barat, Kotabaru</t>
  </si>
  <si>
    <t>750 m</t>
  </si>
  <si>
    <t>RW 012, Kota Bekasi, Bekasi Barat, Kotabaru</t>
  </si>
  <si>
    <t>Peningkatan Saluran RW 012, Kota Bekasi, Bekasi Barat, Kotabaru</t>
  </si>
  <si>
    <t>450 m</t>
  </si>
  <si>
    <t>RT 01 s.d 05 RW 016, Kota Bekasi, Bekasi Barat, Kotabaru</t>
  </si>
  <si>
    <t>Peningkatan Saluran RT 01 s.d 05 RW 016, Kota Bekasi, Bekasi Barat, Kotabaru</t>
  </si>
  <si>
    <t>jl.p. tanabala rt 001 rw 10 kel.
 Jatimakmur kec. Pondok Gede, Kota Bekasi, Pondok
 Gede, Jatimakmur</t>
  </si>
  <si>
    <t>Peningkatan Saluran jl.p. tanabala rt 001 rw 10 kel.
 Jatimakmur kec. Pondok Gede, Kota Bekasi, Pondok
 Gede, Jatimakmur</t>
  </si>
  <si>
    <t>saluran dan gorong-gorong jalan swadaya rt 003/14 kel.jatibening kec.pondok gede</t>
  </si>
  <si>
    <t>Peningkatan Saluran saluran dan gorong-gorong jalan swadaya rt 003/14 kel.jatibening kec.pondok gede</t>
  </si>
  <si>
    <t>perbaikan saluran air/got</t>
  </si>
  <si>
    <t>Peningkatan Saluran perbaikan saluran air/got</t>
  </si>
  <si>
    <t>Jatibening Baru</t>
  </si>
  <si>
    <t>80 m</t>
  </si>
  <si>
    <t>Drainase Jalan Kemang Dalam</t>
  </si>
  <si>
    <t>Peningkatan Saluran Drainase Jalan Kemang Dalam</t>
  </si>
  <si>
    <t>14 m</t>
  </si>
  <si>
    <t>perbaikan Drainase</t>
  </si>
  <si>
    <t>Peningkatan Saluran perbaikan Drainase</t>
  </si>
  <si>
    <t>31 m</t>
  </si>
  <si>
    <t>duplikasi kegiatan</t>
  </si>
  <si>
    <t>Drainase Jalan Kemang Dalam depan Bpk Tolib RT.006 RW. 004</t>
  </si>
  <si>
    <t>Peningkatan Saluran Drainase Jalan Kemang Dalam depan Bpk Tolib RT.006 RW. 004</t>
  </si>
  <si>
    <t>70 m</t>
  </si>
  <si>
    <t>90 m</t>
  </si>
  <si>
    <t>Jalan lingkungan RT 001 RW 002, Kota Bekasi, Bantargebang, Ciketingudik</t>
  </si>
  <si>
    <t>Peningkatan Saluran Jalan lingkungan RT 001 RW 002, Kota Bekasi, Bantargebang, Ciketingudik</t>
  </si>
  <si>
    <t>KOMARUDIN, S.Pd.I</t>
  </si>
  <si>
    <t>Jl. Mangga Raya Taman Rahayu Regency RT 001 RW 009, Kota Bekasi, Bantargebang, Ciketingudik</t>
  </si>
  <si>
    <t>Peningkatan Saluran Jl. Mangga Raya Taman Rahayu Regency RT 001 RW 009, Kota Bekasi, Bantargebang, Ciketingudik</t>
  </si>
  <si>
    <t>jalan flamboyan indah 1 blok KN ( taman Halte ) rt 02 rw 19 kel pejuang kec medan satria, Kota Bekasi, Medansatria, Pejuang</t>
  </si>
  <si>
    <t>Peningkatan Saluran jalan flamboyan indah 1 blok KN ( taman Halte ) rt 02 rw 19 kel pejuang kec medan satria, Kota Bekasi, Medansatria, Pejuang</t>
  </si>
  <si>
    <t>rt 07 rw 30 kel pejuang kec medan satria, Kota Bekasi, Medansatria, Pejuang</t>
  </si>
  <si>
    <t>Peningkatan Saluran rt 07 rw 30 kel pejuang kec medan satria, Kota Bekasi, Medansatria, Pejuang</t>
  </si>
  <si>
    <t>rt 06 rw 23, Kota Bekasi, Medansatria, Pejuang</t>
  </si>
  <si>
    <t>Peningkatan Saluran rt 06 rw 23, Kota Bekasi, Medansatria, Pejuang</t>
  </si>
  <si>
    <t>Jalan Pansor Rt.01/Rw.03, Kota Bekasi, Rawalumbu, Bojongmenteng</t>
  </si>
  <si>
    <t>Peningkatan Saluran Jalan Pansor Rt.01/Rw.03, Kota Bekasi, Rawalumbu, Bojongmenteng</t>
  </si>
  <si>
    <t>130 m2</t>
  </si>
  <si>
    <t>IBNU HAJAR TANJUNG</t>
  </si>
  <si>
    <t>jalan narogong raya Rt.003/Rw.009, Kota Bekasi, Rawalumbu, Pengasinan</t>
  </si>
  <si>
    <t>Peningkatan Saluran jalan narogong raya Rt.003/Rw.009, Kota Bekasi, Rawalumbu, Pengasinan</t>
  </si>
  <si>
    <t>188 m2</t>
  </si>
  <si>
    <t>Rt.01 Rw.01 Kp.Pengasinan, Kota Bekasi, Rawalumbu, Pengasinan</t>
  </si>
  <si>
    <t>Peningkatan Saluran Rt.01 Rw.01 Kp.Pengasinan, Kota Bekasi, Rawalumbu, Pengasinan</t>
  </si>
  <si>
    <t>rw 12.Perumahan Bumi Bekasi Baru, Kota Bekasi, Rawalumbu, Pengasinan</t>
  </si>
  <si>
    <t>Peningkatan Saluran rw 12.Perumahan Bumi Bekasi Baru, Kota Bekasi, Rawalumbu, Pengasinan</t>
  </si>
  <si>
    <t>Rt.04 / Rw.17 Kel.Pengasinan, Kota Bekasi, Rawalumbu, Sepanjangjaya</t>
  </si>
  <si>
    <t>Peningkatan Saluran Rt.04 / Rw.17 Kel.Pengasinan, Kota Bekasi, Rawalumbu, Sepanjangjaya</t>
  </si>
  <si>
    <t>120 m2</t>
  </si>
  <si>
    <t>Rt.01.Rw.02 kel.Bantar gebang, Kota Bekasi, Bantargebang, Bantargebang</t>
  </si>
  <si>
    <t>Peningkatan Saluran Rt.01.Rw.02 kel.Bantar gebang, Kota Bekasi, Bantargebang, Bantargebang</t>
  </si>
  <si>
    <t>Pembuatan saluran air jalan Assyafiiyah RT 01, 03 dan 04 Rw 07 Kelurahan Jatisari</t>
  </si>
  <si>
    <t>Peningkatan Saluran Pembuatan saluran air jalan Assyafiiyah RT 01, 03 dan 04 Rw 07 Kelurahan Jatisari</t>
  </si>
  <si>
    <t>500M</t>
  </si>
  <si>
    <t>SUPANDI, SE</t>
  </si>
  <si>
    <t>Pembuatan saluran air yudith RT 09 RW 02 Kelurahan jatiluhur</t>
  </si>
  <si>
    <t>Peningkatan Saluran Pembuatan saluran air yudith RT 09 RW 02 Kelurahan jatiluhur</t>
  </si>
  <si>
    <t>200M</t>
  </si>
  <si>
    <t xml:space="preserve">Pembuatan saluran air jalan masjid Nurul Salam RT 02 s.d. 04 RW 05 kelurahan jatiluhur </t>
  </si>
  <si>
    <t xml:space="preserve">Peningkatan Saluran Pembuatan saluran air jalan masjid Nurul Salam RT 02 s.d. 04 RW 05 kelurahan jatiluhur </t>
  </si>
  <si>
    <t>1200M</t>
  </si>
  <si>
    <t>Pembuatan saluran air RW 07 Kelurahan Jatiasih</t>
  </si>
  <si>
    <t>Peningkatan Saluran Pembuatan saluran air RW 07 Kelurahan Jatiasih</t>
  </si>
  <si>
    <t>600M</t>
  </si>
  <si>
    <t>Perbaikan saluran air yudith RT 05 RW 04 Kelurahan Jatisari Kec. Jatiasih</t>
  </si>
  <si>
    <t>Peningkatan Saluran Perbaikan saluran air yudith RT 05 RW 04 Kelurahan Jatisari Kec. Jatiasih</t>
  </si>
  <si>
    <t>150M</t>
  </si>
  <si>
    <t>Perbaikan saluran air RT 04 RW 02 Kelurahan Jatisari Kec. jatiasih</t>
  </si>
  <si>
    <t>Peningkatan Saluran Perbaikan saluran air RT 04 RW 02 Kelurahan Jatisari Kec. jatiasih</t>
  </si>
  <si>
    <t>Pembuatan sodetan saluran air Komplek PIJ RT 09 RW 05 Kelurahan jatisari Kec. Jatiasih</t>
  </si>
  <si>
    <t>Peningkatan Saluran Pembuatan sodetan saluran air Komplek PIJ RT 09 RW 05 Kelurahan jatisari Kec. Jatiasih</t>
  </si>
  <si>
    <t>3M</t>
  </si>
  <si>
    <t>Pembuatan saluran air jaln k. Senan RT 06 RW 03 kelurahan jatiluhur kec. Jatiasih</t>
  </si>
  <si>
    <t>Peningkatan Saluran Pembuatan saluran air jaln k. Senan RT 06 RW 03 kelurahan jatiluhur kec. Jatiasih</t>
  </si>
  <si>
    <t>Pembuatan saluran air jalan wong sijaya RT 05 RW 02 Sampai RT 04  kelurahan jatisari kec. Jatiasih</t>
  </si>
  <si>
    <t>Peningkatan Saluran Pembuatan saluran air jalan wong sijaya RT 05 RW 02 Sampai RT 04  kelurahan jatisari kec. Jatiasih</t>
  </si>
  <si>
    <t>Pembuatan saluran air RT 01 RW 18 Kelurahan jatisari kec. Jatiasih</t>
  </si>
  <si>
    <t>Peningkatan Saluran Pembuatan saluran air RT 01 RW 18 Kelurahan jatisari kec. Jatiasih</t>
  </si>
  <si>
    <t>550M</t>
  </si>
  <si>
    <t>Pembuatan saluran air yudith jalan Alhidayah RT 03 RW 01 Kelurahan jatisari kec. Jatiasih</t>
  </si>
  <si>
    <t>Peningkatan Saluran Pembuatan saluran air yudith jalan Alhidayah RT 03 RW 01 Kelurahan jatisari kec. Jatiasih</t>
  </si>
  <si>
    <t>pembuatan saluran air yudith kp. Pamahan RW 09 kelurahan jatimekar kec. Jatiasih</t>
  </si>
  <si>
    <t>Peningkatan Saluran pembuatan saluran air yudith kp. Pamahan RW 09 kelurahan jatimekar kec. Jatiasih</t>
  </si>
  <si>
    <t>Pembuatan saluran air jalan haji Kinan RT 06 RW 02 Kelurahan jatiluhur kec. Jatiasih</t>
  </si>
  <si>
    <t>Peningkatan Saluran Pembuatan saluran air jalan haji Kinan RT 06 RW 02 Kelurahan jatiluhur kec. Jatiasih</t>
  </si>
  <si>
    <t>100M</t>
  </si>
  <si>
    <t>Perbaikan tanggul jalan citra raya RW 19 Kelurahan jatisari dan rw 12 keluraha jatiluhur kec. Jatiasih</t>
  </si>
  <si>
    <t>Peningkatan Saluran Perbaikan tanggul jalan citra raya RW 19 Kelurahan jatisari dan rw 12 keluraha jatiluhur kec. Jatiasih</t>
  </si>
  <si>
    <t>JL. Kennamdera II RT 01,02 dan 08 RW 03, Kota Bekasi, Bekasi Selatan, Pekayonjaya</t>
  </si>
  <si>
    <t>Peningkatan Saluran JL. Kennamdera II RT 01,02 dan 08 RW 03, Kota Bekasi, Bekasi Selatan, Pekayonjaya</t>
  </si>
  <si>
    <t>H. MUSTOFA, S.Sos</t>
  </si>
  <si>
    <t>Jl. Padat Karya RT 01 RW 06 Kelurahan Duren Jaya Kecamatan Bekasi Timur, Kota Bekasi, Durenjaya</t>
  </si>
  <si>
    <t>Peningkatan Saluran Jl. Padat Karya RT 01 RW 06 Kelurahan Duren Jaya Kecamatan Bekasi Timur, Kota Bekasi, Durenjaya</t>
  </si>
  <si>
    <t>RT 01 RW 03 Kelurahan Margahayu Kecamatan Bekais Timur, Kota Bekasi, Bekasi Timur, Margahayu</t>
  </si>
  <si>
    <t>Peningkatan Saluran RT 01 RW 03 Kelurahan Margahayu Kecamatan Bekais Timur, Kota Bekasi, Bekasi Timur, Margahayu</t>
  </si>
  <si>
    <t>178 m</t>
  </si>
  <si>
    <t>Jl. Cempaka Bulak RT. 004 RW. 003, Kota Bekasi, Pondokgede, Jaticempaka</t>
  </si>
  <si>
    <t>Peningkatan Saluran Jl. Cempaka Bulak RT. 004 RW. 003, Kota Bekasi, Pondokgede, Jaticempaka</t>
  </si>
  <si>
    <t>180 M2</t>
  </si>
  <si>
    <t>PUSPA YANI, S.Pd</t>
  </si>
  <si>
    <t>Jl. MBS RT. 006 RW. 002 (RT. Adi), Kota Bekasi, Pondokmelati, Jatimurni</t>
  </si>
  <si>
    <t>Peningkatan Saluran Jl. MBS RT. 006 RW. 002 (RT. Adi), Kota Bekasi, Pondokmelati, Jatimurni</t>
  </si>
  <si>
    <t>RT. 005 Rw. 013 Jl. H. Nawi, Kota Bekasi, Pondokgede, Jatimakmur</t>
  </si>
  <si>
    <t>Peningkatan Saluran RT. 005 Rw. 013 Jl. H. Nawi, Kota Bekasi, Pondokgede, Jatimakmur</t>
  </si>
  <si>
    <t>10 M2</t>
  </si>
  <si>
    <t>Perbaikan Saluran Air Jl. H. Katul 1, 2, 3 - Jl. Masjid Rrohmah RT. 002 Rw. 005 (RT. Madyo Husodo) Kelurahan Jatirahayu Kecamatan Pondok Melati</t>
  </si>
  <si>
    <t>Peningkatan Saluran Perbaikan Saluran Air Jl. H. Katul 1, 2, 3 - Jl. Masjid Rrohmah RT. 002 Rw. 005 (RT. Madyo Husodo) Kelurahan Jatirahayu Kecamatan Pondok Melati</t>
  </si>
  <si>
    <t>600 M2</t>
  </si>
  <si>
    <t>RT08 RW 03, Kota Bekasi, Bekasi Barat, Bintarajaya</t>
  </si>
  <si>
    <t>Peningkatan Saluran RT08 RW 03, Kota Bekasi, Bekasi Barat, Bintarajaya</t>
  </si>
  <si>
    <t>RT 06, 07, 08, 09 RW 05, Kota Bekasi, Bekasi Barat, Bintarajaya</t>
  </si>
  <si>
    <t>Peningkatan Saluran RT 06, 07, 08, 09 RW 05, Kota Bekasi, Bekasi Barat, Bintarajaya</t>
  </si>
  <si>
    <t>RT 01, 02, 03, 04, 05 RW 14, Kota Bekasi, Bekasi Barat, Bintarajaya</t>
  </si>
  <si>
    <t>Peningkatan Saluran RT 01, 02, 03, 04, 05 RW 14, Kota Bekasi, Bekasi Barat, Bintarajaya</t>
  </si>
  <si>
    <t>RT 02 RW 08, Kota Bekasi, Bekasi Barat, Bintarajaya</t>
  </si>
  <si>
    <t>Peningkatan Saluran RT 02 RW 08, Kota Bekasi, Bekasi Barat, Bintarajaya</t>
  </si>
  <si>
    <t>50 m</t>
  </si>
  <si>
    <t>RT 02, 05, 06 RW 09, Kota Bekasi, Bekasi
Barat, Bintarajaya</t>
  </si>
  <si>
    <t>Peningkatan Saluran RT 02, 05, 06 RW 09, Kota Bekasi, Bekasi
Barat, Bintarajaya</t>
  </si>
  <si>
    <t>75 m</t>
  </si>
  <si>
    <t>RW 05 RW 08, Kota Bekasi, Bekasi Barat, Bintarajaya</t>
  </si>
  <si>
    <t>Peningkatan Saluran RW 05 RW 08, Kota Bekasi, Bekasi Barat, Bintarajaya</t>
  </si>
  <si>
    <t>RW 11, Kota Bekasi, Bekasi Barat, Bintarajaya</t>
  </si>
  <si>
    <t>Peningkatan Saluran RW 11, Kota Bekasi, Bekasi Barat, Bintarajaya</t>
  </si>
  <si>
    <t>RT 05 RW 02, Kota Bekasi, Bekasi Barat, Bintara</t>
  </si>
  <si>
    <t>Peningkatan Saluran RT 05 RW 02, Kota Bekasi, Bekasi Barat, Bintara</t>
  </si>
  <si>
    <t>RT 08 RW 02, Kota Bekasi, Bekasi Barat, Bintara</t>
  </si>
  <si>
    <t>Peningkatan Saluran RT 08 RW 02, Kota Bekasi, Bekasi Barat, Bintara</t>
  </si>
  <si>
    <t>RW 05, Kota Bekasi, Bekasi Barat, Bintarajaya</t>
  </si>
  <si>
    <t>Peningkatan Saluran RW 05, Kota Bekasi, Bekasi Barat, Bintarajaya</t>
  </si>
  <si>
    <t>lingkungan RW 05 Kelurahan Bintara
Jaya, Kota Bekasi, Bekasi Barat, Bintarajaya</t>
  </si>
  <si>
    <t>Peningkatan Saluran lingkungan RW 05 Kelurahan Bintara
Jaya, Kota Bekasi, Bekasi Barat, Bintarajaya</t>
  </si>
  <si>
    <t>RT 05 RW 13 di Perumahan Puri Bintara
Jaya Kelurahan Bintara Jaya, Kota Bekasi, Bintarajaya</t>
  </si>
  <si>
    <t>Peningkatan Saluran RT 05 RW 13 di Perumahan Puri Bintara
Jaya Kelurahan Bintara Jaya, Kota Bekasi, Bintarajaya</t>
  </si>
  <si>
    <t>Jalan Bintara VII RT 01 RW 02 Kelurahan
Bintara, Kota Bekasi, Bekasi Barat, Bintara</t>
  </si>
  <si>
    <t>Peningkatan Saluran Jalan Bintara VII RT 01 RW 02 Kelurahan
Bintara, Kota Bekasi, Bekasi Barat, Bintara</t>
  </si>
  <si>
    <t>Jalan Bintara I RT 11 RW 02, Kota Bekasi, Bekasi Barat, Bintara</t>
  </si>
  <si>
    <t>Peningkatan Saluran Jalan Bintara I RT 11 RW 02, Kota Bekasi, Bekasi Barat, Bintara</t>
  </si>
  <si>
    <t>RT 08 RW 02 Kelurahan Bintara, Kota
Bekasi, Bekasi Barat, Bintara</t>
  </si>
  <si>
    <t>Peningkatan Saluran RT 08 RW 02 Kelurahan Bintara, Kota
Bekasi, Bekasi Barat, Bintara</t>
  </si>
  <si>
    <t>RT 011 RW 02, Kota Bekasi, Bekasi Barat, Bintara</t>
  </si>
  <si>
    <t>Peningkatan Saluran RT 011 RW 02, Kota Bekasi, Bekasi Barat, Bintara</t>
  </si>
  <si>
    <t>RW 15, Kota Bekasi, Bekasi Barat, Bintara</t>
  </si>
  <si>
    <t>Peningkatan Saluran RW 15, Kota Bekasi, Bekasi Barat, Bintara</t>
  </si>
  <si>
    <t>TEGHE</t>
  </si>
  <si>
    <t>RT 05 RW 15, Kota Bekasi, Bekasi Barat, Bintara</t>
  </si>
  <si>
    <t>Peningkatan Saluran RT 05 RW 15, Kota Bekasi, Bekasi Barat, Bintara</t>
  </si>
  <si>
    <t>jl.Bintara cipta utama 2 Rt 002 Rw 12, Kota Bekasi, Bekasi Barat, Bintara</t>
  </si>
  <si>
    <t>Peningkatan Saluran jl.Bintara cipta utama 2 Rt 002 Rw 12, Kota Bekasi, Bekasi Barat, Bintara</t>
  </si>
  <si>
    <t>Rt 008 Rw 12, Kota Bekasi, Bekasi Barat, Bintara</t>
  </si>
  <si>
    <t>Peningkatan Saluran Rt 008 Rw 12, Kota Bekasi, Bekasi Barat, Bintara</t>
  </si>
  <si>
    <t>Rt 09 Rw 12, Kota Bekasi, Bekasi Barat, Bintara</t>
  </si>
  <si>
    <t>Peningkatan Saluran Rt 09 Rw 12, Kota Bekasi, Bekasi Barat, Bintara</t>
  </si>
  <si>
    <t>165 m</t>
  </si>
  <si>
    <t>Rt 10 Rw 12, Kota Bekasi, Bekasi Barat, Bintara</t>
  </si>
  <si>
    <t>Peningkatan Saluran Rt 10 Rw 12, Kota Bekasi, Bekasi Barat, Bintara</t>
  </si>
  <si>
    <t>440 m</t>
  </si>
  <si>
    <t>Jl. Bintara Niaga Rt 12 Rw12, Kota Bekasi, Bekasi Barat, Bintara</t>
  </si>
  <si>
    <t>Peningkatan Saluran Jl. Bintara Niaga Rt 12 Rw12, Kota Bekasi, Bekasi Barat, Bintara</t>
  </si>
  <si>
    <t>210 m</t>
  </si>
  <si>
    <t>RT 03 RW 12 Kel. Margahayu Kec. Bekasi Timur Kota Bekasi, Kota Bekasi, Bekasi Timur, Margahayu</t>
  </si>
  <si>
    <t>Peningkatan Saluran RT 03 RW 12 Kel. Margahayu Kec. Bekasi Timur Kota Bekasi, Kota Bekasi, Bekasi Timur, Margahayu</t>
  </si>
  <si>
    <t>ABDUL ROZAK</t>
  </si>
  <si>
    <t>rw 23 pengasinan, Kota Bekasi, Rawalumbu, Pengasinan</t>
  </si>
  <si>
    <t>Peningkatan Saluran rw 23 pengasinan, Kota Bekasi, Rawalumbu, Pengasinan</t>
  </si>
  <si>
    <t>Jl. Cantik Tengah RT 03 RW 23, Kota Bekasi, Rawalumbu, Pengasinan</t>
  </si>
  <si>
    <t>Peningkatan Saluran Jl. Cantik Tengah RT 03 RW 23, Kota Bekasi, Rawalumbu, Pengasinan</t>
  </si>
  <si>
    <t>Jl. Cantik X, XI dan XII RT 03 RW 23, Kota Bekasi, Rawalumbu, Pengasinan</t>
  </si>
  <si>
    <t>Peningkatan Saluran Jl. Cantik X, XI dan XII RT 03 RW 23, Kota Bekasi, Rawalumbu, Pengasinan</t>
  </si>
  <si>
    <t>Jl. H. Naim RT. 002 RW. 018, Kota Bekasi</t>
  </si>
  <si>
    <t>Peningkatan Saluran Jl. H. Naim RT. 002 RW. 018, Kota Bekasi</t>
  </si>
  <si>
    <t>jakasetia</t>
  </si>
  <si>
    <t>250 m</t>
  </si>
  <si>
    <t>Peningkatan Saluran Jl Rajawali Raya Rw 02, Kota Bekasi</t>
  </si>
  <si>
    <t>Rt 02 Rw 08 Depan Taman Hijau, Kota Bekasi</t>
  </si>
  <si>
    <t>Peningkatan Saluran Rt 02 Rw 08 Depan Taman Hijau, Kota Bekasi</t>
  </si>
  <si>
    <t>Jalan Utama Rt 01 sd Rt 05 Rw 24, Kota Bekasi</t>
  </si>
  <si>
    <t>Peningkatan Saluran Jalan Utama Rt 01 sd Rt 05 Rw 24, Kota Bekasi</t>
  </si>
  <si>
    <t>1500 m</t>
  </si>
  <si>
    <t>Rt 01 Rw 08, Kota Bekasi</t>
  </si>
  <si>
    <t>Peningkatan Saluran Rt 01 Rw 08, Kota Bekasi</t>
  </si>
  <si>
    <t>Pekayonjaya</t>
  </si>
  <si>
    <t>Jl. Mahoni 12 Rt 03 Rw 11, Kota Bekasi</t>
  </si>
  <si>
    <t>Peningkatan Saluran Jl. Mahoni 12 Rt 03 Rw 11, Kota Bekasi</t>
  </si>
  <si>
    <t>Jalan Jalan Delima Selatan  RW 026, Kota Bekasi</t>
  </si>
  <si>
    <t>Peningkatan Saluran Jalan Jalan Delima Selatan  RW 026, Kota Bekasi</t>
  </si>
  <si>
    <t>Pengasinan</t>
  </si>
  <si>
    <t>Rawalumbu</t>
  </si>
  <si>
    <t>1 Titik</t>
  </si>
  <si>
    <t>Jalan Yapen Raya RT07 RW08 Aren Jaya, Kota Bekasi</t>
  </si>
  <si>
    <t>Peningkatan Saluran Jalan Yapen Raya RT07 RW08 Aren Jaya, Kota Bekasi</t>
  </si>
  <si>
    <t>BAMBANG PURWANTO, S.Pd.I</t>
  </si>
  <si>
    <t>RT 01, 02, 03, 04 RW 14 Aren Jaya, Kota Bekasi</t>
  </si>
  <si>
    <t>Peningkatan Saluran RT 01, 02, 03, 04 RW 14 Aren Jaya, Kota Bekasi</t>
  </si>
  <si>
    <t>RT 09 RW 12 ( Jln. Manggis Raya, Jln Manggis 2, 3, 4, 5 dan Jn. Psang 7 dan Pisang 8), Kota Bekasi</t>
  </si>
  <si>
    <t>Peningkatan Saluran RT 09 RW 12 ( Jln. Manggis Raya, Jln Manggis 2, 3, 4, 5 dan Jn. Psang 7 dan Pisang 8), Kota Bekasi</t>
  </si>
  <si>
    <t>Jln Arjuna 3, 4 dan 5 RT 12 RW 13 Duren Jaya Bekasi Timur, Kota Bekasi</t>
  </si>
  <si>
    <t>Peningkatan Saluran Jln Arjuna 3, 4 dan 5 RT 12 RW 13 Duren Jaya Bekasi Timur, Kota Bekasi</t>
  </si>
  <si>
    <t>RT 04 dan RT 01 RW 04 Dengan RT 13 RW 04 Duren Jaya, Kota Bekasi</t>
  </si>
  <si>
    <t>Peningkatan Saluran RT 04 dan RT 01 RW 04 Dengan RT 13 RW 04 Duren Jaya, Kota Bekasi</t>
  </si>
  <si>
    <t>RT 02 RW 06 Kel. Durenjaya, Kota Bekasi</t>
  </si>
  <si>
    <t>Peningkatan Saluran RT 02 RW 06 Kel. Durenjaya, Kota Bekasi</t>
  </si>
  <si>
    <t>RT 03 RW 06 Kel. Durenjaya, Kota Bekasi</t>
  </si>
  <si>
    <t>Peningkatan Saluran RT 03 RW 06 Kel. Durenjaya, Kota Bekasi</t>
  </si>
  <si>
    <t>RT 02, 03 RW 06 Margahayu Bekasi Timur, Kota Bekasi</t>
  </si>
  <si>
    <t>Peningkatan Saluran RT 02, 03 RW 06 Margahayu Bekasi Timur, Kota Bekasi</t>
  </si>
  <si>
    <t>Jl. Tanjung V RT 06 RW 17 Kel. Margahayu, Kota Bekasi</t>
  </si>
  <si>
    <t>Peningkatan Saluran Jl. Tanjung V RT 06 RW 17 Kel. Margahayu, Kota Bekasi</t>
  </si>
  <si>
    <t>RT01, RT02, Rt03, RT04 dan RT05 RW26 Kel. Margahayu, Kota Bekasi</t>
  </si>
  <si>
    <t>Peningkatan Saluran RT01, RT02, Rt03, RT04 dan RT05 RW26 Kel. Margahayu, Kota Bekasi</t>
  </si>
  <si>
    <t>Jln. Pepaya RT 04 RW 05 Kelurahan Margahayu Bekasi Timur, Kota Bekasi</t>
  </si>
  <si>
    <t>Peningkatan Saluran Jln. Pepaya RT 04 RW 05 Kelurahan Margahayu Bekasi Timur, Kota Bekasi</t>
  </si>
  <si>
    <t>RT. 02, 03, 04 RW. 08 Cluster Jasmine Perum. BTR 5 Kel. Sumur Batu, Kota Bekasi</t>
  </si>
  <si>
    <t>Peningkatan Saluran RT. 02, 03, 04 RW. 08 Cluster Jasmine Perum. BTR 5 Kel. Sumur Batu, Kota Bekasi</t>
  </si>
  <si>
    <t>RT.01 &amp; RT.02 Komplek Deperla Kel.Duren Jaya, Kota Bekasi</t>
  </si>
  <si>
    <t>Peningkatan Saluran RT.01 &amp; RT.02 Komplek Deperla Kel.Duren Jaya, Kota Bekasi</t>
  </si>
  <si>
    <t>RT. 04 RW. 05 Kel. Mustikajaya, Kota Bekasi</t>
  </si>
  <si>
    <t>Peningkatan Saluran RT. 04 RW. 05 Kel. Mustikajaya, Kota Bekasi</t>
  </si>
  <si>
    <t>Gang Lisong RT. 05 RW. 01 Kel. Bojong Menteng, Kota Bekasi</t>
  </si>
  <si>
    <t>Peningkatan Saluran Gang Lisong RT. 05 RW. 01 Kel. Bojong Menteng, Kota Bekasi</t>
  </si>
  <si>
    <t>RW. 05, 08, 09 Kel. Bojong Menteng, Kota Bekasi</t>
  </si>
  <si>
    <t>Peningkatan Saluran RW. 05, 08, 09 Kel. Bojong Menteng, Kota Bekasi</t>
  </si>
  <si>
    <t>RW. 024 Kel. Pengasinan, Kota Bekasi</t>
  </si>
  <si>
    <t>Peningkatan Saluran RW. 024 Kel. Pengasinan, Kota Bekasi</t>
  </si>
  <si>
    <t>RW. 21 Kel. Pengasinan Jl. Taman Narogong Indah Raya, Kota Bekasi</t>
  </si>
  <si>
    <t>Peningkatan Saluran RW. 21 Kel. Pengasinan Jl. Taman Narogong Indah Raya, Kota Bekasi</t>
  </si>
  <si>
    <t>Jl.Narogong Permai XXI Kel.Bojong Rawalumbu, Kota Bekasi</t>
  </si>
  <si>
    <t>Peningkatan Saluran Jl.Narogong Permai XXI Kel.Bojong Rawalumbu, Kota Bekasi</t>
  </si>
  <si>
    <t>Jalan Raya Pondok Hijau Permai RW.020 &amp; RW.025 Kel.Pengasinan, Kota Bekasi</t>
  </si>
  <si>
    <t>Peningkatan Saluran Jalan Raya Pondok Hijau Permai RW.020 &amp; RW.025 Kel.Pengasinan, Kota Bekasi</t>
  </si>
  <si>
    <t>Perum Pondok Hijau Permai RW 20 Kel.Pengasinan, Kota Bekasi</t>
  </si>
  <si>
    <t>Peningkatan Saluran Perum Pondok Hijau Permai RW 20 Kel.Pengasinan, Kota Bekasi</t>
  </si>
  <si>
    <t>RT 002 RW 021, Kota Bekasi</t>
  </si>
  <si>
    <t>Peningkatan Saluran RT 002 RW 021, Kota Bekasi</t>
  </si>
  <si>
    <t>H. HERI PURNOMO, S.Pd. M.Si</t>
  </si>
  <si>
    <t>Kp. Locomotif RT 007 RW 05 Kalianang tengah, Kota Bekasi</t>
  </si>
  <si>
    <t>Peningkatan Saluran Kp. Locomotif RT 007 RW 05 Kalianang tengah, Kota Bekasi</t>
  </si>
  <si>
    <t>Perbaikan Drainase  RW 26  Teluk Pucung, Kota Bekasi</t>
  </si>
  <si>
    <t>Peningkatan Saluran Perbaikan Drainase  RW 26  Teluk Pucung, Kota Bekasi</t>
  </si>
  <si>
    <t>Harapan Jaya RW 21, Kota Bekasi</t>
  </si>
  <si>
    <t>Peningkatan Saluran Harapan Jaya RW 21, Kota Bekasi</t>
  </si>
  <si>
    <t>RT 001 RW 021, Kota Bekasi</t>
  </si>
  <si>
    <t>Peningkatan Saluran RT 001 RW 021, Kota Bekasi</t>
  </si>
  <si>
    <t>Harapanjaya</t>
  </si>
  <si>
    <t>Rw 09, Kota Bekasi</t>
  </si>
  <si>
    <t>Peningkatan Saluran Rw 09, Kota Bekasi</t>
  </si>
  <si>
    <t>Pondokgede</t>
  </si>
  <si>
    <t>2 Paket</t>
  </si>
  <si>
    <t>Depan Masjid Darul Hikam Rw 07 Kel. Jaticempaka, Kota Bekasi</t>
  </si>
  <si>
    <t>Peningkatan Saluran Depan Masjid Darul Hikam Rw 07 Kel. Jaticempaka, Kota Bekasi</t>
  </si>
  <si>
    <t>40 m</t>
  </si>
  <si>
    <t>Rt 01 Rw 06 Kel. Jaticempaka Kec. Pondok Gede, Kota Bekasi</t>
  </si>
  <si>
    <t>Peningkatan Saluran Rt 01 Rw 06 Kel. Jaticempaka Kec. Pondok Gede, Kota Bekasi</t>
  </si>
  <si>
    <t>Rt 013 Rw 007, Kota Bekasi</t>
  </si>
  <si>
    <t>Peningkatan Saluran Rt 013 Rw 007, Kota Bekasi</t>
  </si>
  <si>
    <t>Rt 02 Rw 06 Kel. Jaticempaka Kec. Pondok Gede, Kota Bekasi</t>
  </si>
  <si>
    <t>Peningkatan Saluran Rt 02 Rw 06 Kel. Jaticempaka Kec. Pondok Gede, Kota Bekasi</t>
  </si>
  <si>
    <t>Rt 06 dan Rt 09 RW.08 Kel. Jaticempaka Kec. Pondok Gede, Kota Bekasi</t>
  </si>
  <si>
    <t>Peningkatan Saluran Rt 06 dan Rt 09 RW.08 Kel. Jaticempaka Kec. Pondok Gede, Kota Bekasi</t>
  </si>
  <si>
    <t>Rt 08 Rw 08 Kel. Jaticempaka Kec. Pondok Gede, Kota Bekasi</t>
  </si>
  <si>
    <t>Peningkatan Saluran Rt 08 Rw 08 Kel. Jaticempaka Kec. Pondok Gede, Kota Bekasi</t>
  </si>
  <si>
    <t>Rt 7 dan Rt 08 Rw 08 Kel. Jaticempaka Kec. Pondok Gede, Kota Bekasi</t>
  </si>
  <si>
    <t>Peningkatan Saluran Rt 7 dan Rt 08 Rw 08 Kel. Jaticempaka Kec. Pondok Gede, Kota Bekasi</t>
  </si>
  <si>
    <t>jalan Kenanga VII Rt 06 Rw 15 Kel. Jatimakmur Kec. Pondok Gede, Kota Bekasi</t>
  </si>
  <si>
    <t>Peningkatan Saluran jalan Kenanga VII Rt 06 Rw 15 Kel. Jatimakmur Kec. Pondok Gede, Kota Bekasi</t>
  </si>
  <si>
    <t>Rt 04 Rw 15 Kel. Jatimakmur Kec. Pondok Gede, Kota Bekasi</t>
  </si>
  <si>
    <t>Peningkatan Saluran Rt 04 Rw 15 Kel. Jatimakmur Kec. Pondok Gede, Kota Bekasi</t>
  </si>
  <si>
    <t>Rt 10 Rw 15 Kel. Jatimakmur Kec. Pondok Gede, Kota Bekasi</t>
  </si>
  <si>
    <t>Peningkatan Saluran Rt 10 Rw 15 Kel. Jatimakmur Kec. Pondok Gede, Kota Bekasi</t>
  </si>
  <si>
    <t>Rt 07 Rw 14 Kel. Jatiwaringin Kec. Pondok Gede, Kota Bekasi</t>
  </si>
  <si>
    <t>Peningkatan Saluran Rt 07 Rw 14 Kel. Jatiwaringin Kec. Pondok Gede, Kota Bekasi</t>
  </si>
  <si>
    <t>RT 001 RW 16, Kota Bekasi</t>
  </si>
  <si>
    <t>Peningkatan Saluran RT 001 RW 16, Kota Bekasi</t>
  </si>
  <si>
    <t>Bintara</t>
  </si>
  <si>
    <t>Bekasi Barat</t>
  </si>
  <si>
    <t>RT 4 RW 08, Kota Bekasi</t>
  </si>
  <si>
    <t>Peningkatan Saluran RT 4 RW 08, Kota Bekasi</t>
  </si>
  <si>
    <t>700 m</t>
  </si>
  <si>
    <t>RT 02 RW 03, Kota Bekasi</t>
  </si>
  <si>
    <t>Peningkatan Saluran RT 02 RW 03, Kota Bekasi</t>
  </si>
  <si>
    <t>RT 06 RW 08, Kota Bekasi</t>
  </si>
  <si>
    <t>Peningkatan Saluran RT 06 RW 08, Kota Bekasi</t>
  </si>
  <si>
    <t>Rawa Bebek RT 004 Rw 011, Kota Bekasi</t>
  </si>
  <si>
    <t>Peningkatan Saluran Rawa Bebek RT 004 Rw 011, Kota Bekasi</t>
  </si>
  <si>
    <t>Kotabaru</t>
  </si>
  <si>
    <t>Rt 4 Rw 16, Kota Bekasi</t>
  </si>
  <si>
    <t>Peningkatan Saluran Rt 4 Rw 16, Kota Bekasi</t>
  </si>
  <si>
    <t>Jalan Rawa Bebek RT 01 - RT 03 RW 12, Kota Bekasi, Medansatria, Kotabaru, Kota Bekasi</t>
  </si>
  <si>
    <t>Peningkatan Saluran Jalan Rawa Bebek RT 01 - RT 03 RW 12, Kota Bekasi, Medansatria, Kotabaru, Kota Bekasi</t>
  </si>
  <si>
    <t>Jalan Mawar IV RW 08, Kota Bekasi</t>
  </si>
  <si>
    <t>Peningkatan Saluran Jalan Mawar IV RW 08, Kota Bekasi</t>
  </si>
  <si>
    <t>RT 01 RW 11, Kota Bekasi</t>
  </si>
  <si>
    <t>Peningkatan Saluran RT 01 RW 11, Kota Bekasi</t>
  </si>
  <si>
    <t>RW 10, Kota Bekasi</t>
  </si>
  <si>
    <t>Peningkatan Saluran RW 10, Kota Bekasi</t>
  </si>
  <si>
    <t>RW 11, Kota Bekasi</t>
  </si>
  <si>
    <t>Peningkatan Saluran RW 11, Kota Bekasi</t>
  </si>
  <si>
    <t>Sepanjang Jalan Mawar 3 RT 01-04, Kota Bekasi</t>
  </si>
  <si>
    <t>Peningkatan Saluran Sepanjang Jalan Mawar 3 RT 01-04, Kota Bekasi</t>
  </si>
  <si>
    <t>Jl. Sultan Agung RW. 06 Medansatria, Kota Bekasi, Medansatria, Medansatria, Kota Bekasi</t>
  </si>
  <si>
    <t>Peningkatan Saluran Jl. Sultan Agung RW. 06 Medansatria, Kota Bekasi, Medansatria, Medansatria, Kota Bekasi</t>
  </si>
  <si>
    <t>Kavling RT02/RW01, Kota Bekasi</t>
  </si>
  <si>
    <t>Peningkatan Saluran Kavling RT02/RW01, Kota Bekasi</t>
  </si>
  <si>
    <t>Jatiranggon</t>
  </si>
  <si>
    <t>RT03/RW01 (perbatasan dengan RT04/RW03), Kota Bekasi</t>
  </si>
  <si>
    <t>Peningkatan Saluran RT03/RW01 (perbatasan dengan RT04/RW03), Kota Bekasi</t>
  </si>
  <si>
    <t>Perum Puri Pesona RT08/RW04, Kota Bekasi</t>
  </si>
  <si>
    <t>Peningkatan Saluran Perum Puri Pesona RT08/RW04, Kota Bekasi</t>
  </si>
  <si>
    <t>Jl. Bandung III, RT01/RW06, Kota Bekasi</t>
  </si>
  <si>
    <t>Peningkatan Saluran Jl. Bandung III, RT01/RW06, Kota Bekasi</t>
  </si>
  <si>
    <t>Jl Huda RT 01/RW08  HP 0838-8309-964, Kota Bekasi</t>
  </si>
  <si>
    <t>Peningkatan Saluran Jl Huda RT 01/RW08  HP 0838-8309-964, Kota Bekasi</t>
  </si>
  <si>
    <t>Pemukiman warga RT09 RW04, Kota Bekasi</t>
  </si>
  <si>
    <t>Peningkatan Saluran Pemukiman warga RT09 RW04, Kota Bekasi</t>
  </si>
  <si>
    <t>Jalan Rawa Semut I,RT 001,RW 013,Kelurahan Jatiasih,Kecamatan Jatiasih., Kota Bekasi</t>
  </si>
  <si>
    <t>Peningkatan Saluran Jalan Rawa Semut I,RT 001,RW 013,Kelurahan Jatiasih,Kecamatan Jatiasih., Kota Bekasi</t>
  </si>
  <si>
    <t>358 m</t>
  </si>
  <si>
    <t>jl. Melati Raya; Perum Jatikeramat Indah I RW 03, Kota Bekasi</t>
  </si>
  <si>
    <t>Peningkatan Saluran jl. Melati Raya; Perum Jatikeramat Indah I RW 03, Kota Bekasi</t>
  </si>
  <si>
    <t>jl. Wallet  RT 02/RW 11, Perum Villa Jatirasa, Kota Bekasi</t>
  </si>
  <si>
    <t>Peningkatan Saluran jl. Wallet  RT 02/RW 11, Perum Villa Jatirasa, Kota Bekasi</t>
  </si>
  <si>
    <t>85 m</t>
  </si>
  <si>
    <t>jl. Tekukur RT 04/, RT 05/ RW 11, Perum Villa Jatirasa, Kota Bekasi</t>
  </si>
  <si>
    <t>Peningkatan Saluran jl. Tekukur RT 04/, RT 05/ RW 11, Perum Villa Jatirasa, Kota Bekasi</t>
  </si>
  <si>
    <t>88 m</t>
  </si>
  <si>
    <t>jl. Swatantra 1 Kav III, RT 09/05, Kota Bekasi</t>
  </si>
  <si>
    <t>Peningkatan Saluran jl. Swatantra 1 Kav III, RT 09/05, Kota Bekasi</t>
  </si>
  <si>
    <t>pintu air di RT. 010/014, Kota Bekasi</t>
  </si>
  <si>
    <t>Peningkatan Saluran pintu air di RT. 010/014, Kota Bekasi</t>
  </si>
  <si>
    <t>Jl. Gamelan Raya dan Gamelan 1 RT. 04 dan RT. 05 RW. 07  Perum AL (Kemang Ifi Graha), Kota Bekasi</t>
  </si>
  <si>
    <t>Peningkatan Saluran Jl. Gamelan Raya dan Gamelan 1 RT. 04 dan RT. 05 RW. 07  Perum AL (Kemang Ifi Graha), Kota Bekasi</t>
  </si>
  <si>
    <t>Perum Wahana Jatisari RT 13 Blok p 2 dan Q 1, Kota Bekasi</t>
  </si>
  <si>
    <t>Peningkatan Saluran Perum Wahana Jatisari RT 13 Blok p 2 dan Q 1, Kota Bekasi</t>
  </si>
  <si>
    <t>135 m</t>
  </si>
  <si>
    <t>jl. Merpati  RT 01/RW 11, Perum Villa Jatirasa, Kota Bekasi</t>
  </si>
  <si>
    <t>Peningkatan Saluran jl. Merpati  RT 01/RW 11, Perum Villa Jatirasa, Kota Bekasi</t>
  </si>
  <si>
    <t>45 m</t>
  </si>
  <si>
    <t>jl. Wallet  RT 01/RW 11, Perum Villa Jatirasa, Kota Bekasi</t>
  </si>
  <si>
    <t>Peningkatan Saluran jl. Wallet  RT 01/RW 11, Perum Villa Jatirasa, Kota Bekasi</t>
  </si>
  <si>
    <t>RT.10 RW. 6 Perum Pejuang Pratama, Kota Bekasi</t>
  </si>
  <si>
    <t>Peningkatan Saluran RT.10 RW. 6 Perum Pejuang Pratama, Kota Bekasi</t>
  </si>
  <si>
    <t>900 m</t>
  </si>
  <si>
    <t>SARDI EFENDI, SPd., MM</t>
  </si>
  <si>
    <t>Jl. Alam Indah Raya 2 Rt 01, 02 Rw 31, Kota Bekasi</t>
  </si>
  <si>
    <t>Peningkatan Saluran Jl. Alam Indah Raya 2 Rt 01, 02 Rw 31, Kota Bekasi</t>
  </si>
  <si>
    <t>550 m</t>
  </si>
  <si>
    <t>RW 022, Kota Bekasi</t>
  </si>
  <si>
    <t>Peningkatan Saluran RW 022, Kota Bekasi</t>
  </si>
  <si>
    <t>Jl. Bhakti Jaya Raya Rt 10 Rw 17, Harapan Jaya Bekasi Utara Kota Bekasi</t>
  </si>
  <si>
    <t>Peningkatan Saluran Jl. Bhakti Jaya Raya Rt 10 Rw 17, Harapan Jaya Bekasi Utara Kota Bekasi</t>
  </si>
  <si>
    <t>60 m</t>
  </si>
  <si>
    <t>Blok F Rt 2 / RW.024, harapan jaya bekasi utara Kota Bekasi</t>
  </si>
  <si>
    <t>Peningkatan Saluran Blok F Rt 2 / RW.024, harapan jaya bekasi utara Kota Bekasi</t>
  </si>
  <si>
    <t>lingkungan Alinda 2 RW 27 Kaliabang Tengah, Bekasi Utara Kota Bekasi</t>
  </si>
  <si>
    <t>Peningkatan Saluran lingkungan Alinda 2 RW 27 Kaliabang Tengah, Bekasi Utara Kota Bekasi</t>
  </si>
  <si>
    <t>Blok H RT 02 RW 019 Kel. Kaliabang Tengah, bekasi Utara Kota Bekasi</t>
  </si>
  <si>
    <t>Peningkatan Saluran Blok H RT 02 RW 019 Kel. Kaliabang Tengah, bekasi Utara Kota Bekasi</t>
  </si>
  <si>
    <t>Blok H RT 03  RW 019 Kel. Kaliabang Tengah, Kota Bekasi</t>
  </si>
  <si>
    <t>Peningkatan Saluran Blok H RT 03  RW 019 Kel. Kaliabang Tengah, Kota Bekasi</t>
  </si>
  <si>
    <t>Jl. Mars 2 Rt 03, Rw 13, perwira bekasi Utara  Kota Bekasi</t>
  </si>
  <si>
    <t>Peningkatan Saluran Jl. Mars 2 Rt 03, Rw 13, perwira bekasi Utara  Kota Bekasi</t>
  </si>
  <si>
    <t>Jl. H. Abdul halim RT 001 RW 006, Kota Bekasi, Pondokgede, Jatiwaringin</t>
  </si>
  <si>
    <t>Peningkatan Saluran Jl. H. Abdul halim RT 001 RW 006, Kota Bekasi, Pondokgede, Jatiwaringin</t>
  </si>
  <si>
    <t>Jl. Binaloka RT 007 RW 011, Kota Bekasi, Pondokgede, Jaticempaka</t>
  </si>
  <si>
    <t>Peningkatan Saluran Jl. Binaloka RT 007 RW 011, Kota Bekasi, Pondokgede, Jaticempaka</t>
  </si>
  <si>
    <t>Jl. Binayasa RT 004 RW 011, Kota Bekasi, Pondokgede, Jaticempaka</t>
  </si>
  <si>
    <t>Peningkatan Saluran Jl. Binayasa RT 004 RW 011, Kota Bekasi, Pondokgede, Jaticempaka</t>
  </si>
  <si>
    <t>Jl. Raya Jatimakmur RT 002 RW 005, Kota Bekasi, Pondokgede, Jatimakmur</t>
  </si>
  <si>
    <t>Peningkatan Saluran Jl. Raya Jatimakmur RT 002 RW 005, Kota Bekasi, Pondokgede, Jatimakmur</t>
  </si>
  <si>
    <t>20 m2</t>
  </si>
  <si>
    <t>Depkes 2 Jatibening RT 001 sampai RT 008 RW 006, Kota Bekasi, Pondokgede, Jatibening</t>
  </si>
  <si>
    <t>Peningkatan Saluran Depkes 2 Jatibening RT 001 sampai RT 008 RW 006, Kota Bekasi, Pondokgede, Jatibening</t>
  </si>
  <si>
    <t>4000 m</t>
  </si>
  <si>
    <t>Jalan raya Hankam RT.02 RW.05 Kel.Jati Melati Kec.Pondok Melati</t>
  </si>
  <si>
    <t>Peningkatan Saluran Jalan raya Hankam RT.02 RW.05 Kel.Jati Melati Kec.Pondok Melati</t>
  </si>
  <si>
    <t>Pengerukan Sedimen saluran irigasi sisi timur RW.05.  jl. Kerinci 3 - Jl. Krakatau 8 - Jl. Krakatau raya - jl. Rinjani - Jl. Pelita Utama - Jl. Tampomas - Belakang GOR Kel.Jatiwarna Kec.Pondok Melati</t>
  </si>
  <si>
    <t>Peningkatan Saluran Pengerukan Sedimen saluran irigasi sisi timur RW.05.  jl. Kerinci 3 - Jl. Krakatau 8 - Jl. Krakatau raya - jl. Rinjani - Jl. Pelita Utama - Jl. Tampomas - Belakang GOR Kel.Jatiwarna Kec.Pondok Melati</t>
  </si>
  <si>
    <t>1000m2</t>
  </si>
  <si>
    <t>Gorong-gorong dibawah Jalan tol  becak kayu dan jalan tol jakarta cikampek Kel. Jatibening, Pondok Gede</t>
  </si>
  <si>
    <t>Peningkatan Saluran Gorong-gorong dibawah Jalan tol  becak kayu dan jalan tol jakarta cikampek Kel. Jatibening, Pondok Gede</t>
  </si>
  <si>
    <t>Jl. Kincang Raya  Komplek DEPKES 2 RW. 006 Jatibening, Pondok Gede</t>
  </si>
  <si>
    <t>Peningkatan Saluran Jl. Kincang Raya  Komplek DEPKES 2 RW. 006 Jatibening, Pondok Gede</t>
  </si>
  <si>
    <t>Jl. Ili 2 (dua) Kranggan Wetan Kel. Jatirangga RT 02/RW 09, Kota Bekasi, Jatisampurna, Jatirangga</t>
  </si>
  <si>
    <t>Peningkatan Saluran Jl. Ili 2 (dua) Kranggan Wetan Kel. Jatirangga RT 02/RW 09, Kota Bekasi, Jatisampurna, Jatirangga</t>
  </si>
  <si>
    <t>Jalan Merpati RT 001 RW 05, Kota Bekasi, Jatisampurna, Jatisampurna</t>
  </si>
  <si>
    <t>Peningkatan Saluran Jalan Merpati RT 001 RW 05, Kota Bekasi, Jatisampurna, Jatisampurna</t>
  </si>
  <si>
    <t xml:space="preserve"> RT 03 RW 10 Perum Kranggan Permai Kel. Jatisampurna  </t>
  </si>
  <si>
    <t xml:space="preserve">Peningkatan Saluran  RT 03 RW 10 Perum Kranggan Permai Kel. Jatisampurna  </t>
  </si>
  <si>
    <t>Jl. Rajawali 12 RT 10 / RW 15 Perum Kranggan Permai, Kota Bekasi, Jatisampurna, Jatisampurna</t>
  </si>
  <si>
    <t>Peningkatan Saluran Jl. Rajawali 12 RT 10 / RW 15 Perum Kranggan Permai, Kota Bekasi, Jatisampurna, Jatisampurna</t>
  </si>
  <si>
    <t>Lingkungan RW 019 Perum Permata Kranggan, Kota Bekasi, Jatisampurna, Jatisampurna</t>
  </si>
  <si>
    <t>Peningkatan Saluran Lingkungan RW 019 Perum Permata Kranggan, Kota Bekasi, Jatisampurna, Jatisampurna</t>
  </si>
  <si>
    <t>Jalan Al Jauhar Rt 005 RW 06, Kota Bekasi, Jatiasih, Jatisari</t>
  </si>
  <si>
    <t>Peningkatan Saluran Jalan Al Jauhar Rt 005 RW 06, Kota Bekasi, Jatiasih, Jatisari</t>
  </si>
  <si>
    <t>Gang Sayan RT 07 RW 06, Kota Bekasi, Jatiasih, Jatisari</t>
  </si>
  <si>
    <t>Peningkatan Saluran Gang Sayan RT 07 RW 06, Kota Bekasi, Jatiasih, Jatisari</t>
  </si>
  <si>
    <t>30 m</t>
  </si>
  <si>
    <t>RT 001 RW 07, Kota Bekasi, Jatiasih, Jatisari</t>
  </si>
  <si>
    <t>Peningkatan Saluran RT 001 RW 07, Kota Bekasi, Jatiasih, Jatisari</t>
  </si>
  <si>
    <t>Jalan Kakaktua RT. 07, 8, 10, 11 RW 11 Perum Dirgantara Permai, Kota Bekasi, Jatiasih, Jatiasih, Seluruh Kelurahan/Desa</t>
  </si>
  <si>
    <t>Peningkatan Saluran Jalan Kakaktua RT. 07, 8, 10, 11 RW 11 Perum Dirgantara Permai, Kota Bekasi, Jatiasih, Jatiasih, Seluruh Kelurahan/Desa</t>
  </si>
  <si>
    <t>Saluran Air RT 005 RW 03 (Bpk Kardiman/Bpk Suyatno), Kota Bekasi, Bekasi Utara, Kaliabang Tengah</t>
  </si>
  <si>
    <t>Peningkatan Saluran Saluran Air RT 005 RW 03 (Bpk Kardiman/Bpk Suyatno), Kota Bekasi, Bekasi Utara, Kaliabang Tengah</t>
  </si>
  <si>
    <t>TAHAPAN BAMBANG SUTOPO, SH</t>
  </si>
  <si>
    <t>Peningkatan Saluran Perumahan Essence Park, Kel. Jaticempaka, Pondok Gede</t>
  </si>
  <si>
    <t>Peningkatan Saluran Jl. Agus Salim - Ganda Agung</t>
  </si>
  <si>
    <t>708 m'</t>
  </si>
  <si>
    <t>Peningkatan Saluran Jl. Trisatya Jembatan 0 Kali Rawalumbu RW. 002 Kel. Sepanjang jaya</t>
  </si>
  <si>
    <t>Peningkatan Saluran Peningkatan Saluran Jl. Trisatya Jembatan 0 Kali Rawalumbu RW. 002 Kel. Sepanjang jaya</t>
  </si>
  <si>
    <t>Sepanjang jaya</t>
  </si>
  <si>
    <t>116 m'</t>
  </si>
  <si>
    <t>Penanganan DAS Kali Jatikramat</t>
  </si>
  <si>
    <t>Peningkatan Saluran Penanganan DAS Kali Jatikramat</t>
  </si>
  <si>
    <t>472 m'</t>
  </si>
  <si>
    <t>Peningkatan Saluran Depan Perumahan Libersa RW.19 s.d Superindo, Kel. Duren Jaya</t>
  </si>
  <si>
    <t>Peningkatan Saluran Peningkatan Saluran Depan Perumahan Libersa RW.19 s.d Superindo, Kel. Duren Jaya</t>
  </si>
  <si>
    <t>Duren Jaya</t>
  </si>
  <si>
    <t>Peningkatan Saluran Jl. Mekarsari depan Rumah Sakit RW.03 dan RW.07, Kel. Bekasi Jaya</t>
  </si>
  <si>
    <t>Peningkatan Saluran Peningkatan Saluran Jl. Mekarsari depan Rumah Sakit RW.03 dan RW.07, Kel. Bekasi Jaya</t>
  </si>
  <si>
    <t>Bekasi Jaya</t>
  </si>
  <si>
    <t>Rehabilitasi Saluran JL K.H. Noer Ali Kel. Jakasampurna Kec. Bekasi Barat</t>
  </si>
  <si>
    <t>Peningkatan Saluran Rehabilitasi Saluran JL K.H. Noer Ali Kel. Jakasampurna Kec. Bekasi Barat</t>
  </si>
  <si>
    <t>Jakasampurna</t>
  </si>
  <si>
    <t>Rehabilitasi Saluran Sasak Bule Kali Blencong</t>
  </si>
  <si>
    <t>Normalisasi dengan penurapan Kali jati dan Pengangkatan Sedimen Lumpur Kel. Kayuringin Jaya Kec. Bekasi Selatan</t>
  </si>
  <si>
    <t>Kayuringinjaya</t>
  </si>
  <si>
    <t xml:space="preserve">Normalisasi Saluran Pembuang RW 06 Kel. Harapan Mulya </t>
  </si>
  <si>
    <t xml:space="preserve">Peningkatan Saluran Normalisasi Saluran Pembuang RW 06 Kel. Harapan Mulya </t>
  </si>
  <si>
    <t>211 m'</t>
  </si>
  <si>
    <t>Rehabilitasi Saluran Drainase Perkotaan</t>
  </si>
  <si>
    <t>Rehabilitasi Saluran Batas kota Bekasi - Kab. Bekasi (Arah dari perumahan Taman Kebalen)</t>
  </si>
  <si>
    <t>Rehabilitasi Saluran depan SMPN 28 Jalan Lingkar Utara</t>
  </si>
  <si>
    <t xml:space="preserve">Rehabilitasi Saluran RW 16 Kelurahan Kaliabang Tengah </t>
  </si>
  <si>
    <t>Kaliabang Tengah</t>
  </si>
  <si>
    <t>Rehabilitasi Saluran jalan RW 09 RT 06 Tanah Apit</t>
  </si>
  <si>
    <t>Pelebaran Saluran depan Perum Puri Gading</t>
  </si>
  <si>
    <t>Pembuatan pintu pengendalian air Jl. Beo RT 002 RW 003 Kel. Jatimakmur Kec. Pondok Gede Kel.Jatimakmur Kec.Pondok gede</t>
  </si>
  <si>
    <t>Pengerukan Kali Lingkungan Rt 002 Rw 15 Kel. Jatimakmur Kec. Pondok Gede</t>
  </si>
  <si>
    <t>Pengerukan Kali Taman Tytian Indah dari Rw 10 s/d Rw 012</t>
  </si>
  <si>
    <t>2000 m</t>
  </si>
  <si>
    <t>Penyediaan Sarana Sistem Drainase Perkotaan</t>
  </si>
  <si>
    <t>Penunjang Tim dan Belanja Pemeliharaan Alat Berat, Sarana dan Prasarana</t>
  </si>
  <si>
    <t>1 Tahun
120 Orang/Bulan</t>
  </si>
  <si>
    <t>Pengadaan Alat Berat DBMSDA Kota Bekasi</t>
  </si>
  <si>
    <t>Penunjang Tim Pematusan DBMSDA Kota Bekasi</t>
  </si>
  <si>
    <t>Penunjang Tim URC SDA Dinas BMSDA Kota Bekasi</t>
  </si>
  <si>
    <t>Operasi dan Pemeliharaan Sistem Drainase</t>
  </si>
  <si>
    <t>Dinas Bina Marga Dan Sumber Daya Air</t>
  </si>
  <si>
    <t>Pemeliharaan Rutin Saluran Kecamatan Bekasi Utara</t>
  </si>
  <si>
    <t>1 tahun</t>
  </si>
  <si>
    <t>Pemeliharaan Rutin Saluran Kecamatan Pondok Melati</t>
  </si>
  <si>
    <t>Pemeliharaan Rutin Saluran Kecamatan Bekasi Timur</t>
  </si>
  <si>
    <t>Pemeliharaan Rutin Saluran Kecamatan Bekasi Barat</t>
  </si>
  <si>
    <t>Pemeliharaan Rutin Saluran Kecamatan Bekasi Selatan</t>
  </si>
  <si>
    <t>Pemeliharaan Rutin Saluran Kecamatan Pondok Gede</t>
  </si>
  <si>
    <t>Pemeliharaan Rutin Saluran Kecamatan Jatisampurna</t>
  </si>
  <si>
    <t>Pemeliharaan Rutin Saluran Kecamatan Jatiasih</t>
  </si>
  <si>
    <t>Pemeliharaan Rutin Saluran Kecamatan Mustikajaya</t>
  </si>
  <si>
    <t>Pemeliharaan Rutin Saluran Kecamatan Medan Satria</t>
  </si>
  <si>
    <t>Pemeliharaan Rutin Saluran Kecamatan Rawalumbu</t>
  </si>
  <si>
    <t>Pemeliharaan Rutin Saluran Kecamatan Bantargebang</t>
  </si>
  <si>
    <t>03</t>
  </si>
  <si>
    <t>PROGRAM PENGEMBANGAN PERMUKIMAN</t>
  </si>
  <si>
    <t>Penyelenggaraan Infrastruktur pada Permukiman di Kawasan Strategis Daerah Kabupaten/Kota</t>
  </si>
  <si>
    <t>Pembangunan dan Pengembangan Infrastruktur Kawasan Permukiman di Kawasan Strategis Daerah Kabupaten/Kota</t>
  </si>
  <si>
    <t>1000 titik</t>
  </si>
  <si>
    <t>Pengadaan Sarana dan Prasarana Penunjang Kegiatan PJU</t>
  </si>
  <si>
    <t>39 Jenis</t>
  </si>
  <si>
    <t>Pembangunan Lampu PJU RW 014 Kampung Hidroponik Kelurahan Perwira</t>
  </si>
  <si>
    <t>R 2020</t>
  </si>
  <si>
    <t>Pemanfaatan dan Pemeliharaan Infrastruktur Kawasan Permukiman di Kawasan Strategis Daerah Kabupaten/Kota</t>
  </si>
  <si>
    <t>Pembayaran Rekening PJU</t>
  </si>
  <si>
    <t>Peningkatan Fasilitas Penerangan Jalan Umum</t>
  </si>
  <si>
    <t>1 Jenis</t>
  </si>
  <si>
    <t>Pengadaan Komponen Alat - Alat Listrik</t>
  </si>
  <si>
    <t>51 Jenis</t>
  </si>
  <si>
    <t xml:space="preserve">Pemeliharaan PJU </t>
  </si>
  <si>
    <t>1 Tahun
252 Orang/Bulan</t>
  </si>
  <si>
    <t>Pemeliharaan Alat berat PJU</t>
  </si>
  <si>
    <t>12 Unit</t>
  </si>
  <si>
    <t>Lampu Penerangan Jalan Lingkungan RT.02 RW.12 Kp. Rawa Aren, Kota Bekasi, Bekasi Timur, Arenjaya</t>
  </si>
  <si>
    <t>penerangan lampu pju jalan lingkungan rw 011, Kota Bekasi, Medansatria, Pejuang</t>
  </si>
  <si>
    <t>20 titik</t>
  </si>
  <si>
    <t>H. ABDUL MUIN HAFIED, SE., M.Pd</t>
  </si>
  <si>
    <t>Perbaikan lampu PJU dari lampu Pijar Ke LED Rw 01, Kota Bekasi, Bantargebang, Sumurbatu</t>
  </si>
  <si>
    <t>50  titik</t>
  </si>
  <si>
    <t>Pemasangan Instalasi Penerangan Lingkungan dan Lampu Blok I Bekasi Timur Regency RT 001 s/d  RT 005 RW 019 Kota Bekasi, Mustikajaya, Cimuning</t>
  </si>
  <si>
    <t>100 Titik</t>
  </si>
  <si>
    <t>Penerangan Jalan Blok R Dukuh Zamrud RW 012, Kota Bekasi, Mustikajaya, Padurenan</t>
  </si>
  <si>
    <t>30 Titik</t>
  </si>
  <si>
    <t>Penerangan Jalan Blok U RW 010 Dukuh Zamrud, Kota Bekasi, Mustikajaya, Cimuning</t>
  </si>
  <si>
    <t>20 Titik</t>
  </si>
  <si>
    <t>Penerangan Jalan Dukuh Zamrud, Kota Bekasi, Mustikajaya, Cimuning</t>
  </si>
  <si>
    <t>100 titik</t>
  </si>
  <si>
    <t>PENERANGAN JALAN UMUM Kecamatan Rawalumbu</t>
  </si>
  <si>
    <t>Pemasangan Lampu PJU RT 01, RT 04, RT 05 dan RT 08 di RW 19, Kota Bekasi, Rawalumbu, Bojong Rawalumbu</t>
  </si>
  <si>
    <t>8 unit</t>
  </si>
  <si>
    <t>PENERANGAN JALAN UMUM 10 TITIK JL.BINTARA JAYA 1 RT 07/03 KEL.BINTARA JAYA - KEC.BEKASI BARAT</t>
  </si>
  <si>
    <t>10 Titik</t>
  </si>
  <si>
    <t>PENGAJUAN PEMASANGAN / PERBAIKAN LAMPU PJU (PENERANGAN JALAN UMUM) 10 TTIK RW 04 Kel.Bintara Jaya</t>
  </si>
  <si>
    <t>Penambahan fasilitas penerangan jalan untuk lingkungan Jln. Letnan Arsyad RW 01, Kota Bekasi, Bekasi Selatan, Kayuringinjaya</t>
  </si>
  <si>
    <t>Lampu Penerangan Jalan 20 titik RW. 09 Jl. Bintara 14 Kelurahan Bintara Kecamatan Bekasi Barat Jalan Bintara 14 RW. 09 Kelurahan Bintara Kecamatan Bekasi Barat</t>
  </si>
  <si>
    <t>Pembuatan Penerangan Jalan/gang 15 titik RT. 05 RW.13 Kelurahan Bintara Kecamatan Bekasi</t>
  </si>
  <si>
    <t>15 Titik</t>
  </si>
  <si>
    <t>penerangan lampu jalan Se-RW 04 kel. Jatibening Baru kec. Pondok Gede</t>
  </si>
  <si>
    <t>50 titik</t>
  </si>
  <si>
    <t>Penerangan lampu jalan rw 11 Jatimakmur kec. Pondok Gede, Kota Bekasi, Pondok
 Gede, Jatimakmur</t>
  </si>
  <si>
    <t>Penerangan Jalan Gang H. Muh Jen dan Gang Ahmad RT.008 RW.004,
 Kota Bekasi, Pondok Gede, Jatibening
 Baru</t>
  </si>
  <si>
    <t>10 titik</t>
  </si>
  <si>
    <t>Pemasangan lampu PJU Jl. Masjid RT 001/010, Kel. Bantargebang, Kec. Bantargebang, Kota Bekasi, Bantargebang, Bantargebang</t>
  </si>
  <si>
    <t>5 titik</t>
  </si>
  <si>
    <t>Pedurenan rt.02 rw.10 Kel.Pedurenan Kec. Mustika Jaya, Kota Bekasi, Mustikajaya, Mustikajaya</t>
  </si>
  <si>
    <t xml:space="preserve">Pengadaan Lampu Jalan depan Rumah Agus Kurniawan (Koboy Puspa Yani) (10 Unit)  Rt 01 Rw 03 Kelurahan Jatimelati Kecamatan Pondok Melati </t>
  </si>
  <si>
    <t xml:space="preserve">Pengadaan Lampu Jalan Penerangan Jalan Utama dan Gang (300 Unit) RW 09 Kelurahan Jatimakmur Kecamatan Pondok Gede </t>
  </si>
  <si>
    <t>300 Unit</t>
  </si>
  <si>
    <t>Penerangan Jalan Rt Amdar (Puspa) (50 Unit) Rt 001/019 Kel. Jatimakmur Kec. Pondok Gede</t>
  </si>
  <si>
    <t>Penerangan Jalan (50 unit) Puspa Yani Rt 10 dan Rt 05 Rw 06 Kelurahan Jatiwarna Kecamatan Pondok Melati</t>
  </si>
  <si>
    <t>50 Unit</t>
  </si>
  <si>
    <t>Penerangan Jalan (25 unit) Puspa Yani dan Rt 05 Rw 02 Kelurahan Jatibening Kecamatan Pondok Gede</t>
  </si>
  <si>
    <t>25 Unit</t>
  </si>
  <si>
    <t>Penerangan Jalan Lampu Jalan Jl. Masjid Rrohmah RT. 002 Rw. 005 (Puspa Yani) (RT. Madyo Husodo) (50 Unit) Kelurahan Jatirahayu Kecamatan Pondok Melati</t>
  </si>
  <si>
    <t>Penerangan Lampu Jalan RW 02, Kota Bekasi, Bekasi Barat, Bintara</t>
  </si>
  <si>
    <t>Penerangan Lapangan Utama Sarana Prasarana
Olahraga RW 11, Kota Bekasi, Bekasi
Barat, Bintarajaya</t>
  </si>
  <si>
    <t>15 titik</t>
  </si>
  <si>
    <t>Penerangan Lampu Jalan titian Indah Utama RW 11 ), Kota
Bekasi, Medansatria, Kalibaru</t>
  </si>
  <si>
    <t>Penerangan Lampu Jalan gang gasun berdampingan dengan rt
06/02  RT 17 RW 02, Kota Bekasi, Bekasi
Barat, Bintara</t>
  </si>
  <si>
    <t>4 titik</t>
  </si>
  <si>
    <t>Penerangan Jalan umum Jl. Rawa Baru RT 04 RW 09 Kel. Margahayu Kec. Bekasi Timur. Kota Bekasi, Kota Bekasi, Bekasi Timur, Margahayu</t>
  </si>
  <si>
    <t>12 Titik</t>
  </si>
  <si>
    <t>Penerangan Jalan RT 01, 02, 03, 04, 05, 06 &amp; 07     RW 016, Kota Bekasi</t>
  </si>
  <si>
    <t>60 Titik</t>
  </si>
  <si>
    <t>Perbaikan PJU RT 01 - RT 06  RW 02 Kelurahan Duren Jaya, Kota Bekasi</t>
  </si>
  <si>
    <t>25 titik</t>
  </si>
  <si>
    <t>Pemasangan Lampu Jalan RT 01 - RT 06 RW 18 Kelurahan Margahayu, Kota Bekasi</t>
  </si>
  <si>
    <t>42 pcs</t>
  </si>
  <si>
    <t>Pemasangan Lampu Jalan Jalan Tanjung III RW17 Kel. Margahayu, Kota Bekasi</t>
  </si>
  <si>
    <t>10 set</t>
  </si>
  <si>
    <t>Pemasangan Lampu Jalan Jalan Tanjung V RT 06 RW17 Kel. Margahayu, Kota Bekasi</t>
  </si>
  <si>
    <t>Penerangan Jalan di Jalan Tongkol RT 05 RW 06</t>
  </si>
  <si>
    <t>Penerangan Jalan dispanjang kali Cupu RW 06</t>
  </si>
  <si>
    <t>Pemasangan PJU disetiap perempatan dan pertigaan RW 15 Margahayu, Kota Bekasi</t>
  </si>
  <si>
    <t>Penerangan Jalan RT 007 RW 05 Kp. Locomotif Depan Rumah Bpk. Hamdani sampai rumah Bpk. Bambang Prabowo</t>
  </si>
  <si>
    <t>6 Titik</t>
  </si>
  <si>
    <t>Penerangan Jalan Umum, Jalan H.Rizki Blok.B Rt.01 Rw.09 Kel.Jati Makmur Kec.Pondok gede</t>
  </si>
  <si>
    <t>Penerangan Jalan Umum (PJU)  RW 07 Kel. Jaticempaka</t>
  </si>
  <si>
    <t>50 Tiang</t>
  </si>
  <si>
    <t>Penambahan PJU Griya Asri Taman Mini Blok J2 Rt 06 Rw 023 Kel.Jatimakmur Kec.Pondok gede</t>
  </si>
  <si>
    <t>Pemasangan Lampu PJU di RW 16</t>
  </si>
  <si>
    <t>lokasi tidak diketahui</t>
  </si>
  <si>
    <t>Penerangan Jalan Umum Rw 10 Kel. Kalibaru Kec. Medansatria</t>
  </si>
  <si>
    <t>5 unit</t>
  </si>
  <si>
    <t>Penerangan Jalan Umum RW 11 Kel. Kali Baru Kec. Medansatria</t>
  </si>
  <si>
    <t>Penerangan Jalan Gg. Abadi, Gg. Satria, Gg. Candra</t>
  </si>
  <si>
    <t>penerangan jalan umum Rw 10</t>
  </si>
  <si>
    <t>Penerangan Jalan Umum Jl. Bandung III, RT01/RW06,, Kota Bekasi</t>
  </si>
  <si>
    <t>Penerangan Jalan Umum RW02 Perum Taman Laguna, Kota Bekasi</t>
  </si>
  <si>
    <t>30 titik</t>
  </si>
  <si>
    <t>Penerangan Jalan Umum Pemukiman warga RT02 RW04, Kota Bekasi</t>
  </si>
  <si>
    <t>9 titik</t>
  </si>
  <si>
    <t>Penerangan Jalan Umum Pemukiman warga RT05 RW04, Kota Bekasi</t>
  </si>
  <si>
    <t>Penerangan Jalan Umum Pemukiman warga RT09 RW04, Kota Bekasi</t>
  </si>
  <si>
    <t xml:space="preserve">Penerangan Jalan Melati Raya RW.02 </t>
  </si>
  <si>
    <t>Pengadaan PJU Danau Indah Kali Baru RW 06 kel kali baru kec medan satria</t>
  </si>
  <si>
    <t>Pemasangan PJU RW 02 kel kali baru kec medan satria</t>
  </si>
  <si>
    <t>Penerangan Jalan Umum (PJU) RT. 01, RT. 02, RT. 03, RT. 04 &amp; RT.05 RW. 022, TelukPucung Bekasi Utara Kota Bekasi</t>
  </si>
  <si>
    <t>Pemasangan lampu-lampu jalan Jl. H. Abdul Halim RT 001 RW 006, Kota Bekasi, Jatiwaringin</t>
  </si>
  <si>
    <t>Penerapan lampu PJU RT 001 sampai RT 008 RW 011, Kota Bekasi, Pondokgede, Jaticempaka</t>
  </si>
  <si>
    <t>32 titik</t>
  </si>
  <si>
    <t>Pengadaan Lampu Penerangan jalan Lingkungan RW 02 Kel. Jatirangga</t>
  </si>
  <si>
    <t>Pengadaan Lampu Penerangan jalan Lingkungan RW 04 Kel. Jatirangga</t>
  </si>
  <si>
    <t>Pengadaan Lampu PJU di Jalan Lembur II dari rumah Misnan sampai ke rumah bapak Ambung RT 001 RW 05 Kel. Jatirangga</t>
  </si>
  <si>
    <t>Pengadaan Lampu Penerangan Jalan Lembur V dari Pertigaan H Bonen sampai kejalan Protokol  RT 001 RW 05 Kel. Jatirangga</t>
  </si>
  <si>
    <t>Pengadaan Lampu Penerangan Jalan Lembur III RT 001 RW 06 Kel. Jatirangga</t>
  </si>
  <si>
    <t xml:space="preserve">Pengadaan Lampu Penerangan jalan Lingkungan RW 09 Kel. Jatirangga  </t>
  </si>
  <si>
    <t xml:space="preserve">Pengadaan Lampu Penerangan jalan Lingkungan RW 03 Kel. Jatiraden </t>
  </si>
  <si>
    <t>Pengadaan Lampu Penerangan jalan Lingkungan RW 08 Kel. Jatiraden</t>
  </si>
  <si>
    <t xml:space="preserve">Pengadaan Lampu Penerangan jalan Lingkungan RW 03 Kel. Jatisampurna </t>
  </si>
  <si>
    <t xml:space="preserve">Pengadaan Lampu Penerangan jalan Lingkungan RW 05 Kel. Jatisampurna </t>
  </si>
  <si>
    <t xml:space="preserve">Pengadaan Lampu Penerangan jalan Lingkungan RW 07 Kel. Jatisampurna </t>
  </si>
  <si>
    <t>Pengadaan Lampu Penerangan jalan Lingkungan RW 09 Kel. Jatisampurna</t>
  </si>
  <si>
    <t>Pengadaan Lampu Penerangan jalan Umum Perum Kranggan Permai RW 12 Kel. Jatisampurna</t>
  </si>
  <si>
    <t xml:space="preserve">Pengadaan Lampu Penerangan Jalan (PJU) RT 01, 03, 05, 06 dan 09 RW 14 Perum Kranggan Permai Kel. Jatisampurna </t>
  </si>
  <si>
    <t xml:space="preserve">10 Titik </t>
  </si>
  <si>
    <t xml:space="preserve">Pengadaan Lampu Penerangan Jalan (PJU) RW 15 Perum Kranggan Permai Kel. Jatisampurna </t>
  </si>
  <si>
    <t xml:space="preserve">Pengadaan Lampu Penerangan Jalan RW 19 Perum Permata Cibubur Kel. Jatisampurna </t>
  </si>
  <si>
    <t>Pengadaan Lampu Penerangan jalan Lingkungan RW 01 Kel. Jatikarya</t>
  </si>
  <si>
    <t>Pengadaan Lampu Penerangan jalan Lingkungan RW 04 Kel. Jatikarya</t>
  </si>
  <si>
    <t>Pengadaan Lampu Penerangan jalan Lingkungan RW 03 Kel. Jatiranggon</t>
  </si>
  <si>
    <t>Pengawasan dan Pengendalian Infrastruktur Kawasan Permukiman di Kawasan Strategis Daerah Kabupaten/Kota</t>
  </si>
  <si>
    <t>Perencanaan Teknis Pembangunan serta Penataan PJU di Kota Bekasi</t>
  </si>
  <si>
    <t>Perencanaan dan Pengawasan Teknis Pembagunan Penataan PJU Kota Bekasi</t>
  </si>
  <si>
    <t>10</t>
  </si>
  <si>
    <t>PROGRAM PENYELENGGARAAN JALAN</t>
  </si>
  <si>
    <t>Penyelenggaraan Jalan Kabupaten/Kota</t>
  </si>
  <si>
    <t>Penyusunan Rencana, Kebijakan, dan Strategi Pengembangan Jaringan Jalan Serta Perencanaan Teknis Penyelenggaraan Jalan dan Jembatan</t>
  </si>
  <si>
    <t>Perencanaan Teknis dan DED Jalan Kota</t>
  </si>
  <si>
    <t>Perencanaan Teknis dan DED Prasarana Infrastruktur Transportasi</t>
  </si>
  <si>
    <t>3 Dokumen</t>
  </si>
  <si>
    <t>Survey Kondisi Jalan/Jembatan</t>
  </si>
  <si>
    <t>Penunjang Kegiatan Perencanaan dan Pengendalian</t>
  </si>
  <si>
    <t>Pembangunan Jalan</t>
  </si>
  <si>
    <t>MUGI</t>
  </si>
  <si>
    <t>Lanjutan Pembangunan Jalan SS Rawa Silam Kaliabang Tengah</t>
  </si>
  <si>
    <t xml:space="preserve">Penataan Sisi Barat SS Bekasi Tengah </t>
  </si>
  <si>
    <t xml:space="preserve">Penataan Pedestrian Jl. Sultan Agung - Persimpangan Harapan Indah </t>
  </si>
  <si>
    <t>dikurangi 3 Milyar per 10/12/2021</t>
  </si>
  <si>
    <t>Penataan Persimpangan Asem</t>
  </si>
  <si>
    <t>Penataan Persimpangan Masan dan Pelebaran Jalan Tambun - Cimuning</t>
  </si>
  <si>
    <t>Pembuatan Jalan Satu Arah Jl. Kaput RT 009 RW 009, Kota Bekasi, Pondokgede, Jatimakmur</t>
  </si>
  <si>
    <t>Pembangunan Pedestrian Jalan Utama Dukuh Zamrud, Kota Bekasi, Mustikajaya, Padurenan</t>
  </si>
  <si>
    <t>PEMBANGUNAN JALAN JALAN GG. H. RUHAMA RT.06/09, KOTA BEKASI, PONDOKMELATI, JATIWARNA</t>
  </si>
  <si>
    <t>Pembuatan JALAN GG. H NOSAN RT 07 /03, Kota Bekasi, Pondokgede, Jatibening</t>
  </si>
  <si>
    <t>Pembuatan JALAN MANGGA RT 05 /03  KEL.JATI BENING KEC. PONDOK GEDE, Kota Bekasi, Pondokgede, Jatibening</t>
  </si>
  <si>
    <t>Pembuatan jalan lingkungan SDN Jakasetia II RT.007/005 Kel.Jakasetia Kec.Bekasi Selatan, Kota Bekasi, Bekasi Selatan, Jakasetia</t>
  </si>
  <si>
    <t>75 m2</t>
  </si>
  <si>
    <t>NURYADI DARMAWAN RS, S.IP</t>
  </si>
  <si>
    <t>Pembangunan jalan lingkungan di permukiman Pengecoran jalan lingkungan Duta Graha V , sebelah Indomart (RT01 RW011), Harapan Baru Bekasi Utara</t>
  </si>
  <si>
    <t>800 M2</t>
  </si>
  <si>
    <t>Pembangunan Jalan salak raya RT.01 s.d 06, Kota Bekasi, Bekasi Barat, Kotabaru</t>
  </si>
  <si>
    <t>pembangunan jalan lingkungan di pemukiman RW 015, Kota Bekasi, Bekasi Barat, Kotabaru</t>
  </si>
  <si>
    <t>pembangunan jalan lingkungan Jl Rawa Bebek RT 01 sampai dengan RT 03 Rw 12, Kota Bekasi</t>
  </si>
  <si>
    <t>pembangunan jalan lingkungan Jl. Panjang, akses Masjid Sayyidina Hamzah RT01/RW016, Kota Bekasi</t>
  </si>
  <si>
    <t>Pelebaran Jalan Menambah Lajur</t>
  </si>
  <si>
    <t>3 km</t>
  </si>
  <si>
    <t>Pelebaran Jalan Raya Bulak Sentul (Dari Jalan Pejuang - Jalan KH M. Tabrani) Tahap 1</t>
  </si>
  <si>
    <t>Rekonstruksi Jalan</t>
  </si>
  <si>
    <t>- 10 km
- 100 km 
- 4 km (Pedestrian)</t>
  </si>
  <si>
    <t>ELI</t>
  </si>
  <si>
    <t>Peningkatan Jalan Kota Bekasi</t>
  </si>
  <si>
    <t>dikurangi 2 Milyar per 10/12/2021</t>
  </si>
  <si>
    <t>Penataan Simpang Kota Bekasi</t>
  </si>
  <si>
    <t>Peningkatan Jalan Jatiasih - Jatimakmur</t>
  </si>
  <si>
    <t>Peningkatan Jalan Taman Harapan Baru</t>
  </si>
  <si>
    <t>Peningkatan Jalan Utama Pondok Ungu Permai</t>
  </si>
  <si>
    <t>Peningkatan Jalan Ngurah Rai</t>
  </si>
  <si>
    <t>Pedestrian Jl. Chairil Anwar (Lanjutan)</t>
  </si>
  <si>
    <t>Margahayu</t>
  </si>
  <si>
    <t>Peningkatan Jalan Taman Apel Merah VIII RW 19 Kel. Padurenan</t>
  </si>
  <si>
    <t>126 m2</t>
  </si>
  <si>
    <t>Pengecoran Jl. Arridho Rt 04 Rw 02 Kel. Jatisari</t>
  </si>
  <si>
    <t>AMINAH, S.Pd</t>
  </si>
  <si>
    <t>Pengerasan jalan bina asih II RT 05/09 kelurahan jatiasih</t>
  </si>
  <si>
    <t>Pengaspalan gang Masjid Rt 08 Rw 11 Jatimekar</t>
  </si>
  <si>
    <t>Pengerasan Jl. Swadaya 2 Kp. Pondok Benda Rt 06 Rw 02 Jatirasa</t>
  </si>
  <si>
    <t>110 m</t>
  </si>
  <si>
    <t>Pengerasan Jalan Jl. Mian Rt 03/01 Kel. Jatiluhur Kec. Jatiasih</t>
  </si>
  <si>
    <t>Pengaspalan Jl. Kesuma I &amp; II RT06 Rw 15, Kota Bekasi, Bekasi Timur, Durenjaya</t>
  </si>
  <si>
    <t>Pengecoran jalan di Jl. Wijaya 1, 2 dan 3 RT04 Rw 15, Kota Bekasi, Bekasi Timur, Durenjaya</t>
  </si>
  <si>
    <t>720 m</t>
  </si>
  <si>
    <t>Peningkatan jalan lingkungan (Cor Beton)/ Jalan Setapak Tanah Atas Nama Ibu Aliana RT.02 RW.22 Kp. Rawa aren Gg. Masjid Baabul Walid, Kota Bekasi, Bekasi Timur, Arenjaya</t>
  </si>
  <si>
    <t>Pengaspalan Jalan (Hotmix) Jl. Jakarta Raya RT.04 s.d RT.11 RW.10 Perumahan BJI Mekarsari, Kota Bekasi, Bekasi Timur, Bekasijaya</t>
  </si>
  <si>
    <t>Perbaikan Jalan Lingkungan Jl. Irida Barat 18 RT 06 RW 14 Perumahan Irigasi Danita, Kota Bekasi, Bekasi Timur, Bekasijaya</t>
  </si>
  <si>
    <t>Peningkatan Jalan</t>
  </si>
  <si>
    <t>Jl. Boral RT 009 RW 009, Kota Bekasi, Pondokgede, Jatimakmur</t>
  </si>
  <si>
    <t>RT 007 RW 003 Kel. Jatibening Baru, Kota Bekasi, Pondokgede, Jatibening Baru</t>
  </si>
  <si>
    <t>Perbaikan Jalan Siliwangi XI, XII, XIV  P= 150 Meter L= 4 Meter  Perum Candra Baru RT 006 RW 017, Kota Bekasi, Pondokmelati, Jatirahayu</t>
  </si>
  <si>
    <t>pengaspalan jalan oman jaya rw 008 kel.pejuang, Kota Bekasi, Medansatria, Pejuang</t>
  </si>
  <si>
    <t>pengaspalan jalan pejuang utama rw 011 dan 12, Kota Bekasi, Medansatria, Pejuang</t>
  </si>
  <si>
    <t>rt 001 rw 013, Kota Bekasi, Medansatria, Pejuang</t>
  </si>
  <si>
    <t>RT 008 RW 008, kota Bekasi,  Medansatria, Pejuang</t>
  </si>
  <si>
    <t>jalan kedondong 7 rt 013 rw 020, Kota Bekasi, Medansatria, Pejuang</t>
  </si>
  <si>
    <t>rt 008 dan 005 rw 022, Kota Bekasi, Medansatria, Pejuang</t>
  </si>
  <si>
    <t>jalan cendrawasih 18 dan 19 rt 006 rw 013, Kota Bekasi, Medansatria, Pejuang</t>
  </si>
  <si>
    <t>rt 015 rw 011, Kota Bekasi, Medansatria, Pejuang</t>
  </si>
  <si>
    <t>Rt 002 Rw 016, Kota Bekasi, Medansatria, Pejuang</t>
  </si>
  <si>
    <t>jalan nusa indah rt 003 rw 016, Kota Bekasi, Medansatria, Pejuang</t>
  </si>
  <si>
    <t>jalan dewi sartika blok G rw 015, Kota Bekasi, Medansatria, Pejuang</t>
  </si>
  <si>
    <t>190 m</t>
  </si>
  <si>
    <t>Rt 005 rw 027, Kota Bekasi, Medansatria, Pejuang</t>
  </si>
  <si>
    <t>jl.komando I dan Komando raya rt 004 rw 012, Kota Bekasi, Medansatria, Pejuang</t>
  </si>
  <si>
    <t>jl.Satria raya  rt 006 rw 012, Kota Bekasi, Medansatria, Pejuang</t>
  </si>
  <si>
    <t>jl. patriot 1 sd 3 rt 009 rw 012, Kota Bekasi, medan satria, pejuang</t>
  </si>
  <si>
    <t>350 m</t>
  </si>
  <si>
    <t>Rt 005 Rw 018, Kota Bekasi, medan satria, pejuang</t>
  </si>
  <si>
    <t>rw 018, kota bekasi, medan satria, pejuang</t>
  </si>
  <si>
    <t>Jl Sarikaya Rt 001 Rw 005, Kota Bekasi, Bekasi Barat, Kranji</t>
  </si>
  <si>
    <t>NOVI</t>
  </si>
  <si>
    <t>jalan utama blok S 14 rt 001 rw 025 Kota Bekasi, medan satria, pejuang</t>
  </si>
  <si>
    <t>Jalan Jeruk 4 rt 003 rw 005, Kota Bekasi, Bekasi Barat, Kranji</t>
  </si>
  <si>
    <t>rt 006 rw 025,kota Bekasi,medan satria, pejuang</t>
  </si>
  <si>
    <t>jalan sabilillah RW 002 kota bekasi, medan satria, medan satria</t>
  </si>
  <si>
    <t>PGRI 3 sd PGRI 1 Rt 001 Rw 021, Kota Bekasi, Medansatria, Pejuang</t>
  </si>
  <si>
    <t>jalan utama rt 001 rw 002, Kota Bekasi, Medan satria, medan satria</t>
  </si>
  <si>
    <t>RT 01 sd RT 05 RW 11, kota Bekasi, Medan Satria, Medan Satria</t>
  </si>
  <si>
    <t>Jl. Alamanda 4 RT 09 RW 26, Kota Bekasi, Medan Satria, Pejuang</t>
  </si>
  <si>
    <t>RT 07 RW 25 THB, Kota Bekasi, Medan Satria, Pejuang</t>
  </si>
  <si>
    <t>RT 07 RW 016 Harapan Indah (Depan SMAN 10), Kota Bekasi, Medan Satria, Pejuang</t>
  </si>
  <si>
    <t>RT 001 rw 003 perumahan RS Islam Harapan Jaya, Kota Bekasi, Bekasi Utara, Harapan Jaya</t>
  </si>
  <si>
    <t>RT 004 rw 006 Tityan Kencana, Kota Bekasi, Bekasi Utara, Marga Mulya</t>
  </si>
  <si>
    <t>Rt 003 Rw 009, Kota Bekasi, Bantargebang, Ciketingudik</t>
  </si>
  <si>
    <t>Rt 005-Rt 006 Rw 011, Kota Bekasi, Bantargebang, Sumurbatu</t>
  </si>
  <si>
    <t>Blok R Dukuh Zamrud RW 012, Kota Bekasi, Mustikajaya, Padurenan</t>
  </si>
  <si>
    <t>Lingkungan RT 01 RW 01, Kota Bekasi, Rawalumbu, Sepanjangjaya</t>
  </si>
  <si>
    <t>1500 m2</t>
  </si>
  <si>
    <t>Jembatan 10 sampai TPS RW 19, Kota Bekasi, Rawalumbu, Bojong Rawalumbu</t>
  </si>
  <si>
    <t>Jln. Lumbu Timur I RW 31, Kota Bekasi, Rawalumbu, Bojong Rawalumbu</t>
  </si>
  <si>
    <t>Jln. Lumbu Barat  Jembatan 6 dan Jembatan 8 RW 09, Kota Bekasi, Rawalumbu, Bojong Rawalumbu</t>
  </si>
  <si>
    <t>Jalan H. Landung RT 05 RW16, Kota Bekasi, Rawalumbu, Pengasinan</t>
  </si>
  <si>
    <t>PENGASPALAN DI LINGKUNGAN RW 04 KEL.BINTARA - KEC.BEKASI BARAT</t>
  </si>
  <si>
    <t>175 m²</t>
  </si>
  <si>
    <t>PERAWATAN / PENGASPALAN JALAN KOMPLEK KOPERASI  RW 04 Kel.Bintara Jaya</t>
  </si>
  <si>
    <t>3500 m²</t>
  </si>
  <si>
    <t>PENGASPALAN JLN. NURUL IMAN RAYA RW 01 KEL.JAKA SAMPURNA - KEC.BEKASI BARAT</t>
  </si>
  <si>
    <t>300 m²</t>
  </si>
  <si>
    <t>PENGECORAN JALAN HARAPAN BARU 1 RT 02/17 KEL.KOTA BARU - KEC.BEKASI BARAT</t>
  </si>
  <si>
    <t>350 m²</t>
  </si>
  <si>
    <t>RT.05/05 KEL.JATIMURNI KEC. PD. MELATI, KOTA BEKASI, PONDOKMELATI, JATIMURNI</t>
  </si>
  <si>
    <t>JALAN CENDANA GG. H. NAPIH RT.06/03, KOTA BEKASI, PONDOKGEDE, JATIBENING BARU</t>
  </si>
  <si>
    <t>RT.02/RW.12, KOTA BEKASI, PONDOKGEDE, JATICEMPAKA</t>
  </si>
  <si>
    <t>JALAN RAWA INDAH RT.01/RW.08, KOTA BEKASI, PONDOKGEDE, JATICEMPAKA</t>
  </si>
  <si>
    <t>JALAN AKASIA RT.03/06, KOTA BEKASI, PONDOKMELATI, JATIWARNA</t>
  </si>
  <si>
    <t>JL. HAERUDIN RT.04/06, KOTA BEKASI, PONDOKMELATI, JATIWARNA</t>
  </si>
  <si>
    <t>RT 01, 02, 03, 04 RW 09, Kota Bekasi, Medansatria, Pejuang</t>
  </si>
  <si>
    <t>RT 03 RW 024, Kota Bekasi, Pejuang</t>
  </si>
  <si>
    <t>RT 04/24 KEL.PEJUANG - KEC.MEDAN SATRIA</t>
  </si>
  <si>
    <t>RT 05/24 KEL.PEJUANG - KEC.MEDAN SATRIA</t>
  </si>
  <si>
    <t>RT 06/24 KEL.PEJUANG - KEC.MEDAN SATRIA</t>
  </si>
  <si>
    <t>RT 07/24 KEL.PEJUANG - KEC.MEDAN SATRIA</t>
  </si>
  <si>
    <t>Jl. Randu 2 RT 01/10, Kota Bekasi, Jatisampurna, Jatiraden</t>
  </si>
  <si>
    <t>400 m Persegi</t>
  </si>
  <si>
    <t>750 m Persegi</t>
  </si>
  <si>
    <t>RW 04 RW 02, Kota Bekasi, Jatisampurna, Jatiranggon</t>
  </si>
  <si>
    <t>300 m persegi</t>
  </si>
  <si>
    <t>Jl. Lingkungan 1 RT 02 RW 01 Kota Bekasi, Jatisampurna, Jatiranggon</t>
  </si>
  <si>
    <t>180 m persegi</t>
  </si>
  <si>
    <t>Jl. MA Said Ali RT 02 RW 01, Kota Bekasi, Jatisampurna, Jatiranggon</t>
  </si>
  <si>
    <t>210 m persegi</t>
  </si>
  <si>
    <t>Gg. Rauf 4 RT 02 RW 01, Kota Bekasi, Jatisampurna, Jatiranggon</t>
  </si>
  <si>
    <t>150 m persegi</t>
  </si>
  <si>
    <t>Pengecoran Jl. Cendrawasih RT 05 dan RT 06 RW 11 Kel. Jatisari</t>
  </si>
  <si>
    <t xml:space="preserve">400 m </t>
  </si>
  <si>
    <t>PERBAIKAN JALAN LIMAU 8 RT 05 /03  KEL.JATI BENING BARU  KEC. PONDOK GEDE</t>
  </si>
  <si>
    <t>PERBAIKAN  JALAN JL ALAM RAYA 2 RW 09 KEL. JATI MELATI - KEC.PONDOK MELATI</t>
  </si>
  <si>
    <t>JL PERUMAHAN TELAGA MAS XII RT 12 RW 14, Kota Bekasi, Bekasi Utara, Harapanbaru</t>
  </si>
  <si>
    <t>276 M</t>
  </si>
  <si>
    <t>Permohonan Pergeseran RW dari RW 14 menjadi RW. 17</t>
  </si>
  <si>
    <t>PENINGKATAN JALAN JL LINGKUNGAN GG. H. MARDANIH RW.02 KEL.KALIABANG TENGAH</t>
  </si>
  <si>
    <t>250 m²</t>
  </si>
  <si>
    <t>PENGECORAN JALAN LINGKUNGAN RT. 02 RW. 25 KALIABANG TENGAH</t>
  </si>
  <si>
    <t>PENGASPALAN JAYA RAYA BUNGUR SEROJA KEL. HARAPAN JAYA</t>
  </si>
  <si>
    <t>1500 m²</t>
  </si>
  <si>
    <t>PERBAIKAN JALAN GG. SWADAYA 1 RT. 4 RW.16 KEL. HARAPAN JAYA</t>
  </si>
  <si>
    <t>80 m²</t>
  </si>
  <si>
    <t>PENGECORAN JL. PERUMAHAN TELAGA MAS BLOK L.7  RT. 12 RW. 14 KEL. HARAPAN JAYA</t>
  </si>
  <si>
    <t>Pengecoran jalan Jalan Bengkulu RT.01 Rw.05 Kel. Jaka Mulya</t>
  </si>
  <si>
    <t>Pengecoran Jalan Bengkulu RT.03 dan RT.06 Rw.05 Kel.Jaka Mulya</t>
  </si>
  <si>
    <t>Pengecoran Jalan Surabaya RT.07 RW.05 Kel.Jaka Mulya</t>
  </si>
  <si>
    <t>Pengecoran Jalan Lampung RT.01 RW.05 Kel.Jaka Mulya</t>
  </si>
  <si>
    <t>Perbaikan Jalan Banda Aceh Rt.03 &amp; 06  RW 05 Kel.Jakamulya</t>
  </si>
  <si>
    <t>Perbaikan Bengkulu Rt.01  RW 05 Kel.Jakamulya Kec.Bekasi Selatan</t>
  </si>
  <si>
    <t>duplikasi kegiatan dengan judul  Pengecoran jalan Jalan Bengkulu RT.01 Rw.05 Kel. Jaka Mulya</t>
  </si>
  <si>
    <t>Pengaspalan Jalan Lebar 3,10 m, Panjang 236 m, tinggi 7 cm Gg Kuncoro RT 01/01 Marga Mulya Bekasi Utara</t>
  </si>
  <si>
    <t>Kapling Pesona Rawa Indah Rt. 07/03,, Kota Bekasi, Bekasi Utara, Harapanjaya</t>
  </si>
  <si>
    <t>Lokasi tidak sesuai seharusnya kelurahan margamulya</t>
  </si>
  <si>
    <t>Kapling Segara Warna Rt. 07/25, Kota Bekasi, Bekasi Utara, Harapanjaya</t>
  </si>
  <si>
    <t>Kapling Bulak Macan Jl. Tenggiri Rt 02/22, Kota Bekasi, Bekasi Utara, Harapanjaya</t>
  </si>
  <si>
    <t>RT 005/29 Harapan Jaya BEKASI UTARA, Kota Bekasi, Bekasi Utara, Harapanjaya</t>
  </si>
  <si>
    <t>RT 01 RW 02, Kota Bekasi, Bekasi Utara, Perwira</t>
  </si>
  <si>
    <t>RT 04 RW 02, Kota Bekasi, Perwira</t>
  </si>
  <si>
    <t>Peningkatan Jalan RT 06/25 Kav.Segara Wana Harapan Jaya ,Pintu Masuk Gerbang Sampai Masjid Al-Ikhlas ,Kel.Harapan Jaya</t>
  </si>
  <si>
    <t>Pengspalan Jalan Kav. Mekar Jaya RT 07/20 Kel Harapan Jaya Bekasi Utara Kota Bekasi</t>
  </si>
  <si>
    <t>1267 m</t>
  </si>
  <si>
    <t>Pengaspalan Jalan RT002/003 Kel.Kaliabang Tengah - Kec.Bekasi Utara</t>
  </si>
  <si>
    <t>Pengaspalan Jalan Gg Baru RT 01/04 Kel Ka Tengah Bekasi Utara, Kota Bekasi, Bekasi Utara, Kaliabang Tengah</t>
  </si>
  <si>
    <t>Pengecoran Jalan Kav. Perwirasari RT002/005 Kel.Perwira</t>
  </si>
  <si>
    <t>Pengecoran Jalan Lingkungan RT 03 RW 05 Kp. Locomotif Kel Ka Tengah Bekasi Utara, Kota Bekasi, Bekasi Utara, Kaliabang Tengah</t>
  </si>
  <si>
    <t>Pengaspalan Jalan Lokomotif RT 5 RW 05 Kel Kaliabang Tengah Bekasi Utara</t>
  </si>
  <si>
    <t>Pengaspalan Jalan Gg Perwira VIII (Samping Mega Beton) RT 002/05 Perwira Bekasi Utara</t>
  </si>
  <si>
    <t>Pengecoran Jalan Jl. Rose 3, Rawa Silem 3 RT008/003  Kel.Kaliabang Tengah - Kec.Bekasi Utara</t>
  </si>
  <si>
    <t>Pengaspalan Jalan Jl. Garuda II RT004/003 Kel.Kaliabang Tengah - Kec.Bekasi Utara</t>
  </si>
  <si>
    <t>Jl. Rajawali 5 s/d 6 RT002/003 Kel.Kaliabang Tengah - Kec.Bekasi Utara, Kota Bekasi, Bekasi Utara, Kaliabang Tengah</t>
  </si>
  <si>
    <t>Pengecoran Jalan RW 18 Kel. Perwira</t>
  </si>
  <si>
    <t>Pengecoran Jalan Gg. Kodok RT001/004 Kel.Kaliabang Tengah - Kec.Bekasi Utara</t>
  </si>
  <si>
    <t>Peningkatan Jalan Perum Alinda Kencana blok F 6.blok I.RT04/21 Kel kali Abang tengah. Rmh alm. Ibu Melin.</t>
  </si>
  <si>
    <t>Rt 011/019 Perum Harapan Jaya II, Kota Bekasi, Bekasi Utara, Harapanjaya</t>
  </si>
  <si>
    <t>1200 m²</t>
  </si>
  <si>
    <t>Rt 02 &amp; RT 06 RW 19, Kota Bekasi, Bekasi Utara, Harapanjaya</t>
  </si>
  <si>
    <t>880 m</t>
  </si>
  <si>
    <t>Jalan Sungai Barito RT 08 &amp; RT 09 RW 019 Kel. Harapan Jaya, Kota Bekasi, Bekasi Utara, Harapanjaya</t>
  </si>
  <si>
    <t>700 m²</t>
  </si>
  <si>
    <t>Jl. Sungai Musi Blok D RT 01 RW 019 Kel. Harapan Jaya, Kota Bekasi, Bekasi Utara, Harapanjaya</t>
  </si>
  <si>
    <t>Pengaspalan dilingkungan RW 24 Kel.Harapan Jaya</t>
  </si>
  <si>
    <t>2000 m²</t>
  </si>
  <si>
    <t>Pengaspalan di Jl. Gundasari 1, 2, 3 RT 07 RW 17 Kel Harapan Jaya</t>
  </si>
  <si>
    <t>Rt 005/012, Kota Bekasi, Bekasi Timur, Bekasijaya</t>
  </si>
  <si>
    <t>Peningkatan Jalan Rt 005/012, Kota Bekasi, Bekasi Timur, Bekasijaya</t>
  </si>
  <si>
    <t>1614 m2</t>
  </si>
  <si>
    <t>Lanjutan Pengaspalan Jl. Pepaya Rt. 002/003, Kota Bekasi, Bekasi Timur, Durenjaya</t>
  </si>
  <si>
    <t>300 m2</t>
  </si>
  <si>
    <t>Perbaikan Jln. Mahoni  Rt 001/09 Kel.Bekasi  Jaya Kec.Bekasi  Timur, Kota Bekasi, Bekasi Timur,
Bekasijaya</t>
  </si>
  <si>
    <t>Pengaspalan  Jln. Jati Raya, P 30 m x L50 cm, Rt009/09Bekasi Jaya Bekasi Timur</t>
  </si>
  <si>
    <t>jln. Borneo I, Rt 008/09 Kel.Bekasi Jaya Kec.Bekasi Timur, Kota Bekasi, Bekasi Timur, Bekasijaya</t>
  </si>
  <si>
    <t>Jln. Kusuma Selatan B, Rt 009/019,Kel.Aren  Jaya Kec.Bekasi  Timur, Kota Bekasi, Bekasi Timur,
Arenjaya</t>
  </si>
  <si>
    <t>750 m2</t>
  </si>
  <si>
    <t>Jl. Inpres RT. 03 Rw. 05, Kota Bekasi, Rawalumbu, Bojong Rawalumbu</t>
  </si>
  <si>
    <t>1200 m2</t>
  </si>
  <si>
    <t>Jl. Derih Rt.04 Rw.02, Kota Bekasi, Rawalumbu, Bojong Rawalumbu</t>
  </si>
  <si>
    <t>600 m2</t>
  </si>
  <si>
    <t>Jalan Lingkungan Rt. 15 Rw. 12, Kota Bekasi, Mustikajaya, Cimuning</t>
  </si>
  <si>
    <t>Jl. Nangka Rt.06 Rw.05, Kota Bekasi, Rawalumbu, Bojong Rawalumbu</t>
  </si>
  <si>
    <t>800 m2</t>
  </si>
  <si>
    <t>Jl. AC Lengkeng 2 Rt.06 Rw.02, Kota Bekasi, Rawalumbu, Bojongmenteng</t>
  </si>
  <si>
    <t>Jl. Royong 2 Rt.05 Rw.04, Kota Bekasi, Rawalumbu, Bojongmenteng</t>
  </si>
  <si>
    <t>Jl. Piteng Rt.04 Rw.04, Kota Bekasi, Rawalumbu, Bojongmenteng</t>
  </si>
  <si>
    <t>Jalan Lumbu Timur Raya Rw 32, Kota Bekasi, Rawalumbu, Bojong Rawalumbu</t>
  </si>
  <si>
    <t>500 m2</t>
  </si>
  <si>
    <t>Jalan Kemuning 2 Rt. 02 Rw. 04, Kota Bekasi, Mustikajaya, Mustikasari</t>
  </si>
  <si>
    <t>Gg. H. Diun II RT.
001/005, Kota Bekasi, Mustikajaya, Mustikajaya</t>
  </si>
  <si>
    <t>Jl. RT. 002/ RW. 001, Kota Bekasi, Jatisampurna, Jatikarya</t>
  </si>
  <si>
    <t>Gang H. Olih Kp. Cimanggis RT. 001/ RW. 003, Kota Bekasi, Jatisampurna, Jatikarya</t>
  </si>
  <si>
    <t>Jl. Damai Kalimanggis RT. 002/ RW. 006, Kota Bekasi, Jatisampurna, Jatikarya</t>
  </si>
  <si>
    <t>Jl. Danggul Kalimanggis RT. 002/ RW. 006, Kota Bekasi, Jatisampurna, Jatikarya</t>
  </si>
  <si>
    <t>Jl. Mushola Daaruttaqwa Kalimanggis RT. 003/ RW. 006, Kota Bekasi, Jatisampurna, Jatikarya</t>
  </si>
  <si>
    <t>Jl Kopral Bosan Rt 04 RW 22, Kota Bekasi, Bekasi Selatan, Pekayonjaya</t>
  </si>
  <si>
    <t>1150 M</t>
  </si>
  <si>
    <t>Jln Sunan Drajat RT 04 RW 05, Kota Bekasi, Bekasi Timur, Arenjaya</t>
  </si>
  <si>
    <t>RT 004 RW 001, Teluk Pucung Bekasi Utara, Kota Bekasi, Bekasi Utara, Teluk Pucung</t>
  </si>
  <si>
    <t>RT 10 RW 017, Kaliabang Tengah, Bekasi Utara, Kota Bekasi, Bekasi Utara, Kaliabang Tengah</t>
  </si>
  <si>
    <t>Pengecoran jalan di depan polsek Kelurahan Harapan Baru Bekasi Utara, Kota Bekasi, Bekasi Utara, Harapanbaru</t>
  </si>
  <si>
    <t>5000 M2</t>
  </si>
  <si>
    <t>RT 10 RW 24 Kaliabang Tengah, Kota Bekasi, Bekasi Utara, Kaliabang Tengah</t>
  </si>
  <si>
    <t>RT 005 dan 006 RW 014 Kel Teluk Pucung Bekasi Utara, Kota Bekasi, Bekasi Utara, Teluk Pucung</t>
  </si>
  <si>
    <t>400 M2</t>
  </si>
  <si>
    <t>Pengaspalan jalan  Jl. Danau Duta Utara, RT 03 RW 011, Harapan Baru Bekasi Utara, Kota Bekasi, Bekasi Utara, Harapanbaru</t>
  </si>
  <si>
    <t>Perbaikan jalan Blok C 1 No.1 s/d C1 No.12 ( Gang. 1 ), Kota Bekasi, Bekasi Utara, Kaliabang Tengah</t>
  </si>
  <si>
    <t>Lokasi tidak ditemukan, konfirmasi kembali kepengusung</t>
  </si>
  <si>
    <t>Perbaikan Jalan Gang Tengah antara Blok 7 &amp; 8  (60 m x 4 x 12 Cm), Kota Bekasi, Bekasi Utara, Kaliabang Tengah</t>
  </si>
  <si>
    <t>60 M2</t>
  </si>
  <si>
    <t>Perbaikan Jalan Gang Tengah antara Blok 8 &amp; 9  (60 m x 4 x 12 Cm), Kota Bekasi, Bekasi Utara, Kaliabang Tengah</t>
  </si>
  <si>
    <t>Perbaikan Jalan Gang Tengah antara Blok 9 &amp; 10  (60 m x 4 x 12 Cm), Kota Bekasi, Bekasi Utara, Kaliabang Tengah</t>
  </si>
  <si>
    <t>Jalan Bintara 14 RW.09, Kota Bekasi, Bekasi Barat, Bintara</t>
  </si>
  <si>
    <t>4500 M2</t>
  </si>
  <si>
    <t>Jalan Bintara 12 RW. 09, Kota Bekasi, Bekasi Barat, Bintara</t>
  </si>
  <si>
    <t>3000 M2</t>
  </si>
  <si>
    <t>RT. 04 RW. 09, Kota Bekasi, Bekasi Barat, Bintara</t>
  </si>
  <si>
    <t>240 m2</t>
  </si>
  <si>
    <t>450 m2</t>
  </si>
  <si>
    <t>450 M2</t>
  </si>
  <si>
    <t>Duplikasi Kegiatan</t>
  </si>
  <si>
    <t>RT. 04 RW.13 Kelurahan Bintara Kecamatan Bekasi, Kota Bekasi, Bekasi Barat, Bintara</t>
  </si>
  <si>
    <t>375 m2</t>
  </si>
  <si>
    <t>Jalan Bintara 17 Kelurahan Bintara kecamatan Bekasi Barat, Kota Bekasi, Bekasi Barat, Bintara</t>
  </si>
  <si>
    <t>3500 m2</t>
  </si>
  <si>
    <t>JL. UJUNG ASPAL ARAH PERUMAHAN RT 01/02, Kota Bekasi, Bekasi Barat, Kranji</t>
  </si>
  <si>
    <t>250 m2</t>
  </si>
  <si>
    <t>JL. UJUNG ASPAL ARAH DUTA RT 06/02, Kota Bekasi, Bekasi Barat, Kranji</t>
  </si>
  <si>
    <t>JL. NAYAR PERBATASAN RT 1/11, Kota Bekasi, Bekasi Barat, Kranji</t>
  </si>
  <si>
    <t>JL.BANTENG RT 2/14 SEBELAH RUMAH H. BAWEH, Kota Bekasi, Bekasi Barat, Kranji</t>
  </si>
  <si>
    <t>Jalan Korma RT 04 RW 019, Kota Bekasi, Bekasi Barat, Kotabaru</t>
  </si>
  <si>
    <t>Jalan swadaya rt 003/14 kel.
 Jatibening kec. Pondok Gede, Kota Bekasi, Pondok Gede, Jatibening</t>
  </si>
  <si>
    <t>jalan utama Jl. Cempaka 2 rt 03 rw
 02 kel. Jatibening Kec. Pondok Gede, Kota Bekasi, Pondok Gede, Jatibening</t>
  </si>
  <si>
    <t>rw 12 kel. Jatibening kec. Pondok Gede, Kota Bekasi, Pondok Gede, Jatibening</t>
  </si>
  <si>
    <t>rt 001-rt 013 rw 08 kel. Jatibening Baru kec. Pondok Gede, Kota Bekasi, Pondok Gede, Jatibening Baru</t>
  </si>
  <si>
    <t>rt 002 dan rt 003 masuk komplek Jatibening Baru II rw 08 kel.
 Jatibening Baru kec. Pondok Gede, Kota Bekasi, Pondok Gede, Jatibening
 Baru</t>
  </si>
  <si>
    <t>jalan arta kencana rt 004/12 Jatimakmur, kec. Pondok Gede, Kota Bekasi, Pondok
 Gede, Jatimakmur</t>
  </si>
  <si>
    <t>jalan sigma 2 rt 001/20 kel.
 Jatimakmur kec. Pondok Gede, Kota Bekasi, Pondok
 Gede, Jatimakmur</t>
  </si>
  <si>
    <t>jalan cemara rw 09 kel. Jatimakmur kec. Pondok Gede, Kota Bekasi, Pondok Gede, Jatimakmur</t>
  </si>
  <si>
    <t>RT.004 RW.004
 Jatibening Baru, Kota Bekasi, Pondok Gede, Jatibening Baru</t>
  </si>
  <si>
    <t>73 m</t>
  </si>
  <si>
    <t>Gang H. Toha 001 RW.004 Kota Bekasi, Pondok Gede, Jatibening Baru</t>
  </si>
  <si>
    <t>Jalan Gang Kemang Sari Raya RT.002 RW.05, Kota Bekasi, Pondok Gede,
 Jatibening Baru</t>
  </si>
  <si>
    <t>Jl. Rawagula RT 001 RW 010, Kota Bekasi, Bantargebang, Bantargebang</t>
  </si>
  <si>
    <t>Rehabilitasi Jl. Mandor Dahali RT 002/005, Kel. Mustikasari, Kec. Mustikajaya, Kota Bekasi, Mustikajaya, Mustikasari</t>
  </si>
  <si>
    <t>Peningkatan Jl. Musholla Baitussalikin RT 002/005, Kel. Mustikasari, Kec. Mustikajaya, Kota Bekasi, Mustikajaya, Mustikasari</t>
  </si>
  <si>
    <t>ADIT</t>
  </si>
  <si>
    <t>Jl. H. Saba RT 003 RW 006, Kota Bekasi, Mustikajaya, Mustikajaya</t>
  </si>
  <si>
    <t>Jl. Lampe VII RT 001 RW 006, Kota Bekasi, Mustikajaya, Mustikajaya</t>
  </si>
  <si>
    <t>jalan cendana indah raya rt 05 rw 16 kel pejuang kec medan satria, Kota Bekasi, Medansatria, Pejuang</t>
  </si>
  <si>
    <t>jalan flamboyan indah rt 15 rw 17 kel pejuang kec medan satria, Kota Bekasi, Medansatria, Pejuang</t>
  </si>
  <si>
    <t>jalan nusa indah V rt 02 rw 16 kel pejuang kec medan satria, Kota Bekasi, Medansatria, Pejuang</t>
  </si>
  <si>
    <t>rt 14 rw 17 kel pejuang kec medan satria, Kota Bekasi, Medansatria, Pejuang</t>
  </si>
  <si>
    <t>rt 17 rw 17 kel pejuang kec medan satria, Kota Bekasi, Medansatria, Pejuang</t>
  </si>
  <si>
    <t>rt 07 rw 17 kel pejuang kec medan satria, Kota Bekasi, Medansatria, Pejuang</t>
  </si>
  <si>
    <t>rt  08 rw 19 blok CE,CG,CF,CH kel pejuang kec medan satria, Kota Bekasi, Medansatria, Pejuang</t>
  </si>
  <si>
    <t>rt 15 rw 20 kel pejuang kec medan satria, Kota Bekasi, Medansatria, Pejuang</t>
  </si>
  <si>
    <t>rt 07 rw 20 kel pejuang kec medan satria, Kota Bekasi, Medansatria, Pejuang</t>
  </si>
  <si>
    <t>jalan lokomotif utara rt 08 rw 21 kel pejuang kec medan satria, Kota Bekasi, Pejuang</t>
  </si>
  <si>
    <t>rt 08 rw 23 kel pejuang kec medan satria, Kota Bekasi, Medansatria, Pejuang</t>
  </si>
  <si>
    <t>blok C rt 3 rw 30 kel pejuang kec medan satria, Kota Bekasi, Medansatria, Pejuang</t>
  </si>
  <si>
    <t>blok D rt 5 rw 30 kel pejuang kec medan satria, Kota Bekasi, Medansatria, Pejuang</t>
  </si>
  <si>
    <t>jalan nusa indah 1 rt 06 rw 16 kel pejuang kec medan satria, Kota Bekasi, Medansatria, Pejuang</t>
  </si>
  <si>
    <t>RT.008 Rw 02 Kel.Pengasinan, Kota Bekasi, Rawalumbu, Pengasinan</t>
  </si>
  <si>
    <t>Rt.003/017 Kp.Pengasinan, Kota Bekasi, Rawalumbu, Pengasinan</t>
  </si>
  <si>
    <t>Pengaspalan jalan Assyafiiyah RT 01,03 dan 04 RW 07 Kelurahan Jatisari</t>
  </si>
  <si>
    <t>245M</t>
  </si>
  <si>
    <t>Pengaspalan jalan Seri RT 01 dan 02 RW 07 Kelurahan Jatisari</t>
  </si>
  <si>
    <t>300M</t>
  </si>
  <si>
    <t>Pengecoran jalan Nawar RT 06 RW 02 Kelurahan Jatiluhur</t>
  </si>
  <si>
    <t>Pengecoran jalan Sinar Asih II RT 02 RW 08 Kelurahan Jatiasih</t>
  </si>
  <si>
    <t>Hotmix jalan Koja II RT 01, 02 dan 03 Kelurahan jatiasih</t>
  </si>
  <si>
    <t>2275M</t>
  </si>
  <si>
    <t>Perbaikan jalan Alhidayah II RT 06 Kelurahan Jatikramat</t>
  </si>
  <si>
    <t>Pengaspalan jalan Hakdi I RT 01 RW 04 kelurahan Jatiranggon Kec. Jatisampurna</t>
  </si>
  <si>
    <t>1500M</t>
  </si>
  <si>
    <t>Pengecoran jalan makam Jaha RT 05 RW 11 Kelurahan Jatimekar kec. Jatiasih</t>
  </si>
  <si>
    <t>Perbaikan jalan Masjid Nurul Falah RT 06 RW 04 kelurahan jatisari Kec. Jatiasih</t>
  </si>
  <si>
    <t>Perbaikan jalan Almashuda Rt 07 RW 07  Kelurahan jatisari kec. Jatiasih</t>
  </si>
  <si>
    <t>150 M</t>
  </si>
  <si>
    <t>Perbaikan jalan jurag RT 06 RW 07 Kelurahan jatisari kec. Jatiasih</t>
  </si>
  <si>
    <t>240 M</t>
  </si>
  <si>
    <t>Perbaikan jalan lingkunan k. Senan RT 06 RW 03 kelurahan jatiluhur kec. Jatiasih</t>
  </si>
  <si>
    <t>400M</t>
  </si>
  <si>
    <t>Perbaikan jalan haji Bunyamin sampai jalan arridho RT 04 RW 02 kelurahan jatisari kec. Jatiasih</t>
  </si>
  <si>
    <t>Perbaikan jalan Sirodjudin RT 04 RW 02 kelurahan jatisari kec. Jatiasih</t>
  </si>
  <si>
    <t>Perbaikan jalan RT 02 RW 18 Kelurahan jatisari kec. Jatiasih</t>
  </si>
  <si>
    <t>Perbaikan jalan RT 03 RW 18 Kelurahan jatisari kec. Jatiasih</t>
  </si>
  <si>
    <t>Perbaikan sarana olah raga RT 04 RW 18 Kelurahan jatisari kec. Jatiasih</t>
  </si>
  <si>
    <t>Bukan Tupoksi DBMSDA</t>
  </si>
  <si>
    <t>Perbaikan jalan lingkungan K. Senan RT 06 RW 03 Kelurahan jatiluhur kec. Jatiasih</t>
  </si>
  <si>
    <t>Perbaikan jalan Kp. Jaha RT 04 RW 11 Kelurahan jatimekar kec. Jatiasih</t>
  </si>
  <si>
    <t>Perbaikan jalan puri nusa pala jalan citra raya kelurahan jatisari kec. Jatiasih</t>
  </si>
  <si>
    <t>Jl. Merpati Blok DD 20 CCI RT 06 RW 15 PPI, Kota Bekasi, Bekasi Selatan, Pekayonjaya</t>
  </si>
  <si>
    <t>RT 03 RW 05 Kelurahan Duren Jaya Kecamatan Bekasi Timur, Kota Bekasi, Bekasi Timur, Durenjaya</t>
  </si>
  <si>
    <t>Kemang sari IV RT. 003 RW. 11(Marhadi), Kota Bekasi, Pondokgede, Jatibening Baru</t>
  </si>
  <si>
    <t>Pengaspalan Jalan Jl. Ayat (Puspa) Rt 009/008 Kelurahan Jatimakmur Kecamatan Pondok Gede</t>
  </si>
  <si>
    <t>Pengaspalan Jalan Jl. Ayat  Rt 009/008 Kelurahan Jatimakmur Kecamatan Pondok Gede</t>
  </si>
  <si>
    <t>Peningkatan Jalan RT. 010 Rw. 006 (Depan bu Ratna) Kel.Jatiwarna Kec. Pondok Melati</t>
  </si>
  <si>
    <t>Jl. Kemang sari 4A RT. 001 Rw. 009 Kemang Pulo (Rw. Maul), Kota Bekasi, Pondokgede, Jatibening Baru</t>
  </si>
  <si>
    <t>Perbaikan Saluran dan Jalan Jl. Kemang sari 4 (Puspa)RT. 003 RW. 011 RT. marhadi samping Yayasan Al-Kahfi</t>
  </si>
  <si>
    <t>Perbaikan Saluran dan Jalan Jl. Kemang sari 4 RT. 003 RW. 011 RT. marhadi samping Yayasan Al-Kahfi</t>
  </si>
  <si>
    <t>Jl. kemang sari 4 RT. 003 Rw. 011(Puspa) (RT. Marhadi), Kota Bekasi, Pondokgede, Jatibening Baru</t>
  </si>
  <si>
    <t>Peningkatan Jalan Jl. kemang sari 4 RT. 003 Rw. 011, Kota Bekasi, Pondokgede, Jatibening Baru</t>
  </si>
  <si>
    <t>RT. 004 RW. 006  (Puspa) RW Udin Syamsudin, Kota Bekasi, Pondokmelati, Jatiwarna</t>
  </si>
  <si>
    <t>Peningkatan Jalan RT. 004 RW. 006   RW Udin Syamsudin, Kota Bekasi, Pondokmelati, Jatiwarna</t>
  </si>
  <si>
    <t>Perbaikan jalan Rusak Jl. H. Katul 1, 2, 3 - Jl. Masjid Rrohmah RT. 002 Rw. 005 (RT. Madyo Husodo) Kelurahan Jatirahayu Kecamatan Pondok Melati</t>
  </si>
  <si>
    <t>Jl. H. Nawi RT. 005 RW. 013, Kota Bekasi, Pondokgede, Jatimakmur</t>
  </si>
  <si>
    <t>160 M2</t>
  </si>
  <si>
    <t>RT. 005 RW. 006, Kota Bekasi, Pondokmelati, Jatiwarna</t>
  </si>
  <si>
    <t>Gg. Jususin RT. 005 Rw. 006, Kota Bekasi, Pondokmelati, Jatiwarna</t>
  </si>
  <si>
    <t>Jl. Bulak Tinggi (puspa) RT. 003 RW. 002, Kota Bekasi, Pondokmelati, Jatiwarna</t>
  </si>
  <si>
    <t>Peningkatan Jalan Jl. Bulak Tinggi RT. 003 RW. 002, Kota Bekasi, Pondokmelati, Jatiwarna</t>
  </si>
  <si>
    <t>Peningkatan Jalan Aspal (Puspa) RT. 003 RW. 002 mushola  Nurqolbi Bulak Tinggi Jatiwarna, Kota Bekasi, Pondokmelati, Jatiwarna</t>
  </si>
  <si>
    <t>Peningkatan Jalan Aspal RT. 003 RW. 002 mushola  Nurqolbi Bulak Tinggi Jatiwarna, Kota Bekasi, Pondokmelati, Jatiwarna</t>
  </si>
  <si>
    <t>RT.05 RW.13, Kota Bekasi, Bekasi Barat, Bintarajaya</t>
  </si>
  <si>
    <t>RT.06 RW 03, Kota Bekasi, Bekasi Barat, Bintarajaya</t>
  </si>
  <si>
    <t>RT 08, 09, 10 RW 02, Kota Bekasi, Bekasi
Barat, Bintarajaya</t>
  </si>
  <si>
    <t>270 m</t>
  </si>
  <si>
    <t>RT 02 RW 05, Kota Bekasi, Bekasi Barat, Bintarajaya</t>
  </si>
  <si>
    <t>220 m</t>
  </si>
  <si>
    <t>RT 01, 02, 03, 04, 15 RW 14, Kota Bekasi, Bekasi Barat, Bintarajaya</t>
  </si>
  <si>
    <t>RT 06 RW 10, Kota Bekasi, Bekasi Barat, Bintarajaya</t>
  </si>
  <si>
    <t>RT 01 RW 10, Kota Bekasi, Bekasi Barat, Bintarajaya</t>
  </si>
  <si>
    <t>RT 02 RW 11, Kota Bekasi, Bekasi Barat, Bintarajaya</t>
  </si>
  <si>
    <t>RT 18 RW 02, Kota Bekasi, Bekasi Barat, Bintara</t>
  </si>
  <si>
    <t>RT 03 RW 011, Kota Bekasi, Bekasi Barat, Bintara</t>
  </si>
  <si>
    <t>RT 06 RW 12, Kota Bekasi, Bekasi Barat, Bintara</t>
  </si>
  <si>
    <t>RT 07 RW 13, Kota Bekasi, Bekasi Barat, Bintarajaya</t>
  </si>
  <si>
    <t>RT 04 RW 11, Kota Bekasi, Bekasi Barat, Bintarajaya</t>
  </si>
  <si>
    <t>RT 05 RW 11 Kel Bintara Jaya, Kota
Bekasi, Bekasi Barat, Bintarajaya</t>
  </si>
  <si>
    <t>RT 07 RW 13 Kel Bintara Jaya, Kota
Bekasi, Bekasi Barat, Bintarajaya</t>
  </si>
  <si>
    <t>Jl Puri Melati RT 01 RW 13, Kota Bekasi, Bekasi Barat, Bintarajaya</t>
  </si>
  <si>
    <t>140 m</t>
  </si>
  <si>
    <t>RT 04 RW 13 Perum Puri Bintara Jaya Kel. Bintra Jaya Bekasi Barat, Kota Bekasi,
Bekasi Barat, Bintarajaya</t>
  </si>
  <si>
    <t>280 m</t>
  </si>
  <si>
    <t>RW 13 Perumhan Puri Bintara Jaya Bekasi Barat, Kota Bekasi, Bekasi Barat, Bintarajaya</t>
  </si>
  <si>
    <t>170 m</t>
  </si>
  <si>
    <t>Perum Puri bintara jaya RW 13 Kel. Bintara jaya Bekasi Barat, Kota Bekasi, Bekasi Barat, Bintarajaya</t>
  </si>
  <si>
    <t>Perumuhan Puri RT 01 dan RT 02 Kel. Bintara Jaya Kec. Bekasi Barat, Kota
Bekasi, Bekasi Barat, Bintarajaya</t>
  </si>
  <si>
    <t>Perumahan Puri RT 03 RW 13 Kel. Bintara jaya Bekasi Barat, Kota Bekasi, Bekasi
Barat, Bintarajaya</t>
  </si>
  <si>
    <t>Perumahan Puri Bintara jaya RT 06 RW
13 Kel. Bintara Jaya, Kota Bekasi, Bekasi
Barat, Bintarajaya</t>
  </si>
  <si>
    <t>RT 18 RW 02 Kel Bintara Bekasi Barat, Kota Bekasi, Bekasi Barat, Bintara</t>
  </si>
  <si>
    <t>RT 18 RW 02 Jalan Swadaya Bintara
Bekasi Barat, Kota Bekasi, Bekasi Barat, Bintara</t>
  </si>
  <si>
    <t>RT 04 RW 08 Kel. Bintara jaya Kec. Bekasi
Barat, Kota Bekasi, Bekasi Barat, Bintarajaya</t>
  </si>
  <si>
    <t>Jalan Bintara I Gang I RT 14 RW 02
Kelurahan Bintara, Kota Bekasi, Bekasi
Barat, Bintara</t>
  </si>
  <si>
    <t>Jalan Bintara I Gang II RT 14 RW 02, Kota
Bekasi, Bekasi Barat, Bintara</t>
  </si>
  <si>
    <t>Jalan Bintara I Gang  IV RT 14 RW 02, Kota Bekasi, Bekasi Barat, Bintara</t>
  </si>
  <si>
    <t>Jalan Bintara I Gang V RT 14 RW 02, Kota
Bekasi, Bekasi Barat, Bintara</t>
  </si>
  <si>
    <t>Jalan Bintara I Gang X RT 14 RW 02, Kota
Bekasi, Bekasi Barat, Bintara</t>
  </si>
  <si>
    <t>Jalan titian Indah  utama Rt 04 Rw 11 ), Kota Bekasi, Medansatria, Kalibaru</t>
  </si>
  <si>
    <t>RT 20 RW 02, Kota Bekasi, Bekasi Barat, Bintara</t>
  </si>
  <si>
    <t>RT 03 RW 02, Kota Bekasi, Bekasi Barat, Bintara</t>
  </si>
  <si>
    <t>di gang H. Maruf RT 011 RW 02, Kota
Bekasi, Bekasi Barat, Bintara</t>
  </si>
  <si>
    <t>H. Jumin I RT 011 RW 02, Kota Bekasi, Bekasi Barat, Bintara</t>
  </si>
  <si>
    <t>RT 04 RW 15, Kota Bekasi, Bintara</t>
  </si>
  <si>
    <t>Rt 05 Rw 15, Kota Bekasi, Bekasi Barat, Bintara</t>
  </si>
  <si>
    <t>Rt 01  Rw 12 (Jl.Bintara Cipta utara 1 Rt
01 Rw 12), Kota Bekasi, Bekasi Barat, Bintara</t>
  </si>
  <si>
    <t>253 m</t>
  </si>
  <si>
    <t>Jl. Bintara Kencan Timur 1 Rt 05 Rw 12, Kota Bekasi, Seluruh Kecamatan dan
Kelurahan/Desa</t>
  </si>
  <si>
    <t>405 m</t>
  </si>
  <si>
    <t>Jl.Bintara Kencana Timur Rt 05 Rw 12, Kota Bekasi, Bekasi Barat, Bintara</t>
  </si>
  <si>
    <t>427 m</t>
  </si>
  <si>
    <t>Jl.Bintara Niaga 1 Rt 11 Rw 12, Kota
Bekasi, Bekasi Barat, Bintara</t>
  </si>
  <si>
    <t>Gunung Galunggung dan Jln Gunung Kelud III RT.04/RW 12 Kel.Bintara Jaya Kec.Bekasi Barat Kota Bekasi, Kota</t>
  </si>
  <si>
    <t>175 m2</t>
  </si>
  <si>
    <t>RT 01 - RT 05 RW 07 Kel. Duren Jaya Kec. Bekasi Timur. Kota Bekasi, Kota Bekasi, Bekasi Timur, Durenjaya</t>
  </si>
  <si>
    <t>RT 03 RW 12 Kel. Margahayu Kec. Bekasi Timur. Kota Bekasi, Kota Bekasi, Bekasi Timur, Margahayu</t>
  </si>
  <si>
    <t>duplikasi Kegiatan</t>
  </si>
  <si>
    <t>jl parangtritis raya bumi bekasi baru utara, Kota Bekasi, Rawalumbu, Sepanjangjaya</t>
  </si>
  <si>
    <t>jl. teluk bayur rt 05 rw 10, Kota Bekasi, Rawalumbu, Sepanjangjaya</t>
  </si>
  <si>
    <t>Jl. Narogong Asri V RW 30, Kota Bekasi, Rawalumbu, Pengasinan</t>
  </si>
  <si>
    <t>Jl. Narogong Asri VI RW 30, Kota Bekasi, Rawalumbu, Pengasinan</t>
  </si>
  <si>
    <t>Jl. Narogong Asri VII RW 30, Kota Bekasi, Rawalumbu, Pengasinan</t>
  </si>
  <si>
    <t>Jl. Perbatasan antara RW 02 dan RW 30, Kota Bekasi, Rawalumbu, Pengasinan</t>
  </si>
  <si>
    <t>Jl Mushollah Rt 05 Rw 12, Kota Bekasi</t>
  </si>
  <si>
    <t>Rt 3 Rw 15, Kota Bekasi</t>
  </si>
  <si>
    <t>Jl Kucica Rw 09, Kota Bekasi</t>
  </si>
  <si>
    <t>Jl Merpati pos Rw 09, Kota Bekasi</t>
  </si>
  <si>
    <t>Jalan Mandala Rw 13 depan puskesmas jakamulya, Kota Bekasi</t>
  </si>
  <si>
    <t>Jl Rawa Semut 2 Rw 03, Kota Bekasi</t>
  </si>
  <si>
    <t>Komp. Assalam Kp. Ceger RT. 007 Rw. 018, Kota Bekasi</t>
  </si>
  <si>
    <t>Jalan Cendrawasih raya Rw 02, Kota Bekasi</t>
  </si>
  <si>
    <t>Kayuringin Jaya</t>
  </si>
  <si>
    <t>Jalan Rajawali raya Rw 02, Kota Bekasi</t>
  </si>
  <si>
    <t>Jl Parkit Raya Rw 23, Kota Bekasi</t>
  </si>
  <si>
    <t>1600 m2</t>
  </si>
  <si>
    <t>jl pakis 6 E Rt 05 Rw 12, Kota Bekasi</t>
  </si>
  <si>
    <t>Pengecoran jln Gang Majlis Ta''lim Raudhotul ummahaat ( Ustadzah Solihah) RT 00 RW 02 Kel. Bantargebang, Kota Bekasi</t>
  </si>
  <si>
    <t>Pengaspalan Jalan Perumahan Margi Utami RT 02/07 Bantargebang, Kota Bekasi</t>
  </si>
  <si>
    <t>Blok A2 RT 02,05,011,12 dan 016  RW 012, Kota Bekasi</t>
  </si>
  <si>
    <t>Cimuning</t>
  </si>
  <si>
    <t>850 m</t>
  </si>
  <si>
    <t xml:space="preserve">RT 018 Rt 017 RW 12, Kel. Cimuning </t>
  </si>
  <si>
    <t>1185 m persegi</t>
  </si>
  <si>
    <t>GG.H.Ali RT.02 Rw.02 jl.Rawa mulya Kel. mustikajaya kota Bekasi, Kota Bekasi</t>
  </si>
  <si>
    <t>1 titik</t>
  </si>
  <si>
    <t>Jalan Lingkar Luar RT 08 RW 29, Kota Bekasi</t>
  </si>
  <si>
    <t>Jalan Lingkar Luar RT 11 RW 29, Kota Bekasi</t>
  </si>
  <si>
    <t>Jalan Lingkar Luar RT 13 RW 29, Kota Bekasi</t>
  </si>
  <si>
    <t>Jl. Nakula RT 14/29, Kota Bekasi</t>
  </si>
  <si>
    <t>RT.03/19  RW 19 Kel. mustikajaya kota Bekasi, Kota Bekasi</t>
  </si>
  <si>
    <t>Jl. Cendana 1 RT 04 RW 027, Kota Bekasi</t>
  </si>
  <si>
    <t>235 m</t>
  </si>
  <si>
    <t>jalan Jl. Cendrawasih  3 RT 02 RW 027, Kota Bekasi</t>
  </si>
  <si>
    <t>Jl. Cendrawasih  4 RT 02 RW 027, Kota Bekasi</t>
  </si>
  <si>
    <t>212 m</t>
  </si>
  <si>
    <t>Jl. Delima 2 RT 05 RW 027, Kota Bekasi</t>
  </si>
  <si>
    <t>Jl. Flamboyan 2 RT 03 RW 027, Kota Bekasi</t>
  </si>
  <si>
    <t>jalan Jl. Cendrawasih  1 RT 02 RW 027, Kota Bekasi</t>
  </si>
  <si>
    <t>180 m</t>
  </si>
  <si>
    <t>RT01 RW021 perum Bumyagara blok C7 kel. Mustika Jaya kec. Mustika Jaya, Kota Bekasi</t>
  </si>
  <si>
    <t>RT03 RW021 perum bumyagara blok C4-C5 kel. Mustika Jaya kec. Mustika Jaya, Kota Bekasi</t>
  </si>
  <si>
    <t>Pengecoran Beton di Jalan Utama RW 022 Kel. Mustikajaya. Kec. Mustikajaya, Kota Bekasi</t>
  </si>
  <si>
    <t>Pengecoran jalan Jl. Cendrawasih  2 RT 02 RW 027, Kota Bekasi</t>
  </si>
  <si>
    <t>Pengecoran Jalan ukuran 100 x 5M Lokasi RT01 RW28, Kota Bekasi</t>
  </si>
  <si>
    <t>Pengecoran Jalan ukuran 240 x 5M Lokasi RT11 RW28, Kota Bekasi</t>
  </si>
  <si>
    <t>Peningkatan jalan jln garuda 3 Rt 10RW 028, Kota Bekasi</t>
  </si>
  <si>
    <t>35 m</t>
  </si>
  <si>
    <t>Peningkatan jalan jln garuda 4 Rt 10 RW 028, Kota Bekasi</t>
  </si>
  <si>
    <t>25 m</t>
  </si>
  <si>
    <t>Jalan RT 07 (Blok 08 no. 8) RW 29, Kota Bekasi</t>
  </si>
  <si>
    <t>RW 023 KEL. MUSTIKAJAYA KEC. MUSTIKAJAYA, Kota Bekasi</t>
  </si>
  <si>
    <t>RT04 RW021 perum Bumyagara jalan pinggir kali kel. Mustika Jaya kec. Mustika Jaya, Kota Bekasi</t>
  </si>
  <si>
    <t>ada Permohonan pemindahan titik karena lokasi tersebut sudah dilaksanakan pada ABT 2021
lokasi diahlikan:
1. PeningkatanJalan Asem Jaya 1 Rt. 04 RW 05 Kel. Mustikajaya
2. Peningkatan Jalan Gang Dalam 2 RT 04 RW 05 Kel. Mustikajaya</t>
  </si>
  <si>
    <t>Pengecoran Jalan Utama Jalan Delima Selatan karena kondisi rusak dan rendah terletak di RT.002 dan RT.001 RW.026, Kota Bekasi</t>
  </si>
  <si>
    <t>Jalan RT 04 RW 29, Kota Bekasi</t>
  </si>
  <si>
    <t>RT 07        RW 016, Kota Bekasi</t>
  </si>
  <si>
    <t>Peningkatan Jalan RT 07 RW 016, Kota Bekasi</t>
  </si>
  <si>
    <t>RW 10 Kelurahan Aren Jaya Bekasi Timur, Kota Bekasi</t>
  </si>
  <si>
    <t>Jalan Sumbawa Raya RW 10 Kelurahan Aren Jaya Bekasi Timur, Kota Bekasi</t>
  </si>
  <si>
    <t>RT 04 RW 03 Kelurahan Durenjaya Bekasi Timur, Kota Bekasi</t>
  </si>
  <si>
    <t>Jln. H. Hujan RT 05 RW 07 Duren Jaya Bekasi Timur, Kota Bekasi</t>
  </si>
  <si>
    <t>RT 01 s/d RT 05 RW 26 Kel. Margahayu, Kota Bekasi</t>
  </si>
  <si>
    <t>Jalan Tanjung Raya RT06 RW18, Kota Bekasi</t>
  </si>
  <si>
    <t>Jln. Ceremai 2 RT 04 RW 07 Kelurahan Margahayu, Kota Bekasi</t>
  </si>
  <si>
    <t>Jalan Raya Margahayu RW 15, Kota Bekasi</t>
  </si>
  <si>
    <t>RW 04 Kel. Bojong Rawalumbu, Kota Bekasi</t>
  </si>
  <si>
    <t>Blok L8 RT 02 RW 17 Harapan Baru, Kota Bekasi</t>
  </si>
  <si>
    <t>Jalan RT 07 RW 1X Depan Rumah Ibu Hj. Masrifah Harapan Jaya, Kota Bekasi</t>
  </si>
  <si>
    <t>Permata Bunda II RT 011 RW 017 Perum Permata Hijau, Kota Bekasi</t>
  </si>
  <si>
    <t>Jalan  RT 03 , RT 04 , RT 05 Area Musholla Darussalam RW 36  Perum Villa Indah Permai, Kota Bekasi</t>
  </si>
  <si>
    <t>Jalan Delima 4 RT 02 RW 06 Taman Wisma Asri, Kota Bekasi</t>
  </si>
  <si>
    <t>Jalan Kelengkeng Blok i.5 No. 15 RT 13 sampai Blok i.5 No.26  RW 36 Perum Villa Indah Permai, Kota Bekasi</t>
  </si>
  <si>
    <t>Jalan RT 11 RW 36 Perum Vila Indah Permai, Kota Bekasi</t>
  </si>
  <si>
    <t>jl. Bulak Asri RW 23 Perum Wisma Asri RW 23 Teluk Pucung, Kota Bekasi</t>
  </si>
  <si>
    <t>RT  02 RW 21 Taman Wisma Asri, Kota Bekasi</t>
  </si>
  <si>
    <t>Perum Permata Blok BR RT 07 RW 17, Kota Bekasi</t>
  </si>
  <si>
    <t>jalan Linkungan Komlek Depkes I RW 09, Kota Bekasi</t>
  </si>
  <si>
    <t>?</t>
  </si>
  <si>
    <t>PONDOK GEDE</t>
  </si>
  <si>
    <t>Jl. Jatiprana Rt 13  Rw 07 Kelurahan Jati Cempaka, Kota Bekasi</t>
  </si>
  <si>
    <t>Jl. Kasuari 4 Rt 05  Rw 07 Kelurahan Jaticempaka, Kota Bekasi</t>
  </si>
  <si>
    <t>Jalan Teratai V Rt 2 Rw 15 Kel. Jatimakmur Kec. Pondok Gede, Kota Bekasi</t>
  </si>
  <si>
    <t>Jl. Camar RT 004, Jl. Jatayu RT 006, Jl. Branjangan RT 006 RW 03, Kota Bekasi</t>
  </si>
  <si>
    <t>Jatibening</t>
  </si>
  <si>
    <t>Jalan Lingkungan  di Jalan Mesjid Rt.04 Rw.01, Kota Bekasi</t>
  </si>
  <si>
    <t>Jl. Al Arifyah Rt 06 Rw 07, Kota Bekasi</t>
  </si>
  <si>
    <t>Jl. Cempaka Rt 05 Rw 07, Kota Bekasi</t>
  </si>
  <si>
    <t>Komplek Molek Rt.02 Rw.01, Kota Bekasi</t>
  </si>
  <si>
    <t>Grand Prima Bintara RW 16, Kota Bekasi</t>
  </si>
  <si>
    <t>depan martabak alim rt 01/ rw 05 sepanjang, Kota Bekasi</t>
  </si>
  <si>
    <t>10 m</t>
  </si>
  <si>
    <t>terowongan tol JORR yang menghubungkan jalan bintara IV dan Jl. Bintara VI RT 05 RW 06, Kota Bekasi</t>
  </si>
  <si>
    <t>RT 01 RW 08, Kota Bekasi</t>
  </si>
  <si>
    <t>RT 09 RW 10., Kota Bekasi</t>
  </si>
  <si>
    <t>255 m</t>
  </si>
  <si>
    <t>jalan Bungur 4 ujung RT 002 Rw 007, Kota Bekasi</t>
  </si>
  <si>
    <t>RT 006 RW 008, Kota Bekasi</t>
  </si>
  <si>
    <t>RT 01 RW 06 Kota baru, Kota Bekasi</t>
  </si>
  <si>
    <t>RT 02 RW 06, Kota Bekasi</t>
  </si>
  <si>
    <t>RT 03 RW 06 Kota baru, Kota Bekasi</t>
  </si>
  <si>
    <t>RT 04 RW 06 Kota baru, Kota Bekasi</t>
  </si>
  <si>
    <t>RT 01 RW 02, Kota Bekasi</t>
  </si>
  <si>
    <t>RT 05 RW 11, Kota Bekasi</t>
  </si>
  <si>
    <t>Jalan Tytian Indah Utama X, Kota Bekasi</t>
  </si>
  <si>
    <t>taman tytian indah Rw 11, Kota Bekasi</t>
  </si>
  <si>
    <t>Gg. Abadi RT 02 Rw 06, Kota Bekasi, Medansatria, Medansatria, Kota Bekasi</t>
  </si>
  <si>
    <t>RT 05 RW 01, Kota Bekasi</t>
  </si>
  <si>
    <t>475 m</t>
  </si>
  <si>
    <t>jalan Gg. Candra RT 05 Rw 06, Kota Bekasi, Medansatria, Medansatria, Kota Bekasi</t>
  </si>
  <si>
    <t>Taman Tytian Indah Blok 1 RT 07 Rw 10, Kota Bekasi</t>
  </si>
  <si>
    <t>RT 02 dan Rt 03 Rw 08 Kel. Harapan Mulya, Kota Bekasi</t>
  </si>
  <si>
    <t>Jl. Olot Naisan RT02/RW02, Kota Bekasi</t>
  </si>
  <si>
    <t>JAlan lingkungan RT02 RW01, Kota Bekasi</t>
  </si>
  <si>
    <t>Jl. Permata Raya RW014, Kota Bekasi</t>
  </si>
  <si>
    <t>Jl. KH Abdul Hamid 1 - 4, RW05, Kota Bekasi</t>
  </si>
  <si>
    <t>Jl.Mawar Raya ; Perum Jatikeramat Indah I RW 03 Kel.Jatikeramat Kec.Jatiasih, Kota Bekasi</t>
  </si>
  <si>
    <t>156 m2</t>
  </si>
  <si>
    <t>Jl.Mawar 1; Perum Jatikeramat Indah I RW 03 Kel.Jatikeramat Kec.Jatiasih, Kota Bekasi</t>
  </si>
  <si>
    <t>JALAN LINGKUNGAN GRIYA SALSABILA BLOK B DAN C  Kel.JATILUHUR Kec.JATIASIH, Kota Bekasi</t>
  </si>
  <si>
    <t>Jl. Nawar RT 004,RW 001, Kelurahan Jatiluhur, kecamatan Jatiasih., Kota Bekasi</t>
  </si>
  <si>
    <t>JALAN TERUSAN KAV. V RT 09/05, Kota Bekasi</t>
  </si>
  <si>
    <t>Jatirasa</t>
  </si>
  <si>
    <t>jalan Swatantra 1 Kav II, RT 009/RW005, Kota Bekasi</t>
  </si>
  <si>
    <t>150 x 3 m</t>
  </si>
  <si>
    <t>Jl. Swatantra 1, Kota Bekasi</t>
  </si>
  <si>
    <t>200 x 6 m</t>
  </si>
  <si>
    <t>Perum AL,jalan Saron 7 RT. 014/ RW07 Kel. Jatirasa Kec. Jatiasih, Kota Bekasi</t>
  </si>
  <si>
    <t>Jl Saron 1 RT.07 RW 07, Perum AL (Kemang Ifi Graha) Kel.Jatirasa Kec.Jatiasih, Kota Bekasi</t>
  </si>
  <si>
    <t>(Jalan Balai RW) RW. 014 Jatisari, Kota Bekasi</t>
  </si>
  <si>
    <t>Jl Semeru 2 RT 02/RW 016 Kel.Jatisari Kec.Jatiasih, Kota Bekasi</t>
  </si>
  <si>
    <t>Jl Rinjani 2 RT 08/RW 016 Kel.Jatisari Kec.Jatiasih, Kota Bekasi</t>
  </si>
  <si>
    <t>Jl. H. Zaenal Rt. 03 Rw. 03 ( Depan Rumah Pak Zaenudin ), Kota Bekasi</t>
  </si>
  <si>
    <t>Blok K Rt. 09 Rw. 022, Kota Bekasi</t>
  </si>
  <si>
    <t>Blok K5 Rt. 009 Rw. 022, Kota Bekasi</t>
  </si>
  <si>
    <t>Jl. Alam Indah Raya 2 Rt. 01, 02 Rw 031, Kota Bekasi</t>
  </si>
  <si>
    <t>Jl. Bougenville Utama Rt. 09 Rw. 022, Kota Bekasi</t>
  </si>
  <si>
    <t>Jl. Bougenville Utama RW. 22, Kota Bekasi</t>
  </si>
  <si>
    <t>RT.10 RW.6 Blok AL, Kota Bekasi</t>
  </si>
  <si>
    <t>Jalan Blok D7 s.d D10 RW.09 Perum Prima Harapan Kel. Harapan Baru, Kota Bekasi</t>
  </si>
  <si>
    <t>Jln Duta Mas IV depan rumah  BA4 no.1 sampai rumah  BA4 no 67 RT 04 / RW 016, kel harapan Baru Kota Bekasi</t>
  </si>
  <si>
    <t>Jl Duta mas VI  mulai depan rumah  BA1 No. 2 sampai rumah  BA1 No. 56 kelurahan RT 09 / RW 016, Kel harapan baru bekasi Utara</t>
  </si>
  <si>
    <t>RT.08 &amp; RT.10 RW.12 Kel. Harapan Jaya Bekasi Utara  Kota Bekasi</t>
  </si>
  <si>
    <t>Jalan Gn Krakatau IX di RT 10 / RW 12 Kel.Harapan Jaya Kec. bekasi Utara,, Kota Bekasi</t>
  </si>
  <si>
    <t>Perum Pesona Anggrek Rt. 003 Rw. 027 kel harapan jaya, Kota Bekasi</t>
  </si>
  <si>
    <t>Jalan Bulak raya RT 06/RW 04 rawabugel, harapan jaya bekasi utara Kota Bekasi</t>
  </si>
  <si>
    <t>Jl. Aster RW.06, Harapan Jaya Bekasi Utara Kota Bekasi</t>
  </si>
  <si>
    <t>Jl. Flamboyan - Jl. Mawar RW.06, Kel harapan jaya Bekasi Utara Kota Bekasi</t>
  </si>
  <si>
    <t>Jl. Labu RT.05 RW.15 s.d RT.03 RW.15 Komplek Panca Motor, harapan jaya bekasi utara Kota Bekasi</t>
  </si>
  <si>
    <t>Jalan Pare RT.02 RW.15 Komplek Panca Motor, harapan jaya bekasi Utara  Kota Bekasi</t>
  </si>
  <si>
    <t>Jalan Bayam RT.01 s.d RT.4 RW.15 Komplek Panca Motor, harapan jaya bekasi Utara  Kota Bekasi</t>
  </si>
  <si>
    <t>Jalan lingkungan swadaya IV RT 02 / 024,harapan jaya  bekasi utara Kota Bekasi</t>
  </si>
  <si>
    <t>Jl. Segara wana 1 &amp; 2   Rt 09 / RW 25, harapan jaya bekasi utara Kota Bekasi</t>
  </si>
  <si>
    <t>Jl. Segara wan RT 09/ Rw 25,harapan jaya bekasi utara Kota Bekasi</t>
  </si>
  <si>
    <t>Jalan Baru Tanggul RT.09 / RW.06, Kel Kaliabang Bekasi Utara Kota Bekasi</t>
  </si>
  <si>
    <t>RT 01, 02, 03 RW 12 PUP kaliabang, bekasi Utara Kota Bekasi</t>
  </si>
  <si>
    <t>jalan di Pondok Ungu Permai Blok HH1  Rt. 01/23, Kaliabang Tengah, Bekasi Utara, Kota Bekasi</t>
  </si>
  <si>
    <t>jalan di Pondok Ungu Permai Blok HH3 Rt. 01/23, Kaliabang Tengah,, Bekasi Utara  Kota Bekasi</t>
  </si>
  <si>
    <t>Jl. Sedap Malam RT.012 RW.025, Kelurahan Kaliabang Tengah,bekasi Utara  Kota Bekasi</t>
  </si>
  <si>
    <t>Pengecoran jalan di Alinda 2 Blok A6 &amp; A9 RT 01 RW 027, Kaliabang Tengah,, Kota Bekasi</t>
  </si>
  <si>
    <t>Jalan Al-Hidayah 3 RT.008 / RW.07 (bulak perwira 2), perwira Bekasi Utara Kota Bekasi</t>
  </si>
  <si>
    <t>RT01 RW.018 Kel. Perwira  bekasi Utara Kota Bekasi</t>
  </si>
  <si>
    <t>jalan Barokah 3 (melati putih) , Rt 01 RW 16, perwira bekasi Utara  Kota Bekasi</t>
  </si>
  <si>
    <t>jalan Melati 1 , Rt 02 RW 16 Bulak Perwira, perwira   bekasi Utara  Kota Bekasi</t>
  </si>
  <si>
    <t>Jalan PASAR KAGET RT.01 RW.036, Perumahan VILLA INDAH PERMAI, Kota Bekasi</t>
  </si>
  <si>
    <t>RT.05 Rw.026 Perum PUP Kel. Kaliabang Tengah, Kota Bekasi</t>
  </si>
  <si>
    <t>Jalan setapak RT 004 RW 014, Kota Bekasi, Pondokgede, Jatiwaringin</t>
  </si>
  <si>
    <t>Gg. Mangga 3 RT 009 RW 002, Kota Bekasi, Pondokgede, Jatiwaringin</t>
  </si>
  <si>
    <t>275 m2</t>
  </si>
  <si>
    <t>Jalan lingkungan RT 010 RW 014, Kota Bekasi, Pondokgede, Jatiwaringin</t>
  </si>
  <si>
    <t>195 m2</t>
  </si>
  <si>
    <t>Jl. Raya PCI Timur RT 011 RW 012, Jatibening, Pondok Gede, Kota Bekasi</t>
  </si>
  <si>
    <t>Jl. Gamprit II RT 006 RW 014, Kota Bekasi, Pondokgede, Jatiwaringin</t>
  </si>
  <si>
    <t>Jl. Gamprit III RT 001 RW 014, Kota Bekasi, Pondokgede, Jatiwaringin</t>
  </si>
  <si>
    <t>Jl. Kaswari Raya RW 007, Kota Bekasi, Pondokgede, Jaticempaka</t>
  </si>
  <si>
    <t>Jl. Masjid Darul Hikam RW 004, Kota Bekasi, Pondokgede, Jaticempaka</t>
  </si>
  <si>
    <t>Jl. Jatiroto RT 010 RW 010, Kota Bekasi, Pondokgede, Jaticempaka</t>
  </si>
  <si>
    <t>Jl. Kaswari I RW 001, Kota Bekasi, Jaticempaka</t>
  </si>
  <si>
    <t>Jl. Kaswari III RW 007, Kota Bekasi, Pondokgede, Jaticempaka</t>
  </si>
  <si>
    <t>Jl. Raya Jatipura RW 007, Kota Bekasi, Pondokgede, Jaticempaka</t>
  </si>
  <si>
    <t>Jl. Swadaya Raya RT 010 RW 001, Kota Bekasi, Pondokgede, Jaticempaka</t>
  </si>
  <si>
    <t>Jl Binasiswa Raya A RT 002 RW 011, Kota Bekasi, Pondokgede, Jaticempaka</t>
  </si>
  <si>
    <t>Jl. Binasiswa I RT 005 RW 011, Kota Bekasi, Pondokgede, Jaticempaka</t>
  </si>
  <si>
    <t xml:space="preserve"> Jl. Alam Raya 2 RW.08-9 Kel.Jatimelati Kec.Pondok Melati</t>
  </si>
  <si>
    <t>Peningkatan Jalan Rt. 04 Rw. 02, Jatimurni, Pondok Melati, Kota Bekasi</t>
  </si>
  <si>
    <t>150m</t>
  </si>
  <si>
    <t>Jl. Kemunung RT.05 RW.06 Kel.Jatiwarna Kec.Pondok Melati</t>
  </si>
  <si>
    <t>Jalan Raya Hankam Kel. Jati rahayu, Pondok Melati, Kota Bekasi</t>
  </si>
  <si>
    <t>800m</t>
  </si>
  <si>
    <t xml:space="preserve"> Jalan  Komplek DEPKES 2 RW. 006 Kel. Jatibening, Pondok Gede</t>
  </si>
  <si>
    <t>Jalan Rt. 004 Rw. 002  Jatiwarna Pondok Melati</t>
  </si>
  <si>
    <t>Rt. 004 Rw. 002,Kel. Jatiwarna, Pondok Melati Kota Bekasi</t>
  </si>
  <si>
    <t>Jalan Lembur IV dari Pertigaan Bonen sampai ke jalan Protokol RT 001 RW 05, Kota Bekasi, Jatisampurna, Jatirangga</t>
  </si>
  <si>
    <t>Jalan Lembur III RT 001 RW 06, Kota Bekasi, Jatisampurna, Jatirangga</t>
  </si>
  <si>
    <t>Jalan Ading Alit Kranggan Wetan RT 03 / RW 09, Kota Bekasi, Jatisampurna, Jatirangga</t>
  </si>
  <si>
    <t xml:space="preserve"> RT 01/RW 06 Kel. Jatiraden Kec. Jatisampurna </t>
  </si>
  <si>
    <t>catatan tiff: seharusnya di peningkatan jalan kota bekasi</t>
  </si>
  <si>
    <t xml:space="preserve"> RT 04 RW 03 Kel. Jatiraden Kec. Jatisampurna </t>
  </si>
  <si>
    <t xml:space="preserve"> RW 05 Kel. Jatiraden Kec. Jatisampurna </t>
  </si>
  <si>
    <t>Jalan Mandar II RT 002 RW 05, Kota Bekasi, Jatisampurna, Jatisampurna</t>
  </si>
  <si>
    <t xml:space="preserve"> RT 01, 02, 03 dan 04 RW 10 Perum Kranggan Permai Kel. Jatisampurna </t>
  </si>
  <si>
    <t xml:space="preserve"> RT 010 RW 15 Perum Kranggan Permai Kel. Jatisampurna </t>
  </si>
  <si>
    <t>Duplikasi Kegiatan catatan tiff: seharusnya di peningkatan jalan kota bekasi</t>
  </si>
  <si>
    <t>Rehabilitasi Jalan</t>
  </si>
  <si>
    <t>Rehabilitasi Jalan Wibawa Mukti II, Kel. Jatiluhur, Kec. Jatiasih, RT. 003/RW. 001</t>
  </si>
  <si>
    <t>Jatiluhur</t>
  </si>
  <si>
    <t>629 m2</t>
  </si>
  <si>
    <t>Rehabilitasi Jalan Sumur Binong</t>
  </si>
  <si>
    <t>Rehabilitasi Jalan SDN 03 Jatirangga</t>
  </si>
  <si>
    <t>Pemeliharaan Berkala Jalan</t>
  </si>
  <si>
    <t>- 10 km
- 100 km 
- 4 km (Pedestrian)</t>
  </si>
  <si>
    <t>Pemeliharaan Jalan Kota Bekasi</t>
  </si>
  <si>
    <t>1 Tahun
480 Orang/Bulan</t>
  </si>
  <si>
    <t>Pemeliharaan Pedestrian se Kota Bekasi</t>
  </si>
  <si>
    <t>Pemeliharaan Rutin Jalan</t>
  </si>
  <si>
    <t>Pemeliharaan Rutin Jalan Kecamatan Bekasi Utara</t>
  </si>
  <si>
    <t>Pemeliharaan Rutin Jalan Kecamatan Pondok Melati</t>
  </si>
  <si>
    <t>Pemeliharaan Rutin Jalan Kecamatan Bekasi Timur</t>
  </si>
  <si>
    <t>Pemeliharaan Rutin Jalan Kecamatan Bekasi Barat</t>
  </si>
  <si>
    <t>Pemeliharaan Rutin Jalan Kecamatan Bekasi Selatan</t>
  </si>
  <si>
    <t>Pemeliharaan Rutin Jalan Kecamatan Pondokgede</t>
  </si>
  <si>
    <t>Pemeliharaan Rutin Jalan Kecamatan Jatisampurna</t>
  </si>
  <si>
    <t>Pemeliharaan Rutin Jalan Kecamatan Jatiasih</t>
  </si>
  <si>
    <t>Pemeliharaan Rutin Jalan Kecamatan Mustikajaya</t>
  </si>
  <si>
    <t>Pemeliharaan Rutin Jalan Kecamatan Medan Satria</t>
  </si>
  <si>
    <t>Pemeliharaan Rutin Jalan Kecamatan Rawalumbu</t>
  </si>
  <si>
    <t>Pemeliharaan Rutin Jalan Kecamatan Bantargebang</t>
  </si>
  <si>
    <t>Pembangunan Jembatan</t>
  </si>
  <si>
    <t>Pembangunan Jembatan Jln. Kusuma Timur Raya RT 05 RW 05, Kota Bekasi, Bekasi Timur, Arenjaya</t>
  </si>
  <si>
    <t>1 jembatan</t>
  </si>
  <si>
    <t>Pembangunan Jembatan RT 02 RW 09 Kel. Margahayu Kec. Bekasi Timur. Kota Bekasi, Kota Bekasi, Bekasi Timur, Margahayu</t>
  </si>
  <si>
    <t>gereja santa clara teluk pucung, Kota Bekasi, Bekasi Utara, Teluk Pucung</t>
  </si>
  <si>
    <t>80 m2</t>
  </si>
  <si>
    <t>1 Jembatan</t>
  </si>
  <si>
    <t>Pembangunan peninggian dan pelebaran jembatan RT 06 RW 21, Kota Bekasi, Medansatria, Kalibaru</t>
  </si>
  <si>
    <t>9 m</t>
  </si>
  <si>
    <t>RT02/RW08 Kali Sunter, Kota Bekasi</t>
  </si>
  <si>
    <t>Pembangunan Jembatan RT02/RW08 Kali Sunter, Kota Bekasi</t>
  </si>
  <si>
    <t>Jembatan RW 11 Bpk Siswanto, Kota Bekasi, Bekasi Utara, Kaliabang Tengah</t>
  </si>
  <si>
    <t>Pembangunan Jembatan RW 11, Kota Bekasi, Bekasi Utara, Kaliabang Tengah</t>
  </si>
  <si>
    <t>Pembangunan Jembatan Kali Kembang Kec. Mustikajaya</t>
  </si>
  <si>
    <t>Usulan Warga</t>
  </si>
  <si>
    <t>Pelebaran Jembatan</t>
  </si>
  <si>
    <t>0,03 km</t>
  </si>
  <si>
    <t>Pelebaran Jembatan Kali PTI (Batas PT. Timah dan sebelah pasar)</t>
  </si>
  <si>
    <t>Rehabilitasi Jembatan</t>
  </si>
  <si>
    <t>Rehabilitasi jembatan Rw 019, Rt 001, 30 M2
Kel.Margahayu  Kec.Bekasi Timur, Kota Bekasi, Bekasi Timur, Margahayu</t>
  </si>
  <si>
    <t>Rehabilitasi Jembatan Jembatan Suka Merah RT 011 RW 013, Kota Bekasi, Bekasi Barat, Kotabaru</t>
  </si>
  <si>
    <t>Kota baru</t>
  </si>
  <si>
    <t>kel dan kecamatan pada judul sudah tepat (Kotabaru, Bekasi Barat), sementara pada kolom lokasi tidak tepat (Teluk Pucung, Bekasi Utara) sehingga langsung diganti</t>
  </si>
  <si>
    <t>Rehabilitasi Jembatan Perumahan Margahayu Blok E Margahayu, Kota Bekasi, Bekasi Timur, Margahayu</t>
  </si>
  <si>
    <t>Peninggian Jembatan Kali Jatimakmur Perum Duta Indah RT 010 RW 015, Kota Bekasi, Pondokgede, Jatimakmur</t>
  </si>
  <si>
    <t>Rehabilitasi jembatan kali Bancong Rw 021, Kota Bekasi, Medansatria, Pejuang</t>
  </si>
  <si>
    <t>Rehabilitasi Jembatan Jl. Rawa Indah IV Rt 04 Rw. 09 Kel. Margahayu Kec. Bekasi Timur, Kota Bekasi, Bekasi Timur, Margahayu</t>
  </si>
  <si>
    <t>Pemeliharaan Berkala Jembatan</t>
  </si>
  <si>
    <t>Pemeliharaan Jembatan Se Kota Bekasi</t>
  </si>
  <si>
    <t>Pemantauan dan Evaluasi Penyelenggaraan Jalan/Jembatan</t>
  </si>
  <si>
    <t>Penunjang Kegiatan Kebinamargaan</t>
  </si>
  <si>
    <t>Pengawasan Teknis Penyelenggaraan Jalan/Jembatan</t>
  </si>
  <si>
    <t>Penyelenggaran pengawasan dan pengendalian pelaksanaan konstruksi pekerjaan DBMSDA</t>
  </si>
  <si>
    <t>12</t>
  </si>
  <si>
    <t>PROGRAM PENYELENGGARAAN PENATAAN RUANG</t>
  </si>
  <si>
    <t>Koordinasi dan Sinkronisasi Pengendalian Pemanfaatan Ruang Daerah Kabupaten/Kota</t>
  </si>
  <si>
    <t>Koordinasi dan Sinkronisasi Penertiban dan Penegakan Hukum Bidang Penataan Ruang</t>
  </si>
  <si>
    <t>8 buah</t>
  </si>
  <si>
    <t>Pengadaan Kendaraan dan Peralatan Pemeliharaan RUMIJA</t>
  </si>
  <si>
    <t>13 Jenis</t>
  </si>
  <si>
    <t>Pengendalian Ruang Milik Jalan</t>
  </si>
  <si>
    <t>Penertiban dan Pembongkaran Reklame Se-Kota Bekasi</t>
  </si>
  <si>
    <t>11</t>
  </si>
  <si>
    <t>PROGRAM PENGELOLAAN KEANEKARAGAMAN HAYATI (KEHATI)</t>
  </si>
  <si>
    <t>Pengelolaan Keanekaragaman Hayati Kabupaten/Kota</t>
  </si>
  <si>
    <t>Penyusunan dan Penetapan Rencana Pengelolaan Keanekaragaman Hayati</t>
  </si>
  <si>
    <t>Perencanaan Teknis Pembangunan serta Penataan Taman di Kota Bekasi</t>
  </si>
  <si>
    <t>Pengelolaan Taman Keanekaragaman Hayati di Luar Kawasan Hutan</t>
  </si>
  <si>
    <t>Terlaksananya Pengelolaan Taman Keanekaragaman Hayati di Luar Kawasan Hutan</t>
  </si>
  <si>
    <t>6000 m2
80.380 m2</t>
  </si>
  <si>
    <t>Pembangunan Taman Se Kota Bekasi</t>
  </si>
  <si>
    <t>Pemeliharaan Taman Wilayah I</t>
  </si>
  <si>
    <t xml:space="preserve">1 Tahun
</t>
  </si>
  <si>
    <t>Pemeliharaan Taman Wilayah II</t>
  </si>
  <si>
    <t>Penataan Taman Belakang Kantor Kecamatan Mustikajaya</t>
  </si>
  <si>
    <t>1 Taman</t>
  </si>
  <si>
    <t>Penatan Taman Kel. Kayuringin Jaya</t>
  </si>
  <si>
    <t>Penataan Taman dan Pedestrian depan Kecamatan Bantar Gebang</t>
  </si>
  <si>
    <t>Bantar gebang</t>
  </si>
  <si>
    <t xml:space="preserve">Pembangunan Taman Hidroponik  RT.13 RW.09 Jl. Cirebon Blok D Perumahan Duren Jaya </t>
  </si>
  <si>
    <t>Penataan Lapangan / Ruang Terbuka Hijau (RTH) RT 05 RW 08, Kota Bekasi</t>
  </si>
  <si>
    <t>Pembangunan sarana Olahraga dan Taman Perumahan RT 03 RW 27 Kelurahan Harapan Jaya</t>
  </si>
  <si>
    <t>70 m2</t>
  </si>
  <si>
    <t>Pembangunan Sarana Olahraga dan Taman di Alinda RT 11 RW 21 kaliabang</t>
  </si>
  <si>
    <t>Pembangunan sarana Hydroponik dan Taman Tanaman Obat di lingkungan RW 18 Kel harapan baru</t>
  </si>
  <si>
    <t>Pengelolaan Sarana dan Prasarana Keanekaragaman Hayati</t>
  </si>
  <si>
    <t>Terlaksananya Pengelolaan Sarana dan Prasarana Keanekaragaman Hayati</t>
  </si>
  <si>
    <t>Pengadaan Sarana dan Prasarana Taman</t>
  </si>
  <si>
    <t>Pemeliharaan Operasional Taman</t>
  </si>
  <si>
    <t>A</t>
  </si>
  <si>
    <t>a</t>
  </si>
  <si>
    <t xml:space="preserve">KEPALA DINAS BINA MARGA </t>
  </si>
  <si>
    <t>DAN SUMBER DAYA AIR</t>
  </si>
  <si>
    <t>KOTA BEKASI</t>
  </si>
  <si>
    <t>Dr. ARIEF MAULANA, ST,MM</t>
  </si>
  <si>
    <t>NIP. 19711013 199703 1 004</t>
  </si>
  <si>
    <t>Medan Satria </t>
  </si>
  <si>
    <t>Bantar Gebang</t>
  </si>
  <si>
    <t>SUMBER DANA</t>
  </si>
  <si>
    <t>PPK</t>
  </si>
  <si>
    <t>PPTK</t>
  </si>
  <si>
    <t>NILAI KONTRAK (Rp)</t>
  </si>
  <si>
    <t>NAMA PERUSAHAAN</t>
  </si>
  <si>
    <t>WAKTU PELAKSANAN (hari kalender)</t>
  </si>
  <si>
    <t>NO SPK</t>
  </si>
  <si>
    <t>TANGGAL SPK</t>
  </si>
  <si>
    <t>TANGGAL AKHIR SPK</t>
  </si>
  <si>
    <t>REALISASI KEUANGAN DAN PELAKSANAAN KEGIATAN</t>
  </si>
  <si>
    <t>S/D BLN LALU</t>
  </si>
  <si>
    <t>BULAN INI</t>
  </si>
  <si>
    <t>S/D BLN INI</t>
  </si>
  <si>
    <t>(Rp.)</t>
  </si>
  <si>
    <t>KEU (Rp)</t>
  </si>
  <si>
    <t>KEU (%)</t>
  </si>
  <si>
    <t>Fisik (%)</t>
  </si>
  <si>
    <t>KET</t>
  </si>
  <si>
    <t>JUMLAH PAKET</t>
  </si>
  <si>
    <t>JUMLAH PROGRAM</t>
  </si>
  <si>
    <t>JUMLAH SUB KEGIATAN</t>
  </si>
  <si>
    <t>DINAS BINA MARGA DAN SUMBER DAYA AIR KOTA BEKASI</t>
  </si>
  <si>
    <t xml:space="preserve">LAPORAN REALISASI POELAKSANAAN KEGIATAN DAN KEUANGAN BELANJA LANGSUNG APBD KOTA BEKASI </t>
  </si>
  <si>
    <t>KEGIATAN PENGENDALIAN PELAKSANAAN PEMBANGUNAN</t>
  </si>
  <si>
    <t>***</t>
  </si>
  <si>
    <t>*</t>
  </si>
  <si>
    <t>DED SDA</t>
  </si>
  <si>
    <t>RUTIN PJU</t>
  </si>
  <si>
    <t>LAIN LAIN</t>
  </si>
  <si>
    <t>DED BM</t>
  </si>
  <si>
    <t>RUTIN BM</t>
  </si>
  <si>
    <t>RUTIN UPTD</t>
  </si>
  <si>
    <t>DED PJUT</t>
  </si>
  <si>
    <t>RUTIN TAMAN</t>
  </si>
  <si>
    <t>KODE KEGIATAN</t>
  </si>
  <si>
    <t xml:space="preserve">1.03.02.01.103.01.06 </t>
  </si>
  <si>
    <t xml:space="preserve">1.03.02.01.103.02.01 </t>
  </si>
  <si>
    <t xml:space="preserve">1.03.02.01.103.02.05 </t>
  </si>
  <si>
    <t xml:space="preserve">1.03.02.01.103.05.09 </t>
  </si>
  <si>
    <t xml:space="preserve">1.03.02.01.103.06.01 </t>
  </si>
  <si>
    <t xml:space="preserve">1.03.02.01.103.06.04 </t>
  </si>
  <si>
    <t xml:space="preserve">1.03.02.01.103.06.05 </t>
  </si>
  <si>
    <t xml:space="preserve">1.03.02.01.103.06.06 </t>
  </si>
  <si>
    <t xml:space="preserve">1.03.02.01.103.06.09 </t>
  </si>
  <si>
    <t xml:space="preserve">1.03.02.01.103.06.10 </t>
  </si>
  <si>
    <t xml:space="preserve">1.03.02.01.103.07.06 </t>
  </si>
  <si>
    <t xml:space="preserve">1.03.02.01.103.08.02 </t>
  </si>
  <si>
    <t xml:space="preserve">1.03.02.01.103.08.04 </t>
  </si>
  <si>
    <t xml:space="preserve">1.03.02.01.103.09.01 </t>
  </si>
  <si>
    <t xml:space="preserve">1.03.02.01.103.09.02 </t>
  </si>
  <si>
    <t xml:space="preserve">1.03.02.01.103.09.06 </t>
  </si>
  <si>
    <t xml:space="preserve">1.03.02.01.103.09.09 </t>
  </si>
  <si>
    <t xml:space="preserve">1.03.02.01.103.15.01 </t>
  </si>
  <si>
    <t xml:space="preserve">1.03.02.01.103.15.09 </t>
  </si>
  <si>
    <t xml:space="preserve">1.03.02.01.103.15.13 </t>
  </si>
  <si>
    <t xml:space="preserve">1.03.02.01.103.15.14 </t>
  </si>
  <si>
    <t xml:space="preserve">1.03.02.01.103.15.24 </t>
  </si>
  <si>
    <t xml:space="preserve">1.03.02.01.103.20.01 </t>
  </si>
  <si>
    <t xml:space="preserve">1.03.02.01.103.20.05 </t>
  </si>
  <si>
    <t xml:space="preserve">1.03.02.01.103.20.06 </t>
  </si>
  <si>
    <t xml:space="preserve">1.03.02.01.103.20.07 </t>
  </si>
  <si>
    <t xml:space="preserve">1.03.02.01.103.20.08 </t>
  </si>
  <si>
    <t xml:space="preserve">1.03.02.01.103.20.09 </t>
  </si>
  <si>
    <t xml:space="preserve">1.03.02.01.103.21.01 </t>
  </si>
  <si>
    <t xml:space="preserve">1.03.02.01.103.21.02 </t>
  </si>
  <si>
    <t xml:space="preserve">1.03.02.01.103.21.03 </t>
  </si>
  <si>
    <t xml:space="preserve">1.03.02.01.103.24.01 </t>
  </si>
  <si>
    <t xml:space="preserve">1.03.02.01.103.24.04 </t>
  </si>
  <si>
    <t xml:space="preserve">1.03.02.01.103.24.05 </t>
  </si>
  <si>
    <t xml:space="preserve">1.03.02.01.103.24.07 </t>
  </si>
  <si>
    <t xml:space="preserve">1.03.02.01.103.24.08 </t>
  </si>
  <si>
    <t xml:space="preserve">1.03.02.01.103.24.09 </t>
  </si>
  <si>
    <t xml:space="preserve">1.03.02.01.103.24.10 </t>
  </si>
  <si>
    <t xml:space="preserve">1.03.02.01.103.24.11 </t>
  </si>
  <si>
    <t xml:space="preserve">1.03.02.01.103.24.12 </t>
  </si>
  <si>
    <t xml:space="preserve">1.03.02.01.103.24.17 </t>
  </si>
  <si>
    <t xml:space="preserve">1.03.02.01.103.24.18 </t>
  </si>
  <si>
    <t xml:space="preserve">1.03.02.01.103.24.20 </t>
  </si>
  <si>
    <t xml:space="preserve">1.03.02.01.103.24.22 </t>
  </si>
  <si>
    <t xml:space="preserve">1.03.02.01.103.24.23 </t>
  </si>
  <si>
    <t xml:space="preserve">1.03.02.01.103.32.02 </t>
  </si>
  <si>
    <t xml:space="preserve">1.03.02.01.205.20.01 </t>
  </si>
  <si>
    <t xml:space="preserve">1.03.02.01.205.20.02 </t>
  </si>
  <si>
    <t xml:space="preserve">1.03.02.01.205.20.07 </t>
  </si>
  <si>
    <t>REKAPITULASI</t>
  </si>
  <si>
    <t xml:space="preserve">LAPORAN REALISASI FISIK DAN KEUANGAN BELANJA LANGSUNG </t>
  </si>
  <si>
    <t>NO</t>
  </si>
  <si>
    <t>KODE</t>
  </si>
  <si>
    <t>URUSAN / BIDANG / PROGRAM / KEGIATAN</t>
  </si>
  <si>
    <t>DATA AWAL</t>
  </si>
  <si>
    <t xml:space="preserve">DATA APBD </t>
  </si>
  <si>
    <t>PAGU ANGGARAN (Rp)</t>
  </si>
  <si>
    <t>Relisasi Keuangan         (Rp)</t>
  </si>
  <si>
    <t>Relisasi Keuangan (%)</t>
  </si>
  <si>
    <t>Relisasi Fisik (%)</t>
  </si>
  <si>
    <t>PAGU ANGGARAN (Rp) AWAL</t>
  </si>
  <si>
    <t>Realisasi Keuangan         (Rp)</t>
  </si>
  <si>
    <t>Realisasi Keuangan (%)</t>
  </si>
  <si>
    <t>Realisasi Fisik (%)</t>
  </si>
  <si>
    <t>Program Pelayanan Administrasi Perkantoran</t>
  </si>
  <si>
    <t>Program Peningkatan Sarana dan Prasarana Aparatur</t>
  </si>
  <si>
    <t>Program Peningkatan Kapasitas Sumber Daya Aparatur</t>
  </si>
  <si>
    <t>TOTAL KESELURUHAN</t>
  </si>
  <si>
    <t>MATCHING</t>
  </si>
  <si>
    <t>JUMLAH PAKET DBMSDA</t>
  </si>
  <si>
    <t>BIDANG</t>
  </si>
  <si>
    <t>SELESAI</t>
  </si>
  <si>
    <t>BELUM SELESAI</t>
  </si>
  <si>
    <t xml:space="preserve">POKIR DROP : 96 Kegiatan </t>
  </si>
  <si>
    <t>PJUT</t>
  </si>
  <si>
    <t>RENJA DROP : 3 Kegiatan</t>
  </si>
  <si>
    <t>TAMAN</t>
  </si>
  <si>
    <t>BM</t>
  </si>
  <si>
    <t>SDA</t>
  </si>
  <si>
    <t>PNP</t>
  </si>
  <si>
    <t>SEKRETARIAT</t>
  </si>
  <si>
    <t>TOTAL</t>
  </si>
  <si>
    <t>APBD KOTA BEKASI TAHUN ANGGARAN 2022</t>
  </si>
  <si>
    <t>PROGAM</t>
  </si>
  <si>
    <t>PAKET</t>
  </si>
  <si>
    <t>HITUNGAN PROGRES FISIK</t>
  </si>
  <si>
    <t>SILPA</t>
  </si>
  <si>
    <t>DAU</t>
  </si>
  <si>
    <t>PAD</t>
  </si>
  <si>
    <t>DANA BAGI HASIL PROVINSI</t>
  </si>
  <si>
    <t xml:space="preserve">DANA BAGI HASIL  </t>
  </si>
  <si>
    <t>DANA BAGI HASIL</t>
  </si>
  <si>
    <t>Lia Lestari Putri, S.T</t>
  </si>
  <si>
    <t>APBD KOTA BEKASI TAHUN ANGGARAN 2021</t>
  </si>
  <si>
    <t>METODE PENGADAAN</t>
  </si>
  <si>
    <t>TOTAL KEGIATAN</t>
  </si>
  <si>
    <t>R E A L I S A S I</t>
  </si>
  <si>
    <t>PAGU ANGGARAN
(Rp)</t>
  </si>
  <si>
    <t>SELESAI (90% - 100%)</t>
  </si>
  <si>
    <t>ON PROGRES (6% - 89%)</t>
  </si>
  <si>
    <t>BELUM DIKERJAKAN (0% - 5%)</t>
  </si>
  <si>
    <t xml:space="preserve">DROP </t>
  </si>
  <si>
    <t>ON PROSES</t>
  </si>
  <si>
    <t>BELUM DILAKSANAKAN</t>
  </si>
  <si>
    <t>JASA KONSULTASI DED</t>
  </si>
  <si>
    <t xml:space="preserve">LAIN LAIN </t>
  </si>
  <si>
    <t>LPSE</t>
  </si>
  <si>
    <t>LPSE BANDEK</t>
  </si>
  <si>
    <t>PL</t>
  </si>
  <si>
    <t>RUTIN</t>
  </si>
  <si>
    <t>RUTIN JALAN</t>
  </si>
  <si>
    <t>RUTIN JALAN UPTD</t>
  </si>
  <si>
    <t>RUTIN PJU DAN TAMAN</t>
  </si>
  <si>
    <t>RUTIN SALURAN</t>
  </si>
  <si>
    <t>RUTIN SALURAN UPTD</t>
  </si>
  <si>
    <t xml:space="preserve">POKIR </t>
  </si>
  <si>
    <t>.</t>
  </si>
  <si>
    <t>KETERANGAN :</t>
  </si>
  <si>
    <t>URAIAN DROP</t>
  </si>
  <si>
    <t>( sudah di gantikan ke dalam APBDP 2021 )</t>
  </si>
  <si>
    <t>Rosmala Sulastri, SE, MM</t>
  </si>
  <si>
    <t>Neneng Widianingsih, S.Sos, M.Si</t>
  </si>
  <si>
    <t>Enden Henira Tri Tarwili Puji, ST</t>
  </si>
  <si>
    <t>Faizal Alang, S.Sos</t>
  </si>
  <si>
    <t>Anjar Budiono, ST, MM</t>
  </si>
  <si>
    <t>Andy Parulian Manurung. SAP, MM</t>
  </si>
  <si>
    <t>Edi Bernanta Tarigan,ST</t>
  </si>
  <si>
    <t>Hari Nugroho, ST</t>
  </si>
  <si>
    <t>H. Chaerul Azis, SH, M.Si</t>
  </si>
  <si>
    <t>Toto Sugiarto, S. Sos, M.Si</t>
  </si>
  <si>
    <t>Teguh Wicaksono, S.E., M.M.</t>
  </si>
  <si>
    <t>Ogi Kardita, SE</t>
  </si>
  <si>
    <t>Eko widodo, ST, MM</t>
  </si>
  <si>
    <t>Abdul Muis, ST</t>
  </si>
  <si>
    <t>Mustono, ST, MM</t>
  </si>
  <si>
    <t>Yudistira, SE, MM</t>
  </si>
  <si>
    <t>Nanang Kosim, M.M</t>
  </si>
  <si>
    <t>Budiman, SE</t>
  </si>
  <si>
    <t>Toni Purwanto, SE</t>
  </si>
  <si>
    <t>Ronald Achyar, ST</t>
  </si>
  <si>
    <t>Iman Setia Gunawan, ST</t>
  </si>
  <si>
    <t>Luki Dian Prihantono, SE,MM</t>
  </si>
  <si>
    <t>Maylinda, ST.,MM</t>
  </si>
  <si>
    <t>Soenaryo Utomo, SE, MM</t>
  </si>
  <si>
    <t>Eriska Novianita Iskandar, ST, MM</t>
  </si>
  <si>
    <t>Haryono, S.T., M.M</t>
  </si>
  <si>
    <t>Subrin Sutoro, ST, MM</t>
  </si>
  <si>
    <t>Eka Chorid Ivo Vauzi, ST</t>
  </si>
  <si>
    <t>Asep Firman Gunawan,S.AP, MM</t>
  </si>
  <si>
    <t>Edi Supriadi, SE, M.Si</t>
  </si>
  <si>
    <t>Nining Suningsih, ST, MM</t>
  </si>
  <si>
    <t>Zainal Abidin Syah, ST, MM</t>
  </si>
  <si>
    <t>Yuli Swastiawati, SH, M.Si</t>
  </si>
  <si>
    <t>Rismannafar Tri Darajat, S.IP., M.Si</t>
  </si>
  <si>
    <t>Priadi Santoso, S.Sos, M.Si</t>
  </si>
  <si>
    <t>Idi Sutanto, ST, MM</t>
  </si>
  <si>
    <t>TAHUN ANGGARAN 2022</t>
  </si>
  <si>
    <t>BULAN JUNI 2022 (TRIWULAN II)</t>
  </si>
  <si>
    <t>BLU</t>
  </si>
  <si>
    <t>Pembangunan Polder Cikiwul (Ban DKI)</t>
  </si>
  <si>
    <t>Penataan Polder Taman Rahayu Kel. Ciketing Udik (Ban DKI)</t>
  </si>
  <si>
    <t>BANTUAN DKI</t>
  </si>
  <si>
    <t>Revitalisasi Kali Pete</t>
  </si>
  <si>
    <t>Bantuan DKI</t>
  </si>
  <si>
    <t>Peningkatan Jalan Peningkatan Jalan Lingkungan TPA Sumur Batu dan Sekitarnya</t>
  </si>
  <si>
    <t>Peningkatan Jalan Lanjutan Peningkatan Jalan Pangkalan V</t>
  </si>
  <si>
    <t>Peningkatan Jalan Peningkatan Kapasitas Struktur Jalan Sisi Selatan Jl. Pangeran Jayakarta</t>
  </si>
  <si>
    <t>DAK FISIK</t>
  </si>
  <si>
    <t>Penataan Pedestrian dan Taman Sisi Utara Media Bawah Tol BECAKAYU</t>
  </si>
  <si>
    <t>DBHCHT</t>
  </si>
  <si>
    <t>Peningkatan Penerangan Jalan Umum di Wilayah Kecamatan Bantargebang</t>
  </si>
  <si>
    <t>Rehabilitasi Saluran Air jalan Service Kel. Ciketing Udik</t>
  </si>
  <si>
    <t>Bantargebang</t>
  </si>
  <si>
    <t>SILPA BANDEK TA 2020-2021</t>
  </si>
  <si>
    <t>Lanjutan Pelebaran Jalan Pangkalan 2 Sumur Batu</t>
  </si>
  <si>
    <t>Penataan Pedestrian Jalan Pangkalan 5 Tahap1</t>
  </si>
  <si>
    <t>Peningkatan Jalan H. Djole Kel. Bantargebang</t>
  </si>
  <si>
    <t>Peningkatan Jalan Lingkungan di Kecamatan Bantargebang</t>
  </si>
  <si>
    <t>Pembangunan Turap dan Perbaikan Jalan Pangkalan 1 Bantargebang</t>
  </si>
  <si>
    <t>Pembangunan Jembatan Jalan Pangkalan VI</t>
  </si>
  <si>
    <t xml:space="preserve">Pembangunan Saluran Jalan Narogong Kel. Cikiwul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</si>
</sst>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0"/>
    <numFmt numFmtId="168" formatCode="0\ %"/>
    <numFmt numFmtId="169" formatCode="_-* #,##0.00_-;\-* #,##0.00_-;_-* &quot;-&quot;_-;_-@_-"/>
    <numFmt numFmtId="170" formatCode="_(* #,##0.000_);_(* \(#,##0.000\);_(* &quot;-&quot;??_);_(@_)"/>
    <numFmt numFmtId="171" formatCode="[$-421]dd\ mmmm\ yyyy;@"/>
    <numFmt numFmtId="172" formatCode="_(* #,##0.00_);_(* \(#,##0.00\);_(* &quot;-&quot;_);_(@_)"/>
    <numFmt numFmtId="173" formatCode="_-* #,##0_-;\-* #,##0_-;_-* &quot;-&quot;??_-;_-@_-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Bahnschrift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Bahnschrift"/>
      <family val="2"/>
    </font>
    <font>
      <sz val="11"/>
      <color rgb="FFD60093"/>
      <name val="Arial"/>
      <family val="2"/>
    </font>
    <font>
      <sz val="11"/>
      <color rgb="FFD60093"/>
      <name val="Bahnschrift"/>
      <family val="2"/>
    </font>
    <font>
      <sz val="9"/>
      <name val="Calibri"/>
      <family val="2"/>
    </font>
    <font>
      <u/>
      <sz val="11"/>
      <name val="Arial"/>
      <family val="2"/>
    </font>
    <font>
      <b/>
      <sz val="11"/>
      <name val="Calibri"/>
      <family val="2"/>
      <scheme val="minor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FF0000"/>
      <name val="Bahnschrift"/>
      <family val="2"/>
    </font>
    <font>
      <sz val="11"/>
      <color rgb="FFD60093"/>
      <name val="Calibri"/>
      <family val="2"/>
      <scheme val="minor"/>
    </font>
    <font>
      <sz val="11"/>
      <color theme="4"/>
      <name val="Arial"/>
      <family val="2"/>
    </font>
    <font>
      <sz val="11"/>
      <color theme="4"/>
      <name val="Bahnschrift"/>
      <family val="2"/>
    </font>
    <font>
      <sz val="11"/>
      <color theme="4"/>
      <name val="Calibri"/>
      <family val="2"/>
      <scheme val="minor"/>
    </font>
    <font>
      <i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Bahnschrift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 Narrow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 Narrow"/>
      <family val="2"/>
    </font>
    <font>
      <sz val="12"/>
      <color theme="1"/>
      <name val="Arial Narrow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2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2"/>
      <name val="Calibri"/>
      <family val="2"/>
      <scheme val="minor"/>
    </font>
    <font>
      <b/>
      <sz val="12"/>
      <color indexed="8"/>
      <name val="Arial Narrow"/>
      <family val="2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6"/>
      <name val="Bahnschrift SemiBold"/>
      <family val="2"/>
    </font>
    <font>
      <b/>
      <sz val="16"/>
      <color theme="0"/>
      <name val="Bahnschrift SemiBold"/>
      <family val="2"/>
    </font>
    <font>
      <b/>
      <sz val="16"/>
      <color rgb="FF000000"/>
      <name val="Bahnschrift SemiBold"/>
      <family val="2"/>
    </font>
    <font>
      <b/>
      <sz val="14"/>
      <color theme="1"/>
      <name val="Bahnschrift"/>
      <family val="2"/>
    </font>
    <font>
      <b/>
      <sz val="16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6"/>
      <color theme="1"/>
      <name val="Calibri"/>
      <family val="2"/>
      <scheme val="minor"/>
    </font>
    <font>
      <sz val="11"/>
      <name val="Bookman Old Style"/>
      <family val="1"/>
    </font>
    <font>
      <sz val="11"/>
      <color rgb="FFD60093"/>
      <name val="Bookman Old Style"/>
      <family val="1"/>
    </font>
    <font>
      <sz val="12"/>
      <name val="Bookman Old Style"/>
      <family val="1"/>
    </font>
    <font>
      <b/>
      <sz val="11"/>
      <name val="Bookman Old Style"/>
      <family val="1"/>
    </font>
    <font>
      <sz val="11"/>
      <color rgb="FFFF0000"/>
      <name val="Bookman Old Style"/>
      <family val="1"/>
    </font>
    <font>
      <sz val="11"/>
      <color theme="4"/>
      <name val="Bookman Old Style"/>
      <family val="1"/>
    </font>
    <font>
      <i/>
      <sz val="11"/>
      <color theme="9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32" fillId="0" borderId="0" applyFont="0" applyFill="0" applyBorder="0" applyAlignment="0" applyProtection="0"/>
    <xf numFmtId="0" fontId="32" fillId="0" borderId="0"/>
    <xf numFmtId="164" fontId="1" fillId="0" borderId="0" applyFont="0" applyFill="0" applyBorder="0" applyAlignment="0" applyProtection="0"/>
    <xf numFmtId="0" fontId="11" fillId="0" borderId="0"/>
    <xf numFmtId="0" fontId="1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36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7" fontId="4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166" fontId="7" fillId="3" borderId="3" xfId="1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166" fontId="9" fillId="5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right" vertical="center"/>
    </xf>
    <xf numFmtId="166" fontId="9" fillId="5" borderId="1" xfId="1" applyNumberFormat="1" applyFont="1" applyFill="1" applyBorder="1" applyAlignment="1">
      <alignment horizontal="right" vertical="center" wrapText="1"/>
    </xf>
    <xf numFmtId="166" fontId="9" fillId="5" borderId="0" xfId="1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49" fontId="9" fillId="6" borderId="1" xfId="0" quotePrefix="1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166" fontId="9" fillId="6" borderId="1" xfId="1" applyNumberFormat="1" applyFont="1" applyFill="1" applyBorder="1" applyAlignment="1">
      <alignment horizontal="center" vertical="center" wrapText="1"/>
    </xf>
    <xf numFmtId="37" fontId="9" fillId="6" borderId="1" xfId="1" applyNumberFormat="1" applyFont="1" applyFill="1" applyBorder="1" applyAlignment="1">
      <alignment horizontal="right" vertical="center"/>
    </xf>
    <xf numFmtId="37" fontId="9" fillId="6" borderId="1" xfId="1" applyNumberFormat="1" applyFont="1" applyFill="1" applyBorder="1" applyAlignment="1">
      <alignment horizontal="right" vertical="center" wrapText="1"/>
    </xf>
    <xf numFmtId="37" fontId="9" fillId="6" borderId="1" xfId="1" applyNumberFormat="1" applyFont="1" applyFill="1" applyBorder="1" applyAlignment="1">
      <alignment horizontal="center" vertical="center" wrapText="1"/>
    </xf>
    <xf numFmtId="37" fontId="9" fillId="6" borderId="1" xfId="1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9" fillId="7" borderId="1" xfId="0" quotePrefix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6" fontId="9" fillId="7" borderId="1" xfId="1" applyNumberFormat="1" applyFont="1" applyFill="1" applyBorder="1" applyAlignment="1">
      <alignment horizontal="center" vertical="center" wrapText="1"/>
    </xf>
    <xf numFmtId="37" fontId="9" fillId="7" borderId="1" xfId="1" applyNumberFormat="1" applyFont="1" applyFill="1" applyBorder="1" applyAlignment="1">
      <alignment horizontal="right" vertical="center"/>
    </xf>
    <xf numFmtId="37" fontId="9" fillId="7" borderId="1" xfId="1" applyNumberFormat="1" applyFont="1" applyFill="1" applyBorder="1" applyAlignment="1">
      <alignment horizontal="right" vertical="center" wrapText="1"/>
    </xf>
    <xf numFmtId="37" fontId="9" fillId="7" borderId="1" xfId="1" applyNumberFormat="1" applyFont="1" applyFill="1" applyBorder="1" applyAlignment="1">
      <alignment horizontal="center" vertical="center" wrapText="1"/>
    </xf>
    <xf numFmtId="37" fontId="9" fillId="7" borderId="1" xfId="1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1" xfId="0" quotePrefix="1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37" fontId="9" fillId="8" borderId="1" xfId="1" applyNumberFormat="1" applyFont="1" applyFill="1" applyBorder="1" applyAlignment="1">
      <alignment horizontal="right" vertical="center"/>
    </xf>
    <xf numFmtId="37" fontId="9" fillId="8" borderId="1" xfId="1" applyNumberFormat="1" applyFont="1" applyFill="1" applyBorder="1" applyAlignment="1">
      <alignment horizontal="right" vertical="center" wrapText="1"/>
    </xf>
    <xf numFmtId="37" fontId="9" fillId="8" borderId="1" xfId="1" applyNumberFormat="1" applyFont="1" applyFill="1" applyBorder="1" applyAlignment="1">
      <alignment horizontal="center" vertical="center" wrapText="1"/>
    </xf>
    <xf numFmtId="37" fontId="9" fillId="8" borderId="1" xfId="1" applyNumberFormat="1" applyFont="1" applyFill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/>
    </xf>
    <xf numFmtId="49" fontId="9" fillId="8" borderId="1" xfId="2" applyNumberFormat="1" applyFont="1" applyFill="1" applyBorder="1" applyAlignment="1">
      <alignment horizontal="center" vertical="center" shrinkToFit="1"/>
    </xf>
    <xf numFmtId="49" fontId="9" fillId="8" borderId="1" xfId="2" quotePrefix="1" applyNumberFormat="1" applyFont="1" applyFill="1" applyBorder="1" applyAlignment="1">
      <alignment horizontal="center" vertical="center" shrinkToFit="1"/>
    </xf>
    <xf numFmtId="167" fontId="9" fillId="8" borderId="1" xfId="2" applyNumberFormat="1" applyFont="1" applyFill="1" applyBorder="1" applyAlignment="1">
      <alignment horizontal="left" vertical="center" shrinkToFit="1"/>
    </xf>
    <xf numFmtId="0" fontId="9" fillId="8" borderId="1" xfId="2" applyFont="1" applyFill="1" applyBorder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/>
    </xf>
    <xf numFmtId="0" fontId="9" fillId="8" borderId="1" xfId="2" applyFont="1" applyFill="1" applyBorder="1" applyAlignment="1">
      <alignment horizontal="center" vertical="center"/>
    </xf>
    <xf numFmtId="37" fontId="9" fillId="8" borderId="1" xfId="1" applyNumberFormat="1" applyFont="1" applyFill="1" applyBorder="1" applyAlignment="1">
      <alignment horizontal="right" vertical="center" shrinkToFit="1"/>
    </xf>
    <xf numFmtId="37" fontId="9" fillId="8" borderId="1" xfId="1" applyNumberFormat="1" applyFont="1" applyFill="1" applyBorder="1" applyAlignment="1">
      <alignment horizontal="right" vertical="center" wrapText="1" shrinkToFit="1"/>
    </xf>
    <xf numFmtId="37" fontId="9" fillId="8" borderId="1" xfId="1" applyNumberFormat="1" applyFont="1" applyFill="1" applyBorder="1" applyAlignment="1">
      <alignment horizontal="center" vertical="center" wrapText="1" shrinkToFit="1"/>
    </xf>
    <xf numFmtId="166" fontId="9" fillId="8" borderId="1" xfId="1" applyNumberFormat="1" applyFont="1" applyFill="1" applyBorder="1" applyAlignment="1">
      <alignment horizontal="center" vertical="center" wrapText="1"/>
    </xf>
    <xf numFmtId="49" fontId="9" fillId="9" borderId="1" xfId="3" applyNumberFormat="1" applyFont="1" applyFill="1" applyBorder="1" applyAlignment="1">
      <alignment horizontal="center" vertical="center" shrinkToFit="1"/>
    </xf>
    <xf numFmtId="49" fontId="9" fillId="9" borderId="1" xfId="3" quotePrefix="1" applyNumberFormat="1" applyFont="1" applyFill="1" applyBorder="1" applyAlignment="1">
      <alignment horizontal="center" vertical="center" shrinkToFit="1"/>
    </xf>
    <xf numFmtId="167" fontId="9" fillId="9" borderId="1" xfId="3" applyNumberFormat="1" applyFont="1" applyFill="1" applyBorder="1" applyAlignment="1">
      <alignment horizontal="center" vertical="center" shrinkToFit="1"/>
    </xf>
    <xf numFmtId="0" fontId="9" fillId="9" borderId="1" xfId="0" applyFont="1" applyFill="1" applyBorder="1" applyAlignment="1">
      <alignment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9" fillId="9" borderId="1" xfId="3" applyFont="1" applyFill="1" applyBorder="1" applyAlignment="1">
      <alignment horizontal="left" vertical="center"/>
    </xf>
    <xf numFmtId="0" fontId="9" fillId="9" borderId="1" xfId="3" applyFont="1" applyFill="1" applyBorder="1" applyAlignment="1">
      <alignment horizontal="center" vertical="center"/>
    </xf>
    <xf numFmtId="41" fontId="9" fillId="9" borderId="1" xfId="3" applyNumberFormat="1" applyFont="1" applyFill="1" applyBorder="1" applyAlignment="1">
      <alignment horizontal="center" vertical="center" wrapText="1"/>
    </xf>
    <xf numFmtId="37" fontId="9" fillId="9" borderId="1" xfId="1" applyNumberFormat="1" applyFont="1" applyFill="1" applyBorder="1" applyAlignment="1">
      <alignment horizontal="right" vertical="center" shrinkToFit="1"/>
    </xf>
    <xf numFmtId="37" fontId="9" fillId="9" borderId="1" xfId="1" applyNumberFormat="1" applyFont="1" applyFill="1" applyBorder="1" applyAlignment="1">
      <alignment horizontal="center" vertical="center" shrinkToFit="1"/>
    </xf>
    <xf numFmtId="37" fontId="9" fillId="9" borderId="1" xfId="1" applyNumberFormat="1" applyFont="1" applyFill="1" applyBorder="1" applyAlignment="1">
      <alignment horizontal="right" vertical="center"/>
    </xf>
    <xf numFmtId="49" fontId="9" fillId="0" borderId="1" xfId="3" applyNumberFormat="1" applyFont="1" applyFill="1" applyBorder="1" applyAlignment="1">
      <alignment horizontal="center" vertical="center" shrinkToFit="1"/>
    </xf>
    <xf numFmtId="49" fontId="9" fillId="0" borderId="1" xfId="3" quotePrefix="1" applyNumberFormat="1" applyFont="1" applyFill="1" applyBorder="1" applyAlignment="1">
      <alignment horizontal="center" vertical="center" shrinkToFit="1"/>
    </xf>
    <xf numFmtId="167" fontId="9" fillId="0" borderId="1" xfId="3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center" vertical="center"/>
    </xf>
    <xf numFmtId="41" fontId="9" fillId="0" borderId="1" xfId="3" applyNumberFormat="1" applyFont="1" applyFill="1" applyBorder="1" applyAlignment="1">
      <alignment horizontal="center" vertical="center" wrapText="1"/>
    </xf>
    <xf numFmtId="37" fontId="9" fillId="0" borderId="1" xfId="1" applyNumberFormat="1" applyFont="1" applyFill="1" applyBorder="1" applyAlignment="1">
      <alignment horizontal="right" vertical="center" shrinkToFit="1"/>
    </xf>
    <xf numFmtId="37" fontId="9" fillId="0" borderId="1" xfId="1" applyNumberFormat="1" applyFont="1" applyFill="1" applyBorder="1" applyAlignment="1">
      <alignment horizontal="center" vertical="center" shrinkToFit="1"/>
    </xf>
    <xf numFmtId="0" fontId="0" fillId="0" borderId="0" xfId="0" applyFill="1"/>
    <xf numFmtId="49" fontId="9" fillId="0" borderId="1" xfId="3" applyNumberFormat="1" applyFont="1" applyBorder="1" applyAlignment="1">
      <alignment horizontal="center" vertical="center" shrinkToFit="1"/>
    </xf>
    <xf numFmtId="167" fontId="9" fillId="0" borderId="1" xfId="3" applyNumberFormat="1" applyFont="1" applyBorder="1" applyAlignment="1">
      <alignment horizontal="center" vertical="center" shrinkToFi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41" fontId="9" fillId="0" borderId="1" xfId="3" applyNumberFormat="1" applyFont="1" applyBorder="1" applyAlignment="1">
      <alignment horizontal="center" vertical="center" wrapText="1"/>
    </xf>
    <xf numFmtId="37" fontId="9" fillId="0" borderId="1" xfId="1" applyNumberFormat="1" applyFont="1" applyFill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 wrapText="1" shrinkToFit="1"/>
    </xf>
    <xf numFmtId="37" fontId="9" fillId="0" borderId="1" xfId="1" applyNumberFormat="1" applyFont="1" applyFill="1" applyBorder="1" applyAlignment="1">
      <alignment horizontal="center" vertical="center" wrapText="1" shrinkToFit="1"/>
    </xf>
    <xf numFmtId="164" fontId="12" fillId="0" borderId="5" xfId="4" applyNumberFormat="1" applyFont="1" applyBorder="1" applyAlignment="1">
      <alignment horizontal="center" vertical="center"/>
    </xf>
    <xf numFmtId="168" fontId="9" fillId="0" borderId="1" xfId="3" applyNumberFormat="1" applyFont="1" applyBorder="1" applyAlignment="1">
      <alignment horizontal="center" vertical="center"/>
    </xf>
    <xf numFmtId="37" fontId="13" fillId="0" borderId="1" xfId="1" applyNumberFormat="1" applyFont="1" applyFill="1" applyBorder="1" applyAlignment="1">
      <alignment horizontal="right" vertical="center"/>
    </xf>
    <xf numFmtId="37" fontId="13" fillId="0" borderId="1" xfId="1" applyNumberFormat="1" applyFont="1" applyFill="1" applyBorder="1" applyAlignment="1">
      <alignment horizontal="right" vertical="center" shrinkToFit="1"/>
    </xf>
    <xf numFmtId="164" fontId="14" fillId="0" borderId="5" xfId="4" applyNumberFormat="1" applyFont="1" applyBorder="1" applyAlignment="1">
      <alignment horizontal="center" vertical="center"/>
    </xf>
    <xf numFmtId="0" fontId="9" fillId="0" borderId="1" xfId="3" applyNumberFormat="1" applyFont="1" applyBorder="1" applyAlignment="1">
      <alignment horizontal="center" vertical="center"/>
    </xf>
    <xf numFmtId="168" fontId="15" fillId="0" borderId="13" xfId="5" applyNumberFormat="1" applyFont="1" applyFill="1" applyBorder="1" applyAlignment="1">
      <alignment horizontal="center" vertical="center" wrapText="1" shrinkToFit="1"/>
    </xf>
    <xf numFmtId="168" fontId="15" fillId="0" borderId="0" xfId="5" applyNumberFormat="1" applyFont="1" applyFill="1" applyBorder="1" applyAlignment="1">
      <alignment horizontal="center" vertical="center" wrapText="1" shrinkToFit="1"/>
    </xf>
    <xf numFmtId="0" fontId="5" fillId="7" borderId="0" xfId="0" applyFont="1" applyFill="1"/>
    <xf numFmtId="37" fontId="9" fillId="9" borderId="1" xfId="1" applyNumberFormat="1" applyFont="1" applyFill="1" applyBorder="1" applyAlignment="1">
      <alignment horizontal="center" vertical="center" wrapText="1" shrinkToFit="1"/>
    </xf>
    <xf numFmtId="0" fontId="5" fillId="0" borderId="5" xfId="0" applyFont="1" applyBorder="1"/>
    <xf numFmtId="0" fontId="9" fillId="10" borderId="1" xfId="3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left" vertical="center" wrapText="1"/>
    </xf>
    <xf numFmtId="0" fontId="9" fillId="4" borderId="1" xfId="3" applyFont="1" applyFill="1" applyBorder="1" applyAlignment="1">
      <alignment horizontal="left" vertical="center" wrapText="1"/>
    </xf>
    <xf numFmtId="0" fontId="9" fillId="4" borderId="1" xfId="3" applyFont="1" applyFill="1" applyBorder="1" applyAlignment="1">
      <alignment horizontal="center" vertical="center"/>
    </xf>
    <xf numFmtId="41" fontId="9" fillId="4" borderId="1" xfId="3" applyNumberFormat="1" applyFont="1" applyFill="1" applyBorder="1" applyAlignment="1">
      <alignment horizontal="center" vertical="center" wrapText="1"/>
    </xf>
    <xf numFmtId="37" fontId="9" fillId="4" borderId="1" xfId="1" applyNumberFormat="1" applyFont="1" applyFill="1" applyBorder="1" applyAlignment="1">
      <alignment horizontal="right" vertical="center" shrinkToFit="1"/>
    </xf>
    <xf numFmtId="164" fontId="12" fillId="0" borderId="5" xfId="4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wrapText="1"/>
    </xf>
    <xf numFmtId="0" fontId="9" fillId="0" borderId="1" xfId="6" applyFont="1" applyBorder="1" applyAlignment="1">
      <alignment vertical="center" wrapText="1"/>
    </xf>
    <xf numFmtId="168" fontId="9" fillId="0" borderId="1" xfId="3" applyNumberFormat="1" applyFont="1" applyBorder="1" applyAlignment="1">
      <alignment horizontal="center" vertical="center" shrinkToFit="1"/>
    </xf>
    <xf numFmtId="0" fontId="9" fillId="0" borderId="1" xfId="3" applyNumberFormat="1" applyFont="1" applyBorder="1" applyAlignment="1">
      <alignment horizontal="center" vertical="center" shrinkToFit="1"/>
    </xf>
    <xf numFmtId="168" fontId="9" fillId="0" borderId="1" xfId="3" applyNumberFormat="1" applyFont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left" vertical="center"/>
    </xf>
    <xf numFmtId="0" fontId="2" fillId="0" borderId="0" xfId="0" applyFont="1"/>
    <xf numFmtId="0" fontId="17" fillId="7" borderId="0" xfId="0" applyFont="1" applyFill="1" applyAlignment="1">
      <alignment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3" quotePrefix="1" applyFont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 wrapText="1"/>
    </xf>
    <xf numFmtId="37" fontId="9" fillId="0" borderId="1" xfId="1" applyNumberFormat="1" applyFont="1" applyFill="1" applyBorder="1" applyAlignment="1">
      <alignment horizontal="center" vertical="center" wrapText="1"/>
    </xf>
    <xf numFmtId="0" fontId="9" fillId="11" borderId="1" xfId="3" applyFont="1" applyFill="1" applyBorder="1" applyAlignment="1">
      <alignment horizontal="left" vertical="center" wrapText="1"/>
    </xf>
    <xf numFmtId="0" fontId="9" fillId="11" borderId="1" xfId="3" applyFont="1" applyFill="1" applyBorder="1" applyAlignment="1">
      <alignment horizontal="left" vertical="center"/>
    </xf>
    <xf numFmtId="0" fontId="9" fillId="11" borderId="1" xfId="3" quotePrefix="1" applyFont="1" applyFill="1" applyBorder="1" applyAlignment="1">
      <alignment horizontal="center" vertical="center"/>
    </xf>
    <xf numFmtId="0" fontId="9" fillId="11" borderId="1" xfId="3" applyFont="1" applyFill="1" applyBorder="1" applyAlignment="1">
      <alignment horizontal="center" vertical="center"/>
    </xf>
    <xf numFmtId="41" fontId="9" fillId="11" borderId="1" xfId="3" applyNumberFormat="1" applyFont="1" applyFill="1" applyBorder="1" applyAlignment="1">
      <alignment horizontal="center" vertical="center" wrapText="1"/>
    </xf>
    <xf numFmtId="37" fontId="9" fillId="11" borderId="1" xfId="1" applyNumberFormat="1" applyFont="1" applyFill="1" applyBorder="1" applyAlignment="1">
      <alignment horizontal="right" vertical="center"/>
    </xf>
    <xf numFmtId="37" fontId="9" fillId="11" borderId="1" xfId="1" applyNumberFormat="1" applyFont="1" applyFill="1" applyBorder="1" applyAlignment="1">
      <alignment horizontal="center" vertical="center"/>
    </xf>
    <xf numFmtId="37" fontId="9" fillId="11" borderId="1" xfId="1" applyNumberFormat="1" applyFont="1" applyFill="1" applyBorder="1" applyAlignment="1">
      <alignment horizontal="right" vertical="center" wrapText="1"/>
    </xf>
    <xf numFmtId="37" fontId="9" fillId="11" borderId="1" xfId="1" applyNumberFormat="1" applyFont="1" applyFill="1" applyBorder="1" applyAlignment="1">
      <alignment horizontal="center" vertical="center" wrapText="1"/>
    </xf>
    <xf numFmtId="37" fontId="9" fillId="11" borderId="1" xfId="1" applyNumberFormat="1" applyFont="1" applyFill="1" applyBorder="1" applyAlignment="1">
      <alignment horizontal="center" vertical="center" shrinkToFit="1"/>
    </xf>
    <xf numFmtId="37" fontId="9" fillId="11" borderId="1" xfId="1" applyNumberFormat="1" applyFont="1" applyFill="1" applyBorder="1" applyAlignment="1">
      <alignment horizontal="left" vertical="center"/>
    </xf>
    <xf numFmtId="37" fontId="9" fillId="11" borderId="1" xfId="1" applyNumberFormat="1" applyFont="1" applyFill="1" applyBorder="1" applyAlignment="1">
      <alignment horizontal="right" vertical="center" shrinkToFit="1"/>
    </xf>
    <xf numFmtId="164" fontId="12" fillId="11" borderId="5" xfId="4" applyNumberFormat="1" applyFont="1" applyFill="1" applyBorder="1" applyAlignment="1">
      <alignment horizontal="center" vertical="center"/>
    </xf>
    <xf numFmtId="0" fontId="9" fillId="12" borderId="1" xfId="3" applyFont="1" applyFill="1" applyBorder="1" applyAlignment="1">
      <alignment horizontal="left" vertical="center" wrapText="1"/>
    </xf>
    <xf numFmtId="0" fontId="9" fillId="12" borderId="1" xfId="3" quotePrefix="1" applyFont="1" applyFill="1" applyBorder="1" applyAlignment="1">
      <alignment horizontal="center" vertical="center"/>
    </xf>
    <xf numFmtId="0" fontId="9" fillId="0" borderId="1" xfId="3" quotePrefix="1" applyFont="1" applyFill="1" applyBorder="1" applyAlignment="1">
      <alignment horizontal="center" vertical="center"/>
    </xf>
    <xf numFmtId="41" fontId="9" fillId="12" borderId="1" xfId="3" applyNumberFormat="1" applyFont="1" applyFill="1" applyBorder="1" applyAlignment="1">
      <alignment horizontal="center" vertical="center" wrapText="1"/>
    </xf>
    <xf numFmtId="37" fontId="9" fillId="12" borderId="1" xfId="1" applyNumberFormat="1" applyFont="1" applyFill="1" applyBorder="1" applyAlignment="1">
      <alignment horizontal="right" vertical="center"/>
    </xf>
    <xf numFmtId="0" fontId="5" fillId="0" borderId="0" xfId="0" applyFont="1" applyFill="1"/>
    <xf numFmtId="37" fontId="18" fillId="0" borderId="1" xfId="1" applyNumberFormat="1" applyFont="1" applyFill="1" applyBorder="1" applyAlignment="1">
      <alignment horizontal="left" vertical="center"/>
    </xf>
    <xf numFmtId="0" fontId="18" fillId="0" borderId="1" xfId="3" applyFont="1" applyBorder="1" applyAlignment="1">
      <alignment horizontal="left" vertical="center" wrapText="1"/>
    </xf>
    <xf numFmtId="0" fontId="9" fillId="13" borderId="1" xfId="3" applyFont="1" applyFill="1" applyBorder="1" applyAlignment="1">
      <alignment horizontal="left" vertical="center" wrapText="1"/>
    </xf>
    <xf numFmtId="0" fontId="9" fillId="14" borderId="1" xfId="3" applyFont="1" applyFill="1" applyBorder="1" applyAlignment="1">
      <alignment horizontal="left" vertical="center" wrapText="1"/>
    </xf>
    <xf numFmtId="0" fontId="9" fillId="14" borderId="1" xfId="3" quotePrefix="1" applyFont="1" applyFill="1" applyBorder="1" applyAlignment="1">
      <alignment horizontal="center" vertical="center"/>
    </xf>
    <xf numFmtId="41" fontId="9" fillId="14" borderId="1" xfId="3" applyNumberFormat="1" applyFont="1" applyFill="1" applyBorder="1" applyAlignment="1">
      <alignment horizontal="center" vertical="center" wrapText="1"/>
    </xf>
    <xf numFmtId="37" fontId="9" fillId="14" borderId="1" xfId="1" applyNumberFormat="1" applyFont="1" applyFill="1" applyBorder="1" applyAlignment="1">
      <alignment horizontal="right" vertical="center"/>
    </xf>
    <xf numFmtId="0" fontId="9" fillId="15" borderId="1" xfId="3" quotePrefix="1" applyFont="1" applyFill="1" applyBorder="1" applyAlignment="1">
      <alignment horizontal="center" vertical="center"/>
    </xf>
    <xf numFmtId="41" fontId="9" fillId="15" borderId="1" xfId="3" applyNumberFormat="1" applyFont="1" applyFill="1" applyBorder="1" applyAlignment="1">
      <alignment horizontal="center" vertical="center" wrapText="1"/>
    </xf>
    <xf numFmtId="37" fontId="9" fillId="15" borderId="1" xfId="1" applyNumberFormat="1" applyFont="1" applyFill="1" applyBorder="1" applyAlignment="1">
      <alignment horizontal="right" vertical="center"/>
    </xf>
    <xf numFmtId="0" fontId="16" fillId="10" borderId="1" xfId="3" applyFont="1" applyFill="1" applyBorder="1" applyAlignment="1">
      <alignment horizontal="left" vertical="center" wrapText="1"/>
    </xf>
    <xf numFmtId="37" fontId="19" fillId="0" borderId="1" xfId="1" applyNumberFormat="1" applyFont="1" applyFill="1" applyBorder="1" applyAlignment="1">
      <alignment horizontal="right" vertical="center"/>
    </xf>
    <xf numFmtId="37" fontId="19" fillId="0" borderId="1" xfId="1" applyNumberFormat="1" applyFont="1" applyFill="1" applyBorder="1" applyAlignment="1">
      <alignment horizontal="right" vertical="center" shrinkToFit="1"/>
    </xf>
    <xf numFmtId="164" fontId="20" fillId="0" borderId="5" xfId="4" applyNumberFormat="1" applyFont="1" applyFill="1" applyBorder="1" applyAlignment="1">
      <alignment horizontal="center" vertical="center"/>
    </xf>
    <xf numFmtId="0" fontId="2" fillId="0" borderId="0" xfId="0" applyFont="1" applyFill="1"/>
    <xf numFmtId="37" fontId="13" fillId="13" borderId="1" xfId="1" applyNumberFormat="1" applyFont="1" applyFill="1" applyBorder="1" applyAlignment="1">
      <alignment horizontal="right" vertical="center"/>
    </xf>
    <xf numFmtId="37" fontId="13" fillId="13" borderId="1" xfId="1" applyNumberFormat="1" applyFont="1" applyFill="1" applyBorder="1" applyAlignment="1">
      <alignment horizontal="right" vertical="center" shrinkToFit="1"/>
    </xf>
    <xf numFmtId="164" fontId="14" fillId="13" borderId="5" xfId="4" applyNumberFormat="1" applyFont="1" applyFill="1" applyBorder="1" applyAlignment="1">
      <alignment horizontal="center" vertical="center"/>
    </xf>
    <xf numFmtId="0" fontId="0" fillId="13" borderId="0" xfId="0" applyFill="1"/>
    <xf numFmtId="0" fontId="16" fillId="13" borderId="1" xfId="3" applyFont="1" applyFill="1" applyBorder="1" applyAlignment="1">
      <alignment horizontal="left" vertical="center" wrapText="1"/>
    </xf>
    <xf numFmtId="0" fontId="9" fillId="16" borderId="1" xfId="3" applyFont="1" applyFill="1" applyBorder="1" applyAlignment="1">
      <alignment horizontal="left" vertical="center" wrapText="1"/>
    </xf>
    <xf numFmtId="0" fontId="9" fillId="16" borderId="1" xfId="3" quotePrefix="1" applyFont="1" applyFill="1" applyBorder="1" applyAlignment="1">
      <alignment horizontal="center" vertical="center"/>
    </xf>
    <xf numFmtId="41" fontId="9" fillId="16" borderId="1" xfId="3" applyNumberFormat="1" applyFont="1" applyFill="1" applyBorder="1" applyAlignment="1">
      <alignment horizontal="center" vertical="center" wrapText="1"/>
    </xf>
    <xf numFmtId="37" fontId="9" fillId="16" borderId="1" xfId="1" applyNumberFormat="1" applyFont="1" applyFill="1" applyBorder="1" applyAlignment="1">
      <alignment horizontal="right" vertical="center"/>
    </xf>
    <xf numFmtId="49" fontId="9" fillId="12" borderId="1" xfId="3" applyNumberFormat="1" applyFont="1" applyFill="1" applyBorder="1" applyAlignment="1">
      <alignment horizontal="center" vertical="center" shrinkToFit="1"/>
    </xf>
    <xf numFmtId="167" fontId="9" fillId="12" borderId="1" xfId="3" applyNumberFormat="1" applyFont="1" applyFill="1" applyBorder="1" applyAlignment="1">
      <alignment horizontal="center" vertical="center" shrinkToFit="1"/>
    </xf>
    <xf numFmtId="0" fontId="9" fillId="12" borderId="1" xfId="3" applyFont="1" applyFill="1" applyBorder="1" applyAlignment="1">
      <alignment horizontal="left" vertical="center"/>
    </xf>
    <xf numFmtId="0" fontId="9" fillId="12" borderId="1" xfId="3" applyFont="1" applyFill="1" applyBorder="1" applyAlignment="1">
      <alignment horizontal="center" vertical="center"/>
    </xf>
    <xf numFmtId="37" fontId="9" fillId="12" borderId="1" xfId="1" applyNumberFormat="1" applyFont="1" applyFill="1" applyBorder="1" applyAlignment="1">
      <alignment horizontal="center" vertical="center"/>
    </xf>
    <xf numFmtId="37" fontId="9" fillId="12" borderId="1" xfId="1" applyNumberFormat="1" applyFont="1" applyFill="1" applyBorder="1" applyAlignment="1">
      <alignment horizontal="right" vertical="center" wrapText="1"/>
    </xf>
    <xf numFmtId="37" fontId="9" fillId="12" borderId="1" xfId="1" applyNumberFormat="1" applyFont="1" applyFill="1" applyBorder="1" applyAlignment="1">
      <alignment horizontal="center" vertical="center" shrinkToFit="1"/>
    </xf>
    <xf numFmtId="37" fontId="9" fillId="12" borderId="1" xfId="1" applyNumberFormat="1" applyFont="1" applyFill="1" applyBorder="1" applyAlignment="1">
      <alignment horizontal="center" vertical="center" wrapText="1"/>
    </xf>
    <xf numFmtId="164" fontId="20" fillId="0" borderId="5" xfId="4" applyNumberFormat="1" applyFont="1" applyBorder="1" applyAlignment="1">
      <alignment horizontal="center" vertical="center"/>
    </xf>
    <xf numFmtId="168" fontId="9" fillId="0" borderId="1" xfId="3" quotePrefix="1" applyNumberFormat="1" applyFont="1" applyBorder="1" applyAlignment="1">
      <alignment horizontal="center" vertical="center" shrinkToFit="1"/>
    </xf>
    <xf numFmtId="41" fontId="9" fillId="0" borderId="1" xfId="3" applyNumberFormat="1" applyFont="1" applyBorder="1" applyAlignment="1">
      <alignment horizontal="center" vertical="center"/>
    </xf>
    <xf numFmtId="0" fontId="21" fillId="0" borderId="0" xfId="0" applyFont="1"/>
    <xf numFmtId="37" fontId="22" fillId="0" borderId="1" xfId="1" applyNumberFormat="1" applyFont="1" applyFill="1" applyBorder="1" applyAlignment="1">
      <alignment horizontal="right" vertical="center"/>
    </xf>
    <xf numFmtId="37" fontId="22" fillId="0" borderId="1" xfId="1" applyNumberFormat="1" applyFont="1" applyFill="1" applyBorder="1" applyAlignment="1">
      <alignment horizontal="right" vertical="center" shrinkToFit="1"/>
    </xf>
    <xf numFmtId="164" fontId="23" fillId="0" borderId="5" xfId="4" applyNumberFormat="1" applyFont="1" applyBorder="1" applyAlignment="1">
      <alignment horizontal="center" vertical="center"/>
    </xf>
    <xf numFmtId="0" fontId="24" fillId="0" borderId="0" xfId="0" applyFont="1"/>
    <xf numFmtId="49" fontId="7" fillId="7" borderId="1" xfId="0" applyNumberFormat="1" applyFont="1" applyFill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center" wrapText="1"/>
    </xf>
    <xf numFmtId="49" fontId="9" fillId="0" borderId="1" xfId="3" applyNumberFormat="1" applyFont="1" applyBorder="1" applyAlignment="1">
      <alignment horizontal="center" vertical="center"/>
    </xf>
    <xf numFmtId="37" fontId="7" fillId="3" borderId="1" xfId="1" applyNumberFormat="1" applyFont="1" applyFill="1" applyBorder="1" applyAlignment="1">
      <alignment horizontal="right" vertical="center"/>
    </xf>
    <xf numFmtId="37" fontId="7" fillId="3" borderId="1" xfId="1" applyNumberFormat="1" applyFont="1" applyFill="1" applyBorder="1" applyAlignment="1">
      <alignment horizontal="center" vertical="center"/>
    </xf>
    <xf numFmtId="37" fontId="7" fillId="5" borderId="1" xfId="1" applyNumberFormat="1" applyFont="1" applyFill="1" applyBorder="1" applyAlignment="1">
      <alignment horizontal="right" vertical="center"/>
    </xf>
    <xf numFmtId="37" fontId="7" fillId="5" borderId="1" xfId="1" applyNumberFormat="1" applyFont="1" applyFill="1" applyBorder="1" applyAlignment="1">
      <alignment horizontal="center" vertical="center" wrapText="1"/>
    </xf>
    <xf numFmtId="37" fontId="7" fillId="5" borderId="1" xfId="1" applyNumberFormat="1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horizontal="left" vertical="center"/>
    </xf>
    <xf numFmtId="49" fontId="25" fillId="0" borderId="14" xfId="0" applyNumberFormat="1" applyFont="1" applyBorder="1" applyAlignment="1">
      <alignment vertical="center"/>
    </xf>
    <xf numFmtId="49" fontId="25" fillId="0" borderId="14" xfId="0" applyNumberFormat="1" applyFont="1" applyBorder="1" applyAlignment="1">
      <alignment vertical="center" wrapText="1"/>
    </xf>
    <xf numFmtId="49" fontId="25" fillId="0" borderId="14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166" fontId="25" fillId="0" borderId="0" xfId="1" applyNumberFormat="1" applyFont="1" applyAlignment="1">
      <alignment horizontal="center" vertical="center" wrapText="1"/>
    </xf>
    <xf numFmtId="166" fontId="7" fillId="0" borderId="14" xfId="1" applyNumberFormat="1" applyFont="1" applyFill="1" applyBorder="1" applyAlignment="1">
      <alignment horizontal="right" vertical="center"/>
    </xf>
    <xf numFmtId="166" fontId="7" fillId="0" borderId="0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 wrapText="1"/>
    </xf>
    <xf numFmtId="166" fontId="7" fillId="0" borderId="0" xfId="1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166" fontId="9" fillId="0" borderId="0" xfId="1" applyNumberFormat="1" applyFont="1" applyAlignment="1">
      <alignment vertical="center" wrapText="1"/>
    </xf>
    <xf numFmtId="166" fontId="9" fillId="0" borderId="0" xfId="0" applyNumberFormat="1" applyFont="1" applyAlignment="1">
      <alignment horizontal="center" vertical="center" wrapText="1"/>
    </xf>
    <xf numFmtId="0" fontId="17" fillId="0" borderId="0" xfId="0" applyFont="1"/>
    <xf numFmtId="165" fontId="17" fillId="0" borderId="0" xfId="1" applyFont="1" applyFill="1"/>
    <xf numFmtId="0" fontId="4" fillId="0" borderId="0" xfId="0" applyFont="1" applyBorder="1"/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left" vertical="center" wrapText="1"/>
    </xf>
    <xf numFmtId="0" fontId="3" fillId="0" borderId="0" xfId="0" applyFont="1" applyAlignment="1"/>
    <xf numFmtId="0" fontId="8" fillId="4" borderId="5" xfId="0" applyFont="1" applyFill="1" applyBorder="1" applyAlignment="1">
      <alignment vertical="center" wrapText="1"/>
    </xf>
    <xf numFmtId="164" fontId="29" fillId="17" borderId="5" xfId="7" applyFont="1" applyFill="1" applyBorder="1" applyAlignment="1">
      <alignment horizontal="center" vertical="center" wrapText="1"/>
    </xf>
    <xf numFmtId="164" fontId="29" fillId="17" borderId="5" xfId="7" applyFont="1" applyFill="1" applyBorder="1" applyAlignment="1">
      <alignment horizontal="center" vertical="center" wrapText="1"/>
    </xf>
    <xf numFmtId="169" fontId="29" fillId="17" borderId="5" xfId="7" applyNumberFormat="1" applyFont="1" applyFill="1" applyBorder="1" applyAlignment="1">
      <alignment horizontal="center" vertical="center" wrapText="1"/>
    </xf>
    <xf numFmtId="9" fontId="29" fillId="17" borderId="5" xfId="7" applyNumberFormat="1" applyFont="1" applyFill="1" applyBorder="1" applyAlignment="1">
      <alignment horizontal="center" vertical="center" wrapText="1"/>
    </xf>
    <xf numFmtId="0" fontId="0" fillId="0" borderId="5" xfId="0" applyBorder="1"/>
    <xf numFmtId="166" fontId="9" fillId="0" borderId="5" xfId="1" applyNumberFormat="1" applyFont="1" applyFill="1" applyBorder="1" applyAlignment="1">
      <alignment horizontal="center" vertical="center" wrapText="1"/>
    </xf>
    <xf numFmtId="166" fontId="7" fillId="0" borderId="5" xfId="1" applyNumberFormat="1" applyFont="1" applyFill="1" applyBorder="1" applyAlignment="1">
      <alignment horizontal="left" vertical="center" wrapText="1"/>
    </xf>
    <xf numFmtId="166" fontId="7" fillId="0" borderId="5" xfId="1" applyNumberFormat="1" applyFont="1" applyFill="1" applyBorder="1" applyAlignment="1">
      <alignment horizontal="center" vertical="center" wrapText="1"/>
    </xf>
    <xf numFmtId="0" fontId="28" fillId="0" borderId="5" xfId="0" applyFont="1" applyFill="1" applyBorder="1"/>
    <xf numFmtId="37" fontId="9" fillId="6" borderId="5" xfId="1" applyNumberFormat="1" applyFont="1" applyFill="1" applyBorder="1" applyAlignment="1">
      <alignment horizontal="center" vertical="center"/>
    </xf>
    <xf numFmtId="37" fontId="9" fillId="6" borderId="5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7" fontId="9" fillId="7" borderId="5" xfId="1" applyNumberFormat="1" applyFont="1" applyFill="1" applyBorder="1" applyAlignment="1">
      <alignment horizontal="center" vertical="center"/>
    </xf>
    <xf numFmtId="37" fontId="9" fillId="7" borderId="5" xfId="1" applyNumberFormat="1" applyFont="1" applyFill="1" applyBorder="1" applyAlignment="1">
      <alignment horizontal="right" vertical="center"/>
    </xf>
    <xf numFmtId="37" fontId="9" fillId="0" borderId="5" xfId="1" applyNumberFormat="1" applyFont="1" applyFill="1" applyBorder="1" applyAlignment="1">
      <alignment horizontal="right" vertical="center"/>
    </xf>
    <xf numFmtId="37" fontId="9" fillId="9" borderId="5" xfId="1" applyNumberFormat="1" applyFont="1" applyFill="1" applyBorder="1" applyAlignment="1">
      <alignment horizontal="center" vertical="center" shrinkToFit="1"/>
    </xf>
    <xf numFmtId="37" fontId="9" fillId="9" borderId="5" xfId="1" applyNumberFormat="1" applyFont="1" applyFill="1" applyBorder="1" applyAlignment="1">
      <alignment horizontal="right" vertical="center" shrinkToFit="1"/>
    </xf>
    <xf numFmtId="37" fontId="9" fillId="9" borderId="5" xfId="1" applyNumberFormat="1" applyFont="1" applyFill="1" applyBorder="1" applyAlignment="1">
      <alignment horizontal="right" vertical="center"/>
    </xf>
    <xf numFmtId="37" fontId="9" fillId="0" borderId="5" xfId="1" applyNumberFormat="1" applyFont="1" applyFill="1" applyBorder="1" applyAlignment="1">
      <alignment horizontal="center" vertical="center" shrinkToFit="1"/>
    </xf>
    <xf numFmtId="37" fontId="9" fillId="0" borderId="5" xfId="1" applyNumberFormat="1" applyFont="1" applyFill="1" applyBorder="1" applyAlignment="1">
      <alignment horizontal="right" vertical="center" shrinkToFit="1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37" fontId="13" fillId="0" borderId="5" xfId="1" applyNumberFormat="1" applyFont="1" applyFill="1" applyBorder="1" applyAlignment="1">
      <alignment horizontal="right" vertical="center"/>
    </xf>
    <xf numFmtId="37" fontId="13" fillId="0" borderId="5" xfId="1" applyNumberFormat="1" applyFont="1" applyFill="1" applyBorder="1" applyAlignment="1">
      <alignment horizontal="right" vertical="center" shrinkToFit="1"/>
    </xf>
    <xf numFmtId="168" fontId="15" fillId="0" borderId="5" xfId="5" applyNumberFormat="1" applyFont="1" applyFill="1" applyBorder="1" applyAlignment="1">
      <alignment horizontal="center" vertical="center" wrapText="1" shrinkToFit="1"/>
    </xf>
    <xf numFmtId="37" fontId="9" fillId="0" borderId="5" xfId="1" applyNumberFormat="1" applyFont="1" applyFill="1" applyBorder="1" applyAlignment="1">
      <alignment horizontal="center" vertical="center" wrapText="1" shrinkToFit="1"/>
    </xf>
    <xf numFmtId="37" fontId="9" fillId="0" borderId="5" xfId="1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37" fontId="9" fillId="0" borderId="5" xfId="1" applyNumberFormat="1" applyFont="1" applyFill="1" applyBorder="1" applyAlignment="1">
      <alignment horizontal="center" vertical="center" wrapText="1"/>
    </xf>
    <xf numFmtId="37" fontId="9" fillId="11" borderId="5" xfId="1" applyNumberFormat="1" applyFont="1" applyFill="1" applyBorder="1" applyAlignment="1">
      <alignment horizontal="center" vertical="center" wrapText="1"/>
    </xf>
    <xf numFmtId="37" fontId="9" fillId="11" borderId="5" xfId="1" applyNumberFormat="1" applyFont="1" applyFill="1" applyBorder="1" applyAlignment="1">
      <alignment horizontal="center" vertical="center" shrinkToFit="1"/>
    </xf>
    <xf numFmtId="37" fontId="9" fillId="11" borderId="5" xfId="1" applyNumberFormat="1" applyFont="1" applyFill="1" applyBorder="1" applyAlignment="1">
      <alignment horizontal="left" vertical="center"/>
    </xf>
    <xf numFmtId="37" fontId="9" fillId="11" borderId="5" xfId="1" applyNumberFormat="1" applyFont="1" applyFill="1" applyBorder="1" applyAlignment="1">
      <alignment horizontal="right" vertical="center"/>
    </xf>
    <xf numFmtId="37" fontId="9" fillId="11" borderId="5" xfId="1" applyNumberFormat="1" applyFont="1" applyFill="1" applyBorder="1" applyAlignment="1">
      <alignment horizontal="right" vertical="center" shrinkToFit="1"/>
    </xf>
    <xf numFmtId="37" fontId="18" fillId="0" borderId="5" xfId="1" applyNumberFormat="1" applyFont="1" applyFill="1" applyBorder="1" applyAlignment="1">
      <alignment horizontal="left" vertical="center"/>
    </xf>
    <xf numFmtId="37" fontId="19" fillId="0" borderId="5" xfId="1" applyNumberFormat="1" applyFont="1" applyFill="1" applyBorder="1" applyAlignment="1">
      <alignment horizontal="right" vertical="center"/>
    </xf>
    <xf numFmtId="37" fontId="19" fillId="0" borderId="5" xfId="1" applyNumberFormat="1" applyFont="1" applyFill="1" applyBorder="1" applyAlignment="1">
      <alignment horizontal="right" vertical="center" shrinkToFit="1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37" fontId="13" fillId="13" borderId="5" xfId="1" applyNumberFormat="1" applyFont="1" applyFill="1" applyBorder="1" applyAlignment="1">
      <alignment horizontal="right" vertical="center"/>
    </xf>
    <xf numFmtId="37" fontId="13" fillId="13" borderId="5" xfId="1" applyNumberFormat="1" applyFont="1" applyFill="1" applyBorder="1" applyAlignment="1">
      <alignment horizontal="right" vertical="center" shrinkToFit="1"/>
    </xf>
    <xf numFmtId="0" fontId="0" fillId="13" borderId="5" xfId="0" applyFill="1" applyBorder="1"/>
    <xf numFmtId="0" fontId="0" fillId="13" borderId="5" xfId="0" applyFill="1" applyBorder="1" applyAlignment="1">
      <alignment horizontal="center" vertical="center"/>
    </xf>
    <xf numFmtId="37" fontId="9" fillId="12" borderId="5" xfId="1" applyNumberFormat="1" applyFont="1" applyFill="1" applyBorder="1" applyAlignment="1">
      <alignment horizontal="center" vertical="center"/>
    </xf>
    <xf numFmtId="37" fontId="9" fillId="12" borderId="5" xfId="1" applyNumberFormat="1" applyFont="1" applyFill="1" applyBorder="1" applyAlignment="1">
      <alignment horizontal="center" vertical="center" shrinkToFit="1"/>
    </xf>
    <xf numFmtId="37" fontId="9" fillId="12" borderId="5" xfId="1" applyNumberFormat="1" applyFont="1" applyFill="1" applyBorder="1" applyAlignment="1">
      <alignment horizontal="center" vertical="center" wrapText="1"/>
    </xf>
    <xf numFmtId="0" fontId="21" fillId="0" borderId="5" xfId="0" applyFont="1" applyBorder="1"/>
    <xf numFmtId="0" fontId="21" fillId="0" borderId="5" xfId="0" applyFont="1" applyBorder="1" applyAlignment="1">
      <alignment horizontal="center" vertical="center"/>
    </xf>
    <xf numFmtId="37" fontId="22" fillId="0" borderId="5" xfId="1" applyNumberFormat="1" applyFont="1" applyFill="1" applyBorder="1" applyAlignment="1">
      <alignment horizontal="right" vertical="center"/>
    </xf>
    <xf numFmtId="37" fontId="22" fillId="0" borderId="5" xfId="1" applyNumberFormat="1" applyFont="1" applyFill="1" applyBorder="1" applyAlignment="1">
      <alignment horizontal="right" vertical="center" shrinkToFit="1"/>
    </xf>
    <xf numFmtId="0" fontId="24" fillId="0" borderId="5" xfId="0" applyFont="1" applyBorder="1"/>
    <xf numFmtId="0" fontId="24" fillId="0" borderId="5" xfId="0" applyFont="1" applyBorder="1" applyAlignment="1">
      <alignment horizontal="center" vertical="center"/>
    </xf>
    <xf numFmtId="37" fontId="7" fillId="5" borderId="5" xfId="1" applyNumberFormat="1" applyFont="1" applyFill="1" applyBorder="1" applyAlignment="1">
      <alignment horizontal="center" vertical="center"/>
    </xf>
    <xf numFmtId="37" fontId="7" fillId="3" borderId="5" xfId="1" applyNumberFormat="1" applyFont="1" applyFill="1" applyBorder="1" applyAlignment="1">
      <alignment horizontal="right" vertical="center"/>
    </xf>
    <xf numFmtId="37" fontId="7" fillId="5" borderId="5" xfId="1" applyNumberFormat="1" applyFont="1" applyFill="1" applyBorder="1" applyAlignment="1">
      <alignment horizontal="right" vertical="center"/>
    </xf>
    <xf numFmtId="37" fontId="7" fillId="3" borderId="5" xfId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37" fontId="0" fillId="0" borderId="5" xfId="0" applyNumberForma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 shrinkToFit="1"/>
    </xf>
    <xf numFmtId="49" fontId="9" fillId="0" borderId="1" xfId="2" quotePrefix="1" applyNumberFormat="1" applyFont="1" applyFill="1" applyBorder="1" applyAlignment="1">
      <alignment horizontal="center" vertical="center" shrinkToFit="1"/>
    </xf>
    <xf numFmtId="167" fontId="9" fillId="0" borderId="1" xfId="2" applyNumberFormat="1" applyFont="1" applyFill="1" applyBorder="1" applyAlignment="1">
      <alignment horizontal="left" vertical="center" shrinkToFi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0" fontId="9" fillId="0" borderId="1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/>
    </xf>
    <xf numFmtId="167" fontId="9" fillId="0" borderId="4" xfId="2" applyNumberFormat="1" applyFont="1" applyFill="1" applyBorder="1" applyAlignment="1">
      <alignment horizontal="left" vertical="center" shrinkToFit="1"/>
    </xf>
    <xf numFmtId="167" fontId="9" fillId="0" borderId="4" xfId="3" applyNumberFormat="1" applyFont="1" applyFill="1" applyBorder="1" applyAlignment="1">
      <alignment horizontal="center" vertical="center" shrinkToFit="1"/>
    </xf>
    <xf numFmtId="167" fontId="9" fillId="0" borderId="4" xfId="3" applyNumberFormat="1" applyFont="1" applyBorder="1" applyAlignment="1">
      <alignment horizontal="center" vertical="center" shrinkToFit="1"/>
    </xf>
    <xf numFmtId="167" fontId="9" fillId="9" borderId="4" xfId="3" applyNumberFormat="1" applyFont="1" applyFill="1" applyBorder="1" applyAlignment="1">
      <alignment horizontal="center" vertical="center" shrinkToFit="1"/>
    </xf>
    <xf numFmtId="49" fontId="9" fillId="7" borderId="4" xfId="0" applyNumberFormat="1" applyFont="1" applyFill="1" applyBorder="1" applyAlignment="1">
      <alignment horizontal="center" vertical="center"/>
    </xf>
    <xf numFmtId="167" fontId="9" fillId="12" borderId="4" xfId="3" applyNumberFormat="1" applyFont="1" applyFill="1" applyBorder="1" applyAlignment="1">
      <alignment horizontal="center" vertical="center" shrinkToFit="1"/>
    </xf>
    <xf numFmtId="0" fontId="9" fillId="0" borderId="4" xfId="3" applyFont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 wrapText="1"/>
    </xf>
    <xf numFmtId="39" fontId="9" fillId="0" borderId="1" xfId="1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7" fontId="7" fillId="6" borderId="1" xfId="1" applyNumberFormat="1" applyFont="1" applyFill="1" applyBorder="1" applyAlignment="1">
      <alignment horizontal="right" vertical="center"/>
    </xf>
    <xf numFmtId="0" fontId="31" fillId="0" borderId="0" xfId="8" applyFont="1" applyFill="1" applyBorder="1" applyAlignment="1">
      <alignment vertical="center"/>
    </xf>
    <xf numFmtId="165" fontId="33" fillId="0" borderId="0" xfId="9" applyNumberFormat="1" applyFont="1" applyAlignment="1">
      <alignment vertical="center"/>
    </xf>
    <xf numFmtId="169" fontId="33" fillId="0" borderId="0" xfId="9" applyNumberFormat="1" applyFont="1" applyAlignment="1">
      <alignment vertical="center"/>
    </xf>
    <xf numFmtId="0" fontId="33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10" applyFont="1" applyFill="1" applyAlignment="1">
      <alignment horizontal="right" vertical="center"/>
    </xf>
    <xf numFmtId="0" fontId="33" fillId="0" borderId="0" xfId="10" applyFont="1" applyFill="1" applyAlignment="1">
      <alignment horizontal="left" vertical="center"/>
    </xf>
    <xf numFmtId="0" fontId="33" fillId="0" borderId="0" xfId="10" applyFont="1" applyFill="1" applyAlignment="1">
      <alignment vertical="center"/>
    </xf>
    <xf numFmtId="0" fontId="33" fillId="0" borderId="0" xfId="10" applyFont="1" applyAlignment="1">
      <alignment horizontal="right" vertical="center"/>
    </xf>
    <xf numFmtId="0" fontId="33" fillId="0" borderId="0" xfId="10" applyFont="1" applyAlignment="1">
      <alignment horizontal="left" vertical="center"/>
    </xf>
    <xf numFmtId="0" fontId="35" fillId="0" borderId="0" xfId="10" applyFont="1" applyAlignment="1">
      <alignment vertical="center"/>
    </xf>
    <xf numFmtId="166" fontId="33" fillId="0" borderId="0" xfId="9" applyNumberFormat="1" applyFont="1" applyAlignment="1">
      <alignment vertical="center"/>
    </xf>
    <xf numFmtId="165" fontId="36" fillId="0" borderId="0" xfId="9" applyNumberFormat="1" applyFont="1" applyAlignment="1">
      <alignment vertical="center"/>
    </xf>
    <xf numFmtId="165" fontId="33" fillId="0" borderId="0" xfId="9" applyNumberFormat="1" applyFont="1" applyAlignment="1">
      <alignment vertical="center" wrapText="1"/>
    </xf>
    <xf numFmtId="172" fontId="37" fillId="0" borderId="0" xfId="10" applyNumberFormat="1" applyFont="1" applyAlignment="1">
      <alignment horizontal="center" vertical="center"/>
    </xf>
    <xf numFmtId="0" fontId="38" fillId="0" borderId="0" xfId="10" applyFont="1" applyBorder="1" applyAlignment="1">
      <alignment horizontal="center" vertical="center"/>
    </xf>
    <xf numFmtId="171" fontId="39" fillId="0" borderId="0" xfId="10" applyNumberFormat="1" applyFont="1" applyAlignment="1">
      <alignment horizontal="left" vertical="center"/>
    </xf>
    <xf numFmtId="164" fontId="33" fillId="0" borderId="0" xfId="11" applyFont="1" applyAlignment="1">
      <alignment horizontal="center" vertical="center"/>
    </xf>
    <xf numFmtId="172" fontId="40" fillId="0" borderId="23" xfId="10" applyNumberFormat="1" applyFont="1" applyBorder="1" applyAlignment="1">
      <alignment vertical="center"/>
    </xf>
    <xf numFmtId="172" fontId="40" fillId="0" borderId="0" xfId="10" applyNumberFormat="1" applyFont="1" applyBorder="1" applyAlignment="1">
      <alignment vertical="center"/>
    </xf>
    <xf numFmtId="0" fontId="42" fillId="5" borderId="34" xfId="10" applyFont="1" applyFill="1" applyBorder="1" applyAlignment="1">
      <alignment horizontal="center" vertical="center" wrapText="1"/>
    </xf>
    <xf numFmtId="164" fontId="42" fillId="5" borderId="34" xfId="11" applyFont="1" applyFill="1" applyBorder="1" applyAlignment="1">
      <alignment horizontal="center" vertical="center" wrapText="1"/>
    </xf>
    <xf numFmtId="172" fontId="42" fillId="5" borderId="34" xfId="9" applyNumberFormat="1" applyFont="1" applyFill="1" applyBorder="1" applyAlignment="1">
      <alignment horizontal="center" vertical="center" wrapText="1"/>
    </xf>
    <xf numFmtId="0" fontId="37" fillId="0" borderId="36" xfId="10" applyFont="1" applyBorder="1" applyAlignment="1">
      <alignment horizontal="center" vertical="center"/>
    </xf>
    <xf numFmtId="0" fontId="37" fillId="0" borderId="11" xfId="10" applyFont="1" applyBorder="1" applyAlignment="1">
      <alignment horizontal="center" vertical="center"/>
    </xf>
    <xf numFmtId="0" fontId="33" fillId="0" borderId="5" xfId="10" applyFont="1" applyBorder="1" applyAlignment="1">
      <alignment horizontal="left" vertical="center"/>
    </xf>
    <xf numFmtId="164" fontId="33" fillId="0" borderId="5" xfId="11" applyFont="1" applyBorder="1" applyAlignment="1">
      <alignment vertical="center"/>
    </xf>
    <xf numFmtId="172" fontId="33" fillId="0" borderId="5" xfId="9" applyNumberFormat="1" applyFont="1" applyBorder="1" applyAlignment="1">
      <alignment vertical="center"/>
    </xf>
    <xf numFmtId="172" fontId="33" fillId="0" borderId="5" xfId="9" applyNumberFormat="1" applyFont="1" applyBorder="1" applyAlignment="1">
      <alignment horizontal="center" vertical="center"/>
    </xf>
    <xf numFmtId="172" fontId="33" fillId="0" borderId="9" xfId="9" applyNumberFormat="1" applyFont="1" applyBorder="1" applyAlignment="1">
      <alignment horizontal="center" vertical="center"/>
    </xf>
    <xf numFmtId="165" fontId="33" fillId="0" borderId="37" xfId="9" applyNumberFormat="1" applyFont="1" applyBorder="1" applyAlignment="1">
      <alignment vertical="center" wrapText="1"/>
    </xf>
    <xf numFmtId="0" fontId="43" fillId="0" borderId="36" xfId="10" applyFont="1" applyBorder="1" applyAlignment="1">
      <alignment horizontal="center" vertical="center"/>
    </xf>
    <xf numFmtId="0" fontId="44" fillId="18" borderId="5" xfId="12" applyFont="1" applyFill="1" applyBorder="1" applyAlignment="1">
      <alignment horizontal="center" vertical="center" wrapText="1"/>
    </xf>
    <xf numFmtId="0" fontId="45" fillId="18" borderId="13" xfId="10" applyFont="1" applyFill="1" applyBorder="1" applyAlignment="1">
      <alignment horizontal="center" vertical="center" wrapText="1"/>
    </xf>
    <xf numFmtId="0" fontId="44" fillId="19" borderId="5" xfId="12" applyFont="1" applyFill="1" applyBorder="1" applyAlignment="1">
      <alignment vertical="center" wrapText="1"/>
    </xf>
    <xf numFmtId="165" fontId="46" fillId="0" borderId="5" xfId="1" applyFont="1" applyFill="1" applyBorder="1" applyAlignment="1">
      <alignment horizontal="left" vertical="center" wrapText="1"/>
    </xf>
    <xf numFmtId="164" fontId="36" fillId="20" borderId="5" xfId="11" applyFont="1" applyFill="1" applyBorder="1" applyAlignment="1">
      <alignment vertical="center"/>
    </xf>
    <xf numFmtId="172" fontId="36" fillId="0" borderId="5" xfId="9" applyNumberFormat="1" applyFont="1" applyBorder="1" applyAlignment="1">
      <alignment vertical="center"/>
    </xf>
    <xf numFmtId="3" fontId="44" fillId="0" borderId="5" xfId="12" applyNumberFormat="1" applyFont="1" applyFill="1" applyBorder="1" applyAlignment="1">
      <alignment horizontal="right" vertical="center" wrapText="1"/>
    </xf>
    <xf numFmtId="172" fontId="36" fillId="0" borderId="9" xfId="9" applyNumberFormat="1" applyFont="1" applyBorder="1" applyAlignment="1">
      <alignment vertical="center"/>
    </xf>
    <xf numFmtId="165" fontId="46" fillId="0" borderId="37" xfId="9" applyNumberFormat="1" applyFont="1" applyBorder="1" applyAlignment="1">
      <alignment horizontal="center" vertical="center" wrapText="1"/>
    </xf>
    <xf numFmtId="0" fontId="36" fillId="0" borderId="0" xfId="10" applyFont="1" applyAlignment="1">
      <alignment vertical="center"/>
    </xf>
    <xf numFmtId="165" fontId="36" fillId="0" borderId="0" xfId="9" applyNumberFormat="1" applyFont="1" applyAlignment="1">
      <alignment vertical="center" wrapText="1"/>
    </xf>
    <xf numFmtId="169" fontId="36" fillId="0" borderId="0" xfId="9" applyNumberFormat="1" applyFont="1" applyAlignment="1">
      <alignment vertical="center"/>
    </xf>
    <xf numFmtId="0" fontId="36" fillId="0" borderId="0" xfId="10" applyFont="1" applyAlignment="1">
      <alignment horizontal="center" vertical="center"/>
    </xf>
    <xf numFmtId="0" fontId="36" fillId="0" borderId="0" xfId="10" applyFont="1" applyAlignment="1">
      <alignment horizontal="right" vertical="center"/>
    </xf>
    <xf numFmtId="0" fontId="36" fillId="0" borderId="0" xfId="10" applyFont="1" applyAlignment="1">
      <alignment horizontal="left" vertical="center"/>
    </xf>
    <xf numFmtId="0" fontId="36" fillId="0" borderId="0" xfId="10" applyFont="1" applyFill="1" applyAlignment="1">
      <alignment vertical="center"/>
    </xf>
    <xf numFmtId="172" fontId="46" fillId="0" borderId="9" xfId="9" applyNumberFormat="1" applyFont="1" applyBorder="1" applyAlignment="1">
      <alignment vertical="center"/>
    </xf>
    <xf numFmtId="172" fontId="46" fillId="0" borderId="9" xfId="9" applyNumberFormat="1" applyFont="1" applyFill="1" applyBorder="1" applyAlignment="1">
      <alignment vertical="center"/>
    </xf>
    <xf numFmtId="172" fontId="36" fillId="0" borderId="9" xfId="9" applyNumberFormat="1" applyFont="1" applyFill="1" applyBorder="1" applyAlignment="1">
      <alignment vertical="center"/>
    </xf>
    <xf numFmtId="172" fontId="46" fillId="0" borderId="9" xfId="9" applyNumberFormat="1" applyFont="1" applyBorder="1" applyAlignment="1">
      <alignment horizontal="right" vertical="center"/>
    </xf>
    <xf numFmtId="172" fontId="46" fillId="0" borderId="9" xfId="9" applyNumberFormat="1" applyFont="1" applyFill="1" applyBorder="1" applyAlignment="1">
      <alignment horizontal="right" vertical="center"/>
    </xf>
    <xf numFmtId="172" fontId="36" fillId="0" borderId="9" xfId="9" applyNumberFormat="1" applyFont="1" applyFill="1" applyBorder="1" applyAlignment="1">
      <alignment horizontal="right" vertical="center"/>
    </xf>
    <xf numFmtId="164" fontId="46" fillId="5" borderId="39" xfId="11" applyFont="1" applyFill="1" applyBorder="1" applyAlignment="1">
      <alignment vertical="center"/>
    </xf>
    <xf numFmtId="172" fontId="46" fillId="5" borderId="28" xfId="9" applyNumberFormat="1" applyFont="1" applyFill="1" applyBorder="1" applyAlignment="1">
      <alignment vertical="center"/>
    </xf>
    <xf numFmtId="172" fontId="46" fillId="5" borderId="39" xfId="9" applyNumberFormat="1" applyFont="1" applyFill="1" applyBorder="1" applyAlignment="1">
      <alignment vertical="center"/>
    </xf>
    <xf numFmtId="172" fontId="46" fillId="5" borderId="39" xfId="11" applyNumberFormat="1" applyFont="1" applyFill="1" applyBorder="1" applyAlignment="1">
      <alignment vertical="center"/>
    </xf>
    <xf numFmtId="4" fontId="45" fillId="5" borderId="39" xfId="11" applyNumberFormat="1" applyFont="1" applyFill="1" applyBorder="1" applyAlignment="1">
      <alignment vertical="center"/>
    </xf>
    <xf numFmtId="165" fontId="46" fillId="5" borderId="40" xfId="9" applyNumberFormat="1" applyFont="1" applyFill="1" applyBorder="1" applyAlignment="1">
      <alignment vertical="center" wrapText="1"/>
    </xf>
    <xf numFmtId="43" fontId="36" fillId="0" borderId="0" xfId="10" applyNumberFormat="1" applyFont="1" applyAlignment="1">
      <alignment vertical="center"/>
    </xf>
    <xf numFmtId="172" fontId="37" fillId="0" borderId="0" xfId="10" applyNumberFormat="1" applyFont="1" applyFill="1" applyAlignment="1">
      <alignment horizontal="center" vertical="center"/>
    </xf>
    <xf numFmtId="0" fontId="37" fillId="0" borderId="0" xfId="10" applyFont="1" applyAlignment="1">
      <alignment horizontal="center" vertical="center" wrapText="1"/>
    </xf>
    <xf numFmtId="0" fontId="37" fillId="0" borderId="0" xfId="10" applyFont="1" applyAlignment="1">
      <alignment horizontal="center" vertical="center"/>
    </xf>
    <xf numFmtId="172" fontId="33" fillId="0" borderId="0" xfId="10" applyNumberFormat="1" applyFont="1" applyAlignment="1">
      <alignment vertical="center"/>
    </xf>
    <xf numFmtId="172" fontId="33" fillId="0" borderId="0" xfId="10" applyNumberFormat="1" applyFont="1" applyFill="1" applyAlignment="1">
      <alignment vertical="center"/>
    </xf>
    <xf numFmtId="166" fontId="33" fillId="0" borderId="0" xfId="9" applyNumberFormat="1" applyFont="1" applyAlignment="1">
      <alignment vertical="center" wrapText="1"/>
    </xf>
    <xf numFmtId="0" fontId="1" fillId="0" borderId="0" xfId="8"/>
    <xf numFmtId="0" fontId="37" fillId="0" borderId="0" xfId="10" applyFont="1" applyAlignment="1"/>
    <xf numFmtId="164" fontId="41" fillId="0" borderId="36" xfId="11" applyFont="1" applyBorder="1" applyAlignment="1">
      <alignment horizontal="center" vertical="center"/>
    </xf>
    <xf numFmtId="172" fontId="41" fillId="0" borderId="5" xfId="10" applyNumberFormat="1" applyFont="1" applyBorder="1" applyAlignment="1">
      <alignment horizontal="center" vertical="center"/>
    </xf>
    <xf numFmtId="172" fontId="42" fillId="0" borderId="5" xfId="10" applyNumberFormat="1" applyFont="1" applyBorder="1" applyAlignment="1">
      <alignment horizontal="center" vertical="center"/>
    </xf>
    <xf numFmtId="172" fontId="42" fillId="0" borderId="37" xfId="10" applyNumberFormat="1" applyFont="1" applyBorder="1" applyAlignment="1">
      <alignment horizontal="center" vertical="center"/>
    </xf>
    <xf numFmtId="172" fontId="37" fillId="0" borderId="5" xfId="10" applyNumberFormat="1" applyFont="1" applyBorder="1" applyAlignment="1">
      <alignment horizontal="center" vertical="center"/>
    </xf>
    <xf numFmtId="172" fontId="33" fillId="0" borderId="5" xfId="10" applyNumberFormat="1" applyFont="1" applyBorder="1" applyAlignment="1">
      <alignment horizontal="center" vertical="center"/>
    </xf>
    <xf numFmtId="172" fontId="33" fillId="0" borderId="37" xfId="10" applyNumberFormat="1" applyFont="1" applyBorder="1" applyAlignment="1">
      <alignment horizontal="center" vertical="center"/>
    </xf>
    <xf numFmtId="0" fontId="28" fillId="0" borderId="36" xfId="8" applyFont="1" applyBorder="1" applyAlignment="1">
      <alignment horizontal="center"/>
    </xf>
    <xf numFmtId="0" fontId="1" fillId="0" borderId="5" xfId="8" applyBorder="1" applyAlignment="1">
      <alignment horizontal="center"/>
    </xf>
    <xf numFmtId="0" fontId="1" fillId="0" borderId="37" xfId="8" applyBorder="1" applyAlignment="1">
      <alignment horizontal="center"/>
    </xf>
    <xf numFmtId="164" fontId="49" fillId="9" borderId="43" xfId="11" applyFont="1" applyFill="1" applyBorder="1" applyAlignment="1">
      <alignment horizontal="center" vertical="center"/>
    </xf>
    <xf numFmtId="172" fontId="41" fillId="9" borderId="44" xfId="10" applyNumberFormat="1" applyFont="1" applyFill="1" applyBorder="1" applyAlignment="1">
      <alignment horizontal="center" vertical="center"/>
    </xf>
    <xf numFmtId="172" fontId="41" fillId="9" borderId="45" xfId="10" applyNumberFormat="1" applyFont="1" applyFill="1" applyBorder="1" applyAlignment="1">
      <alignment horizontal="center" vertical="center"/>
    </xf>
    <xf numFmtId="164" fontId="1" fillId="0" borderId="0" xfId="11" applyFont="1"/>
    <xf numFmtId="172" fontId="1" fillId="0" borderId="0" xfId="8" applyNumberFormat="1"/>
    <xf numFmtId="0" fontId="1" fillId="0" borderId="0" xfId="8" applyAlignment="1">
      <alignment wrapText="1"/>
    </xf>
    <xf numFmtId="165" fontId="44" fillId="0" borderId="5" xfId="1" applyFont="1" applyFill="1" applyBorder="1" applyAlignment="1">
      <alignment horizontal="right" vertical="center" wrapText="1"/>
    </xf>
    <xf numFmtId="165" fontId="47" fillId="0" borderId="5" xfId="1" applyFont="1" applyFill="1" applyBorder="1" applyAlignment="1">
      <alignment horizontal="right" vertical="center" wrapText="1"/>
    </xf>
    <xf numFmtId="164" fontId="41" fillId="0" borderId="32" xfId="11" applyFont="1" applyBorder="1" applyAlignment="1">
      <alignment horizontal="center" vertical="center"/>
    </xf>
    <xf numFmtId="172" fontId="41" fillId="0" borderId="33" xfId="10" applyNumberFormat="1" applyFont="1" applyBorder="1" applyAlignment="1">
      <alignment horizontal="center" vertical="center"/>
    </xf>
    <xf numFmtId="172" fontId="42" fillId="0" borderId="33" xfId="10" applyNumberFormat="1" applyFont="1" applyBorder="1" applyAlignment="1">
      <alignment horizontal="center" vertical="center"/>
    </xf>
    <xf numFmtId="172" fontId="42" fillId="0" borderId="35" xfId="10" applyNumberFormat="1" applyFont="1" applyBorder="1" applyAlignment="1">
      <alignment horizontal="center" vertical="center"/>
    </xf>
    <xf numFmtId="0" fontId="41" fillId="0" borderId="5" xfId="10" applyFont="1" applyBorder="1" applyAlignment="1">
      <alignment horizontal="center" vertical="center"/>
    </xf>
    <xf numFmtId="164" fontId="41" fillId="0" borderId="5" xfId="11" applyFont="1" applyBorder="1" applyAlignment="1">
      <alignment horizontal="center" vertical="center"/>
    </xf>
    <xf numFmtId="0" fontId="41" fillId="0" borderId="36" xfId="10" applyFont="1" applyBorder="1" applyAlignment="1">
      <alignment horizontal="left" vertical="center"/>
    </xf>
    <xf numFmtId="2" fontId="41" fillId="0" borderId="37" xfId="10" applyNumberFormat="1" applyFont="1" applyBorder="1" applyAlignment="1">
      <alignment horizontal="right" vertical="center"/>
    </xf>
    <xf numFmtId="0" fontId="41" fillId="0" borderId="43" xfId="10" applyFont="1" applyBorder="1" applyAlignment="1">
      <alignment horizontal="left" vertical="center"/>
    </xf>
    <xf numFmtId="0" fontId="28" fillId="0" borderId="44" xfId="8" applyFont="1" applyBorder="1" applyAlignment="1">
      <alignment horizontal="center"/>
    </xf>
    <xf numFmtId="172" fontId="42" fillId="0" borderId="45" xfId="10" applyNumberFormat="1" applyFont="1" applyBorder="1" applyAlignment="1">
      <alignment horizontal="center" vertical="center"/>
    </xf>
    <xf numFmtId="0" fontId="41" fillId="0" borderId="32" xfId="10" applyFont="1" applyBorder="1" applyAlignment="1">
      <alignment horizontal="left" vertical="center"/>
    </xf>
    <xf numFmtId="0" fontId="41" fillId="0" borderId="33" xfId="10" applyFont="1" applyBorder="1" applyAlignment="1">
      <alignment horizontal="center" vertical="center"/>
    </xf>
    <xf numFmtId="164" fontId="41" fillId="0" borderId="33" xfId="11" applyFont="1" applyBorder="1" applyAlignment="1">
      <alignment horizontal="center" vertical="center"/>
    </xf>
    <xf numFmtId="172" fontId="42" fillId="0" borderId="35" xfId="10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left" vertical="center" wrapText="1"/>
    </xf>
    <xf numFmtId="165" fontId="0" fillId="0" borderId="0" xfId="1" applyFont="1"/>
    <xf numFmtId="39" fontId="9" fillId="6" borderId="1" xfId="1" applyNumberFormat="1" applyFont="1" applyFill="1" applyBorder="1" applyAlignment="1">
      <alignment horizontal="right" vertical="center"/>
    </xf>
    <xf numFmtId="165" fontId="7" fillId="3" borderId="33" xfId="1" applyFont="1" applyFill="1" applyBorder="1" applyAlignment="1">
      <alignment horizontal="right" vertical="center"/>
    </xf>
    <xf numFmtId="165" fontId="0" fillId="0" borderId="36" xfId="1" applyFont="1" applyBorder="1"/>
    <xf numFmtId="0" fontId="0" fillId="0" borderId="37" xfId="0" applyBorder="1"/>
    <xf numFmtId="165" fontId="7" fillId="0" borderId="36" xfId="1" applyFont="1" applyFill="1" applyBorder="1" applyAlignment="1">
      <alignment horizontal="left" vertical="center" wrapText="1"/>
    </xf>
    <xf numFmtId="165" fontId="7" fillId="0" borderId="37" xfId="1" applyNumberFormat="1" applyFont="1" applyFill="1" applyBorder="1" applyAlignment="1">
      <alignment horizontal="center" vertical="center" wrapText="1"/>
    </xf>
    <xf numFmtId="165" fontId="9" fillId="6" borderId="36" xfId="1" applyFont="1" applyFill="1" applyBorder="1" applyAlignment="1">
      <alignment horizontal="right" vertical="center"/>
    </xf>
    <xf numFmtId="165" fontId="0" fillId="0" borderId="36" xfId="1" applyFont="1" applyFill="1" applyBorder="1"/>
    <xf numFmtId="0" fontId="0" fillId="0" borderId="37" xfId="0" applyFill="1" applyBorder="1"/>
    <xf numFmtId="37" fontId="9" fillId="6" borderId="36" xfId="1" applyNumberFormat="1" applyFont="1" applyFill="1" applyBorder="1" applyAlignment="1">
      <alignment horizontal="right" vertical="center"/>
    </xf>
    <xf numFmtId="165" fontId="9" fillId="9" borderId="36" xfId="1" applyFont="1" applyFill="1" applyBorder="1" applyAlignment="1">
      <alignment horizontal="right" vertical="center" shrinkToFit="1"/>
    </xf>
    <xf numFmtId="165" fontId="0" fillId="0" borderId="36" xfId="1" applyFont="1" applyFill="1" applyBorder="1" applyAlignment="1">
      <alignment vertical="center"/>
    </xf>
    <xf numFmtId="0" fontId="2" fillId="0" borderId="37" xfId="0" applyFont="1" applyBorder="1"/>
    <xf numFmtId="0" fontId="2" fillId="0" borderId="37" xfId="0" applyFont="1" applyFill="1" applyBorder="1"/>
    <xf numFmtId="0" fontId="0" fillId="13" borderId="37" xfId="0" applyFill="1" applyBorder="1"/>
    <xf numFmtId="165" fontId="2" fillId="0" borderId="36" xfId="1" applyFont="1" applyBorder="1"/>
    <xf numFmtId="0" fontId="21" fillId="0" borderId="37" xfId="0" applyFont="1" applyBorder="1"/>
    <xf numFmtId="0" fontId="24" fillId="0" borderId="37" xfId="0" applyFont="1" applyBorder="1"/>
    <xf numFmtId="165" fontId="0" fillId="0" borderId="43" xfId="1" applyFont="1" applyFill="1" applyBorder="1"/>
    <xf numFmtId="0" fontId="0" fillId="0" borderId="45" xfId="0" applyBorder="1"/>
    <xf numFmtId="39" fontId="9" fillId="6" borderId="1" xfId="1" applyNumberFormat="1" applyFont="1" applyFill="1" applyBorder="1" applyAlignment="1">
      <alignment horizontal="center" vertical="center"/>
    </xf>
    <xf numFmtId="165" fontId="0" fillId="0" borderId="0" xfId="1" applyFont="1" applyAlignment="1">
      <alignment horizontal="right" wrapText="1"/>
    </xf>
    <xf numFmtId="166" fontId="9" fillId="0" borderId="1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170" fontId="7" fillId="0" borderId="37" xfId="1" applyNumberFormat="1" applyFont="1" applyFill="1" applyBorder="1" applyAlignment="1">
      <alignment horizontal="center" vertical="center" wrapText="1"/>
    </xf>
    <xf numFmtId="0" fontId="50" fillId="0" borderId="0" xfId="0" applyFont="1"/>
    <xf numFmtId="0" fontId="12" fillId="0" borderId="0" xfId="0" applyFont="1"/>
    <xf numFmtId="0" fontId="54" fillId="6" borderId="34" xfId="0" applyFont="1" applyFill="1" applyBorder="1" applyAlignment="1">
      <alignment vertical="center"/>
    </xf>
    <xf numFmtId="0" fontId="54" fillId="6" borderId="42" xfId="0" applyFont="1" applyFill="1" applyBorder="1" applyAlignment="1">
      <alignment vertical="center"/>
    </xf>
    <xf numFmtId="0" fontId="56" fillId="7" borderId="5" xfId="0" applyFont="1" applyFill="1" applyBorder="1" applyAlignment="1">
      <alignment horizontal="center" vertical="center" wrapText="1"/>
    </xf>
    <xf numFmtId="0" fontId="56" fillId="3" borderId="5" xfId="0" applyFont="1" applyFill="1" applyBorder="1" applyAlignment="1">
      <alignment horizontal="center" vertical="center" wrapText="1"/>
    </xf>
    <xf numFmtId="0" fontId="56" fillId="2" borderId="5" xfId="0" applyFont="1" applyFill="1" applyBorder="1" applyAlignment="1">
      <alignment horizontal="center" vertical="center" wrapText="1"/>
    </xf>
    <xf numFmtId="0" fontId="56" fillId="10" borderId="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/>
    </xf>
    <xf numFmtId="173" fontId="12" fillId="0" borderId="11" xfId="0" applyNumberFormat="1" applyFont="1" applyBorder="1" applyAlignment="1">
      <alignment horizontal="left" vertical="center"/>
    </xf>
    <xf numFmtId="166" fontId="12" fillId="0" borderId="5" xfId="1" applyNumberFormat="1" applyFont="1" applyBorder="1" applyAlignment="1">
      <alignment horizontal="center" vertical="center"/>
    </xf>
    <xf numFmtId="173" fontId="56" fillId="0" borderId="5" xfId="0" applyNumberFormat="1" applyFont="1" applyFill="1" applyBorder="1" applyAlignment="1">
      <alignment vertical="center"/>
    </xf>
    <xf numFmtId="173" fontId="56" fillId="0" borderId="37" xfId="0" applyNumberFormat="1" applyFont="1" applyFill="1" applyBorder="1" applyAlignment="1">
      <alignment vertical="center"/>
    </xf>
    <xf numFmtId="0" fontId="12" fillId="0" borderId="5" xfId="0" applyFont="1" applyBorder="1"/>
    <xf numFmtId="41" fontId="12" fillId="0" borderId="5" xfId="14" applyFont="1" applyBorder="1"/>
    <xf numFmtId="0" fontId="12" fillId="0" borderId="53" xfId="0" applyFont="1" applyBorder="1" applyAlignment="1">
      <alignment horizontal="right" vertical="center"/>
    </xf>
    <xf numFmtId="0" fontId="12" fillId="0" borderId="52" xfId="0" applyFont="1" applyBorder="1" applyAlignment="1">
      <alignment horizontal="right" vertical="center"/>
    </xf>
    <xf numFmtId="166" fontId="12" fillId="0" borderId="49" xfId="1" applyNumberFormat="1" applyFont="1" applyBorder="1" applyAlignment="1">
      <alignment horizontal="center" vertical="center"/>
    </xf>
    <xf numFmtId="165" fontId="12" fillId="0" borderId="49" xfId="1" applyFont="1" applyBorder="1" applyAlignment="1">
      <alignment horizontal="center" vertical="center"/>
    </xf>
    <xf numFmtId="173" fontId="12" fillId="0" borderId="0" xfId="0" applyNumberFormat="1" applyFont="1"/>
    <xf numFmtId="0" fontId="56" fillId="6" borderId="43" xfId="0" applyFont="1" applyFill="1" applyBorder="1" applyAlignment="1">
      <alignment horizontal="center" vertical="center"/>
    </xf>
    <xf numFmtId="0" fontId="56" fillId="6" borderId="44" xfId="0" applyFont="1" applyFill="1" applyBorder="1" applyAlignment="1">
      <alignment horizontal="center" vertical="center"/>
    </xf>
    <xf numFmtId="165" fontId="56" fillId="6" borderId="44" xfId="0" applyNumberFormat="1" applyFont="1" applyFill="1" applyBorder="1" applyAlignment="1">
      <alignment horizontal="center" vertical="center"/>
    </xf>
    <xf numFmtId="173" fontId="56" fillId="21" borderId="44" xfId="0" applyNumberFormat="1" applyFont="1" applyFill="1" applyBorder="1" applyAlignment="1">
      <alignment vertical="center"/>
    </xf>
    <xf numFmtId="173" fontId="56" fillId="21" borderId="45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58" fillId="0" borderId="0" xfId="0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165" fontId="1" fillId="0" borderId="5" xfId="1" applyFont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14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56" fillId="6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165" fontId="28" fillId="0" borderId="5" xfId="1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/>
    <xf numFmtId="0" fontId="28" fillId="0" borderId="0" xfId="0" applyFont="1" applyAlignment="1">
      <alignment vertical="center"/>
    </xf>
    <xf numFmtId="0" fontId="0" fillId="0" borderId="0" xfId="0" applyBorder="1"/>
    <xf numFmtId="37" fontId="59" fillId="0" borderId="1" xfId="1" applyNumberFormat="1" applyFont="1" applyFill="1" applyBorder="1" applyAlignment="1">
      <alignment horizontal="center" vertical="center" wrapText="1"/>
    </xf>
    <xf numFmtId="3" fontId="61" fillId="20" borderId="5" xfId="0" applyNumberFormat="1" applyFont="1" applyFill="1" applyBorder="1" applyAlignment="1">
      <alignment horizontal="center" vertical="center" wrapText="1"/>
    </xf>
    <xf numFmtId="3" fontId="61" fillId="0" borderId="5" xfId="0" applyNumberFormat="1" applyFont="1" applyBorder="1" applyAlignment="1">
      <alignment horizontal="center" vertical="center" wrapText="1"/>
    </xf>
    <xf numFmtId="42" fontId="59" fillId="20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37" fontId="59" fillId="20" borderId="1" xfId="1" applyNumberFormat="1" applyFont="1" applyFill="1" applyBorder="1" applyAlignment="1">
      <alignment horizontal="center" vertical="center" wrapText="1"/>
    </xf>
    <xf numFmtId="37" fontId="59" fillId="0" borderId="0" xfId="1" applyNumberFormat="1" applyFont="1" applyFill="1" applyBorder="1" applyAlignment="1">
      <alignment horizontal="center" vertical="center" wrapText="1"/>
    </xf>
    <xf numFmtId="37" fontId="60" fillId="0" borderId="1" xfId="1" applyNumberFormat="1" applyFont="1" applyFill="1" applyBorder="1" applyAlignment="1">
      <alignment horizontal="center" vertical="center" wrapText="1"/>
    </xf>
    <xf numFmtId="37" fontId="59" fillId="9" borderId="1" xfId="1" applyNumberFormat="1" applyFont="1" applyFill="1" applyBorder="1" applyAlignment="1">
      <alignment horizontal="center" vertical="center" wrapText="1" shrinkToFit="1"/>
    </xf>
    <xf numFmtId="37" fontId="59" fillId="6" borderId="1" xfId="1" applyNumberFormat="1" applyFont="1" applyFill="1" applyBorder="1" applyAlignment="1">
      <alignment horizontal="center" vertical="center" wrapText="1"/>
    </xf>
    <xf numFmtId="37" fontId="59" fillId="7" borderId="1" xfId="1" applyNumberFormat="1" applyFont="1" applyFill="1" applyBorder="1" applyAlignment="1">
      <alignment horizontal="center" vertical="center" wrapText="1"/>
    </xf>
    <xf numFmtId="37" fontId="59" fillId="0" borderId="1" xfId="15" applyNumberFormat="1" applyFont="1" applyFill="1" applyBorder="1" applyAlignment="1">
      <alignment horizontal="center" vertical="center" wrapText="1"/>
    </xf>
    <xf numFmtId="37" fontId="59" fillId="9" borderId="1" xfId="1" applyNumberFormat="1" applyFont="1" applyFill="1" applyBorder="1" applyAlignment="1">
      <alignment horizontal="center" vertical="center" wrapText="1"/>
    </xf>
    <xf numFmtId="37" fontId="62" fillId="3" borderId="1" xfId="1" applyNumberFormat="1" applyFont="1" applyFill="1" applyBorder="1" applyAlignment="1">
      <alignment horizontal="center" vertical="center" wrapText="1"/>
    </xf>
    <xf numFmtId="37" fontId="59" fillId="0" borderId="1" xfId="1" applyNumberFormat="1" applyFont="1" applyFill="1" applyBorder="1" applyAlignment="1">
      <alignment horizontal="center" vertical="center" wrapText="1" shrinkToFit="1"/>
    </xf>
    <xf numFmtId="37" fontId="59" fillId="11" borderId="1" xfId="1" applyNumberFormat="1" applyFont="1" applyFill="1" applyBorder="1" applyAlignment="1">
      <alignment horizontal="center" vertical="center" wrapText="1"/>
    </xf>
    <xf numFmtId="37" fontId="59" fillId="16" borderId="1" xfId="1" applyNumberFormat="1" applyFont="1" applyFill="1" applyBorder="1" applyAlignment="1">
      <alignment horizontal="center" vertical="center" wrapText="1"/>
    </xf>
    <xf numFmtId="37" fontId="63" fillId="0" borderId="1" xfId="1" applyNumberFormat="1" applyFont="1" applyFill="1" applyBorder="1" applyAlignment="1">
      <alignment horizontal="center" vertical="center" wrapText="1"/>
    </xf>
    <xf numFmtId="37" fontId="64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center" vertical="center"/>
    </xf>
    <xf numFmtId="10" fontId="9" fillId="10" borderId="1" xfId="1" applyNumberFormat="1" applyFont="1" applyFill="1" applyBorder="1" applyAlignment="1">
      <alignment horizontal="center" vertical="center"/>
    </xf>
    <xf numFmtId="37" fontId="9" fillId="10" borderId="1" xfId="1" applyNumberFormat="1" applyFont="1" applyFill="1" applyBorder="1" applyAlignment="1">
      <alignment horizontal="center" vertical="center" shrinkToFit="1"/>
    </xf>
    <xf numFmtId="39" fontId="9" fillId="10" borderId="1" xfId="1" applyNumberFormat="1" applyFont="1" applyFill="1" applyBorder="1" applyAlignment="1">
      <alignment horizontal="center" vertical="center" shrinkToFit="1"/>
    </xf>
    <xf numFmtId="39" fontId="9" fillId="10" borderId="1" xfId="1" applyNumberFormat="1" applyFont="1" applyFill="1" applyBorder="1" applyAlignment="1">
      <alignment horizontal="right" vertical="center" shrinkToFit="1"/>
    </xf>
    <xf numFmtId="37" fontId="9" fillId="10" borderId="1" xfId="1" applyNumberFormat="1" applyFont="1" applyFill="1" applyBorder="1" applyAlignment="1">
      <alignment horizontal="right" vertical="center" shrinkToFit="1"/>
    </xf>
    <xf numFmtId="39" fontId="9" fillId="10" borderId="1" xfId="1" applyNumberFormat="1" applyFont="1" applyFill="1" applyBorder="1" applyAlignment="1">
      <alignment horizontal="right" vertical="center"/>
    </xf>
    <xf numFmtId="37" fontId="9" fillId="10" borderId="1" xfId="1" applyNumberFormat="1" applyFont="1" applyFill="1" applyBorder="1" applyAlignment="1">
      <alignment horizontal="right" vertical="center"/>
    </xf>
    <xf numFmtId="165" fontId="9" fillId="0" borderId="1" xfId="1" applyFont="1" applyFill="1" applyBorder="1" applyAlignment="1">
      <alignment horizontal="right" vertical="center"/>
    </xf>
    <xf numFmtId="37" fontId="9" fillId="0" borderId="2" xfId="1" applyNumberFormat="1" applyFont="1" applyFill="1" applyBorder="1" applyAlignment="1">
      <alignment horizontal="right" vertical="center"/>
    </xf>
    <xf numFmtId="39" fontId="9" fillId="0" borderId="4" xfId="1" applyNumberFormat="1" applyFont="1" applyFill="1" applyBorder="1" applyAlignment="1">
      <alignment horizontal="right" vertical="center"/>
    </xf>
    <xf numFmtId="37" fontId="9" fillId="0" borderId="12" xfId="1" applyNumberFormat="1" applyFont="1" applyFill="1" applyBorder="1" applyAlignment="1">
      <alignment horizontal="right" vertical="center"/>
    </xf>
    <xf numFmtId="165" fontId="0" fillId="0" borderId="5" xfId="1" applyFont="1" applyBorder="1" applyAlignment="1">
      <alignment wrapText="1"/>
    </xf>
    <xf numFmtId="165" fontId="9" fillId="0" borderId="1" xfId="1" applyNumberFormat="1" applyFont="1" applyFill="1" applyBorder="1" applyAlignment="1">
      <alignment horizontal="center" vertical="center"/>
    </xf>
    <xf numFmtId="165" fontId="0" fillId="0" borderId="20" xfId="1" applyFont="1" applyFill="1" applyBorder="1"/>
    <xf numFmtId="37" fontId="9" fillId="0" borderId="0" xfId="1" applyNumberFormat="1" applyFont="1" applyFill="1" applyBorder="1" applyAlignment="1">
      <alignment horizontal="center" vertical="center"/>
    </xf>
    <xf numFmtId="37" fontId="9" fillId="12" borderId="0" xfId="1" applyNumberFormat="1" applyFont="1" applyFill="1" applyBorder="1" applyAlignment="1">
      <alignment horizontal="center" vertical="center"/>
    </xf>
    <xf numFmtId="165" fontId="2" fillId="0" borderId="20" xfId="1" applyFont="1" applyBorder="1"/>
    <xf numFmtId="37" fontId="9" fillId="0" borderId="3" xfId="1" applyNumberFormat="1" applyFont="1" applyFill="1" applyBorder="1" applyAlignment="1">
      <alignment horizontal="center" vertical="center"/>
    </xf>
    <xf numFmtId="37" fontId="9" fillId="0" borderId="17" xfId="1" applyNumberFormat="1" applyFont="1" applyFill="1" applyBorder="1" applyAlignment="1">
      <alignment horizontal="right" vertical="center"/>
    </xf>
    <xf numFmtId="165" fontId="0" fillId="0" borderId="33" xfId="1" applyFont="1" applyBorder="1" applyAlignment="1">
      <alignment wrapText="1"/>
    </xf>
    <xf numFmtId="165" fontId="0" fillId="0" borderId="4" xfId="1" applyFont="1" applyBorder="1" applyAlignment="1">
      <alignment horizontal="right" wrapText="1"/>
    </xf>
    <xf numFmtId="0" fontId="65" fillId="0" borderId="1" xfId="3" applyFont="1" applyBorder="1" applyAlignment="1">
      <alignment horizontal="left" vertical="center" wrapText="1"/>
    </xf>
    <xf numFmtId="0" fontId="65" fillId="0" borderId="1" xfId="3" applyFont="1" applyBorder="1" applyAlignment="1">
      <alignment horizontal="left" vertical="center"/>
    </xf>
    <xf numFmtId="37" fontId="65" fillId="0" borderId="1" xfId="1" applyNumberFormat="1" applyFont="1" applyFill="1" applyBorder="1" applyAlignment="1">
      <alignment horizontal="right" vertical="center"/>
    </xf>
    <xf numFmtId="37" fontId="65" fillId="0" borderId="1" xfId="1" applyNumberFormat="1" applyFont="1" applyFill="1" applyBorder="1" applyAlignment="1">
      <alignment horizontal="center" vertical="center" wrapText="1" shrinkToFit="1"/>
    </xf>
    <xf numFmtId="0" fontId="65" fillId="0" borderId="1" xfId="3" applyFont="1" applyFill="1" applyBorder="1" applyAlignment="1">
      <alignment horizontal="left" vertical="center" wrapText="1"/>
    </xf>
    <xf numFmtId="0" fontId="65" fillId="0" borderId="1" xfId="3" applyFont="1" applyFill="1" applyBorder="1" applyAlignment="1">
      <alignment horizontal="left" vertical="center"/>
    </xf>
    <xf numFmtId="37" fontId="65" fillId="0" borderId="1" xfId="1" applyNumberFormat="1" applyFont="1" applyFill="1" applyBorder="1" applyAlignment="1">
      <alignment horizontal="center" vertical="center" wrapText="1"/>
    </xf>
    <xf numFmtId="168" fontId="65" fillId="0" borderId="1" xfId="3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37" fontId="0" fillId="0" borderId="5" xfId="0" applyNumberFormat="1" applyBorder="1" applyAlignment="1">
      <alignment horizontal="center" vertical="center"/>
    </xf>
    <xf numFmtId="166" fontId="7" fillId="2" borderId="3" xfId="1" applyNumberFormat="1" applyFont="1" applyFill="1" applyBorder="1" applyAlignment="1">
      <alignment horizontal="center" vertical="center" wrapText="1"/>
    </xf>
    <xf numFmtId="166" fontId="7" fillId="2" borderId="12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6" fontId="7" fillId="2" borderId="1" xfId="1" applyNumberFormat="1" applyFont="1" applyFill="1" applyBorder="1" applyAlignment="1">
      <alignment horizontal="center" vertical="center" wrapText="1"/>
    </xf>
    <xf numFmtId="166" fontId="7" fillId="3" borderId="3" xfId="1" applyNumberFormat="1" applyFont="1" applyFill="1" applyBorder="1" applyAlignment="1">
      <alignment horizontal="center" vertical="center" wrapText="1"/>
    </xf>
    <xf numFmtId="166" fontId="7" fillId="3" borderId="12" xfId="1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166" fontId="7" fillId="2" borderId="5" xfId="1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166" fontId="7" fillId="17" borderId="15" xfId="1" applyNumberFormat="1" applyFont="1" applyFill="1" applyBorder="1" applyAlignment="1">
      <alignment horizontal="center" vertical="center" wrapText="1"/>
    </xf>
    <xf numFmtId="166" fontId="7" fillId="17" borderId="14" xfId="1" applyNumberFormat="1" applyFont="1" applyFill="1" applyBorder="1" applyAlignment="1">
      <alignment horizontal="center" vertical="center" wrapText="1"/>
    </xf>
    <xf numFmtId="166" fontId="7" fillId="17" borderId="16" xfId="1" applyNumberFormat="1" applyFont="1" applyFill="1" applyBorder="1" applyAlignment="1">
      <alignment horizontal="center" vertical="center" wrapText="1"/>
    </xf>
    <xf numFmtId="164" fontId="29" fillId="17" borderId="5" xfId="7" applyFont="1" applyFill="1" applyBorder="1" applyAlignment="1">
      <alignment horizontal="center" vertical="center" wrapText="1"/>
    </xf>
    <xf numFmtId="9" fontId="29" fillId="17" borderId="5" xfId="7" applyNumberFormat="1" applyFont="1" applyFill="1" applyBorder="1" applyAlignment="1">
      <alignment horizontal="center" vertical="center" wrapText="1"/>
    </xf>
    <xf numFmtId="166" fontId="7" fillId="17" borderId="20" xfId="1" applyNumberFormat="1" applyFont="1" applyFill="1" applyBorder="1" applyAlignment="1">
      <alignment horizontal="center" vertical="center" wrapText="1"/>
    </xf>
    <xf numFmtId="166" fontId="7" fillId="17" borderId="17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6" fontId="7" fillId="3" borderId="19" xfId="1" applyNumberFormat="1" applyFont="1" applyFill="1" applyBorder="1" applyAlignment="1">
      <alignment horizontal="center" vertical="center" wrapText="1"/>
    </xf>
    <xf numFmtId="166" fontId="7" fillId="17" borderId="3" xfId="1" applyNumberFormat="1" applyFont="1" applyFill="1" applyBorder="1" applyAlignment="1">
      <alignment horizontal="center" vertical="center" wrapText="1"/>
    </xf>
    <xf numFmtId="166" fontId="7" fillId="17" borderId="19" xfId="1" applyNumberFormat="1" applyFont="1" applyFill="1" applyBorder="1" applyAlignment="1">
      <alignment horizontal="center" vertical="center" wrapText="1"/>
    </xf>
    <xf numFmtId="166" fontId="7" fillId="17" borderId="12" xfId="1" applyNumberFormat="1" applyFont="1" applyFill="1" applyBorder="1" applyAlignment="1">
      <alignment horizontal="center" vertical="center" wrapText="1"/>
    </xf>
    <xf numFmtId="165" fontId="42" fillId="5" borderId="31" xfId="9" applyNumberFormat="1" applyFont="1" applyFill="1" applyBorder="1" applyAlignment="1">
      <alignment horizontal="center" vertical="center" wrapText="1"/>
    </xf>
    <xf numFmtId="165" fontId="42" fillId="5" borderId="35" xfId="9" applyNumberFormat="1" applyFont="1" applyFill="1" applyBorder="1" applyAlignment="1">
      <alignment horizontal="center" vertical="center" wrapText="1"/>
    </xf>
    <xf numFmtId="0" fontId="45" fillId="5" borderId="38" xfId="10" applyFont="1" applyFill="1" applyBorder="1" applyAlignment="1">
      <alignment horizontal="center" vertical="center"/>
    </xf>
    <xf numFmtId="0" fontId="45" fillId="5" borderId="30" xfId="10" applyFont="1" applyFill="1" applyBorder="1" applyAlignment="1">
      <alignment horizontal="center" vertical="center"/>
    </xf>
    <xf numFmtId="0" fontId="45" fillId="5" borderId="39" xfId="10" applyFont="1" applyFill="1" applyBorder="1" applyAlignment="1">
      <alignment horizontal="center" vertical="center"/>
    </xf>
    <xf numFmtId="0" fontId="48" fillId="15" borderId="44" xfId="10" applyFont="1" applyFill="1" applyBorder="1" applyAlignment="1">
      <alignment horizontal="center" vertical="center"/>
    </xf>
    <xf numFmtId="0" fontId="41" fillId="10" borderId="38" xfId="10" applyFont="1" applyFill="1" applyBorder="1" applyAlignment="1">
      <alignment horizontal="center" vertical="center"/>
    </xf>
    <xf numFmtId="0" fontId="41" fillId="10" borderId="39" xfId="10" applyFont="1" applyFill="1" applyBorder="1" applyAlignment="1">
      <alignment horizontal="center" vertical="center"/>
    </xf>
    <xf numFmtId="0" fontId="41" fillId="10" borderId="40" xfId="10" applyFont="1" applyFill="1" applyBorder="1" applyAlignment="1">
      <alignment horizontal="center" vertical="center"/>
    </xf>
    <xf numFmtId="0" fontId="30" fillId="0" borderId="0" xfId="8" applyFont="1" applyFill="1" applyBorder="1" applyAlignment="1">
      <alignment horizontal="center" vertical="center"/>
    </xf>
    <xf numFmtId="0" fontId="34" fillId="0" borderId="22" xfId="10" applyFont="1" applyBorder="1" applyAlignment="1">
      <alignment horizontal="center" vertical="center"/>
    </xf>
    <xf numFmtId="0" fontId="41" fillId="5" borderId="24" xfId="10" applyFont="1" applyFill="1" applyBorder="1" applyAlignment="1">
      <alignment horizontal="center" vertical="center"/>
    </xf>
    <xf numFmtId="0" fontId="41" fillId="5" borderId="32" xfId="10" applyFont="1" applyFill="1" applyBorder="1" applyAlignment="1">
      <alignment horizontal="center" vertical="center"/>
    </xf>
    <xf numFmtId="0" fontId="41" fillId="5" borderId="25" xfId="10" applyFont="1" applyFill="1" applyBorder="1" applyAlignment="1">
      <alignment horizontal="center" vertical="center"/>
    </xf>
    <xf numFmtId="0" fontId="41" fillId="5" borderId="14" xfId="10" applyFont="1" applyFill="1" applyBorder="1" applyAlignment="1">
      <alignment horizontal="center" vertical="center"/>
    </xf>
    <xf numFmtId="0" fontId="41" fillId="5" borderId="26" xfId="10" applyFont="1" applyFill="1" applyBorder="1" applyAlignment="1">
      <alignment horizontal="center" vertical="center"/>
    </xf>
    <xf numFmtId="0" fontId="41" fillId="5" borderId="6" xfId="10" applyFont="1" applyFill="1" applyBorder="1" applyAlignment="1">
      <alignment horizontal="center" vertical="center"/>
    </xf>
    <xf numFmtId="0" fontId="41" fillId="5" borderId="7" xfId="10" applyFont="1" applyFill="1" applyBorder="1" applyAlignment="1">
      <alignment horizontal="center" vertical="center"/>
    </xf>
    <xf numFmtId="0" fontId="41" fillId="5" borderId="8" xfId="10" applyFont="1" applyFill="1" applyBorder="1" applyAlignment="1">
      <alignment horizontal="center" vertical="center"/>
    </xf>
    <xf numFmtId="0" fontId="42" fillId="5" borderId="27" xfId="10" applyFont="1" applyFill="1" applyBorder="1" applyAlignment="1">
      <alignment horizontal="center" vertical="center" wrapText="1"/>
    </xf>
    <xf numFmtId="0" fontId="42" fillId="5" borderId="33" xfId="10" applyFont="1" applyFill="1" applyBorder="1" applyAlignment="1">
      <alignment horizontal="center" vertical="center" wrapText="1"/>
    </xf>
    <xf numFmtId="0" fontId="42" fillId="5" borderId="28" xfId="10" applyFont="1" applyFill="1" applyBorder="1" applyAlignment="1">
      <alignment horizontal="center" vertical="center" wrapText="1"/>
    </xf>
    <xf numFmtId="0" fontId="42" fillId="5" borderId="29" xfId="10" applyFont="1" applyFill="1" applyBorder="1" applyAlignment="1">
      <alignment horizontal="center" vertical="center" wrapText="1"/>
    </xf>
    <xf numFmtId="0" fontId="42" fillId="5" borderId="30" xfId="10" applyFont="1" applyFill="1" applyBorder="1" applyAlignment="1">
      <alignment horizontal="center" vertical="center" wrapText="1"/>
    </xf>
    <xf numFmtId="0" fontId="51" fillId="0" borderId="0" xfId="8" applyFont="1" applyFill="1" applyBorder="1" applyAlignment="1">
      <alignment horizontal="center" vertical="center"/>
    </xf>
    <xf numFmtId="0" fontId="52" fillId="0" borderId="22" xfId="10" applyFont="1" applyBorder="1" applyAlignment="1">
      <alignment horizontal="center" vertical="center"/>
    </xf>
    <xf numFmtId="0" fontId="53" fillId="0" borderId="22" xfId="10" applyFont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center" vertical="center" wrapText="1"/>
    </xf>
    <xf numFmtId="0" fontId="54" fillId="6" borderId="46" xfId="0" applyFont="1" applyFill="1" applyBorder="1" applyAlignment="1">
      <alignment horizontal="center" vertical="center"/>
    </xf>
    <xf numFmtId="0" fontId="54" fillId="6" borderId="47" xfId="0" applyFont="1" applyFill="1" applyBorder="1" applyAlignment="1">
      <alignment horizontal="center" vertical="center"/>
    </xf>
    <xf numFmtId="0" fontId="55" fillId="6" borderId="46" xfId="0" applyFont="1" applyFill="1" applyBorder="1" applyAlignment="1">
      <alignment horizontal="center" vertical="center" wrapText="1"/>
    </xf>
    <xf numFmtId="0" fontId="55" fillId="6" borderId="48" xfId="0" applyFont="1" applyFill="1" applyBorder="1" applyAlignment="1">
      <alignment horizontal="center" vertical="center" wrapText="1"/>
    </xf>
    <xf numFmtId="0" fontId="55" fillId="6" borderId="47" xfId="0" applyFont="1" applyFill="1" applyBorder="1" applyAlignment="1">
      <alignment horizontal="center" vertical="center" wrapText="1"/>
    </xf>
    <xf numFmtId="43" fontId="56" fillId="6" borderId="49" xfId="0" applyNumberFormat="1" applyFont="1" applyFill="1" applyBorder="1" applyAlignment="1">
      <alignment horizontal="center" vertical="center" wrapText="1"/>
    </xf>
    <xf numFmtId="43" fontId="56" fillId="6" borderId="33" xfId="0" applyNumberFormat="1" applyFont="1" applyFill="1" applyBorder="1" applyAlignment="1">
      <alignment horizontal="center" vertical="center" wrapText="1"/>
    </xf>
    <xf numFmtId="43" fontId="56" fillId="6" borderId="50" xfId="0" applyNumberFormat="1" applyFont="1" applyFill="1" applyBorder="1" applyAlignment="1">
      <alignment horizontal="center" vertical="center" wrapText="1"/>
    </xf>
    <xf numFmtId="43" fontId="56" fillId="6" borderId="35" xfId="0" applyNumberFormat="1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 wrapText="1"/>
    </xf>
    <xf numFmtId="0" fontId="56" fillId="7" borderId="11" xfId="0" applyFont="1" applyFill="1" applyBorder="1" applyAlignment="1">
      <alignment horizontal="center" vertical="center" wrapText="1"/>
    </xf>
    <xf numFmtId="0" fontId="56" fillId="3" borderId="9" xfId="0" applyFont="1" applyFill="1" applyBorder="1" applyAlignment="1">
      <alignment horizontal="center" vertical="center" wrapText="1"/>
    </xf>
    <xf numFmtId="0" fontId="56" fillId="3" borderId="11" xfId="0" applyFont="1" applyFill="1" applyBorder="1" applyAlignment="1">
      <alignment horizontal="center" vertical="center" wrapText="1"/>
    </xf>
    <xf numFmtId="0" fontId="56" fillId="2" borderId="9" xfId="0" applyFont="1" applyFill="1" applyBorder="1" applyAlignment="1">
      <alignment horizontal="center" vertical="center" wrapText="1"/>
    </xf>
    <xf numFmtId="0" fontId="56" fillId="2" borderId="11" xfId="0" applyFont="1" applyFill="1" applyBorder="1" applyAlignment="1">
      <alignment horizontal="center" vertical="center" wrapText="1"/>
    </xf>
    <xf numFmtId="0" fontId="56" fillId="10" borderId="51" xfId="0" applyFont="1" applyFill="1" applyBorder="1" applyAlignment="1">
      <alignment horizontal="center" vertical="center" wrapText="1"/>
    </xf>
    <xf numFmtId="0" fontId="56" fillId="10" borderId="52" xfId="0" applyFont="1" applyFill="1" applyBorder="1" applyAlignment="1">
      <alignment horizontal="center" vertical="center" wrapText="1"/>
    </xf>
    <xf numFmtId="0" fontId="57" fillId="2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0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</cellXfs>
  <cellStyles count="16">
    <cellStyle name="Comma" xfId="1" builtinId="3"/>
    <cellStyle name="Comma [0]" xfId="7" builtinId="6"/>
    <cellStyle name="Comma [0] 11" xfId="11" xr:uid="{00000000-0005-0000-0000-000002000000}"/>
    <cellStyle name="Comma [0] 2" xfId="14" xr:uid="{00000000-0005-0000-0000-000003000000}"/>
    <cellStyle name="Comma 10" xfId="4" xr:uid="{00000000-0005-0000-0000-000004000000}"/>
    <cellStyle name="Comma 2 3" xfId="15" xr:uid="{00000000-0005-0000-0000-000005000000}"/>
    <cellStyle name="Comma 2 50" xfId="9" xr:uid="{00000000-0005-0000-0000-000006000000}"/>
    <cellStyle name="Normal" xfId="0" builtinId="0"/>
    <cellStyle name="Normal 12" xfId="3" xr:uid="{00000000-0005-0000-0000-000008000000}"/>
    <cellStyle name="Normal 12 2" xfId="5" xr:uid="{00000000-0005-0000-0000-000009000000}"/>
    <cellStyle name="Normal 13" xfId="8" xr:uid="{00000000-0005-0000-0000-00000A000000}"/>
    <cellStyle name="Normal 2 14" xfId="13" xr:uid="{00000000-0005-0000-0000-00000B000000}"/>
    <cellStyle name="Normal 2 14 4" xfId="12" xr:uid="{00000000-0005-0000-0000-00000C000000}"/>
    <cellStyle name="Normal 2 25" xfId="10" xr:uid="{00000000-0005-0000-0000-00000D000000}"/>
    <cellStyle name="Normal 2 6" xfId="2" xr:uid="{00000000-0005-0000-0000-00000E000000}"/>
    <cellStyle name="Normal 7 3" xfId="6" xr:uid="{00000000-0005-0000-0000-00000F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2016125</xdr:colOff>
      <xdr:row>0</xdr:row>
      <xdr:rowOff>79375</xdr:rowOff>
    </xdr:from>
    <xdr:to>
      <xdr:col>14</xdr:col>
      <xdr:colOff>913947</xdr:colOff>
      <xdr:row>8</xdr:row>
      <xdr:rowOff>181428</xdr:rowOff>
    </xdr:to>
    <xdr:pic>
      <xdr:nvPicPr>
        <xdr:cNvPr id="3" name="Picture 2" descr="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5" y="79375"/>
          <a:ext cx="1914072" cy="2007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0</xdr:row>
      <xdr:rowOff>85725</xdr:rowOff>
    </xdr:from>
    <xdr:to>
      <xdr:col>4</xdr:col>
      <xdr:colOff>1314450</xdr:colOff>
      <xdr:row>2</xdr:row>
      <xdr:rowOff>295275</xdr:rowOff>
    </xdr:to>
    <xdr:pic>
      <xdr:nvPicPr>
        <xdr:cNvPr id="2" name="Picture 1" descr="..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85725"/>
          <a:ext cx="7334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PBD2009\FOKUS\Fokus\project\Jabar\Bekasi%20Kota\RAB%20PJU%20investasi%20Bekasi%20Ko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%20folder\Users\ACER%20DESKTOP\Desktop\pindahan\apbd\Murni%202018\Bahan%20RKPD%202018%20(3%20oktober)%202017%20ok%20(Recovered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Users\ACER%20DESKTOP\Desktop\pindahan\apbd\Murni%202018\Bahan%20RKPD%202018%20(3%20oktober)%202017%20ok%20(Recovered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oto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Kerja\Apbd%202009\1.%20Dok.%20Format\Jack%20Work%20File's\Apbd%202007\7.%20Dok.%20Konsultan%20(2007)\19.%20Ded%20-%20PL\APBD%20Murni%202007\Ded%20-%20Musren%20-%20cv.%20tribentang\Jack%20Work%20File's\Apbd%202007\7.%20Dok.%20Konsultan%20(2007)\RKA%20SKPD%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Kerja\Apbd%202009\1.%20Dok.%20Format\Jack%20Work%20File's\Apbd%202007\7.%20Dok.%20Konsultan%20(2007)\19.%20Ded%20-%20PL\APBD%20Murni%202007\Ded%20-%20Musren%20-%20cv.%20tribentang\Jack%20Work%20File's\Apbd%202007\7.%20Dok.%20Konsultan%20(2007)\RKA%20SKPD%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anji\Documents\DATA%20LAPORAN\LKPJ%20DAN%20LAKIP%20KOTA%202017\D:\idi_s\DATA%202009\OLD%20FILE\Backup%20ACERDATA%20(15%20Jan%202008)\RKA%20SKPD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di_s\DATA%202009\OLD%20FILE\Backup%20ACERDATA%20(15%20Jan%202008)\RKA%20SKPD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di_s\DATA%202009\OLD%20FILE\Backup%20ACERDATA%20(15%20Jan%202008)\RKA%20SKPD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C0E731B\RKA%20SKPD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9DA1E58\RAB%20PJU%20investasi%20Bekasi%20Ko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F49E0E\RKA%20SKPD%2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anji\Documents\DATA%20LAPORAN\LKPJ%20DAN%20LAKIP%20KOTA%202017\server2\Master\DATA-40GB\TA_2007\KEUANGAN_2007\Keuangan\TAHUN%20ANGGARAN%202007\RKA_SKPD_2007\RKA%20SKPD%2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TAHUN%20ANGGARAN%202007\RKA_SKPD_2007\RKA%20SKPD%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TAHUN%2520ANGGARAN%25202007\RKA_SKPD_2007\RKA%2520SKPD%252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anji\Documents\DATA%20LAPORAN\LKPJ%20DAN%20LAKIP%20KOTA%202017\server2\Master\DATA-40GB\TA_2007\KEUANGAN_2007\Keuangan\BL_Non%20Urusan\RKA_BTL_DPU_@__2_bR_BAHAN%20RAPA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BL_Non%20Urusan\RKA_BTL_DPU_@__2_bR_BAHAN%20RAP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2021.12.24%20BMSDA%20ver%20BAPELITBANGDA%2021112021_KELUA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0\Drive%202020\Laporan%20monev%20new%2020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%20(pnp.solidteam@gmail.com)/2021/LAPORAN%20MONEV%202021/MONEV%20KEGIATAN%202021%20AB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menklator\Mapping%20JFU%20-%20Arm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1_mcs\DATA04\DATSTU\Datstu\FPsikologi\TH2003\JOBEVDT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1_mcs\DATA04\DATPRO\WGI\GAJI\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BMSDA\ANJAB\ANJAB\ANJAB%20DISBIMASDA%202018\(%20VERIFIKASI%20KEL.2.B)%20Lampiran%204%20tingkat%20kota%2012%20Desember%202017%20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9\SK%20KEG%202019\SK%20PERUBAHAN%201\RENJA%20DBMSDA%202019\REKAP%20RENJA%20JF%202019\Siencang%20Edit2\EDIT%20SIENCANG%202019%20JF\Data%20Kerja\Apbd%202009\1.%20Dok.%20Format\Jack%20Work%20File's\Apbd%202007\7.%20Dok.%20Konsultan%20(2007)\RKA%20SKPD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Kerja\Apbd%202009\1.%20Dok.%20Format\Jack%20Work%20File's\Apbd%202007\7.%20Dok.%20Konsultan%20(2007)\RKA%20SKPD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Kerja\Apbd%202009\1.%20Dok.%20Format\Jack%20Work%20File's\Apbd%202007\7.%20Dok.%20Konsultan%20(2007)\RKA%20SKPD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00"/>
      <sheetName val="101"/>
      <sheetName val="102"/>
      <sheetName val="102-A"/>
      <sheetName val="103"/>
      <sheetName val="104"/>
      <sheetName val="104-A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-drop"/>
      <sheetName val="115"/>
      <sheetName val="Sheet1"/>
      <sheetName val="adv"/>
      <sheetName val="cs PJU"/>
      <sheetName val="cs HM"/>
      <sheetName val="item"/>
      <sheetName val="PRECALCULATION"/>
      <sheetName val="JADWAL ANGSURAN"/>
      <sheetName val="angs-modal"/>
      <sheetName val="gbr"/>
      <sheetName val="terbilang"/>
      <sheetName val="inst.pemrintah"/>
      <sheetName val="3-DIV3"/>
      <sheetName val="RAB"/>
      <sheetName val="tbl"/>
      <sheetName val="4-Basic Price"/>
      <sheetName val="Database"/>
      <sheetName val="Rek.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2">
          <cell r="E82" t="str">
            <v>Armatur lengkap - Apollo 735 C/W SON-T150W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 2018 (3 OKT) vs rpapbd 201"/>
      <sheetName val="BTL"/>
      <sheetName val="BLPU"/>
      <sheetName val="PEMBIAYAAN"/>
      <sheetName val="PEND.RINCI 3 okt"/>
      <sheetName val="RING 2018 (3 OKT) "/>
      <sheetName val="REKAP BLU PER SKPD"/>
      <sheetName val="BLU DB"/>
      <sheetName val="BLU"/>
      <sheetName val="combo ket"/>
      <sheetName val="REKAP SKPD BLU"/>
      <sheetName val="Sheet9"/>
      <sheetName val="Kode Rekening Pdapatn Kab.kota"/>
      <sheetName val="Kode rekening Belanja"/>
      <sheetName val="Kode Rekening Pembiayaan"/>
      <sheetName val="A.Div 2"/>
      <sheetName val="A.Div7"/>
      <sheetName val="3-DIV2"/>
      <sheetName val="3-DIV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KETERANGAN</v>
          </cell>
        </row>
        <row r="2">
          <cell r="A2" t="str">
            <v>Penangguhan Pembayaran</v>
          </cell>
        </row>
        <row r="3">
          <cell r="A3" t="str">
            <v>Drop</v>
          </cell>
        </row>
        <row r="4">
          <cell r="A4" t="str">
            <v>Judul Baru</v>
          </cell>
        </row>
        <row r="5">
          <cell r="A5" t="str">
            <v>Ubah Judul</v>
          </cell>
        </row>
        <row r="6">
          <cell r="A6" t="str">
            <v>Ubah Pagu</v>
          </cell>
        </row>
        <row r="7">
          <cell r="A7" t="str">
            <v>Ubah Judul dan Pagu</v>
          </cell>
        </row>
        <row r="8">
          <cell r="A8" t="str">
            <v>Ubah Sasaran Kegiatan dan Pagu</v>
          </cell>
        </row>
        <row r="9">
          <cell r="A9" t="str">
            <v>Pagu Berkurang</v>
          </cell>
        </row>
        <row r="10">
          <cell r="A10" t="str">
            <v>Pagu Bertambah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 2018 (3 OKT) vs rpapbd 201"/>
      <sheetName val="BTL"/>
      <sheetName val="BLPU"/>
      <sheetName val="PEMBIAYAAN"/>
      <sheetName val="PEND.RINCI 3 okt"/>
      <sheetName val="RING 2018 (3 OKT) "/>
      <sheetName val="REKAP BLU PER SKPD"/>
      <sheetName val="BLU DB"/>
      <sheetName val="BLU"/>
      <sheetName val="combo ket"/>
      <sheetName val="REKAP SKPD BLU"/>
      <sheetName val="Sheet9"/>
      <sheetName val="Kode Rekening Pdapatn Kab.kota"/>
      <sheetName val="Kode rekening Belanja"/>
      <sheetName val="Kode Rekening Pembiayaan"/>
      <sheetName val="A.Div 2"/>
      <sheetName val="A.Div7"/>
      <sheetName val="3-DIV2"/>
      <sheetName val="3-DIV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KETERANGAN</v>
          </cell>
        </row>
        <row r="2">
          <cell r="A2" t="str">
            <v>Penangguhan Pembayaran</v>
          </cell>
        </row>
        <row r="3">
          <cell r="A3" t="str">
            <v>Drop</v>
          </cell>
        </row>
        <row r="4">
          <cell r="A4" t="str">
            <v>Judul Baru</v>
          </cell>
        </row>
        <row r="5">
          <cell r="A5" t="str">
            <v>Ubah Judul</v>
          </cell>
        </row>
        <row r="6">
          <cell r="A6" t="str">
            <v>Ubah Pagu</v>
          </cell>
        </row>
        <row r="7">
          <cell r="A7" t="str">
            <v>Ubah Judul dan Pagu</v>
          </cell>
        </row>
        <row r="8">
          <cell r="A8" t="str">
            <v>Ubah Sasaran Kegiatan dan Pagu</v>
          </cell>
        </row>
        <row r="9">
          <cell r="A9" t="str">
            <v>Pagu Berkurang</v>
          </cell>
        </row>
        <row r="10">
          <cell r="A10" t="str">
            <v>Pagu Bertambah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to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AL-"/>
      <sheetName val="upah"/>
      <sheetName val="combo ket"/>
      <sheetName val="SatD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AL-"/>
      <sheetName val="upa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rekening Belanja"/>
      <sheetName val="Kode Rekening Pembiayaan"/>
      <sheetName val="Kode Rekening Pdapatn Kab.ko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>
            <v>0</v>
          </cell>
        </row>
        <row r="11">
          <cell r="A11" t="str">
            <v>51</v>
          </cell>
        </row>
        <row r="12">
          <cell r="A12">
            <v>0</v>
          </cell>
        </row>
        <row r="13">
          <cell r="A13" t="str">
            <v>511</v>
          </cell>
        </row>
        <row r="14">
          <cell r="A14">
            <v>0</v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>
            <v>0</v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>
            <v>0</v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>
            <v>0</v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>
            <v>0</v>
          </cell>
        </row>
        <row r="51">
          <cell r="A51" t="str">
            <v>512</v>
          </cell>
        </row>
        <row r="52">
          <cell r="A52">
            <v>0</v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>
            <v>0</v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>
            <v>0</v>
          </cell>
        </row>
        <row r="64">
          <cell r="A64" t="str">
            <v>513</v>
          </cell>
        </row>
        <row r="65">
          <cell r="A65">
            <v>0</v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>
            <v>0</v>
          </cell>
        </row>
        <row r="71">
          <cell r="A71" t="str">
            <v>514</v>
          </cell>
        </row>
        <row r="72">
          <cell r="A72">
            <v>0</v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>
            <v>0</v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>
            <v>0</v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>
            <v>0</v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>
            <v>0</v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>
            <v>0</v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>
            <v>0</v>
          </cell>
        </row>
        <row r="96">
          <cell r="A96" t="str">
            <v>515</v>
          </cell>
        </row>
        <row r="97">
          <cell r="A97">
            <v>0</v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>
            <v>0</v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 t="str">
            <v>516</v>
          </cell>
        </row>
        <row r="108">
          <cell r="A108">
            <v>0</v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>
            <v>0</v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>
            <v>0</v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>
            <v>0</v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>
            <v>0</v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>
            <v>0</v>
          </cell>
        </row>
        <row r="129">
          <cell r="A129" t="str">
            <v>517</v>
          </cell>
        </row>
        <row r="130">
          <cell r="A130">
            <v>0</v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>
            <v>0</v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>
            <v>0</v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>
            <v>0</v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>
            <v>0</v>
          </cell>
        </row>
        <row r="149">
          <cell r="A149" t="str">
            <v>518</v>
          </cell>
        </row>
        <row r="150">
          <cell r="A150">
            <v>0</v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>
            <v>0</v>
          </cell>
        </row>
        <row r="154">
          <cell r="A154" t="str">
            <v>52</v>
          </cell>
        </row>
        <row r="155">
          <cell r="A155">
            <v>0</v>
          </cell>
        </row>
        <row r="156">
          <cell r="A156" t="str">
            <v>521</v>
          </cell>
        </row>
        <row r="157">
          <cell r="A157">
            <v>0</v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>
            <v>0</v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>
            <v>0</v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>
            <v>0</v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>
            <v>0</v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>
            <v>0</v>
          </cell>
        </row>
        <row r="184">
          <cell r="A184" t="str">
            <v>522</v>
          </cell>
        </row>
        <row r="185">
          <cell r="A185">
            <v>0</v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>
            <v>0</v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>
            <v>0</v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>
            <v>0</v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>
            <v>0</v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>
            <v>0</v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>
            <v>0</v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>
            <v>0</v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>
            <v>0</v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>
            <v>0</v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>
            <v>0</v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>
            <v>0</v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>
            <v>0</v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>
            <v>0</v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>
            <v>0</v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>
            <v>0</v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>
            <v>0</v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>
            <v>0</v>
          </cell>
        </row>
        <row r="304">
          <cell r="A304" t="str">
            <v>523</v>
          </cell>
        </row>
        <row r="305">
          <cell r="A305">
            <v>0</v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>
            <v>0</v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>
            <v>0</v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>
            <v>0</v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>
            <v>0</v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>
            <v>0</v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>
            <v>0</v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>
            <v>0</v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>
            <v>0</v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>
            <v>0</v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>
            <v>0</v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>
            <v>0</v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>
            <v>0</v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>
            <v>0</v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>
            <v>0</v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>
            <v>0</v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>
            <v>0</v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>
            <v>0</v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>
            <v>0</v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>
            <v>0</v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>
            <v>0</v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>
            <v>0</v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>
            <v>0</v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>
            <v>0</v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>
            <v>0</v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>
            <v>0</v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>
            <v>0</v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>
            <v>0</v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>
            <v>0</v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00"/>
      <sheetName val="101"/>
      <sheetName val="102"/>
      <sheetName val="102-A"/>
      <sheetName val="103"/>
      <sheetName val="104"/>
      <sheetName val="104-A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-drop"/>
      <sheetName val="115"/>
      <sheetName val="Sheet1"/>
      <sheetName val="adv"/>
      <sheetName val="cs PJU"/>
      <sheetName val="cs HM"/>
      <sheetName val="item"/>
      <sheetName val="PRECALCULATION"/>
      <sheetName val="JADWAL ANGSURAN"/>
      <sheetName val="angs-modal"/>
      <sheetName val="g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2">
          <cell r="E82" t="str">
            <v>Armatur lengkap - Apollo 735 C/W SON-T150W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rekening Belanj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-E"/>
      <sheetName val="Meth"/>
      <sheetName val="H.Satuan"/>
      <sheetName val="Harga Satuan Upah &amp; Bahan"/>
      <sheetName val="Daf Kuantitas &amp; Harga"/>
      <sheetName val="Isian Biodata"/>
      <sheetName val="DATA BASE"/>
      <sheetName val="EDIT PAKET"/>
      <sheetName val="anls by sewa"/>
      <sheetName val="Currency Rate"/>
      <sheetName val="1.General "/>
      <sheetName val="CH"/>
      <sheetName val="jeulingke"/>
      <sheetName val="tibang"/>
      <sheetName val="BANGUNAN UTAMA"/>
      <sheetName val="koderek"/>
      <sheetName val="HARGA BAHAN BAKU"/>
      <sheetName val="Rekap-Bdg"/>
      <sheetName val="HrgMat"/>
      <sheetName val="pek tanah utk irig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  <row r="3402">
          <cell r="A3402" t="str">
            <v>5233013</v>
          </cell>
        </row>
        <row r="3403">
          <cell r="A3403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-E"/>
      <sheetName val="Meth"/>
      <sheetName val="H.Satuan"/>
      <sheetName val="Harga Satuan Upah &amp; Bahan"/>
      <sheetName val="Daf Kuantitas &amp; Harga"/>
      <sheetName val="Isian Biodata"/>
      <sheetName val="DATA BASE"/>
      <sheetName val="EDIT PAKET"/>
      <sheetName val="anls by sewa"/>
      <sheetName val="Currency Rate"/>
      <sheetName val="1.General "/>
      <sheetName val="CH"/>
      <sheetName val="jeulingke"/>
      <sheetName val="tibang"/>
      <sheetName val="BANGUNAN UT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>
            <v>0</v>
          </cell>
        </row>
        <row r="11">
          <cell r="A11" t="str">
            <v>51</v>
          </cell>
        </row>
        <row r="12">
          <cell r="A12">
            <v>0</v>
          </cell>
        </row>
        <row r="13">
          <cell r="A13" t="str">
            <v>511</v>
          </cell>
        </row>
        <row r="14">
          <cell r="A14">
            <v>0</v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>
            <v>0</v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>
            <v>0</v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>
            <v>0</v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>
            <v>0</v>
          </cell>
        </row>
        <row r="51">
          <cell r="A51" t="str">
            <v>512</v>
          </cell>
        </row>
        <row r="52">
          <cell r="A52">
            <v>0</v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>
            <v>0</v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>
            <v>0</v>
          </cell>
        </row>
        <row r="64">
          <cell r="A64" t="str">
            <v>513</v>
          </cell>
        </row>
        <row r="65">
          <cell r="A65">
            <v>0</v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>
            <v>0</v>
          </cell>
        </row>
        <row r="71">
          <cell r="A71" t="str">
            <v>514</v>
          </cell>
        </row>
        <row r="72">
          <cell r="A72">
            <v>0</v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>
            <v>0</v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>
            <v>0</v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>
            <v>0</v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>
            <v>0</v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>
            <v>0</v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>
            <v>0</v>
          </cell>
        </row>
        <row r="96">
          <cell r="A96" t="str">
            <v>515</v>
          </cell>
        </row>
        <row r="97">
          <cell r="A97">
            <v>0</v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>
            <v>0</v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 t="str">
            <v>516</v>
          </cell>
        </row>
        <row r="108">
          <cell r="A108">
            <v>0</v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>
            <v>0</v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>
            <v>0</v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>
            <v>0</v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>
            <v>0</v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>
            <v>0</v>
          </cell>
        </row>
        <row r="129">
          <cell r="A129" t="str">
            <v>517</v>
          </cell>
        </row>
        <row r="130">
          <cell r="A130">
            <v>0</v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>
            <v>0</v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>
            <v>0</v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>
            <v>0</v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>
            <v>0</v>
          </cell>
        </row>
        <row r="149">
          <cell r="A149" t="str">
            <v>518</v>
          </cell>
        </row>
        <row r="150">
          <cell r="A150">
            <v>0</v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>
            <v>0</v>
          </cell>
        </row>
        <row r="154">
          <cell r="A154" t="str">
            <v>52</v>
          </cell>
        </row>
        <row r="155">
          <cell r="A155">
            <v>0</v>
          </cell>
        </row>
        <row r="156">
          <cell r="A156" t="str">
            <v>521</v>
          </cell>
        </row>
        <row r="157">
          <cell r="A157">
            <v>0</v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>
            <v>0</v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>
            <v>0</v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>
            <v>0</v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>
            <v>0</v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>
            <v>0</v>
          </cell>
        </row>
        <row r="184">
          <cell r="A184" t="str">
            <v>522</v>
          </cell>
        </row>
        <row r="185">
          <cell r="A185">
            <v>0</v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>
            <v>0</v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>
            <v>0</v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>
            <v>0</v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>
            <v>0</v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>
            <v>0</v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>
            <v>0</v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>
            <v>0</v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>
            <v>0</v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>
            <v>0</v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>
            <v>0</v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>
            <v>0</v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>
            <v>0</v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>
            <v>0</v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>
            <v>0</v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>
            <v>0</v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>
            <v>0</v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>
            <v>0</v>
          </cell>
        </row>
        <row r="304">
          <cell r="A304" t="str">
            <v>523</v>
          </cell>
        </row>
        <row r="305">
          <cell r="A305">
            <v>0</v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>
            <v>0</v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>
            <v>0</v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>
            <v>0</v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>
            <v>0</v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>
            <v>0</v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>
            <v>0</v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>
            <v>0</v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>
            <v>0</v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>
            <v>0</v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>
            <v>0</v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>
            <v>0</v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>
            <v>0</v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>
            <v>0</v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>
            <v>0</v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>
            <v>0</v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>
            <v>0</v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>
            <v>0</v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>
            <v>0</v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>
            <v>0</v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>
            <v>0</v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>
            <v>0</v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>
            <v>0</v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>
            <v>0</v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>
            <v>0</v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>
            <v>0</v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>
            <v>0</v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>
            <v>0</v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>
            <v>0</v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  <row r="3402">
          <cell r="A3402" t="str">
            <v>5233013</v>
          </cell>
        </row>
        <row r="3403">
          <cell r="A3403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rek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Pem"/>
      <sheetName val="Kode Dinas"/>
      <sheetName val="Kode Keg"/>
      <sheetName val="Kode Prog"/>
      <sheetName val="GAJI PNS"/>
      <sheetName val="P.DINAS"/>
      <sheetName val="MAKANAN"/>
      <sheetName val="CETAK"/>
      <sheetName val="SERVIS"/>
      <sheetName val="PERANGKO_ALAT KEB."/>
      <sheetName val="ALAT LISTRIK"/>
      <sheetName val="ATK"/>
      <sheetName val="PEGAWAI"/>
      <sheetName val="RKA-SKPD (2)"/>
      <sheetName val="RKA-PERJALAN (2)"/>
      <sheetName val="PENDAHULUAN"/>
      <sheetName val="REKAP"/>
      <sheetName val="BTL"/>
      <sheetName val="BL"/>
      <sheetName val="REKAP_REKENING"/>
      <sheetName val="RKA-SKPD_REKAP"/>
      <sheetName val="RKA-GAJI"/>
      <sheetName val="RKA-SKPD 2.2"/>
      <sheetName val="RKA-PERJALAN"/>
      <sheetName val="RKA-MAKANAN"/>
      <sheetName val="RKA-CETAKAN"/>
      <sheetName val="RKA-SERVIS"/>
      <sheetName val="JASA KANTOR"/>
      <sheetName val="koderek"/>
      <sheetName val="RKA-JASA KANTOR"/>
      <sheetName val="RKA-PERLENGKAPAN KANTOR"/>
      <sheetName val="RKA-ALAT LISTRIK"/>
      <sheetName val="RKA-ATK"/>
      <sheetName val="RKA-BEASISWA"/>
      <sheetName val="RKA-LEMBUR"/>
      <sheetName val="RKA-HONOR TKK"/>
      <sheetName val="RKA-SKPD 3.1"/>
      <sheetName val="RKA-SKPD 3.2"/>
      <sheetName val="Kode rekening Belanja"/>
      <sheetName val="Sheet1"/>
      <sheetName val="Kode Rekening Pembiayaan"/>
      <sheetName val="Kode Rekening Pdapatn Kab.kota"/>
      <sheetName val="Resume"/>
      <sheetName val="EDIT PAKET"/>
      <sheetName val="Isian Biodata"/>
      <sheetName val="RAB"/>
      <sheetName val="1.General "/>
      <sheetName val="13.Nangakara Weir"/>
      <sheetName val="14.Irr.Canal Work"/>
      <sheetName val="15.Irr. Struc.Work"/>
      <sheetName val="16.Pipe Inst."/>
      <sheetName val="18.Lateral Pipe"/>
      <sheetName val="DAF_1"/>
      <sheetName val="BIIL ASLI"/>
      <sheetName val="combo ket"/>
      <sheetName val="BAHAN"/>
      <sheetName val="HARGA BAHAN BAKU"/>
      <sheetName val="UPAH &amp; BAHAN"/>
      <sheetName val="DAFTAR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F1" t="str">
            <v>Kode Rek</v>
          </cell>
          <cell r="G1" t="str">
            <v>KDANG</v>
          </cell>
          <cell r="H1" t="str">
            <v>NAMA ANGGARAN</v>
          </cell>
        </row>
        <row r="2">
          <cell r="F2" t="str">
            <v>Kode Rek</v>
          </cell>
          <cell r="G2" t="str">
            <v>KDANG</v>
          </cell>
          <cell r="H2" t="str">
            <v>NAMA ANGGARAN</v>
          </cell>
        </row>
        <row r="3">
          <cell r="A3" t="str">
            <v>1</v>
          </cell>
          <cell r="F3" t="str">
            <v>1</v>
          </cell>
          <cell r="G3" t="str">
            <v>1.0.0.0.0</v>
          </cell>
          <cell r="H3" t="str">
            <v>ASET</v>
          </cell>
        </row>
        <row r="4">
          <cell r="A4" t="str">
            <v>1</v>
          </cell>
          <cell r="B4" t="str">
            <v>1</v>
          </cell>
          <cell r="F4" t="str">
            <v>1.1</v>
          </cell>
          <cell r="G4" t="str">
            <v>1.1.0.0.0</v>
          </cell>
          <cell r="H4" t="str">
            <v>ASET LANCAR</v>
          </cell>
        </row>
        <row r="5">
          <cell r="A5" t="str">
            <v>1</v>
          </cell>
          <cell r="B5" t="str">
            <v>1</v>
          </cell>
          <cell r="C5" t="str">
            <v>1</v>
          </cell>
          <cell r="F5" t="str">
            <v>1.1.1</v>
          </cell>
          <cell r="G5" t="str">
            <v>1.1.1.0.0</v>
          </cell>
          <cell r="H5" t="str">
            <v>Kas</v>
          </cell>
        </row>
        <row r="6">
          <cell r="A6" t="str">
            <v>1</v>
          </cell>
          <cell r="B6" t="str">
            <v>1</v>
          </cell>
          <cell r="C6" t="str">
            <v>1</v>
          </cell>
          <cell r="D6" t="str">
            <v>01</v>
          </cell>
          <cell r="F6" t="str">
            <v>1.1.1.01</v>
          </cell>
          <cell r="G6" t="str">
            <v>1.1.1.01.0</v>
          </cell>
          <cell r="H6" t="str">
            <v>Kas di Kas Daerah</v>
          </cell>
        </row>
        <row r="7">
          <cell r="A7" t="str">
            <v>1</v>
          </cell>
          <cell r="B7" t="str">
            <v>1</v>
          </cell>
          <cell r="C7" t="str">
            <v>1</v>
          </cell>
          <cell r="D7" t="str">
            <v>01</v>
          </cell>
          <cell r="E7" t="str">
            <v>01</v>
          </cell>
          <cell r="F7" t="str">
            <v>1.1.1.01.01</v>
          </cell>
          <cell r="G7" t="str">
            <v>1.1.1.01.01</v>
          </cell>
          <cell r="H7" t="str">
            <v>Kas di Kas Daerah</v>
          </cell>
        </row>
        <row r="8">
          <cell r="A8" t="str">
            <v>1</v>
          </cell>
          <cell r="B8" t="str">
            <v>1</v>
          </cell>
          <cell r="C8" t="str">
            <v>1</v>
          </cell>
          <cell r="D8" t="str">
            <v>02</v>
          </cell>
          <cell r="F8" t="str">
            <v>1.1.1.02</v>
          </cell>
          <cell r="G8" t="str">
            <v>1.1.1.02.0</v>
          </cell>
          <cell r="H8" t="str">
            <v>Kas di Bendahara Penerimaan</v>
          </cell>
        </row>
        <row r="9">
          <cell r="A9" t="str">
            <v>1</v>
          </cell>
          <cell r="B9" t="str">
            <v>1</v>
          </cell>
          <cell r="C9" t="str">
            <v>1</v>
          </cell>
          <cell r="D9" t="str">
            <v>02</v>
          </cell>
          <cell r="E9" t="str">
            <v>01</v>
          </cell>
          <cell r="F9" t="str">
            <v>1.1.1.02.01</v>
          </cell>
          <cell r="G9" t="str">
            <v>1.1.1.02.01</v>
          </cell>
          <cell r="H9" t="str">
            <v>Kas di Bendahara Penerimaan</v>
          </cell>
        </row>
        <row r="10">
          <cell r="A10" t="str">
            <v>1</v>
          </cell>
          <cell r="B10" t="str">
            <v>1</v>
          </cell>
          <cell r="C10" t="str">
            <v>1</v>
          </cell>
          <cell r="D10" t="str">
            <v>03</v>
          </cell>
          <cell r="F10" t="str">
            <v>1.1.1.03</v>
          </cell>
          <cell r="G10" t="str">
            <v>1.1.1.03.0</v>
          </cell>
          <cell r="H10" t="str">
            <v>Kas di Bendahara Pengeluaran</v>
          </cell>
        </row>
        <row r="11">
          <cell r="A11" t="str">
            <v>1</v>
          </cell>
          <cell r="B11" t="str">
            <v>1</v>
          </cell>
          <cell r="C11" t="str">
            <v>1</v>
          </cell>
          <cell r="D11" t="str">
            <v>03</v>
          </cell>
          <cell r="E11" t="str">
            <v>01</v>
          </cell>
          <cell r="F11" t="str">
            <v>1.1.1.03.01</v>
          </cell>
          <cell r="G11" t="str">
            <v>1.1.1.03.01</v>
          </cell>
          <cell r="H11" t="str">
            <v>Kas di Bendahara Pengeluaran</v>
          </cell>
        </row>
        <row r="12">
          <cell r="A12" t="str">
            <v>1</v>
          </cell>
          <cell r="B12" t="str">
            <v>1</v>
          </cell>
          <cell r="C12" t="str">
            <v>2</v>
          </cell>
          <cell r="F12" t="str">
            <v>1.1.2</v>
          </cell>
          <cell r="G12" t="str">
            <v>1.1.2.0.0</v>
          </cell>
          <cell r="H12" t="str">
            <v>Investasi Jangka Pendek</v>
          </cell>
        </row>
        <row r="13">
          <cell r="A13" t="str">
            <v>1</v>
          </cell>
          <cell r="B13" t="str">
            <v>1</v>
          </cell>
          <cell r="C13" t="str">
            <v>2</v>
          </cell>
          <cell r="D13" t="str">
            <v>01</v>
          </cell>
          <cell r="F13" t="str">
            <v>1.1.2.01</v>
          </cell>
          <cell r="G13" t="str">
            <v>1.1.2.01.0</v>
          </cell>
          <cell r="H13" t="str">
            <v>Investasi dalam Saham</v>
          </cell>
        </row>
        <row r="14">
          <cell r="A14" t="str">
            <v>1</v>
          </cell>
          <cell r="B14" t="str">
            <v>1</v>
          </cell>
          <cell r="C14" t="str">
            <v>2</v>
          </cell>
          <cell r="D14" t="str">
            <v>01</v>
          </cell>
          <cell r="E14" t="str">
            <v>01</v>
          </cell>
          <cell r="F14" t="str">
            <v>1.1.2.01.01</v>
          </cell>
          <cell r="G14" t="str">
            <v>1.1.2.01.01</v>
          </cell>
          <cell r="H14" t="str">
            <v>Investasi dalam Saham</v>
          </cell>
        </row>
        <row r="15">
          <cell r="A15" t="str">
            <v>1</v>
          </cell>
          <cell r="B15" t="str">
            <v>1</v>
          </cell>
          <cell r="C15" t="str">
            <v>2</v>
          </cell>
          <cell r="D15" t="str">
            <v>02</v>
          </cell>
          <cell r="F15" t="str">
            <v>1.1.2.02</v>
          </cell>
          <cell r="G15" t="str">
            <v>1.1.2.02.0</v>
          </cell>
          <cell r="H15" t="str">
            <v>Investasi dalam Obligasi</v>
          </cell>
        </row>
        <row r="16">
          <cell r="A16" t="str">
            <v>1</v>
          </cell>
          <cell r="B16" t="str">
            <v>1</v>
          </cell>
          <cell r="C16" t="str">
            <v>2</v>
          </cell>
          <cell r="D16" t="str">
            <v>02</v>
          </cell>
          <cell r="E16" t="str">
            <v>01</v>
          </cell>
          <cell r="F16" t="str">
            <v>1.1.2.02.01</v>
          </cell>
          <cell r="G16" t="str">
            <v>1.1.2.02.01</v>
          </cell>
          <cell r="H16" t="str">
            <v>Investasi dalam Obligasi</v>
          </cell>
        </row>
        <row r="17">
          <cell r="A17" t="str">
            <v>1</v>
          </cell>
          <cell r="B17" t="str">
            <v>1</v>
          </cell>
          <cell r="C17" t="str">
            <v>3</v>
          </cell>
          <cell r="F17" t="str">
            <v>1.1.3</v>
          </cell>
          <cell r="G17" t="str">
            <v>1.1.3.0.0</v>
          </cell>
          <cell r="H17" t="str">
            <v>Piutang</v>
          </cell>
        </row>
        <row r="18">
          <cell r="A18" t="str">
            <v>1</v>
          </cell>
          <cell r="B18" t="str">
            <v>1</v>
          </cell>
          <cell r="C18" t="str">
            <v>3</v>
          </cell>
          <cell r="D18" t="str">
            <v>01</v>
          </cell>
          <cell r="F18" t="str">
            <v>1.1.3.01</v>
          </cell>
          <cell r="G18" t="str">
            <v>1.1.3.01.0</v>
          </cell>
          <cell r="H18" t="str">
            <v>Piutang Pajak</v>
          </cell>
        </row>
        <row r="19">
          <cell r="A19" t="str">
            <v>1</v>
          </cell>
          <cell r="B19" t="str">
            <v>1</v>
          </cell>
          <cell r="C19" t="str">
            <v>3</v>
          </cell>
          <cell r="D19" t="str">
            <v>01</v>
          </cell>
          <cell r="E19" t="str">
            <v>01</v>
          </cell>
          <cell r="F19" t="str">
            <v>1.1.3.01.01</v>
          </cell>
          <cell r="G19" t="str">
            <v>1.1.3.01.01</v>
          </cell>
          <cell r="H19" t="str">
            <v>Piutang Pajak Hotel</v>
          </cell>
        </row>
        <row r="20">
          <cell r="A20" t="str">
            <v>1</v>
          </cell>
          <cell r="B20" t="str">
            <v>1</v>
          </cell>
          <cell r="C20" t="str">
            <v>3</v>
          </cell>
          <cell r="D20" t="str">
            <v>01</v>
          </cell>
          <cell r="E20" t="str">
            <v>02</v>
          </cell>
          <cell r="F20" t="str">
            <v>1.1.3.01.02</v>
          </cell>
          <cell r="G20" t="str">
            <v>1.1.3.01.02</v>
          </cell>
          <cell r="H20" t="str">
            <v>Piutang Pajak Restoran</v>
          </cell>
        </row>
        <row r="21">
          <cell r="A21" t="str">
            <v>1</v>
          </cell>
          <cell r="B21" t="str">
            <v>1</v>
          </cell>
          <cell r="C21" t="str">
            <v>3</v>
          </cell>
          <cell r="D21" t="str">
            <v>01</v>
          </cell>
          <cell r="E21" t="str">
            <v>03</v>
          </cell>
          <cell r="F21" t="str">
            <v>1.1.3.01.03</v>
          </cell>
          <cell r="G21" t="str">
            <v>1.1.3.01.03</v>
          </cell>
          <cell r="H21" t="str">
            <v>Piutang Pajak Hiburan</v>
          </cell>
        </row>
        <row r="22">
          <cell r="A22" t="str">
            <v>1</v>
          </cell>
          <cell r="B22" t="str">
            <v>1</v>
          </cell>
          <cell r="C22" t="str">
            <v>3</v>
          </cell>
          <cell r="D22" t="str">
            <v>01</v>
          </cell>
          <cell r="E22" t="str">
            <v>04</v>
          </cell>
          <cell r="F22" t="str">
            <v>1.1.3.01.04</v>
          </cell>
          <cell r="G22" t="str">
            <v>1.1.3.01.04</v>
          </cell>
          <cell r="H22" t="str">
            <v>Piutang Pajak Reklame</v>
          </cell>
        </row>
        <row r="23">
          <cell r="A23" t="str">
            <v>1</v>
          </cell>
          <cell r="B23" t="str">
            <v>1</v>
          </cell>
          <cell r="C23" t="str">
            <v>3</v>
          </cell>
          <cell r="D23" t="str">
            <v>01</v>
          </cell>
          <cell r="E23" t="str">
            <v>05</v>
          </cell>
          <cell r="F23" t="str">
            <v>1.1.3.01.05</v>
          </cell>
          <cell r="G23" t="str">
            <v>1.1.3.01.05</v>
          </cell>
          <cell r="H23" t="str">
            <v>Piutang Pajak Penerangan Jalan</v>
          </cell>
        </row>
        <row r="24">
          <cell r="A24" t="str">
            <v>1</v>
          </cell>
          <cell r="B24" t="str">
            <v>1</v>
          </cell>
          <cell r="C24" t="str">
            <v>3</v>
          </cell>
          <cell r="D24" t="str">
            <v>01</v>
          </cell>
          <cell r="E24" t="str">
            <v>06</v>
          </cell>
          <cell r="F24" t="str">
            <v>1.1.3.01.06</v>
          </cell>
          <cell r="G24" t="str">
            <v>1.1.3.01.06</v>
          </cell>
          <cell r="H24" t="str">
            <v>Piutang Pajak Pengambilan Bahan Galian Golongan C</v>
          </cell>
        </row>
        <row r="25">
          <cell r="A25" t="str">
            <v>1</v>
          </cell>
          <cell r="B25" t="str">
            <v>1</v>
          </cell>
          <cell r="C25" t="str">
            <v>3</v>
          </cell>
          <cell r="D25" t="str">
            <v>01</v>
          </cell>
          <cell r="E25" t="str">
            <v>07</v>
          </cell>
          <cell r="F25" t="str">
            <v>1.1.3.01.07</v>
          </cell>
          <cell r="G25" t="str">
            <v>1.1.3.01.07</v>
          </cell>
          <cell r="H25" t="str">
            <v>Piutang Pajak Parkir</v>
          </cell>
        </row>
        <row r="26">
          <cell r="A26" t="str">
            <v>1</v>
          </cell>
          <cell r="B26" t="str">
            <v>1</v>
          </cell>
          <cell r="C26" t="str">
            <v>3</v>
          </cell>
          <cell r="D26" t="str">
            <v>01</v>
          </cell>
          <cell r="E26" t="str">
            <v>08</v>
          </cell>
          <cell r="F26" t="str">
            <v>1.1.3.01.08</v>
          </cell>
          <cell r="G26" t="str">
            <v>1.1.3.01.08</v>
          </cell>
          <cell r="H26" t="str">
            <v>Piutang Pajak Air Bawah Tanah</v>
          </cell>
        </row>
        <row r="27">
          <cell r="A27" t="str">
            <v>1</v>
          </cell>
          <cell r="B27" t="str">
            <v>1</v>
          </cell>
          <cell r="C27" t="str">
            <v>3</v>
          </cell>
          <cell r="D27" t="str">
            <v>01</v>
          </cell>
          <cell r="E27" t="str">
            <v>09</v>
          </cell>
          <cell r="F27" t="str">
            <v>1.1.3.01.09</v>
          </cell>
          <cell r="G27" t="str">
            <v>1.1.3.01.09</v>
          </cell>
          <cell r="H27" t="str">
            <v>Piutang Pajak Sarang Burung Walet</v>
          </cell>
        </row>
        <row r="28">
          <cell r="A28" t="str">
            <v>1</v>
          </cell>
          <cell r="B28" t="str">
            <v>1</v>
          </cell>
          <cell r="C28" t="str">
            <v>3</v>
          </cell>
          <cell r="D28" t="str">
            <v>01</v>
          </cell>
          <cell r="E28" t="str">
            <v>10</v>
          </cell>
          <cell r="F28" t="str">
            <v>1.1.3.01.10</v>
          </cell>
          <cell r="G28" t="str">
            <v>1.1.3.01.10</v>
          </cell>
          <cell r="H28" t="str">
            <v>Piutang Pajak Lingkungan</v>
          </cell>
        </row>
        <row r="29">
          <cell r="A29" t="str">
            <v>1</v>
          </cell>
          <cell r="B29" t="str">
            <v>1</v>
          </cell>
          <cell r="C29" t="str">
            <v>3</v>
          </cell>
          <cell r="D29" t="str">
            <v>02</v>
          </cell>
          <cell r="F29" t="str">
            <v>1.1.3.02</v>
          </cell>
          <cell r="G29" t="str">
            <v>1.1.3.02.0</v>
          </cell>
          <cell r="H29" t="str">
            <v>Piutang Retribusi</v>
          </cell>
        </row>
        <row r="30">
          <cell r="A30" t="str">
            <v>1</v>
          </cell>
          <cell r="B30" t="str">
            <v>1</v>
          </cell>
          <cell r="C30" t="str">
            <v>3</v>
          </cell>
          <cell r="D30" t="str">
            <v>02</v>
          </cell>
          <cell r="E30" t="str">
            <v>01</v>
          </cell>
          <cell r="F30" t="str">
            <v>1.1.3.02.01</v>
          </cell>
          <cell r="G30" t="str">
            <v>1.1.3.02.01</v>
          </cell>
          <cell r="H30" t="str">
            <v>Piutang Retribusi Jasa Umum</v>
          </cell>
        </row>
        <row r="31">
          <cell r="A31" t="str">
            <v>1</v>
          </cell>
          <cell r="B31" t="str">
            <v>1</v>
          </cell>
          <cell r="C31" t="str">
            <v>3</v>
          </cell>
          <cell r="D31" t="str">
            <v>02</v>
          </cell>
          <cell r="E31" t="str">
            <v>02</v>
          </cell>
          <cell r="F31" t="str">
            <v>1.1.3.02.02</v>
          </cell>
          <cell r="G31" t="str">
            <v>1.1.3.02.02</v>
          </cell>
          <cell r="H31" t="str">
            <v>Piutang Retribusi Jasa Usaha</v>
          </cell>
        </row>
        <row r="32">
          <cell r="A32" t="str">
            <v>1</v>
          </cell>
          <cell r="B32" t="str">
            <v>1</v>
          </cell>
          <cell r="C32" t="str">
            <v>3</v>
          </cell>
          <cell r="D32" t="str">
            <v>02</v>
          </cell>
          <cell r="E32" t="str">
            <v>03</v>
          </cell>
          <cell r="F32" t="str">
            <v>1.1.3.02.03</v>
          </cell>
          <cell r="G32" t="str">
            <v>1.1.3.02.03</v>
          </cell>
          <cell r="H32" t="str">
            <v>Piutang Retribusi Perizinan Tertentu</v>
          </cell>
        </row>
        <row r="33">
          <cell r="A33" t="str">
            <v>1</v>
          </cell>
          <cell r="B33" t="str">
            <v>1</v>
          </cell>
          <cell r="C33" t="str">
            <v>3</v>
          </cell>
          <cell r="D33" t="str">
            <v>03</v>
          </cell>
          <cell r="F33" t="str">
            <v>1.1.3.03</v>
          </cell>
          <cell r="G33" t="str">
            <v>1.1.3.03.0</v>
          </cell>
          <cell r="H33" t="str">
            <v>Piutang Dana Bagi Hasil</v>
          </cell>
        </row>
        <row r="34">
          <cell r="A34" t="str">
            <v>1</v>
          </cell>
          <cell r="B34" t="str">
            <v>1</v>
          </cell>
          <cell r="C34" t="str">
            <v>3</v>
          </cell>
          <cell r="D34" t="str">
            <v>03</v>
          </cell>
          <cell r="E34" t="str">
            <v>01</v>
          </cell>
          <cell r="F34" t="str">
            <v>1.1.3.03.01</v>
          </cell>
          <cell r="G34" t="str">
            <v>1.1.3.03.01</v>
          </cell>
          <cell r="H34" t="str">
            <v>Piutang Dana Bagi Hasil Pajak</v>
          </cell>
        </row>
        <row r="35">
          <cell r="A35" t="str">
            <v>1</v>
          </cell>
          <cell r="B35" t="str">
            <v>1</v>
          </cell>
          <cell r="C35" t="str">
            <v>3</v>
          </cell>
          <cell r="D35" t="str">
            <v>03</v>
          </cell>
          <cell r="E35" t="str">
            <v>02</v>
          </cell>
          <cell r="F35" t="str">
            <v>1.1.3.03.02</v>
          </cell>
          <cell r="G35" t="str">
            <v>1.1.3.03.02</v>
          </cell>
          <cell r="H35" t="str">
            <v>Piutang Dana Bagi Hasil Bukan Pajak/Sumber Daya Alam</v>
          </cell>
        </row>
        <row r="36">
          <cell r="A36" t="str">
            <v>1</v>
          </cell>
          <cell r="B36" t="str">
            <v>1</v>
          </cell>
          <cell r="C36" t="str">
            <v>3</v>
          </cell>
          <cell r="D36" t="str">
            <v>04</v>
          </cell>
          <cell r="F36" t="str">
            <v>1.1.3.04</v>
          </cell>
          <cell r="G36" t="str">
            <v>1.1.3.04.0</v>
          </cell>
          <cell r="H36" t="str">
            <v>Piutang Dana Alokasi Umum</v>
          </cell>
        </row>
        <row r="37">
          <cell r="A37" t="str">
            <v>1</v>
          </cell>
          <cell r="B37" t="str">
            <v>1</v>
          </cell>
          <cell r="C37" t="str">
            <v>3</v>
          </cell>
          <cell r="D37" t="str">
            <v>04</v>
          </cell>
          <cell r="E37" t="str">
            <v>01</v>
          </cell>
          <cell r="F37" t="str">
            <v>1.1.3.04.01</v>
          </cell>
          <cell r="G37" t="str">
            <v>1.1.3.04.01</v>
          </cell>
          <cell r="H37" t="str">
            <v>Piutang Dana Alokasi Umum</v>
          </cell>
        </row>
        <row r="38">
          <cell r="A38" t="str">
            <v>1</v>
          </cell>
          <cell r="B38" t="str">
            <v>1</v>
          </cell>
          <cell r="C38" t="str">
            <v>3</v>
          </cell>
          <cell r="D38" t="str">
            <v>05</v>
          </cell>
          <cell r="F38" t="str">
            <v>1.1.3.05</v>
          </cell>
          <cell r="G38" t="str">
            <v>1.1.3.05.0</v>
          </cell>
          <cell r="H38" t="str">
            <v>Piutang Dana Alokasi Khusus</v>
          </cell>
        </row>
        <row r="39">
          <cell r="A39" t="str">
            <v>1</v>
          </cell>
          <cell r="B39" t="str">
            <v>1</v>
          </cell>
          <cell r="C39" t="str">
            <v>3</v>
          </cell>
          <cell r="D39" t="str">
            <v>05</v>
          </cell>
          <cell r="E39" t="str">
            <v>01</v>
          </cell>
          <cell r="F39" t="str">
            <v>1.1.3.05.01</v>
          </cell>
          <cell r="G39" t="str">
            <v>1.1.3.05.01</v>
          </cell>
          <cell r="H39" t="str">
            <v>Piutang Dana Alokasi Khusus</v>
          </cell>
        </row>
        <row r="40">
          <cell r="A40" t="str">
            <v>1</v>
          </cell>
          <cell r="B40" t="str">
            <v>1</v>
          </cell>
          <cell r="C40" t="str">
            <v>4</v>
          </cell>
          <cell r="F40" t="str">
            <v>1.1.4</v>
          </cell>
          <cell r="G40" t="str">
            <v>1.1.4.0.0</v>
          </cell>
          <cell r="H40" t="str">
            <v>Piutang Lain-lain</v>
          </cell>
        </row>
        <row r="41">
          <cell r="A41" t="str">
            <v>1</v>
          </cell>
          <cell r="B41" t="str">
            <v>1</v>
          </cell>
          <cell r="C41" t="str">
            <v>4</v>
          </cell>
          <cell r="D41" t="str">
            <v>01</v>
          </cell>
          <cell r="F41" t="str">
            <v>1.1.4.01</v>
          </cell>
          <cell r="G41" t="str">
            <v>1.1.4.01.0</v>
          </cell>
          <cell r="H41" t="str">
            <v>Piutang Bagian Lancar Penjualan Angsuran</v>
          </cell>
        </row>
        <row r="42">
          <cell r="A42" t="str">
            <v>1</v>
          </cell>
          <cell r="B42" t="str">
            <v>1</v>
          </cell>
          <cell r="C42" t="str">
            <v>4</v>
          </cell>
          <cell r="D42" t="str">
            <v>01</v>
          </cell>
          <cell r="E42" t="str">
            <v>01</v>
          </cell>
          <cell r="F42" t="str">
            <v>1.1.4.01.01</v>
          </cell>
          <cell r="G42" t="str">
            <v>1.1.4.01.01</v>
          </cell>
          <cell r="H42" t="str">
            <v>Piutang Bagian Lancar Penjualan Angsuran Cicilan Kendaraan Bermotor</v>
          </cell>
        </row>
        <row r="43">
          <cell r="A43" t="str">
            <v>1</v>
          </cell>
          <cell r="B43" t="str">
            <v>1</v>
          </cell>
          <cell r="C43" t="str">
            <v>4</v>
          </cell>
          <cell r="D43" t="str">
            <v>01</v>
          </cell>
          <cell r="E43" t="str">
            <v>02</v>
          </cell>
          <cell r="F43" t="str">
            <v>1.1.4.01.02</v>
          </cell>
          <cell r="G43" t="str">
            <v>1.1.4.01.02</v>
          </cell>
          <cell r="H43" t="str">
            <v>Piutang Bagian Lancar Penjualan Angsuran Cicilan Rumah</v>
          </cell>
        </row>
        <row r="44">
          <cell r="A44" t="str">
            <v>1</v>
          </cell>
          <cell r="B44" t="str">
            <v>1</v>
          </cell>
          <cell r="C44" t="str">
            <v>4</v>
          </cell>
          <cell r="D44" t="str">
            <v>01</v>
          </cell>
          <cell r="E44" t="str">
            <v>03</v>
          </cell>
          <cell r="F44" t="str">
            <v>1.1.4.01.03</v>
          </cell>
          <cell r="G44" t="str">
            <v>1.1.4.01.03</v>
          </cell>
          <cell r="H44" t="str">
            <v>Piutang Bagian Lancar Penjualan Angsuran Cicilan Tanah</v>
          </cell>
        </row>
        <row r="45">
          <cell r="A45" t="str">
            <v>1</v>
          </cell>
          <cell r="B45" t="str">
            <v>1</v>
          </cell>
          <cell r="C45" t="str">
            <v>4</v>
          </cell>
          <cell r="D45" t="str">
            <v>02</v>
          </cell>
          <cell r="F45" t="str">
            <v>1.1.4.02</v>
          </cell>
          <cell r="G45" t="str">
            <v>1.1.4.02.0</v>
          </cell>
          <cell r="H45" t="str">
            <v>Piutang Ganti Rugi atas Kekayaan Daerah</v>
          </cell>
        </row>
        <row r="46">
          <cell r="A46" t="str">
            <v>1</v>
          </cell>
          <cell r="B46" t="str">
            <v>1</v>
          </cell>
          <cell r="C46" t="str">
            <v>4</v>
          </cell>
          <cell r="D46" t="str">
            <v>02</v>
          </cell>
          <cell r="E46" t="str">
            <v>01</v>
          </cell>
          <cell r="F46" t="str">
            <v>1.1.4.02.01</v>
          </cell>
          <cell r="G46" t="str">
            <v>1.1.4.02.01</v>
          </cell>
          <cell r="H46" t="str">
            <v>Piutang Ganti Rugi atas Kekayaan Daerah - Tuntutan Perbendaharaan</v>
          </cell>
        </row>
        <row r="47">
          <cell r="A47" t="str">
            <v>1</v>
          </cell>
          <cell r="B47" t="str">
            <v>1</v>
          </cell>
          <cell r="C47" t="str">
            <v>4</v>
          </cell>
          <cell r="D47" t="str">
            <v>02</v>
          </cell>
          <cell r="E47" t="str">
            <v>02</v>
          </cell>
          <cell r="F47" t="str">
            <v>1.1.4.02.02</v>
          </cell>
          <cell r="G47" t="str">
            <v>1.1.4.02.02</v>
          </cell>
          <cell r="H47" t="str">
            <v>Piutang Ganti Rugi atas Kekayaan Daerah - Tuntutan Ganti Rugi</v>
          </cell>
        </row>
        <row r="48">
          <cell r="A48" t="str">
            <v>1</v>
          </cell>
          <cell r="B48" t="str">
            <v>1</v>
          </cell>
          <cell r="C48" t="str">
            <v>4</v>
          </cell>
          <cell r="D48" t="str">
            <v>03</v>
          </cell>
          <cell r="F48" t="str">
            <v>1.1.4.03</v>
          </cell>
          <cell r="G48" t="str">
            <v>1.1.4.03.0</v>
          </cell>
          <cell r="H48" t="str">
            <v>Piutang Hasil Penjualan Barang Milik Daerah</v>
          </cell>
        </row>
        <row r="49">
          <cell r="A49" t="str">
            <v>1</v>
          </cell>
          <cell r="B49" t="str">
            <v>1</v>
          </cell>
          <cell r="C49" t="str">
            <v>4</v>
          </cell>
          <cell r="D49" t="str">
            <v>03</v>
          </cell>
          <cell r="E49" t="str">
            <v>01</v>
          </cell>
          <cell r="F49" t="str">
            <v>1.1.4.03.01</v>
          </cell>
          <cell r="G49" t="str">
            <v>1.1.4.03.01</v>
          </cell>
          <cell r="H49" t="str">
            <v>Piutang Hasil Penjualan Barang Milik Daerah</v>
          </cell>
        </row>
        <row r="50">
          <cell r="A50" t="str">
            <v>1</v>
          </cell>
          <cell r="B50" t="str">
            <v>1</v>
          </cell>
          <cell r="C50" t="str">
            <v>4</v>
          </cell>
          <cell r="D50" t="str">
            <v>04</v>
          </cell>
          <cell r="F50" t="str">
            <v>1.1.4.04</v>
          </cell>
          <cell r="G50" t="str">
            <v>1.1.4.04.0</v>
          </cell>
          <cell r="H50" t="str">
            <v>Piutang Dividen</v>
          </cell>
        </row>
        <row r="51">
          <cell r="A51" t="str">
            <v>1</v>
          </cell>
          <cell r="B51" t="str">
            <v>1</v>
          </cell>
          <cell r="C51" t="str">
            <v>4</v>
          </cell>
          <cell r="D51" t="str">
            <v>04</v>
          </cell>
          <cell r="E51" t="str">
            <v>01</v>
          </cell>
          <cell r="F51" t="str">
            <v>1.1.4.04.01</v>
          </cell>
          <cell r="G51" t="str">
            <v>1.1.4.04.01</v>
          </cell>
          <cell r="H51" t="str">
            <v>Piutang Dividen</v>
          </cell>
        </row>
        <row r="52">
          <cell r="A52" t="str">
            <v>1</v>
          </cell>
          <cell r="B52" t="str">
            <v>1</v>
          </cell>
          <cell r="C52" t="str">
            <v>4</v>
          </cell>
          <cell r="D52" t="str">
            <v>05</v>
          </cell>
          <cell r="F52" t="str">
            <v>1.1.4.05</v>
          </cell>
          <cell r="G52" t="str">
            <v>1.1.4.05.0</v>
          </cell>
          <cell r="H52" t="str">
            <v>Piutang Bagi Hasil Laba Usaha Perusahaan Daerah</v>
          </cell>
        </row>
        <row r="53">
          <cell r="A53" t="str">
            <v>1</v>
          </cell>
          <cell r="B53" t="str">
            <v>1</v>
          </cell>
          <cell r="C53" t="str">
            <v>4</v>
          </cell>
          <cell r="D53" t="str">
            <v>05</v>
          </cell>
          <cell r="E53" t="str">
            <v>01</v>
          </cell>
          <cell r="F53" t="str">
            <v>1.1.4.05.01</v>
          </cell>
          <cell r="G53" t="str">
            <v>1.1.4.05.01</v>
          </cell>
          <cell r="H53" t="str">
            <v>Piutang Bagi Hasil Laba Usaha Perusahaan Daerah</v>
          </cell>
        </row>
        <row r="54">
          <cell r="A54" t="str">
            <v>1</v>
          </cell>
          <cell r="B54" t="str">
            <v>1</v>
          </cell>
          <cell r="C54" t="str">
            <v>4</v>
          </cell>
          <cell r="D54" t="str">
            <v>06</v>
          </cell>
          <cell r="F54" t="str">
            <v>1.1.4.06</v>
          </cell>
          <cell r="G54" t="str">
            <v>1.1.4.06.0</v>
          </cell>
          <cell r="H54" t="str">
            <v>Piutang Fasilitas Sosial dan Fasilitas Umum</v>
          </cell>
        </row>
        <row r="55">
          <cell r="A55" t="str">
            <v>1</v>
          </cell>
          <cell r="B55" t="str">
            <v>1</v>
          </cell>
          <cell r="C55" t="str">
            <v>4</v>
          </cell>
          <cell r="D55" t="str">
            <v>06</v>
          </cell>
          <cell r="E55" t="str">
            <v>01</v>
          </cell>
          <cell r="F55" t="str">
            <v>1.1.4.06.01</v>
          </cell>
          <cell r="G55" t="str">
            <v>1.1.4.06.01</v>
          </cell>
          <cell r="H55" t="str">
            <v>Piutang Fasilitas Sosial dan Fasilitas Umum</v>
          </cell>
        </row>
        <row r="56">
          <cell r="A56" t="str">
            <v>1</v>
          </cell>
          <cell r="B56" t="str">
            <v>1</v>
          </cell>
          <cell r="C56" t="str">
            <v>5</v>
          </cell>
          <cell r="F56" t="str">
            <v>1.1.5</v>
          </cell>
          <cell r="G56" t="str">
            <v>1.1.5.0.0</v>
          </cell>
          <cell r="H56" t="str">
            <v>Persediaan</v>
          </cell>
        </row>
        <row r="57">
          <cell r="A57" t="str">
            <v>1</v>
          </cell>
          <cell r="B57" t="str">
            <v>1</v>
          </cell>
          <cell r="C57" t="str">
            <v>5</v>
          </cell>
          <cell r="D57" t="str">
            <v>01</v>
          </cell>
          <cell r="F57" t="str">
            <v>1.1.5.01</v>
          </cell>
          <cell r="G57" t="str">
            <v>1.1.5.01.0</v>
          </cell>
          <cell r="H57" t="str">
            <v>Persediaan Alat Tulis Kantor</v>
          </cell>
        </row>
        <row r="58">
          <cell r="A58" t="str">
            <v>1</v>
          </cell>
          <cell r="B58" t="str">
            <v>1</v>
          </cell>
          <cell r="C58" t="str">
            <v>5</v>
          </cell>
          <cell r="D58" t="str">
            <v>01</v>
          </cell>
          <cell r="E58" t="str">
            <v>01</v>
          </cell>
          <cell r="F58" t="str">
            <v>1.1.5.01.01</v>
          </cell>
          <cell r="G58" t="str">
            <v>1.1.5.01.01</v>
          </cell>
          <cell r="H58" t="str">
            <v>Persediaan Alat Tulis Kantor</v>
          </cell>
        </row>
        <row r="59">
          <cell r="A59" t="str">
            <v>1</v>
          </cell>
          <cell r="B59" t="str">
            <v>1</v>
          </cell>
          <cell r="C59" t="str">
            <v>5</v>
          </cell>
          <cell r="D59" t="str">
            <v>02</v>
          </cell>
          <cell r="F59" t="str">
            <v>1.1.5.02</v>
          </cell>
          <cell r="G59" t="str">
            <v>1.1.5.02.0</v>
          </cell>
          <cell r="H59" t="str">
            <v>Persediaan Alat Listrik</v>
          </cell>
        </row>
        <row r="60">
          <cell r="A60" t="str">
            <v>1</v>
          </cell>
          <cell r="B60" t="str">
            <v>1</v>
          </cell>
          <cell r="C60" t="str">
            <v>5</v>
          </cell>
          <cell r="D60" t="str">
            <v>02</v>
          </cell>
          <cell r="E60" t="str">
            <v>01</v>
          </cell>
          <cell r="F60" t="str">
            <v>1.1.5.02.01</v>
          </cell>
          <cell r="G60" t="str">
            <v>1.1.5.02.01</v>
          </cell>
          <cell r="H60" t="str">
            <v>Persediaan Alat Listrik</v>
          </cell>
        </row>
        <row r="61">
          <cell r="A61" t="str">
            <v>1</v>
          </cell>
          <cell r="B61" t="str">
            <v>1</v>
          </cell>
          <cell r="C61" t="str">
            <v>5</v>
          </cell>
          <cell r="D61" t="str">
            <v>03</v>
          </cell>
          <cell r="F61" t="str">
            <v>1.1.5.03</v>
          </cell>
          <cell r="G61" t="str">
            <v>1.1.5.03.0</v>
          </cell>
          <cell r="H61" t="str">
            <v>Persediaan Material/Bahan</v>
          </cell>
        </row>
        <row r="62">
          <cell r="A62" t="str">
            <v>1</v>
          </cell>
          <cell r="B62" t="str">
            <v>1</v>
          </cell>
          <cell r="C62" t="str">
            <v>5</v>
          </cell>
          <cell r="D62" t="str">
            <v>03</v>
          </cell>
          <cell r="E62" t="str">
            <v>01</v>
          </cell>
          <cell r="F62" t="str">
            <v>1.1.5.03.01</v>
          </cell>
          <cell r="G62" t="str">
            <v>1.1.5.03.01</v>
          </cell>
          <cell r="H62" t="str">
            <v>Persediaan Bahan Baku Bangunan</v>
          </cell>
        </row>
        <row r="63">
          <cell r="A63" t="str">
            <v>1</v>
          </cell>
          <cell r="B63" t="str">
            <v>1</v>
          </cell>
          <cell r="C63" t="str">
            <v>5</v>
          </cell>
          <cell r="D63" t="str">
            <v>03</v>
          </cell>
          <cell r="E63" t="str">
            <v>02</v>
          </cell>
          <cell r="F63" t="str">
            <v>1.1.5.03.02</v>
          </cell>
          <cell r="G63" t="str">
            <v>1.1.5.03.02</v>
          </cell>
          <cell r="H63" t="str">
            <v>Persediaan Suku Cadang Sarana Mobilitas</v>
          </cell>
        </row>
        <row r="64">
          <cell r="A64" t="str">
            <v>1</v>
          </cell>
          <cell r="B64" t="str">
            <v>1</v>
          </cell>
          <cell r="C64" t="str">
            <v>5</v>
          </cell>
          <cell r="D64" t="str">
            <v>03</v>
          </cell>
          <cell r="E64" t="str">
            <v>03</v>
          </cell>
          <cell r="F64" t="str">
            <v>1.1.5.03.03</v>
          </cell>
          <cell r="G64" t="str">
            <v>1.1.5.03.03</v>
          </cell>
          <cell r="H64" t="str">
            <v>Persediaan Bahan/Bibit Tanaman</v>
          </cell>
        </row>
        <row r="65">
          <cell r="A65" t="str">
            <v>1</v>
          </cell>
          <cell r="B65" t="str">
            <v>1</v>
          </cell>
          <cell r="C65" t="str">
            <v>5</v>
          </cell>
          <cell r="D65" t="str">
            <v>03</v>
          </cell>
          <cell r="E65" t="str">
            <v>04</v>
          </cell>
          <cell r="F65" t="str">
            <v>1.1.5.03.04</v>
          </cell>
          <cell r="G65" t="str">
            <v>1.1.5.03.04</v>
          </cell>
          <cell r="H65" t="str">
            <v>Persediaan Bibit Ternak</v>
          </cell>
        </row>
        <row r="66">
          <cell r="A66" t="str">
            <v>1</v>
          </cell>
          <cell r="B66" t="str">
            <v>1</v>
          </cell>
          <cell r="C66" t="str">
            <v>5</v>
          </cell>
          <cell r="D66" t="str">
            <v>03</v>
          </cell>
          <cell r="E66" t="str">
            <v>05</v>
          </cell>
          <cell r="F66" t="str">
            <v>1.1.5.03.05</v>
          </cell>
          <cell r="G66" t="str">
            <v>1.1.5.03.05</v>
          </cell>
          <cell r="H66" t="str">
            <v>Persediaan Obat-obatan</v>
          </cell>
        </row>
        <row r="67">
          <cell r="A67" t="str">
            <v>1</v>
          </cell>
          <cell r="B67" t="str">
            <v>1</v>
          </cell>
          <cell r="C67" t="str">
            <v>5</v>
          </cell>
          <cell r="D67" t="str">
            <v>03</v>
          </cell>
          <cell r="E67" t="str">
            <v>06</v>
          </cell>
          <cell r="F67" t="str">
            <v>1.1.5.03.06</v>
          </cell>
          <cell r="G67" t="str">
            <v>1.1.5.03.06</v>
          </cell>
          <cell r="H67" t="str">
            <v>Persediaan Bahan Kimia</v>
          </cell>
        </row>
        <row r="68">
          <cell r="A68" t="str">
            <v>1</v>
          </cell>
          <cell r="B68" t="str">
            <v>1</v>
          </cell>
          <cell r="C68" t="str">
            <v>5</v>
          </cell>
          <cell r="D68" t="str">
            <v>04</v>
          </cell>
          <cell r="F68" t="str">
            <v>1.1.5.04</v>
          </cell>
          <cell r="G68" t="str">
            <v>1.1.5.04.0</v>
          </cell>
          <cell r="H68" t="str">
            <v>Persediaan Benda Pos</v>
          </cell>
        </row>
        <row r="69">
          <cell r="A69" t="str">
            <v>1</v>
          </cell>
          <cell r="B69" t="str">
            <v>1</v>
          </cell>
          <cell r="C69" t="str">
            <v>5</v>
          </cell>
          <cell r="D69" t="str">
            <v>04</v>
          </cell>
          <cell r="E69" t="str">
            <v>01</v>
          </cell>
          <cell r="F69" t="str">
            <v>1.1.5.04.01</v>
          </cell>
          <cell r="G69" t="str">
            <v>1.1.5.04.01</v>
          </cell>
          <cell r="H69" t="str">
            <v>Persediaan Perangko</v>
          </cell>
        </row>
        <row r="70">
          <cell r="A70" t="str">
            <v>1</v>
          </cell>
          <cell r="B70" t="str">
            <v>1</v>
          </cell>
          <cell r="C70" t="str">
            <v>5</v>
          </cell>
          <cell r="D70" t="str">
            <v>04</v>
          </cell>
          <cell r="E70" t="str">
            <v>02</v>
          </cell>
          <cell r="F70" t="str">
            <v>1.1.5.04.02</v>
          </cell>
          <cell r="G70" t="str">
            <v>1.1.5.04.02</v>
          </cell>
          <cell r="H70" t="str">
            <v>Persediaan Materai</v>
          </cell>
        </row>
        <row r="71">
          <cell r="A71" t="str">
            <v>1</v>
          </cell>
          <cell r="B71" t="str">
            <v>1</v>
          </cell>
          <cell r="C71" t="str">
            <v>5</v>
          </cell>
          <cell r="D71" t="str">
            <v>04</v>
          </cell>
          <cell r="E71" t="str">
            <v>03</v>
          </cell>
          <cell r="F71" t="str">
            <v>1.1.5.04.03</v>
          </cell>
          <cell r="G71" t="str">
            <v>1.1.5.04.03</v>
          </cell>
          <cell r="H71" t="str">
            <v>Persediaan Kertas Segel</v>
          </cell>
        </row>
        <row r="72">
          <cell r="A72" t="str">
            <v>1</v>
          </cell>
          <cell r="B72" t="str">
            <v>1</v>
          </cell>
          <cell r="C72" t="str">
            <v>5</v>
          </cell>
          <cell r="D72" t="str">
            <v>05</v>
          </cell>
          <cell r="F72" t="str">
            <v>1.1.5.05</v>
          </cell>
          <cell r="G72" t="str">
            <v>1.1.5.05.0</v>
          </cell>
          <cell r="H72" t="str">
            <v>Persediaan Bahan Bakar</v>
          </cell>
        </row>
        <row r="73">
          <cell r="A73" t="str">
            <v>1</v>
          </cell>
          <cell r="B73" t="str">
            <v>1</v>
          </cell>
          <cell r="C73" t="str">
            <v>5</v>
          </cell>
          <cell r="D73" t="str">
            <v>05</v>
          </cell>
          <cell r="E73" t="str">
            <v>01</v>
          </cell>
          <cell r="F73" t="str">
            <v>1.1.5.05.01</v>
          </cell>
          <cell r="G73" t="str">
            <v>1.1.5.05.01</v>
          </cell>
          <cell r="H73" t="str">
            <v>Persediaan Bahan Bakar Minyak</v>
          </cell>
        </row>
        <row r="74">
          <cell r="A74" t="str">
            <v>1</v>
          </cell>
          <cell r="B74" t="str">
            <v>1</v>
          </cell>
          <cell r="C74" t="str">
            <v>5</v>
          </cell>
          <cell r="D74" t="str">
            <v>06</v>
          </cell>
          <cell r="F74" t="str">
            <v>1.1.5.06</v>
          </cell>
          <cell r="G74" t="str">
            <v>1.1.5.06.0</v>
          </cell>
          <cell r="H74" t="str">
            <v>Persediaan Bahan Makanan Pokok</v>
          </cell>
        </row>
        <row r="75">
          <cell r="A75" t="str">
            <v>1</v>
          </cell>
          <cell r="B75" t="str">
            <v>1</v>
          </cell>
          <cell r="C75" t="str">
            <v>5</v>
          </cell>
          <cell r="D75" t="str">
            <v>06</v>
          </cell>
          <cell r="E75" t="str">
            <v>01</v>
          </cell>
          <cell r="F75" t="str">
            <v>1.1.5.06.01</v>
          </cell>
          <cell r="G75" t="str">
            <v>1.1.5.06.01</v>
          </cell>
          <cell r="H75" t="str">
            <v>Persediaan Bahan Makanan Pokok</v>
          </cell>
        </row>
        <row r="76">
          <cell r="A76" t="str">
            <v>1</v>
          </cell>
          <cell r="B76" t="str">
            <v>2</v>
          </cell>
          <cell r="F76" t="str">
            <v>1.2</v>
          </cell>
          <cell r="G76" t="str">
            <v>1.2.0.0.0</v>
          </cell>
          <cell r="H76" t="str">
            <v>INVESTASI JANGKA PANJANG</v>
          </cell>
        </row>
        <row r="77">
          <cell r="A77" t="str">
            <v>1</v>
          </cell>
          <cell r="B77" t="str">
            <v>2</v>
          </cell>
          <cell r="C77" t="str">
            <v>1</v>
          </cell>
          <cell r="F77" t="str">
            <v>1.2.1</v>
          </cell>
          <cell r="G77" t="str">
            <v>1.2.1.0.0</v>
          </cell>
          <cell r="H77" t="str">
            <v>Investasi Non-Permanen</v>
          </cell>
        </row>
        <row r="78">
          <cell r="A78" t="str">
            <v>1</v>
          </cell>
          <cell r="B78" t="str">
            <v>2</v>
          </cell>
          <cell r="C78" t="str">
            <v>1</v>
          </cell>
          <cell r="D78" t="str">
            <v>01</v>
          </cell>
          <cell r="F78" t="str">
            <v>1.2.1.01</v>
          </cell>
          <cell r="G78" t="str">
            <v>1.2.1.01.0</v>
          </cell>
          <cell r="H78" t="str">
            <v>Pinjaman kepada Perusahaan Negara</v>
          </cell>
        </row>
        <row r="79">
          <cell r="A79" t="str">
            <v>1</v>
          </cell>
          <cell r="B79" t="str">
            <v>2</v>
          </cell>
          <cell r="C79" t="str">
            <v>1</v>
          </cell>
          <cell r="D79" t="str">
            <v>01</v>
          </cell>
          <cell r="E79" t="str">
            <v>01</v>
          </cell>
          <cell r="F79" t="str">
            <v>1.2.1.01.01</v>
          </cell>
          <cell r="G79" t="str">
            <v>1.2.1.01.01</v>
          </cell>
          <cell r="H79" t="str">
            <v>Pinjaman kepada Perusahaan Negara</v>
          </cell>
        </row>
        <row r="80">
          <cell r="A80" t="str">
            <v>1</v>
          </cell>
          <cell r="B80" t="str">
            <v>2</v>
          </cell>
          <cell r="C80" t="str">
            <v>1</v>
          </cell>
          <cell r="D80" t="str">
            <v>02</v>
          </cell>
          <cell r="F80" t="str">
            <v>1.2.1.02</v>
          </cell>
          <cell r="G80" t="str">
            <v>1.2.1.02.0</v>
          </cell>
          <cell r="H80" t="str">
            <v>Pinjaman kepada Perusahaan Daerah</v>
          </cell>
        </row>
        <row r="81">
          <cell r="A81" t="str">
            <v>1</v>
          </cell>
          <cell r="B81" t="str">
            <v>2</v>
          </cell>
          <cell r="C81" t="str">
            <v>1</v>
          </cell>
          <cell r="D81" t="str">
            <v>02</v>
          </cell>
          <cell r="E81" t="str">
            <v>01</v>
          </cell>
          <cell r="F81" t="str">
            <v>1.2.1.02.01</v>
          </cell>
          <cell r="G81" t="str">
            <v>1.2.1.02.01</v>
          </cell>
          <cell r="H81" t="str">
            <v>Pinjaman kepada Perusahaan Daerah</v>
          </cell>
        </row>
        <row r="82">
          <cell r="A82" t="str">
            <v>1</v>
          </cell>
          <cell r="B82" t="str">
            <v>2</v>
          </cell>
          <cell r="C82" t="str">
            <v>1</v>
          </cell>
          <cell r="D82" t="str">
            <v>03</v>
          </cell>
          <cell r="F82" t="str">
            <v>1.2.1.03</v>
          </cell>
          <cell r="G82" t="str">
            <v>1.2.1.03.0</v>
          </cell>
          <cell r="H82" t="str">
            <v>Pinjaman kepada Pemerintah Daerah Lainnya</v>
          </cell>
        </row>
        <row r="83">
          <cell r="A83" t="str">
            <v>1</v>
          </cell>
          <cell r="B83" t="str">
            <v>2</v>
          </cell>
          <cell r="C83" t="str">
            <v>1</v>
          </cell>
          <cell r="D83" t="str">
            <v>03</v>
          </cell>
          <cell r="E83" t="str">
            <v>01</v>
          </cell>
          <cell r="F83" t="str">
            <v>1.2.1.03.01</v>
          </cell>
          <cell r="G83" t="str">
            <v>1.2.1.03.01</v>
          </cell>
          <cell r="H83" t="str">
            <v>Pinjaman kepada Pemerintah Daerah Lainnya</v>
          </cell>
        </row>
        <row r="84">
          <cell r="A84" t="str">
            <v>1</v>
          </cell>
          <cell r="B84" t="str">
            <v>2</v>
          </cell>
          <cell r="C84" t="str">
            <v>1</v>
          </cell>
          <cell r="D84" t="str">
            <v>04</v>
          </cell>
          <cell r="F84" t="str">
            <v>1.2.1.04</v>
          </cell>
          <cell r="G84" t="str">
            <v>1.2.1.04.0</v>
          </cell>
          <cell r="H84" t="str">
            <v>Investasi dalam Surat Utang Negara</v>
          </cell>
        </row>
        <row r="85">
          <cell r="A85" t="str">
            <v>1</v>
          </cell>
          <cell r="B85" t="str">
            <v>2</v>
          </cell>
          <cell r="C85" t="str">
            <v>1</v>
          </cell>
          <cell r="D85" t="str">
            <v>04</v>
          </cell>
          <cell r="E85" t="str">
            <v>01</v>
          </cell>
          <cell r="F85" t="str">
            <v>1.2.1.04.01</v>
          </cell>
          <cell r="G85" t="str">
            <v>1.2.1.04.01</v>
          </cell>
          <cell r="H85" t="str">
            <v>Investasi dalam Surat Utang Negara</v>
          </cell>
        </row>
        <row r="86">
          <cell r="A86" t="str">
            <v>1</v>
          </cell>
          <cell r="B86" t="str">
            <v>2</v>
          </cell>
          <cell r="C86" t="str">
            <v>1</v>
          </cell>
          <cell r="D86" t="str">
            <v>05</v>
          </cell>
          <cell r="F86" t="str">
            <v>1.2.1.05</v>
          </cell>
          <cell r="G86" t="str">
            <v>1.2.1.05.0</v>
          </cell>
          <cell r="H86" t="str">
            <v>Investasi Non-Permanen Lainnya</v>
          </cell>
        </row>
        <row r="87">
          <cell r="A87" t="str">
            <v>1</v>
          </cell>
          <cell r="B87" t="str">
            <v>2</v>
          </cell>
          <cell r="C87" t="str">
            <v>1</v>
          </cell>
          <cell r="D87" t="str">
            <v>05</v>
          </cell>
          <cell r="E87" t="str">
            <v>01</v>
          </cell>
          <cell r="F87" t="str">
            <v>1.2.1.05.01</v>
          </cell>
          <cell r="G87" t="str">
            <v>1.2.1.05.01</v>
          </cell>
          <cell r="H87" t="str">
            <v>Dana Bergulir</v>
          </cell>
        </row>
        <row r="88">
          <cell r="A88" t="str">
            <v>1</v>
          </cell>
          <cell r="B88" t="str">
            <v>2</v>
          </cell>
          <cell r="C88" t="str">
            <v>2</v>
          </cell>
          <cell r="F88" t="str">
            <v>1.2.2</v>
          </cell>
          <cell r="G88" t="str">
            <v>1.2.2.0.0</v>
          </cell>
          <cell r="H88" t="str">
            <v>Investasi Permanen</v>
          </cell>
        </row>
        <row r="89">
          <cell r="A89" t="str">
            <v>1</v>
          </cell>
          <cell r="B89" t="str">
            <v>2</v>
          </cell>
          <cell r="C89" t="str">
            <v>2</v>
          </cell>
          <cell r="D89" t="str">
            <v>01</v>
          </cell>
          <cell r="F89" t="str">
            <v>1.2.2.01</v>
          </cell>
          <cell r="G89" t="str">
            <v>1.2.2.01.0</v>
          </cell>
          <cell r="H89" t="str">
            <v>Penyertaan Modal Pemerintah Daerah</v>
          </cell>
        </row>
        <row r="90">
          <cell r="A90" t="str">
            <v>1</v>
          </cell>
          <cell r="B90" t="str">
            <v>2</v>
          </cell>
          <cell r="C90" t="str">
            <v>2</v>
          </cell>
          <cell r="D90" t="str">
            <v>01</v>
          </cell>
          <cell r="E90" t="str">
            <v>01</v>
          </cell>
          <cell r="F90" t="str">
            <v>1.2.2.01.01</v>
          </cell>
          <cell r="G90" t="str">
            <v>1.2.2.01.01</v>
          </cell>
          <cell r="H90" t="str">
            <v>Penyertaan Modal pada BPR Bank Pasar</v>
          </cell>
        </row>
        <row r="91">
          <cell r="A91" t="str">
            <v>1</v>
          </cell>
          <cell r="B91" t="str">
            <v>2</v>
          </cell>
          <cell r="C91" t="str">
            <v>2</v>
          </cell>
          <cell r="D91" t="str">
            <v>01</v>
          </cell>
          <cell r="E91" t="str">
            <v>02</v>
          </cell>
          <cell r="F91" t="str">
            <v>1.2.2.01.02</v>
          </cell>
          <cell r="G91" t="str">
            <v>1.2.2.01.02</v>
          </cell>
          <cell r="H91" t="str">
            <v>Penyertaan Modal pada PDAM Kota Bogor</v>
          </cell>
        </row>
        <row r="92">
          <cell r="A92" t="str">
            <v>1</v>
          </cell>
          <cell r="B92" t="str">
            <v>2</v>
          </cell>
          <cell r="C92" t="str">
            <v>2</v>
          </cell>
          <cell r="D92" t="str">
            <v>01</v>
          </cell>
          <cell r="E92" t="str">
            <v>03</v>
          </cell>
          <cell r="F92" t="str">
            <v>1.2.2.01.03</v>
          </cell>
          <cell r="G92" t="str">
            <v>1.2.2.01.03</v>
          </cell>
          <cell r="H92" t="str">
            <v>Penyertaan Modal pada Bank Jabar</v>
          </cell>
        </row>
        <row r="93">
          <cell r="A93" t="str">
            <v>1</v>
          </cell>
          <cell r="B93" t="str">
            <v>2</v>
          </cell>
          <cell r="C93" t="str">
            <v>2</v>
          </cell>
          <cell r="D93" t="str">
            <v>02</v>
          </cell>
          <cell r="F93" t="str">
            <v>1.2.2.02</v>
          </cell>
          <cell r="G93" t="str">
            <v>1.2.2.02.0</v>
          </cell>
          <cell r="H93" t="str">
            <v>Penyertaan Modal dalam Proyek Pembangunan</v>
          </cell>
        </row>
        <row r="94">
          <cell r="A94" t="str">
            <v>1</v>
          </cell>
          <cell r="B94" t="str">
            <v>2</v>
          </cell>
          <cell r="C94" t="str">
            <v>2</v>
          </cell>
          <cell r="D94" t="str">
            <v>02</v>
          </cell>
          <cell r="E94" t="str">
            <v>01</v>
          </cell>
          <cell r="F94" t="str">
            <v>1.2.2.02.01</v>
          </cell>
          <cell r="G94" t="str">
            <v>1.2.2.02.01</v>
          </cell>
          <cell r="H94" t="str">
            <v>Penyertaan Modal dalam Proyek Pembangunan</v>
          </cell>
        </row>
        <row r="95">
          <cell r="A95" t="str">
            <v>1</v>
          </cell>
          <cell r="B95" t="str">
            <v>2</v>
          </cell>
          <cell r="C95" t="str">
            <v>2</v>
          </cell>
          <cell r="D95" t="str">
            <v>03</v>
          </cell>
          <cell r="F95" t="str">
            <v>1.2.2.03</v>
          </cell>
          <cell r="G95" t="str">
            <v>1.2.2.03.0</v>
          </cell>
          <cell r="H95" t="str">
            <v>Penyertaan Modal Perusahaan Pembangunan</v>
          </cell>
        </row>
        <row r="96">
          <cell r="A96" t="str">
            <v>1</v>
          </cell>
          <cell r="B96" t="str">
            <v>2</v>
          </cell>
          <cell r="C96" t="str">
            <v>2</v>
          </cell>
          <cell r="D96" t="str">
            <v>03</v>
          </cell>
          <cell r="E96" t="str">
            <v>01</v>
          </cell>
          <cell r="F96" t="str">
            <v>1.2.2.03.01</v>
          </cell>
          <cell r="G96" t="str">
            <v>1.2.2.03.01</v>
          </cell>
          <cell r="H96" t="str">
            <v>Penyertaan Modal Perusahaan Pembangunan</v>
          </cell>
        </row>
        <row r="97">
          <cell r="A97" t="str">
            <v>1</v>
          </cell>
          <cell r="B97" t="str">
            <v>2</v>
          </cell>
          <cell r="C97" t="str">
            <v>2</v>
          </cell>
          <cell r="D97" t="str">
            <v>04</v>
          </cell>
          <cell r="F97" t="str">
            <v>1.2.2.04</v>
          </cell>
          <cell r="G97" t="str">
            <v>1.2.2.04.0</v>
          </cell>
          <cell r="H97" t="str">
            <v>Investasi Permanen Lainnya</v>
          </cell>
        </row>
        <row r="98">
          <cell r="A98" t="str">
            <v>1</v>
          </cell>
          <cell r="B98" t="str">
            <v>2</v>
          </cell>
          <cell r="C98" t="str">
            <v>2</v>
          </cell>
          <cell r="D98" t="str">
            <v>04</v>
          </cell>
          <cell r="E98" t="str">
            <v>01</v>
          </cell>
          <cell r="F98" t="str">
            <v>1.2.2.04.01</v>
          </cell>
          <cell r="G98" t="str">
            <v>1.2.2.04.01</v>
          </cell>
          <cell r="H98" t="str">
            <v>Investasi Permanen Lainnya</v>
          </cell>
        </row>
        <row r="99">
          <cell r="A99" t="str">
            <v>1</v>
          </cell>
          <cell r="B99" t="str">
            <v>3</v>
          </cell>
          <cell r="F99" t="str">
            <v>1.3</v>
          </cell>
          <cell r="G99" t="str">
            <v>1.3.0.0.0</v>
          </cell>
          <cell r="H99" t="str">
            <v>ASET TETAP</v>
          </cell>
        </row>
        <row r="100">
          <cell r="A100" t="str">
            <v>1</v>
          </cell>
          <cell r="B100" t="str">
            <v>3</v>
          </cell>
          <cell r="C100" t="str">
            <v>1</v>
          </cell>
          <cell r="F100" t="str">
            <v>1.3.1</v>
          </cell>
          <cell r="G100" t="str">
            <v>1.3.1.0.0</v>
          </cell>
          <cell r="H100" t="str">
            <v>Tanah</v>
          </cell>
        </row>
        <row r="101">
          <cell r="A101" t="str">
            <v>1</v>
          </cell>
          <cell r="B101" t="str">
            <v>3</v>
          </cell>
          <cell r="C101" t="str">
            <v>1</v>
          </cell>
          <cell r="D101" t="str">
            <v>01</v>
          </cell>
          <cell r="F101" t="str">
            <v>1.3.1.01</v>
          </cell>
          <cell r="G101" t="str">
            <v>1.3.1.01.0</v>
          </cell>
          <cell r="H101" t="str">
            <v>Tanah Kantor</v>
          </cell>
        </row>
        <row r="102">
          <cell r="A102" t="str">
            <v>1</v>
          </cell>
          <cell r="B102" t="str">
            <v>3</v>
          </cell>
          <cell r="C102" t="str">
            <v>1</v>
          </cell>
          <cell r="D102" t="str">
            <v>01</v>
          </cell>
          <cell r="E102" t="str">
            <v>01</v>
          </cell>
          <cell r="F102" t="str">
            <v>1.3.1.01.01</v>
          </cell>
          <cell r="G102" t="str">
            <v>1.3.1.01.01</v>
          </cell>
          <cell r="H102" t="str">
            <v>Tanah Kantor</v>
          </cell>
        </row>
        <row r="103">
          <cell r="A103" t="str">
            <v>1</v>
          </cell>
          <cell r="B103" t="str">
            <v>3</v>
          </cell>
          <cell r="C103" t="str">
            <v>1</v>
          </cell>
          <cell r="D103" t="str">
            <v>02</v>
          </cell>
          <cell r="F103" t="str">
            <v>1.3.1.02</v>
          </cell>
          <cell r="G103" t="str">
            <v>1.3.1.02.0</v>
          </cell>
          <cell r="H103" t="str">
            <v>Tanah Sarana Kesehatan Rumah Sakit</v>
          </cell>
        </row>
        <row r="104">
          <cell r="A104" t="str">
            <v>1</v>
          </cell>
          <cell r="B104" t="str">
            <v>3</v>
          </cell>
          <cell r="C104" t="str">
            <v>1</v>
          </cell>
          <cell r="D104" t="str">
            <v>02</v>
          </cell>
          <cell r="E104" t="str">
            <v>01</v>
          </cell>
          <cell r="F104" t="str">
            <v>1.3.1.02.01</v>
          </cell>
          <cell r="G104" t="str">
            <v>1.3.1.02.01</v>
          </cell>
          <cell r="H104" t="str">
            <v>Tanah Sarana Kesehatan Rumah Sakit</v>
          </cell>
        </row>
        <row r="105">
          <cell r="A105" t="str">
            <v>1</v>
          </cell>
          <cell r="B105" t="str">
            <v>3</v>
          </cell>
          <cell r="C105" t="str">
            <v>1</v>
          </cell>
          <cell r="D105" t="str">
            <v>03</v>
          </cell>
          <cell r="F105" t="str">
            <v>1.3.1.03</v>
          </cell>
          <cell r="G105" t="str">
            <v>1.3.1.03.0</v>
          </cell>
          <cell r="H105" t="str">
            <v>Tanah Sarana Kesehatan Puskesmas</v>
          </cell>
        </row>
        <row r="106">
          <cell r="A106" t="str">
            <v>1</v>
          </cell>
          <cell r="B106" t="str">
            <v>3</v>
          </cell>
          <cell r="C106" t="str">
            <v>1</v>
          </cell>
          <cell r="D106" t="str">
            <v>03</v>
          </cell>
          <cell r="E106" t="str">
            <v>01</v>
          </cell>
          <cell r="F106" t="str">
            <v>1.3.1.03.01</v>
          </cell>
          <cell r="G106" t="str">
            <v>1.3.1.03.01</v>
          </cell>
          <cell r="H106" t="str">
            <v>Tanah Sarana Kesehatan Puskesmas</v>
          </cell>
        </row>
        <row r="107">
          <cell r="A107" t="str">
            <v>1</v>
          </cell>
          <cell r="B107" t="str">
            <v>3</v>
          </cell>
          <cell r="C107" t="str">
            <v>1</v>
          </cell>
          <cell r="D107" t="str">
            <v>04</v>
          </cell>
          <cell r="F107" t="str">
            <v>1.3.1.04</v>
          </cell>
          <cell r="G107" t="str">
            <v>1.3.1.04.0</v>
          </cell>
          <cell r="H107" t="str">
            <v>Tanah Sarana Kesehatan Poliklinik</v>
          </cell>
        </row>
        <row r="108">
          <cell r="A108" t="str">
            <v>1</v>
          </cell>
          <cell r="B108" t="str">
            <v>3</v>
          </cell>
          <cell r="C108" t="str">
            <v>1</v>
          </cell>
          <cell r="D108" t="str">
            <v>04</v>
          </cell>
          <cell r="E108" t="str">
            <v>01</v>
          </cell>
          <cell r="F108" t="str">
            <v>1.3.1.04.01</v>
          </cell>
          <cell r="G108" t="str">
            <v>1.3.1.04.01</v>
          </cell>
          <cell r="H108" t="str">
            <v>Tanah Sarana Kesehatan Poliklinik</v>
          </cell>
        </row>
        <row r="109">
          <cell r="A109" t="str">
            <v>1</v>
          </cell>
          <cell r="B109" t="str">
            <v>3</v>
          </cell>
          <cell r="C109" t="str">
            <v>1</v>
          </cell>
          <cell r="D109" t="str">
            <v>05</v>
          </cell>
          <cell r="F109" t="str">
            <v>1.3.1.05</v>
          </cell>
          <cell r="G109" t="str">
            <v>1.3.1.05.0</v>
          </cell>
          <cell r="H109" t="str">
            <v>Tanah Sarana Pendidikan Taman Kanak-Kanak</v>
          </cell>
        </row>
        <row r="110">
          <cell r="A110" t="str">
            <v>1</v>
          </cell>
          <cell r="B110" t="str">
            <v>3</v>
          </cell>
          <cell r="C110" t="str">
            <v>1</v>
          </cell>
          <cell r="D110" t="str">
            <v>05</v>
          </cell>
          <cell r="E110" t="str">
            <v>01</v>
          </cell>
          <cell r="F110" t="str">
            <v>1.3.1.05.01</v>
          </cell>
          <cell r="G110" t="str">
            <v>1.3.1.05.01</v>
          </cell>
          <cell r="H110" t="str">
            <v>Tanah Sarana Pendidikan Taman Kanak-Kanak</v>
          </cell>
        </row>
        <row r="111">
          <cell r="A111" t="str">
            <v>1</v>
          </cell>
          <cell r="B111" t="str">
            <v>3</v>
          </cell>
          <cell r="C111" t="str">
            <v>1</v>
          </cell>
          <cell r="D111" t="str">
            <v>06</v>
          </cell>
          <cell r="F111" t="str">
            <v>1.3.1.06</v>
          </cell>
          <cell r="G111" t="str">
            <v>1.3.1.06.0</v>
          </cell>
          <cell r="H111" t="str">
            <v>Tanah Sarana Pendidikan Sekolah Dasar</v>
          </cell>
        </row>
        <row r="112">
          <cell r="A112" t="str">
            <v>1</v>
          </cell>
          <cell r="B112" t="str">
            <v>3</v>
          </cell>
          <cell r="C112" t="str">
            <v>1</v>
          </cell>
          <cell r="D112" t="str">
            <v>06</v>
          </cell>
          <cell r="E112" t="str">
            <v>01</v>
          </cell>
          <cell r="F112" t="str">
            <v>1.3.1.06.01</v>
          </cell>
          <cell r="G112" t="str">
            <v>1.3.1.06.01</v>
          </cell>
          <cell r="H112" t="str">
            <v>Tanah Sarana Pendidikan Sekolah Dasar</v>
          </cell>
        </row>
        <row r="113">
          <cell r="A113" t="str">
            <v>1</v>
          </cell>
          <cell r="B113" t="str">
            <v>3</v>
          </cell>
          <cell r="C113" t="str">
            <v>1</v>
          </cell>
          <cell r="D113" t="str">
            <v>07</v>
          </cell>
          <cell r="F113" t="str">
            <v>1.3.1.07</v>
          </cell>
          <cell r="G113" t="str">
            <v>1.3.1.07.0</v>
          </cell>
          <cell r="H113" t="str">
            <v>Tanah Sarana Pendidikan Menengah Umum dan Kejuruan</v>
          </cell>
        </row>
        <row r="114">
          <cell r="A114" t="str">
            <v>1</v>
          </cell>
          <cell r="B114" t="str">
            <v>3</v>
          </cell>
          <cell r="C114" t="str">
            <v>1</v>
          </cell>
          <cell r="D114" t="str">
            <v>07</v>
          </cell>
          <cell r="E114" t="str">
            <v>01</v>
          </cell>
          <cell r="F114" t="str">
            <v>1.3.1.07.01</v>
          </cell>
          <cell r="G114" t="str">
            <v>1.3.1.07.01</v>
          </cell>
          <cell r="H114" t="str">
            <v>Tanah Sarana Pendidikan Menengah Umum dan Kejuruan</v>
          </cell>
        </row>
        <row r="115">
          <cell r="A115" t="str">
            <v>1</v>
          </cell>
          <cell r="B115" t="str">
            <v>3</v>
          </cell>
          <cell r="C115" t="str">
            <v>1</v>
          </cell>
          <cell r="D115" t="str">
            <v>08</v>
          </cell>
          <cell r="F115" t="str">
            <v>1.3.1.08</v>
          </cell>
          <cell r="G115" t="str">
            <v>1.3.1.08.0</v>
          </cell>
          <cell r="H115" t="str">
            <v>Tanah Sarana Pendidikan Menengah Lanjutan dan Kejuruan</v>
          </cell>
        </row>
        <row r="116">
          <cell r="A116" t="str">
            <v>1</v>
          </cell>
          <cell r="B116" t="str">
            <v>3</v>
          </cell>
          <cell r="C116" t="str">
            <v>1</v>
          </cell>
          <cell r="D116" t="str">
            <v>08</v>
          </cell>
          <cell r="E116" t="str">
            <v>01</v>
          </cell>
          <cell r="F116" t="str">
            <v>1.3.1.08.01</v>
          </cell>
          <cell r="G116" t="str">
            <v>1.3.1.08.01</v>
          </cell>
          <cell r="H116" t="str">
            <v>Tanah Sarana Pendidikan Menengah Lanjutan dan Kejuruan</v>
          </cell>
        </row>
        <row r="117">
          <cell r="A117" t="str">
            <v>1</v>
          </cell>
          <cell r="B117" t="str">
            <v>3</v>
          </cell>
          <cell r="C117" t="str">
            <v>1</v>
          </cell>
          <cell r="D117" t="str">
            <v>09</v>
          </cell>
          <cell r="F117" t="str">
            <v>1.3.1.09</v>
          </cell>
          <cell r="G117" t="str">
            <v>1.3.1.09.0</v>
          </cell>
          <cell r="H117" t="str">
            <v>Tanah Sarana Pendidikan Luar Biasa/Khusus</v>
          </cell>
        </row>
        <row r="118">
          <cell r="A118" t="str">
            <v>1</v>
          </cell>
          <cell r="B118" t="str">
            <v>3</v>
          </cell>
          <cell r="C118" t="str">
            <v>1</v>
          </cell>
          <cell r="D118" t="str">
            <v>09</v>
          </cell>
          <cell r="E118" t="str">
            <v>01</v>
          </cell>
          <cell r="F118" t="str">
            <v>1.3.1.09.01</v>
          </cell>
          <cell r="G118" t="str">
            <v>1.3.1.09.01</v>
          </cell>
          <cell r="H118" t="str">
            <v>Tanah Sarana Pendidikan Luar Biasa</v>
          </cell>
        </row>
        <row r="119">
          <cell r="A119" t="str">
            <v>1</v>
          </cell>
          <cell r="B119" t="str">
            <v>3</v>
          </cell>
          <cell r="C119" t="str">
            <v>1</v>
          </cell>
          <cell r="D119" t="str">
            <v>09</v>
          </cell>
          <cell r="E119" t="str">
            <v>02</v>
          </cell>
          <cell r="F119" t="str">
            <v>1.3.1.09.02</v>
          </cell>
          <cell r="G119" t="str">
            <v>1.3.1.09.02</v>
          </cell>
          <cell r="H119" t="str">
            <v>Tanah Sarana Pendidikan Luar Khusus</v>
          </cell>
        </row>
        <row r="120">
          <cell r="A120" t="str">
            <v>1</v>
          </cell>
          <cell r="B120" t="str">
            <v>3</v>
          </cell>
          <cell r="C120" t="str">
            <v>1</v>
          </cell>
          <cell r="D120" t="str">
            <v>10</v>
          </cell>
          <cell r="F120" t="str">
            <v>1.3.1.10</v>
          </cell>
          <cell r="G120" t="str">
            <v>1.3.1.10.0</v>
          </cell>
          <cell r="H120" t="str">
            <v>Tanah Sarana Pendidikan Pelatihan dan Kursus</v>
          </cell>
        </row>
        <row r="121">
          <cell r="A121" t="str">
            <v>1</v>
          </cell>
          <cell r="B121" t="str">
            <v>3</v>
          </cell>
          <cell r="C121" t="str">
            <v>1</v>
          </cell>
          <cell r="D121" t="str">
            <v>10</v>
          </cell>
          <cell r="E121" t="str">
            <v>01</v>
          </cell>
          <cell r="F121" t="str">
            <v>1.3.1.10.01</v>
          </cell>
          <cell r="G121" t="str">
            <v>1.3.1.10.01</v>
          </cell>
          <cell r="H121" t="str">
            <v>Tanah Sarana Pendidikan Pelatihan</v>
          </cell>
        </row>
        <row r="122">
          <cell r="A122" t="str">
            <v>1</v>
          </cell>
          <cell r="B122" t="str">
            <v>3</v>
          </cell>
          <cell r="C122" t="str">
            <v>1</v>
          </cell>
          <cell r="D122" t="str">
            <v>10</v>
          </cell>
          <cell r="E122" t="str">
            <v>02</v>
          </cell>
          <cell r="F122" t="str">
            <v>1.3.1.10.02</v>
          </cell>
          <cell r="G122" t="str">
            <v>1.3.1.10.02</v>
          </cell>
          <cell r="H122" t="str">
            <v>Tanah Sarana Pendidikan Kursus</v>
          </cell>
        </row>
        <row r="123">
          <cell r="A123" t="str">
            <v>1</v>
          </cell>
          <cell r="B123" t="str">
            <v>3</v>
          </cell>
          <cell r="C123" t="str">
            <v>1</v>
          </cell>
          <cell r="D123" t="str">
            <v>11</v>
          </cell>
          <cell r="F123" t="str">
            <v>1.3.1.11</v>
          </cell>
          <cell r="G123" t="str">
            <v>1.3.1.11.0</v>
          </cell>
          <cell r="H123" t="str">
            <v>Tanah Sarana Sosial Panti Asuhan</v>
          </cell>
        </row>
        <row r="124">
          <cell r="A124" t="str">
            <v>1</v>
          </cell>
          <cell r="B124" t="str">
            <v>3</v>
          </cell>
          <cell r="C124" t="str">
            <v>1</v>
          </cell>
          <cell r="D124" t="str">
            <v>11</v>
          </cell>
          <cell r="E124" t="str">
            <v>01</v>
          </cell>
          <cell r="F124" t="str">
            <v>1.3.1.11.01</v>
          </cell>
          <cell r="G124" t="str">
            <v>1.3.1.11.01</v>
          </cell>
          <cell r="H124" t="str">
            <v>Tanah Sarana Sosial Panti Asuhan</v>
          </cell>
        </row>
        <row r="125">
          <cell r="A125" t="str">
            <v>1</v>
          </cell>
          <cell r="B125" t="str">
            <v>3</v>
          </cell>
          <cell r="C125" t="str">
            <v>1</v>
          </cell>
          <cell r="D125" t="str">
            <v>12</v>
          </cell>
          <cell r="F125" t="str">
            <v>1.3.1.12</v>
          </cell>
          <cell r="G125" t="str">
            <v>1.3.1.12.0</v>
          </cell>
          <cell r="H125" t="str">
            <v>Tanah Sarana Sosial Panti Jompo</v>
          </cell>
        </row>
        <row r="126">
          <cell r="A126" t="str">
            <v>1</v>
          </cell>
          <cell r="B126" t="str">
            <v>3</v>
          </cell>
          <cell r="C126" t="str">
            <v>1</v>
          </cell>
          <cell r="D126" t="str">
            <v>12</v>
          </cell>
          <cell r="E126" t="str">
            <v>01</v>
          </cell>
          <cell r="F126" t="str">
            <v>1.3.1.12.01</v>
          </cell>
          <cell r="G126" t="str">
            <v>1.3.1.12.01</v>
          </cell>
          <cell r="H126" t="str">
            <v>Tanah Sarana Sosial Panti Jompo</v>
          </cell>
        </row>
        <row r="127">
          <cell r="A127" t="str">
            <v>1</v>
          </cell>
          <cell r="B127" t="str">
            <v>3</v>
          </cell>
          <cell r="C127" t="str">
            <v>1</v>
          </cell>
          <cell r="D127" t="str">
            <v>13</v>
          </cell>
          <cell r="F127" t="str">
            <v>1.3.1.13</v>
          </cell>
          <cell r="G127" t="str">
            <v>1.3.1.13.0</v>
          </cell>
          <cell r="H127" t="str">
            <v>Tanah Sarana Umum Terminal</v>
          </cell>
        </row>
        <row r="128">
          <cell r="A128" t="str">
            <v>1</v>
          </cell>
          <cell r="B128" t="str">
            <v>3</v>
          </cell>
          <cell r="C128" t="str">
            <v>1</v>
          </cell>
          <cell r="D128" t="str">
            <v>13</v>
          </cell>
          <cell r="E128" t="str">
            <v>01</v>
          </cell>
          <cell r="F128" t="str">
            <v>1.3.1.13.01</v>
          </cell>
          <cell r="G128" t="str">
            <v>1.3.1.13.01</v>
          </cell>
          <cell r="H128" t="str">
            <v>Tanah Sarana Umum Terminal</v>
          </cell>
        </row>
        <row r="129">
          <cell r="A129" t="str">
            <v>1</v>
          </cell>
          <cell r="B129" t="str">
            <v>3</v>
          </cell>
          <cell r="C129" t="str">
            <v>1</v>
          </cell>
          <cell r="D129" t="str">
            <v>14</v>
          </cell>
          <cell r="F129" t="str">
            <v>1.3.1.14</v>
          </cell>
          <cell r="G129" t="str">
            <v>1.3.1.14.0</v>
          </cell>
          <cell r="H129" t="str">
            <v>Tanah Sarana Umum Dermaga</v>
          </cell>
        </row>
        <row r="130">
          <cell r="A130" t="str">
            <v>1</v>
          </cell>
          <cell r="B130" t="str">
            <v>3</v>
          </cell>
          <cell r="C130" t="str">
            <v>1</v>
          </cell>
          <cell r="D130" t="str">
            <v>14</v>
          </cell>
          <cell r="E130" t="str">
            <v>01</v>
          </cell>
          <cell r="F130" t="str">
            <v>1.3.1.14.01</v>
          </cell>
          <cell r="G130" t="str">
            <v>1.3.1.14.01</v>
          </cell>
          <cell r="H130" t="str">
            <v>Tanah Sarana Umum Dermaga</v>
          </cell>
        </row>
        <row r="131">
          <cell r="A131" t="str">
            <v>1</v>
          </cell>
          <cell r="B131" t="str">
            <v>3</v>
          </cell>
          <cell r="C131" t="str">
            <v>1</v>
          </cell>
          <cell r="D131" t="str">
            <v>15</v>
          </cell>
          <cell r="F131" t="str">
            <v>1.3.1.15</v>
          </cell>
          <cell r="G131" t="str">
            <v>1.3.1.15.0</v>
          </cell>
          <cell r="H131" t="str">
            <v>Tanah Sarana Umum Lapangan Terbang Perintis</v>
          </cell>
        </row>
        <row r="132">
          <cell r="A132" t="str">
            <v>1</v>
          </cell>
          <cell r="B132" t="str">
            <v>3</v>
          </cell>
          <cell r="C132" t="str">
            <v>1</v>
          </cell>
          <cell r="D132" t="str">
            <v>15</v>
          </cell>
          <cell r="E132" t="str">
            <v>01</v>
          </cell>
          <cell r="F132" t="str">
            <v>1.3.1.15.01</v>
          </cell>
          <cell r="G132" t="str">
            <v>1.3.1.15.01</v>
          </cell>
          <cell r="H132" t="str">
            <v>Tanah Sarana Umum Lapangan Terbang Perintis</v>
          </cell>
        </row>
        <row r="133">
          <cell r="A133" t="str">
            <v>1</v>
          </cell>
          <cell r="B133" t="str">
            <v>3</v>
          </cell>
          <cell r="C133" t="str">
            <v>1</v>
          </cell>
          <cell r="D133" t="str">
            <v>16</v>
          </cell>
          <cell r="F133" t="str">
            <v>1.3.1.16</v>
          </cell>
          <cell r="G133" t="str">
            <v>1.3.1.16.0</v>
          </cell>
          <cell r="H133" t="str">
            <v>Tanah Sarana Umum Rumah Potong Hewan</v>
          </cell>
        </row>
        <row r="134">
          <cell r="A134" t="str">
            <v>1</v>
          </cell>
          <cell r="B134" t="str">
            <v>3</v>
          </cell>
          <cell r="C134" t="str">
            <v>1</v>
          </cell>
          <cell r="D134" t="str">
            <v>16</v>
          </cell>
          <cell r="E134" t="str">
            <v>01</v>
          </cell>
          <cell r="F134" t="str">
            <v>1.3.1.16.01</v>
          </cell>
          <cell r="G134" t="str">
            <v>1.3.1.16.01</v>
          </cell>
          <cell r="H134" t="str">
            <v>Tanah Sarana Umum Rumah Potong Hewan....</v>
          </cell>
        </row>
        <row r="135">
          <cell r="A135" t="str">
            <v>1</v>
          </cell>
          <cell r="B135" t="str">
            <v>3</v>
          </cell>
          <cell r="C135" t="str">
            <v>1</v>
          </cell>
          <cell r="D135" t="str">
            <v>17</v>
          </cell>
          <cell r="F135" t="str">
            <v>1.3.1.17</v>
          </cell>
          <cell r="G135" t="str">
            <v>1.3.1.17.0</v>
          </cell>
          <cell r="H135" t="str">
            <v>Tanah Sarana Umum Tempat Pelelangan Ikan</v>
          </cell>
        </row>
        <row r="136">
          <cell r="A136" t="str">
            <v>1</v>
          </cell>
          <cell r="B136" t="str">
            <v>3</v>
          </cell>
          <cell r="C136" t="str">
            <v>1</v>
          </cell>
          <cell r="D136" t="str">
            <v>17</v>
          </cell>
          <cell r="E136" t="str">
            <v>01</v>
          </cell>
          <cell r="F136" t="str">
            <v>1.3.1.17.01</v>
          </cell>
          <cell r="G136" t="str">
            <v>1.3.1.17.01</v>
          </cell>
          <cell r="H136" t="str">
            <v>Tanah Sarana Umum Tempat Pelelangan Ikan</v>
          </cell>
        </row>
        <row r="137">
          <cell r="A137" t="str">
            <v>1</v>
          </cell>
          <cell r="B137" t="str">
            <v>3</v>
          </cell>
          <cell r="C137" t="str">
            <v>1</v>
          </cell>
          <cell r="D137" t="str">
            <v>18</v>
          </cell>
          <cell r="F137" t="str">
            <v>1.3.1.18</v>
          </cell>
          <cell r="G137" t="str">
            <v>1.3.1.18.0</v>
          </cell>
          <cell r="H137" t="str">
            <v>Tanah Sarana Umum Pasar</v>
          </cell>
        </row>
        <row r="138">
          <cell r="A138" t="str">
            <v>1</v>
          </cell>
          <cell r="B138" t="str">
            <v>3</v>
          </cell>
          <cell r="C138" t="str">
            <v>1</v>
          </cell>
          <cell r="D138" t="str">
            <v>18</v>
          </cell>
          <cell r="E138" t="str">
            <v>01</v>
          </cell>
          <cell r="F138" t="str">
            <v>1.3.1.18.01</v>
          </cell>
          <cell r="G138" t="str">
            <v>1.3.1.18.01</v>
          </cell>
          <cell r="H138" t="str">
            <v>Tanah Sarana Umum Pasar</v>
          </cell>
        </row>
        <row r="139">
          <cell r="A139" t="str">
            <v>1</v>
          </cell>
          <cell r="B139" t="str">
            <v>3</v>
          </cell>
          <cell r="C139" t="str">
            <v>1</v>
          </cell>
          <cell r="D139" t="str">
            <v>19</v>
          </cell>
          <cell r="F139" t="str">
            <v>1.3.1.19</v>
          </cell>
          <cell r="G139" t="str">
            <v>1.3.1.19.0</v>
          </cell>
          <cell r="H139" t="str">
            <v>Tanah Sarana Umum Tempat Pembuangan Akhir Sampah</v>
          </cell>
        </row>
        <row r="140">
          <cell r="A140" t="str">
            <v>1</v>
          </cell>
          <cell r="B140" t="str">
            <v>3</v>
          </cell>
          <cell r="C140" t="str">
            <v>1</v>
          </cell>
          <cell r="D140" t="str">
            <v>19</v>
          </cell>
          <cell r="E140" t="str">
            <v>01</v>
          </cell>
          <cell r="F140" t="str">
            <v>1.3.1.19.01</v>
          </cell>
          <cell r="G140" t="str">
            <v>1.3.1.19.01</v>
          </cell>
          <cell r="H140" t="str">
            <v>Tanah Sarana Umum Tempat Pembuangan Akhir Sampah</v>
          </cell>
        </row>
        <row r="141">
          <cell r="A141" t="str">
            <v>1</v>
          </cell>
          <cell r="B141" t="str">
            <v>3</v>
          </cell>
          <cell r="C141" t="str">
            <v>1</v>
          </cell>
          <cell r="D141" t="str">
            <v>20</v>
          </cell>
          <cell r="F141" t="str">
            <v>1.3.1.20</v>
          </cell>
          <cell r="G141" t="str">
            <v>1.3.1.20.0</v>
          </cell>
          <cell r="H141" t="str">
            <v>Tanah Sarana Umum Taman</v>
          </cell>
        </row>
        <row r="142">
          <cell r="A142" t="str">
            <v>1</v>
          </cell>
          <cell r="B142" t="str">
            <v>3</v>
          </cell>
          <cell r="C142" t="str">
            <v>1</v>
          </cell>
          <cell r="D142" t="str">
            <v>20</v>
          </cell>
          <cell r="E142" t="str">
            <v>01</v>
          </cell>
          <cell r="F142" t="str">
            <v>1.3.1.20.01</v>
          </cell>
          <cell r="G142" t="str">
            <v>1.3.1.20.01</v>
          </cell>
          <cell r="H142" t="str">
            <v>Tanah Sarana Umum Taman</v>
          </cell>
        </row>
        <row r="143">
          <cell r="A143" t="str">
            <v>1</v>
          </cell>
          <cell r="B143" t="str">
            <v>3</v>
          </cell>
          <cell r="C143" t="str">
            <v>1</v>
          </cell>
          <cell r="D143" t="str">
            <v>20</v>
          </cell>
          <cell r="E143" t="str">
            <v>02</v>
          </cell>
          <cell r="F143" t="str">
            <v>1.3.1.20.02</v>
          </cell>
          <cell r="G143" t="str">
            <v>1.3.1.20.02</v>
          </cell>
          <cell r="H143" t="str">
            <v>Tanah Sarana Umum Pekuburan</v>
          </cell>
        </row>
        <row r="144">
          <cell r="A144" t="str">
            <v>1</v>
          </cell>
          <cell r="B144" t="str">
            <v>3</v>
          </cell>
          <cell r="C144" t="str">
            <v>1</v>
          </cell>
          <cell r="D144" t="str">
            <v>21</v>
          </cell>
          <cell r="F144" t="str">
            <v>1.3.1.21</v>
          </cell>
          <cell r="G144" t="str">
            <v>1.3.1.21.0</v>
          </cell>
          <cell r="H144" t="str">
            <v>Tanah Sarana Umum Pusat Hiburan Rakyat</v>
          </cell>
        </row>
        <row r="145">
          <cell r="A145" t="str">
            <v>1</v>
          </cell>
          <cell r="B145" t="str">
            <v>3</v>
          </cell>
          <cell r="C145" t="str">
            <v>1</v>
          </cell>
          <cell r="D145" t="str">
            <v>21</v>
          </cell>
          <cell r="E145" t="str">
            <v>01</v>
          </cell>
          <cell r="F145" t="str">
            <v>1.3.1.21.01</v>
          </cell>
          <cell r="G145" t="str">
            <v>1.3.1.21.01</v>
          </cell>
          <cell r="H145" t="str">
            <v>Tanah Sarana Umum Pusat Hiburan Rakyat</v>
          </cell>
        </row>
        <row r="146">
          <cell r="A146" t="str">
            <v>1</v>
          </cell>
          <cell r="B146" t="str">
            <v>3</v>
          </cell>
          <cell r="C146" t="str">
            <v>1</v>
          </cell>
          <cell r="D146" t="str">
            <v>22</v>
          </cell>
          <cell r="F146" t="str">
            <v>1.3.1.22</v>
          </cell>
          <cell r="G146" t="str">
            <v>1.3.1.22.0</v>
          </cell>
          <cell r="H146" t="str">
            <v>Tanah Sarana Umum Ibadah</v>
          </cell>
        </row>
        <row r="147">
          <cell r="A147" t="str">
            <v>1</v>
          </cell>
          <cell r="B147" t="str">
            <v>3</v>
          </cell>
          <cell r="C147" t="str">
            <v>1</v>
          </cell>
          <cell r="D147" t="str">
            <v>22</v>
          </cell>
          <cell r="E147" t="str">
            <v>01</v>
          </cell>
          <cell r="F147" t="str">
            <v>1.3.1.22.01</v>
          </cell>
          <cell r="G147" t="str">
            <v>1.3.1.22.01</v>
          </cell>
          <cell r="H147" t="str">
            <v>Tanah Sarana Umum Ibadah</v>
          </cell>
        </row>
        <row r="148">
          <cell r="A148" t="str">
            <v>1</v>
          </cell>
          <cell r="B148" t="str">
            <v>3</v>
          </cell>
          <cell r="C148" t="str">
            <v>1</v>
          </cell>
          <cell r="D148" t="str">
            <v>23</v>
          </cell>
          <cell r="F148" t="str">
            <v>1.3.1.23</v>
          </cell>
          <cell r="G148" t="str">
            <v>1.3.1.23.0</v>
          </cell>
          <cell r="H148" t="str">
            <v>Tanah Sarana Stadion Olahraga</v>
          </cell>
        </row>
        <row r="149">
          <cell r="A149" t="str">
            <v>1</v>
          </cell>
          <cell r="B149" t="str">
            <v>3</v>
          </cell>
          <cell r="C149" t="str">
            <v>1</v>
          </cell>
          <cell r="D149" t="str">
            <v>23</v>
          </cell>
          <cell r="E149" t="str">
            <v>01</v>
          </cell>
          <cell r="F149" t="str">
            <v>1.3.1.23.01</v>
          </cell>
          <cell r="G149" t="str">
            <v>1.3.1.23.01</v>
          </cell>
          <cell r="H149" t="str">
            <v>Tanah Sarana Stadion Olahraga</v>
          </cell>
        </row>
        <row r="150">
          <cell r="A150" t="str">
            <v>1</v>
          </cell>
          <cell r="B150" t="str">
            <v>3</v>
          </cell>
          <cell r="C150" t="str">
            <v>1</v>
          </cell>
          <cell r="D150" t="str">
            <v>24</v>
          </cell>
          <cell r="F150" t="str">
            <v>1.3.1.24</v>
          </cell>
          <cell r="G150" t="str">
            <v>1.3.1.24.0</v>
          </cell>
          <cell r="H150" t="str">
            <v>Tanah Perumahan</v>
          </cell>
        </row>
        <row r="151">
          <cell r="A151" t="str">
            <v>1</v>
          </cell>
          <cell r="B151" t="str">
            <v>3</v>
          </cell>
          <cell r="C151" t="str">
            <v>1</v>
          </cell>
          <cell r="D151" t="str">
            <v>24</v>
          </cell>
          <cell r="E151" t="str">
            <v>01</v>
          </cell>
          <cell r="F151" t="str">
            <v>1.3.1.24.01</v>
          </cell>
          <cell r="G151" t="str">
            <v>1.3.1.24.01</v>
          </cell>
          <cell r="H151" t="str">
            <v>Tanah Perumahan</v>
          </cell>
        </row>
        <row r="152">
          <cell r="A152" t="str">
            <v>1</v>
          </cell>
          <cell r="B152" t="str">
            <v>3</v>
          </cell>
          <cell r="C152" t="str">
            <v>1</v>
          </cell>
          <cell r="D152" t="str">
            <v>25</v>
          </cell>
          <cell r="F152" t="str">
            <v>1.3.1.25</v>
          </cell>
          <cell r="G152" t="str">
            <v>1.3.1.25.0</v>
          </cell>
          <cell r="H152" t="str">
            <v>Tanah Pertanian</v>
          </cell>
        </row>
        <row r="153">
          <cell r="A153" t="str">
            <v>1</v>
          </cell>
          <cell r="B153" t="str">
            <v>3</v>
          </cell>
          <cell r="C153" t="str">
            <v>1</v>
          </cell>
          <cell r="D153" t="str">
            <v>25</v>
          </cell>
          <cell r="E153" t="str">
            <v>01</v>
          </cell>
          <cell r="F153" t="str">
            <v>1.3.1.25.01</v>
          </cell>
          <cell r="G153" t="str">
            <v>1.3.1.25.01</v>
          </cell>
          <cell r="H153" t="str">
            <v>Tanah Pertanian</v>
          </cell>
        </row>
        <row r="154">
          <cell r="A154" t="str">
            <v>1</v>
          </cell>
          <cell r="B154" t="str">
            <v>3</v>
          </cell>
          <cell r="C154" t="str">
            <v>1</v>
          </cell>
          <cell r="D154" t="str">
            <v>26</v>
          </cell>
          <cell r="F154" t="str">
            <v>1.3.1.26</v>
          </cell>
          <cell r="G154" t="str">
            <v>1.3.1.26.0</v>
          </cell>
          <cell r="H154" t="str">
            <v>Tanah Perkebunan</v>
          </cell>
        </row>
        <row r="155">
          <cell r="A155" t="str">
            <v>1</v>
          </cell>
          <cell r="B155" t="str">
            <v>3</v>
          </cell>
          <cell r="C155" t="str">
            <v>1</v>
          </cell>
          <cell r="D155" t="str">
            <v>26</v>
          </cell>
          <cell r="E155" t="str">
            <v>01</v>
          </cell>
          <cell r="F155" t="str">
            <v>1.3.1.26.01</v>
          </cell>
          <cell r="G155" t="str">
            <v>1.3.1.26.01</v>
          </cell>
          <cell r="H155" t="str">
            <v>Tanah Perkebunan</v>
          </cell>
        </row>
        <row r="156">
          <cell r="A156" t="str">
            <v>1</v>
          </cell>
          <cell r="B156" t="str">
            <v>3</v>
          </cell>
          <cell r="C156" t="str">
            <v>1</v>
          </cell>
          <cell r="D156" t="str">
            <v>27</v>
          </cell>
          <cell r="F156" t="str">
            <v>1.3.1.27</v>
          </cell>
          <cell r="G156" t="str">
            <v>1.3.1.27.0</v>
          </cell>
          <cell r="H156" t="str">
            <v>Tanah Perikanan</v>
          </cell>
        </row>
        <row r="157">
          <cell r="A157" t="str">
            <v>1</v>
          </cell>
          <cell r="B157" t="str">
            <v>3</v>
          </cell>
          <cell r="C157" t="str">
            <v>1</v>
          </cell>
          <cell r="D157" t="str">
            <v>27</v>
          </cell>
          <cell r="E157" t="str">
            <v>01</v>
          </cell>
          <cell r="F157" t="str">
            <v>1.3.1.27.01</v>
          </cell>
          <cell r="G157" t="str">
            <v>1.3.1.27.01</v>
          </cell>
          <cell r="H157" t="str">
            <v>Tanah Perikanan</v>
          </cell>
        </row>
        <row r="158">
          <cell r="A158" t="str">
            <v>1</v>
          </cell>
          <cell r="B158" t="str">
            <v>3</v>
          </cell>
          <cell r="C158" t="str">
            <v>1</v>
          </cell>
          <cell r="D158" t="str">
            <v>28</v>
          </cell>
          <cell r="F158" t="str">
            <v>1.3.1.28</v>
          </cell>
          <cell r="G158" t="str">
            <v>1.3.1.28.0</v>
          </cell>
          <cell r="H158" t="str">
            <v>Tanah Peternakan</v>
          </cell>
        </row>
        <row r="159">
          <cell r="A159" t="str">
            <v>1</v>
          </cell>
          <cell r="B159" t="str">
            <v>3</v>
          </cell>
          <cell r="C159" t="str">
            <v>1</v>
          </cell>
          <cell r="D159" t="str">
            <v>28</v>
          </cell>
          <cell r="E159" t="str">
            <v>01</v>
          </cell>
          <cell r="F159" t="str">
            <v>1.3.1.28.01</v>
          </cell>
          <cell r="G159" t="str">
            <v>1.3.1.28.01</v>
          </cell>
          <cell r="H159" t="str">
            <v>Tanah Peternakan</v>
          </cell>
        </row>
        <row r="160">
          <cell r="A160" t="str">
            <v>1</v>
          </cell>
          <cell r="B160" t="str">
            <v>3</v>
          </cell>
          <cell r="C160" t="str">
            <v>1</v>
          </cell>
          <cell r="D160" t="str">
            <v>29</v>
          </cell>
          <cell r="F160" t="str">
            <v>1.3.1.29</v>
          </cell>
          <cell r="G160" t="str">
            <v>1.3.1.29.0</v>
          </cell>
          <cell r="H160" t="str">
            <v>Tanah Perkampungan</v>
          </cell>
        </row>
        <row r="161">
          <cell r="A161" t="str">
            <v>1</v>
          </cell>
          <cell r="B161" t="str">
            <v>3</v>
          </cell>
          <cell r="C161" t="str">
            <v>1</v>
          </cell>
          <cell r="D161" t="str">
            <v>29</v>
          </cell>
          <cell r="E161" t="str">
            <v>01</v>
          </cell>
          <cell r="F161" t="str">
            <v>1.3.1.29.01</v>
          </cell>
          <cell r="G161" t="str">
            <v>1.3.1.29.01</v>
          </cell>
          <cell r="H161" t="str">
            <v>Tanah Perkampungan</v>
          </cell>
        </row>
        <row r="162">
          <cell r="A162" t="str">
            <v>1</v>
          </cell>
          <cell r="B162" t="str">
            <v>3</v>
          </cell>
          <cell r="C162" t="str">
            <v>1</v>
          </cell>
          <cell r="D162" t="str">
            <v>30</v>
          </cell>
          <cell r="F162" t="str">
            <v>1.3.1.30</v>
          </cell>
          <cell r="G162" t="str">
            <v>1.3.1.30.0</v>
          </cell>
          <cell r="H162" t="str">
            <v>Tanah Pergudangan/Tempat Penimbunan Material Bahan Baku</v>
          </cell>
        </row>
        <row r="163">
          <cell r="A163" t="str">
            <v>1</v>
          </cell>
          <cell r="B163" t="str">
            <v>3</v>
          </cell>
          <cell r="C163" t="str">
            <v>1</v>
          </cell>
          <cell r="D163" t="str">
            <v>30</v>
          </cell>
          <cell r="E163" t="str">
            <v>01</v>
          </cell>
          <cell r="F163" t="str">
            <v>1.3.1.30.01</v>
          </cell>
          <cell r="G163" t="str">
            <v>1.3.1.30.01</v>
          </cell>
          <cell r="H163" t="str">
            <v>Tanah Pergudangan/Tempat Penimbunan Material Bahan Baku</v>
          </cell>
        </row>
        <row r="164">
          <cell r="A164" t="str">
            <v>1</v>
          </cell>
          <cell r="B164" t="str">
            <v>3</v>
          </cell>
          <cell r="C164" t="str">
            <v>2</v>
          </cell>
          <cell r="F164" t="str">
            <v>1.3.2</v>
          </cell>
          <cell r="G164" t="str">
            <v>1.3.2.0.0</v>
          </cell>
          <cell r="H164" t="str">
            <v>Peralatan dan Mesin</v>
          </cell>
        </row>
        <row r="165">
          <cell r="A165" t="str">
            <v>1</v>
          </cell>
          <cell r="B165" t="str">
            <v>3</v>
          </cell>
          <cell r="C165" t="str">
            <v>2</v>
          </cell>
          <cell r="D165" t="str">
            <v>01</v>
          </cell>
          <cell r="F165" t="str">
            <v>1.3.2.01</v>
          </cell>
          <cell r="G165" t="str">
            <v>1.3.2.01.0</v>
          </cell>
          <cell r="H165" t="str">
            <v>Alat-alat Berat</v>
          </cell>
        </row>
        <row r="166">
          <cell r="A166" t="str">
            <v>1</v>
          </cell>
          <cell r="B166" t="str">
            <v>3</v>
          </cell>
          <cell r="C166" t="str">
            <v>2</v>
          </cell>
          <cell r="D166" t="str">
            <v>01</v>
          </cell>
          <cell r="E166" t="str">
            <v>01</v>
          </cell>
          <cell r="F166" t="str">
            <v>1.3.2.01.01</v>
          </cell>
          <cell r="G166" t="str">
            <v>1.3.2.01.01</v>
          </cell>
          <cell r="H166" t="str">
            <v>Traktor</v>
          </cell>
        </row>
        <row r="167">
          <cell r="A167" t="str">
            <v>1</v>
          </cell>
          <cell r="B167" t="str">
            <v>3</v>
          </cell>
          <cell r="C167" t="str">
            <v>2</v>
          </cell>
          <cell r="D167" t="str">
            <v>01</v>
          </cell>
          <cell r="E167" t="str">
            <v>02</v>
          </cell>
          <cell r="F167" t="str">
            <v>1.3.2.01.02</v>
          </cell>
          <cell r="G167" t="str">
            <v>1.3.2.01.02</v>
          </cell>
          <cell r="H167" t="str">
            <v>Buldozer</v>
          </cell>
        </row>
        <row r="168">
          <cell r="A168" t="str">
            <v>1</v>
          </cell>
          <cell r="B168" t="str">
            <v>3</v>
          </cell>
          <cell r="C168" t="str">
            <v>2</v>
          </cell>
          <cell r="D168" t="str">
            <v>01</v>
          </cell>
          <cell r="E168" t="str">
            <v>03</v>
          </cell>
          <cell r="F168" t="str">
            <v>1.3.2.01.03</v>
          </cell>
          <cell r="G168" t="str">
            <v>1.3.2.01.03</v>
          </cell>
          <cell r="H168" t="str">
            <v>Stoom Wals</v>
          </cell>
        </row>
        <row r="169">
          <cell r="A169" t="str">
            <v>1</v>
          </cell>
          <cell r="B169" t="str">
            <v>3</v>
          </cell>
          <cell r="C169" t="str">
            <v>2</v>
          </cell>
          <cell r="D169" t="str">
            <v>01</v>
          </cell>
          <cell r="E169" t="str">
            <v>04</v>
          </cell>
          <cell r="F169" t="str">
            <v>1.3.2.01.04</v>
          </cell>
          <cell r="G169" t="str">
            <v>1.3.2.01.04</v>
          </cell>
          <cell r="H169" t="str">
            <v>Eskavator</v>
          </cell>
        </row>
        <row r="170">
          <cell r="A170" t="str">
            <v>1</v>
          </cell>
          <cell r="B170" t="str">
            <v>3</v>
          </cell>
          <cell r="C170" t="str">
            <v>2</v>
          </cell>
          <cell r="D170" t="str">
            <v>01</v>
          </cell>
          <cell r="E170" t="str">
            <v>05</v>
          </cell>
          <cell r="F170" t="str">
            <v>1.3.2.01.05</v>
          </cell>
          <cell r="G170" t="str">
            <v>1.3.2.01.05</v>
          </cell>
          <cell r="H170" t="str">
            <v>Dump Truk</v>
          </cell>
        </row>
        <row r="171">
          <cell r="A171" t="str">
            <v>1</v>
          </cell>
          <cell r="B171" t="str">
            <v>3</v>
          </cell>
          <cell r="C171" t="str">
            <v>2</v>
          </cell>
          <cell r="D171" t="str">
            <v>01</v>
          </cell>
          <cell r="E171" t="str">
            <v>06</v>
          </cell>
          <cell r="F171" t="str">
            <v>1.3.2.01.06</v>
          </cell>
          <cell r="G171" t="str">
            <v>1.3.2.01.06</v>
          </cell>
          <cell r="H171" t="str">
            <v>Crane</v>
          </cell>
        </row>
        <row r="172">
          <cell r="A172" t="str">
            <v>1</v>
          </cell>
          <cell r="B172" t="str">
            <v>3</v>
          </cell>
          <cell r="C172" t="str">
            <v>2</v>
          </cell>
          <cell r="D172" t="str">
            <v>01</v>
          </cell>
          <cell r="E172" t="str">
            <v>07</v>
          </cell>
          <cell r="F172" t="str">
            <v>1.3.2.01.07</v>
          </cell>
          <cell r="G172" t="str">
            <v>1.3.2.01.07</v>
          </cell>
          <cell r="H172" t="str">
            <v>Kendaraan Penyapu Jalan</v>
          </cell>
        </row>
        <row r="173">
          <cell r="A173" t="str">
            <v>1</v>
          </cell>
          <cell r="B173" t="str">
            <v>3</v>
          </cell>
          <cell r="C173" t="str">
            <v>2</v>
          </cell>
          <cell r="D173" t="str">
            <v>01</v>
          </cell>
          <cell r="E173" t="str">
            <v>08</v>
          </cell>
          <cell r="F173" t="str">
            <v>1.3.2.01.08</v>
          </cell>
          <cell r="G173" t="str">
            <v>1.3.2.01.08</v>
          </cell>
          <cell r="H173" t="str">
            <v>Mesin Pengolah Semen</v>
          </cell>
        </row>
        <row r="174">
          <cell r="A174" t="str">
            <v>1</v>
          </cell>
          <cell r="B174" t="str">
            <v>3</v>
          </cell>
          <cell r="C174" t="str">
            <v>2</v>
          </cell>
          <cell r="D174" t="str">
            <v>01</v>
          </cell>
          <cell r="E174" t="str">
            <v>09</v>
          </cell>
          <cell r="F174" t="str">
            <v>1.3.2.01.09</v>
          </cell>
          <cell r="G174" t="str">
            <v>1.3.2.01.09</v>
          </cell>
          <cell r="H174" t="str">
            <v>Mesin Pengolah Air Bersih (Reservoir Osmosis)</v>
          </cell>
        </row>
        <row r="175">
          <cell r="A175" t="str">
            <v>1</v>
          </cell>
          <cell r="B175" t="str">
            <v>3</v>
          </cell>
          <cell r="C175" t="str">
            <v>2</v>
          </cell>
          <cell r="D175" t="str">
            <v>02</v>
          </cell>
          <cell r="F175" t="str">
            <v>1.3.2.02</v>
          </cell>
          <cell r="G175" t="str">
            <v>1.3.2.02.0</v>
          </cell>
          <cell r="H175" t="str">
            <v>Alat-alat Angkutan Darat Bermotor</v>
          </cell>
        </row>
        <row r="176">
          <cell r="A176" t="str">
            <v>1</v>
          </cell>
          <cell r="B176" t="str">
            <v>3</v>
          </cell>
          <cell r="C176" t="str">
            <v>2</v>
          </cell>
          <cell r="D176" t="str">
            <v>02</v>
          </cell>
          <cell r="E176" t="str">
            <v>01</v>
          </cell>
          <cell r="F176" t="str">
            <v>1.3.2.02.01</v>
          </cell>
          <cell r="G176" t="str">
            <v>1.3.2.02.01</v>
          </cell>
          <cell r="H176" t="str">
            <v>Alat-alat Angkutan Darat Bermotor Sedan</v>
          </cell>
        </row>
        <row r="177">
          <cell r="A177" t="str">
            <v>1</v>
          </cell>
          <cell r="B177" t="str">
            <v>3</v>
          </cell>
          <cell r="C177" t="str">
            <v>2</v>
          </cell>
          <cell r="D177" t="str">
            <v>02</v>
          </cell>
          <cell r="E177" t="str">
            <v>02</v>
          </cell>
          <cell r="F177" t="str">
            <v>1.3.2.02.02</v>
          </cell>
          <cell r="G177" t="str">
            <v>1.3.2.02.02</v>
          </cell>
          <cell r="H177" t="str">
            <v>Alat-alat Angkutan Darat Bermotor Jeep</v>
          </cell>
        </row>
        <row r="178">
          <cell r="A178" t="str">
            <v>1</v>
          </cell>
          <cell r="B178" t="str">
            <v>3</v>
          </cell>
          <cell r="C178" t="str">
            <v>2</v>
          </cell>
          <cell r="D178" t="str">
            <v>02</v>
          </cell>
          <cell r="E178" t="str">
            <v>03</v>
          </cell>
          <cell r="F178" t="str">
            <v>1.3.2.02.03</v>
          </cell>
          <cell r="G178" t="str">
            <v>1.3.2.02.03</v>
          </cell>
          <cell r="H178" t="str">
            <v>Alat-alat Angkutan Darat Bermotor Station Wagon</v>
          </cell>
        </row>
        <row r="179">
          <cell r="A179" t="str">
            <v>1</v>
          </cell>
          <cell r="B179" t="str">
            <v>3</v>
          </cell>
          <cell r="C179" t="str">
            <v>2</v>
          </cell>
          <cell r="D179" t="str">
            <v>02</v>
          </cell>
          <cell r="E179" t="str">
            <v>04</v>
          </cell>
          <cell r="F179" t="str">
            <v>1.3.2.02.04</v>
          </cell>
          <cell r="G179" t="str">
            <v>1.3.2.02.04</v>
          </cell>
          <cell r="H179" t="str">
            <v>Alat-alat Angkutan Darat Bermotor Bus</v>
          </cell>
        </row>
        <row r="180">
          <cell r="A180" t="str">
            <v>1</v>
          </cell>
          <cell r="B180" t="str">
            <v>3</v>
          </cell>
          <cell r="C180" t="str">
            <v>2</v>
          </cell>
          <cell r="D180" t="str">
            <v>02</v>
          </cell>
          <cell r="E180" t="str">
            <v>05</v>
          </cell>
          <cell r="F180" t="str">
            <v>1.3.2.02.05</v>
          </cell>
          <cell r="G180" t="str">
            <v>1.3.2.02.05</v>
          </cell>
          <cell r="H180" t="str">
            <v>Alat-alat Angkutan Darat Bermotor Micro Bus</v>
          </cell>
        </row>
        <row r="181">
          <cell r="A181" t="str">
            <v>1</v>
          </cell>
          <cell r="B181" t="str">
            <v>3</v>
          </cell>
          <cell r="C181" t="str">
            <v>2</v>
          </cell>
          <cell r="D181" t="str">
            <v>02</v>
          </cell>
          <cell r="E181" t="str">
            <v>06</v>
          </cell>
          <cell r="F181" t="str">
            <v>1.3.2.02.06</v>
          </cell>
          <cell r="G181" t="str">
            <v>1.3.2.02.06</v>
          </cell>
          <cell r="H181" t="str">
            <v>Alat-alat Angkutan Darat Bermotor Truck</v>
          </cell>
        </row>
        <row r="182">
          <cell r="A182" t="str">
            <v>1</v>
          </cell>
          <cell r="B182" t="str">
            <v>3</v>
          </cell>
          <cell r="C182" t="str">
            <v>2</v>
          </cell>
          <cell r="D182" t="str">
            <v>02</v>
          </cell>
          <cell r="E182" t="str">
            <v>07</v>
          </cell>
          <cell r="F182" t="str">
            <v>1.3.2.02.07</v>
          </cell>
          <cell r="G182" t="str">
            <v>1.3.2.02.07</v>
          </cell>
          <cell r="H182" t="str">
            <v>Alat-alat Angkutan Darat Bermotor Tangki (Air, Minyak, Tinja)</v>
          </cell>
        </row>
        <row r="183">
          <cell r="A183" t="str">
            <v>1</v>
          </cell>
          <cell r="B183" t="str">
            <v>3</v>
          </cell>
          <cell r="C183" t="str">
            <v>2</v>
          </cell>
          <cell r="D183" t="str">
            <v>02</v>
          </cell>
          <cell r="E183" t="str">
            <v>08</v>
          </cell>
          <cell r="F183" t="str">
            <v>1.3.2.02.08</v>
          </cell>
          <cell r="G183" t="str">
            <v>1.3.2.02.08</v>
          </cell>
          <cell r="H183" t="str">
            <v>Alat-alat Angkutan Darat Bermotor Boks</v>
          </cell>
        </row>
        <row r="184">
          <cell r="A184" t="str">
            <v>1</v>
          </cell>
          <cell r="B184" t="str">
            <v>3</v>
          </cell>
          <cell r="C184" t="str">
            <v>2</v>
          </cell>
          <cell r="D184" t="str">
            <v>02</v>
          </cell>
          <cell r="E184" t="str">
            <v>09</v>
          </cell>
          <cell r="F184" t="str">
            <v>1.3.2.02.09</v>
          </cell>
          <cell r="G184" t="str">
            <v>1.3.2.02.09</v>
          </cell>
          <cell r="H184" t="str">
            <v>Alat-alat Angkutan Darat Bermotor Pick Up</v>
          </cell>
        </row>
        <row r="185">
          <cell r="A185" t="str">
            <v>1</v>
          </cell>
          <cell r="B185" t="str">
            <v>3</v>
          </cell>
          <cell r="C185" t="str">
            <v>2</v>
          </cell>
          <cell r="D185" t="str">
            <v>02</v>
          </cell>
          <cell r="E185" t="str">
            <v>10</v>
          </cell>
          <cell r="F185" t="str">
            <v>1.3.2.02.10</v>
          </cell>
          <cell r="G185" t="str">
            <v>1.3.2.02.10</v>
          </cell>
          <cell r="H185" t="str">
            <v>Alat-alat Angkutan Darat Bermotor Ambulans</v>
          </cell>
        </row>
        <row r="186">
          <cell r="A186" t="str">
            <v>1</v>
          </cell>
          <cell r="B186" t="str">
            <v>3</v>
          </cell>
          <cell r="C186" t="str">
            <v>2</v>
          </cell>
          <cell r="D186" t="str">
            <v>02</v>
          </cell>
          <cell r="E186" t="str">
            <v>11</v>
          </cell>
          <cell r="F186" t="str">
            <v>1.3.2.02.11</v>
          </cell>
          <cell r="G186" t="str">
            <v>1.3.2.02.11</v>
          </cell>
          <cell r="H186" t="str">
            <v>Alat-alat Angkutan Darat Bermotor Pemadam Kebakaran</v>
          </cell>
        </row>
        <row r="187">
          <cell r="A187" t="str">
            <v>1</v>
          </cell>
          <cell r="B187" t="str">
            <v>3</v>
          </cell>
          <cell r="C187" t="str">
            <v>2</v>
          </cell>
          <cell r="D187" t="str">
            <v>02</v>
          </cell>
          <cell r="E187" t="str">
            <v>12</v>
          </cell>
          <cell r="F187" t="str">
            <v>1.3.2.02.12</v>
          </cell>
          <cell r="G187" t="str">
            <v>1.3.2.02.12</v>
          </cell>
          <cell r="H187" t="str">
            <v>Alat-alat Angkutan Darat Bermotor Sepeda Motor</v>
          </cell>
        </row>
        <row r="188">
          <cell r="A188" t="str">
            <v>1</v>
          </cell>
          <cell r="B188" t="str">
            <v>3</v>
          </cell>
          <cell r="C188" t="str">
            <v>2</v>
          </cell>
          <cell r="D188" t="str">
            <v>02</v>
          </cell>
          <cell r="E188" t="str">
            <v>13</v>
          </cell>
          <cell r="F188" t="str">
            <v>1.3.2.02.13</v>
          </cell>
          <cell r="G188" t="str">
            <v>1.3.2.02.13</v>
          </cell>
          <cell r="H188" t="str">
            <v>Alat-alat Angkutan Darat Bermotor Lift/Elevator</v>
          </cell>
        </row>
        <row r="189">
          <cell r="A189" t="str">
            <v>1</v>
          </cell>
          <cell r="B189" t="str">
            <v>3</v>
          </cell>
          <cell r="C189" t="str">
            <v>2</v>
          </cell>
          <cell r="D189" t="str">
            <v>02</v>
          </cell>
          <cell r="E189" t="str">
            <v>14</v>
          </cell>
          <cell r="F189" t="str">
            <v>1.3.2.02.14</v>
          </cell>
          <cell r="G189" t="str">
            <v>1.3.2.02.14</v>
          </cell>
          <cell r="H189" t="str">
            <v>Alat-alat Angkutan Darat Bermotor Tangga Berjalan</v>
          </cell>
        </row>
        <row r="190">
          <cell r="A190" t="str">
            <v>1</v>
          </cell>
          <cell r="B190" t="str">
            <v>3</v>
          </cell>
          <cell r="C190" t="str">
            <v>2</v>
          </cell>
          <cell r="D190" t="str">
            <v>03</v>
          </cell>
          <cell r="F190" t="str">
            <v>1.3.2.03</v>
          </cell>
          <cell r="G190" t="str">
            <v>1.3.2.03.0</v>
          </cell>
          <cell r="H190" t="str">
            <v>Alat-alat Angkutan Darat Tidak Bermotor</v>
          </cell>
        </row>
        <row r="191">
          <cell r="A191" t="str">
            <v>1</v>
          </cell>
          <cell r="B191" t="str">
            <v>3</v>
          </cell>
          <cell r="C191" t="str">
            <v>2</v>
          </cell>
          <cell r="D191" t="str">
            <v>03</v>
          </cell>
          <cell r="E191" t="str">
            <v>01</v>
          </cell>
          <cell r="F191" t="str">
            <v>1.3.2.03.01</v>
          </cell>
          <cell r="G191" t="str">
            <v>1.3.2.03.01</v>
          </cell>
          <cell r="H191" t="str">
            <v>Gerobak</v>
          </cell>
        </row>
        <row r="192">
          <cell r="A192" t="str">
            <v>1</v>
          </cell>
          <cell r="B192" t="str">
            <v>3</v>
          </cell>
          <cell r="C192" t="str">
            <v>2</v>
          </cell>
          <cell r="D192" t="str">
            <v>03</v>
          </cell>
          <cell r="E192" t="str">
            <v>02</v>
          </cell>
          <cell r="F192" t="str">
            <v>1.3.2.03.02</v>
          </cell>
          <cell r="G192" t="str">
            <v>1.3.2.03.02</v>
          </cell>
          <cell r="H192" t="str">
            <v>Pedati/Delman/Dokar/Bendi/Cidomo/Andong</v>
          </cell>
        </row>
        <row r="193">
          <cell r="A193" t="str">
            <v>1</v>
          </cell>
          <cell r="B193" t="str">
            <v>3</v>
          </cell>
          <cell r="C193" t="str">
            <v>2</v>
          </cell>
          <cell r="D193" t="str">
            <v>03</v>
          </cell>
          <cell r="E193" t="str">
            <v>03</v>
          </cell>
          <cell r="F193" t="str">
            <v>1.3.2.03.03</v>
          </cell>
          <cell r="G193" t="str">
            <v>1.3.2.03.03</v>
          </cell>
          <cell r="H193" t="str">
            <v>Becak</v>
          </cell>
        </row>
        <row r="194">
          <cell r="A194" t="str">
            <v>1</v>
          </cell>
          <cell r="B194" t="str">
            <v>3</v>
          </cell>
          <cell r="C194" t="str">
            <v>2</v>
          </cell>
          <cell r="D194" t="str">
            <v>03</v>
          </cell>
          <cell r="E194" t="str">
            <v>04</v>
          </cell>
          <cell r="F194" t="str">
            <v>1.3.2.03.04</v>
          </cell>
          <cell r="G194" t="str">
            <v>1.3.2.03.04</v>
          </cell>
          <cell r="H194" t="str">
            <v>Sepeda</v>
          </cell>
        </row>
        <row r="195">
          <cell r="A195" t="str">
            <v>1</v>
          </cell>
          <cell r="B195" t="str">
            <v>3</v>
          </cell>
          <cell r="C195" t="str">
            <v>2</v>
          </cell>
          <cell r="D195" t="str">
            <v>03</v>
          </cell>
          <cell r="E195" t="str">
            <v>05</v>
          </cell>
          <cell r="F195" t="str">
            <v>1.3.2.03.05</v>
          </cell>
          <cell r="G195" t="str">
            <v>1.3.2.03.05</v>
          </cell>
          <cell r="H195" t="str">
            <v>Karavan</v>
          </cell>
        </row>
        <row r="196">
          <cell r="A196" t="str">
            <v>1</v>
          </cell>
          <cell r="B196" t="str">
            <v>3</v>
          </cell>
          <cell r="C196" t="str">
            <v>2</v>
          </cell>
          <cell r="D196" t="str">
            <v>04</v>
          </cell>
          <cell r="F196" t="str">
            <v>1.3.2.04</v>
          </cell>
          <cell r="G196" t="str">
            <v>1.3.2.04.0</v>
          </cell>
          <cell r="H196" t="str">
            <v>Alat-alat Angkutan di Air Bermotor</v>
          </cell>
        </row>
        <row r="197">
          <cell r="A197" t="str">
            <v>1</v>
          </cell>
          <cell r="B197" t="str">
            <v>3</v>
          </cell>
          <cell r="C197" t="str">
            <v>2</v>
          </cell>
          <cell r="D197" t="str">
            <v>04</v>
          </cell>
          <cell r="E197" t="str">
            <v>01</v>
          </cell>
          <cell r="F197" t="str">
            <v>1.3.2.04.01</v>
          </cell>
          <cell r="G197" t="str">
            <v>1.3.2.04.01</v>
          </cell>
          <cell r="H197" t="str">
            <v>Kapal Motor</v>
          </cell>
        </row>
        <row r="198">
          <cell r="A198" t="str">
            <v>1</v>
          </cell>
          <cell r="B198" t="str">
            <v>3</v>
          </cell>
          <cell r="C198" t="str">
            <v>2</v>
          </cell>
          <cell r="D198" t="str">
            <v>04</v>
          </cell>
          <cell r="E198" t="str">
            <v>02</v>
          </cell>
          <cell r="F198" t="str">
            <v>1.3.2.04.02</v>
          </cell>
          <cell r="G198" t="str">
            <v>1.3.2.04.02</v>
          </cell>
          <cell r="H198" t="str">
            <v>Kapal Feri</v>
          </cell>
        </row>
        <row r="199">
          <cell r="A199" t="str">
            <v>1</v>
          </cell>
          <cell r="B199" t="str">
            <v>3</v>
          </cell>
          <cell r="C199" t="str">
            <v>2</v>
          </cell>
          <cell r="D199" t="str">
            <v>04</v>
          </cell>
          <cell r="E199" t="str">
            <v>03</v>
          </cell>
          <cell r="F199" t="str">
            <v>1.3.2.04.03</v>
          </cell>
          <cell r="G199" t="str">
            <v>1.3.2.04.03</v>
          </cell>
          <cell r="H199" t="str">
            <v>Speed Boat</v>
          </cell>
        </row>
        <row r="200">
          <cell r="A200" t="str">
            <v>1</v>
          </cell>
          <cell r="B200" t="str">
            <v>3</v>
          </cell>
          <cell r="C200" t="str">
            <v>2</v>
          </cell>
          <cell r="D200" t="str">
            <v>04</v>
          </cell>
          <cell r="E200" t="str">
            <v>04</v>
          </cell>
          <cell r="F200" t="str">
            <v>1.3.2.04.04</v>
          </cell>
          <cell r="G200" t="str">
            <v>1.3.2.04.04</v>
          </cell>
          <cell r="H200" t="str">
            <v>Motor Boat/Motor Tempel</v>
          </cell>
        </row>
        <row r="201">
          <cell r="A201" t="str">
            <v>1</v>
          </cell>
          <cell r="B201" t="str">
            <v>3</v>
          </cell>
          <cell r="C201" t="str">
            <v>2</v>
          </cell>
          <cell r="D201" t="str">
            <v>04</v>
          </cell>
          <cell r="E201" t="str">
            <v>05</v>
          </cell>
          <cell r="F201" t="str">
            <v>1.3.2.04.05</v>
          </cell>
          <cell r="G201" t="str">
            <v>1.3.2.04.05</v>
          </cell>
          <cell r="H201" t="str">
            <v>Hydro Foil</v>
          </cell>
        </row>
        <row r="202">
          <cell r="A202" t="str">
            <v>1</v>
          </cell>
          <cell r="B202" t="str">
            <v>3</v>
          </cell>
          <cell r="C202" t="str">
            <v>2</v>
          </cell>
          <cell r="D202" t="str">
            <v>04</v>
          </cell>
          <cell r="E202" t="str">
            <v>06</v>
          </cell>
          <cell r="F202" t="str">
            <v>1.3.2.04.06</v>
          </cell>
          <cell r="G202" t="str">
            <v>1.3.2.04.06</v>
          </cell>
          <cell r="H202" t="str">
            <v>Jet Foil</v>
          </cell>
        </row>
        <row r="203">
          <cell r="A203" t="str">
            <v>1</v>
          </cell>
          <cell r="B203" t="str">
            <v>3</v>
          </cell>
          <cell r="C203" t="str">
            <v>2</v>
          </cell>
          <cell r="D203" t="str">
            <v>04</v>
          </cell>
          <cell r="E203" t="str">
            <v>07</v>
          </cell>
          <cell r="F203" t="str">
            <v>1.3.2.04.07</v>
          </cell>
          <cell r="G203" t="str">
            <v>1.3.2.04.07</v>
          </cell>
          <cell r="H203" t="str">
            <v>Kapal Tug Boat</v>
          </cell>
        </row>
        <row r="204">
          <cell r="A204" t="str">
            <v>1</v>
          </cell>
          <cell r="B204" t="str">
            <v>3</v>
          </cell>
          <cell r="C204" t="str">
            <v>2</v>
          </cell>
          <cell r="D204" t="str">
            <v>04</v>
          </cell>
          <cell r="E204" t="str">
            <v>08</v>
          </cell>
          <cell r="F204" t="str">
            <v>1.3.2.04.08</v>
          </cell>
          <cell r="G204" t="str">
            <v>1.3.2.04.08</v>
          </cell>
          <cell r="H204" t="str">
            <v>Kapal Tanker</v>
          </cell>
        </row>
        <row r="205">
          <cell r="A205" t="str">
            <v>1</v>
          </cell>
          <cell r="B205" t="str">
            <v>3</v>
          </cell>
          <cell r="C205" t="str">
            <v>2</v>
          </cell>
          <cell r="D205" t="str">
            <v>04</v>
          </cell>
          <cell r="E205" t="str">
            <v>09</v>
          </cell>
          <cell r="F205" t="str">
            <v>1.3.2.04.09</v>
          </cell>
          <cell r="G205" t="str">
            <v>1.3.2.04.09</v>
          </cell>
          <cell r="H205" t="str">
            <v>Kapal Kargo</v>
          </cell>
        </row>
        <row r="206">
          <cell r="A206" t="str">
            <v>1</v>
          </cell>
          <cell r="B206" t="str">
            <v>3</v>
          </cell>
          <cell r="C206" t="str">
            <v>2</v>
          </cell>
          <cell r="D206" t="str">
            <v>05</v>
          </cell>
          <cell r="F206" t="str">
            <v>1.3.2.05</v>
          </cell>
          <cell r="G206" t="str">
            <v>1.3.2.05.0</v>
          </cell>
          <cell r="H206" t="str">
            <v>Alat-alat Angkutan di Air Tidak Bermotor</v>
          </cell>
        </row>
        <row r="207">
          <cell r="A207" t="str">
            <v>1</v>
          </cell>
          <cell r="B207" t="str">
            <v>3</v>
          </cell>
          <cell r="C207" t="str">
            <v>2</v>
          </cell>
          <cell r="D207" t="str">
            <v>05</v>
          </cell>
          <cell r="E207" t="str">
            <v>01</v>
          </cell>
          <cell r="F207" t="str">
            <v>1.3.2.05.01</v>
          </cell>
          <cell r="G207" t="str">
            <v>1.3.2.05.01</v>
          </cell>
          <cell r="H207" t="str">
            <v>Perahu Layar</v>
          </cell>
        </row>
        <row r="208">
          <cell r="A208" t="str">
            <v>1</v>
          </cell>
          <cell r="B208" t="str">
            <v>3</v>
          </cell>
          <cell r="C208" t="str">
            <v>2</v>
          </cell>
          <cell r="D208" t="str">
            <v>05</v>
          </cell>
          <cell r="E208" t="str">
            <v>02</v>
          </cell>
          <cell r="F208" t="str">
            <v>1.3.2.05.02</v>
          </cell>
          <cell r="G208" t="str">
            <v>1.3.2.05.02</v>
          </cell>
          <cell r="H208" t="str">
            <v>Perahu Sampan</v>
          </cell>
        </row>
        <row r="209">
          <cell r="A209" t="str">
            <v>1</v>
          </cell>
          <cell r="B209" t="str">
            <v>3</v>
          </cell>
          <cell r="C209" t="str">
            <v>2</v>
          </cell>
          <cell r="D209" t="str">
            <v>05</v>
          </cell>
          <cell r="E209" t="str">
            <v>03</v>
          </cell>
          <cell r="F209" t="str">
            <v>1.3.2.05.03</v>
          </cell>
          <cell r="G209" t="str">
            <v>1.3.2.05.03</v>
          </cell>
          <cell r="H209" t="str">
            <v>Perahu Tongkang</v>
          </cell>
        </row>
        <row r="210">
          <cell r="A210" t="str">
            <v>1</v>
          </cell>
          <cell r="B210" t="str">
            <v>3</v>
          </cell>
          <cell r="C210" t="str">
            <v>2</v>
          </cell>
          <cell r="D210" t="str">
            <v>05</v>
          </cell>
          <cell r="E210" t="str">
            <v>04</v>
          </cell>
          <cell r="F210" t="str">
            <v>1.3.2.05.04</v>
          </cell>
          <cell r="G210" t="str">
            <v>1.3.2.05.04</v>
          </cell>
          <cell r="H210" t="str">
            <v>Perahu Karet</v>
          </cell>
        </row>
        <row r="211">
          <cell r="A211" t="str">
            <v>1</v>
          </cell>
          <cell r="B211" t="str">
            <v>3</v>
          </cell>
          <cell r="C211" t="str">
            <v>2</v>
          </cell>
          <cell r="D211" t="str">
            <v>05</v>
          </cell>
          <cell r="E211" t="str">
            <v>05</v>
          </cell>
          <cell r="F211" t="str">
            <v>1.3.2.05.05</v>
          </cell>
          <cell r="G211" t="str">
            <v>1.3.2.05.05</v>
          </cell>
          <cell r="H211" t="str">
            <v>Perahu Rakit</v>
          </cell>
        </row>
        <row r="212">
          <cell r="A212" t="str">
            <v>1</v>
          </cell>
          <cell r="B212" t="str">
            <v>3</v>
          </cell>
          <cell r="C212" t="str">
            <v>2</v>
          </cell>
          <cell r="D212" t="str">
            <v>05</v>
          </cell>
          <cell r="E212" t="str">
            <v>06</v>
          </cell>
          <cell r="F212" t="str">
            <v>1.3.2.05.06</v>
          </cell>
          <cell r="G212" t="str">
            <v>1.3.2.05.06</v>
          </cell>
          <cell r="H212" t="str">
            <v>Perahu Sekoci</v>
          </cell>
        </row>
        <row r="213">
          <cell r="A213" t="str">
            <v>1</v>
          </cell>
          <cell r="B213" t="str">
            <v>3</v>
          </cell>
          <cell r="C213" t="str">
            <v>2</v>
          </cell>
          <cell r="D213" t="str">
            <v>06</v>
          </cell>
          <cell r="F213" t="str">
            <v>1.3.2.06</v>
          </cell>
          <cell r="G213" t="str">
            <v>1.3.2.06.0</v>
          </cell>
          <cell r="H213" t="str">
            <v>Alat-alat Angkutan Udara</v>
          </cell>
        </row>
        <row r="214">
          <cell r="A214" t="str">
            <v>1</v>
          </cell>
          <cell r="B214" t="str">
            <v>3</v>
          </cell>
          <cell r="C214" t="str">
            <v>2</v>
          </cell>
          <cell r="D214" t="str">
            <v>06</v>
          </cell>
          <cell r="E214" t="str">
            <v>01</v>
          </cell>
          <cell r="F214" t="str">
            <v>1.3.2.06.01</v>
          </cell>
          <cell r="G214" t="str">
            <v>1.3.2.06.01</v>
          </cell>
          <cell r="H214" t="str">
            <v>Pesawat Kargo</v>
          </cell>
        </row>
        <row r="215">
          <cell r="A215" t="str">
            <v>1</v>
          </cell>
          <cell r="B215" t="str">
            <v>3</v>
          </cell>
          <cell r="C215" t="str">
            <v>2</v>
          </cell>
          <cell r="D215" t="str">
            <v>06</v>
          </cell>
          <cell r="E215" t="str">
            <v>02</v>
          </cell>
          <cell r="F215" t="str">
            <v>1.3.2.06.02</v>
          </cell>
          <cell r="G215" t="str">
            <v>1.3.2.06.02</v>
          </cell>
          <cell r="H215" t="str">
            <v>Pesawat Penumpang</v>
          </cell>
        </row>
        <row r="216">
          <cell r="A216" t="str">
            <v>1</v>
          </cell>
          <cell r="B216" t="str">
            <v>3</v>
          </cell>
          <cell r="C216" t="str">
            <v>2</v>
          </cell>
          <cell r="D216" t="str">
            <v>06</v>
          </cell>
          <cell r="E216" t="str">
            <v>03</v>
          </cell>
          <cell r="F216" t="str">
            <v>1.3.2.06.03</v>
          </cell>
          <cell r="G216" t="str">
            <v>1.3.2.06.03</v>
          </cell>
          <cell r="H216" t="str">
            <v>Pesawat Helikopter</v>
          </cell>
        </row>
        <row r="217">
          <cell r="A217" t="str">
            <v>1</v>
          </cell>
          <cell r="B217" t="str">
            <v>3</v>
          </cell>
          <cell r="C217" t="str">
            <v>2</v>
          </cell>
          <cell r="D217" t="str">
            <v>06</v>
          </cell>
          <cell r="E217" t="str">
            <v>04</v>
          </cell>
          <cell r="F217" t="str">
            <v>1.3.2.06.04</v>
          </cell>
          <cell r="G217" t="str">
            <v>1.3.2.06.04</v>
          </cell>
          <cell r="H217" t="str">
            <v>Pesawat Pemadam Kebakaran</v>
          </cell>
        </row>
        <row r="218">
          <cell r="A218" t="str">
            <v>1</v>
          </cell>
          <cell r="B218" t="str">
            <v>3</v>
          </cell>
          <cell r="C218" t="str">
            <v>2</v>
          </cell>
          <cell r="D218" t="str">
            <v>06</v>
          </cell>
          <cell r="E218" t="str">
            <v>05</v>
          </cell>
          <cell r="F218" t="str">
            <v>1.3.2.06.05</v>
          </cell>
          <cell r="G218" t="str">
            <v>1.3.2.06.05</v>
          </cell>
          <cell r="H218" t="str">
            <v>Pesawat Capung</v>
          </cell>
        </row>
        <row r="219">
          <cell r="A219" t="str">
            <v>1</v>
          </cell>
          <cell r="B219" t="str">
            <v>3</v>
          </cell>
          <cell r="C219" t="str">
            <v>2</v>
          </cell>
          <cell r="D219" t="str">
            <v>06</v>
          </cell>
          <cell r="E219" t="str">
            <v>06</v>
          </cell>
          <cell r="F219" t="str">
            <v>1.3.2.06.06</v>
          </cell>
          <cell r="G219" t="str">
            <v>1.3.2.06.06</v>
          </cell>
          <cell r="H219" t="str">
            <v>Pesawat Terbang Ampibi</v>
          </cell>
        </row>
        <row r="220">
          <cell r="A220" t="str">
            <v>1</v>
          </cell>
          <cell r="B220" t="str">
            <v>3</v>
          </cell>
          <cell r="C220" t="str">
            <v>2</v>
          </cell>
          <cell r="D220" t="str">
            <v>06</v>
          </cell>
          <cell r="E220" t="str">
            <v>07</v>
          </cell>
          <cell r="F220" t="str">
            <v>1.3.2.06.07</v>
          </cell>
          <cell r="G220" t="str">
            <v>1.3.2.06.07</v>
          </cell>
          <cell r="H220" t="str">
            <v>Pesawat Terbang Layang</v>
          </cell>
        </row>
        <row r="221">
          <cell r="A221" t="str">
            <v>1</v>
          </cell>
          <cell r="B221" t="str">
            <v>3</v>
          </cell>
          <cell r="C221" t="str">
            <v>2</v>
          </cell>
          <cell r="D221" t="str">
            <v>07</v>
          </cell>
          <cell r="F221" t="str">
            <v>1.3.2.07</v>
          </cell>
          <cell r="G221" t="str">
            <v>1.3.2.07.0</v>
          </cell>
          <cell r="H221" t="str">
            <v>Alat-alat Bengkel</v>
          </cell>
        </row>
        <row r="222">
          <cell r="A222" t="str">
            <v>1</v>
          </cell>
          <cell r="B222" t="str">
            <v>3</v>
          </cell>
          <cell r="C222" t="str">
            <v>2</v>
          </cell>
          <cell r="D222" t="str">
            <v>07</v>
          </cell>
          <cell r="E222" t="str">
            <v>01</v>
          </cell>
          <cell r="F222" t="str">
            <v>1.3.2.07.01</v>
          </cell>
          <cell r="G222" t="str">
            <v>1.3.2.07.01</v>
          </cell>
          <cell r="H222" t="str">
            <v>Mesin Las</v>
          </cell>
        </row>
        <row r="223">
          <cell r="A223" t="str">
            <v>1</v>
          </cell>
          <cell r="B223" t="str">
            <v>3</v>
          </cell>
          <cell r="C223" t="str">
            <v>2</v>
          </cell>
          <cell r="D223" t="str">
            <v>07</v>
          </cell>
          <cell r="E223" t="str">
            <v>02</v>
          </cell>
          <cell r="F223" t="str">
            <v>1.3.2.07.02</v>
          </cell>
          <cell r="G223" t="str">
            <v>1.3.2.07.02</v>
          </cell>
          <cell r="H223" t="str">
            <v>Mesin Bubut</v>
          </cell>
        </row>
        <row r="224">
          <cell r="A224" t="str">
            <v>1</v>
          </cell>
          <cell r="B224" t="str">
            <v>3</v>
          </cell>
          <cell r="C224" t="str">
            <v>2</v>
          </cell>
          <cell r="D224" t="str">
            <v>07</v>
          </cell>
          <cell r="E224" t="str">
            <v>03</v>
          </cell>
          <cell r="F224" t="str">
            <v>1.3.2.07.03</v>
          </cell>
          <cell r="G224" t="str">
            <v>1.3.2.07.03</v>
          </cell>
          <cell r="H224" t="str">
            <v>Mesin Dongkrak</v>
          </cell>
        </row>
        <row r="225">
          <cell r="A225" t="str">
            <v>1</v>
          </cell>
          <cell r="B225" t="str">
            <v>3</v>
          </cell>
          <cell r="C225" t="str">
            <v>2</v>
          </cell>
          <cell r="D225" t="str">
            <v>07</v>
          </cell>
          <cell r="E225" t="str">
            <v>04</v>
          </cell>
          <cell r="F225" t="str">
            <v>1.3.2.07.04</v>
          </cell>
          <cell r="G225" t="str">
            <v>1.3.2.07.04</v>
          </cell>
          <cell r="H225" t="str">
            <v>Mesin Kompresor</v>
          </cell>
        </row>
        <row r="226">
          <cell r="A226" t="str">
            <v>1</v>
          </cell>
          <cell r="B226" t="str">
            <v>3</v>
          </cell>
          <cell r="C226" t="str">
            <v>2</v>
          </cell>
          <cell r="D226" t="str">
            <v>08</v>
          </cell>
          <cell r="F226" t="str">
            <v>1.3.2.08</v>
          </cell>
          <cell r="G226" t="str">
            <v>1.3.2.08.0</v>
          </cell>
          <cell r="H226" t="str">
            <v>Alat-alat Pengolahan Pertanian dan Peternakan</v>
          </cell>
        </row>
        <row r="227">
          <cell r="A227" t="str">
            <v>1</v>
          </cell>
          <cell r="B227" t="str">
            <v>3</v>
          </cell>
          <cell r="C227" t="str">
            <v>2</v>
          </cell>
          <cell r="D227" t="str">
            <v>08</v>
          </cell>
          <cell r="E227" t="str">
            <v>01</v>
          </cell>
          <cell r="F227" t="str">
            <v>1.3.2.08.01</v>
          </cell>
          <cell r="G227" t="str">
            <v>1.3.2.08.01</v>
          </cell>
          <cell r="H227" t="str">
            <v>Penggiling Hasil Pertanian</v>
          </cell>
        </row>
        <row r="228">
          <cell r="A228" t="str">
            <v>1</v>
          </cell>
          <cell r="B228" t="str">
            <v>3</v>
          </cell>
          <cell r="C228" t="str">
            <v>2</v>
          </cell>
          <cell r="D228" t="str">
            <v>08</v>
          </cell>
          <cell r="E228" t="str">
            <v>02</v>
          </cell>
          <cell r="F228" t="str">
            <v>1.3.2.08.02</v>
          </cell>
          <cell r="G228" t="str">
            <v>1.3.2.08.02</v>
          </cell>
          <cell r="H228" t="str">
            <v>Alat Pengering Gabah</v>
          </cell>
        </row>
        <row r="229">
          <cell r="A229" t="str">
            <v>1</v>
          </cell>
          <cell r="B229" t="str">
            <v>3</v>
          </cell>
          <cell r="C229" t="str">
            <v>2</v>
          </cell>
          <cell r="D229" t="str">
            <v>08</v>
          </cell>
          <cell r="E229" t="str">
            <v>03</v>
          </cell>
          <cell r="F229" t="str">
            <v>1.3.2.08.03</v>
          </cell>
          <cell r="G229" t="str">
            <v>1.3.2.08.03</v>
          </cell>
          <cell r="H229" t="str">
            <v>Mesin Bajak</v>
          </cell>
        </row>
        <row r="230">
          <cell r="A230" t="str">
            <v>1</v>
          </cell>
          <cell r="B230" t="str">
            <v>3</v>
          </cell>
          <cell r="C230" t="str">
            <v>2</v>
          </cell>
          <cell r="D230" t="str">
            <v>08</v>
          </cell>
          <cell r="E230" t="str">
            <v>04</v>
          </cell>
          <cell r="F230" t="str">
            <v>1.3.2.08.04</v>
          </cell>
          <cell r="G230" t="str">
            <v>1.3.2.08.04</v>
          </cell>
          <cell r="H230" t="str">
            <v>Alat Penetas</v>
          </cell>
        </row>
        <row r="231">
          <cell r="A231" t="str">
            <v>1</v>
          </cell>
          <cell r="B231" t="str">
            <v>3</v>
          </cell>
          <cell r="C231" t="str">
            <v>2</v>
          </cell>
          <cell r="D231" t="str">
            <v>09</v>
          </cell>
          <cell r="F231" t="str">
            <v>1.3.2.09</v>
          </cell>
          <cell r="G231" t="str">
            <v>1.3.2.09.0</v>
          </cell>
          <cell r="H231" t="str">
            <v>Peralatan Kantor</v>
          </cell>
        </row>
        <row r="232">
          <cell r="A232" t="str">
            <v>1</v>
          </cell>
          <cell r="B232" t="str">
            <v>3</v>
          </cell>
          <cell r="C232" t="str">
            <v>2</v>
          </cell>
          <cell r="D232" t="str">
            <v>09</v>
          </cell>
          <cell r="E232" t="str">
            <v>01</v>
          </cell>
          <cell r="F232" t="str">
            <v>1.3.2.09.01</v>
          </cell>
          <cell r="G232" t="str">
            <v>1.3.2.09.01</v>
          </cell>
          <cell r="H232" t="str">
            <v>Mesin Tik</v>
          </cell>
        </row>
        <row r="233">
          <cell r="A233" t="str">
            <v>1</v>
          </cell>
          <cell r="B233" t="str">
            <v>3</v>
          </cell>
          <cell r="C233" t="str">
            <v>2</v>
          </cell>
          <cell r="D233" t="str">
            <v>09</v>
          </cell>
          <cell r="E233" t="str">
            <v>02</v>
          </cell>
          <cell r="F233" t="str">
            <v>1.3.2.09.02</v>
          </cell>
          <cell r="G233" t="str">
            <v>1.3.2.09.02</v>
          </cell>
          <cell r="H233" t="str">
            <v>Mesin Hitung</v>
          </cell>
        </row>
        <row r="234">
          <cell r="A234" t="str">
            <v>1</v>
          </cell>
          <cell r="B234" t="str">
            <v>3</v>
          </cell>
          <cell r="C234" t="str">
            <v>2</v>
          </cell>
          <cell r="D234" t="str">
            <v>09</v>
          </cell>
          <cell r="E234" t="str">
            <v>03</v>
          </cell>
          <cell r="F234" t="str">
            <v>1.3.2.09.03</v>
          </cell>
          <cell r="G234" t="str">
            <v>1.3.2.09.03</v>
          </cell>
          <cell r="H234" t="str">
            <v>Mesin Stensil</v>
          </cell>
        </row>
        <row r="235">
          <cell r="A235" t="str">
            <v>1</v>
          </cell>
          <cell r="B235" t="str">
            <v>3</v>
          </cell>
          <cell r="C235" t="str">
            <v>2</v>
          </cell>
          <cell r="D235" t="str">
            <v>09</v>
          </cell>
          <cell r="E235" t="str">
            <v>04</v>
          </cell>
          <cell r="F235" t="str">
            <v>1.3.2.09.04</v>
          </cell>
          <cell r="G235" t="str">
            <v>1.3.2.09.04</v>
          </cell>
          <cell r="H235" t="str">
            <v>Mesin Fotocopy</v>
          </cell>
        </row>
        <row r="236">
          <cell r="A236" t="str">
            <v>1</v>
          </cell>
          <cell r="B236" t="str">
            <v>3</v>
          </cell>
          <cell r="C236" t="str">
            <v>2</v>
          </cell>
          <cell r="D236" t="str">
            <v>09</v>
          </cell>
          <cell r="E236" t="str">
            <v>05</v>
          </cell>
          <cell r="F236" t="str">
            <v>1.3.2.09.05</v>
          </cell>
          <cell r="G236" t="str">
            <v>1.3.2.09.05</v>
          </cell>
          <cell r="H236" t="str">
            <v>Mesin Cetak</v>
          </cell>
        </row>
        <row r="237">
          <cell r="A237" t="str">
            <v>1</v>
          </cell>
          <cell r="B237" t="str">
            <v>3</v>
          </cell>
          <cell r="C237" t="str">
            <v>2</v>
          </cell>
          <cell r="D237" t="str">
            <v>09</v>
          </cell>
          <cell r="E237" t="str">
            <v>06</v>
          </cell>
          <cell r="F237" t="str">
            <v>1.3.2.09.06</v>
          </cell>
          <cell r="G237" t="str">
            <v>1.3.2.09.06</v>
          </cell>
          <cell r="H237" t="str">
            <v>Mesin Jilid</v>
          </cell>
        </row>
        <row r="238">
          <cell r="A238" t="str">
            <v>1</v>
          </cell>
          <cell r="B238" t="str">
            <v>3</v>
          </cell>
          <cell r="C238" t="str">
            <v>2</v>
          </cell>
          <cell r="D238" t="str">
            <v>09</v>
          </cell>
          <cell r="E238" t="str">
            <v>07</v>
          </cell>
          <cell r="F238" t="str">
            <v>1.3.2.09.07</v>
          </cell>
          <cell r="G238" t="str">
            <v>1.3.2.09.07</v>
          </cell>
          <cell r="H238" t="str">
            <v>Mesin Potong Kertas</v>
          </cell>
        </row>
        <row r="239">
          <cell r="A239" t="str">
            <v>1</v>
          </cell>
          <cell r="B239" t="str">
            <v>3</v>
          </cell>
          <cell r="C239" t="str">
            <v>2</v>
          </cell>
          <cell r="D239" t="str">
            <v>09</v>
          </cell>
          <cell r="E239" t="str">
            <v>08</v>
          </cell>
          <cell r="F239" t="str">
            <v>1.3.2.09.08</v>
          </cell>
          <cell r="G239" t="str">
            <v>1.3.2.09.08</v>
          </cell>
          <cell r="H239" t="str">
            <v>Mesin Penghancur Kertas</v>
          </cell>
        </row>
        <row r="240">
          <cell r="A240" t="str">
            <v>1</v>
          </cell>
          <cell r="B240" t="str">
            <v>3</v>
          </cell>
          <cell r="C240" t="str">
            <v>2</v>
          </cell>
          <cell r="D240" t="str">
            <v>09</v>
          </cell>
          <cell r="E240" t="str">
            <v>09</v>
          </cell>
          <cell r="F240" t="str">
            <v>1.3.2.09.09</v>
          </cell>
          <cell r="G240" t="str">
            <v>1.3.2.09.09</v>
          </cell>
          <cell r="H240" t="str">
            <v>Papan Tulis Elektronik</v>
          </cell>
        </row>
        <row r="241">
          <cell r="A241" t="str">
            <v>1</v>
          </cell>
          <cell r="B241" t="str">
            <v>3</v>
          </cell>
          <cell r="C241" t="str">
            <v>2</v>
          </cell>
          <cell r="D241" t="str">
            <v>09</v>
          </cell>
          <cell r="E241" t="str">
            <v>10</v>
          </cell>
          <cell r="F241" t="str">
            <v>1.3.2.09.10</v>
          </cell>
          <cell r="G241" t="str">
            <v>1.3.2.09.10</v>
          </cell>
          <cell r="H241" t="str">
            <v>Papan Visual Elektronik</v>
          </cell>
        </row>
        <row r="242">
          <cell r="A242" t="str">
            <v>1</v>
          </cell>
          <cell r="B242" t="str">
            <v>3</v>
          </cell>
          <cell r="C242" t="str">
            <v>2</v>
          </cell>
          <cell r="D242" t="str">
            <v>09</v>
          </cell>
          <cell r="E242" t="str">
            <v>11</v>
          </cell>
          <cell r="F242" t="str">
            <v>1.3.2.09.11</v>
          </cell>
          <cell r="G242" t="str">
            <v>1.3.2.09.11</v>
          </cell>
          <cell r="H242" t="str">
            <v>Tabung Pemadam Kebakaran</v>
          </cell>
        </row>
        <row r="243">
          <cell r="A243" t="str">
            <v>1</v>
          </cell>
          <cell r="B243" t="str">
            <v>3</v>
          </cell>
          <cell r="C243" t="str">
            <v>2</v>
          </cell>
          <cell r="D243" t="str">
            <v>09</v>
          </cell>
          <cell r="E243" t="str">
            <v>12</v>
          </cell>
          <cell r="F243" t="str">
            <v>1.3.2.09.12</v>
          </cell>
          <cell r="G243" t="str">
            <v>1.3.2.09.12</v>
          </cell>
          <cell r="H243" t="str">
            <v>Papan Tulis Biasa</v>
          </cell>
        </row>
        <row r="244">
          <cell r="A244" t="str">
            <v>1</v>
          </cell>
          <cell r="B244" t="str">
            <v>3</v>
          </cell>
          <cell r="C244" t="str">
            <v>2</v>
          </cell>
          <cell r="D244" t="str">
            <v>10</v>
          </cell>
          <cell r="F244" t="str">
            <v>1.3.2.10</v>
          </cell>
          <cell r="G244" t="str">
            <v>1.3.2.10.0</v>
          </cell>
          <cell r="H244" t="str">
            <v>Perlengkapan Kantor</v>
          </cell>
        </row>
        <row r="245">
          <cell r="A245" t="str">
            <v>1</v>
          </cell>
          <cell r="B245" t="str">
            <v>3</v>
          </cell>
          <cell r="C245" t="str">
            <v>2</v>
          </cell>
          <cell r="D245" t="str">
            <v>10</v>
          </cell>
          <cell r="E245" t="str">
            <v>01</v>
          </cell>
          <cell r="F245" t="str">
            <v>1.3.2.10.01</v>
          </cell>
          <cell r="G245" t="str">
            <v>1.3.2.10.01</v>
          </cell>
          <cell r="H245" t="str">
            <v>Meja Gambar</v>
          </cell>
        </row>
        <row r="246">
          <cell r="A246" t="str">
            <v>1</v>
          </cell>
          <cell r="B246" t="str">
            <v>3</v>
          </cell>
          <cell r="C246" t="str">
            <v>2</v>
          </cell>
          <cell r="D246" t="str">
            <v>10</v>
          </cell>
          <cell r="E246" t="str">
            <v>02</v>
          </cell>
          <cell r="F246" t="str">
            <v>1.3.2.10.02</v>
          </cell>
          <cell r="G246" t="str">
            <v>1.3.2.10.02</v>
          </cell>
          <cell r="H246" t="str">
            <v>Almari</v>
          </cell>
        </row>
        <row r="247">
          <cell r="A247" t="str">
            <v>1</v>
          </cell>
          <cell r="B247" t="str">
            <v>3</v>
          </cell>
          <cell r="C247" t="str">
            <v>2</v>
          </cell>
          <cell r="D247" t="str">
            <v>10</v>
          </cell>
          <cell r="E247" t="str">
            <v>03</v>
          </cell>
          <cell r="F247" t="str">
            <v>1.3.2.10.03</v>
          </cell>
          <cell r="G247" t="str">
            <v>1.3.2.10.03</v>
          </cell>
          <cell r="H247" t="str">
            <v>Brankas</v>
          </cell>
        </row>
        <row r="248">
          <cell r="A248" t="str">
            <v>1</v>
          </cell>
          <cell r="B248" t="str">
            <v>3</v>
          </cell>
          <cell r="C248" t="str">
            <v>2</v>
          </cell>
          <cell r="D248" t="str">
            <v>10</v>
          </cell>
          <cell r="E248" t="str">
            <v>04</v>
          </cell>
          <cell r="F248" t="str">
            <v>1.3.2.10.04</v>
          </cell>
          <cell r="G248" t="str">
            <v>1.3.2.10.04</v>
          </cell>
          <cell r="H248" t="str">
            <v>Filling Kabinet</v>
          </cell>
        </row>
        <row r="249">
          <cell r="A249" t="str">
            <v>1</v>
          </cell>
          <cell r="B249" t="str">
            <v>3</v>
          </cell>
          <cell r="C249" t="str">
            <v>2</v>
          </cell>
          <cell r="D249" t="str">
            <v>10</v>
          </cell>
          <cell r="E249" t="str">
            <v>05</v>
          </cell>
          <cell r="F249" t="str">
            <v>1.3.2.10.05</v>
          </cell>
          <cell r="G249" t="str">
            <v>1.3.2.10.05</v>
          </cell>
          <cell r="H249" t="str">
            <v>White Board</v>
          </cell>
        </row>
        <row r="250">
          <cell r="A250" t="str">
            <v>1</v>
          </cell>
          <cell r="B250" t="str">
            <v>3</v>
          </cell>
          <cell r="C250" t="str">
            <v>2</v>
          </cell>
          <cell r="D250" t="str">
            <v>10</v>
          </cell>
          <cell r="E250" t="str">
            <v>06</v>
          </cell>
          <cell r="F250" t="str">
            <v>1.3.2.10.06</v>
          </cell>
          <cell r="G250" t="str">
            <v>1.3.2.10.06</v>
          </cell>
          <cell r="H250" t="str">
            <v>Penunjuk Waktu</v>
          </cell>
        </row>
        <row r="251">
          <cell r="A251" t="str">
            <v>1</v>
          </cell>
          <cell r="B251" t="str">
            <v>3</v>
          </cell>
          <cell r="C251" t="str">
            <v>2</v>
          </cell>
          <cell r="D251" t="str">
            <v>11</v>
          </cell>
          <cell r="F251" t="str">
            <v>1.3.2.11</v>
          </cell>
          <cell r="G251" t="str">
            <v>1.3.2.11.0</v>
          </cell>
          <cell r="H251" t="str">
            <v>Komputer</v>
          </cell>
        </row>
        <row r="252">
          <cell r="A252" t="str">
            <v>1</v>
          </cell>
          <cell r="B252" t="str">
            <v>3</v>
          </cell>
          <cell r="C252" t="str">
            <v>2</v>
          </cell>
          <cell r="D252" t="str">
            <v>11</v>
          </cell>
          <cell r="E252" t="str">
            <v>01</v>
          </cell>
          <cell r="F252" t="str">
            <v>1.3.2.11.01</v>
          </cell>
          <cell r="G252" t="str">
            <v>1.3.2.11.01</v>
          </cell>
          <cell r="H252" t="str">
            <v>Komputer Mainframe/Server</v>
          </cell>
        </row>
        <row r="253">
          <cell r="A253" t="str">
            <v>1</v>
          </cell>
          <cell r="B253" t="str">
            <v>3</v>
          </cell>
          <cell r="C253" t="str">
            <v>2</v>
          </cell>
          <cell r="D253" t="str">
            <v>11</v>
          </cell>
          <cell r="E253" t="str">
            <v>02</v>
          </cell>
          <cell r="F253" t="str">
            <v>1.3.2.11.02</v>
          </cell>
          <cell r="G253" t="str">
            <v>1.3.2.11.02</v>
          </cell>
          <cell r="H253" t="str">
            <v>Komputer/PC</v>
          </cell>
        </row>
        <row r="254">
          <cell r="A254" t="str">
            <v>1</v>
          </cell>
          <cell r="B254" t="str">
            <v>3</v>
          </cell>
          <cell r="C254" t="str">
            <v>2</v>
          </cell>
          <cell r="D254" t="str">
            <v>11</v>
          </cell>
          <cell r="E254" t="str">
            <v>03</v>
          </cell>
          <cell r="F254" t="str">
            <v>1.3.2.11.03</v>
          </cell>
          <cell r="G254" t="str">
            <v>1.3.2.11.03</v>
          </cell>
          <cell r="H254" t="str">
            <v>Komputer Note Book</v>
          </cell>
        </row>
        <row r="255">
          <cell r="A255" t="str">
            <v>1</v>
          </cell>
          <cell r="B255" t="str">
            <v>3</v>
          </cell>
          <cell r="C255" t="str">
            <v>2</v>
          </cell>
          <cell r="D255" t="str">
            <v>11</v>
          </cell>
          <cell r="E255" t="str">
            <v>04</v>
          </cell>
          <cell r="F255" t="str">
            <v>1.3.2.11.04</v>
          </cell>
          <cell r="G255" t="str">
            <v>1.3.2.11.04</v>
          </cell>
          <cell r="H255" t="str">
            <v>Printer</v>
          </cell>
        </row>
        <row r="256">
          <cell r="A256" t="str">
            <v>1</v>
          </cell>
          <cell r="B256" t="str">
            <v>3</v>
          </cell>
          <cell r="C256" t="str">
            <v>2</v>
          </cell>
          <cell r="D256" t="str">
            <v>11</v>
          </cell>
          <cell r="E256" t="str">
            <v>05</v>
          </cell>
          <cell r="F256" t="str">
            <v>1.3.2.11.05</v>
          </cell>
          <cell r="G256" t="str">
            <v>1.3.2.11.05</v>
          </cell>
          <cell r="H256" t="str">
            <v>Scanner</v>
          </cell>
        </row>
        <row r="257">
          <cell r="A257" t="str">
            <v>1</v>
          </cell>
          <cell r="B257" t="str">
            <v>3</v>
          </cell>
          <cell r="C257" t="str">
            <v>2</v>
          </cell>
          <cell r="D257" t="str">
            <v>11</v>
          </cell>
          <cell r="E257" t="str">
            <v>06</v>
          </cell>
          <cell r="F257" t="str">
            <v>1.3.2.11.06</v>
          </cell>
          <cell r="G257" t="str">
            <v>1.3.2.11.06</v>
          </cell>
          <cell r="H257" t="str">
            <v>Monitor/Display</v>
          </cell>
        </row>
        <row r="258">
          <cell r="A258" t="str">
            <v>1</v>
          </cell>
          <cell r="B258" t="str">
            <v>3</v>
          </cell>
          <cell r="C258" t="str">
            <v>2</v>
          </cell>
          <cell r="D258" t="str">
            <v>11</v>
          </cell>
          <cell r="E258" t="str">
            <v>07</v>
          </cell>
          <cell r="F258" t="str">
            <v>1.3.2.11.07</v>
          </cell>
          <cell r="G258" t="str">
            <v>1.3.2.11.07</v>
          </cell>
          <cell r="H258" t="str">
            <v>CPU</v>
          </cell>
        </row>
        <row r="259">
          <cell r="A259" t="str">
            <v>1</v>
          </cell>
          <cell r="B259" t="str">
            <v>3</v>
          </cell>
          <cell r="C259" t="str">
            <v>2</v>
          </cell>
          <cell r="D259" t="str">
            <v>11</v>
          </cell>
          <cell r="E259" t="str">
            <v>08</v>
          </cell>
          <cell r="F259" t="str">
            <v>1.3.2.11.08</v>
          </cell>
          <cell r="G259" t="str">
            <v>1.3.2.11.08</v>
          </cell>
          <cell r="H259" t="str">
            <v>UPS/Stabilizer</v>
          </cell>
        </row>
        <row r="260">
          <cell r="A260" t="str">
            <v>1</v>
          </cell>
          <cell r="B260" t="str">
            <v>3</v>
          </cell>
          <cell r="C260" t="str">
            <v>2</v>
          </cell>
          <cell r="D260" t="str">
            <v>11</v>
          </cell>
          <cell r="E260" t="str">
            <v>09</v>
          </cell>
          <cell r="F260" t="str">
            <v>1.3.2.11.09</v>
          </cell>
          <cell r="G260" t="str">
            <v>1.3.2.11.09</v>
          </cell>
          <cell r="H260" t="str">
            <v>Kelengkapan Komputer (Flash Disk, Mouse, Keyboard, Harddisk, Speaker)</v>
          </cell>
        </row>
        <row r="261">
          <cell r="A261" t="str">
            <v>1</v>
          </cell>
          <cell r="B261" t="str">
            <v>3</v>
          </cell>
          <cell r="C261" t="str">
            <v>2</v>
          </cell>
          <cell r="D261" t="str">
            <v>11</v>
          </cell>
          <cell r="E261" t="str">
            <v>10</v>
          </cell>
          <cell r="F261" t="str">
            <v>1.3.2.11.10</v>
          </cell>
          <cell r="G261" t="str">
            <v>1.3.2.11.10</v>
          </cell>
          <cell r="H261" t="str">
            <v>Peralatan Jaringan Komputer</v>
          </cell>
        </row>
        <row r="262">
          <cell r="A262" t="str">
            <v>1</v>
          </cell>
          <cell r="B262" t="str">
            <v>3</v>
          </cell>
          <cell r="C262" t="str">
            <v>2</v>
          </cell>
          <cell r="D262" t="str">
            <v>12</v>
          </cell>
          <cell r="F262" t="str">
            <v>1.3.2.12</v>
          </cell>
          <cell r="G262" t="str">
            <v>1.3.2.12.0</v>
          </cell>
          <cell r="H262" t="str">
            <v>Meubelair</v>
          </cell>
        </row>
        <row r="263">
          <cell r="A263" t="str">
            <v>1</v>
          </cell>
          <cell r="B263" t="str">
            <v>3</v>
          </cell>
          <cell r="C263" t="str">
            <v>2</v>
          </cell>
          <cell r="D263" t="str">
            <v>12</v>
          </cell>
          <cell r="E263" t="str">
            <v>01</v>
          </cell>
          <cell r="F263" t="str">
            <v>1.3.2.12.01</v>
          </cell>
          <cell r="G263" t="str">
            <v>1.3.2.12.01</v>
          </cell>
          <cell r="H263" t="str">
            <v>Meja Kerja</v>
          </cell>
        </row>
        <row r="264">
          <cell r="A264" t="str">
            <v>1</v>
          </cell>
          <cell r="B264" t="str">
            <v>3</v>
          </cell>
          <cell r="C264" t="str">
            <v>2</v>
          </cell>
          <cell r="D264" t="str">
            <v>12</v>
          </cell>
          <cell r="E264" t="str">
            <v>02</v>
          </cell>
          <cell r="F264" t="str">
            <v>1.3.2.12.02</v>
          </cell>
          <cell r="G264" t="str">
            <v>1.3.2.12.02</v>
          </cell>
          <cell r="H264" t="str">
            <v>Meja Rapat</v>
          </cell>
        </row>
        <row r="265">
          <cell r="A265" t="str">
            <v>1</v>
          </cell>
          <cell r="B265" t="str">
            <v>3</v>
          </cell>
          <cell r="C265" t="str">
            <v>2</v>
          </cell>
          <cell r="D265" t="str">
            <v>12</v>
          </cell>
          <cell r="E265" t="str">
            <v>03</v>
          </cell>
          <cell r="F265" t="str">
            <v>1.3.2.12.03</v>
          </cell>
          <cell r="G265" t="str">
            <v>1.3.2.12.03</v>
          </cell>
          <cell r="H265" t="str">
            <v>Meja Makan</v>
          </cell>
        </row>
        <row r="266">
          <cell r="A266" t="str">
            <v>1</v>
          </cell>
          <cell r="B266" t="str">
            <v>3</v>
          </cell>
          <cell r="C266" t="str">
            <v>2</v>
          </cell>
          <cell r="D266" t="str">
            <v>12</v>
          </cell>
          <cell r="E266" t="str">
            <v>04</v>
          </cell>
          <cell r="F266" t="str">
            <v>1.3.2.12.04</v>
          </cell>
          <cell r="G266" t="str">
            <v>1.3.2.12.04</v>
          </cell>
          <cell r="H266" t="str">
            <v>Kursi Kerja</v>
          </cell>
        </row>
        <row r="267">
          <cell r="A267" t="str">
            <v>1</v>
          </cell>
          <cell r="B267" t="str">
            <v>3</v>
          </cell>
          <cell r="C267" t="str">
            <v>2</v>
          </cell>
          <cell r="D267" t="str">
            <v>12</v>
          </cell>
          <cell r="E267" t="str">
            <v>05</v>
          </cell>
          <cell r="F267" t="str">
            <v>1.3.2.12.05</v>
          </cell>
          <cell r="G267" t="str">
            <v>1.3.2.12.05</v>
          </cell>
          <cell r="H267" t="str">
            <v>Kursi Rapat</v>
          </cell>
        </row>
        <row r="268">
          <cell r="A268" t="str">
            <v>1</v>
          </cell>
          <cell r="B268" t="str">
            <v>3</v>
          </cell>
          <cell r="C268" t="str">
            <v>2</v>
          </cell>
          <cell r="D268" t="str">
            <v>12</v>
          </cell>
          <cell r="E268" t="str">
            <v>06</v>
          </cell>
          <cell r="F268" t="str">
            <v>1.3.2.12.06</v>
          </cell>
          <cell r="G268" t="str">
            <v>1.3.2.12.06</v>
          </cell>
          <cell r="H268" t="str">
            <v>Kursi Makan</v>
          </cell>
        </row>
        <row r="269">
          <cell r="A269" t="str">
            <v>1</v>
          </cell>
          <cell r="B269" t="str">
            <v>3</v>
          </cell>
          <cell r="C269" t="str">
            <v>2</v>
          </cell>
          <cell r="D269" t="str">
            <v>12</v>
          </cell>
          <cell r="E269" t="str">
            <v>07</v>
          </cell>
          <cell r="F269" t="str">
            <v>1.3.2.12.07</v>
          </cell>
          <cell r="G269" t="str">
            <v>1.3.2.12.07</v>
          </cell>
          <cell r="H269" t="str">
            <v>Tempat Tidur</v>
          </cell>
        </row>
        <row r="270">
          <cell r="A270" t="str">
            <v>1</v>
          </cell>
          <cell r="B270" t="str">
            <v>3</v>
          </cell>
          <cell r="C270" t="str">
            <v>2</v>
          </cell>
          <cell r="D270" t="str">
            <v>12</v>
          </cell>
          <cell r="E270" t="str">
            <v>08</v>
          </cell>
          <cell r="F270" t="str">
            <v>1.3.2.12.08</v>
          </cell>
          <cell r="G270" t="str">
            <v>1.3.2.12.08</v>
          </cell>
          <cell r="H270" t="str">
            <v>Sofa</v>
          </cell>
        </row>
        <row r="271">
          <cell r="A271" t="str">
            <v>1</v>
          </cell>
          <cell r="B271" t="str">
            <v>3</v>
          </cell>
          <cell r="C271" t="str">
            <v>2</v>
          </cell>
          <cell r="D271" t="str">
            <v>12</v>
          </cell>
          <cell r="E271" t="str">
            <v>09</v>
          </cell>
          <cell r="F271" t="str">
            <v>1.3.2.12.09</v>
          </cell>
          <cell r="G271" t="str">
            <v>1.3.2.12.09</v>
          </cell>
          <cell r="H271" t="str">
            <v>Rak Buku/TV/Kembang</v>
          </cell>
        </row>
        <row r="272">
          <cell r="A272" t="str">
            <v>1</v>
          </cell>
          <cell r="B272" t="str">
            <v>3</v>
          </cell>
          <cell r="C272" t="str">
            <v>2</v>
          </cell>
          <cell r="D272" t="str">
            <v>13</v>
          </cell>
          <cell r="F272" t="str">
            <v>1.3.2.13</v>
          </cell>
          <cell r="G272" t="str">
            <v>1.3.2.13.0</v>
          </cell>
          <cell r="H272" t="str">
            <v>Peralatan Dapur</v>
          </cell>
        </row>
        <row r="273">
          <cell r="A273" t="str">
            <v>1</v>
          </cell>
          <cell r="B273" t="str">
            <v>3</v>
          </cell>
          <cell r="C273" t="str">
            <v>2</v>
          </cell>
          <cell r="D273" t="str">
            <v>13</v>
          </cell>
          <cell r="E273" t="str">
            <v>01</v>
          </cell>
          <cell r="F273" t="str">
            <v>1.3.2.13.01</v>
          </cell>
          <cell r="G273" t="str">
            <v>1.3.2.13.01</v>
          </cell>
          <cell r="H273" t="str">
            <v>Tabung Gas</v>
          </cell>
        </row>
        <row r="274">
          <cell r="A274" t="str">
            <v>1</v>
          </cell>
          <cell r="B274" t="str">
            <v>3</v>
          </cell>
          <cell r="C274" t="str">
            <v>2</v>
          </cell>
          <cell r="D274" t="str">
            <v>13</v>
          </cell>
          <cell r="E274" t="str">
            <v>02</v>
          </cell>
          <cell r="F274" t="str">
            <v>1.3.2.13.02</v>
          </cell>
          <cell r="G274" t="str">
            <v>1.3.2.13.02</v>
          </cell>
          <cell r="H274" t="str">
            <v>Kompor Gas</v>
          </cell>
        </row>
        <row r="275">
          <cell r="A275" t="str">
            <v>1</v>
          </cell>
          <cell r="B275" t="str">
            <v>3</v>
          </cell>
          <cell r="C275" t="str">
            <v>2</v>
          </cell>
          <cell r="D275" t="str">
            <v>13</v>
          </cell>
          <cell r="E275" t="str">
            <v>03</v>
          </cell>
          <cell r="F275" t="str">
            <v>1.3.2.13.03</v>
          </cell>
          <cell r="G275" t="str">
            <v>1.3.2.13.03</v>
          </cell>
          <cell r="H275" t="str">
            <v>Lemari Makan</v>
          </cell>
        </row>
        <row r="276">
          <cell r="A276" t="str">
            <v>1</v>
          </cell>
          <cell r="B276" t="str">
            <v>3</v>
          </cell>
          <cell r="C276" t="str">
            <v>2</v>
          </cell>
          <cell r="D276" t="str">
            <v>13</v>
          </cell>
          <cell r="E276" t="str">
            <v>04</v>
          </cell>
          <cell r="F276" t="str">
            <v>1.3.2.13.04</v>
          </cell>
          <cell r="G276" t="str">
            <v>1.3.2.13.04</v>
          </cell>
          <cell r="H276" t="str">
            <v>Dispenser</v>
          </cell>
        </row>
        <row r="277">
          <cell r="A277" t="str">
            <v>1</v>
          </cell>
          <cell r="B277" t="str">
            <v>3</v>
          </cell>
          <cell r="C277" t="str">
            <v>2</v>
          </cell>
          <cell r="D277" t="str">
            <v>13</v>
          </cell>
          <cell r="E277" t="str">
            <v>05</v>
          </cell>
          <cell r="F277" t="str">
            <v>1.3.2.13.05</v>
          </cell>
          <cell r="G277" t="str">
            <v>1.3.2.13.05</v>
          </cell>
          <cell r="H277" t="str">
            <v>Kulkas</v>
          </cell>
        </row>
        <row r="278">
          <cell r="A278" t="str">
            <v>1</v>
          </cell>
          <cell r="B278" t="str">
            <v>3</v>
          </cell>
          <cell r="C278" t="str">
            <v>2</v>
          </cell>
          <cell r="D278" t="str">
            <v>13</v>
          </cell>
          <cell r="E278" t="str">
            <v>06</v>
          </cell>
          <cell r="F278" t="str">
            <v>1.3.2.13.06</v>
          </cell>
          <cell r="G278" t="str">
            <v>1.3.2.13.06</v>
          </cell>
          <cell r="H278" t="str">
            <v>Rak Piring</v>
          </cell>
        </row>
        <row r="279">
          <cell r="A279" t="str">
            <v>1</v>
          </cell>
          <cell r="B279" t="str">
            <v>3</v>
          </cell>
          <cell r="C279" t="str">
            <v>2</v>
          </cell>
          <cell r="D279" t="str">
            <v>13</v>
          </cell>
          <cell r="E279" t="str">
            <v>07</v>
          </cell>
          <cell r="F279" t="str">
            <v>1.3.2.13.07</v>
          </cell>
          <cell r="G279" t="str">
            <v>1.3.2.13.07</v>
          </cell>
          <cell r="H279" t="str">
            <v>Piring/Gelas/Mangkok/Cangkir/Sendok/Garpu/Pisau</v>
          </cell>
        </row>
        <row r="280">
          <cell r="A280" t="str">
            <v>1</v>
          </cell>
          <cell r="B280" t="str">
            <v>3</v>
          </cell>
          <cell r="C280" t="str">
            <v>2</v>
          </cell>
          <cell r="D280" t="str">
            <v>14</v>
          </cell>
          <cell r="F280" t="str">
            <v>1.3.2.14</v>
          </cell>
          <cell r="G280" t="str">
            <v>1.3.2.14.0</v>
          </cell>
          <cell r="H280" t="str">
            <v>Penghias Ruangan Rumah Tangga</v>
          </cell>
        </row>
        <row r="281">
          <cell r="A281" t="str">
            <v>1</v>
          </cell>
          <cell r="B281" t="str">
            <v>3</v>
          </cell>
          <cell r="C281" t="str">
            <v>2</v>
          </cell>
          <cell r="D281" t="str">
            <v>14</v>
          </cell>
          <cell r="E281" t="str">
            <v>01</v>
          </cell>
          <cell r="F281" t="str">
            <v>1.3.2.14.01</v>
          </cell>
          <cell r="G281" t="str">
            <v>1.3.2.14.01</v>
          </cell>
          <cell r="H281" t="str">
            <v>Lampu Hias</v>
          </cell>
        </row>
        <row r="282">
          <cell r="A282" t="str">
            <v>1</v>
          </cell>
          <cell r="B282" t="str">
            <v>3</v>
          </cell>
          <cell r="C282" t="str">
            <v>2</v>
          </cell>
          <cell r="D282" t="str">
            <v>14</v>
          </cell>
          <cell r="E282" t="str">
            <v>02</v>
          </cell>
          <cell r="F282" t="str">
            <v>1.3.2.14.02</v>
          </cell>
          <cell r="G282" t="str">
            <v>1.3.2.14.02</v>
          </cell>
          <cell r="H282" t="str">
            <v>Jam Dinding/Meja</v>
          </cell>
        </row>
        <row r="283">
          <cell r="A283" t="str">
            <v>1</v>
          </cell>
          <cell r="B283" t="str">
            <v>3</v>
          </cell>
          <cell r="C283" t="str">
            <v>2</v>
          </cell>
          <cell r="D283" t="str">
            <v>15</v>
          </cell>
          <cell r="F283" t="str">
            <v>1.3.2.15</v>
          </cell>
          <cell r="G283" t="str">
            <v>1.3.2.15.0</v>
          </cell>
          <cell r="H283" t="str">
            <v>Alat-alat Studio</v>
          </cell>
        </row>
        <row r="284">
          <cell r="A284" t="str">
            <v>1</v>
          </cell>
          <cell r="B284" t="str">
            <v>3</v>
          </cell>
          <cell r="C284" t="str">
            <v>2</v>
          </cell>
          <cell r="D284" t="str">
            <v>15</v>
          </cell>
          <cell r="E284" t="str">
            <v>01</v>
          </cell>
          <cell r="F284" t="str">
            <v>1.3.2.15.01</v>
          </cell>
          <cell r="G284" t="str">
            <v>1.3.2.15.01</v>
          </cell>
          <cell r="H284" t="str">
            <v>Kamera</v>
          </cell>
        </row>
        <row r="285">
          <cell r="A285" t="str">
            <v>1</v>
          </cell>
          <cell r="B285" t="str">
            <v>3</v>
          </cell>
          <cell r="C285" t="str">
            <v>2</v>
          </cell>
          <cell r="D285" t="str">
            <v>15</v>
          </cell>
          <cell r="E285" t="str">
            <v>02</v>
          </cell>
          <cell r="F285" t="str">
            <v>1.3.2.15.02</v>
          </cell>
          <cell r="G285" t="str">
            <v>1.3.2.15.02</v>
          </cell>
          <cell r="H285" t="str">
            <v>Handycam</v>
          </cell>
        </row>
        <row r="286">
          <cell r="A286" t="str">
            <v>1</v>
          </cell>
          <cell r="B286" t="str">
            <v>3</v>
          </cell>
          <cell r="C286" t="str">
            <v>2</v>
          </cell>
          <cell r="D286" t="str">
            <v>15</v>
          </cell>
          <cell r="E286" t="str">
            <v>03</v>
          </cell>
          <cell r="F286" t="str">
            <v>1.3.2.15.03</v>
          </cell>
          <cell r="G286" t="str">
            <v>1.3.2.15.03</v>
          </cell>
          <cell r="H286" t="str">
            <v>Proyektor</v>
          </cell>
        </row>
        <row r="287">
          <cell r="A287" t="str">
            <v>1</v>
          </cell>
          <cell r="B287" t="str">
            <v>3</v>
          </cell>
          <cell r="C287" t="str">
            <v>2</v>
          </cell>
          <cell r="D287" t="str">
            <v>16</v>
          </cell>
          <cell r="F287" t="str">
            <v>1.3.2.16</v>
          </cell>
          <cell r="G287" t="str">
            <v>1.3.2.16.0</v>
          </cell>
          <cell r="H287" t="str">
            <v>Alat-alat Komunikasi</v>
          </cell>
        </row>
        <row r="288">
          <cell r="A288" t="str">
            <v>1</v>
          </cell>
          <cell r="B288" t="str">
            <v>3</v>
          </cell>
          <cell r="C288" t="str">
            <v>2</v>
          </cell>
          <cell r="D288" t="str">
            <v>16</v>
          </cell>
          <cell r="E288" t="str">
            <v>01</v>
          </cell>
          <cell r="F288" t="str">
            <v>1.3.2.16.01</v>
          </cell>
          <cell r="G288" t="str">
            <v>1.3.2.16.01</v>
          </cell>
          <cell r="H288" t="str">
            <v>Telepon</v>
          </cell>
        </row>
        <row r="289">
          <cell r="A289" t="str">
            <v>1</v>
          </cell>
          <cell r="B289" t="str">
            <v>3</v>
          </cell>
          <cell r="C289" t="str">
            <v>2</v>
          </cell>
          <cell r="D289" t="str">
            <v>16</v>
          </cell>
          <cell r="E289" t="str">
            <v>02</v>
          </cell>
          <cell r="F289" t="str">
            <v>1.3.2.16.02</v>
          </cell>
          <cell r="G289" t="str">
            <v>1.3.2.16.02</v>
          </cell>
          <cell r="H289" t="str">
            <v>Faximili</v>
          </cell>
        </row>
        <row r="290">
          <cell r="A290" t="str">
            <v>1</v>
          </cell>
          <cell r="B290" t="str">
            <v>3</v>
          </cell>
          <cell r="C290" t="str">
            <v>2</v>
          </cell>
          <cell r="D290" t="str">
            <v>16</v>
          </cell>
          <cell r="E290" t="str">
            <v>03</v>
          </cell>
          <cell r="F290" t="str">
            <v>1.3.2.16.03</v>
          </cell>
          <cell r="G290" t="str">
            <v>1.3.2.16.03</v>
          </cell>
          <cell r="H290" t="str">
            <v>Radio SSB</v>
          </cell>
        </row>
        <row r="291">
          <cell r="A291" t="str">
            <v>1</v>
          </cell>
          <cell r="B291" t="str">
            <v>3</v>
          </cell>
          <cell r="C291" t="str">
            <v>2</v>
          </cell>
          <cell r="D291" t="str">
            <v>16</v>
          </cell>
          <cell r="E291" t="str">
            <v>04</v>
          </cell>
          <cell r="F291" t="str">
            <v>1.3.2.16.04</v>
          </cell>
          <cell r="G291" t="str">
            <v>1.3.2.16.04</v>
          </cell>
          <cell r="H291" t="str">
            <v>Radio HF/FM (Handy Talkie)</v>
          </cell>
        </row>
        <row r="292">
          <cell r="A292" t="str">
            <v>1</v>
          </cell>
          <cell r="B292" t="str">
            <v>3</v>
          </cell>
          <cell r="C292" t="str">
            <v>2</v>
          </cell>
          <cell r="D292" t="str">
            <v>16</v>
          </cell>
          <cell r="E292" t="str">
            <v>05</v>
          </cell>
          <cell r="F292" t="str">
            <v>1.3.2.16.05</v>
          </cell>
          <cell r="G292" t="str">
            <v>1.3.2.16.05</v>
          </cell>
          <cell r="H292" t="str">
            <v>Radio VHF</v>
          </cell>
        </row>
        <row r="293">
          <cell r="A293" t="str">
            <v>1</v>
          </cell>
          <cell r="B293" t="str">
            <v>3</v>
          </cell>
          <cell r="C293" t="str">
            <v>2</v>
          </cell>
          <cell r="D293" t="str">
            <v>16</v>
          </cell>
          <cell r="E293" t="str">
            <v>06</v>
          </cell>
          <cell r="F293" t="str">
            <v>1.3.2.16.06</v>
          </cell>
          <cell r="G293" t="str">
            <v>1.3.2.16.06</v>
          </cell>
          <cell r="H293" t="str">
            <v>Radio UHF</v>
          </cell>
        </row>
        <row r="294">
          <cell r="A294" t="str">
            <v>1</v>
          </cell>
          <cell r="B294" t="str">
            <v>3</v>
          </cell>
          <cell r="C294" t="str">
            <v>2</v>
          </cell>
          <cell r="D294" t="str">
            <v>16</v>
          </cell>
          <cell r="E294" t="str">
            <v>07</v>
          </cell>
          <cell r="F294" t="str">
            <v>1.3.2.16.07</v>
          </cell>
          <cell r="G294" t="str">
            <v>1.3.2.16.07</v>
          </cell>
          <cell r="H294" t="str">
            <v>Alat Sandi</v>
          </cell>
        </row>
        <row r="295">
          <cell r="A295" t="str">
            <v>1</v>
          </cell>
          <cell r="B295" t="str">
            <v>3</v>
          </cell>
          <cell r="C295" t="str">
            <v>2</v>
          </cell>
          <cell r="D295" t="str">
            <v>17</v>
          </cell>
          <cell r="F295" t="str">
            <v>1.3.2.17</v>
          </cell>
          <cell r="G295" t="str">
            <v>1.3.2.17.0</v>
          </cell>
          <cell r="H295" t="str">
            <v>Alat-alat Ukur</v>
          </cell>
        </row>
        <row r="296">
          <cell r="A296" t="str">
            <v>1</v>
          </cell>
          <cell r="B296" t="str">
            <v>3</v>
          </cell>
          <cell r="C296" t="str">
            <v>2</v>
          </cell>
          <cell r="D296" t="str">
            <v>17</v>
          </cell>
          <cell r="E296" t="str">
            <v>01</v>
          </cell>
          <cell r="F296" t="str">
            <v>1.3.2.17.01</v>
          </cell>
          <cell r="G296" t="str">
            <v>1.3.2.17.01</v>
          </cell>
          <cell r="H296" t="str">
            <v>Timbangan</v>
          </cell>
        </row>
        <row r="297">
          <cell r="A297" t="str">
            <v>1</v>
          </cell>
          <cell r="B297" t="str">
            <v>3</v>
          </cell>
          <cell r="C297" t="str">
            <v>2</v>
          </cell>
          <cell r="D297" t="str">
            <v>17</v>
          </cell>
          <cell r="E297" t="str">
            <v>02</v>
          </cell>
          <cell r="F297" t="str">
            <v>1.3.2.17.02</v>
          </cell>
          <cell r="G297" t="str">
            <v>1.3.2.17.02</v>
          </cell>
          <cell r="H297" t="str">
            <v>Teodolite</v>
          </cell>
        </row>
        <row r="298">
          <cell r="A298" t="str">
            <v>1</v>
          </cell>
          <cell r="B298" t="str">
            <v>3</v>
          </cell>
          <cell r="C298" t="str">
            <v>2</v>
          </cell>
          <cell r="D298" t="str">
            <v>17</v>
          </cell>
          <cell r="E298" t="str">
            <v>03</v>
          </cell>
          <cell r="F298" t="str">
            <v>1.3.2.17.03</v>
          </cell>
          <cell r="G298" t="str">
            <v>1.3.2.17.03</v>
          </cell>
          <cell r="H298" t="str">
            <v>Alat Uji Emisi</v>
          </cell>
        </row>
        <row r="299">
          <cell r="A299" t="str">
            <v>1</v>
          </cell>
          <cell r="B299" t="str">
            <v>3</v>
          </cell>
          <cell r="C299" t="str">
            <v>2</v>
          </cell>
          <cell r="D299" t="str">
            <v>17</v>
          </cell>
          <cell r="E299" t="str">
            <v>04</v>
          </cell>
          <cell r="F299" t="str">
            <v>1.3.2.17.04</v>
          </cell>
          <cell r="G299" t="str">
            <v>1.3.2.17.04</v>
          </cell>
          <cell r="H299" t="str">
            <v>Alat GPS</v>
          </cell>
        </row>
        <row r="300">
          <cell r="A300" t="str">
            <v>1</v>
          </cell>
          <cell r="B300" t="str">
            <v>3</v>
          </cell>
          <cell r="C300" t="str">
            <v>2</v>
          </cell>
          <cell r="D300" t="str">
            <v>17</v>
          </cell>
          <cell r="E300" t="str">
            <v>05</v>
          </cell>
          <cell r="F300" t="str">
            <v>1.3.2.17.05</v>
          </cell>
          <cell r="G300" t="str">
            <v>1.3.2.17.05</v>
          </cell>
          <cell r="H300" t="str">
            <v>Kompas/Peralatan Navigasi</v>
          </cell>
        </row>
        <row r="301">
          <cell r="A301" t="str">
            <v>1</v>
          </cell>
          <cell r="B301" t="str">
            <v>3</v>
          </cell>
          <cell r="C301" t="str">
            <v>2</v>
          </cell>
          <cell r="D301" t="str">
            <v>17</v>
          </cell>
          <cell r="E301" t="str">
            <v>06</v>
          </cell>
          <cell r="F301" t="str">
            <v>1.3.2.17.06</v>
          </cell>
          <cell r="G301" t="str">
            <v>1.3.2.17.06</v>
          </cell>
          <cell r="H301" t="str">
            <v>Bejana Ukur</v>
          </cell>
        </row>
        <row r="302">
          <cell r="A302" t="str">
            <v>1</v>
          </cell>
          <cell r="B302" t="str">
            <v>3</v>
          </cell>
          <cell r="C302" t="str">
            <v>2</v>
          </cell>
          <cell r="D302" t="str">
            <v>17</v>
          </cell>
          <cell r="E302" t="str">
            <v>07</v>
          </cell>
          <cell r="F302" t="str">
            <v>1.3.2.17.07</v>
          </cell>
          <cell r="G302" t="str">
            <v>1.3.2.17.07</v>
          </cell>
          <cell r="H302" t="str">
            <v>Barometer</v>
          </cell>
        </row>
        <row r="303">
          <cell r="A303" t="str">
            <v>1</v>
          </cell>
          <cell r="B303" t="str">
            <v>3</v>
          </cell>
          <cell r="C303" t="str">
            <v>2</v>
          </cell>
          <cell r="D303" t="str">
            <v>17</v>
          </cell>
          <cell r="E303" t="str">
            <v>08</v>
          </cell>
          <cell r="F303" t="str">
            <v>1.3.2.17.08</v>
          </cell>
          <cell r="G303" t="str">
            <v>1.3.2.17.08</v>
          </cell>
          <cell r="H303" t="str">
            <v>Seismograph</v>
          </cell>
        </row>
        <row r="304">
          <cell r="A304" t="str">
            <v>1</v>
          </cell>
          <cell r="B304" t="str">
            <v>3</v>
          </cell>
          <cell r="C304" t="str">
            <v>2</v>
          </cell>
          <cell r="D304" t="str">
            <v>17</v>
          </cell>
          <cell r="E304" t="str">
            <v>09</v>
          </cell>
          <cell r="F304" t="str">
            <v>1.3.2.17.09</v>
          </cell>
          <cell r="G304" t="str">
            <v>1.3.2.17.09</v>
          </cell>
          <cell r="H304" t="str">
            <v>Ultrasonograph</v>
          </cell>
        </row>
        <row r="305">
          <cell r="A305" t="str">
            <v>1</v>
          </cell>
          <cell r="B305" t="str">
            <v>3</v>
          </cell>
          <cell r="C305" t="str">
            <v>2</v>
          </cell>
          <cell r="D305" t="str">
            <v>18</v>
          </cell>
          <cell r="F305" t="str">
            <v>1.3.2.18</v>
          </cell>
          <cell r="G305" t="str">
            <v>1.3.2.18.0</v>
          </cell>
          <cell r="H305" t="str">
            <v>Alat-alat Kedokteran</v>
          </cell>
        </row>
        <row r="306">
          <cell r="A306" t="str">
            <v>1</v>
          </cell>
          <cell r="B306" t="str">
            <v>3</v>
          </cell>
          <cell r="C306" t="str">
            <v>2</v>
          </cell>
          <cell r="D306" t="str">
            <v>18</v>
          </cell>
          <cell r="E306" t="str">
            <v>01</v>
          </cell>
          <cell r="F306" t="str">
            <v>1.3.2.18.01</v>
          </cell>
          <cell r="G306" t="str">
            <v>1.3.2.18.01</v>
          </cell>
          <cell r="H306" t="str">
            <v>Alat-alat Kedokteran Umum</v>
          </cell>
        </row>
        <row r="307">
          <cell r="A307" t="str">
            <v>1</v>
          </cell>
          <cell r="B307" t="str">
            <v>3</v>
          </cell>
          <cell r="C307" t="str">
            <v>2</v>
          </cell>
          <cell r="D307" t="str">
            <v>18</v>
          </cell>
          <cell r="E307" t="str">
            <v>02</v>
          </cell>
          <cell r="F307" t="str">
            <v>1.3.2.18.02</v>
          </cell>
          <cell r="G307" t="str">
            <v>1.3.2.18.02</v>
          </cell>
          <cell r="H307" t="str">
            <v>Alat-alat Kedokteran Gigi</v>
          </cell>
        </row>
        <row r="308">
          <cell r="A308" t="str">
            <v>1</v>
          </cell>
          <cell r="B308" t="str">
            <v>3</v>
          </cell>
          <cell r="C308" t="str">
            <v>2</v>
          </cell>
          <cell r="D308" t="str">
            <v>18</v>
          </cell>
          <cell r="E308" t="str">
            <v>03</v>
          </cell>
          <cell r="F308" t="str">
            <v>1.3.2.18.03</v>
          </cell>
          <cell r="G308" t="str">
            <v>1.3.2.18.03</v>
          </cell>
          <cell r="H308" t="str">
            <v>Alat-alat Kedokteran THT</v>
          </cell>
        </row>
        <row r="309">
          <cell r="A309" t="str">
            <v>1</v>
          </cell>
          <cell r="B309" t="str">
            <v>3</v>
          </cell>
          <cell r="C309" t="str">
            <v>2</v>
          </cell>
          <cell r="D309" t="str">
            <v>18</v>
          </cell>
          <cell r="E309" t="str">
            <v>04</v>
          </cell>
          <cell r="F309" t="str">
            <v>1.3.2.18.04</v>
          </cell>
          <cell r="G309" t="str">
            <v>1.3.2.18.04</v>
          </cell>
          <cell r="H309" t="str">
            <v>Alat-alat Kedokteran Mata</v>
          </cell>
        </row>
        <row r="310">
          <cell r="A310" t="str">
            <v>1</v>
          </cell>
          <cell r="B310" t="str">
            <v>3</v>
          </cell>
          <cell r="C310" t="str">
            <v>2</v>
          </cell>
          <cell r="D310" t="str">
            <v>18</v>
          </cell>
          <cell r="E310" t="str">
            <v>05</v>
          </cell>
          <cell r="F310" t="str">
            <v>1.3.2.18.05</v>
          </cell>
          <cell r="G310" t="str">
            <v>1.3.2.18.05</v>
          </cell>
          <cell r="H310" t="str">
            <v>Alat-alat Kedokteran Bedah</v>
          </cell>
        </row>
        <row r="311">
          <cell r="A311" t="str">
            <v>1</v>
          </cell>
          <cell r="B311" t="str">
            <v>3</v>
          </cell>
          <cell r="C311" t="str">
            <v>2</v>
          </cell>
          <cell r="D311" t="str">
            <v>18</v>
          </cell>
          <cell r="E311" t="str">
            <v>06</v>
          </cell>
          <cell r="F311" t="str">
            <v>1.3.2.18.06</v>
          </cell>
          <cell r="G311" t="str">
            <v>1.3.2.18.06</v>
          </cell>
          <cell r="H311" t="str">
            <v>Alat-alat Kedokteran Anak</v>
          </cell>
        </row>
        <row r="312">
          <cell r="A312" t="str">
            <v>1</v>
          </cell>
          <cell r="B312" t="str">
            <v>3</v>
          </cell>
          <cell r="C312" t="str">
            <v>2</v>
          </cell>
          <cell r="D312" t="str">
            <v>18</v>
          </cell>
          <cell r="E312" t="str">
            <v>07</v>
          </cell>
          <cell r="F312" t="str">
            <v>1.3.2.18.07</v>
          </cell>
          <cell r="G312" t="str">
            <v>1.3.2.18.07</v>
          </cell>
          <cell r="H312" t="str">
            <v>Alat-alat Kedokteran Kebidanan dan Penyakit Kandungan</v>
          </cell>
        </row>
        <row r="313">
          <cell r="A313" t="str">
            <v>1</v>
          </cell>
          <cell r="B313" t="str">
            <v>3</v>
          </cell>
          <cell r="C313" t="str">
            <v>2</v>
          </cell>
          <cell r="D313" t="str">
            <v>18</v>
          </cell>
          <cell r="E313" t="str">
            <v>08</v>
          </cell>
          <cell r="F313" t="str">
            <v>1.3.2.18.08</v>
          </cell>
          <cell r="G313" t="str">
            <v>1.3.2.18.08</v>
          </cell>
          <cell r="H313" t="str">
            <v>Alat-alat Kedokteran Kulit dan Kelamin</v>
          </cell>
        </row>
        <row r="314">
          <cell r="A314" t="str">
            <v>1</v>
          </cell>
          <cell r="B314" t="str">
            <v>3</v>
          </cell>
          <cell r="C314" t="str">
            <v>2</v>
          </cell>
          <cell r="D314" t="str">
            <v>18</v>
          </cell>
          <cell r="E314" t="str">
            <v>09</v>
          </cell>
          <cell r="F314" t="str">
            <v>1.3.2.18.09</v>
          </cell>
          <cell r="G314" t="str">
            <v>1.3.2.18.09</v>
          </cell>
          <cell r="H314" t="str">
            <v>Alat-alat Kedokteran Kardiologi</v>
          </cell>
        </row>
        <row r="315">
          <cell r="A315" t="str">
            <v>1</v>
          </cell>
          <cell r="B315" t="str">
            <v>3</v>
          </cell>
          <cell r="C315" t="str">
            <v>2</v>
          </cell>
          <cell r="D315" t="str">
            <v>18</v>
          </cell>
          <cell r="E315" t="str">
            <v>10</v>
          </cell>
          <cell r="F315" t="str">
            <v>1.3.2.18.10</v>
          </cell>
          <cell r="G315" t="str">
            <v>1.3.2.18.10</v>
          </cell>
          <cell r="H315" t="str">
            <v>Alat-alat Kedokteran Neurologi</v>
          </cell>
        </row>
        <row r="316">
          <cell r="A316" t="str">
            <v>1</v>
          </cell>
          <cell r="B316" t="str">
            <v>3</v>
          </cell>
          <cell r="C316" t="str">
            <v>2</v>
          </cell>
          <cell r="D316" t="str">
            <v>18</v>
          </cell>
          <cell r="E316" t="str">
            <v>11</v>
          </cell>
          <cell r="F316" t="str">
            <v>1.3.2.18.11</v>
          </cell>
          <cell r="G316" t="str">
            <v>1.3.2.18.11</v>
          </cell>
          <cell r="H316" t="str">
            <v>Alat-alat Kedokteran Orthopedi</v>
          </cell>
        </row>
        <row r="317">
          <cell r="A317" t="str">
            <v>1</v>
          </cell>
          <cell r="B317" t="str">
            <v>3</v>
          </cell>
          <cell r="C317" t="str">
            <v>2</v>
          </cell>
          <cell r="D317" t="str">
            <v>18</v>
          </cell>
          <cell r="E317" t="str">
            <v>12</v>
          </cell>
          <cell r="F317" t="str">
            <v>1.3.2.18.12</v>
          </cell>
          <cell r="G317" t="str">
            <v>1.3.2.18.12</v>
          </cell>
          <cell r="H317" t="str">
            <v>Alat-alat Kedokteran Hewan</v>
          </cell>
        </row>
        <row r="318">
          <cell r="A318" t="str">
            <v>1</v>
          </cell>
          <cell r="B318" t="str">
            <v>3</v>
          </cell>
          <cell r="C318" t="str">
            <v>2</v>
          </cell>
          <cell r="D318" t="str">
            <v>18</v>
          </cell>
          <cell r="E318" t="str">
            <v>13</v>
          </cell>
          <cell r="F318" t="str">
            <v>1.3.2.18.13</v>
          </cell>
          <cell r="G318" t="str">
            <v>1.3.2.18.13</v>
          </cell>
          <cell r="H318" t="str">
            <v>Alat-alat Farmasi</v>
          </cell>
        </row>
        <row r="319">
          <cell r="A319" t="str">
            <v>1</v>
          </cell>
          <cell r="B319" t="str">
            <v>3</v>
          </cell>
          <cell r="C319" t="str">
            <v>2</v>
          </cell>
          <cell r="D319" t="str">
            <v>18</v>
          </cell>
          <cell r="E319" t="str">
            <v>14</v>
          </cell>
          <cell r="F319" t="str">
            <v>1.3.2.18.14</v>
          </cell>
          <cell r="G319" t="str">
            <v>1.3.2.18.14</v>
          </cell>
          <cell r="H319" t="str">
            <v>Alat-alat Penyakit Dalam/Internis</v>
          </cell>
        </row>
        <row r="320">
          <cell r="A320" t="str">
            <v>1</v>
          </cell>
          <cell r="B320" t="str">
            <v>3</v>
          </cell>
          <cell r="C320" t="str">
            <v>2</v>
          </cell>
          <cell r="D320" t="str">
            <v>19</v>
          </cell>
          <cell r="F320" t="str">
            <v>1.3.2.19</v>
          </cell>
          <cell r="G320" t="str">
            <v>1.3.2.19.0</v>
          </cell>
          <cell r="H320" t="str">
            <v>Alat-alat Laboratorium</v>
          </cell>
        </row>
        <row r="321">
          <cell r="A321" t="str">
            <v>1</v>
          </cell>
          <cell r="B321" t="str">
            <v>3</v>
          </cell>
          <cell r="C321" t="str">
            <v>2</v>
          </cell>
          <cell r="D321" t="str">
            <v>19</v>
          </cell>
          <cell r="E321" t="str">
            <v>01</v>
          </cell>
          <cell r="F321" t="str">
            <v>1.3.2.19.01</v>
          </cell>
          <cell r="G321" t="str">
            <v>1.3.2.19.01</v>
          </cell>
          <cell r="H321" t="str">
            <v>Alat-alat Laboratorium Biologi</v>
          </cell>
        </row>
        <row r="322">
          <cell r="A322" t="str">
            <v>1</v>
          </cell>
          <cell r="B322" t="str">
            <v>3</v>
          </cell>
          <cell r="C322" t="str">
            <v>2</v>
          </cell>
          <cell r="D322" t="str">
            <v>19</v>
          </cell>
          <cell r="E322" t="str">
            <v>02</v>
          </cell>
          <cell r="F322" t="str">
            <v>1.3.2.19.02</v>
          </cell>
          <cell r="G322" t="str">
            <v>1.3.2.19.02</v>
          </cell>
          <cell r="H322" t="str">
            <v>Alat-alat Laboratorium Fisika/Geologi/Geodesi</v>
          </cell>
        </row>
        <row r="323">
          <cell r="A323" t="str">
            <v>1</v>
          </cell>
          <cell r="B323" t="str">
            <v>3</v>
          </cell>
          <cell r="C323" t="str">
            <v>2</v>
          </cell>
          <cell r="D323" t="str">
            <v>19</v>
          </cell>
          <cell r="E323" t="str">
            <v>03</v>
          </cell>
          <cell r="F323" t="str">
            <v>1.3.2.19.03</v>
          </cell>
          <cell r="G323" t="str">
            <v>1.3.2.19.03</v>
          </cell>
          <cell r="H323" t="str">
            <v>Alat-alat Laboratorium Kimia</v>
          </cell>
        </row>
        <row r="324">
          <cell r="A324" t="str">
            <v>1</v>
          </cell>
          <cell r="B324" t="str">
            <v>3</v>
          </cell>
          <cell r="C324" t="str">
            <v>2</v>
          </cell>
          <cell r="D324" t="str">
            <v>19</v>
          </cell>
          <cell r="E324" t="str">
            <v>04</v>
          </cell>
          <cell r="F324" t="str">
            <v>1.3.2.19.04</v>
          </cell>
          <cell r="G324" t="str">
            <v>1.3.2.19.04</v>
          </cell>
          <cell r="H324" t="str">
            <v>Alat-alat Laboratorium Pertanian</v>
          </cell>
        </row>
        <row r="325">
          <cell r="A325" t="str">
            <v>1</v>
          </cell>
          <cell r="B325" t="str">
            <v>3</v>
          </cell>
          <cell r="C325" t="str">
            <v>2</v>
          </cell>
          <cell r="D325" t="str">
            <v>19</v>
          </cell>
          <cell r="E325" t="str">
            <v>05</v>
          </cell>
          <cell r="F325" t="str">
            <v>1.3.2.19.05</v>
          </cell>
          <cell r="G325" t="str">
            <v>1.3.2.19.05</v>
          </cell>
          <cell r="H325" t="str">
            <v>Alat-alat Laboratorium Peternakan</v>
          </cell>
        </row>
        <row r="326">
          <cell r="A326" t="str">
            <v>1</v>
          </cell>
          <cell r="B326" t="str">
            <v>3</v>
          </cell>
          <cell r="C326" t="str">
            <v>2</v>
          </cell>
          <cell r="D326" t="str">
            <v>19</v>
          </cell>
          <cell r="E326" t="str">
            <v>06</v>
          </cell>
          <cell r="F326" t="str">
            <v>1.3.2.19.06</v>
          </cell>
          <cell r="G326" t="str">
            <v>1.3.2.19.06</v>
          </cell>
          <cell r="H326" t="str">
            <v>Alat-alat Laboratorium Perkebunan</v>
          </cell>
        </row>
        <row r="327">
          <cell r="A327" t="str">
            <v>1</v>
          </cell>
          <cell r="B327" t="str">
            <v>3</v>
          </cell>
          <cell r="C327" t="str">
            <v>2</v>
          </cell>
          <cell r="D327" t="str">
            <v>19</v>
          </cell>
          <cell r="E327" t="str">
            <v>07</v>
          </cell>
          <cell r="F327" t="str">
            <v>1.3.2.19.07</v>
          </cell>
          <cell r="G327" t="str">
            <v>1.3.2.19.07</v>
          </cell>
          <cell r="H327" t="str">
            <v>Alat-alat Laboratorium Perikanan</v>
          </cell>
        </row>
        <row r="328">
          <cell r="A328" t="str">
            <v>1</v>
          </cell>
          <cell r="B328" t="str">
            <v>3</v>
          </cell>
          <cell r="C328" t="str">
            <v>2</v>
          </cell>
          <cell r="D328" t="str">
            <v>19</v>
          </cell>
          <cell r="E328" t="str">
            <v>08</v>
          </cell>
          <cell r="F328" t="str">
            <v>1.3.2.19.08</v>
          </cell>
          <cell r="G328" t="str">
            <v>1.3.2.19.08</v>
          </cell>
          <cell r="H328" t="str">
            <v>Alat-alat Laboratorium Bahasa</v>
          </cell>
        </row>
        <row r="329">
          <cell r="A329" t="str">
            <v>1</v>
          </cell>
          <cell r="B329" t="str">
            <v>3</v>
          </cell>
          <cell r="C329" t="str">
            <v>2</v>
          </cell>
          <cell r="D329" t="str">
            <v>19</v>
          </cell>
          <cell r="E329" t="str">
            <v>09</v>
          </cell>
          <cell r="F329" t="str">
            <v>1.3.2.19.09</v>
          </cell>
          <cell r="G329" t="str">
            <v>1.3.2.19.09</v>
          </cell>
          <cell r="H329" t="str">
            <v>Alat-alat Peraga/Praktik Sekolah</v>
          </cell>
        </row>
        <row r="330">
          <cell r="A330" t="str">
            <v>1</v>
          </cell>
          <cell r="B330" t="str">
            <v>3</v>
          </cell>
          <cell r="C330" t="str">
            <v>2</v>
          </cell>
          <cell r="D330" t="str">
            <v>20</v>
          </cell>
          <cell r="F330" t="str">
            <v>1.3.2.20</v>
          </cell>
          <cell r="G330" t="str">
            <v>1.3.2.20.0</v>
          </cell>
          <cell r="H330" t="str">
            <v>Alat-alat Persenjataan/Keamanan</v>
          </cell>
        </row>
        <row r="331">
          <cell r="A331" t="str">
            <v>1</v>
          </cell>
          <cell r="B331" t="str">
            <v>3</v>
          </cell>
          <cell r="C331" t="str">
            <v>2</v>
          </cell>
          <cell r="D331" t="str">
            <v>20</v>
          </cell>
          <cell r="E331" t="str">
            <v>01</v>
          </cell>
          <cell r="F331" t="str">
            <v>1.3.2.20.01</v>
          </cell>
          <cell r="G331" t="str">
            <v>1.3.2.20.01</v>
          </cell>
          <cell r="H331" t="str">
            <v>Senjata Api</v>
          </cell>
        </row>
        <row r="332">
          <cell r="A332" t="str">
            <v>1</v>
          </cell>
          <cell r="B332" t="str">
            <v>3</v>
          </cell>
          <cell r="C332" t="str">
            <v>2</v>
          </cell>
          <cell r="D332" t="str">
            <v>20</v>
          </cell>
          <cell r="E332" t="str">
            <v>02</v>
          </cell>
          <cell r="F332" t="str">
            <v>1.3.2.20.02</v>
          </cell>
          <cell r="G332" t="str">
            <v>1.3.2.20.02</v>
          </cell>
          <cell r="H332" t="str">
            <v>Mobil Water Canon</v>
          </cell>
        </row>
        <row r="333">
          <cell r="A333" t="str">
            <v>1</v>
          </cell>
          <cell r="B333" t="str">
            <v>3</v>
          </cell>
          <cell r="C333" t="str">
            <v>2</v>
          </cell>
          <cell r="D333" t="str">
            <v>20</v>
          </cell>
          <cell r="E333" t="str">
            <v>03</v>
          </cell>
          <cell r="F333" t="str">
            <v>1.3.2.20.03</v>
          </cell>
          <cell r="G333" t="str">
            <v>1.3.2.20.03</v>
          </cell>
          <cell r="H333" t="str">
            <v>Borgol</v>
          </cell>
        </row>
        <row r="334">
          <cell r="A334" t="str">
            <v>1</v>
          </cell>
          <cell r="B334" t="str">
            <v>3</v>
          </cell>
          <cell r="C334" t="str">
            <v>2</v>
          </cell>
          <cell r="D334" t="str">
            <v>20</v>
          </cell>
          <cell r="E334" t="str">
            <v>04</v>
          </cell>
          <cell r="F334" t="str">
            <v>1.3.2.20.04</v>
          </cell>
          <cell r="G334" t="str">
            <v>1.3.2.20.04</v>
          </cell>
          <cell r="H334" t="str">
            <v>Sangkur/Bayonet</v>
          </cell>
        </row>
        <row r="335">
          <cell r="A335" t="str">
            <v>1</v>
          </cell>
          <cell r="B335" t="str">
            <v>3</v>
          </cell>
          <cell r="C335" t="str">
            <v>2</v>
          </cell>
          <cell r="D335" t="str">
            <v>20</v>
          </cell>
          <cell r="E335" t="str">
            <v>05</v>
          </cell>
          <cell r="F335" t="str">
            <v>1.3.2.20.05</v>
          </cell>
          <cell r="G335" t="str">
            <v>1.3.2.20.05</v>
          </cell>
          <cell r="H335" t="str">
            <v>Perisai/Tameng</v>
          </cell>
        </row>
        <row r="336">
          <cell r="A336" t="str">
            <v>1</v>
          </cell>
          <cell r="B336" t="str">
            <v>3</v>
          </cell>
          <cell r="C336" t="str">
            <v>2</v>
          </cell>
          <cell r="D336" t="str">
            <v>20</v>
          </cell>
          <cell r="E336" t="str">
            <v>06</v>
          </cell>
          <cell r="F336" t="str">
            <v>1.3.2.20.06</v>
          </cell>
          <cell r="G336" t="str">
            <v>1.3.2.20.06</v>
          </cell>
          <cell r="H336" t="str">
            <v>Detektor Logam</v>
          </cell>
        </row>
        <row r="337">
          <cell r="A337" t="str">
            <v>1</v>
          </cell>
          <cell r="B337" t="str">
            <v>3</v>
          </cell>
          <cell r="C337" t="str">
            <v>2</v>
          </cell>
          <cell r="D337" t="str">
            <v>20</v>
          </cell>
          <cell r="E337" t="str">
            <v>07</v>
          </cell>
          <cell r="F337" t="str">
            <v>1.3.2.20.07</v>
          </cell>
          <cell r="G337" t="str">
            <v>1.3.2.20.07</v>
          </cell>
          <cell r="H337" t="str">
            <v>Rompi Anti Peluru</v>
          </cell>
        </row>
        <row r="338">
          <cell r="A338" t="str">
            <v>1</v>
          </cell>
          <cell r="B338" t="str">
            <v>3</v>
          </cell>
          <cell r="C338" t="str">
            <v>2</v>
          </cell>
          <cell r="D338" t="str">
            <v>20</v>
          </cell>
          <cell r="E338" t="str">
            <v>08</v>
          </cell>
          <cell r="F338" t="str">
            <v>1.3.2.20.08</v>
          </cell>
          <cell r="G338" t="str">
            <v>1.3.2.20.08</v>
          </cell>
          <cell r="H338" t="str">
            <v>Pentungan</v>
          </cell>
        </row>
        <row r="339">
          <cell r="A339" t="str">
            <v>1</v>
          </cell>
          <cell r="B339" t="str">
            <v>3</v>
          </cell>
          <cell r="C339" t="str">
            <v>2</v>
          </cell>
          <cell r="D339" t="str">
            <v>20</v>
          </cell>
          <cell r="E339" t="str">
            <v>09</v>
          </cell>
          <cell r="F339" t="str">
            <v>1.3.2.20.09</v>
          </cell>
          <cell r="G339" t="str">
            <v>1.3.2.20.09</v>
          </cell>
          <cell r="H339" t="str">
            <v>Helm</v>
          </cell>
        </row>
        <row r="340">
          <cell r="A340" t="str">
            <v>1</v>
          </cell>
          <cell r="B340" t="str">
            <v>3</v>
          </cell>
          <cell r="C340" t="str">
            <v>2</v>
          </cell>
          <cell r="D340" t="str">
            <v>20</v>
          </cell>
          <cell r="E340" t="str">
            <v>10</v>
          </cell>
          <cell r="F340" t="str">
            <v>1.3.2.20.10</v>
          </cell>
          <cell r="G340" t="str">
            <v>1.3.2.20.10</v>
          </cell>
          <cell r="H340" t="str">
            <v>Alarm/Sirene</v>
          </cell>
        </row>
        <row r="341">
          <cell r="A341" t="str">
            <v>1</v>
          </cell>
          <cell r="B341" t="str">
            <v>3</v>
          </cell>
          <cell r="C341" t="str">
            <v>2</v>
          </cell>
          <cell r="D341" t="str">
            <v>20</v>
          </cell>
          <cell r="E341" t="str">
            <v>11</v>
          </cell>
          <cell r="F341" t="str">
            <v>1.3.2.20.11</v>
          </cell>
          <cell r="G341" t="str">
            <v>1.3.2.20.11</v>
          </cell>
          <cell r="H341" t="str">
            <v>Sentolop/Senter</v>
          </cell>
        </row>
        <row r="342">
          <cell r="A342" t="str">
            <v>1</v>
          </cell>
          <cell r="B342" t="str">
            <v>3</v>
          </cell>
          <cell r="C342" t="str">
            <v>3</v>
          </cell>
          <cell r="F342" t="str">
            <v>1.3.3</v>
          </cell>
          <cell r="G342" t="str">
            <v>1.3.3.0.0</v>
          </cell>
          <cell r="H342" t="str">
            <v>Gedung dan Bangunan</v>
          </cell>
        </row>
        <row r="343">
          <cell r="A343" t="str">
            <v>1</v>
          </cell>
          <cell r="B343" t="str">
            <v>3</v>
          </cell>
          <cell r="C343" t="str">
            <v>3</v>
          </cell>
          <cell r="D343" t="str">
            <v>01</v>
          </cell>
          <cell r="F343" t="str">
            <v>1.3.3.01</v>
          </cell>
          <cell r="G343" t="str">
            <v>1.3.3.01.0</v>
          </cell>
          <cell r="H343" t="str">
            <v>Gedung Kantor</v>
          </cell>
        </row>
        <row r="344">
          <cell r="A344" t="str">
            <v>1</v>
          </cell>
          <cell r="B344" t="str">
            <v>3</v>
          </cell>
          <cell r="C344" t="str">
            <v>3</v>
          </cell>
          <cell r="D344" t="str">
            <v>01</v>
          </cell>
          <cell r="E344" t="str">
            <v>01</v>
          </cell>
          <cell r="F344" t="str">
            <v>1.3.3.01.01</v>
          </cell>
          <cell r="G344" t="str">
            <v>1.3.3.01.01</v>
          </cell>
          <cell r="H344" t="str">
            <v>Gedung Kantor</v>
          </cell>
        </row>
        <row r="345">
          <cell r="A345" t="str">
            <v>1</v>
          </cell>
          <cell r="B345" t="str">
            <v>3</v>
          </cell>
          <cell r="C345" t="str">
            <v>3</v>
          </cell>
          <cell r="D345" t="str">
            <v>02</v>
          </cell>
          <cell r="F345" t="str">
            <v>1.3.3.02</v>
          </cell>
          <cell r="G345" t="str">
            <v>1.3.3.02.0</v>
          </cell>
          <cell r="H345" t="str">
            <v>Gedung Rumah Jabatan</v>
          </cell>
        </row>
        <row r="346">
          <cell r="A346" t="str">
            <v>1</v>
          </cell>
          <cell r="B346" t="str">
            <v>3</v>
          </cell>
          <cell r="C346" t="str">
            <v>3</v>
          </cell>
          <cell r="D346" t="str">
            <v>02</v>
          </cell>
          <cell r="E346" t="str">
            <v>01</v>
          </cell>
          <cell r="F346" t="str">
            <v>1.3.3.02.01</v>
          </cell>
          <cell r="G346" t="str">
            <v>1.3.3.02.01</v>
          </cell>
          <cell r="H346" t="str">
            <v>Gedung Rumah Jabatan</v>
          </cell>
        </row>
        <row r="347">
          <cell r="A347" t="str">
            <v>1</v>
          </cell>
          <cell r="B347" t="str">
            <v>3</v>
          </cell>
          <cell r="C347" t="str">
            <v>3</v>
          </cell>
          <cell r="D347" t="str">
            <v>03</v>
          </cell>
          <cell r="F347" t="str">
            <v>1.3.3.03</v>
          </cell>
          <cell r="G347" t="str">
            <v>1.3.3.03.0</v>
          </cell>
          <cell r="H347" t="str">
            <v>Gedung Rumah Dinas</v>
          </cell>
        </row>
        <row r="348">
          <cell r="A348" t="str">
            <v>1</v>
          </cell>
          <cell r="B348" t="str">
            <v>3</v>
          </cell>
          <cell r="C348" t="str">
            <v>3</v>
          </cell>
          <cell r="D348" t="str">
            <v>03</v>
          </cell>
          <cell r="E348" t="str">
            <v>01</v>
          </cell>
          <cell r="F348" t="str">
            <v>1.3.3.03.01</v>
          </cell>
          <cell r="G348" t="str">
            <v>1.3.3.03.01</v>
          </cell>
          <cell r="H348" t="str">
            <v>Gedung Rumah Dinas</v>
          </cell>
        </row>
        <row r="349">
          <cell r="A349" t="str">
            <v>1</v>
          </cell>
          <cell r="B349" t="str">
            <v>3</v>
          </cell>
          <cell r="C349" t="str">
            <v>3</v>
          </cell>
          <cell r="D349" t="str">
            <v>04</v>
          </cell>
          <cell r="F349" t="str">
            <v>1.3.3.04</v>
          </cell>
          <cell r="G349" t="str">
            <v>1.3.3.04.0</v>
          </cell>
          <cell r="H349" t="str">
            <v>Gedung Gudang</v>
          </cell>
        </row>
        <row r="350">
          <cell r="A350" t="str">
            <v>1</v>
          </cell>
          <cell r="B350" t="str">
            <v>3</v>
          </cell>
          <cell r="C350" t="str">
            <v>3</v>
          </cell>
          <cell r="D350" t="str">
            <v>04</v>
          </cell>
          <cell r="E350" t="str">
            <v>01</v>
          </cell>
          <cell r="F350" t="str">
            <v>1.3.3.04.01</v>
          </cell>
          <cell r="G350" t="str">
            <v>1.3.3.04.01</v>
          </cell>
          <cell r="H350" t="str">
            <v>Gedung Gudang</v>
          </cell>
        </row>
        <row r="351">
          <cell r="A351" t="str">
            <v>1</v>
          </cell>
          <cell r="B351" t="str">
            <v>3</v>
          </cell>
          <cell r="C351" t="str">
            <v>3</v>
          </cell>
          <cell r="D351" t="str">
            <v>05</v>
          </cell>
          <cell r="F351" t="str">
            <v>1.3.3.05</v>
          </cell>
          <cell r="G351" t="str">
            <v>1.3.3.05.0</v>
          </cell>
          <cell r="H351" t="str">
            <v>Bangunan Bersejarah</v>
          </cell>
        </row>
        <row r="352">
          <cell r="A352" t="str">
            <v>1</v>
          </cell>
          <cell r="B352" t="str">
            <v>3</v>
          </cell>
          <cell r="C352" t="str">
            <v>3</v>
          </cell>
          <cell r="D352" t="str">
            <v>05</v>
          </cell>
          <cell r="E352" t="str">
            <v>01</v>
          </cell>
          <cell r="F352" t="str">
            <v>1.3.3.05.01</v>
          </cell>
          <cell r="G352" t="str">
            <v>1.3.3.05.01</v>
          </cell>
          <cell r="H352" t="str">
            <v>Bangunan Bersejarah</v>
          </cell>
        </row>
        <row r="353">
          <cell r="A353" t="str">
            <v>1</v>
          </cell>
          <cell r="B353" t="str">
            <v>3</v>
          </cell>
          <cell r="C353" t="str">
            <v>3</v>
          </cell>
          <cell r="D353" t="str">
            <v>06</v>
          </cell>
          <cell r="F353" t="str">
            <v>1.3.3.06</v>
          </cell>
          <cell r="G353" t="str">
            <v>1.3.3.06.0</v>
          </cell>
          <cell r="H353" t="str">
            <v>Bangunan Monumen</v>
          </cell>
        </row>
        <row r="354">
          <cell r="A354" t="str">
            <v>1</v>
          </cell>
          <cell r="B354" t="str">
            <v>3</v>
          </cell>
          <cell r="C354" t="str">
            <v>3</v>
          </cell>
          <cell r="D354" t="str">
            <v>06</v>
          </cell>
          <cell r="E354" t="str">
            <v>01</v>
          </cell>
          <cell r="F354" t="str">
            <v>1.3.3.06.01</v>
          </cell>
          <cell r="G354" t="str">
            <v>1.3.3.06.01</v>
          </cell>
          <cell r="H354" t="str">
            <v>Bangunan Monumen</v>
          </cell>
        </row>
        <row r="355">
          <cell r="A355" t="str">
            <v>1</v>
          </cell>
          <cell r="B355" t="str">
            <v>3</v>
          </cell>
          <cell r="C355" t="str">
            <v>3</v>
          </cell>
          <cell r="D355" t="str">
            <v>07</v>
          </cell>
          <cell r="F355" t="str">
            <v>1.3.3.07</v>
          </cell>
          <cell r="G355" t="str">
            <v>1.3.3.07.0</v>
          </cell>
          <cell r="H355" t="str">
            <v>Tugu Peringatan</v>
          </cell>
        </row>
        <row r="356">
          <cell r="A356" t="str">
            <v>1</v>
          </cell>
          <cell r="B356" t="str">
            <v>3</v>
          </cell>
          <cell r="C356" t="str">
            <v>3</v>
          </cell>
          <cell r="D356" t="str">
            <v>07</v>
          </cell>
          <cell r="E356" t="str">
            <v>01</v>
          </cell>
          <cell r="F356" t="str">
            <v>1.3.3.07.01</v>
          </cell>
          <cell r="G356" t="str">
            <v>1.3.3.07.01</v>
          </cell>
          <cell r="H356" t="str">
            <v>Tugu Peringatan</v>
          </cell>
        </row>
        <row r="357">
          <cell r="A357" t="str">
            <v>1</v>
          </cell>
          <cell r="B357" t="str">
            <v>3</v>
          </cell>
          <cell r="C357" t="str">
            <v>4</v>
          </cell>
          <cell r="F357" t="str">
            <v>1.3.4</v>
          </cell>
          <cell r="G357" t="str">
            <v>1.3.4.0.0</v>
          </cell>
          <cell r="H357" t="str">
            <v>Jalan, Jaringan dan Instalasi</v>
          </cell>
        </row>
        <row r="358">
          <cell r="A358" t="str">
            <v>1</v>
          </cell>
          <cell r="B358" t="str">
            <v>3</v>
          </cell>
          <cell r="C358" t="str">
            <v>4</v>
          </cell>
          <cell r="D358" t="str">
            <v>01</v>
          </cell>
          <cell r="F358" t="str">
            <v>1.3.4.01</v>
          </cell>
          <cell r="G358" t="str">
            <v>1.3.4.01.0</v>
          </cell>
          <cell r="H358" t="str">
            <v>Jalan</v>
          </cell>
        </row>
        <row r="359">
          <cell r="A359" t="str">
            <v>1</v>
          </cell>
          <cell r="B359" t="str">
            <v>3</v>
          </cell>
          <cell r="C359" t="str">
            <v>4</v>
          </cell>
          <cell r="D359" t="str">
            <v>01</v>
          </cell>
          <cell r="E359" t="str">
            <v>01</v>
          </cell>
          <cell r="F359" t="str">
            <v>1.3.4.01.01</v>
          </cell>
          <cell r="G359" t="str">
            <v>1.3.4.01.01</v>
          </cell>
          <cell r="H359" t="str">
            <v>Jalan</v>
          </cell>
        </row>
        <row r="360">
          <cell r="A360" t="str">
            <v>1</v>
          </cell>
          <cell r="B360" t="str">
            <v>3</v>
          </cell>
          <cell r="C360" t="str">
            <v>4</v>
          </cell>
          <cell r="D360" t="str">
            <v>01</v>
          </cell>
          <cell r="E360" t="str">
            <v>02</v>
          </cell>
          <cell r="F360" t="str">
            <v>1.3.4.01.02</v>
          </cell>
          <cell r="G360" t="str">
            <v>1.3.4.01.02</v>
          </cell>
          <cell r="H360" t="str">
            <v>Jalan Fly Over</v>
          </cell>
        </row>
        <row r="361">
          <cell r="A361" t="str">
            <v>1</v>
          </cell>
          <cell r="B361" t="str">
            <v>3</v>
          </cell>
          <cell r="C361" t="str">
            <v>4</v>
          </cell>
          <cell r="D361" t="str">
            <v>01</v>
          </cell>
          <cell r="E361" t="str">
            <v>03</v>
          </cell>
          <cell r="F361" t="str">
            <v>1.3.4.01.03</v>
          </cell>
          <cell r="G361" t="str">
            <v>1.3.4.01.03</v>
          </cell>
          <cell r="H361" t="str">
            <v>Jalan Under Pass</v>
          </cell>
        </row>
        <row r="362">
          <cell r="A362" t="str">
            <v>1</v>
          </cell>
          <cell r="B362" t="str">
            <v>3</v>
          </cell>
          <cell r="C362" t="str">
            <v>4</v>
          </cell>
          <cell r="D362" t="str">
            <v>02</v>
          </cell>
          <cell r="F362" t="str">
            <v>1.3.4.02</v>
          </cell>
          <cell r="G362" t="str">
            <v>1.3.4.02.0</v>
          </cell>
          <cell r="H362" t="str">
            <v>Jembatan</v>
          </cell>
        </row>
        <row r="363">
          <cell r="A363" t="str">
            <v>1</v>
          </cell>
          <cell r="B363" t="str">
            <v>3</v>
          </cell>
          <cell r="C363" t="str">
            <v>4</v>
          </cell>
          <cell r="D363" t="str">
            <v>02</v>
          </cell>
          <cell r="E363" t="str">
            <v>01</v>
          </cell>
          <cell r="F363" t="str">
            <v>1.3.4.02.01</v>
          </cell>
          <cell r="G363" t="str">
            <v>1.3.4.02.01</v>
          </cell>
          <cell r="H363" t="str">
            <v>Jembatan Gantung</v>
          </cell>
        </row>
        <row r="364">
          <cell r="A364" t="str">
            <v>1</v>
          </cell>
          <cell r="B364" t="str">
            <v>3</v>
          </cell>
          <cell r="C364" t="str">
            <v>4</v>
          </cell>
          <cell r="D364" t="str">
            <v>02</v>
          </cell>
          <cell r="E364" t="str">
            <v>02</v>
          </cell>
          <cell r="F364" t="str">
            <v>1.3.4.02.02</v>
          </cell>
          <cell r="G364" t="str">
            <v>1.3.4.02.02</v>
          </cell>
          <cell r="H364" t="str">
            <v>Jembatan Pohon</v>
          </cell>
        </row>
        <row r="365">
          <cell r="A365" t="str">
            <v>1</v>
          </cell>
          <cell r="B365" t="str">
            <v>3</v>
          </cell>
          <cell r="C365" t="str">
            <v>4</v>
          </cell>
          <cell r="D365" t="str">
            <v>02</v>
          </cell>
          <cell r="E365" t="str">
            <v>03</v>
          </cell>
          <cell r="F365" t="str">
            <v>1.3.4.02.03</v>
          </cell>
          <cell r="G365" t="str">
            <v>1.3.4.02.03</v>
          </cell>
          <cell r="H365" t="str">
            <v>Jembatan Penyeberangan Orang</v>
          </cell>
        </row>
        <row r="366">
          <cell r="A366" t="str">
            <v>1</v>
          </cell>
          <cell r="B366" t="str">
            <v>3</v>
          </cell>
          <cell r="C366" t="str">
            <v>4</v>
          </cell>
          <cell r="D366" t="str">
            <v>02</v>
          </cell>
          <cell r="E366" t="str">
            <v>04</v>
          </cell>
          <cell r="F366" t="str">
            <v>1.3.4.02.04</v>
          </cell>
          <cell r="G366" t="str">
            <v>1.3.4.02.04</v>
          </cell>
          <cell r="H366" t="str">
            <v>Jembatan Penyeberangan di Atas Air</v>
          </cell>
        </row>
        <row r="367">
          <cell r="A367" t="str">
            <v>1</v>
          </cell>
          <cell r="B367" t="str">
            <v>3</v>
          </cell>
          <cell r="C367" t="str">
            <v>4</v>
          </cell>
          <cell r="D367" t="str">
            <v>03</v>
          </cell>
          <cell r="F367" t="str">
            <v>1.3.4.03</v>
          </cell>
          <cell r="G367" t="str">
            <v>1.3.4.03.0</v>
          </cell>
          <cell r="H367" t="str">
            <v>Jaringan Air</v>
          </cell>
        </row>
        <row r="368">
          <cell r="A368" t="str">
            <v>1</v>
          </cell>
          <cell r="B368" t="str">
            <v>3</v>
          </cell>
          <cell r="C368" t="str">
            <v>4</v>
          </cell>
          <cell r="D368" t="str">
            <v>03</v>
          </cell>
          <cell r="E368" t="str">
            <v>01</v>
          </cell>
          <cell r="F368" t="str">
            <v>1.3.4.03.01</v>
          </cell>
          <cell r="G368" t="str">
            <v>1.3.4.03.01</v>
          </cell>
          <cell r="H368" t="str">
            <v>Jaringan Irigasi/Waduk/Bendungan</v>
          </cell>
        </row>
        <row r="369">
          <cell r="A369" t="str">
            <v>1</v>
          </cell>
          <cell r="B369" t="str">
            <v>3</v>
          </cell>
          <cell r="C369" t="str">
            <v>4</v>
          </cell>
          <cell r="D369" t="str">
            <v>03</v>
          </cell>
          <cell r="E369" t="str">
            <v>02</v>
          </cell>
          <cell r="F369" t="str">
            <v>1.3.4.03.02</v>
          </cell>
          <cell r="G369" t="str">
            <v>1.3.4.03.02</v>
          </cell>
          <cell r="H369" t="str">
            <v>Jaringan Air Bersih/Air Minum</v>
          </cell>
        </row>
        <row r="370">
          <cell r="A370" t="str">
            <v>1</v>
          </cell>
          <cell r="B370" t="str">
            <v>3</v>
          </cell>
          <cell r="C370" t="str">
            <v>4</v>
          </cell>
          <cell r="D370" t="str">
            <v>03</v>
          </cell>
          <cell r="E370" t="str">
            <v>03</v>
          </cell>
          <cell r="F370" t="str">
            <v>1.3.4.03.03</v>
          </cell>
          <cell r="G370" t="str">
            <v>1.3.4.03.03</v>
          </cell>
          <cell r="H370" t="str">
            <v>Reservoir</v>
          </cell>
        </row>
        <row r="371">
          <cell r="A371" t="str">
            <v>1</v>
          </cell>
          <cell r="B371" t="str">
            <v>3</v>
          </cell>
          <cell r="C371" t="str">
            <v>4</v>
          </cell>
          <cell r="D371" t="str">
            <v>03</v>
          </cell>
          <cell r="E371" t="str">
            <v>04</v>
          </cell>
          <cell r="F371" t="str">
            <v>1.3.4.03.04</v>
          </cell>
          <cell r="G371" t="str">
            <v>1.3.4.03.04</v>
          </cell>
          <cell r="H371" t="str">
            <v>Pintu Air</v>
          </cell>
        </row>
        <row r="372">
          <cell r="A372" t="str">
            <v>1</v>
          </cell>
          <cell r="B372" t="str">
            <v>3</v>
          </cell>
          <cell r="C372" t="str">
            <v>4</v>
          </cell>
          <cell r="D372" t="str">
            <v>04</v>
          </cell>
          <cell r="F372" t="str">
            <v>1.3.4.04</v>
          </cell>
          <cell r="G372" t="str">
            <v>1.3.4.04.0</v>
          </cell>
          <cell r="H372" t="str">
            <v>Penerangan Jalan, Taman dan Hutan Kota</v>
          </cell>
        </row>
        <row r="373">
          <cell r="A373" t="str">
            <v>1</v>
          </cell>
          <cell r="B373" t="str">
            <v>3</v>
          </cell>
          <cell r="C373" t="str">
            <v>4</v>
          </cell>
          <cell r="D373" t="str">
            <v>04</v>
          </cell>
          <cell r="E373" t="str">
            <v>01</v>
          </cell>
          <cell r="F373" t="str">
            <v>1.3.4.04.01</v>
          </cell>
          <cell r="G373" t="str">
            <v>1.3.4.04.01</v>
          </cell>
          <cell r="H373" t="str">
            <v>Lampu Hias Jalan</v>
          </cell>
        </row>
        <row r="374">
          <cell r="A374" t="str">
            <v>1</v>
          </cell>
          <cell r="B374" t="str">
            <v>3</v>
          </cell>
          <cell r="C374" t="str">
            <v>4</v>
          </cell>
          <cell r="D374" t="str">
            <v>04</v>
          </cell>
          <cell r="E374" t="str">
            <v>02</v>
          </cell>
          <cell r="F374" t="str">
            <v>1.3.4.04.02</v>
          </cell>
          <cell r="G374" t="str">
            <v>1.3.4.04.02</v>
          </cell>
          <cell r="H374" t="str">
            <v>Lampu Hias Taman</v>
          </cell>
        </row>
        <row r="375">
          <cell r="A375" t="str">
            <v>1</v>
          </cell>
          <cell r="B375" t="str">
            <v>3</v>
          </cell>
          <cell r="C375" t="str">
            <v>4</v>
          </cell>
          <cell r="D375" t="str">
            <v>04</v>
          </cell>
          <cell r="E375" t="str">
            <v>03</v>
          </cell>
          <cell r="F375" t="str">
            <v>1.3.4.04.03</v>
          </cell>
          <cell r="G375" t="str">
            <v>1.3.4.04.03</v>
          </cell>
          <cell r="H375" t="str">
            <v>Lampu Penerang Hutan Kota</v>
          </cell>
        </row>
        <row r="376">
          <cell r="A376" t="str">
            <v>1</v>
          </cell>
          <cell r="B376" t="str">
            <v>3</v>
          </cell>
          <cell r="C376" t="str">
            <v>4</v>
          </cell>
          <cell r="D376" t="str">
            <v>05</v>
          </cell>
          <cell r="F376" t="str">
            <v>1.3.4.05</v>
          </cell>
          <cell r="G376" t="str">
            <v>1.3.4.05.0</v>
          </cell>
          <cell r="H376" t="str">
            <v>Instalasi Listrik dan Telepon</v>
          </cell>
        </row>
        <row r="377">
          <cell r="A377" t="str">
            <v>1</v>
          </cell>
          <cell r="B377" t="str">
            <v>3</v>
          </cell>
          <cell r="C377" t="str">
            <v>4</v>
          </cell>
          <cell r="D377" t="str">
            <v>05</v>
          </cell>
          <cell r="E377" t="str">
            <v>01</v>
          </cell>
          <cell r="F377" t="str">
            <v>1.3.4.05.01</v>
          </cell>
          <cell r="G377" t="str">
            <v>1.3.4.05.01</v>
          </cell>
          <cell r="H377" t="str">
            <v>Instalasi Listrik</v>
          </cell>
        </row>
        <row r="378">
          <cell r="A378" t="str">
            <v>1</v>
          </cell>
          <cell r="B378" t="str">
            <v>3</v>
          </cell>
          <cell r="C378" t="str">
            <v>4</v>
          </cell>
          <cell r="D378" t="str">
            <v>05</v>
          </cell>
          <cell r="E378" t="str">
            <v>02</v>
          </cell>
          <cell r="F378" t="str">
            <v>1.3.4.05.02</v>
          </cell>
          <cell r="G378" t="str">
            <v>1.3.4.05.02</v>
          </cell>
          <cell r="H378" t="str">
            <v>Instalasi Telepon</v>
          </cell>
        </row>
        <row r="379">
          <cell r="A379" t="str">
            <v>1</v>
          </cell>
          <cell r="B379" t="str">
            <v>3</v>
          </cell>
          <cell r="C379" t="str">
            <v>5</v>
          </cell>
          <cell r="F379" t="str">
            <v>1.3.5</v>
          </cell>
          <cell r="G379" t="str">
            <v>1.3.5.0.0</v>
          </cell>
          <cell r="H379" t="str">
            <v>Aset Tetap Lainnya</v>
          </cell>
        </row>
        <row r="380">
          <cell r="A380" t="str">
            <v>1</v>
          </cell>
          <cell r="B380" t="str">
            <v>3</v>
          </cell>
          <cell r="C380" t="str">
            <v>5</v>
          </cell>
          <cell r="D380" t="str">
            <v>01</v>
          </cell>
          <cell r="F380" t="str">
            <v>1.3.5.01</v>
          </cell>
          <cell r="G380" t="str">
            <v>1.3.5.01.0</v>
          </cell>
          <cell r="H380" t="str">
            <v>Buku dan Kepustakaan</v>
          </cell>
        </row>
        <row r="381">
          <cell r="A381" t="str">
            <v>1</v>
          </cell>
          <cell r="B381" t="str">
            <v>3</v>
          </cell>
          <cell r="C381" t="str">
            <v>5</v>
          </cell>
          <cell r="D381" t="str">
            <v>01</v>
          </cell>
          <cell r="E381" t="str">
            <v>01</v>
          </cell>
          <cell r="F381" t="str">
            <v>1.3.5.01.01</v>
          </cell>
          <cell r="G381" t="str">
            <v>1.3.5.01.01</v>
          </cell>
          <cell r="H381" t="str">
            <v>Buku Matematika</v>
          </cell>
        </row>
        <row r="382">
          <cell r="A382" t="str">
            <v>1</v>
          </cell>
          <cell r="B382" t="str">
            <v>3</v>
          </cell>
          <cell r="C382" t="str">
            <v>5</v>
          </cell>
          <cell r="D382" t="str">
            <v>01</v>
          </cell>
          <cell r="E382" t="str">
            <v>02</v>
          </cell>
          <cell r="F382" t="str">
            <v>1.3.5.01.02</v>
          </cell>
          <cell r="G382" t="str">
            <v>1.3.5.01.02</v>
          </cell>
          <cell r="H382" t="str">
            <v>Buku Fisika</v>
          </cell>
        </row>
        <row r="383">
          <cell r="A383" t="str">
            <v>1</v>
          </cell>
          <cell r="B383" t="str">
            <v>3</v>
          </cell>
          <cell r="C383" t="str">
            <v>5</v>
          </cell>
          <cell r="D383" t="str">
            <v>01</v>
          </cell>
          <cell r="E383" t="str">
            <v>03</v>
          </cell>
          <cell r="F383" t="str">
            <v>1.3.5.01.03</v>
          </cell>
          <cell r="G383" t="str">
            <v>1.3.5.01.03</v>
          </cell>
          <cell r="H383" t="str">
            <v>Buku Kimia</v>
          </cell>
        </row>
        <row r="384">
          <cell r="A384" t="str">
            <v>1</v>
          </cell>
          <cell r="B384" t="str">
            <v>3</v>
          </cell>
          <cell r="C384" t="str">
            <v>5</v>
          </cell>
          <cell r="D384" t="str">
            <v>01</v>
          </cell>
          <cell r="E384" t="str">
            <v>04</v>
          </cell>
          <cell r="F384" t="str">
            <v>1.3.5.01.04</v>
          </cell>
          <cell r="G384" t="str">
            <v>1.3.5.01.04</v>
          </cell>
          <cell r="H384" t="str">
            <v>Buku Biologi</v>
          </cell>
        </row>
        <row r="385">
          <cell r="A385" t="str">
            <v>1</v>
          </cell>
          <cell r="B385" t="str">
            <v>3</v>
          </cell>
          <cell r="C385" t="str">
            <v>5</v>
          </cell>
          <cell r="D385" t="str">
            <v>01</v>
          </cell>
          <cell r="E385" t="str">
            <v>05</v>
          </cell>
          <cell r="F385" t="str">
            <v>1.3.5.01.05</v>
          </cell>
          <cell r="G385" t="str">
            <v>1.3.5.01.05</v>
          </cell>
          <cell r="H385" t="str">
            <v>Buku Biografi</v>
          </cell>
        </row>
        <row r="386">
          <cell r="A386" t="str">
            <v>1</v>
          </cell>
          <cell r="B386" t="str">
            <v>3</v>
          </cell>
          <cell r="C386" t="str">
            <v>5</v>
          </cell>
          <cell r="D386" t="str">
            <v>01</v>
          </cell>
          <cell r="E386" t="str">
            <v>06</v>
          </cell>
          <cell r="F386" t="str">
            <v>1.3.5.01.06</v>
          </cell>
          <cell r="G386" t="str">
            <v>1.3.5.01.06</v>
          </cell>
          <cell r="H386" t="str">
            <v>Buku Geografi</v>
          </cell>
        </row>
        <row r="387">
          <cell r="A387" t="str">
            <v>1</v>
          </cell>
          <cell r="B387" t="str">
            <v>3</v>
          </cell>
          <cell r="C387" t="str">
            <v>5</v>
          </cell>
          <cell r="D387" t="str">
            <v>01</v>
          </cell>
          <cell r="E387" t="str">
            <v>07</v>
          </cell>
          <cell r="F387" t="str">
            <v>1.3.5.01.07</v>
          </cell>
          <cell r="G387" t="str">
            <v>1.3.5.01.07</v>
          </cell>
          <cell r="H387" t="str">
            <v>Buku Astronomi</v>
          </cell>
        </row>
        <row r="388">
          <cell r="A388" t="str">
            <v>1</v>
          </cell>
          <cell r="B388" t="str">
            <v>3</v>
          </cell>
          <cell r="C388" t="str">
            <v>5</v>
          </cell>
          <cell r="D388" t="str">
            <v>01</v>
          </cell>
          <cell r="E388" t="str">
            <v>08</v>
          </cell>
          <cell r="F388" t="str">
            <v>1.3.5.01.08</v>
          </cell>
          <cell r="G388" t="str">
            <v>1.3.5.01.08</v>
          </cell>
          <cell r="H388" t="str">
            <v>Buku Arkeologi</v>
          </cell>
        </row>
        <row r="389">
          <cell r="A389" t="str">
            <v>1</v>
          </cell>
          <cell r="B389" t="str">
            <v>3</v>
          </cell>
          <cell r="C389" t="str">
            <v>5</v>
          </cell>
          <cell r="D389" t="str">
            <v>01</v>
          </cell>
          <cell r="E389" t="str">
            <v>09</v>
          </cell>
          <cell r="F389" t="str">
            <v>1.3.5.01.09</v>
          </cell>
          <cell r="G389" t="str">
            <v>1.3.5.01.09</v>
          </cell>
          <cell r="H389" t="str">
            <v>Buku Bahasa dan Sastra</v>
          </cell>
        </row>
        <row r="390">
          <cell r="A390" t="str">
            <v>1</v>
          </cell>
          <cell r="B390" t="str">
            <v>3</v>
          </cell>
          <cell r="C390" t="str">
            <v>5</v>
          </cell>
          <cell r="D390" t="str">
            <v>01</v>
          </cell>
          <cell r="E390" t="str">
            <v>10</v>
          </cell>
          <cell r="F390" t="str">
            <v>1.3.5.01.10</v>
          </cell>
          <cell r="G390" t="str">
            <v>1.3.5.01.10</v>
          </cell>
          <cell r="H390" t="str">
            <v>Buku Keagamaan</v>
          </cell>
        </row>
        <row r="391">
          <cell r="A391" t="str">
            <v>1</v>
          </cell>
          <cell r="B391" t="str">
            <v>3</v>
          </cell>
          <cell r="C391" t="str">
            <v>5</v>
          </cell>
          <cell r="D391" t="str">
            <v>01</v>
          </cell>
          <cell r="E391" t="str">
            <v>11</v>
          </cell>
          <cell r="F391" t="str">
            <v>1.3.5.01.11</v>
          </cell>
          <cell r="G391" t="str">
            <v>1.3.5.01.11</v>
          </cell>
          <cell r="H391" t="str">
            <v>Buku Sejarah</v>
          </cell>
        </row>
        <row r="392">
          <cell r="A392" t="str">
            <v>1</v>
          </cell>
          <cell r="B392" t="str">
            <v>3</v>
          </cell>
          <cell r="C392" t="str">
            <v>5</v>
          </cell>
          <cell r="D392" t="str">
            <v>01</v>
          </cell>
          <cell r="E392" t="str">
            <v>12</v>
          </cell>
          <cell r="F392" t="str">
            <v>1.3.5.01.12</v>
          </cell>
          <cell r="G392" t="str">
            <v>1.3.5.01.12</v>
          </cell>
          <cell r="H392" t="str">
            <v>Buku Seni dan Budaya</v>
          </cell>
        </row>
        <row r="393">
          <cell r="A393" t="str">
            <v>1</v>
          </cell>
          <cell r="B393" t="str">
            <v>3</v>
          </cell>
          <cell r="C393" t="str">
            <v>5</v>
          </cell>
          <cell r="D393" t="str">
            <v>01</v>
          </cell>
          <cell r="E393" t="str">
            <v>13</v>
          </cell>
          <cell r="F393" t="str">
            <v>1.3.5.01.13</v>
          </cell>
          <cell r="G393" t="str">
            <v>1.3.5.01.13</v>
          </cell>
          <cell r="H393" t="str">
            <v>Buku Ilmu Pengetahuan Umum</v>
          </cell>
        </row>
        <row r="394">
          <cell r="A394" t="str">
            <v>1</v>
          </cell>
          <cell r="B394" t="str">
            <v>3</v>
          </cell>
          <cell r="C394" t="str">
            <v>5</v>
          </cell>
          <cell r="D394" t="str">
            <v>01</v>
          </cell>
          <cell r="E394" t="str">
            <v>14</v>
          </cell>
          <cell r="F394" t="str">
            <v>1.3.5.01.14</v>
          </cell>
          <cell r="G394" t="str">
            <v>1.3.5.01.14</v>
          </cell>
          <cell r="H394" t="str">
            <v>Buku Ilmu Pengetahuan Sosial</v>
          </cell>
        </row>
        <row r="395">
          <cell r="A395" t="str">
            <v>1</v>
          </cell>
          <cell r="B395" t="str">
            <v>3</v>
          </cell>
          <cell r="C395" t="str">
            <v>5</v>
          </cell>
          <cell r="D395" t="str">
            <v>01</v>
          </cell>
          <cell r="E395" t="str">
            <v>15</v>
          </cell>
          <cell r="F395" t="str">
            <v>1.3.5.01.15</v>
          </cell>
          <cell r="G395" t="str">
            <v>1.3.5.01.15</v>
          </cell>
          <cell r="H395" t="str">
            <v>Buku Ilmu Politik dan Ketatanegaraan</v>
          </cell>
        </row>
        <row r="396">
          <cell r="A396" t="str">
            <v>1</v>
          </cell>
          <cell r="B396" t="str">
            <v>3</v>
          </cell>
          <cell r="C396" t="str">
            <v>5</v>
          </cell>
          <cell r="D396" t="str">
            <v>01</v>
          </cell>
          <cell r="E396" t="str">
            <v>16</v>
          </cell>
          <cell r="F396" t="str">
            <v>1.3.5.01.16</v>
          </cell>
          <cell r="G396" t="str">
            <v>1.3.5.01.16</v>
          </cell>
          <cell r="H396" t="str">
            <v>Buku Ilmu Pengetahuan dan Teknologi</v>
          </cell>
        </row>
        <row r="397">
          <cell r="A397" t="str">
            <v>1</v>
          </cell>
          <cell r="B397" t="str">
            <v>3</v>
          </cell>
          <cell r="C397" t="str">
            <v>5</v>
          </cell>
          <cell r="D397" t="str">
            <v>01</v>
          </cell>
          <cell r="E397" t="str">
            <v>17</v>
          </cell>
          <cell r="F397" t="str">
            <v>1.3.5.01.17</v>
          </cell>
          <cell r="G397" t="str">
            <v>1.3.5.01.17</v>
          </cell>
          <cell r="H397" t="str">
            <v>Buku Ensiklopedia</v>
          </cell>
        </row>
        <row r="398">
          <cell r="A398" t="str">
            <v>1</v>
          </cell>
          <cell r="B398" t="str">
            <v>3</v>
          </cell>
          <cell r="C398" t="str">
            <v>5</v>
          </cell>
          <cell r="D398" t="str">
            <v>01</v>
          </cell>
          <cell r="E398" t="str">
            <v>18</v>
          </cell>
          <cell r="F398" t="str">
            <v>1.3.5.01.18</v>
          </cell>
          <cell r="G398" t="str">
            <v>1.3.5.01.18</v>
          </cell>
          <cell r="H398" t="str">
            <v>Buku Kamus Bahasa</v>
          </cell>
        </row>
        <row r="399">
          <cell r="A399" t="str">
            <v>1</v>
          </cell>
          <cell r="B399" t="str">
            <v>3</v>
          </cell>
          <cell r="C399" t="str">
            <v>5</v>
          </cell>
          <cell r="D399" t="str">
            <v>01</v>
          </cell>
          <cell r="E399" t="str">
            <v>19</v>
          </cell>
          <cell r="F399" t="str">
            <v>1.3.5.01.19</v>
          </cell>
          <cell r="G399" t="str">
            <v>1.3.5.01.19</v>
          </cell>
          <cell r="H399" t="str">
            <v>Buku Ekonomi dan Keuangan</v>
          </cell>
        </row>
        <row r="400">
          <cell r="A400" t="str">
            <v>1</v>
          </cell>
          <cell r="B400" t="str">
            <v>3</v>
          </cell>
          <cell r="C400" t="str">
            <v>5</v>
          </cell>
          <cell r="D400" t="str">
            <v>01</v>
          </cell>
          <cell r="E400" t="str">
            <v>20</v>
          </cell>
          <cell r="F400" t="str">
            <v>1.3.5.01.20</v>
          </cell>
          <cell r="G400" t="str">
            <v>1.3.5.01.20</v>
          </cell>
          <cell r="H400" t="str">
            <v>Buku Industri dan Perdagangan</v>
          </cell>
        </row>
        <row r="401">
          <cell r="A401" t="str">
            <v>1</v>
          </cell>
          <cell r="B401" t="str">
            <v>3</v>
          </cell>
          <cell r="C401" t="str">
            <v>5</v>
          </cell>
          <cell r="D401" t="str">
            <v>01</v>
          </cell>
          <cell r="E401" t="str">
            <v>21</v>
          </cell>
          <cell r="F401" t="str">
            <v>1.3.5.01.21</v>
          </cell>
          <cell r="G401" t="str">
            <v>1.3.5.01.21</v>
          </cell>
          <cell r="H401" t="str">
            <v>Buku Peraturan Perundang-undangan</v>
          </cell>
        </row>
        <row r="402">
          <cell r="A402" t="str">
            <v>1</v>
          </cell>
          <cell r="B402" t="str">
            <v>3</v>
          </cell>
          <cell r="C402" t="str">
            <v>5</v>
          </cell>
          <cell r="D402" t="str">
            <v>01</v>
          </cell>
          <cell r="E402" t="str">
            <v>22</v>
          </cell>
          <cell r="F402" t="str">
            <v>1.3.5.01.22</v>
          </cell>
          <cell r="G402" t="str">
            <v>1.3.5.01.22</v>
          </cell>
          <cell r="H402" t="str">
            <v>Buku Naskah</v>
          </cell>
        </row>
        <row r="403">
          <cell r="A403" t="str">
            <v>1</v>
          </cell>
          <cell r="B403" t="str">
            <v>3</v>
          </cell>
          <cell r="C403" t="str">
            <v>5</v>
          </cell>
          <cell r="D403" t="str">
            <v>01</v>
          </cell>
          <cell r="E403" t="str">
            <v>23</v>
          </cell>
          <cell r="F403" t="str">
            <v>1.3.5.01.23</v>
          </cell>
          <cell r="G403" t="str">
            <v>1.3.5.01.23</v>
          </cell>
          <cell r="H403" t="str">
            <v>Terbitan Berkala (Jurnal, Compact Disk)</v>
          </cell>
        </row>
        <row r="404">
          <cell r="A404" t="str">
            <v>1</v>
          </cell>
          <cell r="B404" t="str">
            <v>3</v>
          </cell>
          <cell r="C404" t="str">
            <v>5</v>
          </cell>
          <cell r="D404" t="str">
            <v>01</v>
          </cell>
          <cell r="E404" t="str">
            <v>24</v>
          </cell>
          <cell r="F404" t="str">
            <v>1.3.5.01.24</v>
          </cell>
          <cell r="G404" t="str">
            <v>1.3.5.01.24</v>
          </cell>
          <cell r="H404" t="str">
            <v>Mikrofilm</v>
          </cell>
        </row>
        <row r="405">
          <cell r="A405" t="str">
            <v>1</v>
          </cell>
          <cell r="B405" t="str">
            <v>3</v>
          </cell>
          <cell r="C405" t="str">
            <v>5</v>
          </cell>
          <cell r="D405" t="str">
            <v>01</v>
          </cell>
          <cell r="E405" t="str">
            <v>25</v>
          </cell>
          <cell r="F405" t="str">
            <v>1.3.5.01.25</v>
          </cell>
          <cell r="G405" t="str">
            <v>1.3.5.01.25</v>
          </cell>
          <cell r="H405" t="str">
            <v>Peta/Atlas/Globe</v>
          </cell>
        </row>
        <row r="406">
          <cell r="A406" t="str">
            <v>1</v>
          </cell>
          <cell r="B406" t="str">
            <v>3</v>
          </cell>
          <cell r="C406" t="str">
            <v>5</v>
          </cell>
          <cell r="D406" t="str">
            <v>02</v>
          </cell>
          <cell r="F406" t="str">
            <v>1.3.5.02</v>
          </cell>
          <cell r="G406" t="str">
            <v>1.3.5.02.0</v>
          </cell>
          <cell r="H406" t="str">
            <v>Barang Bercorak Kesenian, Kebudayaan</v>
          </cell>
        </row>
        <row r="407">
          <cell r="A407" t="str">
            <v>1</v>
          </cell>
          <cell r="B407" t="str">
            <v>3</v>
          </cell>
          <cell r="C407" t="str">
            <v>5</v>
          </cell>
          <cell r="D407" t="str">
            <v>02</v>
          </cell>
          <cell r="E407" t="str">
            <v>01</v>
          </cell>
          <cell r="F407" t="str">
            <v>1.3.5.02.01</v>
          </cell>
          <cell r="G407" t="str">
            <v>1.3.5.02.01</v>
          </cell>
          <cell r="H407" t="str">
            <v>Lukisan/Foto</v>
          </cell>
        </row>
        <row r="408">
          <cell r="A408" t="str">
            <v>1</v>
          </cell>
          <cell r="B408" t="str">
            <v>3</v>
          </cell>
          <cell r="C408" t="str">
            <v>5</v>
          </cell>
          <cell r="D408" t="str">
            <v>02</v>
          </cell>
          <cell r="E408" t="str">
            <v>02</v>
          </cell>
          <cell r="F408" t="str">
            <v>1.3.5.02.02</v>
          </cell>
          <cell r="G408" t="str">
            <v>1.3.5.02.02</v>
          </cell>
          <cell r="H408" t="str">
            <v>Patung</v>
          </cell>
        </row>
        <row r="409">
          <cell r="A409" t="str">
            <v>1</v>
          </cell>
          <cell r="B409" t="str">
            <v>3</v>
          </cell>
          <cell r="C409" t="str">
            <v>5</v>
          </cell>
          <cell r="D409" t="str">
            <v>02</v>
          </cell>
          <cell r="E409" t="str">
            <v>03</v>
          </cell>
          <cell r="F409" t="str">
            <v>1.3.5.02.03</v>
          </cell>
          <cell r="G409" t="str">
            <v>1.3.5.02.03</v>
          </cell>
          <cell r="H409" t="str">
            <v>Ukiran</v>
          </cell>
        </row>
        <row r="410">
          <cell r="A410" t="str">
            <v>1</v>
          </cell>
          <cell r="B410" t="str">
            <v>3</v>
          </cell>
          <cell r="C410" t="str">
            <v>5</v>
          </cell>
          <cell r="D410" t="str">
            <v>02</v>
          </cell>
          <cell r="E410" t="str">
            <v>04</v>
          </cell>
          <cell r="F410" t="str">
            <v>1.3.5.02.04</v>
          </cell>
          <cell r="G410" t="str">
            <v>1.3.5.02.04</v>
          </cell>
          <cell r="H410" t="str">
            <v>Pahatan</v>
          </cell>
        </row>
        <row r="411">
          <cell r="A411" t="str">
            <v>1</v>
          </cell>
          <cell r="B411" t="str">
            <v>3</v>
          </cell>
          <cell r="C411" t="str">
            <v>5</v>
          </cell>
          <cell r="D411" t="str">
            <v>02</v>
          </cell>
          <cell r="E411" t="str">
            <v>05</v>
          </cell>
          <cell r="F411" t="str">
            <v>1.3.5.02.05</v>
          </cell>
          <cell r="G411" t="str">
            <v>1.3.5.02.05</v>
          </cell>
          <cell r="H411" t="str">
            <v>Batu Alam</v>
          </cell>
        </row>
        <row r="412">
          <cell r="A412" t="str">
            <v>1</v>
          </cell>
          <cell r="B412" t="str">
            <v>3</v>
          </cell>
          <cell r="C412" t="str">
            <v>5</v>
          </cell>
          <cell r="D412" t="str">
            <v>02</v>
          </cell>
          <cell r="E412" t="str">
            <v>06</v>
          </cell>
          <cell r="F412" t="str">
            <v>1.3.5.02.06</v>
          </cell>
          <cell r="G412" t="str">
            <v>1.3.5.02.06</v>
          </cell>
          <cell r="H412" t="str">
            <v>Maket/Miniatur/Diorama</v>
          </cell>
        </row>
        <row r="413">
          <cell r="A413" t="str">
            <v>1</v>
          </cell>
          <cell r="B413" t="str">
            <v>3</v>
          </cell>
          <cell r="C413" t="str">
            <v>5</v>
          </cell>
          <cell r="D413" t="str">
            <v>03</v>
          </cell>
          <cell r="F413" t="str">
            <v>1.3.5.03</v>
          </cell>
          <cell r="G413" t="str">
            <v>1.3.5.03.0</v>
          </cell>
          <cell r="H413" t="str">
            <v>Hewan/Ternak dan Tanaman</v>
          </cell>
        </row>
        <row r="414">
          <cell r="A414" t="str">
            <v>1</v>
          </cell>
          <cell r="B414" t="str">
            <v>3</v>
          </cell>
          <cell r="C414" t="str">
            <v>5</v>
          </cell>
          <cell r="D414" t="str">
            <v>03</v>
          </cell>
          <cell r="E414" t="str">
            <v>01</v>
          </cell>
          <cell r="F414" t="str">
            <v>1.3.5.03.01</v>
          </cell>
          <cell r="G414" t="str">
            <v>1.3.5.03.01</v>
          </cell>
          <cell r="H414" t="str">
            <v>Hewan Kebun Binatang</v>
          </cell>
        </row>
        <row r="415">
          <cell r="A415" t="str">
            <v>1</v>
          </cell>
          <cell r="B415" t="str">
            <v>3</v>
          </cell>
          <cell r="C415" t="str">
            <v>5</v>
          </cell>
          <cell r="D415" t="str">
            <v>03</v>
          </cell>
          <cell r="E415" t="str">
            <v>02</v>
          </cell>
          <cell r="F415" t="str">
            <v>1.3.5.03.02</v>
          </cell>
          <cell r="G415" t="str">
            <v>1.3.5.03.02</v>
          </cell>
          <cell r="H415" t="str">
            <v>Ternak</v>
          </cell>
        </row>
        <row r="416">
          <cell r="A416" t="str">
            <v>1</v>
          </cell>
          <cell r="B416" t="str">
            <v>3</v>
          </cell>
          <cell r="C416" t="str">
            <v>5</v>
          </cell>
          <cell r="D416" t="str">
            <v>03</v>
          </cell>
          <cell r="E416" t="str">
            <v>03</v>
          </cell>
          <cell r="F416" t="str">
            <v>1.3.5.03.03</v>
          </cell>
          <cell r="G416" t="str">
            <v>1.3.5.03.03</v>
          </cell>
          <cell r="H416" t="str">
            <v>Tanaman</v>
          </cell>
        </row>
        <row r="417">
          <cell r="A417" t="str">
            <v>1</v>
          </cell>
          <cell r="B417" t="str">
            <v>3</v>
          </cell>
          <cell r="C417" t="str">
            <v>6</v>
          </cell>
          <cell r="F417" t="str">
            <v>1.3.6</v>
          </cell>
          <cell r="G417" t="str">
            <v>1.3.6.0.0</v>
          </cell>
          <cell r="H417" t="str">
            <v>Konstruksi dalam Pengerjaan</v>
          </cell>
        </row>
        <row r="418">
          <cell r="A418" t="str">
            <v>1</v>
          </cell>
          <cell r="B418" t="str">
            <v>3</v>
          </cell>
          <cell r="C418" t="str">
            <v>6</v>
          </cell>
          <cell r="D418" t="str">
            <v>01</v>
          </cell>
          <cell r="F418" t="str">
            <v>1.3.6.01</v>
          </cell>
          <cell r="G418" t="str">
            <v>1.3.6.01.0</v>
          </cell>
          <cell r="H418" t="str">
            <v>Konstruksi dalam Pengerjaan</v>
          </cell>
        </row>
        <row r="419">
          <cell r="A419" t="str">
            <v>1</v>
          </cell>
          <cell r="B419" t="str">
            <v>3</v>
          </cell>
          <cell r="C419" t="str">
            <v>6</v>
          </cell>
          <cell r="D419" t="str">
            <v>01</v>
          </cell>
          <cell r="E419" t="str">
            <v>01</v>
          </cell>
          <cell r="F419" t="str">
            <v>1.3.6.01.01</v>
          </cell>
          <cell r="G419" t="str">
            <v>1.3.6.01.01</v>
          </cell>
          <cell r="H419" t="str">
            <v>Konstruksi dalam Pengerjaan</v>
          </cell>
        </row>
        <row r="420">
          <cell r="A420" t="str">
            <v>1</v>
          </cell>
          <cell r="B420" t="str">
            <v>3</v>
          </cell>
          <cell r="C420" t="str">
            <v>7</v>
          </cell>
          <cell r="F420" t="str">
            <v>1.3.7</v>
          </cell>
          <cell r="G420" t="str">
            <v>1.3.7.0.0</v>
          </cell>
          <cell r="H420" t="str">
            <v>Akumulasi Penyusutan</v>
          </cell>
        </row>
        <row r="421">
          <cell r="A421" t="str">
            <v>1</v>
          </cell>
          <cell r="B421" t="str">
            <v>3</v>
          </cell>
          <cell r="C421" t="str">
            <v>7</v>
          </cell>
          <cell r="D421" t="str">
            <v>01</v>
          </cell>
          <cell r="F421" t="str">
            <v>1.3.7.01</v>
          </cell>
          <cell r="G421" t="str">
            <v>1.3.7.01.0</v>
          </cell>
          <cell r="H421" t="str">
            <v>Akumulasi Penyusutan Aset Tetap</v>
          </cell>
        </row>
        <row r="422">
          <cell r="A422" t="str">
            <v>1</v>
          </cell>
          <cell r="B422" t="str">
            <v>3</v>
          </cell>
          <cell r="C422" t="str">
            <v>7</v>
          </cell>
          <cell r="D422" t="str">
            <v>01</v>
          </cell>
          <cell r="E422" t="str">
            <v>01</v>
          </cell>
          <cell r="F422" t="str">
            <v>1.3.7.01.01</v>
          </cell>
          <cell r="G422" t="str">
            <v>1.3.7.01.01</v>
          </cell>
          <cell r="H422" t="str">
            <v>Akumulasi Penyusutan Aset Tetap</v>
          </cell>
        </row>
        <row r="423">
          <cell r="A423" t="str">
            <v>1</v>
          </cell>
          <cell r="B423" t="str">
            <v>4</v>
          </cell>
          <cell r="F423" t="str">
            <v>1.4</v>
          </cell>
          <cell r="G423" t="str">
            <v>1.4.0.0.0</v>
          </cell>
          <cell r="H423" t="str">
            <v>DANA CADANGAN</v>
          </cell>
        </row>
        <row r="424">
          <cell r="A424" t="str">
            <v>1</v>
          </cell>
          <cell r="B424" t="str">
            <v>4</v>
          </cell>
          <cell r="C424" t="str">
            <v>1</v>
          </cell>
          <cell r="F424" t="str">
            <v>1.4.1</v>
          </cell>
          <cell r="G424" t="str">
            <v>1.4.1.0.0</v>
          </cell>
          <cell r="H424" t="str">
            <v>Dana Cadangan</v>
          </cell>
        </row>
        <row r="425">
          <cell r="A425" t="str">
            <v>1</v>
          </cell>
          <cell r="B425" t="str">
            <v>4</v>
          </cell>
          <cell r="C425" t="str">
            <v>1</v>
          </cell>
          <cell r="D425" t="str">
            <v>01</v>
          </cell>
          <cell r="F425" t="str">
            <v>1.4.1.01</v>
          </cell>
          <cell r="G425" t="str">
            <v>1.4.1.01.0</v>
          </cell>
          <cell r="H425" t="str">
            <v>Dana Cadangan</v>
          </cell>
        </row>
        <row r="426">
          <cell r="A426" t="str">
            <v>1</v>
          </cell>
          <cell r="B426" t="str">
            <v>4</v>
          </cell>
          <cell r="C426" t="str">
            <v>1</v>
          </cell>
          <cell r="D426" t="str">
            <v>01</v>
          </cell>
          <cell r="E426" t="str">
            <v>01</v>
          </cell>
          <cell r="F426" t="str">
            <v>1.4.1.01.01</v>
          </cell>
          <cell r="G426" t="str">
            <v>1.4.1.01.01</v>
          </cell>
          <cell r="H426" t="str">
            <v>Dana Cadangan</v>
          </cell>
        </row>
        <row r="427">
          <cell r="A427" t="str">
            <v>1</v>
          </cell>
          <cell r="B427" t="str">
            <v>5</v>
          </cell>
          <cell r="F427" t="str">
            <v>1.5</v>
          </cell>
          <cell r="G427" t="str">
            <v>1.5.0.0.0</v>
          </cell>
          <cell r="H427" t="str">
            <v>ASET LAINNYA</v>
          </cell>
        </row>
        <row r="428">
          <cell r="A428" t="str">
            <v>1</v>
          </cell>
          <cell r="B428" t="str">
            <v>5</v>
          </cell>
          <cell r="C428" t="str">
            <v>1</v>
          </cell>
          <cell r="F428" t="str">
            <v>1.5.1</v>
          </cell>
          <cell r="G428" t="str">
            <v>1.5.1.0.0</v>
          </cell>
          <cell r="H428" t="str">
            <v>Tagihan Piutang Penjualan Angsuran</v>
          </cell>
        </row>
        <row r="429">
          <cell r="A429" t="str">
            <v>1</v>
          </cell>
          <cell r="B429" t="str">
            <v>5</v>
          </cell>
          <cell r="C429" t="str">
            <v>1</v>
          </cell>
          <cell r="D429" t="str">
            <v>01</v>
          </cell>
          <cell r="F429" t="str">
            <v>1.5.1.01</v>
          </cell>
          <cell r="G429" t="str">
            <v>1.5.1.01.0</v>
          </cell>
          <cell r="H429" t="str">
            <v>Tagihan Penjualan Angsuran Cicilan Kendaraan Bermotor</v>
          </cell>
        </row>
        <row r="430">
          <cell r="A430" t="str">
            <v>1</v>
          </cell>
          <cell r="B430" t="str">
            <v>5</v>
          </cell>
          <cell r="C430" t="str">
            <v>1</v>
          </cell>
          <cell r="D430" t="str">
            <v>01</v>
          </cell>
          <cell r="E430" t="str">
            <v>01</v>
          </cell>
          <cell r="F430" t="str">
            <v>1.5.1.01.01</v>
          </cell>
          <cell r="G430" t="str">
            <v>1.5.1.01.01</v>
          </cell>
          <cell r="H430" t="str">
            <v>Tagihan Penjualan Angsuran Cicilan Kendaraan Bermotor</v>
          </cell>
        </row>
        <row r="431">
          <cell r="A431" t="str">
            <v>1</v>
          </cell>
          <cell r="B431" t="str">
            <v>5</v>
          </cell>
          <cell r="C431" t="str">
            <v>1</v>
          </cell>
          <cell r="D431" t="str">
            <v>02</v>
          </cell>
          <cell r="F431" t="str">
            <v>1.5.1.02</v>
          </cell>
          <cell r="G431" t="str">
            <v>1.5.1.02.0</v>
          </cell>
          <cell r="H431" t="str">
            <v>Tagihan Penjualan Angsuran Cicilan Rumah</v>
          </cell>
        </row>
        <row r="432">
          <cell r="A432" t="str">
            <v>1</v>
          </cell>
          <cell r="B432" t="str">
            <v>5</v>
          </cell>
          <cell r="C432" t="str">
            <v>1</v>
          </cell>
          <cell r="D432" t="str">
            <v>02</v>
          </cell>
          <cell r="E432" t="str">
            <v>01</v>
          </cell>
          <cell r="F432" t="str">
            <v>1.5.1.02.01</v>
          </cell>
          <cell r="G432" t="str">
            <v>1.5.1.02.01</v>
          </cell>
          <cell r="H432" t="str">
            <v>Tagihan Penjualan Angsuran Cicilan Rumah</v>
          </cell>
        </row>
        <row r="433">
          <cell r="A433" t="str">
            <v>1</v>
          </cell>
          <cell r="B433" t="str">
            <v>5</v>
          </cell>
          <cell r="C433" t="str">
            <v>1</v>
          </cell>
          <cell r="D433" t="str">
            <v>03</v>
          </cell>
          <cell r="F433" t="str">
            <v>1.5.1.03</v>
          </cell>
          <cell r="G433" t="str">
            <v>1.5.1.03.0</v>
          </cell>
          <cell r="H433" t="str">
            <v>Tagihan Penjualan Angsuran Cicilan Tanah</v>
          </cell>
        </row>
        <row r="434">
          <cell r="A434" t="str">
            <v>1</v>
          </cell>
          <cell r="B434" t="str">
            <v>5</v>
          </cell>
          <cell r="C434" t="str">
            <v>1</v>
          </cell>
          <cell r="D434" t="str">
            <v>03</v>
          </cell>
          <cell r="E434" t="str">
            <v>01</v>
          </cell>
          <cell r="F434" t="str">
            <v>1.5.1.03.01</v>
          </cell>
          <cell r="G434" t="str">
            <v>1.5.1.03.01</v>
          </cell>
          <cell r="H434" t="str">
            <v>Tagihan Penjualan Angsuran Cicilan Tanah Eks Tanah Sewa</v>
          </cell>
        </row>
        <row r="435">
          <cell r="A435" t="str">
            <v>1</v>
          </cell>
          <cell r="B435" t="str">
            <v>5</v>
          </cell>
          <cell r="C435" t="str">
            <v>2</v>
          </cell>
          <cell r="F435" t="str">
            <v>1.5.2</v>
          </cell>
          <cell r="G435" t="str">
            <v>1.5.2.0.0</v>
          </cell>
          <cell r="H435" t="str">
            <v>Tagihan Tuntutan Ganti Kerugian Daerah</v>
          </cell>
        </row>
        <row r="436">
          <cell r="A436" t="str">
            <v>1</v>
          </cell>
          <cell r="B436" t="str">
            <v>5</v>
          </cell>
          <cell r="C436" t="str">
            <v>2</v>
          </cell>
          <cell r="D436" t="str">
            <v>01</v>
          </cell>
          <cell r="F436" t="str">
            <v>1.5.2.01</v>
          </cell>
          <cell r="G436" t="str">
            <v>1.5.2.01.0</v>
          </cell>
          <cell r="H436" t="str">
            <v>Tagihan Tuntutan Ganti Kerugian Daerah</v>
          </cell>
        </row>
        <row r="437">
          <cell r="A437" t="str">
            <v>1</v>
          </cell>
          <cell r="B437" t="str">
            <v>5</v>
          </cell>
          <cell r="C437" t="str">
            <v>2</v>
          </cell>
          <cell r="D437" t="str">
            <v>01</v>
          </cell>
          <cell r="E437" t="str">
            <v>01</v>
          </cell>
          <cell r="F437" t="str">
            <v>1.5.2.01.01</v>
          </cell>
          <cell r="G437" t="str">
            <v>1.5.2.01.01</v>
          </cell>
          <cell r="H437" t="str">
            <v>Tagihan Tuntutan Ganti Kerugian Daerah</v>
          </cell>
        </row>
        <row r="438">
          <cell r="A438" t="str">
            <v>1</v>
          </cell>
          <cell r="B438" t="str">
            <v>5</v>
          </cell>
          <cell r="C438" t="str">
            <v>3</v>
          </cell>
          <cell r="F438" t="str">
            <v>1.5.3</v>
          </cell>
          <cell r="G438" t="str">
            <v>1.5.3.0.0</v>
          </cell>
          <cell r="H438" t="str">
            <v>Kemitraan dengan Pihak Ketiga</v>
          </cell>
        </row>
        <row r="439">
          <cell r="A439" t="str">
            <v>1</v>
          </cell>
          <cell r="B439" t="str">
            <v>5</v>
          </cell>
          <cell r="C439" t="str">
            <v>3</v>
          </cell>
          <cell r="D439" t="str">
            <v>01</v>
          </cell>
          <cell r="F439" t="str">
            <v>1.5.3.01</v>
          </cell>
          <cell r="G439" t="str">
            <v>1.5.3.01.0</v>
          </cell>
          <cell r="H439" t="str">
            <v>Bangun Guna Serah (Build, Operate and Transfer/BOT)</v>
          </cell>
        </row>
        <row r="440">
          <cell r="A440" t="str">
            <v>1</v>
          </cell>
          <cell r="B440" t="str">
            <v>5</v>
          </cell>
          <cell r="C440" t="str">
            <v>3</v>
          </cell>
          <cell r="D440" t="str">
            <v>01</v>
          </cell>
          <cell r="E440" t="str">
            <v>01</v>
          </cell>
          <cell r="F440" t="str">
            <v>1.5.3.01.01</v>
          </cell>
          <cell r="G440" t="str">
            <v>1.5.3.01.01</v>
          </cell>
          <cell r="H440" t="str">
            <v>Bangun Guna Serah (Build, Operate and Transfer/BOT)</v>
          </cell>
        </row>
        <row r="441">
          <cell r="A441" t="str">
            <v>1</v>
          </cell>
          <cell r="B441" t="str">
            <v>5</v>
          </cell>
          <cell r="C441" t="str">
            <v>3</v>
          </cell>
          <cell r="D441" t="str">
            <v>02</v>
          </cell>
          <cell r="F441" t="str">
            <v>1.5.3.02</v>
          </cell>
          <cell r="G441" t="str">
            <v>1.5.3.02.0</v>
          </cell>
          <cell r="H441" t="str">
            <v>Bangun Serah Guna (Build, Transfer and Operate/BTO)</v>
          </cell>
        </row>
        <row r="442">
          <cell r="A442" t="str">
            <v>1</v>
          </cell>
          <cell r="B442" t="str">
            <v>5</v>
          </cell>
          <cell r="C442" t="str">
            <v>3</v>
          </cell>
          <cell r="D442" t="str">
            <v>02</v>
          </cell>
          <cell r="E442" t="str">
            <v>01</v>
          </cell>
          <cell r="F442" t="str">
            <v>1.5.3.02.01</v>
          </cell>
          <cell r="G442" t="str">
            <v>1.5.3.02.01</v>
          </cell>
          <cell r="H442" t="str">
            <v>Bangun Serah Guna (Build, Transfer and Operate/BTO)</v>
          </cell>
        </row>
        <row r="443">
          <cell r="A443" t="str">
            <v>1</v>
          </cell>
          <cell r="B443" t="str">
            <v>5</v>
          </cell>
          <cell r="C443" t="str">
            <v>3</v>
          </cell>
          <cell r="D443" t="str">
            <v>03</v>
          </cell>
          <cell r="F443" t="str">
            <v>1.5.3.03</v>
          </cell>
          <cell r="G443" t="str">
            <v>1.5.3.03.0</v>
          </cell>
          <cell r="H443" t="str">
            <v>Kerjasama Operasi (KSO)</v>
          </cell>
        </row>
        <row r="444">
          <cell r="A444" t="str">
            <v>1</v>
          </cell>
          <cell r="B444" t="str">
            <v>5</v>
          </cell>
          <cell r="C444" t="str">
            <v>3</v>
          </cell>
          <cell r="D444" t="str">
            <v>03</v>
          </cell>
          <cell r="E444" t="str">
            <v>01</v>
          </cell>
          <cell r="F444" t="str">
            <v>1.5.3.03.01</v>
          </cell>
          <cell r="G444" t="str">
            <v>1.5.3.03.01</v>
          </cell>
          <cell r="H444" t="str">
            <v>Kerjasama Operasi (KSO)</v>
          </cell>
        </row>
        <row r="445">
          <cell r="A445" t="str">
            <v>1</v>
          </cell>
          <cell r="B445" t="str">
            <v>5</v>
          </cell>
          <cell r="C445" t="str">
            <v>4</v>
          </cell>
          <cell r="F445" t="str">
            <v>1.5.4</v>
          </cell>
          <cell r="G445" t="str">
            <v>1.5.4.0.0</v>
          </cell>
          <cell r="H445" t="str">
            <v>Aset Tidak Berwujud</v>
          </cell>
        </row>
        <row r="446">
          <cell r="A446" t="str">
            <v>1</v>
          </cell>
          <cell r="B446" t="str">
            <v>5</v>
          </cell>
          <cell r="C446" t="str">
            <v>4</v>
          </cell>
          <cell r="D446" t="str">
            <v>01</v>
          </cell>
          <cell r="F446" t="str">
            <v>1.5.4.01</v>
          </cell>
          <cell r="G446" t="str">
            <v>1.5.4.01.0</v>
          </cell>
          <cell r="H446" t="str">
            <v>Aset Tidak Berwujud</v>
          </cell>
        </row>
        <row r="447">
          <cell r="A447" t="str">
            <v>1</v>
          </cell>
          <cell r="B447" t="str">
            <v>5</v>
          </cell>
          <cell r="C447" t="str">
            <v>4</v>
          </cell>
          <cell r="D447" t="str">
            <v>01</v>
          </cell>
          <cell r="E447" t="str">
            <v>01</v>
          </cell>
          <cell r="F447" t="str">
            <v>1.5.4.01.01</v>
          </cell>
          <cell r="G447" t="str">
            <v>1.5.4.01.01</v>
          </cell>
          <cell r="H447" t="str">
            <v>Aset Tidak Berwujud</v>
          </cell>
        </row>
        <row r="448">
          <cell r="A448" t="str">
            <v>1</v>
          </cell>
          <cell r="B448" t="str">
            <v>5</v>
          </cell>
          <cell r="C448" t="str">
            <v>5</v>
          </cell>
          <cell r="F448" t="str">
            <v>1.5.5</v>
          </cell>
          <cell r="G448" t="str">
            <v>1.5.5.0.0</v>
          </cell>
          <cell r="H448" t="str">
            <v>Aset Lain-lain</v>
          </cell>
        </row>
        <row r="449">
          <cell r="A449" t="str">
            <v>1</v>
          </cell>
          <cell r="B449" t="str">
            <v>5</v>
          </cell>
          <cell r="C449" t="str">
            <v>5</v>
          </cell>
          <cell r="D449" t="str">
            <v>01</v>
          </cell>
          <cell r="F449" t="str">
            <v>1.5.5.01</v>
          </cell>
          <cell r="G449" t="str">
            <v>1.5.5.01.0</v>
          </cell>
          <cell r="H449" t="str">
            <v>Aset Lain-lain</v>
          </cell>
        </row>
        <row r="450">
          <cell r="A450" t="str">
            <v>1</v>
          </cell>
          <cell r="B450" t="str">
            <v>5</v>
          </cell>
          <cell r="C450" t="str">
            <v>5</v>
          </cell>
          <cell r="D450" t="str">
            <v>01</v>
          </cell>
          <cell r="E450" t="str">
            <v>01</v>
          </cell>
          <cell r="F450" t="str">
            <v>1.5.5.01.01</v>
          </cell>
          <cell r="G450" t="str">
            <v>1.5.5.01.01</v>
          </cell>
          <cell r="H450" t="str">
            <v>Aset Lain-lain</v>
          </cell>
        </row>
        <row r="451">
          <cell r="A451" t="str">
            <v>2</v>
          </cell>
          <cell r="F451" t="str">
            <v>2</v>
          </cell>
          <cell r="G451" t="str">
            <v>2.0.0.0.0</v>
          </cell>
          <cell r="H451" t="str">
            <v>KEWAJIBAN</v>
          </cell>
        </row>
        <row r="452">
          <cell r="A452" t="str">
            <v>2</v>
          </cell>
          <cell r="B452" t="str">
            <v>1</v>
          </cell>
          <cell r="F452" t="str">
            <v>2.1</v>
          </cell>
          <cell r="G452" t="str">
            <v>2.1.0.0.0</v>
          </cell>
          <cell r="H452" t="str">
            <v>KEWAJIBAN JANGKA PENDEK</v>
          </cell>
        </row>
        <row r="453">
          <cell r="A453" t="str">
            <v>2</v>
          </cell>
          <cell r="B453" t="str">
            <v>1</v>
          </cell>
          <cell r="C453" t="str">
            <v>1</v>
          </cell>
          <cell r="F453" t="str">
            <v>2.1.1</v>
          </cell>
          <cell r="G453" t="str">
            <v>2.1.1.0.0</v>
          </cell>
          <cell r="H453" t="str">
            <v>Utang Perhitungan Pihak Ketiga</v>
          </cell>
        </row>
        <row r="454">
          <cell r="A454" t="str">
            <v>2</v>
          </cell>
          <cell r="B454" t="str">
            <v>1</v>
          </cell>
          <cell r="C454" t="str">
            <v>1</v>
          </cell>
          <cell r="D454" t="str">
            <v>01</v>
          </cell>
          <cell r="F454" t="str">
            <v>2.1.1.01</v>
          </cell>
          <cell r="G454" t="str">
            <v>2.1.1.01.0</v>
          </cell>
          <cell r="H454" t="str">
            <v>Utang Taspen</v>
          </cell>
        </row>
        <row r="455">
          <cell r="A455" t="str">
            <v>2</v>
          </cell>
          <cell r="B455" t="str">
            <v>1</v>
          </cell>
          <cell r="C455" t="str">
            <v>1</v>
          </cell>
          <cell r="D455" t="str">
            <v>01</v>
          </cell>
          <cell r="E455" t="str">
            <v>01</v>
          </cell>
          <cell r="F455" t="str">
            <v>2.1.1.01.01</v>
          </cell>
          <cell r="G455" t="str">
            <v>2.1.1.01.01</v>
          </cell>
          <cell r="H455" t="str">
            <v>Utang Taspen</v>
          </cell>
        </row>
        <row r="456">
          <cell r="A456" t="str">
            <v>2</v>
          </cell>
          <cell r="B456" t="str">
            <v>1</v>
          </cell>
          <cell r="C456" t="str">
            <v>1</v>
          </cell>
          <cell r="D456" t="str">
            <v>02</v>
          </cell>
          <cell r="F456" t="str">
            <v>2.1.1.02</v>
          </cell>
          <cell r="G456" t="str">
            <v>2.1.1.02.0</v>
          </cell>
          <cell r="H456" t="str">
            <v>Utang Askes</v>
          </cell>
        </row>
        <row r="457">
          <cell r="A457" t="str">
            <v>2</v>
          </cell>
          <cell r="B457" t="str">
            <v>1</v>
          </cell>
          <cell r="C457" t="str">
            <v>1</v>
          </cell>
          <cell r="D457" t="str">
            <v>02</v>
          </cell>
          <cell r="E457" t="str">
            <v>01</v>
          </cell>
          <cell r="F457" t="str">
            <v>2.1.1.02.01</v>
          </cell>
          <cell r="G457" t="str">
            <v>2.1.1.02.01</v>
          </cell>
          <cell r="H457" t="str">
            <v>Utanga Askes</v>
          </cell>
        </row>
        <row r="458">
          <cell r="A458" t="str">
            <v>2</v>
          </cell>
          <cell r="B458" t="str">
            <v>1</v>
          </cell>
          <cell r="C458" t="str">
            <v>1</v>
          </cell>
          <cell r="D458" t="str">
            <v>03</v>
          </cell>
          <cell r="F458" t="str">
            <v>2.1.1.03</v>
          </cell>
          <cell r="G458" t="str">
            <v>2.1.1.03.0</v>
          </cell>
          <cell r="H458" t="str">
            <v>Utang PPh Pusat</v>
          </cell>
        </row>
        <row r="459">
          <cell r="A459" t="str">
            <v>2</v>
          </cell>
          <cell r="B459" t="str">
            <v>1</v>
          </cell>
          <cell r="C459" t="str">
            <v>1</v>
          </cell>
          <cell r="D459" t="str">
            <v>03</v>
          </cell>
          <cell r="E459" t="str">
            <v>01</v>
          </cell>
          <cell r="F459" t="str">
            <v>2.1.1.03.01</v>
          </cell>
          <cell r="G459" t="str">
            <v>2.1.1.03.01</v>
          </cell>
          <cell r="H459" t="str">
            <v>Utang PPh Pusat</v>
          </cell>
        </row>
        <row r="460">
          <cell r="A460" t="str">
            <v>2</v>
          </cell>
          <cell r="B460" t="str">
            <v>1</v>
          </cell>
          <cell r="C460" t="str">
            <v>1</v>
          </cell>
          <cell r="D460" t="str">
            <v>04</v>
          </cell>
          <cell r="F460" t="str">
            <v>2.1.1.04</v>
          </cell>
          <cell r="G460" t="str">
            <v>2.1.1.04.0</v>
          </cell>
          <cell r="H460" t="str">
            <v>Utang PPN Pusat</v>
          </cell>
        </row>
        <row r="461">
          <cell r="A461" t="str">
            <v>2</v>
          </cell>
          <cell r="B461" t="str">
            <v>1</v>
          </cell>
          <cell r="C461" t="str">
            <v>1</v>
          </cell>
          <cell r="D461" t="str">
            <v>04</v>
          </cell>
          <cell r="E461" t="str">
            <v>01</v>
          </cell>
          <cell r="F461" t="str">
            <v>2.1.1.04.01</v>
          </cell>
          <cell r="G461" t="str">
            <v>2.1.1.04.01</v>
          </cell>
          <cell r="H461" t="str">
            <v>Utang PPN Pusat</v>
          </cell>
        </row>
        <row r="462">
          <cell r="A462" t="str">
            <v>2</v>
          </cell>
          <cell r="B462" t="str">
            <v>1</v>
          </cell>
          <cell r="C462" t="str">
            <v>1</v>
          </cell>
          <cell r="D462" t="str">
            <v>05</v>
          </cell>
          <cell r="F462" t="str">
            <v>2.1.1.05</v>
          </cell>
          <cell r="G462" t="str">
            <v>2.1.1.05.0</v>
          </cell>
          <cell r="H462" t="str">
            <v>Utang Taperum</v>
          </cell>
        </row>
        <row r="463">
          <cell r="A463" t="str">
            <v>2</v>
          </cell>
          <cell r="B463" t="str">
            <v>1</v>
          </cell>
          <cell r="C463" t="str">
            <v>1</v>
          </cell>
          <cell r="D463" t="str">
            <v>05</v>
          </cell>
          <cell r="E463" t="str">
            <v>01</v>
          </cell>
          <cell r="F463" t="str">
            <v>2.1.1.05.01</v>
          </cell>
          <cell r="G463" t="str">
            <v>2.1.1.05.01</v>
          </cell>
          <cell r="H463" t="str">
            <v>Utang Taperum</v>
          </cell>
        </row>
        <row r="464">
          <cell r="A464" t="str">
            <v>2</v>
          </cell>
          <cell r="B464" t="str">
            <v>1</v>
          </cell>
          <cell r="C464" t="str">
            <v>1</v>
          </cell>
          <cell r="D464" t="str">
            <v>06</v>
          </cell>
          <cell r="F464" t="str">
            <v>2.1.1.06</v>
          </cell>
          <cell r="G464" t="str">
            <v>2.1.1.06.0</v>
          </cell>
          <cell r="H464" t="str">
            <v>Utang Perhitungan Pihak Ketiga Lainnya</v>
          </cell>
        </row>
        <row r="465">
          <cell r="A465" t="str">
            <v>2</v>
          </cell>
          <cell r="B465" t="str">
            <v>1</v>
          </cell>
          <cell r="C465" t="str">
            <v>1</v>
          </cell>
          <cell r="D465" t="str">
            <v>06</v>
          </cell>
          <cell r="E465" t="str">
            <v>01</v>
          </cell>
          <cell r="F465" t="str">
            <v>2.1.1.06.01</v>
          </cell>
          <cell r="G465" t="str">
            <v>2.1.1.06.01</v>
          </cell>
          <cell r="H465" t="str">
            <v>Utang Perhitungan Pihak Ketiga Lainnya</v>
          </cell>
        </row>
        <row r="466">
          <cell r="A466" t="str">
            <v>2</v>
          </cell>
          <cell r="B466" t="str">
            <v>1</v>
          </cell>
          <cell r="C466" t="str">
            <v>2</v>
          </cell>
          <cell r="F466" t="str">
            <v>2.1.2</v>
          </cell>
          <cell r="G466" t="str">
            <v>2.1.2.0.0</v>
          </cell>
          <cell r="H466" t="str">
            <v>Utang Bunga</v>
          </cell>
        </row>
        <row r="467">
          <cell r="A467" t="str">
            <v>2</v>
          </cell>
          <cell r="B467" t="str">
            <v>1</v>
          </cell>
          <cell r="C467" t="str">
            <v>2</v>
          </cell>
          <cell r="D467" t="str">
            <v>01</v>
          </cell>
          <cell r="F467" t="str">
            <v>2.1.2.01</v>
          </cell>
          <cell r="G467" t="str">
            <v>2.1.2.01.0</v>
          </cell>
          <cell r="H467" t="str">
            <v>Utang Bunga kepada Pemerintah Pusat</v>
          </cell>
        </row>
        <row r="468">
          <cell r="A468" t="str">
            <v>2</v>
          </cell>
          <cell r="B468" t="str">
            <v>1</v>
          </cell>
          <cell r="C468" t="str">
            <v>2</v>
          </cell>
          <cell r="D468" t="str">
            <v>01</v>
          </cell>
          <cell r="E468" t="str">
            <v>01</v>
          </cell>
          <cell r="F468" t="str">
            <v>2.1.2.01.01</v>
          </cell>
          <cell r="G468" t="str">
            <v>2.1.2.01.01</v>
          </cell>
          <cell r="H468" t="str">
            <v>Utangan Bunga kepada Pemerintah Pusat</v>
          </cell>
        </row>
        <row r="469">
          <cell r="A469" t="str">
            <v>2</v>
          </cell>
          <cell r="B469" t="str">
            <v>1</v>
          </cell>
          <cell r="C469" t="str">
            <v>2</v>
          </cell>
          <cell r="D469" t="str">
            <v>02</v>
          </cell>
          <cell r="F469" t="str">
            <v>2.1.2.02</v>
          </cell>
          <cell r="G469" t="str">
            <v>2.1.2.02.0</v>
          </cell>
          <cell r="H469" t="str">
            <v>Utang Bunga kepada Daerah Otonom Lainnya</v>
          </cell>
        </row>
        <row r="470">
          <cell r="A470" t="str">
            <v>2</v>
          </cell>
          <cell r="B470" t="str">
            <v>1</v>
          </cell>
          <cell r="C470" t="str">
            <v>2</v>
          </cell>
          <cell r="D470" t="str">
            <v>02</v>
          </cell>
          <cell r="E470" t="str">
            <v>01</v>
          </cell>
          <cell r="F470" t="str">
            <v>2.1.2.02.01</v>
          </cell>
          <cell r="G470" t="str">
            <v>2.1.2.02.01</v>
          </cell>
          <cell r="H470" t="str">
            <v>Utang Bunga kepada Daerah Otonom Lainnya</v>
          </cell>
        </row>
        <row r="471">
          <cell r="A471" t="str">
            <v>2</v>
          </cell>
          <cell r="B471" t="str">
            <v>1</v>
          </cell>
          <cell r="C471" t="str">
            <v>2</v>
          </cell>
          <cell r="D471" t="str">
            <v>03</v>
          </cell>
          <cell r="F471" t="str">
            <v>2.1.2.03</v>
          </cell>
          <cell r="G471" t="str">
            <v>2.1.2.03.0</v>
          </cell>
          <cell r="H471" t="str">
            <v>Utang Bunga kepada BUMN/D</v>
          </cell>
        </row>
        <row r="472">
          <cell r="A472" t="str">
            <v>2</v>
          </cell>
          <cell r="B472" t="str">
            <v>1</v>
          </cell>
          <cell r="C472" t="str">
            <v>2</v>
          </cell>
          <cell r="D472" t="str">
            <v>03</v>
          </cell>
          <cell r="E472" t="str">
            <v>01</v>
          </cell>
          <cell r="F472" t="str">
            <v>2.1.2.03.01</v>
          </cell>
          <cell r="G472" t="str">
            <v>2.1.2.03.01</v>
          </cell>
          <cell r="H472" t="str">
            <v>Utang Bunga kepada BUMN</v>
          </cell>
        </row>
        <row r="473">
          <cell r="A473" t="str">
            <v>2</v>
          </cell>
          <cell r="B473" t="str">
            <v>1</v>
          </cell>
          <cell r="C473" t="str">
            <v>2</v>
          </cell>
          <cell r="D473" t="str">
            <v>03</v>
          </cell>
          <cell r="E473" t="str">
            <v>02</v>
          </cell>
          <cell r="F473" t="str">
            <v>2.1.2.03.02</v>
          </cell>
          <cell r="G473" t="str">
            <v>2.1.2.03.02</v>
          </cell>
          <cell r="H473" t="str">
            <v>Utang Bunga kepada BUMD</v>
          </cell>
        </row>
        <row r="474">
          <cell r="A474" t="str">
            <v>2</v>
          </cell>
          <cell r="B474" t="str">
            <v>1</v>
          </cell>
          <cell r="C474" t="str">
            <v>2</v>
          </cell>
          <cell r="D474" t="str">
            <v>04</v>
          </cell>
          <cell r="F474" t="str">
            <v>2.1.2.04</v>
          </cell>
          <cell r="G474" t="str">
            <v>2.1.2.04.0</v>
          </cell>
          <cell r="H474" t="str">
            <v>Utang Bunga kepada Bank/Lembaga Keuangan</v>
          </cell>
        </row>
        <row r="475">
          <cell r="A475" t="str">
            <v>2</v>
          </cell>
          <cell r="B475" t="str">
            <v>1</v>
          </cell>
          <cell r="C475" t="str">
            <v>2</v>
          </cell>
          <cell r="D475" t="str">
            <v>04</v>
          </cell>
          <cell r="E475" t="str">
            <v>01</v>
          </cell>
          <cell r="F475" t="str">
            <v>2.1.2.04.01</v>
          </cell>
          <cell r="G475" t="str">
            <v>2.1.2.04.01</v>
          </cell>
          <cell r="H475" t="str">
            <v>Utang Bunga kepada Bank</v>
          </cell>
        </row>
        <row r="476">
          <cell r="A476" t="str">
            <v>2</v>
          </cell>
          <cell r="B476" t="str">
            <v>1</v>
          </cell>
          <cell r="C476" t="str">
            <v>2</v>
          </cell>
          <cell r="D476" t="str">
            <v>04</v>
          </cell>
          <cell r="E476" t="str">
            <v>02</v>
          </cell>
          <cell r="F476" t="str">
            <v>2.1.2.04.02</v>
          </cell>
          <cell r="G476" t="str">
            <v>2.1.2.04.02</v>
          </cell>
          <cell r="H476" t="str">
            <v>Utang Bunga kepada Lembaga Keuangan selain Bank</v>
          </cell>
        </row>
        <row r="477">
          <cell r="A477" t="str">
            <v>2</v>
          </cell>
          <cell r="B477" t="str">
            <v>1</v>
          </cell>
          <cell r="C477" t="str">
            <v>2</v>
          </cell>
          <cell r="D477" t="str">
            <v>05</v>
          </cell>
          <cell r="F477" t="str">
            <v>2.1.2.05</v>
          </cell>
          <cell r="G477" t="str">
            <v>2.1.2.05.0</v>
          </cell>
          <cell r="H477" t="str">
            <v>Utang Bunga Dalam Negeri Lainnya</v>
          </cell>
        </row>
        <row r="478">
          <cell r="A478" t="str">
            <v>2</v>
          </cell>
          <cell r="B478" t="str">
            <v>1</v>
          </cell>
          <cell r="C478" t="str">
            <v>2</v>
          </cell>
          <cell r="D478" t="str">
            <v>05</v>
          </cell>
          <cell r="E478" t="str">
            <v>01</v>
          </cell>
          <cell r="F478" t="str">
            <v>2.1.2.05.01</v>
          </cell>
          <cell r="G478" t="str">
            <v>2.1.2.05.01</v>
          </cell>
          <cell r="H478" t="str">
            <v>Utang Bunga Dalam Negeri Lainnya</v>
          </cell>
        </row>
        <row r="479">
          <cell r="A479" t="str">
            <v>2</v>
          </cell>
          <cell r="B479" t="str">
            <v>1</v>
          </cell>
          <cell r="C479" t="str">
            <v>2</v>
          </cell>
          <cell r="D479" t="str">
            <v>06</v>
          </cell>
          <cell r="F479" t="str">
            <v>2.1.2.06</v>
          </cell>
          <cell r="G479" t="str">
            <v>2.1.2.06.0</v>
          </cell>
          <cell r="H479" t="str">
            <v>Utang Bunga Luar Negeri</v>
          </cell>
        </row>
        <row r="480">
          <cell r="A480" t="str">
            <v>2</v>
          </cell>
          <cell r="B480" t="str">
            <v>1</v>
          </cell>
          <cell r="C480" t="str">
            <v>2</v>
          </cell>
          <cell r="D480" t="str">
            <v>06</v>
          </cell>
          <cell r="E480" t="str">
            <v>01</v>
          </cell>
          <cell r="F480" t="str">
            <v>2.1.2.06.01</v>
          </cell>
          <cell r="G480" t="str">
            <v>2.1.2.06.01</v>
          </cell>
          <cell r="H480" t="str">
            <v>Utang Bunga Luar Negeri</v>
          </cell>
        </row>
        <row r="481">
          <cell r="A481" t="str">
            <v>2</v>
          </cell>
          <cell r="B481" t="str">
            <v>1</v>
          </cell>
          <cell r="C481" t="str">
            <v>3</v>
          </cell>
          <cell r="F481" t="str">
            <v>2.1.3</v>
          </cell>
          <cell r="G481" t="str">
            <v>2.1.3.0.0</v>
          </cell>
          <cell r="H481" t="str">
            <v>Utang Pajak</v>
          </cell>
        </row>
        <row r="482">
          <cell r="A482" t="str">
            <v>2</v>
          </cell>
          <cell r="B482" t="str">
            <v>1</v>
          </cell>
          <cell r="C482" t="str">
            <v>3</v>
          </cell>
          <cell r="D482" t="str">
            <v>01</v>
          </cell>
          <cell r="F482" t="str">
            <v>2.1.3.01</v>
          </cell>
          <cell r="G482" t="str">
            <v>2.1.3.01.0</v>
          </cell>
          <cell r="H482" t="str">
            <v>Utang Pemotongan Pajak Penghasilan Pasal 21</v>
          </cell>
        </row>
        <row r="483">
          <cell r="A483" t="str">
            <v>2</v>
          </cell>
          <cell r="B483" t="str">
            <v>1</v>
          </cell>
          <cell r="C483" t="str">
            <v>3</v>
          </cell>
          <cell r="D483" t="str">
            <v>01</v>
          </cell>
          <cell r="E483" t="str">
            <v>01</v>
          </cell>
          <cell r="F483" t="str">
            <v>2.1.3.01.01</v>
          </cell>
          <cell r="G483" t="str">
            <v>2.1.3.01.01</v>
          </cell>
          <cell r="H483" t="str">
            <v>Utang Pemotongan Pajak Penghasilan Pasal 21</v>
          </cell>
        </row>
        <row r="484">
          <cell r="A484" t="str">
            <v>2</v>
          </cell>
          <cell r="B484" t="str">
            <v>1</v>
          </cell>
          <cell r="C484" t="str">
            <v>3</v>
          </cell>
          <cell r="D484" t="str">
            <v>02</v>
          </cell>
          <cell r="F484" t="str">
            <v>2.1.3.02</v>
          </cell>
          <cell r="G484" t="str">
            <v>2.1.3.02.0</v>
          </cell>
          <cell r="H484" t="str">
            <v>Utang Pemotongan Pajak Penghasilan Pasal 22</v>
          </cell>
        </row>
        <row r="485">
          <cell r="A485" t="str">
            <v>2</v>
          </cell>
          <cell r="B485" t="str">
            <v>1</v>
          </cell>
          <cell r="C485" t="str">
            <v>3</v>
          </cell>
          <cell r="D485" t="str">
            <v>02</v>
          </cell>
          <cell r="E485" t="str">
            <v>01</v>
          </cell>
          <cell r="F485" t="str">
            <v>2.1.3.02.01</v>
          </cell>
          <cell r="G485" t="str">
            <v>2.1.3.02.01</v>
          </cell>
          <cell r="H485" t="str">
            <v>Utang Pemotongan Pajak Penghasilan Pasal 22</v>
          </cell>
        </row>
        <row r="486">
          <cell r="A486" t="str">
            <v>2</v>
          </cell>
          <cell r="B486" t="str">
            <v>1</v>
          </cell>
          <cell r="C486" t="str">
            <v>3</v>
          </cell>
          <cell r="D486" t="str">
            <v>03</v>
          </cell>
          <cell r="F486" t="str">
            <v>2.1.3.03</v>
          </cell>
          <cell r="G486" t="str">
            <v>2.1.3.03.0</v>
          </cell>
          <cell r="H486" t="str">
            <v>Utang Pemotongan Pajak Pertambahan Nilai</v>
          </cell>
        </row>
        <row r="487">
          <cell r="A487" t="str">
            <v>2</v>
          </cell>
          <cell r="B487" t="str">
            <v>1</v>
          </cell>
          <cell r="C487" t="str">
            <v>3</v>
          </cell>
          <cell r="D487" t="str">
            <v>03</v>
          </cell>
          <cell r="E487" t="str">
            <v>01</v>
          </cell>
          <cell r="F487" t="str">
            <v>2.1.3.03.01</v>
          </cell>
          <cell r="G487" t="str">
            <v>2.1.3.03.01</v>
          </cell>
          <cell r="H487" t="str">
            <v>Utang Pemotongan Pajak Pertambahan Nilai</v>
          </cell>
        </row>
        <row r="488">
          <cell r="A488" t="str">
            <v>2</v>
          </cell>
          <cell r="B488" t="str">
            <v>1</v>
          </cell>
          <cell r="C488" t="str">
            <v>4</v>
          </cell>
          <cell r="F488" t="str">
            <v>2.1.4</v>
          </cell>
          <cell r="G488" t="str">
            <v>2.1.4.0.0</v>
          </cell>
          <cell r="H488" t="str">
            <v>Bagian Lancar Utang Jangka Panjang</v>
          </cell>
        </row>
        <row r="489">
          <cell r="A489" t="str">
            <v>2</v>
          </cell>
          <cell r="B489" t="str">
            <v>1</v>
          </cell>
          <cell r="C489" t="str">
            <v>4</v>
          </cell>
          <cell r="D489" t="str">
            <v>01</v>
          </cell>
          <cell r="F489" t="str">
            <v>2.1.4.01</v>
          </cell>
          <cell r="G489" t="str">
            <v>2.1.4.01.0</v>
          </cell>
          <cell r="H489" t="str">
            <v>Utang Bank</v>
          </cell>
        </row>
        <row r="490">
          <cell r="A490" t="str">
            <v>2</v>
          </cell>
          <cell r="B490" t="str">
            <v>1</v>
          </cell>
          <cell r="C490" t="str">
            <v>4</v>
          </cell>
          <cell r="D490" t="str">
            <v>01</v>
          </cell>
          <cell r="E490" t="str">
            <v>01</v>
          </cell>
          <cell r="F490" t="str">
            <v>2.1.4.01.01</v>
          </cell>
          <cell r="G490" t="str">
            <v>2.1.4.01.01</v>
          </cell>
          <cell r="H490" t="str">
            <v>Utang Bank</v>
          </cell>
        </row>
        <row r="491">
          <cell r="A491" t="str">
            <v>2</v>
          </cell>
          <cell r="B491" t="str">
            <v>1</v>
          </cell>
          <cell r="C491" t="str">
            <v>4</v>
          </cell>
          <cell r="D491" t="str">
            <v>02</v>
          </cell>
          <cell r="F491" t="str">
            <v>2.1.4.02</v>
          </cell>
          <cell r="G491" t="str">
            <v>2.1.4.02.0</v>
          </cell>
          <cell r="H491" t="str">
            <v>Utang Obligasi</v>
          </cell>
        </row>
        <row r="492">
          <cell r="A492" t="str">
            <v>2</v>
          </cell>
          <cell r="B492" t="str">
            <v>1</v>
          </cell>
          <cell r="C492" t="str">
            <v>4</v>
          </cell>
          <cell r="D492" t="str">
            <v>02</v>
          </cell>
          <cell r="E492" t="str">
            <v>01</v>
          </cell>
          <cell r="F492" t="str">
            <v>2.1.4.02.01</v>
          </cell>
          <cell r="G492" t="str">
            <v>2.1.4.02.01</v>
          </cell>
          <cell r="H492" t="str">
            <v>Utang Obligasi</v>
          </cell>
        </row>
        <row r="493">
          <cell r="A493" t="str">
            <v>2</v>
          </cell>
          <cell r="B493" t="str">
            <v>1</v>
          </cell>
          <cell r="C493" t="str">
            <v>4</v>
          </cell>
          <cell r="D493" t="str">
            <v>03</v>
          </cell>
          <cell r="F493" t="str">
            <v>2.1.4.03</v>
          </cell>
          <cell r="G493" t="str">
            <v>2.1.4.03.0</v>
          </cell>
          <cell r="H493" t="str">
            <v>Utang Pemerintah Pusat</v>
          </cell>
        </row>
        <row r="494">
          <cell r="A494" t="str">
            <v>2</v>
          </cell>
          <cell r="B494" t="str">
            <v>1</v>
          </cell>
          <cell r="C494" t="str">
            <v>4</v>
          </cell>
          <cell r="D494" t="str">
            <v>03</v>
          </cell>
          <cell r="E494" t="str">
            <v>01</v>
          </cell>
          <cell r="F494" t="str">
            <v>2.1.4.03.01</v>
          </cell>
          <cell r="G494" t="str">
            <v>2.1.4.03.01</v>
          </cell>
          <cell r="H494" t="str">
            <v>Utang Pemerintah Pusat</v>
          </cell>
        </row>
        <row r="495">
          <cell r="A495" t="str">
            <v>2</v>
          </cell>
          <cell r="B495" t="str">
            <v>1</v>
          </cell>
          <cell r="C495" t="str">
            <v>4</v>
          </cell>
          <cell r="D495" t="str">
            <v>04</v>
          </cell>
          <cell r="F495" t="str">
            <v>2.1.4.04</v>
          </cell>
          <cell r="G495" t="str">
            <v>2.1.4.04.0</v>
          </cell>
          <cell r="H495" t="str">
            <v>Utang Pemerintah Provinsi</v>
          </cell>
        </row>
        <row r="496">
          <cell r="A496" t="str">
            <v>2</v>
          </cell>
          <cell r="B496" t="str">
            <v>1</v>
          </cell>
          <cell r="C496" t="str">
            <v>4</v>
          </cell>
          <cell r="D496" t="str">
            <v>04</v>
          </cell>
          <cell r="E496" t="str">
            <v>01</v>
          </cell>
          <cell r="F496" t="str">
            <v>2.1.4.04.01</v>
          </cell>
          <cell r="G496" t="str">
            <v>2.1.4.04.01</v>
          </cell>
          <cell r="H496" t="str">
            <v>Utang Pemerintah Provinsi</v>
          </cell>
        </row>
        <row r="497">
          <cell r="A497" t="str">
            <v>2</v>
          </cell>
          <cell r="B497" t="str">
            <v>1</v>
          </cell>
          <cell r="C497" t="str">
            <v>4</v>
          </cell>
          <cell r="D497" t="str">
            <v>05</v>
          </cell>
          <cell r="F497" t="str">
            <v>2.1.4.05</v>
          </cell>
          <cell r="G497" t="str">
            <v>2.1.4.04.0</v>
          </cell>
          <cell r="H497" t="str">
            <v>Utang Pemerintah Kabupaten/Kota</v>
          </cell>
        </row>
        <row r="498">
          <cell r="A498" t="str">
            <v>2</v>
          </cell>
          <cell r="B498" t="str">
            <v>1</v>
          </cell>
          <cell r="C498" t="str">
            <v>4</v>
          </cell>
          <cell r="D498" t="str">
            <v>05</v>
          </cell>
          <cell r="E498" t="str">
            <v>01</v>
          </cell>
          <cell r="F498" t="str">
            <v>2.1.4.05.01</v>
          </cell>
          <cell r="G498" t="str">
            <v>2.1.4.04.01</v>
          </cell>
          <cell r="H498" t="str">
            <v>Utang Pemerintah Kabupaten</v>
          </cell>
        </row>
        <row r="499">
          <cell r="A499" t="str">
            <v>2</v>
          </cell>
          <cell r="B499" t="str">
            <v>1</v>
          </cell>
          <cell r="C499" t="str">
            <v>4</v>
          </cell>
          <cell r="D499" t="str">
            <v>05</v>
          </cell>
          <cell r="E499" t="str">
            <v>02</v>
          </cell>
          <cell r="F499" t="str">
            <v>2.1.4.05.02</v>
          </cell>
          <cell r="G499" t="str">
            <v>2.1.4.04.02</v>
          </cell>
          <cell r="H499" t="str">
            <v>Utang Pemerintah Kota</v>
          </cell>
        </row>
        <row r="500">
          <cell r="A500" t="str">
            <v>2</v>
          </cell>
          <cell r="B500" t="str">
            <v>1</v>
          </cell>
          <cell r="C500" t="str">
            <v>5</v>
          </cell>
          <cell r="F500" t="str">
            <v>2.1.5</v>
          </cell>
          <cell r="G500" t="str">
            <v>2.1.5.0.0</v>
          </cell>
          <cell r="H500" t="str">
            <v>Pendapatan Diterima Dimuka</v>
          </cell>
        </row>
        <row r="501">
          <cell r="A501" t="str">
            <v>2</v>
          </cell>
          <cell r="B501" t="str">
            <v>1</v>
          </cell>
          <cell r="C501" t="str">
            <v>5</v>
          </cell>
          <cell r="D501" t="str">
            <v>01</v>
          </cell>
          <cell r="F501" t="str">
            <v>2.1.5.01</v>
          </cell>
          <cell r="G501" t="str">
            <v>2.1.5.01.0</v>
          </cell>
          <cell r="H501" t="str">
            <v>Setoran Kelebihan Pembayaran kepada Pihak III</v>
          </cell>
        </row>
        <row r="502">
          <cell r="A502" t="str">
            <v>2</v>
          </cell>
          <cell r="B502" t="str">
            <v>1</v>
          </cell>
          <cell r="C502" t="str">
            <v>5</v>
          </cell>
          <cell r="D502" t="str">
            <v>01</v>
          </cell>
          <cell r="E502" t="str">
            <v>01</v>
          </cell>
          <cell r="F502" t="str">
            <v>2.1.5.01.01</v>
          </cell>
          <cell r="G502" t="str">
            <v>2.1.5.01.01</v>
          </cell>
          <cell r="H502" t="str">
            <v>Setoran Kelebihan Pembayaran kepada Pihak III</v>
          </cell>
        </row>
        <row r="503">
          <cell r="A503" t="str">
            <v>2</v>
          </cell>
          <cell r="B503" t="str">
            <v>1</v>
          </cell>
          <cell r="C503" t="str">
            <v>5</v>
          </cell>
          <cell r="D503" t="str">
            <v>02</v>
          </cell>
          <cell r="F503" t="str">
            <v>2.1.5.02</v>
          </cell>
          <cell r="G503" t="str">
            <v>2.1.5.02.0</v>
          </cell>
          <cell r="H503" t="str">
            <v>Uang Muka Penjualan Produk Pemda dari Pihak III</v>
          </cell>
        </row>
        <row r="504">
          <cell r="A504" t="str">
            <v>2</v>
          </cell>
          <cell r="B504" t="str">
            <v>1</v>
          </cell>
          <cell r="C504" t="str">
            <v>5</v>
          </cell>
          <cell r="D504" t="str">
            <v>02</v>
          </cell>
          <cell r="E504" t="str">
            <v>01</v>
          </cell>
          <cell r="F504" t="str">
            <v>2.1.5.02.01</v>
          </cell>
          <cell r="G504" t="str">
            <v>2.1.5.02.01</v>
          </cell>
          <cell r="H504" t="str">
            <v>Uang Muka Penjualan Produk Pemda dari Pihak III</v>
          </cell>
        </row>
        <row r="505">
          <cell r="A505" t="str">
            <v>2</v>
          </cell>
          <cell r="B505" t="str">
            <v>1</v>
          </cell>
          <cell r="C505" t="str">
            <v>5</v>
          </cell>
          <cell r="D505" t="str">
            <v>03</v>
          </cell>
          <cell r="F505" t="str">
            <v>2.1.5.03</v>
          </cell>
          <cell r="G505" t="str">
            <v>2.1.5.03.0</v>
          </cell>
          <cell r="H505" t="str">
            <v>Uang Muka Lelang Penjualan Aset Daerah</v>
          </cell>
        </row>
        <row r="506">
          <cell r="A506" t="str">
            <v>2</v>
          </cell>
          <cell r="B506" t="str">
            <v>1</v>
          </cell>
          <cell r="C506" t="str">
            <v>5</v>
          </cell>
          <cell r="D506" t="str">
            <v>03</v>
          </cell>
          <cell r="E506" t="str">
            <v>01</v>
          </cell>
          <cell r="F506" t="str">
            <v>2.1.5.03.01</v>
          </cell>
          <cell r="G506" t="str">
            <v>2.1.5.03.01</v>
          </cell>
          <cell r="H506" t="str">
            <v>Uang Muka Lelang Penjualan Aset Daerah</v>
          </cell>
        </row>
        <row r="507">
          <cell r="A507" t="str">
            <v>2</v>
          </cell>
          <cell r="B507" t="str">
            <v>1</v>
          </cell>
          <cell r="C507" t="str">
            <v>6</v>
          </cell>
          <cell r="F507" t="str">
            <v>2.1.6</v>
          </cell>
          <cell r="G507" t="str">
            <v>2.1.6.0.0</v>
          </cell>
          <cell r="H507" t="str">
            <v>Utang Jangka Pendek Lainnya</v>
          </cell>
        </row>
        <row r="508">
          <cell r="A508" t="str">
            <v>2</v>
          </cell>
          <cell r="B508" t="str">
            <v>1</v>
          </cell>
          <cell r="C508" t="str">
            <v>6</v>
          </cell>
          <cell r="D508" t="str">
            <v>01</v>
          </cell>
          <cell r="F508" t="str">
            <v>2.1.6.01</v>
          </cell>
          <cell r="G508" t="str">
            <v>2.1.6.01.0</v>
          </cell>
          <cell r="H508" t="str">
            <v>Utang Jangka Pendek Lainnya</v>
          </cell>
        </row>
        <row r="509">
          <cell r="A509" t="str">
            <v>2</v>
          </cell>
          <cell r="B509" t="str">
            <v>1</v>
          </cell>
          <cell r="C509" t="str">
            <v>6</v>
          </cell>
          <cell r="D509" t="str">
            <v>01</v>
          </cell>
          <cell r="E509" t="str">
            <v>01</v>
          </cell>
          <cell r="F509" t="str">
            <v>2.1.6.01.01</v>
          </cell>
          <cell r="G509" t="str">
            <v>2.1.6.01.01</v>
          </cell>
          <cell r="H509" t="str">
            <v>Utang Jangka Pendek Lainnya</v>
          </cell>
        </row>
        <row r="510">
          <cell r="A510" t="str">
            <v>2</v>
          </cell>
          <cell r="B510" t="str">
            <v>2</v>
          </cell>
          <cell r="F510" t="str">
            <v>2.2</v>
          </cell>
          <cell r="G510" t="str">
            <v>2.2.0.0.0</v>
          </cell>
          <cell r="H510" t="str">
            <v>KEWAJIBAN JANGKA PANJANG</v>
          </cell>
        </row>
        <row r="511">
          <cell r="A511" t="str">
            <v>2</v>
          </cell>
          <cell r="B511" t="str">
            <v>2</v>
          </cell>
          <cell r="C511" t="str">
            <v>1</v>
          </cell>
          <cell r="F511" t="str">
            <v>2.2.1</v>
          </cell>
          <cell r="G511" t="str">
            <v>2.2.1.0.0</v>
          </cell>
          <cell r="H511" t="str">
            <v>Utang Dalam Negeri</v>
          </cell>
        </row>
        <row r="512">
          <cell r="A512" t="str">
            <v>2</v>
          </cell>
          <cell r="B512" t="str">
            <v>2</v>
          </cell>
          <cell r="C512" t="str">
            <v>1</v>
          </cell>
          <cell r="D512" t="str">
            <v>01</v>
          </cell>
          <cell r="F512" t="str">
            <v>2.2.1.01</v>
          </cell>
          <cell r="G512" t="str">
            <v>2.2.1.01.0</v>
          </cell>
          <cell r="H512" t="str">
            <v>Utang Dalam Negeri Sektor Perbankan</v>
          </cell>
        </row>
        <row r="513">
          <cell r="A513" t="str">
            <v>2</v>
          </cell>
          <cell r="B513" t="str">
            <v>2</v>
          </cell>
          <cell r="C513" t="str">
            <v>1</v>
          </cell>
          <cell r="D513" t="str">
            <v>01</v>
          </cell>
          <cell r="E513" t="str">
            <v>01</v>
          </cell>
          <cell r="F513" t="str">
            <v>2.2.1.01.01</v>
          </cell>
          <cell r="G513" t="str">
            <v>2.2.1.01.01</v>
          </cell>
          <cell r="H513" t="str">
            <v>Utang Dalam Negeri Sektor Perbankan</v>
          </cell>
        </row>
        <row r="514">
          <cell r="A514" t="str">
            <v>2</v>
          </cell>
          <cell r="B514" t="str">
            <v>2</v>
          </cell>
          <cell r="C514" t="str">
            <v>1</v>
          </cell>
          <cell r="D514" t="str">
            <v>02</v>
          </cell>
          <cell r="F514" t="str">
            <v>2.2.1.02</v>
          </cell>
          <cell r="G514" t="str">
            <v>2.2.1.02.0</v>
          </cell>
          <cell r="H514" t="str">
            <v>Utang Dalam Negeri - Obligasi</v>
          </cell>
        </row>
        <row r="515">
          <cell r="A515" t="str">
            <v>2</v>
          </cell>
          <cell r="B515" t="str">
            <v>2</v>
          </cell>
          <cell r="C515" t="str">
            <v>1</v>
          </cell>
          <cell r="D515" t="str">
            <v>02</v>
          </cell>
          <cell r="E515" t="str">
            <v>01</v>
          </cell>
          <cell r="F515" t="str">
            <v>2.2.1.02.01</v>
          </cell>
          <cell r="G515" t="str">
            <v>2.2.1.02.01</v>
          </cell>
          <cell r="H515" t="str">
            <v>Utang Dalam Negeri - Obligasi</v>
          </cell>
        </row>
        <row r="516">
          <cell r="A516" t="str">
            <v>2</v>
          </cell>
          <cell r="B516" t="str">
            <v>2</v>
          </cell>
          <cell r="C516" t="str">
            <v>1</v>
          </cell>
          <cell r="D516" t="str">
            <v>03</v>
          </cell>
          <cell r="F516" t="str">
            <v>2.2.1.03</v>
          </cell>
          <cell r="G516" t="str">
            <v>2.2.1.03.0</v>
          </cell>
          <cell r="H516" t="str">
            <v>Utang Pemerintah Pusat</v>
          </cell>
        </row>
        <row r="517">
          <cell r="A517" t="str">
            <v>2</v>
          </cell>
          <cell r="B517" t="str">
            <v>2</v>
          </cell>
          <cell r="C517" t="str">
            <v>1</v>
          </cell>
          <cell r="D517" t="str">
            <v>03</v>
          </cell>
          <cell r="E517" t="str">
            <v>01</v>
          </cell>
          <cell r="F517" t="str">
            <v>2.2.1.03.01</v>
          </cell>
          <cell r="G517" t="str">
            <v>2.2.1.03.01</v>
          </cell>
          <cell r="H517" t="str">
            <v>Utang Pemerintah Pusat</v>
          </cell>
        </row>
        <row r="518">
          <cell r="A518" t="str">
            <v>2</v>
          </cell>
          <cell r="B518" t="str">
            <v>2</v>
          </cell>
          <cell r="C518" t="str">
            <v>1</v>
          </cell>
          <cell r="D518" t="str">
            <v>04</v>
          </cell>
          <cell r="F518" t="str">
            <v>2.2.1.04</v>
          </cell>
          <cell r="G518" t="str">
            <v>2.2.1.04.0</v>
          </cell>
          <cell r="H518" t="str">
            <v>Utang Pemerintah Provinsi</v>
          </cell>
        </row>
        <row r="519">
          <cell r="A519" t="str">
            <v>2</v>
          </cell>
          <cell r="B519" t="str">
            <v>2</v>
          </cell>
          <cell r="C519" t="str">
            <v>1</v>
          </cell>
          <cell r="D519" t="str">
            <v>04</v>
          </cell>
          <cell r="E519" t="str">
            <v>01</v>
          </cell>
          <cell r="F519" t="str">
            <v>2.2.1.04.01</v>
          </cell>
          <cell r="G519" t="str">
            <v>2.2.1.04.01</v>
          </cell>
          <cell r="H519" t="str">
            <v>Utang Pemerintah Provinsi</v>
          </cell>
        </row>
        <row r="520">
          <cell r="A520" t="str">
            <v>2</v>
          </cell>
          <cell r="B520" t="str">
            <v>2</v>
          </cell>
          <cell r="C520" t="str">
            <v>1</v>
          </cell>
          <cell r="D520" t="str">
            <v>05</v>
          </cell>
          <cell r="F520" t="str">
            <v>2.2.1.05</v>
          </cell>
          <cell r="G520" t="str">
            <v>2.2.1.05.0</v>
          </cell>
          <cell r="H520" t="str">
            <v>Utang Pemerintah Kabupaten/Kota</v>
          </cell>
        </row>
        <row r="521">
          <cell r="A521" t="str">
            <v>2</v>
          </cell>
          <cell r="B521" t="str">
            <v>2</v>
          </cell>
          <cell r="C521" t="str">
            <v>1</v>
          </cell>
          <cell r="D521" t="str">
            <v>05</v>
          </cell>
          <cell r="E521" t="str">
            <v>01</v>
          </cell>
          <cell r="F521" t="str">
            <v>2.2.1.05.01</v>
          </cell>
          <cell r="G521" t="str">
            <v>2.2.1.05.01</v>
          </cell>
          <cell r="H521" t="str">
            <v>Utang Pemerintah Kabupaten/Kota</v>
          </cell>
        </row>
        <row r="522">
          <cell r="A522" t="str">
            <v>2</v>
          </cell>
          <cell r="B522" t="str">
            <v>2</v>
          </cell>
          <cell r="C522" t="str">
            <v>2</v>
          </cell>
          <cell r="F522" t="str">
            <v>2.2.2</v>
          </cell>
          <cell r="G522" t="str">
            <v>2.2.2.0.0</v>
          </cell>
          <cell r="H522" t="str">
            <v>Utang Luar Negeri</v>
          </cell>
        </row>
        <row r="523">
          <cell r="A523" t="str">
            <v>2</v>
          </cell>
          <cell r="B523" t="str">
            <v>2</v>
          </cell>
          <cell r="C523" t="str">
            <v>2</v>
          </cell>
          <cell r="D523" t="str">
            <v>01</v>
          </cell>
          <cell r="F523" t="str">
            <v>2.2.2.01</v>
          </cell>
          <cell r="G523" t="str">
            <v>2.2.2.01.0</v>
          </cell>
          <cell r="H523" t="str">
            <v>Utang Luar Negeri - Sektor Perbankan</v>
          </cell>
        </row>
        <row r="524">
          <cell r="A524" t="str">
            <v>2</v>
          </cell>
          <cell r="B524" t="str">
            <v>2</v>
          </cell>
          <cell r="C524" t="str">
            <v>2</v>
          </cell>
          <cell r="D524" t="str">
            <v>01</v>
          </cell>
          <cell r="E524" t="str">
            <v>01</v>
          </cell>
          <cell r="F524" t="str">
            <v>2.2.2.01.01</v>
          </cell>
          <cell r="G524" t="str">
            <v>2.2.2.01.01</v>
          </cell>
          <cell r="H524" t="str">
            <v>Utang Luar Negeri - Sektor Perbankan</v>
          </cell>
        </row>
        <row r="525">
          <cell r="A525" t="str">
            <v>3</v>
          </cell>
          <cell r="F525" t="str">
            <v>3</v>
          </cell>
          <cell r="G525" t="str">
            <v>3.0.0.0.0</v>
          </cell>
          <cell r="H525" t="str">
            <v>EKUITAS DANA</v>
          </cell>
        </row>
        <row r="526">
          <cell r="A526" t="str">
            <v>3</v>
          </cell>
          <cell r="B526" t="str">
            <v>1</v>
          </cell>
          <cell r="F526" t="str">
            <v>3.1</v>
          </cell>
          <cell r="G526" t="str">
            <v>3.1.0.0.0</v>
          </cell>
          <cell r="H526" t="str">
            <v>EKUITAS DANA LANCAR</v>
          </cell>
        </row>
        <row r="527">
          <cell r="A527" t="str">
            <v>3</v>
          </cell>
          <cell r="B527" t="str">
            <v>1</v>
          </cell>
          <cell r="C527" t="str">
            <v>1</v>
          </cell>
          <cell r="F527" t="str">
            <v>3.1.1</v>
          </cell>
          <cell r="G527" t="str">
            <v>3.1.1.0.0</v>
          </cell>
          <cell r="H527" t="str">
            <v>Sisa Lebih Pembiayaan Anggaran (SiLPA)</v>
          </cell>
        </row>
        <row r="528">
          <cell r="A528" t="str">
            <v>3</v>
          </cell>
          <cell r="B528" t="str">
            <v>1</v>
          </cell>
          <cell r="C528" t="str">
            <v>2</v>
          </cell>
          <cell r="F528" t="str">
            <v>3.1.2</v>
          </cell>
          <cell r="G528" t="str">
            <v>3.1.2.0.0</v>
          </cell>
          <cell r="H528" t="str">
            <v>Cadangan Piutang</v>
          </cell>
        </row>
        <row r="529">
          <cell r="A529" t="str">
            <v>3</v>
          </cell>
          <cell r="B529" t="str">
            <v>1</v>
          </cell>
          <cell r="C529" t="str">
            <v>2</v>
          </cell>
          <cell r="D529" t="str">
            <v>01</v>
          </cell>
          <cell r="F529" t="str">
            <v>3.1.2.01</v>
          </cell>
          <cell r="G529" t="str">
            <v>3.1.2.01.0</v>
          </cell>
          <cell r="H529" t="str">
            <v>Cadangan Piutang</v>
          </cell>
        </row>
        <row r="530">
          <cell r="A530" t="str">
            <v>3</v>
          </cell>
          <cell r="B530" t="str">
            <v>1</v>
          </cell>
          <cell r="C530" t="str">
            <v>2</v>
          </cell>
          <cell r="D530" t="str">
            <v>01</v>
          </cell>
          <cell r="E530" t="str">
            <v>01</v>
          </cell>
          <cell r="F530" t="str">
            <v>3.1.2.01.01</v>
          </cell>
          <cell r="G530" t="str">
            <v>3.1.2.01.01</v>
          </cell>
          <cell r="H530" t="str">
            <v>Cadangan Piutang</v>
          </cell>
        </row>
        <row r="531">
          <cell r="A531" t="str">
            <v>3</v>
          </cell>
          <cell r="B531" t="str">
            <v>1</v>
          </cell>
          <cell r="C531" t="str">
            <v>3</v>
          </cell>
          <cell r="F531" t="str">
            <v>3.1.3</v>
          </cell>
          <cell r="G531" t="str">
            <v>3.1.3.0.0</v>
          </cell>
          <cell r="H531" t="str">
            <v>Cadangan Persediaan</v>
          </cell>
        </row>
        <row r="532">
          <cell r="A532" t="str">
            <v>3</v>
          </cell>
          <cell r="B532" t="str">
            <v>1</v>
          </cell>
          <cell r="C532" t="str">
            <v>3</v>
          </cell>
          <cell r="D532" t="str">
            <v>01</v>
          </cell>
          <cell r="F532" t="str">
            <v>3.1.3.01</v>
          </cell>
          <cell r="G532" t="str">
            <v>3.1.3.01.0</v>
          </cell>
          <cell r="H532" t="str">
            <v>Cadangan Persediaan</v>
          </cell>
        </row>
        <row r="533">
          <cell r="A533" t="str">
            <v>3</v>
          </cell>
          <cell r="B533" t="str">
            <v>1</v>
          </cell>
          <cell r="C533" t="str">
            <v>3</v>
          </cell>
          <cell r="D533" t="str">
            <v>01</v>
          </cell>
          <cell r="E533" t="str">
            <v>01</v>
          </cell>
          <cell r="F533" t="str">
            <v>3.1.3.01.01</v>
          </cell>
          <cell r="G533" t="str">
            <v>3.1.3.01.01</v>
          </cell>
          <cell r="H533" t="str">
            <v>Cadangan Persediaan</v>
          </cell>
        </row>
        <row r="534">
          <cell r="A534" t="str">
            <v>3</v>
          </cell>
          <cell r="B534" t="str">
            <v>1</v>
          </cell>
          <cell r="C534" t="str">
            <v>4</v>
          </cell>
          <cell r="F534" t="str">
            <v>3.1.4</v>
          </cell>
          <cell r="G534" t="str">
            <v>3.1.4.0.0</v>
          </cell>
          <cell r="H534" t="str">
            <v>Dana yang Harus Disediakan untuk Pembayaran Utang Jk.Pendek</v>
          </cell>
        </row>
        <row r="535">
          <cell r="A535" t="str">
            <v>3</v>
          </cell>
          <cell r="B535" t="str">
            <v>1</v>
          </cell>
          <cell r="C535" t="str">
            <v>4</v>
          </cell>
          <cell r="D535" t="str">
            <v>01</v>
          </cell>
          <cell r="F535" t="str">
            <v>3.1.4.01</v>
          </cell>
          <cell r="G535" t="str">
            <v>3.1.4.01.0</v>
          </cell>
          <cell r="H535" t="str">
            <v>Dana yang Harus Disediakan untuk Pembayaran Utang Jk.Pendek</v>
          </cell>
        </row>
        <row r="536">
          <cell r="A536" t="str">
            <v>3</v>
          </cell>
          <cell r="B536" t="str">
            <v>1</v>
          </cell>
          <cell r="C536" t="str">
            <v>4</v>
          </cell>
          <cell r="D536" t="str">
            <v>01</v>
          </cell>
          <cell r="E536" t="str">
            <v>01</v>
          </cell>
          <cell r="F536" t="str">
            <v>3.1.4.01.01</v>
          </cell>
          <cell r="G536" t="str">
            <v>3.1.4.01.01</v>
          </cell>
          <cell r="H536" t="str">
            <v>Dana yang Harus Disediakan untuk Pembayaran Utang Jk.Pendek</v>
          </cell>
        </row>
        <row r="537">
          <cell r="A537" t="str">
            <v>3</v>
          </cell>
          <cell r="B537" t="str">
            <v>2</v>
          </cell>
          <cell r="F537" t="str">
            <v>3.2</v>
          </cell>
          <cell r="G537" t="str">
            <v>3.2.0.0.0</v>
          </cell>
          <cell r="H537" t="str">
            <v>EKUITAS DANA INVESTASI</v>
          </cell>
        </row>
        <row r="538">
          <cell r="A538" t="str">
            <v>3</v>
          </cell>
          <cell r="B538" t="str">
            <v>2</v>
          </cell>
          <cell r="C538" t="str">
            <v>1</v>
          </cell>
          <cell r="F538" t="str">
            <v>3.2.1</v>
          </cell>
          <cell r="G538" t="str">
            <v>3.2.1.0.0</v>
          </cell>
          <cell r="H538" t="str">
            <v>Diinvestasikan dalam Investasi Jangka Panjang</v>
          </cell>
        </row>
        <row r="539">
          <cell r="A539" t="str">
            <v>3</v>
          </cell>
          <cell r="B539" t="str">
            <v>2</v>
          </cell>
          <cell r="C539" t="str">
            <v>1</v>
          </cell>
          <cell r="D539" t="str">
            <v>01</v>
          </cell>
          <cell r="F539" t="str">
            <v>3.2.1.01</v>
          </cell>
          <cell r="G539" t="str">
            <v>3.2.1.01.0</v>
          </cell>
          <cell r="H539" t="str">
            <v>Diinvestasikan dalam Investasi Jangka Panjang</v>
          </cell>
        </row>
        <row r="540">
          <cell r="A540" t="str">
            <v>3</v>
          </cell>
          <cell r="B540" t="str">
            <v>2</v>
          </cell>
          <cell r="C540" t="str">
            <v>1</v>
          </cell>
          <cell r="D540" t="str">
            <v>01</v>
          </cell>
          <cell r="E540" t="str">
            <v>01</v>
          </cell>
          <cell r="F540" t="str">
            <v>3.2.1.01.01</v>
          </cell>
          <cell r="G540" t="str">
            <v>3.2.1.01.01</v>
          </cell>
          <cell r="H540" t="str">
            <v>Diinvestasikan dalam Investasi Jangka Panjang</v>
          </cell>
        </row>
        <row r="541">
          <cell r="A541" t="str">
            <v>3</v>
          </cell>
          <cell r="B541" t="str">
            <v>2</v>
          </cell>
          <cell r="C541" t="str">
            <v>2</v>
          </cell>
          <cell r="F541" t="str">
            <v>3.2.2</v>
          </cell>
          <cell r="G541" t="str">
            <v>3.2.2.0.0</v>
          </cell>
          <cell r="H541" t="str">
            <v>Diinvestasikan dalam Aset Tetap</v>
          </cell>
        </row>
        <row r="542">
          <cell r="A542" t="str">
            <v>3</v>
          </cell>
          <cell r="B542" t="str">
            <v>2</v>
          </cell>
          <cell r="C542" t="str">
            <v>2</v>
          </cell>
          <cell r="D542" t="str">
            <v>01</v>
          </cell>
          <cell r="F542" t="str">
            <v>3.2.2.01</v>
          </cell>
          <cell r="G542" t="str">
            <v>3.2.2.01.0</v>
          </cell>
          <cell r="H542" t="str">
            <v>Diinvestasikan dalam Aset Tetap</v>
          </cell>
        </row>
        <row r="543">
          <cell r="A543" t="str">
            <v>3</v>
          </cell>
          <cell r="B543" t="str">
            <v>2</v>
          </cell>
          <cell r="C543" t="str">
            <v>2</v>
          </cell>
          <cell r="D543" t="str">
            <v>01</v>
          </cell>
          <cell r="E543" t="str">
            <v>01</v>
          </cell>
          <cell r="F543" t="str">
            <v>3.2.2.01.01</v>
          </cell>
          <cell r="G543" t="str">
            <v>3.2.2.01.01</v>
          </cell>
          <cell r="H543" t="str">
            <v>Diinvestasikan dalam Aset Tetap</v>
          </cell>
        </row>
        <row r="544">
          <cell r="A544" t="str">
            <v>3</v>
          </cell>
          <cell r="B544" t="str">
            <v>2</v>
          </cell>
          <cell r="C544" t="str">
            <v>3</v>
          </cell>
          <cell r="F544" t="str">
            <v>3.2.3</v>
          </cell>
          <cell r="G544" t="str">
            <v>3.2.3.0.0</v>
          </cell>
          <cell r="H544" t="str">
            <v>Diinvestasikan dalam Aset Lainnya (Tidak Termasuk Dana Cadangan)</v>
          </cell>
        </row>
        <row r="545">
          <cell r="A545" t="str">
            <v>3</v>
          </cell>
          <cell r="B545" t="str">
            <v>2</v>
          </cell>
          <cell r="C545" t="str">
            <v>3</v>
          </cell>
          <cell r="D545" t="str">
            <v>01</v>
          </cell>
          <cell r="F545" t="str">
            <v>3.2.3.01</v>
          </cell>
          <cell r="G545" t="str">
            <v>3.2.3.01.0</v>
          </cell>
          <cell r="H545" t="str">
            <v>Diinvestasikan dalam Aset Lainnya (Tidak Termasuk Dana Cadangan)</v>
          </cell>
        </row>
        <row r="546">
          <cell r="A546" t="str">
            <v>3</v>
          </cell>
          <cell r="B546" t="str">
            <v>2</v>
          </cell>
          <cell r="C546" t="str">
            <v>3</v>
          </cell>
          <cell r="D546" t="str">
            <v>01</v>
          </cell>
          <cell r="E546" t="str">
            <v>01</v>
          </cell>
          <cell r="F546" t="str">
            <v>3.2.3.01.01</v>
          </cell>
          <cell r="G546" t="str">
            <v>3.2.3.01.01</v>
          </cell>
          <cell r="H546" t="str">
            <v>Diinvestasikan dalam Aset Lainnya (Tidak Termasuk Dana Cadangan)</v>
          </cell>
        </row>
        <row r="547">
          <cell r="A547" t="str">
            <v>3</v>
          </cell>
          <cell r="B547" t="str">
            <v>2</v>
          </cell>
          <cell r="C547" t="str">
            <v>4</v>
          </cell>
          <cell r="F547" t="str">
            <v>3.2.4</v>
          </cell>
          <cell r="G547" t="str">
            <v>3.2.4.0.0</v>
          </cell>
          <cell r="H547" t="str">
            <v>Dana yang Harus Disediakan untuk Pembayaran Utang Jk.Panjang</v>
          </cell>
        </row>
        <row r="548">
          <cell r="A548" t="str">
            <v>3</v>
          </cell>
          <cell r="B548" t="str">
            <v>2</v>
          </cell>
          <cell r="C548" t="str">
            <v>4</v>
          </cell>
          <cell r="D548" t="str">
            <v>01</v>
          </cell>
          <cell r="F548" t="str">
            <v>3.2.4.01</v>
          </cell>
          <cell r="G548" t="str">
            <v>3.2.4.01.0</v>
          </cell>
          <cell r="H548" t="str">
            <v>Dana yang Harus Disediakan untuk Pembayaran Utang Jk.Panjang</v>
          </cell>
        </row>
        <row r="549">
          <cell r="A549" t="str">
            <v>3</v>
          </cell>
          <cell r="B549" t="str">
            <v>2</v>
          </cell>
          <cell r="C549" t="str">
            <v>4</v>
          </cell>
          <cell r="D549" t="str">
            <v>01</v>
          </cell>
          <cell r="E549" t="str">
            <v>01</v>
          </cell>
          <cell r="F549" t="str">
            <v>3.2.4.01.01</v>
          </cell>
          <cell r="G549" t="str">
            <v>3.2.4.01.01</v>
          </cell>
          <cell r="H549" t="str">
            <v>Dana yang Harus Disediakan untuk Pembayaran Utang Jk.Panjang</v>
          </cell>
        </row>
        <row r="550">
          <cell r="A550" t="str">
            <v>3</v>
          </cell>
          <cell r="B550" t="str">
            <v>3</v>
          </cell>
          <cell r="F550" t="str">
            <v>3.3</v>
          </cell>
          <cell r="G550" t="str">
            <v>3.3.0.0.0</v>
          </cell>
          <cell r="H550" t="str">
            <v>EKUITAS DANA CADANGAN</v>
          </cell>
        </row>
        <row r="551">
          <cell r="A551" t="str">
            <v>3</v>
          </cell>
          <cell r="B551" t="str">
            <v>3</v>
          </cell>
          <cell r="C551" t="str">
            <v>1</v>
          </cell>
          <cell r="F551" t="str">
            <v>3.3.1</v>
          </cell>
          <cell r="G551" t="str">
            <v>3.3.1.0.0</v>
          </cell>
          <cell r="H551" t="str">
            <v>Diinvestasikan dalam Dana Cadangan</v>
          </cell>
        </row>
        <row r="552">
          <cell r="A552" t="str">
            <v>3</v>
          </cell>
          <cell r="B552" t="str">
            <v>3</v>
          </cell>
          <cell r="C552" t="str">
            <v>1</v>
          </cell>
          <cell r="D552" t="str">
            <v>01</v>
          </cell>
          <cell r="F552" t="str">
            <v>3.3.1.01</v>
          </cell>
          <cell r="G552" t="str">
            <v>3.3.1.01.0</v>
          </cell>
          <cell r="H552" t="str">
            <v>Diinvestasikan dalam Dana Cadangan</v>
          </cell>
        </row>
        <row r="553">
          <cell r="A553" t="str">
            <v>3</v>
          </cell>
          <cell r="B553" t="str">
            <v>3</v>
          </cell>
          <cell r="C553" t="str">
            <v>1</v>
          </cell>
          <cell r="D553" t="str">
            <v>01</v>
          </cell>
          <cell r="E553" t="str">
            <v>01</v>
          </cell>
          <cell r="F553" t="str">
            <v>3.3.1.01.01</v>
          </cell>
          <cell r="G553" t="str">
            <v>3.3.1.01.01</v>
          </cell>
          <cell r="H553" t="str">
            <v>Diinvestasikan dalam Dana Cadangan</v>
          </cell>
        </row>
        <row r="554">
          <cell r="A554">
            <v>4</v>
          </cell>
          <cell r="F554" t="str">
            <v>4</v>
          </cell>
          <cell r="G554" t="str">
            <v>4.0.0.0.0</v>
          </cell>
          <cell r="H554" t="str">
            <v>PENDAPATAN DAERAH</v>
          </cell>
        </row>
        <row r="555">
          <cell r="A555">
            <v>4</v>
          </cell>
          <cell r="B555">
            <v>1</v>
          </cell>
          <cell r="F555" t="str">
            <v>4.1</v>
          </cell>
          <cell r="G555" t="str">
            <v>4.1.0.0.0</v>
          </cell>
          <cell r="H555" t="str">
            <v>Pendapatan Asli Daerah</v>
          </cell>
        </row>
        <row r="556">
          <cell r="A556">
            <v>4</v>
          </cell>
          <cell r="B556">
            <v>1</v>
          </cell>
          <cell r="C556">
            <v>1</v>
          </cell>
          <cell r="F556" t="str">
            <v>4.1.1</v>
          </cell>
          <cell r="G556" t="str">
            <v>4.1.1.0.0</v>
          </cell>
          <cell r="H556" t="str">
            <v>Hasil Pajak Daerah</v>
          </cell>
        </row>
        <row r="557">
          <cell r="A557">
            <v>4</v>
          </cell>
          <cell r="B557">
            <v>1</v>
          </cell>
          <cell r="C557">
            <v>1</v>
          </cell>
          <cell r="D557" t="str">
            <v>01</v>
          </cell>
          <cell r="F557" t="str">
            <v>4.1.1.01</v>
          </cell>
          <cell r="G557" t="str">
            <v>4.1.1.01.0</v>
          </cell>
          <cell r="H557" t="str">
            <v>Pajak Hotel</v>
          </cell>
        </row>
        <row r="558">
          <cell r="A558">
            <v>4</v>
          </cell>
          <cell r="B558">
            <v>1</v>
          </cell>
          <cell r="C558">
            <v>1</v>
          </cell>
          <cell r="D558" t="str">
            <v>01</v>
          </cell>
          <cell r="E558" t="str">
            <v>01</v>
          </cell>
          <cell r="F558" t="str">
            <v>4.1.1.01.01</v>
          </cell>
          <cell r="G558" t="str">
            <v>4.1.1.01.01</v>
          </cell>
          <cell r="H558" t="str">
            <v>Pajak Hotel Bintang Lima Berlian</v>
          </cell>
        </row>
        <row r="559">
          <cell r="A559">
            <v>4</v>
          </cell>
          <cell r="B559">
            <v>1</v>
          </cell>
          <cell r="C559">
            <v>1</v>
          </cell>
          <cell r="D559" t="str">
            <v>01</v>
          </cell>
          <cell r="E559" t="str">
            <v>02</v>
          </cell>
          <cell r="F559" t="str">
            <v>4.1.1.01.02</v>
          </cell>
          <cell r="G559" t="str">
            <v>4.1.1.01.02</v>
          </cell>
          <cell r="H559" t="str">
            <v>Pajak Hotel Bintang Lima</v>
          </cell>
        </row>
        <row r="560">
          <cell r="A560">
            <v>4</v>
          </cell>
          <cell r="B560">
            <v>1</v>
          </cell>
          <cell r="C560">
            <v>1</v>
          </cell>
          <cell r="D560" t="str">
            <v>01</v>
          </cell>
          <cell r="E560" t="str">
            <v>03</v>
          </cell>
          <cell r="F560" t="str">
            <v>4.1.1.01.03</v>
          </cell>
          <cell r="G560" t="str">
            <v>4.1.1.01.03</v>
          </cell>
          <cell r="H560" t="str">
            <v>Pajak Hotel Bintang Empat</v>
          </cell>
        </row>
        <row r="561">
          <cell r="A561">
            <v>4</v>
          </cell>
          <cell r="B561">
            <v>1</v>
          </cell>
          <cell r="C561">
            <v>1</v>
          </cell>
          <cell r="D561" t="str">
            <v>01</v>
          </cell>
          <cell r="E561" t="str">
            <v>04</v>
          </cell>
          <cell r="F561" t="str">
            <v>4.1.1.01.04</v>
          </cell>
          <cell r="G561" t="str">
            <v>4.1.1.01.04</v>
          </cell>
          <cell r="H561" t="str">
            <v>Pajak Hotel Bintang Tiga</v>
          </cell>
        </row>
        <row r="562">
          <cell r="A562">
            <v>4</v>
          </cell>
          <cell r="B562">
            <v>1</v>
          </cell>
          <cell r="C562">
            <v>1</v>
          </cell>
          <cell r="D562" t="str">
            <v>01</v>
          </cell>
          <cell r="E562" t="str">
            <v>05</v>
          </cell>
          <cell r="F562" t="str">
            <v>4.1.1.01.05</v>
          </cell>
          <cell r="G562" t="str">
            <v>4.1.1.01.05</v>
          </cell>
          <cell r="H562" t="str">
            <v>Pajak Hotel Bintang Dua</v>
          </cell>
        </row>
        <row r="563">
          <cell r="A563">
            <v>4</v>
          </cell>
          <cell r="B563">
            <v>1</v>
          </cell>
          <cell r="C563">
            <v>1</v>
          </cell>
          <cell r="D563" t="str">
            <v>01</v>
          </cell>
          <cell r="E563" t="str">
            <v>06</v>
          </cell>
          <cell r="F563" t="str">
            <v>4.1.1.01.06</v>
          </cell>
          <cell r="G563" t="str">
            <v>4.1.1.01.06</v>
          </cell>
          <cell r="H563" t="str">
            <v>Pajak Hotel Bintang Satu</v>
          </cell>
        </row>
        <row r="564">
          <cell r="A564">
            <v>4</v>
          </cell>
          <cell r="B564">
            <v>1</v>
          </cell>
          <cell r="C564">
            <v>1</v>
          </cell>
          <cell r="D564" t="str">
            <v>01</v>
          </cell>
          <cell r="E564" t="str">
            <v>07</v>
          </cell>
          <cell r="F564" t="str">
            <v>4.1.1.01.07</v>
          </cell>
          <cell r="G564" t="str">
            <v>4.1.1.01.07</v>
          </cell>
          <cell r="H564" t="str">
            <v>Pajak Hotel Melati Tiga</v>
          </cell>
        </row>
        <row r="565">
          <cell r="A565">
            <v>4</v>
          </cell>
          <cell r="B565">
            <v>1</v>
          </cell>
          <cell r="C565">
            <v>1</v>
          </cell>
          <cell r="D565" t="str">
            <v>01</v>
          </cell>
          <cell r="E565" t="str">
            <v>08</v>
          </cell>
          <cell r="F565" t="str">
            <v>4.1.1.01.08</v>
          </cell>
          <cell r="G565" t="str">
            <v>4.1.1.01.08</v>
          </cell>
          <cell r="H565" t="str">
            <v>Pajak Hotel Melati Dua</v>
          </cell>
        </row>
        <row r="566">
          <cell r="A566">
            <v>4</v>
          </cell>
          <cell r="B566">
            <v>1</v>
          </cell>
          <cell r="C566">
            <v>1</v>
          </cell>
          <cell r="D566" t="str">
            <v>01</v>
          </cell>
          <cell r="E566" t="str">
            <v>09</v>
          </cell>
          <cell r="F566" t="str">
            <v>4.1.1.01.09</v>
          </cell>
          <cell r="G566" t="str">
            <v>4.1.1.01.09</v>
          </cell>
          <cell r="H566" t="str">
            <v>Pajak Hotel Melati Satu</v>
          </cell>
        </row>
        <row r="567">
          <cell r="A567">
            <v>4</v>
          </cell>
          <cell r="B567">
            <v>1</v>
          </cell>
          <cell r="C567">
            <v>1</v>
          </cell>
          <cell r="D567" t="str">
            <v>01</v>
          </cell>
          <cell r="E567" t="str">
            <v>10</v>
          </cell>
          <cell r="F567" t="str">
            <v>4.1.1.01.10</v>
          </cell>
          <cell r="G567" t="str">
            <v>4.1.1.01.10</v>
          </cell>
          <cell r="H567" t="str">
            <v>Pajak Motel</v>
          </cell>
        </row>
        <row r="568">
          <cell r="A568">
            <v>4</v>
          </cell>
          <cell r="B568">
            <v>1</v>
          </cell>
          <cell r="C568">
            <v>1</v>
          </cell>
          <cell r="D568" t="str">
            <v>01</v>
          </cell>
          <cell r="E568" t="str">
            <v>11</v>
          </cell>
          <cell r="F568" t="str">
            <v>4.1.1.01.11</v>
          </cell>
          <cell r="G568" t="str">
            <v>4.1.1.01.11</v>
          </cell>
          <cell r="H568" t="str">
            <v>Pajak Cottage</v>
          </cell>
        </row>
        <row r="569">
          <cell r="A569">
            <v>4</v>
          </cell>
          <cell r="B569">
            <v>1</v>
          </cell>
          <cell r="C569">
            <v>1</v>
          </cell>
          <cell r="D569" t="str">
            <v>01</v>
          </cell>
          <cell r="E569" t="str">
            <v>12</v>
          </cell>
          <cell r="F569" t="str">
            <v>4.1.1.01.12</v>
          </cell>
          <cell r="G569" t="str">
            <v>4.1.1.01.12</v>
          </cell>
          <cell r="H569" t="str">
            <v>Pajak Losmen/Rumah Penginapan/Pesanggrahan/Hostel/Rumah Kos</v>
          </cell>
        </row>
        <row r="570">
          <cell r="A570">
            <v>4</v>
          </cell>
          <cell r="B570">
            <v>1</v>
          </cell>
          <cell r="C570">
            <v>1</v>
          </cell>
          <cell r="D570" t="str">
            <v>01</v>
          </cell>
          <cell r="E570" t="str">
            <v>13</v>
          </cell>
          <cell r="F570" t="str">
            <v>4.1.1.01.13</v>
          </cell>
          <cell r="G570" t="str">
            <v>4.1.1.01.13</v>
          </cell>
          <cell r="H570" t="str">
            <v>Pajak Wisma Pariwisata</v>
          </cell>
        </row>
        <row r="571">
          <cell r="A571">
            <v>4</v>
          </cell>
          <cell r="B571">
            <v>1</v>
          </cell>
          <cell r="C571">
            <v>1</v>
          </cell>
          <cell r="D571" t="str">
            <v>02</v>
          </cell>
          <cell r="F571" t="str">
            <v>4.1.1.02</v>
          </cell>
          <cell r="G571" t="str">
            <v>4.1.1.02.0</v>
          </cell>
          <cell r="H571" t="str">
            <v>Pajak Restoran</v>
          </cell>
        </row>
        <row r="572">
          <cell r="A572">
            <v>4</v>
          </cell>
          <cell r="B572">
            <v>1</v>
          </cell>
          <cell r="C572">
            <v>1</v>
          </cell>
          <cell r="D572" t="str">
            <v>02</v>
          </cell>
          <cell r="E572" t="str">
            <v>01</v>
          </cell>
          <cell r="F572" t="str">
            <v>4.1.1.02.01</v>
          </cell>
          <cell r="G572" t="str">
            <v>4.1.1.02.01</v>
          </cell>
          <cell r="H572" t="str">
            <v>Pajak Restoran</v>
          </cell>
        </row>
        <row r="573">
          <cell r="A573">
            <v>4</v>
          </cell>
          <cell r="B573">
            <v>1</v>
          </cell>
          <cell r="C573">
            <v>1</v>
          </cell>
          <cell r="D573" t="str">
            <v>02</v>
          </cell>
          <cell r="E573" t="str">
            <v>02</v>
          </cell>
          <cell r="F573" t="str">
            <v>4.1.1.02.02</v>
          </cell>
          <cell r="G573" t="str">
            <v>4.1.1.02.02</v>
          </cell>
          <cell r="H573" t="str">
            <v>Pajak Rumah Makan</v>
          </cell>
        </row>
        <row r="574">
          <cell r="A574">
            <v>4</v>
          </cell>
          <cell r="B574">
            <v>1</v>
          </cell>
          <cell r="C574">
            <v>1</v>
          </cell>
          <cell r="D574" t="str">
            <v>02</v>
          </cell>
          <cell r="E574" t="str">
            <v>03</v>
          </cell>
          <cell r="F574" t="str">
            <v>4.1.1.02.03</v>
          </cell>
          <cell r="G574" t="str">
            <v>4.1.1.02.03</v>
          </cell>
          <cell r="H574" t="str">
            <v>Pajak Cafe</v>
          </cell>
        </row>
        <row r="575">
          <cell r="A575">
            <v>4</v>
          </cell>
          <cell r="B575">
            <v>1</v>
          </cell>
          <cell r="C575">
            <v>1</v>
          </cell>
          <cell r="D575" t="str">
            <v>02</v>
          </cell>
          <cell r="E575" t="str">
            <v>04</v>
          </cell>
          <cell r="F575" t="str">
            <v>4.1.1.02.04</v>
          </cell>
          <cell r="G575" t="str">
            <v>4.1.1.02.04</v>
          </cell>
          <cell r="H575" t="str">
            <v>Pajak Kantin</v>
          </cell>
        </row>
        <row r="576">
          <cell r="A576">
            <v>4</v>
          </cell>
          <cell r="B576">
            <v>1</v>
          </cell>
          <cell r="C576">
            <v>1</v>
          </cell>
          <cell r="D576" t="str">
            <v>02</v>
          </cell>
          <cell r="E576" t="str">
            <v>05</v>
          </cell>
          <cell r="F576" t="str">
            <v>4.1.1.02.05</v>
          </cell>
          <cell r="G576" t="str">
            <v>4.1.1.02.05</v>
          </cell>
          <cell r="H576" t="str">
            <v>Pajak Catering</v>
          </cell>
        </row>
        <row r="577">
          <cell r="A577">
            <v>4</v>
          </cell>
          <cell r="B577">
            <v>1</v>
          </cell>
          <cell r="C577">
            <v>1</v>
          </cell>
          <cell r="D577" t="str">
            <v>03</v>
          </cell>
          <cell r="F577" t="str">
            <v>4.1.1.03</v>
          </cell>
          <cell r="G577" t="str">
            <v>4.1.1.03.0</v>
          </cell>
          <cell r="H577" t="str">
            <v>Pajak Hiburan</v>
          </cell>
        </row>
        <row r="578">
          <cell r="A578">
            <v>4</v>
          </cell>
          <cell r="B578">
            <v>1</v>
          </cell>
          <cell r="C578">
            <v>1</v>
          </cell>
          <cell r="D578" t="str">
            <v>03</v>
          </cell>
          <cell r="E578" t="str">
            <v>01</v>
          </cell>
          <cell r="F578" t="str">
            <v>4.1.1.03.01</v>
          </cell>
          <cell r="G578" t="str">
            <v>4.1.1.03.01</v>
          </cell>
          <cell r="H578" t="str">
            <v>Pajak Tontonan Film/Bioskop</v>
          </cell>
        </row>
        <row r="579">
          <cell r="A579">
            <v>4</v>
          </cell>
          <cell r="B579">
            <v>1</v>
          </cell>
          <cell r="C579">
            <v>1</v>
          </cell>
          <cell r="D579" t="str">
            <v>03</v>
          </cell>
          <cell r="E579" t="str">
            <v>02</v>
          </cell>
          <cell r="F579" t="str">
            <v>4.1.1.03.02</v>
          </cell>
          <cell r="G579" t="str">
            <v>4.1.1.03.02</v>
          </cell>
          <cell r="H579" t="str">
            <v>Pajak Kesenian/Musik/Tari/Busana</v>
          </cell>
        </row>
        <row r="580">
          <cell r="A580">
            <v>4</v>
          </cell>
          <cell r="B580">
            <v>1</v>
          </cell>
          <cell r="C580">
            <v>1</v>
          </cell>
          <cell r="D580" t="str">
            <v>03</v>
          </cell>
          <cell r="E580" t="str">
            <v>03</v>
          </cell>
          <cell r="F580" t="str">
            <v>4.1.1.03.03</v>
          </cell>
          <cell r="G580" t="str">
            <v>4.1.1.03.03</v>
          </cell>
          <cell r="H580" t="str">
            <v>Pajak Kontes Kecantikan</v>
          </cell>
        </row>
        <row r="581">
          <cell r="A581">
            <v>4</v>
          </cell>
          <cell r="B581">
            <v>1</v>
          </cell>
          <cell r="C581">
            <v>1</v>
          </cell>
          <cell r="D581" t="str">
            <v>03</v>
          </cell>
          <cell r="E581" t="str">
            <v>04</v>
          </cell>
          <cell r="F581" t="str">
            <v>4.1.1.03.04</v>
          </cell>
          <cell r="G581" t="str">
            <v>4.1.1.03.04</v>
          </cell>
          <cell r="H581" t="str">
            <v>Pajak Kontes Binaraga</v>
          </cell>
        </row>
        <row r="582">
          <cell r="A582">
            <v>4</v>
          </cell>
          <cell r="B582">
            <v>1</v>
          </cell>
          <cell r="C582">
            <v>1</v>
          </cell>
          <cell r="D582" t="str">
            <v>03</v>
          </cell>
          <cell r="E582" t="str">
            <v>05</v>
          </cell>
          <cell r="F582" t="str">
            <v>4.1.1.03.05</v>
          </cell>
          <cell r="G582" t="str">
            <v>4.1.1.03.05</v>
          </cell>
          <cell r="H582" t="str">
            <v>Pajak Pameran</v>
          </cell>
        </row>
        <row r="583">
          <cell r="A583">
            <v>4</v>
          </cell>
          <cell r="B583">
            <v>1</v>
          </cell>
          <cell r="C583">
            <v>1</v>
          </cell>
          <cell r="D583" t="str">
            <v>03</v>
          </cell>
          <cell r="E583" t="str">
            <v>06</v>
          </cell>
          <cell r="F583" t="str">
            <v>4.1.1.03.06</v>
          </cell>
          <cell r="G583" t="str">
            <v>4.1.1.03.06</v>
          </cell>
          <cell r="H583" t="str">
            <v>Pajak Diskotik</v>
          </cell>
        </row>
        <row r="584">
          <cell r="A584">
            <v>4</v>
          </cell>
          <cell r="B584">
            <v>1</v>
          </cell>
          <cell r="C584">
            <v>1</v>
          </cell>
          <cell r="D584" t="str">
            <v>03</v>
          </cell>
          <cell r="E584" t="str">
            <v>07</v>
          </cell>
          <cell r="F584" t="str">
            <v>4.1.1.03.07</v>
          </cell>
          <cell r="G584" t="str">
            <v>4.1.1.03.07</v>
          </cell>
          <cell r="H584" t="str">
            <v>Pajak Karaoke</v>
          </cell>
        </row>
        <row r="585">
          <cell r="A585">
            <v>4</v>
          </cell>
          <cell r="B585">
            <v>1</v>
          </cell>
          <cell r="C585">
            <v>1</v>
          </cell>
          <cell r="D585" t="str">
            <v>03</v>
          </cell>
          <cell r="E585" t="str">
            <v>08</v>
          </cell>
          <cell r="F585" t="str">
            <v>4.1.1.03.08</v>
          </cell>
          <cell r="G585" t="str">
            <v>4.1.1.03.08</v>
          </cell>
          <cell r="H585" t="str">
            <v>Pajak Klub Malam</v>
          </cell>
        </row>
        <row r="586">
          <cell r="A586">
            <v>4</v>
          </cell>
          <cell r="B586">
            <v>1</v>
          </cell>
          <cell r="C586">
            <v>1</v>
          </cell>
          <cell r="D586" t="str">
            <v>03</v>
          </cell>
          <cell r="E586" t="str">
            <v>09</v>
          </cell>
          <cell r="F586" t="str">
            <v>4.1.1.03.09</v>
          </cell>
          <cell r="G586" t="str">
            <v>4.1.1.03.09</v>
          </cell>
          <cell r="H586" t="str">
            <v>Pajak Sirkus/Akrobat/Sulap</v>
          </cell>
        </row>
        <row r="587">
          <cell r="A587">
            <v>4</v>
          </cell>
          <cell r="B587">
            <v>1</v>
          </cell>
          <cell r="C587">
            <v>1</v>
          </cell>
          <cell r="D587" t="str">
            <v>03</v>
          </cell>
          <cell r="E587" t="str">
            <v>10</v>
          </cell>
          <cell r="F587" t="str">
            <v>4.1.1.03.10</v>
          </cell>
          <cell r="G587" t="str">
            <v>4.1.1.03.10</v>
          </cell>
          <cell r="H587" t="str">
            <v>Pajak Permainan Bilyar</v>
          </cell>
        </row>
        <row r="588">
          <cell r="A588">
            <v>4</v>
          </cell>
          <cell r="B588">
            <v>1</v>
          </cell>
          <cell r="C588">
            <v>1</v>
          </cell>
          <cell r="D588" t="str">
            <v>03</v>
          </cell>
          <cell r="E588" t="str">
            <v>11</v>
          </cell>
          <cell r="F588" t="str">
            <v>4.1.1.03.11</v>
          </cell>
          <cell r="G588" t="str">
            <v>4.1.1.03.11</v>
          </cell>
          <cell r="H588" t="str">
            <v>Pajak Permainan Golf</v>
          </cell>
        </row>
        <row r="589">
          <cell r="A589">
            <v>4</v>
          </cell>
          <cell r="B589">
            <v>1</v>
          </cell>
          <cell r="C589">
            <v>1</v>
          </cell>
          <cell r="D589" t="str">
            <v>03</v>
          </cell>
          <cell r="E589" t="str">
            <v>12</v>
          </cell>
          <cell r="F589" t="str">
            <v>4.1.1.03.12</v>
          </cell>
          <cell r="G589" t="str">
            <v>4.1.1.03.12</v>
          </cell>
          <cell r="H589" t="str">
            <v>Pajak Permainan Bowling</v>
          </cell>
        </row>
        <row r="590">
          <cell r="A590">
            <v>4</v>
          </cell>
          <cell r="B590">
            <v>1</v>
          </cell>
          <cell r="C590">
            <v>1</v>
          </cell>
          <cell r="D590" t="str">
            <v>03</v>
          </cell>
          <cell r="E590" t="str">
            <v>13</v>
          </cell>
          <cell r="F590" t="str">
            <v>4.1.1.03.13</v>
          </cell>
          <cell r="G590" t="str">
            <v>4.1.1.03.13</v>
          </cell>
          <cell r="H590" t="str">
            <v>Pajak Pacuan Kuda</v>
          </cell>
        </row>
        <row r="591">
          <cell r="A591">
            <v>4</v>
          </cell>
          <cell r="B591">
            <v>1</v>
          </cell>
          <cell r="C591">
            <v>1</v>
          </cell>
          <cell r="D591" t="str">
            <v>03</v>
          </cell>
          <cell r="E591" t="str">
            <v>14</v>
          </cell>
          <cell r="F591" t="str">
            <v>4.1.1.03.14</v>
          </cell>
          <cell r="G591" t="str">
            <v>4.1.1.03.14</v>
          </cell>
          <cell r="H591" t="str">
            <v>Pajak Balap Kendaraan Bermotor</v>
          </cell>
        </row>
        <row r="592">
          <cell r="A592">
            <v>4</v>
          </cell>
          <cell r="B592">
            <v>1</v>
          </cell>
          <cell r="C592">
            <v>1</v>
          </cell>
          <cell r="D592" t="str">
            <v>03</v>
          </cell>
          <cell r="E592" t="str">
            <v>15</v>
          </cell>
          <cell r="F592" t="str">
            <v>4.1.1.03.15</v>
          </cell>
          <cell r="G592" t="str">
            <v>4.1.1.03.15</v>
          </cell>
          <cell r="H592" t="str">
            <v>Pajak Permainan Ketangkasan</v>
          </cell>
        </row>
        <row r="593">
          <cell r="A593">
            <v>4</v>
          </cell>
          <cell r="B593">
            <v>1</v>
          </cell>
          <cell r="C593">
            <v>1</v>
          </cell>
          <cell r="D593" t="str">
            <v>03</v>
          </cell>
          <cell r="E593" t="str">
            <v>16</v>
          </cell>
          <cell r="F593" t="str">
            <v>4.1.1.03.16</v>
          </cell>
          <cell r="G593" t="str">
            <v>4.1.1.03.16</v>
          </cell>
          <cell r="H593" t="str">
            <v>Pajak Panti Pijat/Refleksi</v>
          </cell>
        </row>
        <row r="594">
          <cell r="A594">
            <v>4</v>
          </cell>
          <cell r="B594">
            <v>1</v>
          </cell>
          <cell r="C594">
            <v>1</v>
          </cell>
          <cell r="D594" t="str">
            <v>03</v>
          </cell>
          <cell r="E594" t="str">
            <v>17</v>
          </cell>
          <cell r="F594" t="str">
            <v>4.1.1.03.17</v>
          </cell>
          <cell r="G594" t="str">
            <v>4.1.1.03.17</v>
          </cell>
          <cell r="H594" t="str">
            <v>Pajak Mandi Uap/Spa</v>
          </cell>
        </row>
        <row r="595">
          <cell r="A595">
            <v>4</v>
          </cell>
          <cell r="B595">
            <v>1</v>
          </cell>
          <cell r="C595">
            <v>1</v>
          </cell>
          <cell r="D595" t="str">
            <v>03</v>
          </cell>
          <cell r="E595" t="str">
            <v>18</v>
          </cell>
          <cell r="F595" t="str">
            <v>4.1.1.03.18</v>
          </cell>
          <cell r="G595" t="str">
            <v>4.1.1.03.18</v>
          </cell>
          <cell r="H595" t="str">
            <v>Pajak Pusat Kebugaran</v>
          </cell>
        </row>
        <row r="596">
          <cell r="A596">
            <v>4</v>
          </cell>
          <cell r="B596">
            <v>1</v>
          </cell>
          <cell r="C596">
            <v>1</v>
          </cell>
          <cell r="D596" t="str">
            <v>03</v>
          </cell>
          <cell r="E596" t="str">
            <v>19</v>
          </cell>
          <cell r="F596" t="str">
            <v>4.1.1.03.19</v>
          </cell>
          <cell r="G596" t="str">
            <v>4.1.1.03.19</v>
          </cell>
          <cell r="H596" t="str">
            <v>Pajak Pertandingan Olahraga</v>
          </cell>
        </row>
        <row r="597">
          <cell r="A597">
            <v>4</v>
          </cell>
          <cell r="B597">
            <v>1</v>
          </cell>
          <cell r="C597">
            <v>1</v>
          </cell>
          <cell r="D597" t="str">
            <v>04</v>
          </cell>
          <cell r="F597" t="str">
            <v>4.1.1.04</v>
          </cell>
          <cell r="G597" t="str">
            <v>4.1.1.04.0</v>
          </cell>
          <cell r="H597" t="str">
            <v>Pajak Reklame</v>
          </cell>
        </row>
        <row r="598">
          <cell r="A598">
            <v>4</v>
          </cell>
          <cell r="B598">
            <v>1</v>
          </cell>
          <cell r="C598">
            <v>1</v>
          </cell>
          <cell r="D598" t="str">
            <v>04</v>
          </cell>
          <cell r="E598" t="str">
            <v>01</v>
          </cell>
          <cell r="F598" t="str">
            <v>4.1.1.04.01</v>
          </cell>
          <cell r="G598" t="str">
            <v>4.1.1.04.01</v>
          </cell>
          <cell r="H598" t="str">
            <v>Pajak Reklame Papan/Bill Board/Videotron/Megatron</v>
          </cell>
        </row>
        <row r="599">
          <cell r="A599">
            <v>4</v>
          </cell>
          <cell r="B599">
            <v>1</v>
          </cell>
          <cell r="C599">
            <v>1</v>
          </cell>
          <cell r="D599" t="str">
            <v>04</v>
          </cell>
          <cell r="E599" t="str">
            <v>02</v>
          </cell>
          <cell r="F599" t="str">
            <v>4.1.1.04.02</v>
          </cell>
          <cell r="G599" t="str">
            <v>4.1.1.04.02</v>
          </cell>
          <cell r="H599" t="str">
            <v>Pajak Reklame Kain</v>
          </cell>
        </row>
        <row r="600">
          <cell r="A600">
            <v>4</v>
          </cell>
          <cell r="B600">
            <v>1</v>
          </cell>
          <cell r="C600">
            <v>1</v>
          </cell>
          <cell r="D600" t="str">
            <v>04</v>
          </cell>
          <cell r="E600" t="str">
            <v>03</v>
          </cell>
          <cell r="F600" t="str">
            <v>4.1.1.04.03</v>
          </cell>
          <cell r="G600" t="str">
            <v>4.1.1.04.03</v>
          </cell>
          <cell r="H600" t="str">
            <v>Pajak Reklame Melekat/Stiker</v>
          </cell>
        </row>
        <row r="601">
          <cell r="A601">
            <v>4</v>
          </cell>
          <cell r="B601">
            <v>1</v>
          </cell>
          <cell r="C601">
            <v>1</v>
          </cell>
          <cell r="D601" t="str">
            <v>04</v>
          </cell>
          <cell r="E601" t="str">
            <v>04</v>
          </cell>
          <cell r="F601" t="str">
            <v>4.1.1.04.04</v>
          </cell>
          <cell r="G601" t="str">
            <v>4.1.1.04.04</v>
          </cell>
          <cell r="H601" t="str">
            <v>Pajak Reklame Selebaran</v>
          </cell>
        </row>
        <row r="602">
          <cell r="A602">
            <v>4</v>
          </cell>
          <cell r="B602">
            <v>1</v>
          </cell>
          <cell r="C602">
            <v>1</v>
          </cell>
          <cell r="D602" t="str">
            <v>04</v>
          </cell>
          <cell r="E602" t="str">
            <v>05</v>
          </cell>
          <cell r="F602" t="str">
            <v>4.1.1.04.05</v>
          </cell>
          <cell r="G602" t="str">
            <v>4.1.1.04.05</v>
          </cell>
          <cell r="H602" t="str">
            <v>Pajak Reklame Berjalan</v>
          </cell>
        </row>
        <row r="603">
          <cell r="A603">
            <v>4</v>
          </cell>
          <cell r="B603">
            <v>1</v>
          </cell>
          <cell r="C603">
            <v>1</v>
          </cell>
          <cell r="D603" t="str">
            <v>04</v>
          </cell>
          <cell r="E603" t="str">
            <v>06</v>
          </cell>
          <cell r="F603" t="str">
            <v>4.1.1.04.06</v>
          </cell>
          <cell r="G603" t="str">
            <v>4.1.1.04.06</v>
          </cell>
          <cell r="H603" t="str">
            <v>Pajak Reklame Udara</v>
          </cell>
        </row>
        <row r="604">
          <cell r="A604">
            <v>4</v>
          </cell>
          <cell r="B604">
            <v>1</v>
          </cell>
          <cell r="C604">
            <v>1</v>
          </cell>
          <cell r="D604" t="str">
            <v>04</v>
          </cell>
          <cell r="E604" t="str">
            <v>07</v>
          </cell>
          <cell r="F604" t="str">
            <v>4.1.1.04.07</v>
          </cell>
          <cell r="G604" t="str">
            <v>4.1.1.04.07</v>
          </cell>
          <cell r="H604" t="str">
            <v>Pajak Reklame Apung</v>
          </cell>
        </row>
        <row r="605">
          <cell r="A605">
            <v>4</v>
          </cell>
          <cell r="B605">
            <v>1</v>
          </cell>
          <cell r="C605">
            <v>1</v>
          </cell>
          <cell r="D605" t="str">
            <v>04</v>
          </cell>
          <cell r="E605" t="str">
            <v>08</v>
          </cell>
          <cell r="F605" t="str">
            <v>4.1.1.04.08</v>
          </cell>
          <cell r="G605" t="str">
            <v>4.1.1.04.08</v>
          </cell>
          <cell r="H605" t="str">
            <v>Pajak Reklame Suara</v>
          </cell>
        </row>
        <row r="606">
          <cell r="A606">
            <v>4</v>
          </cell>
          <cell r="B606">
            <v>1</v>
          </cell>
          <cell r="C606">
            <v>1</v>
          </cell>
          <cell r="D606" t="str">
            <v>04</v>
          </cell>
          <cell r="E606" t="str">
            <v>09</v>
          </cell>
          <cell r="F606" t="str">
            <v>4.1.1.04.09</v>
          </cell>
          <cell r="G606" t="str">
            <v>4.1.1.04.09</v>
          </cell>
          <cell r="H606" t="str">
            <v>Pajak Reklame Film/Slide</v>
          </cell>
        </row>
        <row r="607">
          <cell r="A607">
            <v>4</v>
          </cell>
          <cell r="B607">
            <v>1</v>
          </cell>
          <cell r="C607">
            <v>1</v>
          </cell>
          <cell r="D607" t="str">
            <v>04</v>
          </cell>
          <cell r="E607" t="str">
            <v>10</v>
          </cell>
          <cell r="F607" t="str">
            <v>4.1.1.04.10</v>
          </cell>
          <cell r="G607" t="str">
            <v>4.1.1.04.10</v>
          </cell>
          <cell r="H607" t="str">
            <v>Pajak Reklame Peragaan</v>
          </cell>
        </row>
        <row r="608">
          <cell r="A608">
            <v>4</v>
          </cell>
          <cell r="B608">
            <v>1</v>
          </cell>
          <cell r="C608">
            <v>1</v>
          </cell>
          <cell r="D608" t="str">
            <v>05</v>
          </cell>
          <cell r="F608" t="str">
            <v>4.1.1.05</v>
          </cell>
          <cell r="G608" t="str">
            <v>4.1.1.05.0</v>
          </cell>
          <cell r="H608" t="str">
            <v>Pajak Penerangan Jalan</v>
          </cell>
        </row>
        <row r="609">
          <cell r="A609">
            <v>4</v>
          </cell>
          <cell r="B609">
            <v>1</v>
          </cell>
          <cell r="C609">
            <v>1</v>
          </cell>
          <cell r="D609" t="str">
            <v>05</v>
          </cell>
          <cell r="E609" t="str">
            <v>01</v>
          </cell>
          <cell r="F609" t="str">
            <v>4.1.1.05.01</v>
          </cell>
          <cell r="G609" t="str">
            <v>4.1.1.05.01</v>
          </cell>
          <cell r="H609" t="str">
            <v>Pajak Penerangan Jalan PLN</v>
          </cell>
        </row>
        <row r="610">
          <cell r="A610">
            <v>4</v>
          </cell>
          <cell r="B610">
            <v>1</v>
          </cell>
          <cell r="C610">
            <v>1</v>
          </cell>
          <cell r="D610" t="str">
            <v>06</v>
          </cell>
          <cell r="F610" t="str">
            <v>4.1.1.06</v>
          </cell>
          <cell r="G610" t="str">
            <v>4.1.1.06.0</v>
          </cell>
          <cell r="H610" t="str">
            <v>Pajak Pengambilan Bahan Galian Golongan C</v>
          </cell>
        </row>
        <row r="611">
          <cell r="A611">
            <v>4</v>
          </cell>
          <cell r="B611">
            <v>1</v>
          </cell>
          <cell r="C611">
            <v>1</v>
          </cell>
          <cell r="D611" t="str">
            <v>06</v>
          </cell>
          <cell r="E611" t="str">
            <v>01</v>
          </cell>
          <cell r="F611" t="str">
            <v>4.1.1.06.01</v>
          </cell>
          <cell r="G611" t="str">
            <v>4.1.1.06.01</v>
          </cell>
          <cell r="H611" t="str">
            <v>Pajak Pengambilan Bahan Galian - Asbes</v>
          </cell>
        </row>
        <row r="612">
          <cell r="A612">
            <v>4</v>
          </cell>
          <cell r="B612">
            <v>1</v>
          </cell>
          <cell r="C612">
            <v>1</v>
          </cell>
          <cell r="D612" t="str">
            <v>06</v>
          </cell>
          <cell r="E612" t="str">
            <v>02</v>
          </cell>
          <cell r="F612" t="str">
            <v>4.1.1.06.02</v>
          </cell>
          <cell r="G612" t="str">
            <v>4.1.1.06.02</v>
          </cell>
          <cell r="H612" t="str">
            <v>Pajak Pengambilan Bahan Galian - Batu Tulis</v>
          </cell>
        </row>
        <row r="613">
          <cell r="A613">
            <v>4</v>
          </cell>
          <cell r="B613">
            <v>1</v>
          </cell>
          <cell r="C613">
            <v>1</v>
          </cell>
          <cell r="D613" t="str">
            <v>06</v>
          </cell>
          <cell r="E613" t="str">
            <v>03</v>
          </cell>
          <cell r="F613" t="str">
            <v>4.1.1.06.03</v>
          </cell>
          <cell r="G613" t="str">
            <v>4.1.1.06.03</v>
          </cell>
          <cell r="H613" t="str">
            <v>Pajak Pengambilan Bahan Galian - Batu Setengah Permata</v>
          </cell>
        </row>
        <row r="614">
          <cell r="A614">
            <v>4</v>
          </cell>
          <cell r="B614">
            <v>1</v>
          </cell>
          <cell r="C614">
            <v>1</v>
          </cell>
          <cell r="D614" t="str">
            <v>06</v>
          </cell>
          <cell r="E614" t="str">
            <v>04</v>
          </cell>
          <cell r="F614" t="str">
            <v>4.1.1.06.04</v>
          </cell>
          <cell r="G614" t="str">
            <v>4.1.1.06.04</v>
          </cell>
          <cell r="H614" t="str">
            <v>Pajak Pengambilan Bahan Galian - Batu Kapur</v>
          </cell>
        </row>
        <row r="615">
          <cell r="A615">
            <v>4</v>
          </cell>
          <cell r="B615">
            <v>1</v>
          </cell>
          <cell r="C615">
            <v>1</v>
          </cell>
          <cell r="D615" t="str">
            <v>06</v>
          </cell>
          <cell r="E615" t="str">
            <v>05</v>
          </cell>
          <cell r="F615" t="str">
            <v>4.1.1.06.05</v>
          </cell>
          <cell r="G615" t="str">
            <v>4.1.1.06.05</v>
          </cell>
          <cell r="H615" t="str">
            <v>Pajak Pengambilan Bahan Galian - Batu Apung</v>
          </cell>
        </row>
        <row r="616">
          <cell r="A616">
            <v>4</v>
          </cell>
          <cell r="B616">
            <v>1</v>
          </cell>
          <cell r="C616">
            <v>1</v>
          </cell>
          <cell r="D616" t="str">
            <v>07</v>
          </cell>
          <cell r="F616" t="str">
            <v>4.1.1.07</v>
          </cell>
          <cell r="G616" t="str">
            <v>4.1.1.07.0</v>
          </cell>
          <cell r="H616" t="str">
            <v>Pajak Parkir</v>
          </cell>
        </row>
        <row r="617">
          <cell r="A617">
            <v>4</v>
          </cell>
          <cell r="B617">
            <v>1</v>
          </cell>
          <cell r="C617">
            <v>1</v>
          </cell>
          <cell r="D617" t="str">
            <v>07</v>
          </cell>
          <cell r="E617" t="str">
            <v>01</v>
          </cell>
          <cell r="F617" t="str">
            <v>4.1.1.07.01</v>
          </cell>
          <cell r="G617" t="str">
            <v>4.1.1.07.01</v>
          </cell>
          <cell r="H617" t="str">
            <v>Pajak Parkir</v>
          </cell>
        </row>
        <row r="618">
          <cell r="A618">
            <v>4</v>
          </cell>
          <cell r="B618">
            <v>1</v>
          </cell>
          <cell r="C618">
            <v>1</v>
          </cell>
          <cell r="D618" t="str">
            <v>08</v>
          </cell>
          <cell r="F618" t="str">
            <v>4.1.1.08</v>
          </cell>
          <cell r="G618" t="str">
            <v>4.1.1.08.0</v>
          </cell>
          <cell r="H618" t="str">
            <v>Pajak Air Bawah Tanah</v>
          </cell>
        </row>
        <row r="619">
          <cell r="A619">
            <v>4</v>
          </cell>
          <cell r="B619">
            <v>1</v>
          </cell>
          <cell r="C619">
            <v>1</v>
          </cell>
          <cell r="D619" t="str">
            <v>08</v>
          </cell>
          <cell r="E619" t="str">
            <v>01</v>
          </cell>
          <cell r="F619" t="str">
            <v>4.1.1.08.01</v>
          </cell>
          <cell r="G619" t="str">
            <v>4.1.1.08.01</v>
          </cell>
          <cell r="H619" t="str">
            <v>Pajak Air Bawah Tanah</v>
          </cell>
        </row>
        <row r="620">
          <cell r="A620">
            <v>4</v>
          </cell>
          <cell r="B620">
            <v>1</v>
          </cell>
          <cell r="C620">
            <v>1</v>
          </cell>
          <cell r="D620" t="str">
            <v>09</v>
          </cell>
          <cell r="F620" t="str">
            <v>4.1.1.09</v>
          </cell>
          <cell r="G620" t="str">
            <v>4.1.1.09.0</v>
          </cell>
          <cell r="H620" t="str">
            <v>Pajak Sarang Burung Walet</v>
          </cell>
        </row>
        <row r="621">
          <cell r="A621">
            <v>4</v>
          </cell>
          <cell r="B621">
            <v>1</v>
          </cell>
          <cell r="C621">
            <v>1</v>
          </cell>
          <cell r="D621" t="str">
            <v>09</v>
          </cell>
          <cell r="E621" t="str">
            <v>01</v>
          </cell>
          <cell r="F621" t="str">
            <v>4.1.1.09.01</v>
          </cell>
          <cell r="G621" t="str">
            <v>4.1.1.09.01</v>
          </cell>
          <cell r="H621" t="str">
            <v>Pajak Sarang Burung Walet</v>
          </cell>
        </row>
        <row r="622">
          <cell r="A622">
            <v>4</v>
          </cell>
          <cell r="B622">
            <v>1</v>
          </cell>
          <cell r="C622">
            <v>1</v>
          </cell>
          <cell r="D622" t="str">
            <v>10</v>
          </cell>
          <cell r="F622" t="str">
            <v>4.1.1.10</v>
          </cell>
          <cell r="G622" t="str">
            <v>4.1.1.10.0</v>
          </cell>
          <cell r="H622" t="str">
            <v>Pajak Lingkungan</v>
          </cell>
        </row>
        <row r="623">
          <cell r="A623">
            <v>4</v>
          </cell>
          <cell r="B623">
            <v>1</v>
          </cell>
          <cell r="C623">
            <v>1</v>
          </cell>
          <cell r="D623" t="str">
            <v>10</v>
          </cell>
          <cell r="E623" t="str">
            <v>01</v>
          </cell>
          <cell r="F623" t="str">
            <v>4.1.1.10.01</v>
          </cell>
          <cell r="G623" t="str">
            <v>4.1.1.10.01</v>
          </cell>
          <cell r="H623" t="str">
            <v>Pajak Lingkungan</v>
          </cell>
        </row>
        <row r="624">
          <cell r="A624">
            <v>4</v>
          </cell>
          <cell r="B624">
            <v>1</v>
          </cell>
          <cell r="C624" t="str">
            <v>2</v>
          </cell>
          <cell r="F624" t="str">
            <v>4.1.2</v>
          </cell>
          <cell r="G624" t="str">
            <v>4.1.2.0.0</v>
          </cell>
          <cell r="H624" t="str">
            <v>Hasil Retribusi Daerah</v>
          </cell>
        </row>
        <row r="625">
          <cell r="A625">
            <v>4</v>
          </cell>
          <cell r="B625">
            <v>1</v>
          </cell>
          <cell r="C625" t="str">
            <v>2</v>
          </cell>
          <cell r="D625" t="str">
            <v>01</v>
          </cell>
          <cell r="F625" t="str">
            <v>4.1.2.01</v>
          </cell>
          <cell r="G625" t="str">
            <v>4.1.2.01.0</v>
          </cell>
          <cell r="H625" t="str">
            <v>Retribusi Jasa Umum</v>
          </cell>
        </row>
        <row r="626">
          <cell r="A626">
            <v>4</v>
          </cell>
          <cell r="B626">
            <v>1</v>
          </cell>
          <cell r="C626" t="str">
            <v>2</v>
          </cell>
          <cell r="D626" t="str">
            <v>01</v>
          </cell>
          <cell r="E626" t="str">
            <v>01</v>
          </cell>
          <cell r="F626" t="str">
            <v>4.1.2.01.01</v>
          </cell>
          <cell r="G626" t="str">
            <v>4.1.2.01.01</v>
          </cell>
          <cell r="H626" t="str">
            <v>Retribusi Pelayanan Kesehatan</v>
          </cell>
        </row>
        <row r="627">
          <cell r="A627">
            <v>4</v>
          </cell>
          <cell r="B627">
            <v>1</v>
          </cell>
          <cell r="C627" t="str">
            <v>2</v>
          </cell>
          <cell r="D627" t="str">
            <v>01</v>
          </cell>
          <cell r="E627" t="str">
            <v>02</v>
          </cell>
          <cell r="F627" t="str">
            <v>4.1.2.01.02</v>
          </cell>
          <cell r="G627" t="str">
            <v>4.1.2.01.02</v>
          </cell>
          <cell r="H627" t="str">
            <v>Retribusi Pelayanan Persampahan/Kebersihan</v>
          </cell>
        </row>
        <row r="628">
          <cell r="A628">
            <v>4</v>
          </cell>
          <cell r="B628">
            <v>1</v>
          </cell>
          <cell r="C628" t="str">
            <v>2</v>
          </cell>
          <cell r="D628" t="str">
            <v>01</v>
          </cell>
          <cell r="E628" t="str">
            <v>03</v>
          </cell>
          <cell r="F628" t="str">
            <v>4.1.2.01.03</v>
          </cell>
          <cell r="G628" t="str">
            <v>4.1.2.01.03</v>
          </cell>
          <cell r="H628" t="str">
            <v>Retribusi Pelayanan Penggantian Biaya KTP dan Akte Catatan Sipil</v>
          </cell>
        </row>
        <row r="629">
          <cell r="A629">
            <v>4</v>
          </cell>
          <cell r="B629">
            <v>1</v>
          </cell>
          <cell r="C629" t="str">
            <v>2</v>
          </cell>
          <cell r="D629" t="str">
            <v>01</v>
          </cell>
          <cell r="E629" t="str">
            <v>04</v>
          </cell>
          <cell r="F629" t="str">
            <v>4.1.2.01.04</v>
          </cell>
          <cell r="G629" t="str">
            <v>4.1.2.01.04</v>
          </cell>
          <cell r="H629" t="str">
            <v>Retribusi Pelayanan Pemakaman dan Pengabuan Mayat</v>
          </cell>
        </row>
        <row r="630">
          <cell r="A630">
            <v>4</v>
          </cell>
          <cell r="B630">
            <v>1</v>
          </cell>
          <cell r="C630" t="str">
            <v>2</v>
          </cell>
          <cell r="D630" t="str">
            <v>01</v>
          </cell>
          <cell r="E630" t="str">
            <v>05</v>
          </cell>
          <cell r="F630" t="str">
            <v>4.1.2.01.05</v>
          </cell>
          <cell r="G630" t="str">
            <v>4.1.2.01.05</v>
          </cell>
          <cell r="H630" t="str">
            <v>Retribusi Pelayanan Parkir di Tepi Jalan Umum</v>
          </cell>
        </row>
        <row r="631">
          <cell r="A631">
            <v>4</v>
          </cell>
          <cell r="B631">
            <v>1</v>
          </cell>
          <cell r="C631" t="str">
            <v>2</v>
          </cell>
          <cell r="D631" t="str">
            <v>01</v>
          </cell>
          <cell r="E631" t="str">
            <v>06</v>
          </cell>
          <cell r="F631" t="str">
            <v>4.1.2.01.06</v>
          </cell>
          <cell r="G631" t="str">
            <v>4.1.2.01.06</v>
          </cell>
          <cell r="H631" t="str">
            <v>Retribusi Pelayanan Pasar</v>
          </cell>
        </row>
        <row r="632">
          <cell r="A632">
            <v>4</v>
          </cell>
          <cell r="B632">
            <v>1</v>
          </cell>
          <cell r="C632" t="str">
            <v>2</v>
          </cell>
          <cell r="D632" t="str">
            <v>01</v>
          </cell>
          <cell r="E632" t="str">
            <v>07</v>
          </cell>
          <cell r="F632" t="str">
            <v>4.1.2.01.07</v>
          </cell>
          <cell r="G632" t="str">
            <v>4.1.2.01.07</v>
          </cell>
          <cell r="H632" t="str">
            <v>Retribusi Pengujian Keermotor</v>
          </cell>
        </row>
        <row r="633">
          <cell r="A633">
            <v>4</v>
          </cell>
          <cell r="B633">
            <v>1</v>
          </cell>
          <cell r="C633" t="str">
            <v>2</v>
          </cell>
          <cell r="D633" t="str">
            <v>01</v>
          </cell>
          <cell r="E633" t="str">
            <v>08</v>
          </cell>
          <cell r="F633" t="str">
            <v>4.1.2.01.08</v>
          </cell>
          <cell r="G633" t="str">
            <v>4.1.2.01.08</v>
          </cell>
          <cell r="H633" t="str">
            <v>Retribusi Pemeriksaan Alat Pemadam Kebakaran</v>
          </cell>
        </row>
        <row r="634">
          <cell r="A634">
            <v>4</v>
          </cell>
          <cell r="B634">
            <v>1</v>
          </cell>
          <cell r="C634" t="str">
            <v>2</v>
          </cell>
          <cell r="D634" t="str">
            <v>01</v>
          </cell>
          <cell r="E634" t="str">
            <v>09</v>
          </cell>
          <cell r="F634" t="str">
            <v>4.1.2.01.09</v>
          </cell>
          <cell r="G634" t="str">
            <v>4.1.2.01.09</v>
          </cell>
          <cell r="H634" t="str">
            <v>Retribusi Penggantian Biaya Cetak Peta</v>
          </cell>
        </row>
        <row r="635">
          <cell r="A635">
            <v>4</v>
          </cell>
          <cell r="B635">
            <v>1</v>
          </cell>
          <cell r="C635" t="str">
            <v>2</v>
          </cell>
          <cell r="D635" t="str">
            <v>01</v>
          </cell>
          <cell r="E635" t="str">
            <v>10</v>
          </cell>
          <cell r="F635" t="str">
            <v>4.1.2.01.10</v>
          </cell>
          <cell r="G635" t="str">
            <v>4.1.2.01.10</v>
          </cell>
          <cell r="H635" t="str">
            <v>Retribusi Pelayanan Pendidikan</v>
          </cell>
        </row>
        <row r="636">
          <cell r="A636">
            <v>4</v>
          </cell>
          <cell r="B636">
            <v>1</v>
          </cell>
          <cell r="C636" t="str">
            <v>2</v>
          </cell>
          <cell r="D636" t="str">
            <v>02</v>
          </cell>
          <cell r="F636" t="str">
            <v>4.1.2.02</v>
          </cell>
          <cell r="G636" t="str">
            <v>4.1.2.02.0</v>
          </cell>
          <cell r="H636" t="str">
            <v>Retribusi Jasa Usaha</v>
          </cell>
        </row>
        <row r="637">
          <cell r="A637">
            <v>4</v>
          </cell>
          <cell r="B637">
            <v>1</v>
          </cell>
          <cell r="C637" t="str">
            <v>2</v>
          </cell>
          <cell r="D637" t="str">
            <v>02</v>
          </cell>
          <cell r="E637" t="str">
            <v>01</v>
          </cell>
          <cell r="F637" t="str">
            <v>4.1.2.02.01</v>
          </cell>
          <cell r="G637" t="str">
            <v>4.1.2.02.01</v>
          </cell>
          <cell r="H637" t="str">
            <v>Retribusi Pemakaian Kekayaan Daerah</v>
          </cell>
        </row>
        <row r="638">
          <cell r="A638">
            <v>4</v>
          </cell>
          <cell r="B638">
            <v>1</v>
          </cell>
          <cell r="C638" t="str">
            <v>2</v>
          </cell>
          <cell r="D638" t="str">
            <v>02</v>
          </cell>
          <cell r="E638" t="str">
            <v>02</v>
          </cell>
          <cell r="F638" t="str">
            <v>4.1.2.02.02</v>
          </cell>
          <cell r="G638" t="str">
            <v>4.1.2.02.02</v>
          </cell>
          <cell r="H638" t="str">
            <v>Retribusi Pasar Grosir/Pertokoan</v>
          </cell>
        </row>
        <row r="639">
          <cell r="A639">
            <v>4</v>
          </cell>
          <cell r="B639">
            <v>1</v>
          </cell>
          <cell r="C639" t="str">
            <v>2</v>
          </cell>
          <cell r="D639" t="str">
            <v>02</v>
          </cell>
          <cell r="E639" t="str">
            <v>03</v>
          </cell>
          <cell r="F639" t="str">
            <v>4.1.2.02.03</v>
          </cell>
          <cell r="G639" t="str">
            <v>4.1.2.02.03</v>
          </cell>
          <cell r="H639" t="str">
            <v>Retribusi Tempat Pelelangan</v>
          </cell>
        </row>
        <row r="640">
          <cell r="A640">
            <v>4</v>
          </cell>
          <cell r="B640">
            <v>1</v>
          </cell>
          <cell r="C640" t="str">
            <v>2</v>
          </cell>
          <cell r="D640" t="str">
            <v>02</v>
          </cell>
          <cell r="E640" t="str">
            <v>04</v>
          </cell>
          <cell r="F640" t="str">
            <v>4.1.2.02.04</v>
          </cell>
          <cell r="G640" t="str">
            <v>4.1.2.02.04</v>
          </cell>
          <cell r="H640" t="str">
            <v>Retribusi Terminal</v>
          </cell>
        </row>
        <row r="641">
          <cell r="A641">
            <v>4</v>
          </cell>
          <cell r="B641">
            <v>1</v>
          </cell>
          <cell r="C641" t="str">
            <v>2</v>
          </cell>
          <cell r="D641" t="str">
            <v>02</v>
          </cell>
          <cell r="E641" t="str">
            <v>05</v>
          </cell>
          <cell r="F641" t="str">
            <v>4.1.2.02.05</v>
          </cell>
          <cell r="G641" t="str">
            <v>4.1.2.02.05</v>
          </cell>
          <cell r="H641" t="str">
            <v>Retribusi Tempat Parkir Khusus</v>
          </cell>
        </row>
        <row r="642">
          <cell r="A642">
            <v>4</v>
          </cell>
          <cell r="B642">
            <v>1</v>
          </cell>
          <cell r="C642" t="str">
            <v>2</v>
          </cell>
          <cell r="D642" t="str">
            <v>02</v>
          </cell>
          <cell r="E642" t="str">
            <v>06</v>
          </cell>
          <cell r="F642" t="str">
            <v>4.1.2.02.06</v>
          </cell>
          <cell r="G642" t="str">
            <v>4.1.2.02.06</v>
          </cell>
          <cell r="H642" t="str">
            <v>Retribusi Tempat Penginapan/Pesanggrahan/Villa</v>
          </cell>
        </row>
        <row r="643">
          <cell r="A643">
            <v>4</v>
          </cell>
          <cell r="B643">
            <v>1</v>
          </cell>
          <cell r="C643" t="str">
            <v>2</v>
          </cell>
          <cell r="D643" t="str">
            <v>02</v>
          </cell>
          <cell r="E643" t="str">
            <v>07</v>
          </cell>
          <cell r="F643" t="str">
            <v>4.1.2.02.07</v>
          </cell>
          <cell r="G643" t="str">
            <v>4.1.2.02.07</v>
          </cell>
          <cell r="H643" t="str">
            <v>Retribusi Penyediaan dan/atau Penyedotan Kakus</v>
          </cell>
        </row>
        <row r="644">
          <cell r="A644">
            <v>4</v>
          </cell>
          <cell r="B644">
            <v>1</v>
          </cell>
          <cell r="C644" t="str">
            <v>2</v>
          </cell>
          <cell r="D644" t="str">
            <v>02</v>
          </cell>
          <cell r="E644" t="str">
            <v>08</v>
          </cell>
          <cell r="F644" t="str">
            <v>4.1.2.02.08</v>
          </cell>
          <cell r="G644" t="str">
            <v>4.1.2.02.08</v>
          </cell>
          <cell r="H644" t="str">
            <v>Retribusi Rumah Potong Hewan</v>
          </cell>
        </row>
        <row r="645">
          <cell r="A645">
            <v>4</v>
          </cell>
          <cell r="B645">
            <v>1</v>
          </cell>
          <cell r="C645" t="str">
            <v>2</v>
          </cell>
          <cell r="D645" t="str">
            <v>02</v>
          </cell>
          <cell r="E645" t="str">
            <v>09</v>
          </cell>
          <cell r="F645" t="str">
            <v>4.1.2.02.09</v>
          </cell>
          <cell r="G645" t="str">
            <v>4.1.2.02.09</v>
          </cell>
          <cell r="H645" t="str">
            <v>Retribusi Pelayanan Kepelabuhan</v>
          </cell>
        </row>
        <row r="646">
          <cell r="A646">
            <v>4</v>
          </cell>
          <cell r="B646">
            <v>1</v>
          </cell>
          <cell r="C646" t="str">
            <v>2</v>
          </cell>
          <cell r="D646" t="str">
            <v>02</v>
          </cell>
          <cell r="E646" t="str">
            <v>10</v>
          </cell>
          <cell r="F646" t="str">
            <v>4.1.2.02.10</v>
          </cell>
          <cell r="G646" t="str">
            <v>4.1.2.02.10</v>
          </cell>
          <cell r="H646" t="str">
            <v>Retribusi Tempat Rekreasi dan Olahraga</v>
          </cell>
        </row>
        <row r="647">
          <cell r="A647">
            <v>4</v>
          </cell>
          <cell r="B647">
            <v>1</v>
          </cell>
          <cell r="C647" t="str">
            <v>2</v>
          </cell>
          <cell r="D647" t="str">
            <v>02</v>
          </cell>
          <cell r="E647" t="str">
            <v>11</v>
          </cell>
          <cell r="F647" t="str">
            <v>4.1.2.02.11</v>
          </cell>
          <cell r="G647" t="str">
            <v>4.1.2.02.11</v>
          </cell>
          <cell r="H647" t="str">
            <v>Retribusi Penyeberangan di Air</v>
          </cell>
        </row>
        <row r="648">
          <cell r="A648">
            <v>4</v>
          </cell>
          <cell r="B648">
            <v>1</v>
          </cell>
          <cell r="C648" t="str">
            <v>2</v>
          </cell>
          <cell r="D648" t="str">
            <v>02</v>
          </cell>
          <cell r="E648" t="str">
            <v>12</v>
          </cell>
          <cell r="F648" t="str">
            <v>4.1.2.02.12</v>
          </cell>
          <cell r="G648" t="str">
            <v>4.1.2.02.12</v>
          </cell>
          <cell r="H648" t="str">
            <v>Retribusi Pengolahan Limbah Cair</v>
          </cell>
        </row>
        <row r="649">
          <cell r="A649">
            <v>4</v>
          </cell>
          <cell r="B649">
            <v>1</v>
          </cell>
          <cell r="C649" t="str">
            <v>2</v>
          </cell>
          <cell r="D649" t="str">
            <v>02</v>
          </cell>
          <cell r="E649" t="str">
            <v>13</v>
          </cell>
          <cell r="F649" t="str">
            <v>4.1.2.02.13</v>
          </cell>
          <cell r="G649" t="str">
            <v>4.1.2.02.13</v>
          </cell>
          <cell r="H649" t="str">
            <v>Retribusi Penjualan Produk Usaha Daerah</v>
          </cell>
        </row>
        <row r="650">
          <cell r="A650">
            <v>4</v>
          </cell>
          <cell r="B650">
            <v>1</v>
          </cell>
          <cell r="C650" t="str">
            <v>2</v>
          </cell>
          <cell r="D650" t="str">
            <v>03</v>
          </cell>
          <cell r="F650" t="str">
            <v>4.1.2.03</v>
          </cell>
          <cell r="G650" t="str">
            <v>4.1.2.03.0</v>
          </cell>
          <cell r="H650" t="str">
            <v>Retribusi Perizinan Tertentu</v>
          </cell>
        </row>
        <row r="651">
          <cell r="A651">
            <v>4</v>
          </cell>
          <cell r="B651">
            <v>1</v>
          </cell>
          <cell r="C651" t="str">
            <v>2</v>
          </cell>
          <cell r="D651" t="str">
            <v>03</v>
          </cell>
          <cell r="E651" t="str">
            <v>01</v>
          </cell>
          <cell r="F651" t="str">
            <v>4.1.2.03.01</v>
          </cell>
          <cell r="G651" t="str">
            <v>4.1.2.03.01</v>
          </cell>
          <cell r="H651" t="str">
            <v>Retribusi Izin Mendirikan Bangunan</v>
          </cell>
        </row>
        <row r="652">
          <cell r="A652">
            <v>4</v>
          </cell>
          <cell r="B652">
            <v>1</v>
          </cell>
          <cell r="C652" t="str">
            <v>2</v>
          </cell>
          <cell r="D652" t="str">
            <v>03</v>
          </cell>
          <cell r="E652" t="str">
            <v>02</v>
          </cell>
          <cell r="F652" t="str">
            <v>4.1.2.03.02</v>
          </cell>
          <cell r="G652" t="str">
            <v>4.1.2.03.02</v>
          </cell>
          <cell r="H652" t="str">
            <v>Retribusi Izin Tempat Penjualan Minuman Beralkohol</v>
          </cell>
        </row>
        <row r="653">
          <cell r="A653">
            <v>4</v>
          </cell>
          <cell r="B653">
            <v>1</v>
          </cell>
          <cell r="C653" t="str">
            <v>2</v>
          </cell>
          <cell r="D653" t="str">
            <v>03</v>
          </cell>
          <cell r="E653" t="str">
            <v>03</v>
          </cell>
          <cell r="F653" t="str">
            <v>4.1.2.03.03</v>
          </cell>
          <cell r="G653" t="str">
            <v>4.1.2.03.03</v>
          </cell>
          <cell r="H653" t="str">
            <v>Retribusi Izin Gangguan/Keramaian</v>
          </cell>
        </row>
        <row r="654">
          <cell r="A654">
            <v>4</v>
          </cell>
          <cell r="B654">
            <v>1</v>
          </cell>
          <cell r="C654" t="str">
            <v>2</v>
          </cell>
          <cell r="D654" t="str">
            <v>03</v>
          </cell>
          <cell r="E654" t="str">
            <v>04</v>
          </cell>
          <cell r="F654" t="str">
            <v>4.1.2.03.04</v>
          </cell>
          <cell r="G654" t="str">
            <v>4.1.2.03.04</v>
          </cell>
          <cell r="H654" t="str">
            <v>Retribusi Izin Trayek</v>
          </cell>
        </row>
        <row r="655">
          <cell r="A655">
            <v>4</v>
          </cell>
          <cell r="B655">
            <v>1</v>
          </cell>
          <cell r="C655" t="str">
            <v>2</v>
          </cell>
          <cell r="D655" t="str">
            <v>03</v>
          </cell>
          <cell r="E655" t="str">
            <v>05</v>
          </cell>
          <cell r="F655" t="str">
            <v>4.1.2.03.05</v>
          </cell>
          <cell r="G655" t="str">
            <v>4.1.2.03.05</v>
          </cell>
          <cell r="H655" t="str">
            <v>Retribusi Izin Usaha Perikanan</v>
          </cell>
        </row>
        <row r="656">
          <cell r="A656">
            <v>4</v>
          </cell>
          <cell r="B656">
            <v>1</v>
          </cell>
          <cell r="C656" t="str">
            <v>3</v>
          </cell>
          <cell r="F656" t="str">
            <v>4.1.3</v>
          </cell>
          <cell r="G656" t="str">
            <v>4.1.3.0.0</v>
          </cell>
          <cell r="H656" t="str">
            <v>Hasil Pengelolaan Kekayaan Daerah yang Dipisahkan</v>
          </cell>
        </row>
        <row r="657">
          <cell r="A657">
            <v>4</v>
          </cell>
          <cell r="B657">
            <v>1</v>
          </cell>
          <cell r="C657" t="str">
            <v>3</v>
          </cell>
          <cell r="D657" t="str">
            <v>01</v>
          </cell>
          <cell r="F657" t="str">
            <v>4.1.3.01</v>
          </cell>
          <cell r="G657" t="str">
            <v>4.1.3.01.0</v>
          </cell>
          <cell r="H657" t="str">
            <v>Bagian Laba atas Penyertaan Modal pada Perusahaan Milik Daerah/BUMD</v>
          </cell>
        </row>
        <row r="658">
          <cell r="A658">
            <v>4</v>
          </cell>
          <cell r="B658">
            <v>1</v>
          </cell>
          <cell r="C658" t="str">
            <v>3</v>
          </cell>
          <cell r="D658" t="str">
            <v>01</v>
          </cell>
          <cell r="E658" t="str">
            <v>01</v>
          </cell>
          <cell r="F658" t="str">
            <v>4.1.3.01.01</v>
          </cell>
          <cell r="G658" t="str">
            <v>4.1.3.01.01</v>
          </cell>
          <cell r="H658" t="str">
            <v>Bagian Laba dari Perusahaan Daerah Air Minum Tirta Patriot</v>
          </cell>
        </row>
        <row r="659">
          <cell r="A659">
            <v>4</v>
          </cell>
          <cell r="B659">
            <v>1</v>
          </cell>
          <cell r="C659" t="str">
            <v>3</v>
          </cell>
          <cell r="D659" t="str">
            <v>01</v>
          </cell>
          <cell r="E659" t="str">
            <v>02</v>
          </cell>
          <cell r="F659" t="str">
            <v>4.1.3.01.02</v>
          </cell>
          <cell r="G659" t="str">
            <v>4.1.3.01.02</v>
          </cell>
          <cell r="H659" t="str">
            <v>Bagian Laba dari Perusahaan Daerah Air Minum Kab &amp; Kota Bekasi</v>
          </cell>
        </row>
        <row r="660">
          <cell r="A660">
            <v>4</v>
          </cell>
          <cell r="B660">
            <v>1</v>
          </cell>
          <cell r="C660" t="str">
            <v>3</v>
          </cell>
          <cell r="D660" t="str">
            <v>01</v>
          </cell>
          <cell r="E660" t="str">
            <v>03</v>
          </cell>
          <cell r="F660" t="str">
            <v>4.1.3.01.03</v>
          </cell>
          <cell r="G660" t="str">
            <v>4.1.3.01.03</v>
          </cell>
          <cell r="H660" t="str">
            <v>Bagian Laba dari BPR Syariah</v>
          </cell>
        </row>
        <row r="661">
          <cell r="A661">
            <v>4</v>
          </cell>
          <cell r="B661">
            <v>1</v>
          </cell>
          <cell r="C661" t="str">
            <v>3</v>
          </cell>
          <cell r="D661" t="str">
            <v>01</v>
          </cell>
          <cell r="E661" t="str">
            <v>04</v>
          </cell>
          <cell r="F661" t="str">
            <v>4.1.3.01.04</v>
          </cell>
          <cell r="G661" t="str">
            <v>4.1.3.01.04</v>
          </cell>
          <cell r="H661" t="str">
            <v>Bagian Laba dari PT Bank Jabar</v>
          </cell>
        </row>
        <row r="662">
          <cell r="A662">
            <v>4</v>
          </cell>
          <cell r="B662">
            <v>1</v>
          </cell>
          <cell r="C662" t="str">
            <v>3</v>
          </cell>
          <cell r="D662" t="str">
            <v>02</v>
          </cell>
          <cell r="F662" t="str">
            <v>4.1.3.02</v>
          </cell>
          <cell r="G662" t="str">
            <v>4.1.3.02.0</v>
          </cell>
          <cell r="H662" t="str">
            <v>Bagian Laba atas Penyertaan Modal pada Perusahaan Milik Pemerintah/BUMN</v>
          </cell>
        </row>
        <row r="663">
          <cell r="A663">
            <v>4</v>
          </cell>
          <cell r="B663">
            <v>1</v>
          </cell>
          <cell r="C663" t="str">
            <v>3</v>
          </cell>
          <cell r="D663" t="str">
            <v>02</v>
          </cell>
          <cell r="E663" t="str">
            <v>01</v>
          </cell>
          <cell r="F663" t="str">
            <v>4.1.3.02.01</v>
          </cell>
          <cell r="G663" t="str">
            <v>4.1.3.02.01</v>
          </cell>
          <cell r="H663" t="str">
            <v>Bagian Laba atas Penyertaan Modal pada Perusahaan Milik Pemerintah/BUMN</v>
          </cell>
        </row>
        <row r="664">
          <cell r="A664">
            <v>4</v>
          </cell>
          <cell r="B664">
            <v>1</v>
          </cell>
          <cell r="C664" t="str">
            <v>3</v>
          </cell>
          <cell r="D664" t="str">
            <v>03</v>
          </cell>
          <cell r="F664" t="str">
            <v>4.1.3.03</v>
          </cell>
          <cell r="G664" t="str">
            <v>4.1.3.03.0</v>
          </cell>
          <cell r="H664" t="str">
            <v>Bagian Laba atas Penyertaan Modal pada Perusahaan Milik Swasta</v>
          </cell>
        </row>
        <row r="665">
          <cell r="A665">
            <v>4</v>
          </cell>
          <cell r="B665">
            <v>1</v>
          </cell>
          <cell r="C665" t="str">
            <v>3</v>
          </cell>
          <cell r="D665" t="str">
            <v>03</v>
          </cell>
          <cell r="E665" t="str">
            <v>01</v>
          </cell>
          <cell r="F665" t="str">
            <v>4.1.3.03.01</v>
          </cell>
          <cell r="G665" t="str">
            <v>4.1.3.03.01</v>
          </cell>
          <cell r="H665" t="str">
            <v>Bagian Laba atas Penyertaan Modal pada Perusahaan Milik Swasta</v>
          </cell>
        </row>
        <row r="666">
          <cell r="A666">
            <v>4</v>
          </cell>
          <cell r="B666">
            <v>1</v>
          </cell>
          <cell r="C666" t="str">
            <v>4</v>
          </cell>
          <cell r="F666" t="str">
            <v>4.1.4</v>
          </cell>
          <cell r="G666" t="str">
            <v>4.1.4.0.0</v>
          </cell>
          <cell r="H666" t="str">
            <v>Lain-lain Pendapatan Asli Daerah yang Sah</v>
          </cell>
        </row>
        <row r="667">
          <cell r="A667">
            <v>4</v>
          </cell>
          <cell r="B667">
            <v>1</v>
          </cell>
          <cell r="C667" t="str">
            <v>4</v>
          </cell>
          <cell r="D667" t="str">
            <v>01</v>
          </cell>
          <cell r="F667" t="str">
            <v>4.1.4.01</v>
          </cell>
          <cell r="G667" t="str">
            <v>4.1.4.01.0</v>
          </cell>
          <cell r="H667" t="str">
            <v>Hasil Penjualan Aset Daerah yang Tidak Dipisahkan</v>
          </cell>
        </row>
        <row r="668">
          <cell r="A668">
            <v>4</v>
          </cell>
          <cell r="B668">
            <v>1</v>
          </cell>
          <cell r="C668" t="str">
            <v>4</v>
          </cell>
          <cell r="D668" t="str">
            <v>01</v>
          </cell>
          <cell r="E668" t="str">
            <v>01</v>
          </cell>
          <cell r="F668" t="str">
            <v>4.1.4.01.01</v>
          </cell>
          <cell r="G668" t="str">
            <v>4.1.4.01.01</v>
          </cell>
          <cell r="H668" t="str">
            <v>Pelepasan Hak atas Tanah</v>
          </cell>
        </row>
        <row r="669">
          <cell r="A669">
            <v>4</v>
          </cell>
          <cell r="B669">
            <v>1</v>
          </cell>
          <cell r="C669" t="str">
            <v>4</v>
          </cell>
          <cell r="D669" t="str">
            <v>01</v>
          </cell>
          <cell r="E669" t="str">
            <v>02</v>
          </cell>
          <cell r="F669" t="str">
            <v>4.1.4.01.02</v>
          </cell>
          <cell r="G669" t="str">
            <v>4.1.4.01.02</v>
          </cell>
          <cell r="H669" t="str">
            <v>Penjualan Peralatan/Perlengkapan Kantor Tidak Terpakai</v>
          </cell>
        </row>
        <row r="670">
          <cell r="A670">
            <v>4</v>
          </cell>
          <cell r="B670">
            <v>1</v>
          </cell>
          <cell r="C670" t="str">
            <v>4</v>
          </cell>
          <cell r="D670" t="str">
            <v>01</v>
          </cell>
          <cell r="E670" t="str">
            <v>03</v>
          </cell>
          <cell r="F670" t="str">
            <v>4.1.4.01.03</v>
          </cell>
          <cell r="G670" t="str">
            <v>4.1.4.01.03</v>
          </cell>
          <cell r="H670" t="str">
            <v>Penjualan Mesin/Alat-alat Berat Tidak Terpakai</v>
          </cell>
        </row>
        <row r="671">
          <cell r="A671">
            <v>4</v>
          </cell>
          <cell r="B671">
            <v>1</v>
          </cell>
          <cell r="C671" t="str">
            <v>4</v>
          </cell>
          <cell r="D671" t="str">
            <v>01</v>
          </cell>
          <cell r="E671" t="str">
            <v>04</v>
          </cell>
          <cell r="F671" t="str">
            <v>4.1.4.01.04</v>
          </cell>
          <cell r="G671" t="str">
            <v>4.1.4.01.04</v>
          </cell>
          <cell r="H671" t="str">
            <v>Penjualan Rumah Jabatan/Rumah Dinas</v>
          </cell>
        </row>
        <row r="672">
          <cell r="A672">
            <v>4</v>
          </cell>
          <cell r="B672">
            <v>1</v>
          </cell>
          <cell r="C672" t="str">
            <v>4</v>
          </cell>
          <cell r="D672" t="str">
            <v>01</v>
          </cell>
          <cell r="E672" t="str">
            <v>05</v>
          </cell>
          <cell r="F672" t="str">
            <v>4.1.4.01.05</v>
          </cell>
          <cell r="G672" t="str">
            <v>4.1.4.01.05</v>
          </cell>
          <cell r="H672" t="str">
            <v>Penjualan Kendaraan Dinas Roda Dua</v>
          </cell>
        </row>
        <row r="673">
          <cell r="A673">
            <v>4</v>
          </cell>
          <cell r="B673">
            <v>1</v>
          </cell>
          <cell r="C673" t="str">
            <v>4</v>
          </cell>
          <cell r="D673" t="str">
            <v>01</v>
          </cell>
          <cell r="E673" t="str">
            <v>06</v>
          </cell>
          <cell r="F673" t="str">
            <v>4.1.4.01.06</v>
          </cell>
          <cell r="G673" t="str">
            <v>4.1.4.01.06</v>
          </cell>
          <cell r="H673" t="str">
            <v>Penjualan Kendaraan Dinas Roda Empat</v>
          </cell>
        </row>
        <row r="674">
          <cell r="A674">
            <v>4</v>
          </cell>
          <cell r="B674">
            <v>1</v>
          </cell>
          <cell r="C674" t="str">
            <v>4</v>
          </cell>
          <cell r="D674" t="str">
            <v>01</v>
          </cell>
          <cell r="E674" t="str">
            <v>07</v>
          </cell>
          <cell r="F674" t="str">
            <v>4.1.4.01.07</v>
          </cell>
          <cell r="G674" t="str">
            <v>4.1.4.01.07</v>
          </cell>
          <cell r="H674" t="str">
            <v>Penjualan Drum Bekas</v>
          </cell>
        </row>
        <row r="675">
          <cell r="A675">
            <v>4</v>
          </cell>
          <cell r="B675">
            <v>1</v>
          </cell>
          <cell r="C675" t="str">
            <v>4</v>
          </cell>
          <cell r="D675" t="str">
            <v>01</v>
          </cell>
          <cell r="E675" t="str">
            <v>08</v>
          </cell>
          <cell r="F675" t="str">
            <v>4.1.4.01.08</v>
          </cell>
          <cell r="G675" t="str">
            <v>4.1.4.01.08</v>
          </cell>
          <cell r="H675" t="str">
            <v>Penjualan Hasil Penebangan Pohon</v>
          </cell>
        </row>
        <row r="676">
          <cell r="A676">
            <v>4</v>
          </cell>
          <cell r="B676">
            <v>1</v>
          </cell>
          <cell r="C676" t="str">
            <v>4</v>
          </cell>
          <cell r="D676" t="str">
            <v>01</v>
          </cell>
          <cell r="E676" t="str">
            <v>09</v>
          </cell>
          <cell r="F676" t="str">
            <v>4.1.4.01.09</v>
          </cell>
          <cell r="G676" t="str">
            <v>4.1.4.01.09</v>
          </cell>
          <cell r="H676" t="str">
            <v>Penjualan Lampu Hias Bekas</v>
          </cell>
        </row>
        <row r="677">
          <cell r="A677">
            <v>4</v>
          </cell>
          <cell r="B677">
            <v>1</v>
          </cell>
          <cell r="C677" t="str">
            <v>4</v>
          </cell>
          <cell r="D677" t="str">
            <v>01</v>
          </cell>
          <cell r="E677" t="str">
            <v>10</v>
          </cell>
          <cell r="F677" t="str">
            <v>4.1.4.01.10</v>
          </cell>
          <cell r="G677" t="str">
            <v>4.1.4.01.10</v>
          </cell>
          <cell r="H677" t="str">
            <v>Penjualan Bahan-bahan Bekas Bangunan</v>
          </cell>
        </row>
        <row r="678">
          <cell r="A678">
            <v>4</v>
          </cell>
          <cell r="B678">
            <v>1</v>
          </cell>
          <cell r="C678" t="str">
            <v>4</v>
          </cell>
          <cell r="D678" t="str">
            <v>01</v>
          </cell>
          <cell r="E678" t="str">
            <v>11</v>
          </cell>
          <cell r="F678" t="str">
            <v>4.1.4.01.11</v>
          </cell>
          <cell r="G678" t="str">
            <v>4.1.4.01.11</v>
          </cell>
          <cell r="H678" t="str">
            <v>Penjualan Perlengkapan Lalu Lintas</v>
          </cell>
        </row>
        <row r="679">
          <cell r="A679">
            <v>4</v>
          </cell>
          <cell r="B679">
            <v>1</v>
          </cell>
          <cell r="C679" t="str">
            <v>4</v>
          </cell>
          <cell r="D679" t="str">
            <v>01</v>
          </cell>
          <cell r="E679" t="str">
            <v>12</v>
          </cell>
          <cell r="F679" t="str">
            <v>4.1.4.01.12</v>
          </cell>
          <cell r="G679" t="str">
            <v>4.1.4.01.12</v>
          </cell>
          <cell r="H679" t="str">
            <v>Penjualan Obat-obatan dan Hasil Farmasi</v>
          </cell>
        </row>
        <row r="680">
          <cell r="A680">
            <v>4</v>
          </cell>
          <cell r="B680">
            <v>1</v>
          </cell>
          <cell r="C680" t="str">
            <v>4</v>
          </cell>
          <cell r="D680" t="str">
            <v>01</v>
          </cell>
          <cell r="E680" t="str">
            <v>13</v>
          </cell>
          <cell r="F680" t="str">
            <v>4.1.4.01.13</v>
          </cell>
          <cell r="G680" t="str">
            <v>4.1.4.01.13</v>
          </cell>
          <cell r="H680" t="str">
            <v>Penjualan Hasil Pertanian</v>
          </cell>
        </row>
        <row r="681">
          <cell r="A681">
            <v>4</v>
          </cell>
          <cell r="B681">
            <v>1</v>
          </cell>
          <cell r="C681" t="str">
            <v>4</v>
          </cell>
          <cell r="D681" t="str">
            <v>01</v>
          </cell>
          <cell r="E681" t="str">
            <v>14</v>
          </cell>
          <cell r="F681" t="str">
            <v>4.1.4.01.14</v>
          </cell>
          <cell r="G681" t="str">
            <v>4.1.4.01.14</v>
          </cell>
          <cell r="H681" t="str">
            <v>Penjualan Hasil Kehutanan</v>
          </cell>
        </row>
        <row r="682">
          <cell r="A682">
            <v>4</v>
          </cell>
          <cell r="B682">
            <v>1</v>
          </cell>
          <cell r="C682" t="str">
            <v>4</v>
          </cell>
          <cell r="D682" t="str">
            <v>01</v>
          </cell>
          <cell r="E682" t="str">
            <v>15</v>
          </cell>
          <cell r="F682" t="str">
            <v>4.1.4.01.15</v>
          </cell>
          <cell r="G682" t="str">
            <v>4.1.4.01.15</v>
          </cell>
          <cell r="H682" t="str">
            <v>Penjualan Hasil Perkebunan</v>
          </cell>
        </row>
        <row r="683">
          <cell r="A683">
            <v>4</v>
          </cell>
          <cell r="B683">
            <v>1</v>
          </cell>
          <cell r="C683" t="str">
            <v>4</v>
          </cell>
          <cell r="D683" t="str">
            <v>01</v>
          </cell>
          <cell r="E683" t="str">
            <v>16</v>
          </cell>
          <cell r="F683" t="str">
            <v>4.1.4.01.16</v>
          </cell>
          <cell r="G683" t="str">
            <v>4.1.4.01.16</v>
          </cell>
          <cell r="H683" t="str">
            <v>Penjualan Hasil Peternakan</v>
          </cell>
        </row>
        <row r="684">
          <cell r="A684">
            <v>4</v>
          </cell>
          <cell r="B684">
            <v>1</v>
          </cell>
          <cell r="C684" t="str">
            <v>4</v>
          </cell>
          <cell r="D684" t="str">
            <v>01</v>
          </cell>
          <cell r="E684" t="str">
            <v>17</v>
          </cell>
          <cell r="F684" t="str">
            <v>4.1.4.01.17</v>
          </cell>
          <cell r="G684" t="str">
            <v>4.1.4.01.17</v>
          </cell>
          <cell r="H684" t="str">
            <v>Penjualan Hasil Perikanan</v>
          </cell>
        </row>
        <row r="685">
          <cell r="A685">
            <v>4</v>
          </cell>
          <cell r="B685">
            <v>1</v>
          </cell>
          <cell r="C685" t="str">
            <v>4</v>
          </cell>
          <cell r="D685" t="str">
            <v>01</v>
          </cell>
          <cell r="E685" t="str">
            <v>18</v>
          </cell>
          <cell r="F685" t="str">
            <v>4.1.4.01.18</v>
          </cell>
          <cell r="G685" t="str">
            <v>4.1.4.01.18</v>
          </cell>
          <cell r="H685" t="str">
            <v>Penjualan Hasil Sitaan</v>
          </cell>
        </row>
        <row r="686">
          <cell r="A686">
            <v>4</v>
          </cell>
          <cell r="B686">
            <v>1</v>
          </cell>
          <cell r="C686" t="str">
            <v>4</v>
          </cell>
          <cell r="D686" t="str">
            <v>01</v>
          </cell>
          <cell r="E686" t="str">
            <v>19</v>
          </cell>
          <cell r="F686" t="str">
            <v>4.1.4.01.19</v>
          </cell>
          <cell r="G686" t="str">
            <v>4.1.4.01.19</v>
          </cell>
          <cell r="H686" t="str">
            <v>Penjualan Hasil Pembongkaran Direksi Kit</v>
          </cell>
        </row>
        <row r="687">
          <cell r="A687">
            <v>4</v>
          </cell>
          <cell r="B687">
            <v>1</v>
          </cell>
          <cell r="C687" t="str">
            <v>4</v>
          </cell>
          <cell r="D687" t="str">
            <v>02</v>
          </cell>
          <cell r="F687" t="str">
            <v>4.1.4.02</v>
          </cell>
          <cell r="G687" t="str">
            <v>4.1.4.02.0</v>
          </cell>
          <cell r="H687" t="str">
            <v>Penerimaan Jasa Giro</v>
          </cell>
        </row>
        <row r="688">
          <cell r="A688">
            <v>4</v>
          </cell>
          <cell r="B688">
            <v>1</v>
          </cell>
          <cell r="C688" t="str">
            <v>4</v>
          </cell>
          <cell r="D688" t="str">
            <v>02</v>
          </cell>
          <cell r="E688" t="str">
            <v>01</v>
          </cell>
          <cell r="F688" t="str">
            <v>4.1.4.02.01</v>
          </cell>
          <cell r="G688" t="str">
            <v>4.1.4.02.01</v>
          </cell>
          <cell r="H688" t="str">
            <v>Jasa Giro Kas Daerah</v>
          </cell>
        </row>
        <row r="689">
          <cell r="A689">
            <v>4</v>
          </cell>
          <cell r="B689">
            <v>1</v>
          </cell>
          <cell r="C689" t="str">
            <v>4</v>
          </cell>
          <cell r="D689" t="str">
            <v>02</v>
          </cell>
          <cell r="E689" t="str">
            <v>02</v>
          </cell>
          <cell r="F689" t="str">
            <v>4.1.4.02.02</v>
          </cell>
          <cell r="G689" t="str">
            <v>4.1.4.02.02</v>
          </cell>
          <cell r="H689" t="str">
            <v>Jasa Giro Pemegang Kas</v>
          </cell>
        </row>
        <row r="690">
          <cell r="A690">
            <v>4</v>
          </cell>
          <cell r="B690">
            <v>1</v>
          </cell>
          <cell r="C690" t="str">
            <v>4</v>
          </cell>
          <cell r="D690" t="str">
            <v>02</v>
          </cell>
          <cell r="E690" t="str">
            <v>03</v>
          </cell>
          <cell r="F690" t="str">
            <v>4.1.4.02.03</v>
          </cell>
          <cell r="G690" t="str">
            <v>4.1.4.02.03</v>
          </cell>
          <cell r="H690" t="str">
            <v>Jasa Giro Dana Cadangan</v>
          </cell>
        </row>
        <row r="691">
          <cell r="A691">
            <v>4</v>
          </cell>
          <cell r="B691">
            <v>1</v>
          </cell>
          <cell r="C691" t="str">
            <v>4</v>
          </cell>
          <cell r="D691" t="str">
            <v>03</v>
          </cell>
          <cell r="F691" t="str">
            <v>4.1.4.03</v>
          </cell>
          <cell r="G691" t="str">
            <v>4.1.4.03.0</v>
          </cell>
          <cell r="H691" t="str">
            <v>Pendapatan Bunga Deposito</v>
          </cell>
        </row>
        <row r="692">
          <cell r="A692">
            <v>4</v>
          </cell>
          <cell r="B692">
            <v>1</v>
          </cell>
          <cell r="C692" t="str">
            <v>4</v>
          </cell>
          <cell r="D692" t="str">
            <v>03</v>
          </cell>
          <cell r="E692" t="str">
            <v>01</v>
          </cell>
          <cell r="F692" t="str">
            <v>4.1.4.03.01</v>
          </cell>
          <cell r="G692" t="str">
            <v>4.1.4.03.01</v>
          </cell>
          <cell r="H692" t="str">
            <v>Rekening Deposito pada Bank</v>
          </cell>
        </row>
        <row r="693">
          <cell r="A693">
            <v>4</v>
          </cell>
          <cell r="B693">
            <v>1</v>
          </cell>
          <cell r="C693" t="str">
            <v>4</v>
          </cell>
          <cell r="D693" t="str">
            <v>04</v>
          </cell>
          <cell r="F693" t="str">
            <v>4.1.4.04</v>
          </cell>
          <cell r="G693" t="str">
            <v>4.1.4.04.0</v>
          </cell>
          <cell r="H693" t="str">
            <v>Tuntutan Ganti Kerugian Daerah</v>
          </cell>
        </row>
        <row r="694">
          <cell r="A694">
            <v>4</v>
          </cell>
          <cell r="B694">
            <v>1</v>
          </cell>
          <cell r="C694" t="str">
            <v>4</v>
          </cell>
          <cell r="D694" t="str">
            <v>04</v>
          </cell>
          <cell r="E694" t="str">
            <v>01</v>
          </cell>
          <cell r="F694" t="str">
            <v>4.1.4.04.01</v>
          </cell>
          <cell r="G694" t="str">
            <v>4.1.4.04.01</v>
          </cell>
          <cell r="H694" t="str">
            <v>Kerugian Uang</v>
          </cell>
        </row>
        <row r="695">
          <cell r="A695">
            <v>4</v>
          </cell>
          <cell r="B695">
            <v>1</v>
          </cell>
          <cell r="C695" t="str">
            <v>4</v>
          </cell>
          <cell r="D695" t="str">
            <v>04</v>
          </cell>
          <cell r="E695" t="str">
            <v>02</v>
          </cell>
          <cell r="F695" t="str">
            <v>4.1.4.04.02</v>
          </cell>
          <cell r="G695" t="str">
            <v>4.1.4.04.02</v>
          </cell>
          <cell r="H695" t="str">
            <v>Kerugian Barang</v>
          </cell>
        </row>
        <row r="696">
          <cell r="A696">
            <v>4</v>
          </cell>
          <cell r="B696">
            <v>1</v>
          </cell>
          <cell r="C696" t="str">
            <v>4</v>
          </cell>
          <cell r="D696" t="str">
            <v>05</v>
          </cell>
          <cell r="F696" t="str">
            <v>4.1.4.05</v>
          </cell>
          <cell r="G696" t="str">
            <v>4.1.4.05.0</v>
          </cell>
          <cell r="H696" t="str">
            <v>Komisi, Potongan dan Selisih Nilai Tukar Rupiah</v>
          </cell>
        </row>
        <row r="697">
          <cell r="A697">
            <v>4</v>
          </cell>
          <cell r="B697">
            <v>1</v>
          </cell>
          <cell r="C697" t="str">
            <v>4</v>
          </cell>
          <cell r="D697" t="str">
            <v>05</v>
          </cell>
          <cell r="E697" t="str">
            <v>01</v>
          </cell>
          <cell r="F697" t="str">
            <v>4.1.4.05.01</v>
          </cell>
          <cell r="G697" t="str">
            <v>4.1.4.05.01</v>
          </cell>
          <cell r="H697" t="str">
            <v>Penerimaan Komisi dari Penempatan Kas Daerah</v>
          </cell>
        </row>
        <row r="698">
          <cell r="A698">
            <v>4</v>
          </cell>
          <cell r="B698">
            <v>1</v>
          </cell>
          <cell r="C698" t="str">
            <v>4</v>
          </cell>
          <cell r="D698" t="str">
            <v>05</v>
          </cell>
          <cell r="E698" t="str">
            <v>02</v>
          </cell>
          <cell r="F698" t="str">
            <v>4.1.4.05.02</v>
          </cell>
          <cell r="G698" t="str">
            <v>4.1.4.05.02</v>
          </cell>
          <cell r="H698" t="str">
            <v>Penerimaan Potongan</v>
          </cell>
        </row>
        <row r="699">
          <cell r="A699">
            <v>4</v>
          </cell>
          <cell r="B699">
            <v>1</v>
          </cell>
          <cell r="C699" t="str">
            <v>4</v>
          </cell>
          <cell r="D699" t="str">
            <v>05</v>
          </cell>
          <cell r="E699" t="str">
            <v>03</v>
          </cell>
          <cell r="F699" t="str">
            <v>4.1.4.05.03</v>
          </cell>
          <cell r="G699" t="str">
            <v>4.1.4.05.03</v>
          </cell>
          <cell r="H699" t="str">
            <v>Penerimaan Keuntungan Nilai Tukar Rupiah</v>
          </cell>
        </row>
        <row r="700">
          <cell r="A700">
            <v>4</v>
          </cell>
          <cell r="B700">
            <v>1</v>
          </cell>
          <cell r="C700" t="str">
            <v>4</v>
          </cell>
          <cell r="D700" t="str">
            <v>06</v>
          </cell>
          <cell r="F700" t="str">
            <v>4.1.4.06</v>
          </cell>
          <cell r="G700" t="str">
            <v>4.1.4.06.0</v>
          </cell>
          <cell r="H700" t="str">
            <v>Pendapatan Denda atas Keterlambatan Pelaksanaan Pekerjaan</v>
          </cell>
        </row>
        <row r="701">
          <cell r="A701">
            <v>4</v>
          </cell>
          <cell r="B701">
            <v>1</v>
          </cell>
          <cell r="C701" t="str">
            <v>4</v>
          </cell>
          <cell r="D701" t="str">
            <v>06</v>
          </cell>
          <cell r="E701" t="str">
            <v>01</v>
          </cell>
          <cell r="F701" t="str">
            <v>4.1.4.06.01</v>
          </cell>
          <cell r="G701" t="str">
            <v>4.1.4.06.01</v>
          </cell>
          <cell r="H701" t="str">
            <v>Pendapatan Denda dari Bidang Pendidikan</v>
          </cell>
        </row>
        <row r="702">
          <cell r="A702">
            <v>4</v>
          </cell>
          <cell r="B702">
            <v>1</v>
          </cell>
          <cell r="C702" t="str">
            <v>4</v>
          </cell>
          <cell r="D702" t="str">
            <v>06</v>
          </cell>
          <cell r="E702" t="str">
            <v>02</v>
          </cell>
          <cell r="F702" t="str">
            <v>4.1.4.06.02</v>
          </cell>
          <cell r="G702" t="str">
            <v>4.1.4.06.02</v>
          </cell>
          <cell r="H702" t="str">
            <v>Pendapatan Denda dari Bidang Kesehatan</v>
          </cell>
        </row>
        <row r="703">
          <cell r="A703">
            <v>4</v>
          </cell>
          <cell r="B703">
            <v>1</v>
          </cell>
          <cell r="C703" t="str">
            <v>4</v>
          </cell>
          <cell r="D703" t="str">
            <v>06</v>
          </cell>
          <cell r="E703" t="str">
            <v>03</v>
          </cell>
          <cell r="F703" t="str">
            <v>4.1.4.06.03</v>
          </cell>
          <cell r="G703" t="str">
            <v>4.1.4.06.03</v>
          </cell>
          <cell r="H703" t="str">
            <v>Pendapatan Denda dari Bidang Pekerjaan Umum</v>
          </cell>
        </row>
        <row r="704">
          <cell r="A704">
            <v>4</v>
          </cell>
          <cell r="B704">
            <v>1</v>
          </cell>
          <cell r="C704" t="str">
            <v>4</v>
          </cell>
          <cell r="D704" t="str">
            <v>06</v>
          </cell>
          <cell r="E704" t="str">
            <v>04</v>
          </cell>
          <cell r="F704" t="str">
            <v>4.1.4.06.04</v>
          </cell>
          <cell r="G704" t="str">
            <v>4.1.4.06.04</v>
          </cell>
          <cell r="H704" t="str">
            <v>Pendapatan Denda dari Bidang Perumahan Rakyat</v>
          </cell>
        </row>
        <row r="705">
          <cell r="A705">
            <v>4</v>
          </cell>
          <cell r="B705">
            <v>1</v>
          </cell>
          <cell r="C705" t="str">
            <v>4</v>
          </cell>
          <cell r="D705" t="str">
            <v>06</v>
          </cell>
          <cell r="E705" t="str">
            <v>05</v>
          </cell>
          <cell r="F705" t="str">
            <v>4.1.4.06.05</v>
          </cell>
          <cell r="G705" t="str">
            <v>4.1.4.06.05</v>
          </cell>
          <cell r="H705" t="str">
            <v>Pendapatan Denda dari Bidang Penataan Ruang</v>
          </cell>
        </row>
        <row r="706">
          <cell r="A706">
            <v>4</v>
          </cell>
          <cell r="B706">
            <v>1</v>
          </cell>
          <cell r="C706" t="str">
            <v>4</v>
          </cell>
          <cell r="D706" t="str">
            <v>06</v>
          </cell>
          <cell r="E706" t="str">
            <v>06</v>
          </cell>
          <cell r="F706" t="str">
            <v>4.1.4.06.06</v>
          </cell>
          <cell r="G706" t="str">
            <v>4.1.4.06.06</v>
          </cell>
          <cell r="H706" t="str">
            <v>Pendapatan Denda dari Bidang Perencanaan Pembangunan</v>
          </cell>
        </row>
        <row r="707">
          <cell r="A707">
            <v>4</v>
          </cell>
          <cell r="B707">
            <v>1</v>
          </cell>
          <cell r="C707" t="str">
            <v>4</v>
          </cell>
          <cell r="D707" t="str">
            <v>06</v>
          </cell>
          <cell r="E707" t="str">
            <v>07</v>
          </cell>
          <cell r="F707" t="str">
            <v>4.1.4.06.07</v>
          </cell>
          <cell r="G707" t="str">
            <v>4.1.4.06.07</v>
          </cell>
          <cell r="H707" t="str">
            <v>Pendapatan Denda dari Bidang Perhubungan</v>
          </cell>
        </row>
        <row r="708">
          <cell r="A708">
            <v>4</v>
          </cell>
          <cell r="B708">
            <v>1</v>
          </cell>
          <cell r="C708" t="str">
            <v>4</v>
          </cell>
          <cell r="D708" t="str">
            <v>06</v>
          </cell>
          <cell r="E708" t="str">
            <v>08</v>
          </cell>
          <cell r="F708" t="str">
            <v>4.1.4.06.08</v>
          </cell>
          <cell r="G708" t="str">
            <v>4.1.4.06.08</v>
          </cell>
          <cell r="H708" t="str">
            <v>Pendapatan Denda dari Bidang Lingkungan Hidup</v>
          </cell>
        </row>
        <row r="709">
          <cell r="A709">
            <v>4</v>
          </cell>
          <cell r="B709">
            <v>1</v>
          </cell>
          <cell r="C709" t="str">
            <v>4</v>
          </cell>
          <cell r="D709" t="str">
            <v>06</v>
          </cell>
          <cell r="E709" t="str">
            <v>09</v>
          </cell>
          <cell r="F709" t="str">
            <v>4.1.4.06.09</v>
          </cell>
          <cell r="G709" t="str">
            <v>4.1.4.06.09</v>
          </cell>
          <cell r="H709" t="str">
            <v>Pendapatan Denda dari Bidang Pertanahan</v>
          </cell>
        </row>
        <row r="710">
          <cell r="A710">
            <v>4</v>
          </cell>
          <cell r="B710">
            <v>1</v>
          </cell>
          <cell r="C710" t="str">
            <v>4</v>
          </cell>
          <cell r="D710" t="str">
            <v>06</v>
          </cell>
          <cell r="E710" t="str">
            <v>10</v>
          </cell>
          <cell r="F710" t="str">
            <v>4.1.4.06.10</v>
          </cell>
          <cell r="G710" t="str">
            <v>4.1.4.06.10</v>
          </cell>
          <cell r="H710" t="str">
            <v>Pendapatan Denda dari Bidang Lainnya</v>
          </cell>
        </row>
        <row r="711">
          <cell r="A711">
            <v>4</v>
          </cell>
          <cell r="B711">
            <v>1</v>
          </cell>
          <cell r="C711" t="str">
            <v>4</v>
          </cell>
          <cell r="D711" t="str">
            <v>07</v>
          </cell>
          <cell r="F711" t="str">
            <v>4.1.4.07</v>
          </cell>
          <cell r="G711" t="str">
            <v>4.1.4.07.0</v>
          </cell>
          <cell r="H711" t="str">
            <v>Pendapatan Denda Pajak</v>
          </cell>
        </row>
        <row r="712">
          <cell r="A712">
            <v>4</v>
          </cell>
          <cell r="B712">
            <v>1</v>
          </cell>
          <cell r="C712" t="str">
            <v>4</v>
          </cell>
          <cell r="D712" t="str">
            <v>07</v>
          </cell>
          <cell r="E712" t="str">
            <v>01</v>
          </cell>
          <cell r="F712" t="str">
            <v>4.1.4.07.01</v>
          </cell>
          <cell r="G712" t="str">
            <v>4.1.4.07.01</v>
          </cell>
          <cell r="H712" t="str">
            <v>Pendapatan Denda Pajak Hotel</v>
          </cell>
        </row>
        <row r="713">
          <cell r="A713">
            <v>4</v>
          </cell>
          <cell r="B713">
            <v>1</v>
          </cell>
          <cell r="C713" t="str">
            <v>4</v>
          </cell>
          <cell r="D713" t="str">
            <v>07</v>
          </cell>
          <cell r="E713" t="str">
            <v>02</v>
          </cell>
          <cell r="F713" t="str">
            <v>4.1.4.07.02</v>
          </cell>
          <cell r="G713" t="str">
            <v>4.1.4.07.02</v>
          </cell>
          <cell r="H713" t="str">
            <v>Pendapatan Denda Pajak Restoran</v>
          </cell>
        </row>
        <row r="714">
          <cell r="A714">
            <v>4</v>
          </cell>
          <cell r="B714">
            <v>1</v>
          </cell>
          <cell r="C714" t="str">
            <v>4</v>
          </cell>
          <cell r="D714" t="str">
            <v>07</v>
          </cell>
          <cell r="E714" t="str">
            <v>03</v>
          </cell>
          <cell r="F714" t="str">
            <v>4.1.4.07.03</v>
          </cell>
          <cell r="G714" t="str">
            <v>4.1.4.07.03</v>
          </cell>
          <cell r="H714" t="str">
            <v>Pendapatan Denda Pajak Hiburan</v>
          </cell>
        </row>
        <row r="715">
          <cell r="A715">
            <v>4</v>
          </cell>
          <cell r="B715">
            <v>1</v>
          </cell>
          <cell r="C715" t="str">
            <v>4</v>
          </cell>
          <cell r="D715" t="str">
            <v>07</v>
          </cell>
          <cell r="E715" t="str">
            <v>04</v>
          </cell>
          <cell r="F715" t="str">
            <v>4.1.4.07.04</v>
          </cell>
          <cell r="G715" t="str">
            <v>4.1.4.07.04</v>
          </cell>
          <cell r="H715" t="str">
            <v>Pendapatan Denda Pajak Reklame</v>
          </cell>
        </row>
        <row r="716">
          <cell r="A716">
            <v>4</v>
          </cell>
          <cell r="B716">
            <v>1</v>
          </cell>
          <cell r="C716" t="str">
            <v>4</v>
          </cell>
          <cell r="D716" t="str">
            <v>07</v>
          </cell>
          <cell r="E716" t="str">
            <v>05</v>
          </cell>
          <cell r="F716" t="str">
            <v>4.1.4.07.05</v>
          </cell>
          <cell r="G716" t="str">
            <v>4.1.4.07.05</v>
          </cell>
          <cell r="H716" t="str">
            <v>Pendapatan Denda Pajak Penerangan Jalan</v>
          </cell>
        </row>
        <row r="717">
          <cell r="A717">
            <v>4</v>
          </cell>
          <cell r="B717">
            <v>1</v>
          </cell>
          <cell r="C717" t="str">
            <v>4</v>
          </cell>
          <cell r="D717" t="str">
            <v>07</v>
          </cell>
          <cell r="E717" t="str">
            <v>06</v>
          </cell>
          <cell r="F717" t="str">
            <v>4.1.4.07.06</v>
          </cell>
          <cell r="G717" t="str">
            <v>4.1.4.07.06</v>
          </cell>
          <cell r="H717" t="str">
            <v>Pendapatan Denda Pajak Pengambilan Bahan Galian Gol. C</v>
          </cell>
        </row>
        <row r="718">
          <cell r="A718">
            <v>4</v>
          </cell>
          <cell r="B718">
            <v>1</v>
          </cell>
          <cell r="C718" t="str">
            <v>4</v>
          </cell>
          <cell r="D718" t="str">
            <v>07</v>
          </cell>
          <cell r="E718" t="str">
            <v>07</v>
          </cell>
          <cell r="F718" t="str">
            <v>4.1.4.07.07</v>
          </cell>
          <cell r="G718" t="str">
            <v>4.1.4.07.07</v>
          </cell>
          <cell r="H718" t="str">
            <v>Pendapatan Denda Pajak Parkir</v>
          </cell>
        </row>
        <row r="719">
          <cell r="A719">
            <v>4</v>
          </cell>
          <cell r="B719">
            <v>1</v>
          </cell>
          <cell r="C719" t="str">
            <v>4</v>
          </cell>
          <cell r="D719" t="str">
            <v>07</v>
          </cell>
          <cell r="E719" t="str">
            <v>08</v>
          </cell>
          <cell r="F719" t="str">
            <v>4.1.4.07.08</v>
          </cell>
          <cell r="G719" t="str">
            <v>4.1.4.07.08</v>
          </cell>
          <cell r="H719" t="str">
            <v>Pendapatan Denda Pajak Air Bawah Tanah</v>
          </cell>
        </row>
        <row r="720">
          <cell r="A720">
            <v>4</v>
          </cell>
          <cell r="B720">
            <v>1</v>
          </cell>
          <cell r="C720" t="str">
            <v>4</v>
          </cell>
          <cell r="D720" t="str">
            <v>07</v>
          </cell>
          <cell r="E720" t="str">
            <v>09</v>
          </cell>
          <cell r="F720" t="str">
            <v>4.1.4.07.09</v>
          </cell>
          <cell r="G720" t="str">
            <v>4.1.4.07.09</v>
          </cell>
          <cell r="H720" t="str">
            <v>Pendapatan Denda Pajak Sarang Burung Walet</v>
          </cell>
        </row>
        <row r="721">
          <cell r="A721">
            <v>4</v>
          </cell>
          <cell r="B721">
            <v>1</v>
          </cell>
          <cell r="C721" t="str">
            <v>4</v>
          </cell>
          <cell r="D721" t="str">
            <v>07</v>
          </cell>
          <cell r="E721" t="str">
            <v>10</v>
          </cell>
          <cell r="F721" t="str">
            <v>4.1.4.07.10</v>
          </cell>
          <cell r="G721" t="str">
            <v>4.1.4.07.10</v>
          </cell>
          <cell r="H721" t="str">
            <v>Pendapatan Denda Pajak Lingkungan</v>
          </cell>
        </row>
        <row r="722">
          <cell r="A722">
            <v>4</v>
          </cell>
          <cell r="B722">
            <v>1</v>
          </cell>
          <cell r="C722" t="str">
            <v>4</v>
          </cell>
          <cell r="D722" t="str">
            <v>08</v>
          </cell>
          <cell r="F722" t="str">
            <v>4.1.4.08</v>
          </cell>
          <cell r="G722" t="str">
            <v>4.1.4.08.0</v>
          </cell>
          <cell r="H722" t="str">
            <v>Pendapatan Denda Retribusi</v>
          </cell>
        </row>
        <row r="723">
          <cell r="A723">
            <v>4</v>
          </cell>
          <cell r="B723">
            <v>1</v>
          </cell>
          <cell r="C723" t="str">
            <v>4</v>
          </cell>
          <cell r="D723" t="str">
            <v>08</v>
          </cell>
          <cell r="E723" t="str">
            <v>01</v>
          </cell>
          <cell r="F723" t="str">
            <v>4.1.4.08.01</v>
          </cell>
          <cell r="G723" t="str">
            <v>4.1.4.08.01</v>
          </cell>
          <cell r="H723" t="str">
            <v>Pendapatan Denda Retribusi Jasa Umum</v>
          </cell>
        </row>
        <row r="724">
          <cell r="A724">
            <v>4</v>
          </cell>
          <cell r="B724">
            <v>1</v>
          </cell>
          <cell r="C724" t="str">
            <v>4</v>
          </cell>
          <cell r="D724" t="str">
            <v>08</v>
          </cell>
          <cell r="E724" t="str">
            <v>02</v>
          </cell>
          <cell r="F724" t="str">
            <v>4.1.4.08.02</v>
          </cell>
          <cell r="G724" t="str">
            <v>4.1.4.08.02</v>
          </cell>
          <cell r="H724" t="str">
            <v>Pendapatan Denda Retribusi Jasa Usaha</v>
          </cell>
        </row>
        <row r="725">
          <cell r="A725">
            <v>4</v>
          </cell>
          <cell r="B725">
            <v>1</v>
          </cell>
          <cell r="C725" t="str">
            <v>4</v>
          </cell>
          <cell r="D725" t="str">
            <v>08</v>
          </cell>
          <cell r="E725" t="str">
            <v>03</v>
          </cell>
          <cell r="F725" t="str">
            <v>4.1.4.08.03</v>
          </cell>
          <cell r="G725" t="str">
            <v>4.1.4.08.03</v>
          </cell>
          <cell r="H725" t="str">
            <v>Pendapatan Denda Retribusi Perizinan Tertentu</v>
          </cell>
        </row>
        <row r="726">
          <cell r="A726">
            <v>4</v>
          </cell>
          <cell r="B726">
            <v>1</v>
          </cell>
          <cell r="C726" t="str">
            <v>4</v>
          </cell>
          <cell r="D726" t="str">
            <v>09</v>
          </cell>
          <cell r="F726" t="str">
            <v>4.1.4.09</v>
          </cell>
          <cell r="G726" t="str">
            <v>4.1.4.09.0</v>
          </cell>
          <cell r="H726" t="str">
            <v>Pendapatan Hasil Eksekusi atas Jaminan</v>
          </cell>
        </row>
        <row r="727">
          <cell r="A727">
            <v>4</v>
          </cell>
          <cell r="B727">
            <v>1</v>
          </cell>
          <cell r="C727" t="str">
            <v>4</v>
          </cell>
          <cell r="D727" t="str">
            <v>09</v>
          </cell>
          <cell r="E727" t="str">
            <v>01</v>
          </cell>
          <cell r="F727" t="str">
            <v>4.1.4.09.01</v>
          </cell>
          <cell r="G727" t="str">
            <v>4.1.4.09.01</v>
          </cell>
          <cell r="H727" t="str">
            <v>Pendapatan Hasil Eksekusi atas Pelaksanaan Pekerjaan</v>
          </cell>
        </row>
        <row r="728">
          <cell r="A728">
            <v>4</v>
          </cell>
          <cell r="B728">
            <v>1</v>
          </cell>
          <cell r="C728" t="str">
            <v>4</v>
          </cell>
          <cell r="D728" t="str">
            <v>09</v>
          </cell>
          <cell r="E728" t="str">
            <v>02</v>
          </cell>
          <cell r="F728" t="str">
            <v>4.1.4.09.02</v>
          </cell>
          <cell r="G728" t="str">
            <v>4.1.4.09.02</v>
          </cell>
          <cell r="H728" t="str">
            <v>Pendapatan Hasil Eksekusi atas Pembongkaran Reklame</v>
          </cell>
        </row>
        <row r="729">
          <cell r="A729">
            <v>4</v>
          </cell>
          <cell r="B729">
            <v>1</v>
          </cell>
          <cell r="C729" t="str">
            <v>4</v>
          </cell>
          <cell r="D729" t="str">
            <v>09</v>
          </cell>
          <cell r="E729" t="str">
            <v>03</v>
          </cell>
          <cell r="F729" t="str">
            <v>4.1.4.09.03</v>
          </cell>
          <cell r="G729" t="str">
            <v>4.1.4.09.03</v>
          </cell>
          <cell r="H729" t="str">
            <v>Pendapatan Hasil Eksekusi atas KTP Musiman</v>
          </cell>
        </row>
        <row r="730">
          <cell r="A730">
            <v>4</v>
          </cell>
          <cell r="B730">
            <v>1</v>
          </cell>
          <cell r="C730" t="str">
            <v>4</v>
          </cell>
          <cell r="D730" t="str">
            <v>10</v>
          </cell>
          <cell r="F730" t="str">
            <v>4.1.4.10</v>
          </cell>
          <cell r="G730" t="str">
            <v>4.1.4.10.0</v>
          </cell>
          <cell r="H730" t="str">
            <v>Pendapatan dari Pengembalian</v>
          </cell>
        </row>
        <row r="731">
          <cell r="A731">
            <v>4</v>
          </cell>
          <cell r="B731">
            <v>1</v>
          </cell>
          <cell r="C731" t="str">
            <v>4</v>
          </cell>
          <cell r="D731" t="str">
            <v>10</v>
          </cell>
          <cell r="E731" t="str">
            <v>01</v>
          </cell>
          <cell r="F731" t="str">
            <v>4.1.4.10.01</v>
          </cell>
          <cell r="G731" t="str">
            <v>4.1.4.10.01</v>
          </cell>
          <cell r="H731" t="str">
            <v>Pendapatan dari Pengembalian Pajak Penghasilan Pasal 21</v>
          </cell>
        </row>
        <row r="732">
          <cell r="A732">
            <v>4</v>
          </cell>
          <cell r="B732">
            <v>1</v>
          </cell>
          <cell r="C732" t="str">
            <v>4</v>
          </cell>
          <cell r="D732" t="str">
            <v>10</v>
          </cell>
          <cell r="E732" t="str">
            <v>02</v>
          </cell>
          <cell r="F732" t="str">
            <v>4.1.4.10.02</v>
          </cell>
          <cell r="G732" t="str">
            <v>4.1.4.10.02</v>
          </cell>
          <cell r="H732" t="str">
            <v>Pendapatan dari Pengembalian Kelebihan Pembayaran Asuransi Kesehatan</v>
          </cell>
        </row>
        <row r="733">
          <cell r="A733">
            <v>4</v>
          </cell>
          <cell r="B733">
            <v>1</v>
          </cell>
          <cell r="C733" t="str">
            <v>4</v>
          </cell>
          <cell r="D733" t="str">
            <v>10</v>
          </cell>
          <cell r="E733" t="str">
            <v>03</v>
          </cell>
          <cell r="F733" t="str">
            <v>4.1.4.10.03</v>
          </cell>
          <cell r="G733" t="str">
            <v>4.1.4.10.03</v>
          </cell>
          <cell r="H733" t="str">
            <v>Pendapatan dari Pengembalian Kelebihan Pembayaran Gaji dan Tunjangan</v>
          </cell>
        </row>
        <row r="734">
          <cell r="A734">
            <v>4</v>
          </cell>
          <cell r="B734">
            <v>1</v>
          </cell>
          <cell r="C734" t="str">
            <v>4</v>
          </cell>
          <cell r="D734" t="str">
            <v>10</v>
          </cell>
          <cell r="E734" t="str">
            <v>04</v>
          </cell>
          <cell r="F734" t="str">
            <v>4.1.4.10.04</v>
          </cell>
          <cell r="G734" t="str">
            <v>4.1.4.10.04</v>
          </cell>
          <cell r="H734" t="str">
            <v>Pendapatan dari Pengembalian Perjalanan Dinas</v>
          </cell>
        </row>
        <row r="735">
          <cell r="A735">
            <v>4</v>
          </cell>
          <cell r="B735">
            <v>1</v>
          </cell>
          <cell r="C735" t="str">
            <v>4</v>
          </cell>
          <cell r="D735" t="str">
            <v>10</v>
          </cell>
          <cell r="E735" t="str">
            <v>05</v>
          </cell>
          <cell r="F735" t="str">
            <v>4.1.4.10.05</v>
          </cell>
          <cell r="G735" t="str">
            <v>4.1.4.10.05</v>
          </cell>
          <cell r="H735" t="str">
            <v>Pendapatan dari Pengembalian Uang Muka</v>
          </cell>
        </row>
        <row r="736">
          <cell r="A736">
            <v>4</v>
          </cell>
          <cell r="B736">
            <v>1</v>
          </cell>
          <cell r="C736" t="str">
            <v>4</v>
          </cell>
          <cell r="D736" t="str">
            <v>11</v>
          </cell>
          <cell r="F736" t="str">
            <v>4.1.4.11</v>
          </cell>
          <cell r="G736" t="str">
            <v>4.1.4.11.0</v>
          </cell>
          <cell r="H736" t="str">
            <v>Pendapatan dari Fasilitas Sosial dan Fasilitas Umum</v>
          </cell>
        </row>
        <row r="737">
          <cell r="A737">
            <v>4</v>
          </cell>
          <cell r="B737">
            <v>1</v>
          </cell>
          <cell r="C737" t="str">
            <v>4</v>
          </cell>
          <cell r="D737" t="str">
            <v>11</v>
          </cell>
          <cell r="E737" t="str">
            <v>01</v>
          </cell>
          <cell r="F737" t="str">
            <v>4.1.4.11.01</v>
          </cell>
          <cell r="G737" t="str">
            <v>4.1.4.11.01</v>
          </cell>
          <cell r="H737" t="str">
            <v>Pendapatan dari Fasilitas Sosial</v>
          </cell>
        </row>
        <row r="738">
          <cell r="A738">
            <v>4</v>
          </cell>
          <cell r="B738">
            <v>1</v>
          </cell>
          <cell r="C738" t="str">
            <v>4</v>
          </cell>
          <cell r="D738" t="str">
            <v>11</v>
          </cell>
          <cell r="E738" t="str">
            <v>02</v>
          </cell>
          <cell r="F738" t="str">
            <v>4.1.4.11.02</v>
          </cell>
          <cell r="G738" t="str">
            <v>4.1.4.11.02</v>
          </cell>
          <cell r="H738" t="str">
            <v>Pendapatan dari Fasilitas Umum</v>
          </cell>
        </row>
        <row r="739">
          <cell r="A739">
            <v>4</v>
          </cell>
          <cell r="B739">
            <v>1</v>
          </cell>
          <cell r="C739" t="str">
            <v>4</v>
          </cell>
          <cell r="D739" t="str">
            <v>12</v>
          </cell>
          <cell r="F739" t="str">
            <v>4.1.4.12</v>
          </cell>
          <cell r="G739" t="str">
            <v>4.1.4.12.0</v>
          </cell>
          <cell r="H739" t="str">
            <v>Pendapatan dari Penyelenggaraan Pendidikan dan Pelatihan</v>
          </cell>
        </row>
        <row r="740">
          <cell r="A740">
            <v>4</v>
          </cell>
          <cell r="B740">
            <v>1</v>
          </cell>
          <cell r="C740" t="str">
            <v>4</v>
          </cell>
          <cell r="D740" t="str">
            <v>12</v>
          </cell>
          <cell r="E740" t="str">
            <v>01</v>
          </cell>
          <cell r="F740" t="str">
            <v>4.1.4.12.01</v>
          </cell>
          <cell r="G740" t="str">
            <v>4.1.4.12.01</v>
          </cell>
          <cell r="H740" t="str">
            <v>Pendapatan Uang Penaftaran/Uang Masuk</v>
          </cell>
        </row>
        <row r="741">
          <cell r="A741">
            <v>4</v>
          </cell>
          <cell r="B741">
            <v>1</v>
          </cell>
          <cell r="C741" t="str">
            <v>4</v>
          </cell>
          <cell r="D741" t="str">
            <v>12</v>
          </cell>
          <cell r="E741" t="str">
            <v>02</v>
          </cell>
          <cell r="F741" t="str">
            <v>4.1.4.12.02</v>
          </cell>
          <cell r="G741" t="str">
            <v>4.1.4.12.02</v>
          </cell>
          <cell r="H741" t="str">
            <v>Pendapatan Uang Sekolah/Pendidikan dan Pelatihan</v>
          </cell>
        </row>
        <row r="742">
          <cell r="A742">
            <v>4</v>
          </cell>
          <cell r="B742">
            <v>1</v>
          </cell>
          <cell r="C742" t="str">
            <v>4</v>
          </cell>
          <cell r="D742" t="str">
            <v>12</v>
          </cell>
          <cell r="E742" t="str">
            <v>03</v>
          </cell>
          <cell r="F742" t="str">
            <v>4.1.4.12.03</v>
          </cell>
          <cell r="G742" t="str">
            <v>4.1.4.12.03</v>
          </cell>
          <cell r="H742" t="str">
            <v>Pendapatan Uang Ujian Kenaikan Tingkat/Kelas</v>
          </cell>
        </row>
        <row r="743">
          <cell r="A743">
            <v>4</v>
          </cell>
          <cell r="B743">
            <v>1</v>
          </cell>
          <cell r="C743" t="str">
            <v>4</v>
          </cell>
          <cell r="D743" t="str">
            <v>13</v>
          </cell>
          <cell r="F743" t="str">
            <v>4.1.4.13</v>
          </cell>
          <cell r="G743" t="str">
            <v>4.1.4.13.0</v>
          </cell>
          <cell r="H743" t="str">
            <v>Pendapatan dari Angsuran/Cicilan Penjualan</v>
          </cell>
        </row>
        <row r="744">
          <cell r="A744">
            <v>4</v>
          </cell>
          <cell r="B744">
            <v>1</v>
          </cell>
          <cell r="C744" t="str">
            <v>4</v>
          </cell>
          <cell r="D744" t="str">
            <v>13</v>
          </cell>
          <cell r="E744" t="str">
            <v>01</v>
          </cell>
          <cell r="F744" t="str">
            <v>4.1.4.13.01</v>
          </cell>
          <cell r="G744" t="str">
            <v>4.1.4.13.01</v>
          </cell>
          <cell r="H744" t="str">
            <v>Pendapatan dari Angsuran/Cicilan Penjualan Rumah</v>
          </cell>
        </row>
        <row r="745">
          <cell r="A745">
            <v>4</v>
          </cell>
          <cell r="B745">
            <v>1</v>
          </cell>
          <cell r="C745" t="str">
            <v>4</v>
          </cell>
          <cell r="D745" t="str">
            <v>13</v>
          </cell>
          <cell r="E745" t="str">
            <v>02</v>
          </cell>
          <cell r="F745" t="str">
            <v>4.1.4.13.02</v>
          </cell>
          <cell r="G745" t="str">
            <v>4.1.4.13.02</v>
          </cell>
          <cell r="H745" t="str">
            <v>Pendapatan dari Angsuran/Cicilan Penjualan Kendaraan</v>
          </cell>
        </row>
        <row r="746">
          <cell r="A746">
            <v>4</v>
          </cell>
          <cell r="B746">
            <v>1</v>
          </cell>
          <cell r="C746" t="str">
            <v>4</v>
          </cell>
          <cell r="D746" t="str">
            <v>13</v>
          </cell>
          <cell r="E746" t="str">
            <v>03</v>
          </cell>
          <cell r="F746" t="str">
            <v>4.1.4.13.03</v>
          </cell>
          <cell r="G746" t="str">
            <v>4.1.4.13.03</v>
          </cell>
          <cell r="H746" t="str">
            <v>Pendapatan dari Angsuran/Cicilan Penjualan Tanah Eks Tanah Sewa</v>
          </cell>
        </row>
        <row r="747">
          <cell r="A747">
            <v>4</v>
          </cell>
          <cell r="B747">
            <v>1</v>
          </cell>
          <cell r="C747" t="str">
            <v>4</v>
          </cell>
          <cell r="D747" t="str">
            <v>13</v>
          </cell>
          <cell r="E747" t="str">
            <v>04</v>
          </cell>
          <cell r="F747" t="str">
            <v>4.1.4.13.04</v>
          </cell>
          <cell r="G747" t="str">
            <v>4.1.4.13.04</v>
          </cell>
          <cell r="H747" t="str">
            <v xml:space="preserve">Pendapatan dari Angsuran/Cicilan Penjualan Los/Kios </v>
          </cell>
        </row>
        <row r="748">
          <cell r="A748">
            <v>4</v>
          </cell>
          <cell r="B748">
            <v>1</v>
          </cell>
          <cell r="C748" t="str">
            <v>4</v>
          </cell>
          <cell r="D748" t="str">
            <v>14</v>
          </cell>
          <cell r="F748" t="str">
            <v>4.1.4.14</v>
          </cell>
          <cell r="G748" t="str">
            <v>4.1.4.14.0</v>
          </cell>
          <cell r="H748" t="str">
            <v>Pendapatan PAD Lainnya</v>
          </cell>
        </row>
        <row r="749">
          <cell r="A749">
            <v>4</v>
          </cell>
          <cell r="B749">
            <v>1</v>
          </cell>
          <cell r="C749" t="str">
            <v>4</v>
          </cell>
          <cell r="D749" t="str">
            <v>14</v>
          </cell>
          <cell r="E749" t="str">
            <v>01</v>
          </cell>
          <cell r="F749" t="str">
            <v>4.1.4.14.01</v>
          </cell>
          <cell r="G749" t="str">
            <v>4.1.4.14.01</v>
          </cell>
          <cell r="H749" t="str">
            <v>Pendapatan dari Kompensasi Pengelolaan TPA Bantar Gebang</v>
          </cell>
        </row>
        <row r="750">
          <cell r="A750">
            <v>4</v>
          </cell>
          <cell r="B750">
            <v>1</v>
          </cell>
          <cell r="C750" t="str">
            <v>4</v>
          </cell>
          <cell r="D750" t="str">
            <v>14</v>
          </cell>
          <cell r="E750" t="str">
            <v>02</v>
          </cell>
          <cell r="F750" t="str">
            <v>4.1.4.14.02</v>
          </cell>
          <cell r="G750" t="str">
            <v>4.1.4.14.02</v>
          </cell>
          <cell r="H750" t="str">
            <v>Pendapatan dari Kompensasi Nikah Bedolan</v>
          </cell>
        </row>
        <row r="751">
          <cell r="A751">
            <v>4</v>
          </cell>
          <cell r="B751">
            <v>1</v>
          </cell>
          <cell r="C751" t="str">
            <v>4</v>
          </cell>
          <cell r="D751" t="str">
            <v>14</v>
          </cell>
          <cell r="E751" t="str">
            <v>03</v>
          </cell>
          <cell r="F751" t="str">
            <v>4.1.4.14.03</v>
          </cell>
          <cell r="G751" t="str">
            <v>4.1.4.14.03</v>
          </cell>
          <cell r="H751" t="str">
            <v>Pendapatan PAD Lainnya</v>
          </cell>
        </row>
        <row r="752">
          <cell r="A752">
            <v>4</v>
          </cell>
          <cell r="B752" t="str">
            <v>2</v>
          </cell>
          <cell r="F752" t="str">
            <v>4.2</v>
          </cell>
          <cell r="G752" t="str">
            <v>4.2.0.0.0</v>
          </cell>
          <cell r="H752" t="str">
            <v>Dana Perimbangan</v>
          </cell>
        </row>
        <row r="753">
          <cell r="A753" t="str">
            <v>4</v>
          </cell>
          <cell r="B753" t="str">
            <v>2</v>
          </cell>
          <cell r="C753" t="str">
            <v>1</v>
          </cell>
          <cell r="F753" t="str">
            <v>4.2.1</v>
          </cell>
          <cell r="G753" t="str">
            <v>4.2.1.0.0</v>
          </cell>
          <cell r="H753" t="str">
            <v>Bagi Hasil Pajak dan Bukan Pajak</v>
          </cell>
        </row>
        <row r="754">
          <cell r="A754" t="str">
            <v>4</v>
          </cell>
          <cell r="B754" t="str">
            <v>2</v>
          </cell>
          <cell r="C754" t="str">
            <v>1</v>
          </cell>
          <cell r="D754" t="str">
            <v>01</v>
          </cell>
          <cell r="F754" t="str">
            <v>4.2.1.01</v>
          </cell>
          <cell r="G754" t="str">
            <v>4.2.1.01.0</v>
          </cell>
          <cell r="H754" t="str">
            <v>Bagi Hasil Pajak</v>
          </cell>
        </row>
        <row r="755">
          <cell r="A755" t="str">
            <v>4</v>
          </cell>
          <cell r="B755" t="str">
            <v>2</v>
          </cell>
          <cell r="C755" t="str">
            <v>1</v>
          </cell>
          <cell r="D755" t="str">
            <v>01</v>
          </cell>
          <cell r="E755" t="str">
            <v>01</v>
          </cell>
          <cell r="F755" t="str">
            <v>4.2.1.01.01</v>
          </cell>
          <cell r="G755" t="str">
            <v>4.2.1.01.01</v>
          </cell>
          <cell r="H755" t="str">
            <v>Bagi Hasil Pajak dari Pajak Bumi dan Bangunan</v>
          </cell>
        </row>
        <row r="756">
          <cell r="A756" t="str">
            <v>4</v>
          </cell>
          <cell r="B756" t="str">
            <v>2</v>
          </cell>
          <cell r="C756" t="str">
            <v>1</v>
          </cell>
          <cell r="D756" t="str">
            <v>01</v>
          </cell>
          <cell r="E756" t="str">
            <v>02</v>
          </cell>
          <cell r="F756" t="str">
            <v>4.2.1.01.02</v>
          </cell>
          <cell r="G756" t="str">
            <v>4.2.1.01.02</v>
          </cell>
          <cell r="H756" t="str">
            <v>Bagi Hasil Pajak dari Pajak Bea Perolehan Hak atas Tanah dan Bangunan</v>
          </cell>
        </row>
        <row r="757">
          <cell r="A757" t="str">
            <v>4</v>
          </cell>
          <cell r="B757" t="str">
            <v>2</v>
          </cell>
          <cell r="C757" t="str">
            <v>1</v>
          </cell>
          <cell r="D757" t="str">
            <v>01</v>
          </cell>
          <cell r="E757" t="str">
            <v>03</v>
          </cell>
          <cell r="F757" t="str">
            <v>4.2.1.01.03</v>
          </cell>
          <cell r="G757" t="str">
            <v>4.2.1.01.03</v>
          </cell>
          <cell r="H757" t="str">
            <v>Bagi Hasil Pajak dari Pajak Penghasilan (PPh) Pasal 25 dan Pasal 29 Wajib Pajak Orang Pribadi dalam Negeri dan PPh Pasal 21</v>
          </cell>
        </row>
        <row r="758">
          <cell r="A758" t="str">
            <v>4</v>
          </cell>
          <cell r="B758" t="str">
            <v>2</v>
          </cell>
          <cell r="C758" t="str">
            <v>1</v>
          </cell>
          <cell r="D758" t="str">
            <v>01</v>
          </cell>
          <cell r="E758" t="str">
            <v>04</v>
          </cell>
          <cell r="F758" t="str">
            <v>4.2.1.01.04</v>
          </cell>
          <cell r="G758" t="str">
            <v>4.2.1.01.04</v>
          </cell>
          <cell r="H758" t="str">
            <v>Pemerataan Bagi Hasil PBB dari Pemerintah Pusat</v>
          </cell>
        </row>
        <row r="759">
          <cell r="A759" t="str">
            <v>4</v>
          </cell>
          <cell r="B759" t="str">
            <v>2</v>
          </cell>
          <cell r="C759" t="str">
            <v>1</v>
          </cell>
          <cell r="D759" t="str">
            <v>01</v>
          </cell>
          <cell r="E759" t="str">
            <v>05</v>
          </cell>
          <cell r="F759" t="str">
            <v>4.2.1.01.05</v>
          </cell>
          <cell r="G759" t="str">
            <v>4.2.1.01.05</v>
          </cell>
          <cell r="H759" t="str">
            <v>Pemerataan Bagi Hasil BPHTB dari Pemerintah Pusat</v>
          </cell>
        </row>
        <row r="760">
          <cell r="A760" t="str">
            <v>4</v>
          </cell>
          <cell r="B760" t="str">
            <v>2</v>
          </cell>
          <cell r="C760" t="str">
            <v>1</v>
          </cell>
          <cell r="D760" t="str">
            <v>02</v>
          </cell>
          <cell r="F760" t="str">
            <v>4.2.1.02</v>
          </cell>
          <cell r="G760" t="str">
            <v>4.2.1.02.0</v>
          </cell>
          <cell r="H760" t="str">
            <v>Bagi Hasil Bukan Pajak/Sumber Daya Alam</v>
          </cell>
        </row>
        <row r="761">
          <cell r="A761" t="str">
            <v>4</v>
          </cell>
          <cell r="B761" t="str">
            <v>2</v>
          </cell>
          <cell r="C761" t="str">
            <v>1</v>
          </cell>
          <cell r="D761" t="str">
            <v>02</v>
          </cell>
          <cell r="E761" t="str">
            <v>01</v>
          </cell>
          <cell r="F761" t="str">
            <v>4.2.1.02.01</v>
          </cell>
          <cell r="G761" t="str">
            <v>4.2.1.02.01</v>
          </cell>
          <cell r="H761" t="str">
            <v>Bagi Hasil dari Iuran Hak Pengusahaan Hutan</v>
          </cell>
        </row>
        <row r="762">
          <cell r="A762" t="str">
            <v>4</v>
          </cell>
          <cell r="B762" t="str">
            <v>2</v>
          </cell>
          <cell r="C762" t="str">
            <v>1</v>
          </cell>
          <cell r="D762" t="str">
            <v>02</v>
          </cell>
          <cell r="E762" t="str">
            <v>02</v>
          </cell>
          <cell r="F762" t="str">
            <v>4.2.1.02.02</v>
          </cell>
          <cell r="G762" t="str">
            <v>4.2.1.02.02</v>
          </cell>
          <cell r="H762" t="str">
            <v>Bagi Hasil dari Provisi Sumber Daya Hutan</v>
          </cell>
        </row>
        <row r="763">
          <cell r="A763" t="str">
            <v>4</v>
          </cell>
          <cell r="B763" t="str">
            <v>2</v>
          </cell>
          <cell r="C763" t="str">
            <v>1</v>
          </cell>
          <cell r="D763" t="str">
            <v>02</v>
          </cell>
          <cell r="E763" t="str">
            <v>03</v>
          </cell>
          <cell r="F763" t="str">
            <v>4.2.1.02.03</v>
          </cell>
          <cell r="G763" t="str">
            <v>4.2.1.02.03</v>
          </cell>
          <cell r="H763" t="str">
            <v>Bagi Hasil dari Dana Reboisasi</v>
          </cell>
        </row>
        <row r="764">
          <cell r="A764" t="str">
            <v>4</v>
          </cell>
          <cell r="B764" t="str">
            <v>2</v>
          </cell>
          <cell r="C764" t="str">
            <v>1</v>
          </cell>
          <cell r="D764" t="str">
            <v>02</v>
          </cell>
          <cell r="E764" t="str">
            <v>04</v>
          </cell>
          <cell r="F764" t="str">
            <v>4.2.1.02.04</v>
          </cell>
          <cell r="G764" t="str">
            <v>4.2.1.02.04</v>
          </cell>
          <cell r="H764" t="str">
            <v>Bagi Hasil dari Iuran Tetap (Land-Rent)</v>
          </cell>
        </row>
        <row r="765">
          <cell r="A765" t="str">
            <v>4</v>
          </cell>
          <cell r="B765" t="str">
            <v>2</v>
          </cell>
          <cell r="C765" t="str">
            <v>1</v>
          </cell>
          <cell r="D765" t="str">
            <v>02</v>
          </cell>
          <cell r="E765" t="str">
            <v>05</v>
          </cell>
          <cell r="F765" t="str">
            <v>4.2.1.02.05</v>
          </cell>
          <cell r="G765" t="str">
            <v>4.2.1.02.05</v>
          </cell>
          <cell r="H765" t="str">
            <v>Bagi Hasil dari Iuran Eksplorasi dan Iuran Eksploitasi (Royalti)</v>
          </cell>
        </row>
        <row r="766">
          <cell r="A766" t="str">
            <v>4</v>
          </cell>
          <cell r="B766" t="str">
            <v>2</v>
          </cell>
          <cell r="C766" t="str">
            <v>1</v>
          </cell>
          <cell r="D766" t="str">
            <v>02</v>
          </cell>
          <cell r="E766" t="str">
            <v>06</v>
          </cell>
          <cell r="F766" t="str">
            <v>4.2.1.02.06</v>
          </cell>
          <cell r="G766" t="str">
            <v>4.2.1.02.06</v>
          </cell>
          <cell r="H766" t="str">
            <v>Bagi Hasil dari Pungutan Pengusahaan Perikanan</v>
          </cell>
        </row>
        <row r="767">
          <cell r="A767" t="str">
            <v>4</v>
          </cell>
          <cell r="B767" t="str">
            <v>2</v>
          </cell>
          <cell r="C767" t="str">
            <v>1</v>
          </cell>
          <cell r="D767" t="str">
            <v>02</v>
          </cell>
          <cell r="E767" t="str">
            <v>07</v>
          </cell>
          <cell r="F767" t="str">
            <v>4.2.1.02.07</v>
          </cell>
          <cell r="G767" t="str">
            <v>4.2.1.02.07</v>
          </cell>
          <cell r="H767" t="str">
            <v>Bagi Hasil dari Pungutan Hasil Perikanan</v>
          </cell>
        </row>
        <row r="768">
          <cell r="A768" t="str">
            <v>4</v>
          </cell>
          <cell r="B768" t="str">
            <v>2</v>
          </cell>
          <cell r="C768" t="str">
            <v>1</v>
          </cell>
          <cell r="D768" t="str">
            <v>02</v>
          </cell>
          <cell r="E768" t="str">
            <v>08</v>
          </cell>
          <cell r="F768" t="str">
            <v>4.2.1.02.08</v>
          </cell>
          <cell r="G768" t="str">
            <v>4.2.1.02.08</v>
          </cell>
          <cell r="H768" t="str">
            <v>Bagi Hasil dari Pertambangan Minyak Bumi</v>
          </cell>
        </row>
        <row r="769">
          <cell r="A769" t="str">
            <v>4</v>
          </cell>
          <cell r="B769" t="str">
            <v>2</v>
          </cell>
          <cell r="C769" t="str">
            <v>1</v>
          </cell>
          <cell r="D769" t="str">
            <v>02</v>
          </cell>
          <cell r="E769" t="str">
            <v>09</v>
          </cell>
          <cell r="F769" t="str">
            <v>4.2.1.02.09</v>
          </cell>
          <cell r="G769" t="str">
            <v>4.2.1.02.09</v>
          </cell>
          <cell r="H769" t="str">
            <v>Bagi Hasil dari Pertambangan Gas Bumi</v>
          </cell>
        </row>
        <row r="770">
          <cell r="A770" t="str">
            <v>4</v>
          </cell>
          <cell r="B770" t="str">
            <v>2</v>
          </cell>
          <cell r="C770" t="str">
            <v>1</v>
          </cell>
          <cell r="D770" t="str">
            <v>02</v>
          </cell>
          <cell r="E770" t="str">
            <v>10</v>
          </cell>
          <cell r="F770" t="str">
            <v>4.2.1.02.10</v>
          </cell>
          <cell r="G770" t="str">
            <v>4.2.1.02.10</v>
          </cell>
          <cell r="H770" t="str">
            <v>Bagi Hasil dari Pertambangan Panas Bumi</v>
          </cell>
        </row>
        <row r="771">
          <cell r="A771" t="str">
            <v>4</v>
          </cell>
          <cell r="B771" t="str">
            <v>2</v>
          </cell>
          <cell r="C771" t="str">
            <v>2</v>
          </cell>
          <cell r="F771" t="str">
            <v>4.2.2</v>
          </cell>
          <cell r="G771" t="str">
            <v>4.2.2.0.0</v>
          </cell>
          <cell r="H771" t="str">
            <v>Dana Alokasi Umum</v>
          </cell>
        </row>
        <row r="772">
          <cell r="A772" t="str">
            <v>4</v>
          </cell>
          <cell r="B772" t="str">
            <v>2</v>
          </cell>
          <cell r="C772" t="str">
            <v>2</v>
          </cell>
          <cell r="D772" t="str">
            <v>01</v>
          </cell>
          <cell r="F772" t="str">
            <v>4.2.2.01</v>
          </cell>
          <cell r="G772" t="str">
            <v>4.2.2.01.0</v>
          </cell>
          <cell r="H772" t="str">
            <v>Dana Alokasi Umum</v>
          </cell>
        </row>
        <row r="773">
          <cell r="A773" t="str">
            <v>4</v>
          </cell>
          <cell r="B773" t="str">
            <v>2</v>
          </cell>
          <cell r="C773" t="str">
            <v>2</v>
          </cell>
          <cell r="D773" t="str">
            <v>01</v>
          </cell>
          <cell r="E773" t="str">
            <v>01</v>
          </cell>
          <cell r="F773" t="str">
            <v>4.2.2.01.01</v>
          </cell>
          <cell r="G773" t="str">
            <v>4.2.2.01.01</v>
          </cell>
          <cell r="H773" t="str">
            <v>Dana Alokasi Umum</v>
          </cell>
        </row>
        <row r="774">
          <cell r="A774" t="str">
            <v>4</v>
          </cell>
          <cell r="B774" t="str">
            <v>2</v>
          </cell>
          <cell r="C774" t="str">
            <v>3</v>
          </cell>
          <cell r="F774" t="str">
            <v>4.2.3</v>
          </cell>
          <cell r="G774" t="str">
            <v>4.2.3.0.0</v>
          </cell>
          <cell r="H774" t="str">
            <v>Dana Alokasi Khusus</v>
          </cell>
        </row>
        <row r="775">
          <cell r="A775" t="str">
            <v>4</v>
          </cell>
          <cell r="B775" t="str">
            <v>2</v>
          </cell>
          <cell r="C775" t="str">
            <v>3</v>
          </cell>
          <cell r="D775" t="str">
            <v>01</v>
          </cell>
          <cell r="F775" t="str">
            <v>4.2.3.01</v>
          </cell>
          <cell r="G775" t="str">
            <v>4.2.3.01.0</v>
          </cell>
          <cell r="H775" t="str">
            <v>Dana Alokasi Khusus</v>
          </cell>
        </row>
        <row r="776">
          <cell r="A776" t="str">
            <v>4</v>
          </cell>
          <cell r="B776" t="str">
            <v>2</v>
          </cell>
          <cell r="C776" t="str">
            <v>3</v>
          </cell>
          <cell r="D776" t="str">
            <v>01</v>
          </cell>
          <cell r="E776" t="str">
            <v>01</v>
          </cell>
          <cell r="F776" t="str">
            <v>4.2.3.01.01</v>
          </cell>
          <cell r="G776" t="str">
            <v>4.2.3.01.01</v>
          </cell>
          <cell r="H776" t="str">
            <v>Dana Alokasi Khusus</v>
          </cell>
        </row>
        <row r="777">
          <cell r="A777" t="str">
            <v>4</v>
          </cell>
          <cell r="B777" t="str">
            <v>3</v>
          </cell>
          <cell r="F777" t="str">
            <v>4.3</v>
          </cell>
          <cell r="G777" t="str">
            <v>4.3.0.0.0</v>
          </cell>
          <cell r="H777" t="str">
            <v>Lain-lain Pendapatan Daerah yang Sah</v>
          </cell>
        </row>
        <row r="778">
          <cell r="A778" t="str">
            <v>4</v>
          </cell>
          <cell r="B778" t="str">
            <v>3</v>
          </cell>
          <cell r="C778" t="str">
            <v>1</v>
          </cell>
          <cell r="F778" t="str">
            <v>4.3.1</v>
          </cell>
          <cell r="G778" t="str">
            <v>4.3.1.0.0</v>
          </cell>
          <cell r="H778" t="str">
            <v>Pendapatan Hibah</v>
          </cell>
        </row>
        <row r="779">
          <cell r="A779" t="str">
            <v>4</v>
          </cell>
          <cell r="B779" t="str">
            <v>3</v>
          </cell>
          <cell r="C779" t="str">
            <v>1</v>
          </cell>
          <cell r="D779" t="str">
            <v>01</v>
          </cell>
          <cell r="F779" t="str">
            <v>4.3.1.01</v>
          </cell>
          <cell r="G779" t="str">
            <v>4.3.1.01.0</v>
          </cell>
          <cell r="H779" t="str">
            <v>Pendapatan Hibah dari Pemerintah</v>
          </cell>
        </row>
        <row r="780">
          <cell r="A780" t="str">
            <v>4</v>
          </cell>
          <cell r="B780" t="str">
            <v>3</v>
          </cell>
          <cell r="C780" t="str">
            <v>1</v>
          </cell>
          <cell r="D780" t="str">
            <v>01</v>
          </cell>
          <cell r="E780" t="str">
            <v>01</v>
          </cell>
          <cell r="F780" t="str">
            <v>4.3.1.01.01</v>
          </cell>
          <cell r="G780" t="str">
            <v>4.3.1.01.01</v>
          </cell>
          <cell r="H780" t="str">
            <v>Pendapatan Hibah dari Pemerintah</v>
          </cell>
        </row>
        <row r="781">
          <cell r="A781" t="str">
            <v>4</v>
          </cell>
          <cell r="B781" t="str">
            <v>3</v>
          </cell>
          <cell r="C781" t="str">
            <v>1</v>
          </cell>
          <cell r="D781" t="str">
            <v>02</v>
          </cell>
          <cell r="F781" t="str">
            <v>4.3.1.02</v>
          </cell>
          <cell r="G781" t="str">
            <v>4.3.1.02.0</v>
          </cell>
          <cell r="H781" t="str">
            <v>Pendapatan Hibah dari Pemerintah Daerah Lainnya</v>
          </cell>
        </row>
        <row r="782">
          <cell r="A782" t="str">
            <v>4</v>
          </cell>
          <cell r="B782" t="str">
            <v>3</v>
          </cell>
          <cell r="C782" t="str">
            <v>1</v>
          </cell>
          <cell r="D782" t="str">
            <v>02</v>
          </cell>
          <cell r="E782" t="str">
            <v>01</v>
          </cell>
          <cell r="F782" t="str">
            <v>4.3.1.02.01</v>
          </cell>
          <cell r="G782" t="str">
            <v>4.3.1.02.01</v>
          </cell>
          <cell r="H782" t="str">
            <v>Pendapatan Hibah dari Pemerintah Daerah Lainya</v>
          </cell>
        </row>
        <row r="783">
          <cell r="A783" t="str">
            <v>4</v>
          </cell>
          <cell r="B783" t="str">
            <v>3</v>
          </cell>
          <cell r="C783" t="str">
            <v>1</v>
          </cell>
          <cell r="D783" t="str">
            <v>03</v>
          </cell>
          <cell r="F783" t="str">
            <v>4.3.1.03</v>
          </cell>
          <cell r="G783" t="str">
            <v>4.3.1.03.0</v>
          </cell>
          <cell r="H783" t="str">
            <v>Pendapatan Hibah dari Badan/Lembaga/Organisasi Swasta Dalam Negeri</v>
          </cell>
        </row>
        <row r="784">
          <cell r="A784" t="str">
            <v>4</v>
          </cell>
          <cell r="B784" t="str">
            <v>3</v>
          </cell>
          <cell r="C784" t="str">
            <v>1</v>
          </cell>
          <cell r="D784" t="str">
            <v>03</v>
          </cell>
          <cell r="E784" t="str">
            <v>01</v>
          </cell>
          <cell r="F784" t="str">
            <v>4.3.1.03.01</v>
          </cell>
          <cell r="G784" t="str">
            <v>4.3.1.03.01</v>
          </cell>
          <cell r="H784" t="str">
            <v>Pendapatan Hibah dari Badan/Lembaga/Organisasi Swasta</v>
          </cell>
        </row>
        <row r="785">
          <cell r="A785" t="str">
            <v>4</v>
          </cell>
          <cell r="B785" t="str">
            <v>3</v>
          </cell>
          <cell r="C785" t="str">
            <v>1</v>
          </cell>
          <cell r="D785" t="str">
            <v>04</v>
          </cell>
          <cell r="F785" t="str">
            <v>4.3.1.04</v>
          </cell>
          <cell r="G785" t="str">
            <v>4.3.1.04.0</v>
          </cell>
          <cell r="H785" t="str">
            <v>Pendapatan Hibah dari Kelompok Masyarakat/Perorangan</v>
          </cell>
        </row>
        <row r="786">
          <cell r="A786" t="str">
            <v>4</v>
          </cell>
          <cell r="B786" t="str">
            <v>3</v>
          </cell>
          <cell r="C786" t="str">
            <v>1</v>
          </cell>
          <cell r="D786" t="str">
            <v>04</v>
          </cell>
          <cell r="E786" t="str">
            <v>01</v>
          </cell>
          <cell r="F786" t="str">
            <v>4.3.1.04.01</v>
          </cell>
          <cell r="G786" t="str">
            <v>4.3.1.04.01</v>
          </cell>
          <cell r="H786" t="str">
            <v>Pendapatan Hibah dari Kelompok Masyarakat/Perorangan</v>
          </cell>
        </row>
        <row r="787">
          <cell r="A787" t="str">
            <v>4</v>
          </cell>
          <cell r="B787" t="str">
            <v>3</v>
          </cell>
          <cell r="C787" t="str">
            <v>1</v>
          </cell>
          <cell r="D787" t="str">
            <v>05</v>
          </cell>
          <cell r="F787" t="str">
            <v>4.3.1.05</v>
          </cell>
          <cell r="G787" t="str">
            <v>4.3.1.05.0</v>
          </cell>
          <cell r="H787" t="str">
            <v>Pendapatan Hibah dari Luar Negeri</v>
          </cell>
        </row>
        <row r="788">
          <cell r="A788" t="str">
            <v>4</v>
          </cell>
          <cell r="B788" t="str">
            <v>3</v>
          </cell>
          <cell r="C788" t="str">
            <v>1</v>
          </cell>
          <cell r="D788" t="str">
            <v>05</v>
          </cell>
          <cell r="E788" t="str">
            <v>01</v>
          </cell>
          <cell r="F788" t="str">
            <v>4.3.1.05.01</v>
          </cell>
          <cell r="G788" t="str">
            <v>4.3.1.05.01</v>
          </cell>
          <cell r="H788" t="str">
            <v>Pendapatan Hibah dari Bilateral</v>
          </cell>
        </row>
        <row r="789">
          <cell r="A789" t="str">
            <v>4</v>
          </cell>
          <cell r="B789" t="str">
            <v>3</v>
          </cell>
          <cell r="C789" t="str">
            <v>1</v>
          </cell>
          <cell r="D789" t="str">
            <v>05</v>
          </cell>
          <cell r="E789" t="str">
            <v>02</v>
          </cell>
          <cell r="F789" t="str">
            <v>4.3.1.05.02</v>
          </cell>
          <cell r="G789" t="str">
            <v>4.3.1.05.02</v>
          </cell>
          <cell r="H789" t="str">
            <v>Pendapatan Hibah dari Multilateral</v>
          </cell>
        </row>
        <row r="790">
          <cell r="A790" t="str">
            <v>4</v>
          </cell>
          <cell r="B790" t="str">
            <v>3</v>
          </cell>
          <cell r="C790" t="str">
            <v>1</v>
          </cell>
          <cell r="D790" t="str">
            <v>05</v>
          </cell>
          <cell r="E790" t="str">
            <v>03</v>
          </cell>
          <cell r="F790" t="str">
            <v>4.3.1.05.03</v>
          </cell>
          <cell r="G790" t="str">
            <v>4.3.1.05.03</v>
          </cell>
          <cell r="H790" t="str">
            <v>Pendapatan Hibah dari Donor Lainnya</v>
          </cell>
        </row>
        <row r="791">
          <cell r="A791" t="str">
            <v>4</v>
          </cell>
          <cell r="B791" t="str">
            <v>3</v>
          </cell>
          <cell r="C791" t="str">
            <v>2</v>
          </cell>
          <cell r="F791" t="str">
            <v>4.3.2</v>
          </cell>
          <cell r="G791" t="str">
            <v>4.3.2.0.0</v>
          </cell>
          <cell r="H791" t="str">
            <v>Dana Darurat</v>
          </cell>
        </row>
        <row r="792">
          <cell r="A792" t="str">
            <v>4</v>
          </cell>
          <cell r="B792" t="str">
            <v>3</v>
          </cell>
          <cell r="C792" t="str">
            <v>2</v>
          </cell>
          <cell r="D792" t="str">
            <v>01</v>
          </cell>
          <cell r="F792" t="str">
            <v>4.3.2.01</v>
          </cell>
          <cell r="G792" t="str">
            <v>4.3.2.01.0</v>
          </cell>
          <cell r="H792" t="str">
            <v>Penanggulangan Korban/Kerusakan Akibat Bencana Alam</v>
          </cell>
        </row>
        <row r="793">
          <cell r="A793" t="str">
            <v>4</v>
          </cell>
          <cell r="B793" t="str">
            <v>3</v>
          </cell>
          <cell r="C793" t="str">
            <v>2</v>
          </cell>
          <cell r="D793" t="str">
            <v>01</v>
          </cell>
          <cell r="E793" t="str">
            <v>01</v>
          </cell>
          <cell r="F793" t="str">
            <v>4.3.2.01.01</v>
          </cell>
          <cell r="G793" t="str">
            <v>4.3.2.01.01</v>
          </cell>
          <cell r="H793" t="str">
            <v>Penanggulangan Korban/Kerusakan Akibat Bencana Alam</v>
          </cell>
        </row>
        <row r="794">
          <cell r="A794" t="str">
            <v>4</v>
          </cell>
          <cell r="B794" t="str">
            <v>3</v>
          </cell>
          <cell r="C794" t="str">
            <v>3</v>
          </cell>
          <cell r="F794" t="str">
            <v>4.3.3</v>
          </cell>
          <cell r="G794" t="str">
            <v>4.3.3.0.0</v>
          </cell>
          <cell r="H794" t="str">
            <v>Dana Bagi Hasil Pajak dari Provinsi dan Pemerintah Daerah Lainnya</v>
          </cell>
        </row>
        <row r="795">
          <cell r="A795" t="str">
            <v>4</v>
          </cell>
          <cell r="B795" t="str">
            <v>3</v>
          </cell>
          <cell r="C795" t="str">
            <v>3</v>
          </cell>
          <cell r="D795" t="str">
            <v>01</v>
          </cell>
          <cell r="F795" t="str">
            <v>4.3.3.01</v>
          </cell>
          <cell r="G795" t="str">
            <v>4.3.3.01.0</v>
          </cell>
          <cell r="H795" t="str">
            <v>Dana Bagi Hasil Pajak dari Provinsi</v>
          </cell>
        </row>
        <row r="796">
          <cell r="A796" t="str">
            <v>4</v>
          </cell>
          <cell r="B796" t="str">
            <v>3</v>
          </cell>
          <cell r="C796" t="str">
            <v>3</v>
          </cell>
          <cell r="D796" t="str">
            <v>01</v>
          </cell>
          <cell r="E796" t="str">
            <v>01</v>
          </cell>
          <cell r="F796" t="str">
            <v>4.3.3.01.01</v>
          </cell>
          <cell r="G796" t="str">
            <v>4.3.3.01.01</v>
          </cell>
          <cell r="H796" t="str">
            <v>Bagi Hasil Pajak dari Pajak Kendaraan Bermotor</v>
          </cell>
        </row>
        <row r="797">
          <cell r="A797" t="str">
            <v>4</v>
          </cell>
          <cell r="B797" t="str">
            <v>3</v>
          </cell>
          <cell r="C797" t="str">
            <v>3</v>
          </cell>
          <cell r="D797" t="str">
            <v>01</v>
          </cell>
          <cell r="E797" t="str">
            <v>02</v>
          </cell>
          <cell r="F797" t="str">
            <v>4.3.3.01.02</v>
          </cell>
          <cell r="G797" t="str">
            <v>4.3.3.01.02</v>
          </cell>
          <cell r="H797" t="str">
            <v>Bagi Hasil Pajak dari Pajak Kendaraan di atas Air</v>
          </cell>
        </row>
        <row r="798">
          <cell r="A798" t="str">
            <v>4</v>
          </cell>
          <cell r="B798" t="str">
            <v>3</v>
          </cell>
          <cell r="C798" t="str">
            <v>3</v>
          </cell>
          <cell r="D798" t="str">
            <v>01</v>
          </cell>
          <cell r="E798" t="str">
            <v>03</v>
          </cell>
          <cell r="F798" t="str">
            <v>4.3.3.01.03</v>
          </cell>
          <cell r="G798" t="str">
            <v>4.3.3.01.03</v>
          </cell>
          <cell r="H798" t="str">
            <v>Bagi Hasil dari Bea Balik Nama Kendaraan Bermotor</v>
          </cell>
        </row>
        <row r="799">
          <cell r="A799" t="str">
            <v>4</v>
          </cell>
          <cell r="B799" t="str">
            <v>3</v>
          </cell>
          <cell r="C799" t="str">
            <v>3</v>
          </cell>
          <cell r="D799" t="str">
            <v>01</v>
          </cell>
          <cell r="E799" t="str">
            <v>04</v>
          </cell>
          <cell r="F799" t="str">
            <v>4.3.3.01.04</v>
          </cell>
          <cell r="G799" t="str">
            <v>4.3.3.01.04</v>
          </cell>
          <cell r="H799" t="str">
            <v>Bagi Hasil dari Bea Balik Nama Kendaraan di Atas Air</v>
          </cell>
        </row>
        <row r="800">
          <cell r="A800" t="str">
            <v>4</v>
          </cell>
          <cell r="B800" t="str">
            <v>3</v>
          </cell>
          <cell r="C800" t="str">
            <v>3</v>
          </cell>
          <cell r="D800" t="str">
            <v>01</v>
          </cell>
          <cell r="E800" t="str">
            <v>05</v>
          </cell>
          <cell r="F800" t="str">
            <v>4.3.3.01.05</v>
          </cell>
          <cell r="G800" t="str">
            <v>4.3.3.01.05</v>
          </cell>
          <cell r="H800" t="str">
            <v>Bagi Hasil dari Pajak Bahan Bakar Kendaraan Bermotor</v>
          </cell>
        </row>
        <row r="801">
          <cell r="A801" t="str">
            <v>4</v>
          </cell>
          <cell r="B801" t="str">
            <v>3</v>
          </cell>
          <cell r="C801" t="str">
            <v>3</v>
          </cell>
          <cell r="D801" t="str">
            <v>01</v>
          </cell>
          <cell r="E801" t="str">
            <v>06</v>
          </cell>
          <cell r="F801" t="str">
            <v>4.3.3.01.06</v>
          </cell>
          <cell r="G801" t="str">
            <v>4.3.3.01.06</v>
          </cell>
          <cell r="H801" t="str">
            <v>Bagi Hasil dari Pajak Pengambilan dan Pemanfaatan Air Bawah Tanah</v>
          </cell>
        </row>
        <row r="802">
          <cell r="A802" t="str">
            <v>4</v>
          </cell>
          <cell r="B802" t="str">
            <v>3</v>
          </cell>
          <cell r="C802" t="str">
            <v>3</v>
          </cell>
          <cell r="D802" t="str">
            <v>01</v>
          </cell>
          <cell r="E802" t="str">
            <v>07</v>
          </cell>
          <cell r="F802" t="str">
            <v>4.3.3.01.07</v>
          </cell>
          <cell r="G802" t="str">
            <v>4.3.3.01.07</v>
          </cell>
          <cell r="H802" t="str">
            <v>Bagi Hasil dari Pajak Pengambilan dan Pemanfaatan Air Permukaan</v>
          </cell>
        </row>
        <row r="803">
          <cell r="A803" t="str">
            <v>4</v>
          </cell>
          <cell r="B803" t="str">
            <v>3</v>
          </cell>
          <cell r="C803" t="str">
            <v>3</v>
          </cell>
          <cell r="D803" t="str">
            <v>02</v>
          </cell>
          <cell r="F803" t="str">
            <v>4.3.3.02</v>
          </cell>
          <cell r="G803" t="str">
            <v>4.3.3.02.0</v>
          </cell>
          <cell r="H803" t="str">
            <v>Dana Bagi Hasil Pajak dari Provinsi Lainnya</v>
          </cell>
        </row>
        <row r="804">
          <cell r="A804" t="str">
            <v>4</v>
          </cell>
          <cell r="B804" t="str">
            <v>3</v>
          </cell>
          <cell r="C804" t="str">
            <v>3</v>
          </cell>
          <cell r="D804" t="str">
            <v>02</v>
          </cell>
          <cell r="E804" t="str">
            <v>01</v>
          </cell>
          <cell r="F804" t="str">
            <v>4.3.3.02.01</v>
          </cell>
          <cell r="G804" t="str">
            <v>4.3.3.02.01</v>
          </cell>
          <cell r="H804" t="str">
            <v>Dana Bagi Hasil Pajak dari Provinsi lainnya</v>
          </cell>
        </row>
        <row r="805">
          <cell r="A805" t="str">
            <v>4</v>
          </cell>
          <cell r="B805" t="str">
            <v>3</v>
          </cell>
          <cell r="C805" t="str">
            <v>3</v>
          </cell>
          <cell r="D805" t="str">
            <v>03</v>
          </cell>
          <cell r="F805" t="str">
            <v>4.3.3.03</v>
          </cell>
          <cell r="G805" t="str">
            <v>4.3.3.03.0</v>
          </cell>
          <cell r="H805" t="str">
            <v>Dana Bagi Hasil Pajak dari Kabupaten</v>
          </cell>
        </row>
        <row r="806">
          <cell r="A806" t="str">
            <v>4</v>
          </cell>
          <cell r="B806" t="str">
            <v>3</v>
          </cell>
          <cell r="C806" t="str">
            <v>3</v>
          </cell>
          <cell r="D806" t="str">
            <v>03</v>
          </cell>
          <cell r="E806" t="str">
            <v>01</v>
          </cell>
          <cell r="F806" t="str">
            <v>4.3.3.03.01</v>
          </cell>
          <cell r="G806" t="str">
            <v>4.3.3.03.01</v>
          </cell>
          <cell r="H806" t="str">
            <v>Dana Bagi Hasil Pajak dari Kabupaten Lainnya</v>
          </cell>
        </row>
        <row r="807">
          <cell r="A807" t="str">
            <v>4</v>
          </cell>
          <cell r="B807" t="str">
            <v>3</v>
          </cell>
          <cell r="C807" t="str">
            <v>3</v>
          </cell>
          <cell r="D807" t="str">
            <v>04</v>
          </cell>
          <cell r="F807" t="str">
            <v>4.3.3.04</v>
          </cell>
          <cell r="G807" t="str">
            <v>4.3.3.04.0</v>
          </cell>
          <cell r="H807" t="str">
            <v>Dana Bagi Hasil Pajak dari Kota</v>
          </cell>
        </row>
        <row r="808">
          <cell r="A808" t="str">
            <v>4</v>
          </cell>
          <cell r="B808" t="str">
            <v>3</v>
          </cell>
          <cell r="C808" t="str">
            <v>3</v>
          </cell>
          <cell r="D808" t="str">
            <v>04</v>
          </cell>
          <cell r="E808" t="str">
            <v>01</v>
          </cell>
          <cell r="F808" t="str">
            <v>4.3.3.04.01</v>
          </cell>
          <cell r="G808" t="str">
            <v>4.3.3.04.01</v>
          </cell>
          <cell r="H808" t="str">
            <v>Dana Bagi Hasil Pajak dari Kota Lainnya</v>
          </cell>
        </row>
        <row r="809">
          <cell r="A809" t="str">
            <v>4</v>
          </cell>
          <cell r="B809" t="str">
            <v>3</v>
          </cell>
          <cell r="C809" t="str">
            <v>4</v>
          </cell>
          <cell r="F809" t="str">
            <v>4.3.4</v>
          </cell>
          <cell r="G809" t="str">
            <v>4.3.4.0.0</v>
          </cell>
          <cell r="H809" t="str">
            <v>Dana Penyesuaian dan Otonomi Khusus</v>
          </cell>
        </row>
        <row r="810">
          <cell r="A810" t="str">
            <v>4</v>
          </cell>
          <cell r="B810" t="str">
            <v>3</v>
          </cell>
          <cell r="C810" t="str">
            <v>4</v>
          </cell>
          <cell r="D810" t="str">
            <v>01</v>
          </cell>
          <cell r="F810" t="str">
            <v>4.3.4.01</v>
          </cell>
          <cell r="G810" t="str">
            <v>4.3.4.01.0</v>
          </cell>
          <cell r="H810" t="str">
            <v>Dana Penyesuaian</v>
          </cell>
        </row>
        <row r="811">
          <cell r="A811" t="str">
            <v>4</v>
          </cell>
          <cell r="B811" t="str">
            <v>3</v>
          </cell>
          <cell r="C811" t="str">
            <v>4</v>
          </cell>
          <cell r="D811" t="str">
            <v>01</v>
          </cell>
          <cell r="E811" t="str">
            <v>01</v>
          </cell>
          <cell r="F811" t="str">
            <v>4.3.4.01.01</v>
          </cell>
          <cell r="G811" t="str">
            <v>4.3.4.01.01</v>
          </cell>
          <cell r="H811" t="str">
            <v>Dana Penyesuaian</v>
          </cell>
        </row>
        <row r="812">
          <cell r="A812" t="str">
            <v>4</v>
          </cell>
          <cell r="B812" t="str">
            <v>3</v>
          </cell>
          <cell r="C812" t="str">
            <v>4</v>
          </cell>
          <cell r="D812" t="str">
            <v>02</v>
          </cell>
          <cell r="F812" t="str">
            <v>4.3.4.02</v>
          </cell>
          <cell r="G812" t="str">
            <v>4.3.4.02.0</v>
          </cell>
          <cell r="H812" t="str">
            <v>Dana Otonomi Khusus</v>
          </cell>
        </row>
        <row r="813">
          <cell r="A813" t="str">
            <v>4</v>
          </cell>
          <cell r="B813" t="str">
            <v>3</v>
          </cell>
          <cell r="C813" t="str">
            <v>4</v>
          </cell>
          <cell r="D813" t="str">
            <v>02</v>
          </cell>
          <cell r="E813" t="str">
            <v>01</v>
          </cell>
          <cell r="F813" t="str">
            <v>4.3.4.02.01</v>
          </cell>
          <cell r="G813" t="str">
            <v>4.3.4.02.01</v>
          </cell>
          <cell r="H813" t="str">
            <v>Dana Otonomi Khusus</v>
          </cell>
        </row>
        <row r="814">
          <cell r="A814" t="str">
            <v>4</v>
          </cell>
          <cell r="B814" t="str">
            <v>3</v>
          </cell>
          <cell r="C814" t="str">
            <v>5</v>
          </cell>
          <cell r="F814" t="str">
            <v>4.3.5</v>
          </cell>
          <cell r="G814" t="str">
            <v>4.3.5.0.0</v>
          </cell>
          <cell r="H814" t="str">
            <v>Bantuan Keuangan dari Provinsi atau Pemerintah Daerah Lainnya</v>
          </cell>
        </row>
        <row r="815">
          <cell r="A815" t="str">
            <v>4</v>
          </cell>
          <cell r="B815" t="str">
            <v>3</v>
          </cell>
          <cell r="C815" t="str">
            <v>5</v>
          </cell>
          <cell r="D815" t="str">
            <v>01</v>
          </cell>
          <cell r="F815" t="str">
            <v>4.3.5.01</v>
          </cell>
          <cell r="G815" t="str">
            <v>4.3.5.01.0</v>
          </cell>
          <cell r="H815" t="str">
            <v>Bantuan Keuangan dari Provinsi</v>
          </cell>
        </row>
        <row r="816">
          <cell r="A816" t="str">
            <v>4</v>
          </cell>
          <cell r="B816" t="str">
            <v>3</v>
          </cell>
          <cell r="C816" t="str">
            <v>5</v>
          </cell>
          <cell r="D816" t="str">
            <v>01</v>
          </cell>
          <cell r="E816" t="str">
            <v>01</v>
          </cell>
          <cell r="F816" t="str">
            <v>4.3.5.01.01</v>
          </cell>
          <cell r="G816" t="str">
            <v>4.3.5.01.01</v>
          </cell>
          <cell r="H816" t="str">
            <v>Bantuan Keuangan dari Provinsi Jawa Barat</v>
          </cell>
        </row>
        <row r="817">
          <cell r="A817" t="str">
            <v>4</v>
          </cell>
          <cell r="B817" t="str">
            <v>3</v>
          </cell>
          <cell r="C817" t="str">
            <v>5</v>
          </cell>
          <cell r="D817" t="str">
            <v>01</v>
          </cell>
          <cell r="E817" t="str">
            <v>02</v>
          </cell>
          <cell r="F817" t="str">
            <v>4.3.5.01.02</v>
          </cell>
          <cell r="G817" t="str">
            <v>4.3.5.01.02</v>
          </cell>
          <cell r="H817" t="str">
            <v>Bantuan Keuangan dari Provinsi Lainnya</v>
          </cell>
        </row>
        <row r="818">
          <cell r="A818" t="str">
            <v>4</v>
          </cell>
          <cell r="B818" t="str">
            <v>3</v>
          </cell>
          <cell r="C818" t="str">
            <v>5</v>
          </cell>
          <cell r="D818" t="str">
            <v>02</v>
          </cell>
          <cell r="F818" t="str">
            <v>4.3.5.02</v>
          </cell>
          <cell r="G818" t="str">
            <v>4.3.5.02.0</v>
          </cell>
          <cell r="H818" t="str">
            <v>Bantuan Keuangan dari Kabupaten</v>
          </cell>
        </row>
        <row r="819">
          <cell r="A819" t="str">
            <v>4</v>
          </cell>
          <cell r="B819" t="str">
            <v>3</v>
          </cell>
          <cell r="C819" t="str">
            <v>5</v>
          </cell>
          <cell r="D819" t="str">
            <v>02</v>
          </cell>
          <cell r="E819" t="str">
            <v>01</v>
          </cell>
          <cell r="F819" t="str">
            <v>4.3.5.02.01</v>
          </cell>
          <cell r="G819" t="str">
            <v>4.3.5.02.01</v>
          </cell>
          <cell r="H819" t="str">
            <v>Bantuan Keuangan dari Kabupaten Lainnya</v>
          </cell>
        </row>
        <row r="820">
          <cell r="A820" t="str">
            <v>4</v>
          </cell>
          <cell r="B820" t="str">
            <v>3</v>
          </cell>
          <cell r="C820" t="str">
            <v>5</v>
          </cell>
          <cell r="D820" t="str">
            <v>03</v>
          </cell>
          <cell r="F820" t="str">
            <v>4.3.5.03</v>
          </cell>
          <cell r="G820" t="str">
            <v>4.3.5.03.0</v>
          </cell>
          <cell r="H820" t="str">
            <v>Bantuan Keuangan dari Kota</v>
          </cell>
        </row>
        <row r="821">
          <cell r="A821" t="str">
            <v>4</v>
          </cell>
          <cell r="B821" t="str">
            <v>3</v>
          </cell>
          <cell r="C821" t="str">
            <v>5</v>
          </cell>
          <cell r="D821" t="str">
            <v>03</v>
          </cell>
          <cell r="E821" t="str">
            <v>01</v>
          </cell>
          <cell r="F821" t="str">
            <v>4.3.5.03.01</v>
          </cell>
          <cell r="G821" t="str">
            <v>4.3.5.03.01</v>
          </cell>
          <cell r="H821" t="str">
            <v>Bantuan Keuangan dari Kota Lainnya</v>
          </cell>
        </row>
        <row r="822">
          <cell r="A822" t="str">
            <v>5</v>
          </cell>
          <cell r="F822" t="str">
            <v>5</v>
          </cell>
          <cell r="G822" t="str">
            <v>5.0.0.0.0</v>
          </cell>
          <cell r="H822" t="str">
            <v>BELANJA DAERAH</v>
          </cell>
        </row>
        <row r="823">
          <cell r="A823" t="str">
            <v>5</v>
          </cell>
          <cell r="B823" t="str">
            <v>1</v>
          </cell>
          <cell r="F823" t="str">
            <v>5.1</v>
          </cell>
          <cell r="G823" t="str">
            <v>5.1.0.0.0</v>
          </cell>
          <cell r="H823" t="str">
            <v>BELANJA TIDAK LANGSUNG</v>
          </cell>
        </row>
        <row r="824">
          <cell r="A824" t="str">
            <v>5</v>
          </cell>
          <cell r="B824" t="str">
            <v>1</v>
          </cell>
          <cell r="C824" t="str">
            <v>1</v>
          </cell>
          <cell r="F824" t="str">
            <v>5.1.1</v>
          </cell>
          <cell r="G824" t="str">
            <v>5.1.1.0.0</v>
          </cell>
          <cell r="H824" t="str">
            <v>BELANJA PEGAWAI</v>
          </cell>
        </row>
        <row r="825">
          <cell r="A825" t="str">
            <v>5</v>
          </cell>
          <cell r="B825" t="str">
            <v>1</v>
          </cell>
          <cell r="C825" t="str">
            <v>1</v>
          </cell>
          <cell r="D825" t="str">
            <v>01</v>
          </cell>
          <cell r="F825" t="str">
            <v>5.1.1.01</v>
          </cell>
          <cell r="G825" t="str">
            <v>5.1.1.01.0</v>
          </cell>
          <cell r="H825" t="str">
            <v>Gaji dan Tunjangan</v>
          </cell>
        </row>
        <row r="826">
          <cell r="A826" t="str">
            <v>5</v>
          </cell>
          <cell r="B826" t="str">
            <v>1</v>
          </cell>
          <cell r="C826" t="str">
            <v>1</v>
          </cell>
          <cell r="D826" t="str">
            <v>01</v>
          </cell>
          <cell r="E826" t="str">
            <v>01</v>
          </cell>
          <cell r="F826" t="str">
            <v>5.1.1.01.01</v>
          </cell>
          <cell r="G826" t="str">
            <v>5.1.1.01.01</v>
          </cell>
          <cell r="H826" t="str">
            <v>Gaji Pokok PNS/Uang Representasi</v>
          </cell>
        </row>
        <row r="827">
          <cell r="A827" t="str">
            <v>5</v>
          </cell>
          <cell r="B827" t="str">
            <v>1</v>
          </cell>
          <cell r="C827" t="str">
            <v>1</v>
          </cell>
          <cell r="D827" t="str">
            <v>01</v>
          </cell>
          <cell r="E827" t="str">
            <v>02</v>
          </cell>
          <cell r="F827" t="str">
            <v>5.1.1.01.02</v>
          </cell>
          <cell r="G827" t="str">
            <v>5.1.1.01.02</v>
          </cell>
          <cell r="H827" t="str">
            <v>Tunjangan Keluarga</v>
          </cell>
        </row>
        <row r="828">
          <cell r="A828" t="str">
            <v>5</v>
          </cell>
          <cell r="B828" t="str">
            <v>1</v>
          </cell>
          <cell r="C828" t="str">
            <v>1</v>
          </cell>
          <cell r="D828" t="str">
            <v>01</v>
          </cell>
          <cell r="E828" t="str">
            <v>03</v>
          </cell>
          <cell r="F828" t="str">
            <v>5.1.1.01.03</v>
          </cell>
          <cell r="G828" t="str">
            <v>5.1.1.01.03</v>
          </cell>
          <cell r="H828" t="str">
            <v>Tunjangan Jabatan</v>
          </cell>
        </row>
        <row r="829">
          <cell r="A829" t="str">
            <v>5</v>
          </cell>
          <cell r="B829" t="str">
            <v>1</v>
          </cell>
          <cell r="C829" t="str">
            <v>1</v>
          </cell>
          <cell r="D829" t="str">
            <v>01</v>
          </cell>
          <cell r="E829" t="str">
            <v>04</v>
          </cell>
          <cell r="F829" t="str">
            <v>5.1.1.01.04</v>
          </cell>
          <cell r="G829" t="str">
            <v>5.1.1.01.04</v>
          </cell>
          <cell r="H829" t="str">
            <v>Tunjangan Fungsional</v>
          </cell>
        </row>
        <row r="830">
          <cell r="A830" t="str">
            <v>5</v>
          </cell>
          <cell r="B830" t="str">
            <v>1</v>
          </cell>
          <cell r="C830" t="str">
            <v>1</v>
          </cell>
          <cell r="D830" t="str">
            <v>01</v>
          </cell>
          <cell r="E830" t="str">
            <v>05</v>
          </cell>
          <cell r="F830" t="str">
            <v>5.1.1.01.05</v>
          </cell>
          <cell r="G830" t="str">
            <v>5.1.1.01.05</v>
          </cell>
          <cell r="H830" t="str">
            <v>Tunjangan Fungsional Umum</v>
          </cell>
        </row>
        <row r="831">
          <cell r="A831" t="str">
            <v>5</v>
          </cell>
          <cell r="B831" t="str">
            <v>1</v>
          </cell>
          <cell r="C831" t="str">
            <v>1</v>
          </cell>
          <cell r="D831" t="str">
            <v>01</v>
          </cell>
          <cell r="E831" t="str">
            <v>06</v>
          </cell>
          <cell r="F831" t="str">
            <v>5.1.1.01.06</v>
          </cell>
          <cell r="G831" t="str">
            <v>5.1.1.01.06</v>
          </cell>
          <cell r="H831" t="str">
            <v>Tunjangan Beras</v>
          </cell>
        </row>
        <row r="832">
          <cell r="A832" t="str">
            <v>5</v>
          </cell>
          <cell r="B832" t="str">
            <v>1</v>
          </cell>
          <cell r="C832" t="str">
            <v>1</v>
          </cell>
          <cell r="D832" t="str">
            <v>01</v>
          </cell>
          <cell r="E832" t="str">
            <v>07</v>
          </cell>
          <cell r="F832" t="str">
            <v>5.1.1.01.07</v>
          </cell>
          <cell r="G832" t="str">
            <v>5.1.1.01.07</v>
          </cell>
          <cell r="H832" t="str">
            <v>Tunjangan PPh/Tunjangan Khusus</v>
          </cell>
        </row>
        <row r="833">
          <cell r="A833" t="str">
            <v>5</v>
          </cell>
          <cell r="B833" t="str">
            <v>1</v>
          </cell>
          <cell r="C833" t="str">
            <v>1</v>
          </cell>
          <cell r="D833" t="str">
            <v>01</v>
          </cell>
          <cell r="E833" t="str">
            <v>08</v>
          </cell>
          <cell r="F833" t="str">
            <v>5.1.1.01.08</v>
          </cell>
          <cell r="G833" t="str">
            <v>5.1.1.01.08</v>
          </cell>
          <cell r="H833" t="str">
            <v>Pembulatan Gaji</v>
          </cell>
        </row>
        <row r="834">
          <cell r="A834" t="str">
            <v>5</v>
          </cell>
          <cell r="B834" t="str">
            <v>1</v>
          </cell>
          <cell r="C834" t="str">
            <v>1</v>
          </cell>
          <cell r="D834" t="str">
            <v>01</v>
          </cell>
          <cell r="E834" t="str">
            <v>09</v>
          </cell>
          <cell r="F834" t="str">
            <v>5.1.1.01.09</v>
          </cell>
          <cell r="G834" t="str">
            <v>5.1.1.01.09</v>
          </cell>
          <cell r="H834" t="str">
            <v>Iuran Asuransi Kesehatan</v>
          </cell>
        </row>
        <row r="835">
          <cell r="A835" t="str">
            <v>5</v>
          </cell>
          <cell r="B835" t="str">
            <v>1</v>
          </cell>
          <cell r="C835" t="str">
            <v>1</v>
          </cell>
          <cell r="D835" t="str">
            <v>01</v>
          </cell>
          <cell r="E835" t="str">
            <v>10</v>
          </cell>
          <cell r="F835" t="str">
            <v>5.1.1.01.10</v>
          </cell>
          <cell r="G835" t="str">
            <v>5.1.1.01.10</v>
          </cell>
          <cell r="H835" t="str">
            <v>Uang Paket</v>
          </cell>
        </row>
        <row r="836">
          <cell r="A836" t="str">
            <v>5</v>
          </cell>
          <cell r="B836" t="str">
            <v>1</v>
          </cell>
          <cell r="C836" t="str">
            <v>1</v>
          </cell>
          <cell r="D836" t="str">
            <v>01</v>
          </cell>
          <cell r="E836" t="str">
            <v>11</v>
          </cell>
          <cell r="F836" t="str">
            <v>5.1.1.01.11</v>
          </cell>
          <cell r="G836" t="str">
            <v>5.1.1.01.11</v>
          </cell>
          <cell r="H836" t="str">
            <v>Tunjangan Panitia Musyawarah</v>
          </cell>
        </row>
        <row r="837">
          <cell r="A837" t="str">
            <v>5</v>
          </cell>
          <cell r="B837" t="str">
            <v>1</v>
          </cell>
          <cell r="C837" t="str">
            <v>1</v>
          </cell>
          <cell r="D837" t="str">
            <v>01</v>
          </cell>
          <cell r="E837" t="str">
            <v>12</v>
          </cell>
          <cell r="F837" t="str">
            <v>5.1.1.01.12</v>
          </cell>
          <cell r="G837" t="str">
            <v>5.1.1.01.12</v>
          </cell>
          <cell r="H837" t="str">
            <v>Tunjangan Komisi</v>
          </cell>
        </row>
        <row r="838">
          <cell r="A838" t="str">
            <v>5</v>
          </cell>
          <cell r="B838" t="str">
            <v>1</v>
          </cell>
          <cell r="C838" t="str">
            <v>1</v>
          </cell>
          <cell r="D838" t="str">
            <v>01</v>
          </cell>
          <cell r="E838" t="str">
            <v>13</v>
          </cell>
          <cell r="F838" t="str">
            <v>5.1.1.01.13</v>
          </cell>
          <cell r="G838" t="str">
            <v>5.1.1.01.13</v>
          </cell>
          <cell r="H838" t="str">
            <v>Tunjangan Panitia Anggaran</v>
          </cell>
        </row>
        <row r="839">
          <cell r="A839" t="str">
            <v>5</v>
          </cell>
          <cell r="B839" t="str">
            <v>1</v>
          </cell>
          <cell r="C839" t="str">
            <v>1</v>
          </cell>
          <cell r="D839" t="str">
            <v>01</v>
          </cell>
          <cell r="E839" t="str">
            <v>14</v>
          </cell>
          <cell r="F839" t="str">
            <v>5.1.1.01.14</v>
          </cell>
          <cell r="G839" t="str">
            <v>5.1.1.01.14</v>
          </cell>
          <cell r="H839" t="str">
            <v>Tunjangan Badan Kehormatan</v>
          </cell>
        </row>
        <row r="840">
          <cell r="A840" t="str">
            <v>5</v>
          </cell>
          <cell r="B840" t="str">
            <v>1</v>
          </cell>
          <cell r="C840" t="str">
            <v>1</v>
          </cell>
          <cell r="D840" t="str">
            <v>01</v>
          </cell>
          <cell r="E840" t="str">
            <v>15</v>
          </cell>
          <cell r="F840" t="str">
            <v>5.1.1.01.15</v>
          </cell>
          <cell r="G840" t="str">
            <v>5.1.1.01.15</v>
          </cell>
          <cell r="H840" t="str">
            <v>Tunjangan Alat Kelengkapan Lainnya</v>
          </cell>
        </row>
        <row r="841">
          <cell r="A841" t="str">
            <v>5</v>
          </cell>
          <cell r="B841" t="str">
            <v>1</v>
          </cell>
          <cell r="C841" t="str">
            <v>1</v>
          </cell>
          <cell r="D841" t="str">
            <v>01</v>
          </cell>
          <cell r="E841" t="str">
            <v>16</v>
          </cell>
          <cell r="F841" t="str">
            <v>5.1.1.01.16</v>
          </cell>
          <cell r="G841" t="str">
            <v>5.1.1.01.16</v>
          </cell>
          <cell r="H841" t="str">
            <v>Tunjangan Perumahan</v>
          </cell>
        </row>
        <row r="842">
          <cell r="A842" t="str">
            <v>5</v>
          </cell>
          <cell r="B842" t="str">
            <v>1</v>
          </cell>
          <cell r="C842" t="str">
            <v>1</v>
          </cell>
          <cell r="D842" t="str">
            <v>01</v>
          </cell>
          <cell r="E842" t="str">
            <v>17</v>
          </cell>
          <cell r="F842" t="str">
            <v>5.1.1.01.17</v>
          </cell>
          <cell r="G842" t="str">
            <v>5.1.1.01.17</v>
          </cell>
          <cell r="H842" t="str">
            <v>Uang Duka Wafat</v>
          </cell>
        </row>
        <row r="843">
          <cell r="A843" t="str">
            <v>5</v>
          </cell>
          <cell r="B843" t="str">
            <v>1</v>
          </cell>
          <cell r="C843" t="str">
            <v>1</v>
          </cell>
          <cell r="D843" t="str">
            <v>01</v>
          </cell>
          <cell r="E843" t="str">
            <v>18</v>
          </cell>
          <cell r="F843" t="str">
            <v>5.1.1.01.18</v>
          </cell>
          <cell r="G843" t="str">
            <v>5.1.1.01.18</v>
          </cell>
          <cell r="H843" t="str">
            <v>Uang Jasa Pengabdian</v>
          </cell>
        </row>
        <row r="844">
          <cell r="A844" t="str">
            <v>5</v>
          </cell>
          <cell r="B844" t="str">
            <v>1</v>
          </cell>
          <cell r="C844" t="str">
            <v>1</v>
          </cell>
          <cell r="D844" t="str">
            <v>02</v>
          </cell>
          <cell r="F844" t="str">
            <v>5.1.1.02</v>
          </cell>
          <cell r="G844" t="str">
            <v>5.1.1.02.0</v>
          </cell>
          <cell r="H844" t="str">
            <v>Tambahan Penghasilan PNS</v>
          </cell>
        </row>
        <row r="845">
          <cell r="A845" t="str">
            <v>5</v>
          </cell>
          <cell r="B845" t="str">
            <v>1</v>
          </cell>
          <cell r="C845" t="str">
            <v>1</v>
          </cell>
          <cell r="D845" t="str">
            <v>02</v>
          </cell>
          <cell r="E845" t="str">
            <v>01</v>
          </cell>
          <cell r="F845" t="str">
            <v>5.1.1.02.01</v>
          </cell>
          <cell r="G845" t="str">
            <v>5.1.1.02.01</v>
          </cell>
          <cell r="H845" t="str">
            <v>Tambahan Penghasilan Berdasarkan Beban Kerja</v>
          </cell>
        </row>
        <row r="846">
          <cell r="A846" t="str">
            <v>5</v>
          </cell>
          <cell r="B846" t="str">
            <v>1</v>
          </cell>
          <cell r="C846" t="str">
            <v>1</v>
          </cell>
          <cell r="D846" t="str">
            <v>02</v>
          </cell>
          <cell r="E846" t="str">
            <v>02</v>
          </cell>
          <cell r="F846" t="str">
            <v>5.1.1.02.02</v>
          </cell>
          <cell r="G846" t="str">
            <v>5.1.1.02.02</v>
          </cell>
          <cell r="H846" t="str">
            <v>Tambahan Penghasilan Berdasarkan Tempat Bertugas</v>
          </cell>
        </row>
        <row r="847">
          <cell r="A847" t="str">
            <v>5</v>
          </cell>
          <cell r="B847" t="str">
            <v>1</v>
          </cell>
          <cell r="C847" t="str">
            <v>1</v>
          </cell>
          <cell r="D847" t="str">
            <v>02</v>
          </cell>
          <cell r="E847" t="str">
            <v>03</v>
          </cell>
          <cell r="F847" t="str">
            <v>5.1.1.02.03</v>
          </cell>
          <cell r="G847" t="str">
            <v>5.1.1.02.03</v>
          </cell>
          <cell r="H847" t="str">
            <v>Tambahan Penghasilan Berdasarkan Kondisi Kerja</v>
          </cell>
        </row>
        <row r="848">
          <cell r="A848" t="str">
            <v>5</v>
          </cell>
          <cell r="B848" t="str">
            <v>1</v>
          </cell>
          <cell r="C848" t="str">
            <v>1</v>
          </cell>
          <cell r="D848" t="str">
            <v>02</v>
          </cell>
          <cell r="E848" t="str">
            <v>04</v>
          </cell>
          <cell r="F848" t="str">
            <v>5.1.1.02.04</v>
          </cell>
          <cell r="G848" t="str">
            <v>5.1.1.02.04</v>
          </cell>
          <cell r="H848" t="str">
            <v>Tambahan Penghasilan Berdasarkan Kelangkaan Profesi</v>
          </cell>
        </row>
        <row r="849">
          <cell r="A849" t="str">
            <v>5</v>
          </cell>
          <cell r="B849" t="str">
            <v>1</v>
          </cell>
          <cell r="C849" t="str">
            <v>1</v>
          </cell>
          <cell r="D849" t="str">
            <v>02</v>
          </cell>
          <cell r="E849" t="str">
            <v>05</v>
          </cell>
          <cell r="F849" t="str">
            <v>5.1.1.02.05</v>
          </cell>
          <cell r="G849" t="str">
            <v>5.1.1.02.05</v>
          </cell>
          <cell r="H849" t="str">
            <v>Tambahan Penghasilan Berdasarkan Prestasi Kerja</v>
          </cell>
        </row>
        <row r="850">
          <cell r="A850" t="str">
            <v>5</v>
          </cell>
          <cell r="B850" t="str">
            <v>1</v>
          </cell>
          <cell r="C850" t="str">
            <v>1</v>
          </cell>
          <cell r="D850" t="str">
            <v>03</v>
          </cell>
          <cell r="F850" t="str">
            <v>5.1.1.03</v>
          </cell>
          <cell r="G850" t="str">
            <v>5.1.1.03.0</v>
          </cell>
          <cell r="H850" t="str">
            <v>Belanja Penerimaan Lainnya Pimpinan &amp; Anggota DPRD serta KDH/WKDH</v>
          </cell>
        </row>
        <row r="851">
          <cell r="A851" t="str">
            <v>5</v>
          </cell>
          <cell r="B851" t="str">
            <v>1</v>
          </cell>
          <cell r="C851" t="str">
            <v>1</v>
          </cell>
          <cell r="D851" t="str">
            <v>03</v>
          </cell>
          <cell r="E851" t="str">
            <v>01</v>
          </cell>
          <cell r="F851" t="str">
            <v>5.1.1.03.01</v>
          </cell>
          <cell r="G851" t="str">
            <v>5.1.1.03.01</v>
          </cell>
          <cell r="H851" t="str">
            <v>Belanja Penunjang Operasional Pimpinan DPRD</v>
          </cell>
        </row>
        <row r="852">
          <cell r="A852" t="str">
            <v>5</v>
          </cell>
          <cell r="B852" t="str">
            <v>1</v>
          </cell>
          <cell r="C852" t="str">
            <v>1</v>
          </cell>
          <cell r="D852" t="str">
            <v>03</v>
          </cell>
          <cell r="E852" t="str">
            <v>02</v>
          </cell>
          <cell r="F852" t="str">
            <v>5.1.1.03.02</v>
          </cell>
          <cell r="G852" t="str">
            <v>5.1.1.03.02</v>
          </cell>
          <cell r="H852" t="str">
            <v>Belanja Penunjang Komunikasi Intensif Pimpinan dan Anggota DPRD</v>
          </cell>
        </row>
        <row r="853">
          <cell r="A853" t="str">
            <v>5</v>
          </cell>
          <cell r="B853" t="str">
            <v>1</v>
          </cell>
          <cell r="C853" t="str">
            <v>1</v>
          </cell>
          <cell r="D853" t="str">
            <v>03</v>
          </cell>
          <cell r="E853" t="str">
            <v>03</v>
          </cell>
          <cell r="F853" t="str">
            <v>5.1.1.03.03</v>
          </cell>
          <cell r="G853" t="str">
            <v>5.1.1.03.03</v>
          </cell>
          <cell r="H853" t="str">
            <v>Belanja Penunjang Operasional KDH/WKDH</v>
          </cell>
        </row>
        <row r="854">
          <cell r="A854" t="str">
            <v>5</v>
          </cell>
          <cell r="B854" t="str">
            <v>1</v>
          </cell>
          <cell r="C854" t="str">
            <v>1</v>
          </cell>
          <cell r="D854" t="str">
            <v>04</v>
          </cell>
          <cell r="F854" t="str">
            <v>5.1.1.04</v>
          </cell>
          <cell r="G854" t="str">
            <v>5.1.1.04.0</v>
          </cell>
          <cell r="H854" t="str">
            <v>Biaya Pemungutan Pajak Daerah</v>
          </cell>
        </row>
        <row r="855">
          <cell r="A855" t="str">
            <v>5</v>
          </cell>
          <cell r="B855" t="str">
            <v>1</v>
          </cell>
          <cell r="C855" t="str">
            <v>1</v>
          </cell>
          <cell r="D855" t="str">
            <v>04</v>
          </cell>
          <cell r="E855" t="str">
            <v>01</v>
          </cell>
          <cell r="F855" t="str">
            <v>5.1.1.04.01</v>
          </cell>
          <cell r="G855" t="str">
            <v>5.1.1.04.01</v>
          </cell>
          <cell r="H855" t="str">
            <v>Pemungutan PBB</v>
          </cell>
        </row>
        <row r="856">
          <cell r="A856" t="str">
            <v>5</v>
          </cell>
          <cell r="B856" t="str">
            <v>1</v>
          </cell>
          <cell r="C856" t="str">
            <v>1</v>
          </cell>
          <cell r="D856" t="str">
            <v>04</v>
          </cell>
          <cell r="E856" t="str">
            <v>02</v>
          </cell>
          <cell r="F856" t="str">
            <v>5.1.1.04.02</v>
          </cell>
          <cell r="G856" t="str">
            <v>5.1.1.04.02</v>
          </cell>
          <cell r="H856" t="str">
            <v xml:space="preserve">Pemungutan Pajak Daerah </v>
          </cell>
        </row>
        <row r="857">
          <cell r="A857" t="str">
            <v>5</v>
          </cell>
          <cell r="B857" t="str">
            <v>1</v>
          </cell>
          <cell r="C857" t="str">
            <v>1</v>
          </cell>
          <cell r="D857" t="str">
            <v>05</v>
          </cell>
          <cell r="F857" t="str">
            <v>5.1.1.05</v>
          </cell>
          <cell r="G857" t="str">
            <v>5.1.1.05.0</v>
          </cell>
          <cell r="H857" t="str">
            <v>Biaya Jasa Pelayanan Kesehatan</v>
          </cell>
        </row>
        <row r="858">
          <cell r="A858" t="str">
            <v>5</v>
          </cell>
          <cell r="B858" t="str">
            <v>1</v>
          </cell>
          <cell r="C858" t="str">
            <v>1</v>
          </cell>
          <cell r="D858" t="str">
            <v>05</v>
          </cell>
          <cell r="E858" t="str">
            <v>01</v>
          </cell>
          <cell r="F858" t="str">
            <v>5.1.1.05.01</v>
          </cell>
          <cell r="G858" t="str">
            <v>5.1.1.05.01</v>
          </cell>
          <cell r="H858" t="str">
            <v>Biaya Jasa Pelayanan Kesehatan RSUD/Puskesmas</v>
          </cell>
        </row>
        <row r="859">
          <cell r="A859" t="str">
            <v>5</v>
          </cell>
          <cell r="B859" t="str">
            <v>1</v>
          </cell>
          <cell r="C859" t="str">
            <v>2</v>
          </cell>
          <cell r="F859" t="str">
            <v>5.1.2</v>
          </cell>
          <cell r="G859" t="str">
            <v>5.1.2.0.0</v>
          </cell>
          <cell r="H859" t="str">
            <v>BELANJA BUNGA</v>
          </cell>
        </row>
        <row r="860">
          <cell r="A860" t="str">
            <v>5</v>
          </cell>
          <cell r="B860" t="str">
            <v>1</v>
          </cell>
          <cell r="C860" t="str">
            <v>2</v>
          </cell>
          <cell r="D860" t="str">
            <v>01</v>
          </cell>
          <cell r="F860" t="str">
            <v>5.1.2.01</v>
          </cell>
          <cell r="G860" t="str">
            <v>5.1.2.01.0</v>
          </cell>
          <cell r="H860" t="str">
            <v>Bunga Utang Pinjaman</v>
          </cell>
        </row>
        <row r="861">
          <cell r="A861" t="str">
            <v>5</v>
          </cell>
          <cell r="B861" t="str">
            <v>1</v>
          </cell>
          <cell r="C861" t="str">
            <v>2</v>
          </cell>
          <cell r="D861" t="str">
            <v>01</v>
          </cell>
          <cell r="E861" t="str">
            <v>01</v>
          </cell>
          <cell r="F861" t="str">
            <v>5.1.2.01.01</v>
          </cell>
          <cell r="G861" t="str">
            <v>5.1.2.01.01</v>
          </cell>
          <cell r="H861" t="str">
            <v>Bunga Utang Pinjaman kepada Pemerintah</v>
          </cell>
        </row>
        <row r="862">
          <cell r="A862" t="str">
            <v>5</v>
          </cell>
          <cell r="B862" t="str">
            <v>1</v>
          </cell>
          <cell r="C862" t="str">
            <v>2</v>
          </cell>
          <cell r="D862" t="str">
            <v>01</v>
          </cell>
          <cell r="E862" t="str">
            <v>02</v>
          </cell>
          <cell r="F862" t="str">
            <v>5.1.2.01.02</v>
          </cell>
          <cell r="G862" t="str">
            <v>5.1.2.01.02</v>
          </cell>
          <cell r="H862" t="str">
            <v>Bunga Utang Pinjaman kepada Pemerintah Daerah Lainnya</v>
          </cell>
        </row>
        <row r="863">
          <cell r="A863" t="str">
            <v>5</v>
          </cell>
          <cell r="B863" t="str">
            <v>1</v>
          </cell>
          <cell r="C863" t="str">
            <v>2</v>
          </cell>
          <cell r="D863" t="str">
            <v>01</v>
          </cell>
          <cell r="E863" t="str">
            <v>03</v>
          </cell>
          <cell r="F863" t="str">
            <v>5.1.2.01.03</v>
          </cell>
          <cell r="G863" t="str">
            <v>5.1.2.01.03</v>
          </cell>
          <cell r="H863" t="str">
            <v>Bunga Utang Pinjaman kepada Lembaga Keuangan Bank</v>
          </cell>
        </row>
        <row r="864">
          <cell r="A864" t="str">
            <v>5</v>
          </cell>
          <cell r="B864" t="str">
            <v>1</v>
          </cell>
          <cell r="C864" t="str">
            <v>2</v>
          </cell>
          <cell r="D864" t="str">
            <v>01</v>
          </cell>
          <cell r="E864" t="str">
            <v>04</v>
          </cell>
          <cell r="F864" t="str">
            <v>5.1.2.01.04</v>
          </cell>
          <cell r="G864" t="str">
            <v>5.1.2.01.04</v>
          </cell>
          <cell r="H864" t="str">
            <v>Bunga Utang Pinjaman kepada Lembaga Keuangan Bukan Bank</v>
          </cell>
        </row>
        <row r="865">
          <cell r="A865" t="str">
            <v>5</v>
          </cell>
          <cell r="B865" t="str">
            <v>1</v>
          </cell>
          <cell r="C865" t="str">
            <v>2</v>
          </cell>
          <cell r="D865" t="str">
            <v>02</v>
          </cell>
          <cell r="F865" t="str">
            <v>5.1.2.02</v>
          </cell>
          <cell r="G865" t="str">
            <v>5.1.2.02.0</v>
          </cell>
          <cell r="H865" t="str">
            <v>Bunga Utang Obligasi</v>
          </cell>
        </row>
        <row r="866">
          <cell r="A866" t="str">
            <v>5</v>
          </cell>
          <cell r="B866" t="str">
            <v>1</v>
          </cell>
          <cell r="C866" t="str">
            <v>2</v>
          </cell>
          <cell r="D866" t="str">
            <v>02</v>
          </cell>
          <cell r="E866" t="str">
            <v>01</v>
          </cell>
          <cell r="F866" t="str">
            <v>5.1.2.02.01</v>
          </cell>
          <cell r="G866" t="str">
            <v>5.1.2.02.01</v>
          </cell>
          <cell r="H866" t="str">
            <v>Bunga Utang Obligasi</v>
          </cell>
        </row>
        <row r="867">
          <cell r="A867" t="str">
            <v>5</v>
          </cell>
          <cell r="B867" t="str">
            <v>1</v>
          </cell>
          <cell r="C867" t="str">
            <v>3</v>
          </cell>
          <cell r="F867" t="str">
            <v>5.1.3</v>
          </cell>
          <cell r="G867" t="str">
            <v>5.1.3.0.0</v>
          </cell>
          <cell r="H867" t="str">
            <v>BELANJA SUBSIDI</v>
          </cell>
        </row>
        <row r="868">
          <cell r="A868" t="str">
            <v>5</v>
          </cell>
          <cell r="B868" t="str">
            <v>1</v>
          </cell>
          <cell r="C868" t="str">
            <v>3</v>
          </cell>
          <cell r="D868" t="str">
            <v>01</v>
          </cell>
          <cell r="F868" t="str">
            <v>5.1.3.01</v>
          </cell>
          <cell r="G868" t="str">
            <v>5.1.3.01.0</v>
          </cell>
          <cell r="H868" t="str">
            <v>Belanja Subsidi kepada Perusahaan/Lembaga</v>
          </cell>
        </row>
        <row r="869">
          <cell r="A869" t="str">
            <v>5</v>
          </cell>
          <cell r="B869" t="str">
            <v>1</v>
          </cell>
          <cell r="C869" t="str">
            <v>3</v>
          </cell>
          <cell r="D869" t="str">
            <v>01</v>
          </cell>
          <cell r="E869" t="str">
            <v>01</v>
          </cell>
          <cell r="F869" t="str">
            <v>5.1.3.01.01</v>
          </cell>
          <cell r="G869" t="str">
            <v>5.1.3.01.01</v>
          </cell>
          <cell r="H869" t="str">
            <v>Belanja Subsidi kepada Perusahaan</v>
          </cell>
        </row>
        <row r="870">
          <cell r="A870" t="str">
            <v>5</v>
          </cell>
          <cell r="B870" t="str">
            <v>1</v>
          </cell>
          <cell r="C870" t="str">
            <v>3</v>
          </cell>
          <cell r="D870" t="str">
            <v>01</v>
          </cell>
          <cell r="E870" t="str">
            <v>02</v>
          </cell>
          <cell r="F870" t="str">
            <v>5.1.3.01.02</v>
          </cell>
          <cell r="G870" t="str">
            <v>5.1.3.01.02</v>
          </cell>
          <cell r="H870" t="str">
            <v>Belanja Subsidi kepada Lembaga</v>
          </cell>
        </row>
        <row r="871">
          <cell r="A871" t="str">
            <v>5</v>
          </cell>
          <cell r="B871" t="str">
            <v>1</v>
          </cell>
          <cell r="C871" t="str">
            <v>4</v>
          </cell>
          <cell r="F871" t="str">
            <v>5.1.4</v>
          </cell>
          <cell r="G871" t="str">
            <v>5.1.4.0.0</v>
          </cell>
          <cell r="H871" t="str">
            <v>BELANJA HIBAH</v>
          </cell>
        </row>
        <row r="872">
          <cell r="A872" t="str">
            <v>5</v>
          </cell>
          <cell r="B872" t="str">
            <v>1</v>
          </cell>
          <cell r="C872" t="str">
            <v>4</v>
          </cell>
          <cell r="D872" t="str">
            <v>01</v>
          </cell>
          <cell r="F872" t="str">
            <v>5.1.4.01</v>
          </cell>
          <cell r="G872" t="str">
            <v>5.1.4.01.0</v>
          </cell>
          <cell r="H872" t="str">
            <v>Belanja Hibah kepada Pemerintah Pusat</v>
          </cell>
        </row>
        <row r="873">
          <cell r="A873" t="str">
            <v>5</v>
          </cell>
          <cell r="B873" t="str">
            <v>1</v>
          </cell>
          <cell r="C873" t="str">
            <v>4</v>
          </cell>
          <cell r="D873" t="str">
            <v>01</v>
          </cell>
          <cell r="E873" t="str">
            <v>01</v>
          </cell>
          <cell r="F873" t="str">
            <v>5.1.4.01.01</v>
          </cell>
          <cell r="G873" t="str">
            <v>5.1.4.01.01</v>
          </cell>
          <cell r="H873" t="str">
            <v>Belanja Hibah kepada Pemerintah Pusat</v>
          </cell>
        </row>
        <row r="874">
          <cell r="A874" t="str">
            <v>5</v>
          </cell>
          <cell r="B874" t="str">
            <v>1</v>
          </cell>
          <cell r="C874" t="str">
            <v>4</v>
          </cell>
          <cell r="D874" t="str">
            <v>02</v>
          </cell>
          <cell r="F874" t="str">
            <v>5.1.4.02</v>
          </cell>
          <cell r="G874" t="str">
            <v>5.1.4.02.0</v>
          </cell>
          <cell r="H874" t="str">
            <v>Belanja Hibah kepada Pemerintah Daerah Lainnya</v>
          </cell>
        </row>
        <row r="875">
          <cell r="A875" t="str">
            <v>5</v>
          </cell>
          <cell r="B875" t="str">
            <v>1</v>
          </cell>
          <cell r="C875" t="str">
            <v>4</v>
          </cell>
          <cell r="D875" t="str">
            <v>02</v>
          </cell>
          <cell r="E875" t="str">
            <v>01</v>
          </cell>
          <cell r="F875" t="str">
            <v>5.1.4.02.01</v>
          </cell>
          <cell r="G875" t="str">
            <v>5.1.4.02.01</v>
          </cell>
          <cell r="H875" t="str">
            <v>Belanja Hibah kepada Pemerintah Daerah Lainnya</v>
          </cell>
        </row>
        <row r="876">
          <cell r="A876" t="str">
            <v>5</v>
          </cell>
          <cell r="B876" t="str">
            <v>1</v>
          </cell>
          <cell r="C876" t="str">
            <v>4</v>
          </cell>
          <cell r="D876" t="str">
            <v>03</v>
          </cell>
          <cell r="F876" t="str">
            <v>5.1.4.03</v>
          </cell>
          <cell r="G876" t="str">
            <v>5.1.4.03.0</v>
          </cell>
          <cell r="H876" t="str">
            <v>Belanja Hibah kepada Pemerintah Desa/Kelurahan</v>
          </cell>
        </row>
        <row r="877">
          <cell r="A877" t="str">
            <v>5</v>
          </cell>
          <cell r="B877" t="str">
            <v>1</v>
          </cell>
          <cell r="C877" t="str">
            <v>4</v>
          </cell>
          <cell r="D877" t="str">
            <v>03</v>
          </cell>
          <cell r="E877" t="str">
            <v>01</v>
          </cell>
          <cell r="F877" t="str">
            <v>5.1.4.03.01</v>
          </cell>
          <cell r="G877" t="str">
            <v>5.1.4.03.01</v>
          </cell>
          <cell r="H877" t="str">
            <v>Belanja Hibah kepada Pemerintah Desa/Kelurahan</v>
          </cell>
        </row>
        <row r="878">
          <cell r="A878" t="str">
            <v>5</v>
          </cell>
          <cell r="B878" t="str">
            <v>1</v>
          </cell>
          <cell r="C878" t="str">
            <v>4</v>
          </cell>
          <cell r="D878" t="str">
            <v>04</v>
          </cell>
          <cell r="F878" t="str">
            <v>5.1.4.04</v>
          </cell>
          <cell r="G878" t="str">
            <v>5.1.4.04.0</v>
          </cell>
          <cell r="H878" t="str">
            <v>Belanja Hibah kepada Perusahaan Daerah/BUMD/BUMN</v>
          </cell>
        </row>
        <row r="879">
          <cell r="A879" t="str">
            <v>5</v>
          </cell>
          <cell r="B879" t="str">
            <v>1</v>
          </cell>
          <cell r="C879" t="str">
            <v>4</v>
          </cell>
          <cell r="D879" t="str">
            <v>04</v>
          </cell>
          <cell r="E879" t="str">
            <v>01</v>
          </cell>
          <cell r="F879" t="str">
            <v>5.1.4.04.01</v>
          </cell>
          <cell r="G879" t="str">
            <v>5.1.4.04.01</v>
          </cell>
          <cell r="H879" t="str">
            <v>Belanja Hibah kepada Perusahaan Daerah/BUMD/BUMN</v>
          </cell>
        </row>
        <row r="880">
          <cell r="A880" t="str">
            <v>5</v>
          </cell>
          <cell r="B880" t="str">
            <v>1</v>
          </cell>
          <cell r="C880" t="str">
            <v>4</v>
          </cell>
          <cell r="D880" t="str">
            <v>05</v>
          </cell>
          <cell r="F880" t="str">
            <v>5.1.4.05</v>
          </cell>
          <cell r="G880" t="str">
            <v>5.1.4.05.0</v>
          </cell>
          <cell r="H880" t="str">
            <v>Belanja Hibah kepada Badan/Lembaga/Organisasi Swasta</v>
          </cell>
        </row>
        <row r="881">
          <cell r="A881" t="str">
            <v>5</v>
          </cell>
          <cell r="B881" t="str">
            <v>1</v>
          </cell>
          <cell r="C881" t="str">
            <v>4</v>
          </cell>
          <cell r="D881" t="str">
            <v>05</v>
          </cell>
          <cell r="E881" t="str">
            <v>01</v>
          </cell>
          <cell r="F881" t="str">
            <v>5.1.4.05.01</v>
          </cell>
          <cell r="G881" t="str">
            <v>5.1.4.05.01</v>
          </cell>
          <cell r="H881" t="str">
            <v>Belanja Hibah kepada Badan/Lembaga/Organisasi Swasta</v>
          </cell>
        </row>
        <row r="882">
          <cell r="A882" t="str">
            <v>5</v>
          </cell>
          <cell r="B882" t="str">
            <v>1</v>
          </cell>
          <cell r="C882" t="str">
            <v>4</v>
          </cell>
          <cell r="D882" t="str">
            <v>06</v>
          </cell>
          <cell r="F882" t="str">
            <v>5.1.4.06</v>
          </cell>
          <cell r="G882" t="str">
            <v>5.1.4.06.0</v>
          </cell>
          <cell r="H882" t="str">
            <v>Belanja Hibah kepada Kelompok Masyarakat/Perorangan</v>
          </cell>
        </row>
        <row r="883">
          <cell r="A883" t="str">
            <v>5</v>
          </cell>
          <cell r="B883" t="str">
            <v>1</v>
          </cell>
          <cell r="C883" t="str">
            <v>4</v>
          </cell>
          <cell r="D883" t="str">
            <v>06</v>
          </cell>
          <cell r="E883" t="str">
            <v>01</v>
          </cell>
          <cell r="F883" t="str">
            <v>5.1.4.06.01</v>
          </cell>
          <cell r="G883" t="str">
            <v>5.1.4.06.01</v>
          </cell>
          <cell r="H883" t="str">
            <v xml:space="preserve">Belanja Hibah kepada Kelompok Masyarakat/Perorangan </v>
          </cell>
        </row>
        <row r="884">
          <cell r="A884" t="str">
            <v>5</v>
          </cell>
          <cell r="B884" t="str">
            <v>1</v>
          </cell>
          <cell r="C884" t="str">
            <v>5</v>
          </cell>
          <cell r="F884" t="str">
            <v>5.1.5</v>
          </cell>
          <cell r="G884" t="str">
            <v>5.1.5.0.0</v>
          </cell>
          <cell r="H884" t="str">
            <v>BELANJA BANTUAN SOSIAL</v>
          </cell>
        </row>
        <row r="885">
          <cell r="A885" t="str">
            <v>5</v>
          </cell>
          <cell r="B885" t="str">
            <v>1</v>
          </cell>
          <cell r="C885" t="str">
            <v>5</v>
          </cell>
          <cell r="D885" t="str">
            <v>01</v>
          </cell>
          <cell r="F885" t="str">
            <v>5.1.5.01</v>
          </cell>
          <cell r="G885" t="str">
            <v>5.1.5.01.0</v>
          </cell>
          <cell r="H885" t="str">
            <v>Belanja Bantuan Sosial Organisasi Kemasyarakatan</v>
          </cell>
        </row>
        <row r="886">
          <cell r="A886" t="str">
            <v>5</v>
          </cell>
          <cell r="B886" t="str">
            <v>1</v>
          </cell>
          <cell r="C886" t="str">
            <v>5</v>
          </cell>
          <cell r="D886" t="str">
            <v>01</v>
          </cell>
          <cell r="E886" t="str">
            <v>01</v>
          </cell>
          <cell r="F886" t="str">
            <v>5.1.5.01.01</v>
          </cell>
          <cell r="G886" t="str">
            <v>5.1.5.01.01</v>
          </cell>
          <cell r="H886" t="str">
            <v>Belanja Bantuan Sosial Kepada Organisasi Kemasyarakatan</v>
          </cell>
        </row>
        <row r="887">
          <cell r="A887" t="str">
            <v>5</v>
          </cell>
          <cell r="B887" t="str">
            <v>1</v>
          </cell>
          <cell r="C887" t="str">
            <v>5</v>
          </cell>
          <cell r="D887" t="str">
            <v>02</v>
          </cell>
          <cell r="F887" t="str">
            <v>5.1.5.02</v>
          </cell>
          <cell r="G887" t="str">
            <v>5.1.5.02.0</v>
          </cell>
          <cell r="H887" t="str">
            <v>Belanja Bantuan Partai Politik</v>
          </cell>
        </row>
        <row r="888">
          <cell r="A888" t="str">
            <v>5</v>
          </cell>
          <cell r="B888" t="str">
            <v>1</v>
          </cell>
          <cell r="C888" t="str">
            <v>5</v>
          </cell>
          <cell r="D888" t="str">
            <v>02</v>
          </cell>
          <cell r="E888" t="str">
            <v>01</v>
          </cell>
          <cell r="F888" t="str">
            <v>5.1.5.02.01</v>
          </cell>
          <cell r="G888" t="str">
            <v>5.1.5.02.01</v>
          </cell>
          <cell r="H888" t="str">
            <v>Belanja Bantuan Partai Politik</v>
          </cell>
        </row>
        <row r="889">
          <cell r="A889" t="str">
            <v>5</v>
          </cell>
          <cell r="B889" t="str">
            <v>1</v>
          </cell>
          <cell r="C889" t="str">
            <v>6</v>
          </cell>
          <cell r="F889" t="str">
            <v>5.1.6</v>
          </cell>
          <cell r="G889" t="str">
            <v>5.1.6.0.0</v>
          </cell>
          <cell r="H889" t="str">
            <v>BELANJA BAGI HASIL KEPADA PROVINSI/KABUPATEN/KOTA DAN PEMERINTAHAN DESA</v>
          </cell>
        </row>
        <row r="890">
          <cell r="A890" t="str">
            <v>5</v>
          </cell>
          <cell r="B890" t="str">
            <v>1</v>
          </cell>
          <cell r="C890" t="str">
            <v>6</v>
          </cell>
          <cell r="D890" t="str">
            <v>01</v>
          </cell>
          <cell r="F890" t="str">
            <v>5.1.6.01</v>
          </cell>
          <cell r="G890" t="str">
            <v>5.1.6.01.0</v>
          </cell>
          <cell r="H890" t="str">
            <v>Belanja Bagi Hasil Pajak Daerah Kepada Provinsi</v>
          </cell>
        </row>
        <row r="891">
          <cell r="A891" t="str">
            <v>5</v>
          </cell>
          <cell r="B891" t="str">
            <v>1</v>
          </cell>
          <cell r="C891" t="str">
            <v>6</v>
          </cell>
          <cell r="D891" t="str">
            <v>01</v>
          </cell>
          <cell r="E891" t="str">
            <v>01</v>
          </cell>
          <cell r="F891" t="str">
            <v>5.1.6.01.01</v>
          </cell>
          <cell r="G891" t="str">
            <v>5.1.6.01.01</v>
          </cell>
          <cell r="H891" t="str">
            <v>Belanja Bagi Hasil Pajak Daerah kepada Provinsi</v>
          </cell>
        </row>
        <row r="892">
          <cell r="A892" t="str">
            <v>5</v>
          </cell>
          <cell r="B892" t="str">
            <v>1</v>
          </cell>
          <cell r="C892" t="str">
            <v>6</v>
          </cell>
          <cell r="D892" t="str">
            <v>02</v>
          </cell>
          <cell r="F892" t="str">
            <v>5.1.6.02</v>
          </cell>
          <cell r="G892" t="str">
            <v>5.1.6.02.0</v>
          </cell>
          <cell r="H892" t="str">
            <v>Belanja Bagi Hasil Pajak Daerah Kepada Kabupaten/Kota</v>
          </cell>
        </row>
        <row r="893">
          <cell r="A893" t="str">
            <v>5</v>
          </cell>
          <cell r="B893" t="str">
            <v>1</v>
          </cell>
          <cell r="C893" t="str">
            <v>6</v>
          </cell>
          <cell r="D893" t="str">
            <v>02</v>
          </cell>
          <cell r="E893" t="str">
            <v>01</v>
          </cell>
          <cell r="F893" t="str">
            <v>5.1.6.02.01</v>
          </cell>
          <cell r="G893" t="str">
            <v>5.1.6.02.01</v>
          </cell>
          <cell r="H893" t="str">
            <v>Belanja Bagi Hasil Pajak Daerah kepada Kabupaten/Kota</v>
          </cell>
        </row>
        <row r="894">
          <cell r="A894" t="str">
            <v>5</v>
          </cell>
          <cell r="B894" t="str">
            <v>1</v>
          </cell>
          <cell r="C894" t="str">
            <v>6</v>
          </cell>
          <cell r="D894" t="str">
            <v>03</v>
          </cell>
          <cell r="F894" t="str">
            <v>5.1.6.03</v>
          </cell>
          <cell r="G894" t="str">
            <v>5.1.6.03.0</v>
          </cell>
          <cell r="H894" t="str">
            <v>Belanja Bagi Hasil Pajak Daerah Kepada Pemerintah Desa/Kelurahan</v>
          </cell>
        </row>
        <row r="895">
          <cell r="A895" t="str">
            <v>5</v>
          </cell>
          <cell r="B895" t="str">
            <v>1</v>
          </cell>
          <cell r="C895" t="str">
            <v>6</v>
          </cell>
          <cell r="D895" t="str">
            <v>03</v>
          </cell>
          <cell r="E895" t="str">
            <v>01</v>
          </cell>
          <cell r="F895" t="str">
            <v>5.1.6.03.01</v>
          </cell>
          <cell r="G895" t="str">
            <v>5.1.6.03.01</v>
          </cell>
          <cell r="H895" t="str">
            <v>Belanja Bagi Hasil Pajak Daerah kepada Pemerintah Desa/Kelurahan</v>
          </cell>
        </row>
        <row r="896">
          <cell r="A896" t="str">
            <v>5</v>
          </cell>
          <cell r="B896" t="str">
            <v>1</v>
          </cell>
          <cell r="C896" t="str">
            <v>6</v>
          </cell>
          <cell r="D896" t="str">
            <v>04</v>
          </cell>
          <cell r="F896" t="str">
            <v>5.1.6.04</v>
          </cell>
          <cell r="G896" t="str">
            <v>5.1.6.04.0</v>
          </cell>
          <cell r="H896" t="str">
            <v>Belanja Bagi Hasil Retribusi Daerah Kepada Kabupaten/Kota</v>
          </cell>
        </row>
        <row r="897">
          <cell r="A897" t="str">
            <v>5</v>
          </cell>
          <cell r="B897" t="str">
            <v>1</v>
          </cell>
          <cell r="C897" t="str">
            <v>6</v>
          </cell>
          <cell r="D897" t="str">
            <v>04</v>
          </cell>
          <cell r="E897" t="str">
            <v>01</v>
          </cell>
          <cell r="F897" t="str">
            <v>5.1.6.04.01</v>
          </cell>
          <cell r="G897" t="str">
            <v>5.1.6.04.01</v>
          </cell>
          <cell r="H897" t="str">
            <v>Belanja Bagi Hasil Retribusi Daerah kepada Kabupaten/Kota</v>
          </cell>
        </row>
        <row r="898">
          <cell r="A898" t="str">
            <v>5</v>
          </cell>
          <cell r="B898" t="str">
            <v>1</v>
          </cell>
          <cell r="C898" t="str">
            <v>6</v>
          </cell>
          <cell r="D898" t="str">
            <v>05</v>
          </cell>
          <cell r="F898" t="str">
            <v>5.1.6.05</v>
          </cell>
          <cell r="G898" t="str">
            <v>5.1.6.05.0</v>
          </cell>
          <cell r="H898" t="str">
            <v>Belanja Bagi Hasil Retribusi Daerah Kepada Pemerintah Desa/Kelurahan</v>
          </cell>
        </row>
        <row r="899">
          <cell r="A899" t="str">
            <v>5</v>
          </cell>
          <cell r="B899" t="str">
            <v>1</v>
          </cell>
          <cell r="C899" t="str">
            <v>6</v>
          </cell>
          <cell r="D899" t="str">
            <v>05</v>
          </cell>
          <cell r="E899" t="str">
            <v>01</v>
          </cell>
          <cell r="F899" t="str">
            <v>5.1.6.05.01</v>
          </cell>
          <cell r="G899" t="str">
            <v>5.1.6.05.01</v>
          </cell>
          <cell r="H899" t="str">
            <v>Belanja Bagi Hasil Retribusi Daerah kepada Pemerintah Desa/Kelurahan</v>
          </cell>
        </row>
        <row r="900">
          <cell r="A900" t="str">
            <v>5</v>
          </cell>
          <cell r="B900" t="str">
            <v>1</v>
          </cell>
          <cell r="C900" t="str">
            <v>7</v>
          </cell>
          <cell r="F900" t="str">
            <v>5.1.7</v>
          </cell>
          <cell r="G900" t="str">
            <v>5.1.7.0.0</v>
          </cell>
          <cell r="H900" t="str">
            <v>BELANJA BANTUAN KEUANGAN KEPADA PROVINSI/KABUPATEN/KOTA DAN PEMERINTAHAN DESA/KELURAHAN</v>
          </cell>
        </row>
        <row r="901">
          <cell r="A901" t="str">
            <v>5</v>
          </cell>
          <cell r="B901" t="str">
            <v>1</v>
          </cell>
          <cell r="C901" t="str">
            <v>7</v>
          </cell>
          <cell r="D901" t="str">
            <v>01</v>
          </cell>
          <cell r="F901" t="str">
            <v>5.1.7.01</v>
          </cell>
          <cell r="G901" t="str">
            <v>5.1.7.01.0</v>
          </cell>
          <cell r="H901" t="str">
            <v>Belanja Bantuan Keuangan kepada Provinsi</v>
          </cell>
        </row>
        <row r="902">
          <cell r="A902" t="str">
            <v>5</v>
          </cell>
          <cell r="B902" t="str">
            <v>1</v>
          </cell>
          <cell r="C902" t="str">
            <v>7</v>
          </cell>
          <cell r="D902" t="str">
            <v>01</v>
          </cell>
          <cell r="E902" t="str">
            <v>01</v>
          </cell>
          <cell r="F902" t="str">
            <v>5.1.7.01.01</v>
          </cell>
          <cell r="G902" t="str">
            <v>5.1.7.01.01</v>
          </cell>
          <cell r="H902" t="str">
            <v>Belanja Bantuan Keuangan kepada Provinsi</v>
          </cell>
        </row>
        <row r="903">
          <cell r="A903" t="str">
            <v>5</v>
          </cell>
          <cell r="B903" t="str">
            <v>1</v>
          </cell>
          <cell r="C903" t="str">
            <v>7</v>
          </cell>
          <cell r="D903" t="str">
            <v>02</v>
          </cell>
          <cell r="F903" t="str">
            <v>5.1.7.02</v>
          </cell>
          <cell r="G903" t="str">
            <v>5.1.7.02.0</v>
          </cell>
          <cell r="H903" t="str">
            <v>Belanja Bantuan Keuangan kepada kabupaten/Kota</v>
          </cell>
        </row>
        <row r="904">
          <cell r="A904" t="str">
            <v>5</v>
          </cell>
          <cell r="B904" t="str">
            <v>1</v>
          </cell>
          <cell r="C904" t="str">
            <v>7</v>
          </cell>
          <cell r="D904" t="str">
            <v>02</v>
          </cell>
          <cell r="E904" t="str">
            <v>01</v>
          </cell>
          <cell r="F904" t="str">
            <v>5.1.7.02.01</v>
          </cell>
          <cell r="G904" t="str">
            <v>5.1.7.02.01</v>
          </cell>
          <cell r="H904" t="str">
            <v>Belanja Bantuan Keuangan kepada Kabupaten/Kota</v>
          </cell>
        </row>
        <row r="905">
          <cell r="A905" t="str">
            <v>5</v>
          </cell>
          <cell r="B905" t="str">
            <v>1</v>
          </cell>
          <cell r="C905" t="str">
            <v>7</v>
          </cell>
          <cell r="D905" t="str">
            <v>03</v>
          </cell>
          <cell r="F905" t="str">
            <v>5.1.7.03</v>
          </cell>
          <cell r="G905" t="str">
            <v>5.1.7.03.0</v>
          </cell>
          <cell r="H905" t="str">
            <v>Belanja Bantuan Keuangan kepada Desa/Kelurahan</v>
          </cell>
        </row>
        <row r="906">
          <cell r="A906" t="str">
            <v>5</v>
          </cell>
          <cell r="B906" t="str">
            <v>1</v>
          </cell>
          <cell r="C906" t="str">
            <v>7</v>
          </cell>
          <cell r="D906" t="str">
            <v>03</v>
          </cell>
          <cell r="E906" t="str">
            <v>01</v>
          </cell>
          <cell r="F906" t="str">
            <v>5.1.7.03.01</v>
          </cell>
          <cell r="G906" t="str">
            <v>5.1.7.03.01</v>
          </cell>
          <cell r="H906" t="str">
            <v>Belanja Bantuan Keuangan kepada Desa/Kelurahan</v>
          </cell>
        </row>
        <row r="907">
          <cell r="A907" t="str">
            <v>5</v>
          </cell>
          <cell r="B907" t="str">
            <v>1</v>
          </cell>
          <cell r="C907" t="str">
            <v>7</v>
          </cell>
          <cell r="D907" t="str">
            <v>03</v>
          </cell>
          <cell r="E907" t="str">
            <v>02</v>
          </cell>
          <cell r="F907" t="str">
            <v>5.1.7.03.02</v>
          </cell>
          <cell r="G907" t="str">
            <v>5.1.7.03.02</v>
          </cell>
          <cell r="H907" t="str">
            <v>Stimulan Rehabilitasi Kantor Kelurahan</v>
          </cell>
        </row>
        <row r="908">
          <cell r="A908" t="str">
            <v>5</v>
          </cell>
          <cell r="B908" t="str">
            <v>1</v>
          </cell>
          <cell r="C908" t="str">
            <v>7</v>
          </cell>
          <cell r="D908" t="str">
            <v>04</v>
          </cell>
          <cell r="F908" t="str">
            <v>5.1.7.04</v>
          </cell>
          <cell r="G908" t="str">
            <v>5.1.7.04.0</v>
          </cell>
          <cell r="H908" t="str">
            <v xml:space="preserve">Belanja Bantuan Keuangan kepada Pemerintah Daerah/Pemerintahan Desa lainnya </v>
          </cell>
        </row>
        <row r="909">
          <cell r="A909" t="str">
            <v>5</v>
          </cell>
          <cell r="B909" t="str">
            <v>1</v>
          </cell>
          <cell r="C909" t="str">
            <v>7</v>
          </cell>
          <cell r="D909" t="str">
            <v>04</v>
          </cell>
          <cell r="E909" t="str">
            <v>01</v>
          </cell>
          <cell r="F909" t="str">
            <v>5.1.7.04.01</v>
          </cell>
          <cell r="G909" t="str">
            <v>5.1.7.04.01</v>
          </cell>
          <cell r="H909" t="str">
            <v>Belanja Bantuan Keuangan kepada Provinsi</v>
          </cell>
        </row>
        <row r="910">
          <cell r="A910" t="str">
            <v>5</v>
          </cell>
          <cell r="B910" t="str">
            <v>1</v>
          </cell>
          <cell r="C910" t="str">
            <v>7</v>
          </cell>
          <cell r="D910" t="str">
            <v>04</v>
          </cell>
          <cell r="E910" t="str">
            <v>02</v>
          </cell>
          <cell r="F910" t="str">
            <v>5.1.7.04.02</v>
          </cell>
          <cell r="G910" t="str">
            <v>5.1.7.04.02</v>
          </cell>
          <cell r="H910" t="str">
            <v>Belanja Bantuan Keuangan kepada Kabupaten/Kota</v>
          </cell>
        </row>
        <row r="911">
          <cell r="A911" t="str">
            <v>5</v>
          </cell>
          <cell r="B911" t="str">
            <v>1</v>
          </cell>
          <cell r="C911" t="str">
            <v>7</v>
          </cell>
          <cell r="D911" t="str">
            <v>04</v>
          </cell>
          <cell r="E911" t="str">
            <v>03</v>
          </cell>
          <cell r="F911" t="str">
            <v>5.1.7.04.03</v>
          </cell>
          <cell r="G911" t="str">
            <v>5.1.7.04.03</v>
          </cell>
          <cell r="H911" t="str">
            <v>Belanja Bantuan Keuangan kepada Pemerintahan Desa/Kelurahan</v>
          </cell>
        </row>
        <row r="912">
          <cell r="A912" t="str">
            <v>5</v>
          </cell>
          <cell r="B912" t="str">
            <v>1</v>
          </cell>
          <cell r="C912" t="str">
            <v>8</v>
          </cell>
          <cell r="F912" t="str">
            <v>5.1.8</v>
          </cell>
          <cell r="G912" t="str">
            <v>5.1.8.0.0</v>
          </cell>
          <cell r="H912" t="str">
            <v>BELANJA TIDAK TERDUGA</v>
          </cell>
        </row>
        <row r="913">
          <cell r="A913" t="str">
            <v>5</v>
          </cell>
          <cell r="B913" t="str">
            <v>1</v>
          </cell>
          <cell r="C913" t="str">
            <v>8</v>
          </cell>
          <cell r="D913" t="str">
            <v>01</v>
          </cell>
          <cell r="F913" t="str">
            <v>5.1.8.01</v>
          </cell>
          <cell r="G913" t="str">
            <v>5.1.8.01.0</v>
          </cell>
          <cell r="H913" t="str">
            <v>Belanja Tidak Terduga</v>
          </cell>
        </row>
        <row r="914">
          <cell r="A914" t="str">
            <v>5</v>
          </cell>
          <cell r="B914" t="str">
            <v>1</v>
          </cell>
          <cell r="C914" t="str">
            <v>8</v>
          </cell>
          <cell r="D914" t="str">
            <v>01</v>
          </cell>
          <cell r="E914" t="str">
            <v>01</v>
          </cell>
          <cell r="F914" t="str">
            <v>5.1.8.01.01</v>
          </cell>
          <cell r="G914" t="str">
            <v>5.1.8.01.01</v>
          </cell>
          <cell r="H914" t="str">
            <v>Belanja Tidak Terduga</v>
          </cell>
        </row>
        <row r="915">
          <cell r="A915" t="str">
            <v>5</v>
          </cell>
          <cell r="B915" t="str">
            <v>2</v>
          </cell>
          <cell r="F915" t="str">
            <v>5.2</v>
          </cell>
          <cell r="G915" t="str">
            <v>5.2.0.0.0</v>
          </cell>
          <cell r="H915" t="str">
            <v>BELANJA LANGSUNG</v>
          </cell>
        </row>
        <row r="916">
          <cell r="A916" t="str">
            <v>5</v>
          </cell>
          <cell r="B916" t="str">
            <v>2</v>
          </cell>
          <cell r="C916" t="str">
            <v>1</v>
          </cell>
          <cell r="F916" t="str">
            <v>5.2.1</v>
          </cell>
          <cell r="G916" t="str">
            <v>5.2.1.0.0</v>
          </cell>
          <cell r="H916" t="str">
            <v>BELANJA PEGAWAI</v>
          </cell>
        </row>
        <row r="917">
          <cell r="A917" t="str">
            <v>5</v>
          </cell>
          <cell r="B917" t="str">
            <v>2</v>
          </cell>
          <cell r="C917" t="str">
            <v>1</v>
          </cell>
          <cell r="D917" t="str">
            <v>01</v>
          </cell>
          <cell r="F917" t="str">
            <v>5.2.1.01</v>
          </cell>
          <cell r="G917" t="str">
            <v>5.2.1.01.0</v>
          </cell>
          <cell r="H917" t="str">
            <v>Honorarium PNS</v>
          </cell>
        </row>
        <row r="918">
          <cell r="A918" t="str">
            <v>5</v>
          </cell>
          <cell r="B918" t="str">
            <v>2</v>
          </cell>
          <cell r="C918" t="str">
            <v>1</v>
          </cell>
          <cell r="D918" t="str">
            <v>01</v>
          </cell>
          <cell r="E918" t="str">
            <v>01</v>
          </cell>
          <cell r="F918" t="str">
            <v>5.2.1.01.01</v>
          </cell>
          <cell r="G918" t="str">
            <v>5.2.1.01.01</v>
          </cell>
          <cell r="H918" t="str">
            <v>Honorarium Panitia Pelaksana Kegiatan</v>
          </cell>
        </row>
        <row r="919">
          <cell r="A919" t="str">
            <v>5</v>
          </cell>
          <cell r="B919" t="str">
            <v>2</v>
          </cell>
          <cell r="C919" t="str">
            <v>1</v>
          </cell>
          <cell r="D919" t="str">
            <v>01</v>
          </cell>
          <cell r="E919" t="str">
            <v>02</v>
          </cell>
          <cell r="F919" t="str">
            <v>5.2.1.01.02</v>
          </cell>
          <cell r="G919" t="str">
            <v>5.2.1.01.02</v>
          </cell>
          <cell r="H919" t="str">
            <v>Honorarium Tim Pengadaan Barang dan Jasa</v>
          </cell>
        </row>
        <row r="920">
          <cell r="A920" t="str">
            <v>5</v>
          </cell>
          <cell r="B920" t="str">
            <v>2</v>
          </cell>
          <cell r="C920" t="str">
            <v>1</v>
          </cell>
          <cell r="D920" t="str">
            <v>01</v>
          </cell>
          <cell r="E920" t="str">
            <v>03</v>
          </cell>
          <cell r="F920" t="str">
            <v>5.2.1.01.03</v>
          </cell>
          <cell r="G920" t="str">
            <v>5.2.1.01.03</v>
          </cell>
          <cell r="H920" t="str">
            <v>Honorarium Pengelola Kegiatan</v>
          </cell>
        </row>
        <row r="921">
          <cell r="A921" t="str">
            <v>5</v>
          </cell>
          <cell r="B921" t="str">
            <v>2</v>
          </cell>
          <cell r="C921" t="str">
            <v>1</v>
          </cell>
          <cell r="D921" t="str">
            <v>01</v>
          </cell>
          <cell r="E921" t="str">
            <v>04</v>
          </cell>
          <cell r="F921" t="str">
            <v>5.2.1.01.04</v>
          </cell>
          <cell r="G921" t="str">
            <v>5.2.1.01.04</v>
          </cell>
          <cell r="H921" t="str">
            <v>Honorarium Tim Pemeriksa Pengadaan Barang dan Jasa</v>
          </cell>
        </row>
        <row r="922">
          <cell r="A922" t="str">
            <v>5</v>
          </cell>
          <cell r="B922" t="str">
            <v>2</v>
          </cell>
          <cell r="C922" t="str">
            <v>1</v>
          </cell>
          <cell r="D922" t="str">
            <v>01</v>
          </cell>
          <cell r="E922" t="str">
            <v>05</v>
          </cell>
          <cell r="F922" t="str">
            <v>5.2.1.01.05</v>
          </cell>
          <cell r="G922" t="str">
            <v>5.2.1.01.05</v>
          </cell>
          <cell r="H922" t="str">
            <v>Honorarium Tenaga Ahli/Instruktur/Narasumber</v>
          </cell>
        </row>
        <row r="923">
          <cell r="A923" t="str">
            <v>5</v>
          </cell>
          <cell r="B923" t="str">
            <v>2</v>
          </cell>
          <cell r="C923" t="str">
            <v>1</v>
          </cell>
          <cell r="D923" t="str">
            <v>01</v>
          </cell>
          <cell r="E923" t="str">
            <v>06</v>
          </cell>
          <cell r="F923" t="str">
            <v>5.2.1.01.06</v>
          </cell>
          <cell r="G923" t="str">
            <v>5.2.1.01.06</v>
          </cell>
          <cell r="H923" t="str">
            <v>Uang Saku/Transport</v>
          </cell>
        </row>
        <row r="924">
          <cell r="A924" t="str">
            <v>5</v>
          </cell>
          <cell r="B924" t="str">
            <v>2</v>
          </cell>
          <cell r="C924" t="str">
            <v>1</v>
          </cell>
          <cell r="D924" t="str">
            <v>02</v>
          </cell>
          <cell r="F924" t="str">
            <v>5.2.1.02</v>
          </cell>
          <cell r="G924" t="str">
            <v>5.2.1.02.0</v>
          </cell>
          <cell r="H924" t="str">
            <v>Honorarium Non-PNS</v>
          </cell>
        </row>
        <row r="925">
          <cell r="A925" t="str">
            <v>5</v>
          </cell>
          <cell r="B925" t="str">
            <v>2</v>
          </cell>
          <cell r="C925" t="str">
            <v>1</v>
          </cell>
          <cell r="D925" t="str">
            <v>02</v>
          </cell>
          <cell r="E925" t="str">
            <v>01</v>
          </cell>
          <cell r="F925" t="str">
            <v>5.2.1.02.01</v>
          </cell>
          <cell r="G925" t="str">
            <v>5.2.1.02.01</v>
          </cell>
          <cell r="H925" t="str">
            <v>Honorarium Tenaga Ahli/Instruktur/Narasumber</v>
          </cell>
        </row>
        <row r="926">
          <cell r="A926" t="str">
            <v>5</v>
          </cell>
          <cell r="B926" t="str">
            <v>2</v>
          </cell>
          <cell r="C926" t="str">
            <v>1</v>
          </cell>
          <cell r="D926" t="str">
            <v>02</v>
          </cell>
          <cell r="E926" t="str">
            <v>02</v>
          </cell>
          <cell r="F926" t="str">
            <v>5.2.1.02.02</v>
          </cell>
          <cell r="G926" t="str">
            <v>5.2.1.02.02</v>
          </cell>
          <cell r="H926" t="str">
            <v>Honorarium Pegawai Honorer/Tidak Tetap</v>
          </cell>
        </row>
        <row r="927">
          <cell r="A927" t="str">
            <v>5</v>
          </cell>
          <cell r="B927" t="str">
            <v>2</v>
          </cell>
          <cell r="C927" t="str">
            <v>1</v>
          </cell>
          <cell r="D927" t="str">
            <v>02</v>
          </cell>
          <cell r="E927" t="str">
            <v>03</v>
          </cell>
          <cell r="F927" t="str">
            <v>5.2.1.02.03</v>
          </cell>
          <cell r="G927" t="str">
            <v>5.2.1.02.03</v>
          </cell>
          <cell r="H927" t="str">
            <v>Uang Saku/Transport</v>
          </cell>
        </row>
        <row r="928">
          <cell r="A928" t="str">
            <v>5</v>
          </cell>
          <cell r="B928" t="str">
            <v>2</v>
          </cell>
          <cell r="C928" t="str">
            <v>1</v>
          </cell>
          <cell r="D928" t="str">
            <v>03</v>
          </cell>
          <cell r="F928" t="str">
            <v>5.2.1.03</v>
          </cell>
          <cell r="G928" t="str">
            <v>5.2.1.03.0</v>
          </cell>
          <cell r="H928" t="str">
            <v>Uang Lembur</v>
          </cell>
        </row>
        <row r="929">
          <cell r="A929" t="str">
            <v>5</v>
          </cell>
          <cell r="B929" t="str">
            <v>2</v>
          </cell>
          <cell r="C929" t="str">
            <v>1</v>
          </cell>
          <cell r="D929" t="str">
            <v>03</v>
          </cell>
          <cell r="E929" t="str">
            <v>01</v>
          </cell>
          <cell r="F929" t="str">
            <v>5.2.1.03.01</v>
          </cell>
          <cell r="G929" t="str">
            <v>5.2.1.03.01</v>
          </cell>
          <cell r="H929" t="str">
            <v>Uang Lembur PNS</v>
          </cell>
        </row>
        <row r="930">
          <cell r="A930" t="str">
            <v>5</v>
          </cell>
          <cell r="B930" t="str">
            <v>2</v>
          </cell>
          <cell r="C930" t="str">
            <v>1</v>
          </cell>
          <cell r="D930" t="str">
            <v>03</v>
          </cell>
          <cell r="E930" t="str">
            <v>02</v>
          </cell>
          <cell r="F930" t="str">
            <v>5.2.1.03.02</v>
          </cell>
          <cell r="G930" t="str">
            <v>5.2.1.03.02</v>
          </cell>
          <cell r="H930" t="str">
            <v>Uang Lembur Non-PNS</v>
          </cell>
        </row>
        <row r="931">
          <cell r="A931" t="str">
            <v>5</v>
          </cell>
          <cell r="B931" t="str">
            <v>2</v>
          </cell>
          <cell r="C931" t="str">
            <v>1</v>
          </cell>
          <cell r="D931" t="str">
            <v>04</v>
          </cell>
          <cell r="F931" t="str">
            <v>5.2.1.04</v>
          </cell>
          <cell r="G931" t="str">
            <v>5.2.1.04.0</v>
          </cell>
          <cell r="H931" t="str">
            <v>Belanja Beasiswa Pendidikan PNS</v>
          </cell>
        </row>
        <row r="932">
          <cell r="A932" t="str">
            <v>5</v>
          </cell>
          <cell r="B932" t="str">
            <v>2</v>
          </cell>
          <cell r="C932" t="str">
            <v>1</v>
          </cell>
          <cell r="D932" t="str">
            <v>04</v>
          </cell>
          <cell r="E932" t="str">
            <v>01</v>
          </cell>
          <cell r="F932" t="str">
            <v>5.2.1.04.01</v>
          </cell>
          <cell r="G932" t="str">
            <v>5.2.1.04.01</v>
          </cell>
          <cell r="H932" t="str">
            <v>Belanja Beasiswa Tugas Belajar D3</v>
          </cell>
        </row>
        <row r="933">
          <cell r="A933" t="str">
            <v>5</v>
          </cell>
          <cell r="B933" t="str">
            <v>2</v>
          </cell>
          <cell r="C933" t="str">
            <v>1</v>
          </cell>
          <cell r="D933" t="str">
            <v>04</v>
          </cell>
          <cell r="E933" t="str">
            <v>02</v>
          </cell>
          <cell r="F933" t="str">
            <v>5.2.1.04.02</v>
          </cell>
          <cell r="G933" t="str">
            <v>5.2.1.04.02</v>
          </cell>
          <cell r="H933" t="str">
            <v>Belanja Beasiswa Tugas Belajar S1</v>
          </cell>
        </row>
        <row r="934">
          <cell r="A934" t="str">
            <v>5</v>
          </cell>
          <cell r="B934" t="str">
            <v>2</v>
          </cell>
          <cell r="C934" t="str">
            <v>1</v>
          </cell>
          <cell r="D934" t="str">
            <v>04</v>
          </cell>
          <cell r="E934" t="str">
            <v>03</v>
          </cell>
          <cell r="F934" t="str">
            <v>5.2.1.04.03</v>
          </cell>
          <cell r="G934" t="str">
            <v>5.2.1.04.03</v>
          </cell>
          <cell r="H934" t="str">
            <v>Belanja Beasiswa Tugas Belajar S2</v>
          </cell>
        </row>
        <row r="935">
          <cell r="A935" t="str">
            <v>5</v>
          </cell>
          <cell r="B935" t="str">
            <v>2</v>
          </cell>
          <cell r="C935" t="str">
            <v>1</v>
          </cell>
          <cell r="D935" t="str">
            <v>04</v>
          </cell>
          <cell r="E935" t="str">
            <v>04</v>
          </cell>
          <cell r="F935" t="str">
            <v>5.2.1.04.04</v>
          </cell>
          <cell r="G935" t="str">
            <v>5.2.1.04.04</v>
          </cell>
          <cell r="H935" t="str">
            <v>Belanja Beasiswa Tugas Belajar S3</v>
          </cell>
        </row>
        <row r="936">
          <cell r="A936" t="str">
            <v>5</v>
          </cell>
          <cell r="B936" t="str">
            <v>2</v>
          </cell>
          <cell r="C936" t="str">
            <v>1</v>
          </cell>
          <cell r="D936" t="str">
            <v>05</v>
          </cell>
          <cell r="F936" t="str">
            <v>5.2.1.05</v>
          </cell>
          <cell r="G936" t="str">
            <v>5.2.1.05.0</v>
          </cell>
          <cell r="H936" t="str">
            <v>Belanja Kursus, Pelatihan, Sosialisasi, dan Bimbingan Teknis PNS</v>
          </cell>
        </row>
        <row r="937">
          <cell r="A937" t="str">
            <v>5</v>
          </cell>
          <cell r="B937" t="str">
            <v>2</v>
          </cell>
          <cell r="C937" t="str">
            <v>1</v>
          </cell>
          <cell r="D937" t="str">
            <v>05</v>
          </cell>
          <cell r="E937" t="str">
            <v>01</v>
          </cell>
          <cell r="F937" t="str">
            <v>5.2.1.05.01</v>
          </cell>
          <cell r="G937" t="str">
            <v>5.2.1.05.01</v>
          </cell>
          <cell r="H937" t="str">
            <v>Belanja Kursus-Kursus Singkat/Pelatihan</v>
          </cell>
        </row>
        <row r="938">
          <cell r="A938" t="str">
            <v>5</v>
          </cell>
          <cell r="B938" t="str">
            <v>2</v>
          </cell>
          <cell r="C938" t="str">
            <v>1</v>
          </cell>
          <cell r="D938" t="str">
            <v>05</v>
          </cell>
          <cell r="E938" t="str">
            <v>02</v>
          </cell>
          <cell r="F938" t="str">
            <v>5.2.1.05.02</v>
          </cell>
          <cell r="G938" t="str">
            <v>5.2.1.05.02</v>
          </cell>
          <cell r="H938" t="str">
            <v>Belanja Sosialisasi</v>
          </cell>
        </row>
        <row r="939">
          <cell r="A939" t="str">
            <v>5</v>
          </cell>
          <cell r="B939" t="str">
            <v>2</v>
          </cell>
          <cell r="C939" t="str">
            <v>1</v>
          </cell>
          <cell r="D939" t="str">
            <v>05</v>
          </cell>
          <cell r="E939" t="str">
            <v>03</v>
          </cell>
          <cell r="F939" t="str">
            <v>5.2.1.05.03</v>
          </cell>
          <cell r="G939" t="str">
            <v>5.2.1.05.03</v>
          </cell>
          <cell r="H939" t="str">
            <v>Belanja Bimbingan Teknis</v>
          </cell>
        </row>
        <row r="940">
          <cell r="A940" t="str">
            <v>5</v>
          </cell>
          <cell r="B940" t="str">
            <v>2</v>
          </cell>
          <cell r="C940" t="str">
            <v>1</v>
          </cell>
          <cell r="D940" t="str">
            <v>05</v>
          </cell>
          <cell r="E940" t="str">
            <v>04</v>
          </cell>
          <cell r="F940" t="str">
            <v>5.2.1.05.04</v>
          </cell>
          <cell r="G940" t="str">
            <v>5.2.1.05.04</v>
          </cell>
          <cell r="H940" t="str">
            <v>Belanja Penyaringan Calon Siswa STPDN, IIP, dan Magister</v>
          </cell>
        </row>
        <row r="941">
          <cell r="A941" t="str">
            <v>5</v>
          </cell>
          <cell r="B941" t="str">
            <v>2</v>
          </cell>
          <cell r="C941" t="str">
            <v>1</v>
          </cell>
          <cell r="D941" t="str">
            <v>05</v>
          </cell>
          <cell r="E941" t="str">
            <v>05</v>
          </cell>
          <cell r="F941" t="str">
            <v>5.2.1.05.05</v>
          </cell>
          <cell r="G941" t="str">
            <v>5.2.1.05.05</v>
          </cell>
          <cell r="H941" t="str">
            <v>Belanja Penelitian dan Studi (Penulisan Karya Ilmiah)</v>
          </cell>
        </row>
        <row r="942">
          <cell r="A942" t="str">
            <v>5</v>
          </cell>
          <cell r="B942" t="str">
            <v>2</v>
          </cell>
          <cell r="C942" t="str">
            <v>2</v>
          </cell>
          <cell r="F942" t="str">
            <v>5.2.2</v>
          </cell>
          <cell r="G942" t="str">
            <v>5.2.2.0.0</v>
          </cell>
          <cell r="H942" t="str">
            <v>BELANJA BARANG DAN JASA</v>
          </cell>
        </row>
        <row r="943">
          <cell r="A943" t="str">
            <v>5</v>
          </cell>
          <cell r="B943" t="str">
            <v>2</v>
          </cell>
          <cell r="C943" t="str">
            <v>2</v>
          </cell>
          <cell r="D943" t="str">
            <v>01</v>
          </cell>
          <cell r="F943" t="str">
            <v>5.2.2.01</v>
          </cell>
          <cell r="G943" t="str">
            <v>5.2.2.01.0</v>
          </cell>
          <cell r="H943" t="str">
            <v>Belanja Bahan Pakai Habis</v>
          </cell>
        </row>
        <row r="944">
          <cell r="A944" t="str">
            <v>5</v>
          </cell>
          <cell r="B944" t="str">
            <v>2</v>
          </cell>
          <cell r="C944" t="str">
            <v>2</v>
          </cell>
          <cell r="D944" t="str">
            <v>01</v>
          </cell>
          <cell r="E944" t="str">
            <v>01</v>
          </cell>
          <cell r="F944" t="str">
            <v>5.2.2.01.01</v>
          </cell>
          <cell r="G944" t="str">
            <v>5.2.2.01.01</v>
          </cell>
          <cell r="H944" t="str">
            <v>Belanja Alat Tulis Kantor</v>
          </cell>
        </row>
        <row r="945">
          <cell r="A945" t="str">
            <v>5</v>
          </cell>
          <cell r="B945" t="str">
            <v>2</v>
          </cell>
          <cell r="C945" t="str">
            <v>2</v>
          </cell>
          <cell r="D945" t="str">
            <v>01</v>
          </cell>
          <cell r="E945" t="str">
            <v>02</v>
          </cell>
          <cell r="F945" t="str">
            <v>5.2.2.01.02</v>
          </cell>
          <cell r="G945" t="str">
            <v>5.2.2.01.02</v>
          </cell>
          <cell r="H945" t="str">
            <v>Belanja Dokumen/Administrasi Tender</v>
          </cell>
        </row>
        <row r="946">
          <cell r="A946" t="str">
            <v>5</v>
          </cell>
          <cell r="B946" t="str">
            <v>2</v>
          </cell>
          <cell r="C946" t="str">
            <v>2</v>
          </cell>
          <cell r="D946" t="str">
            <v>01</v>
          </cell>
          <cell r="E946" t="str">
            <v>03</v>
          </cell>
          <cell r="F946" t="str">
            <v>5.2.2.01.03</v>
          </cell>
          <cell r="G946" t="str">
            <v>5.2.2.01.03</v>
          </cell>
          <cell r="H946" t="str">
            <v>Belanja Alat Listrik dan Elektronik (Lampu Pijar, Battery Kering)</v>
          </cell>
        </row>
        <row r="947">
          <cell r="A947" t="str">
            <v>5</v>
          </cell>
          <cell r="B947" t="str">
            <v>2</v>
          </cell>
          <cell r="C947" t="str">
            <v>2</v>
          </cell>
          <cell r="D947" t="str">
            <v>01</v>
          </cell>
          <cell r="E947" t="str">
            <v>04</v>
          </cell>
          <cell r="F947" t="str">
            <v>5.2.2.01.04</v>
          </cell>
          <cell r="G947" t="str">
            <v>5.2.2.01.04</v>
          </cell>
          <cell r="H947" t="str">
            <v>Belanja Perangko, Materai dan Benda Pos Lainnya</v>
          </cell>
        </row>
        <row r="948">
          <cell r="A948" t="str">
            <v>5</v>
          </cell>
          <cell r="B948" t="str">
            <v>2</v>
          </cell>
          <cell r="C948" t="str">
            <v>2</v>
          </cell>
          <cell r="D948" t="str">
            <v>01</v>
          </cell>
          <cell r="E948" t="str">
            <v>05</v>
          </cell>
          <cell r="F948" t="str">
            <v>5.2.2.01.05</v>
          </cell>
          <cell r="G948" t="str">
            <v>5.2.2.01.05</v>
          </cell>
          <cell r="H948" t="str">
            <v>Belanja Peralatan Kebersihan dan Bahan Pembersih</v>
          </cell>
        </row>
        <row r="949">
          <cell r="A949" t="str">
            <v>5</v>
          </cell>
          <cell r="B949" t="str">
            <v>2</v>
          </cell>
          <cell r="C949" t="str">
            <v>2</v>
          </cell>
          <cell r="D949" t="str">
            <v>01</v>
          </cell>
          <cell r="E949" t="str">
            <v>06</v>
          </cell>
          <cell r="F949" t="str">
            <v>5.2.2.01.06</v>
          </cell>
          <cell r="G949" t="str">
            <v>5.2.2.01.06</v>
          </cell>
          <cell r="H949" t="str">
            <v>Belanja Bahan Bakar Minyak/Gas</v>
          </cell>
        </row>
        <row r="950">
          <cell r="A950" t="str">
            <v>5</v>
          </cell>
          <cell r="B950" t="str">
            <v>2</v>
          </cell>
          <cell r="C950" t="str">
            <v>2</v>
          </cell>
          <cell r="D950" t="str">
            <v>01</v>
          </cell>
          <cell r="E950" t="str">
            <v>07</v>
          </cell>
          <cell r="F950" t="str">
            <v>5.2.2.01.07</v>
          </cell>
          <cell r="G950" t="str">
            <v>5.2.2.01.07</v>
          </cell>
          <cell r="H950" t="str">
            <v>Belanja Pengisian Tabung Pemadam Kebakaran</v>
          </cell>
        </row>
        <row r="951">
          <cell r="A951" t="str">
            <v>5</v>
          </cell>
          <cell r="B951" t="str">
            <v>2</v>
          </cell>
          <cell r="C951" t="str">
            <v>2</v>
          </cell>
          <cell r="D951" t="str">
            <v>01</v>
          </cell>
          <cell r="E951" t="str">
            <v>08</v>
          </cell>
          <cell r="F951" t="str">
            <v>5.2.2.01.08</v>
          </cell>
          <cell r="G951" t="str">
            <v>5.2.2.01.08</v>
          </cell>
          <cell r="H951" t="str">
            <v>Belanja Pengisian Tabung Gas</v>
          </cell>
        </row>
        <row r="952">
          <cell r="A952" t="str">
            <v>5</v>
          </cell>
          <cell r="B952" t="str">
            <v>2</v>
          </cell>
          <cell r="C952" t="str">
            <v>2</v>
          </cell>
          <cell r="D952" t="str">
            <v>01</v>
          </cell>
          <cell r="E952" t="str">
            <v>09</v>
          </cell>
          <cell r="F952" t="str">
            <v>5.2.2.01.09</v>
          </cell>
          <cell r="G952" t="str">
            <v>5.2.2.01.09</v>
          </cell>
          <cell r="H952" t="str">
            <v>Belanja Bahan Praktek/Percontohan</v>
          </cell>
        </row>
        <row r="953">
          <cell r="A953" t="str">
            <v>5</v>
          </cell>
          <cell r="B953" t="str">
            <v>2</v>
          </cell>
          <cell r="C953" t="str">
            <v>2</v>
          </cell>
          <cell r="D953" t="str">
            <v>02</v>
          </cell>
          <cell r="F953" t="str">
            <v>5.2.2.02</v>
          </cell>
          <cell r="G953" t="str">
            <v>5.2.2.02.0</v>
          </cell>
          <cell r="H953" t="str">
            <v>Belanja Bahan/ Material</v>
          </cell>
        </row>
        <row r="954">
          <cell r="A954" t="str">
            <v>5</v>
          </cell>
          <cell r="B954" t="str">
            <v>2</v>
          </cell>
          <cell r="C954" t="str">
            <v>2</v>
          </cell>
          <cell r="D954" t="str">
            <v>02</v>
          </cell>
          <cell r="E954" t="str">
            <v>01</v>
          </cell>
          <cell r="F954" t="str">
            <v>5.2.2.02.01</v>
          </cell>
          <cell r="G954" t="str">
            <v>5.2.2.02.01</v>
          </cell>
          <cell r="H954" t="str">
            <v>Belanja Bahan Baku Bangunan</v>
          </cell>
        </row>
        <row r="955">
          <cell r="A955" t="str">
            <v>5</v>
          </cell>
          <cell r="B955" t="str">
            <v>2</v>
          </cell>
          <cell r="C955" t="str">
            <v>2</v>
          </cell>
          <cell r="D955" t="str">
            <v>02</v>
          </cell>
          <cell r="E955" t="str">
            <v>02</v>
          </cell>
          <cell r="F955" t="str">
            <v>5.2.2.02.02</v>
          </cell>
          <cell r="G955" t="str">
            <v>5.2.2.02.02</v>
          </cell>
          <cell r="H955" t="str">
            <v>Belanja Bahan/Bibit Tanaman</v>
          </cell>
        </row>
        <row r="956">
          <cell r="A956" t="str">
            <v>5</v>
          </cell>
          <cell r="B956" t="str">
            <v>2</v>
          </cell>
          <cell r="C956" t="str">
            <v>2</v>
          </cell>
          <cell r="D956" t="str">
            <v>02</v>
          </cell>
          <cell r="E956" t="str">
            <v>03</v>
          </cell>
          <cell r="F956" t="str">
            <v>5.2.2.02.03</v>
          </cell>
          <cell r="G956" t="str">
            <v>5.2.2.02.03</v>
          </cell>
          <cell r="H956" t="str">
            <v>Belanja Bibit Ternak</v>
          </cell>
        </row>
        <row r="957">
          <cell r="A957" t="str">
            <v>5</v>
          </cell>
          <cell r="B957" t="str">
            <v>2</v>
          </cell>
          <cell r="C957" t="str">
            <v>2</v>
          </cell>
          <cell r="D957" t="str">
            <v>02</v>
          </cell>
          <cell r="E957" t="str">
            <v>04</v>
          </cell>
          <cell r="F957" t="str">
            <v>5.2.2.02.04</v>
          </cell>
          <cell r="G957" t="str">
            <v>5.2.2.02.04</v>
          </cell>
          <cell r="H957" t="str">
            <v>Belanja Bahan Obat-Obatan/Alat Kesehatan</v>
          </cell>
        </row>
        <row r="958">
          <cell r="A958" t="str">
            <v>5</v>
          </cell>
          <cell r="B958" t="str">
            <v>2</v>
          </cell>
          <cell r="C958" t="str">
            <v>2</v>
          </cell>
          <cell r="D958" t="str">
            <v>02</v>
          </cell>
          <cell r="E958" t="str">
            <v>05</v>
          </cell>
          <cell r="F958" t="str">
            <v>5.2.2.02.05</v>
          </cell>
          <cell r="G958" t="str">
            <v>5.2.2.02.05</v>
          </cell>
          <cell r="H958" t="str">
            <v>Belanja Bahan Kimia</v>
          </cell>
        </row>
        <row r="959">
          <cell r="A959" t="str">
            <v>5</v>
          </cell>
          <cell r="B959" t="str">
            <v>2</v>
          </cell>
          <cell r="C959" t="str">
            <v>2</v>
          </cell>
          <cell r="D959" t="str">
            <v>02</v>
          </cell>
          <cell r="E959" t="str">
            <v>06</v>
          </cell>
          <cell r="F959" t="str">
            <v>5.2.2.02.06</v>
          </cell>
          <cell r="G959" t="str">
            <v>5.2.2.02.06</v>
          </cell>
          <cell r="H959" t="str">
            <v>Belanja Pameran/Promosi/Penyebarluasan Informasi</v>
          </cell>
        </row>
        <row r="960">
          <cell r="A960" t="str">
            <v>5</v>
          </cell>
          <cell r="B960" t="str">
            <v>2</v>
          </cell>
          <cell r="C960" t="str">
            <v>2</v>
          </cell>
          <cell r="D960" t="str">
            <v>02</v>
          </cell>
          <cell r="E960" t="str">
            <v>07</v>
          </cell>
          <cell r="F960" t="str">
            <v>5.2.2.02.07</v>
          </cell>
          <cell r="G960" t="str">
            <v>5.2.2.02.07</v>
          </cell>
          <cell r="H960" t="str">
            <v>Belanja Bahan Makanan</v>
          </cell>
        </row>
        <row r="961">
          <cell r="A961" t="str">
            <v>5</v>
          </cell>
          <cell r="B961" t="str">
            <v>2</v>
          </cell>
          <cell r="C961" t="str">
            <v>2</v>
          </cell>
          <cell r="D961" t="str">
            <v>02</v>
          </cell>
          <cell r="E961" t="str">
            <v>08</v>
          </cell>
          <cell r="F961" t="str">
            <v>5.2.2.02.08</v>
          </cell>
          <cell r="G961" t="str">
            <v>5.2.2.02.08</v>
          </cell>
          <cell r="H961" t="str">
            <v>Belanja Bahan Peralatan dan Perlengkapan</v>
          </cell>
        </row>
        <row r="962">
          <cell r="A962" t="str">
            <v>5</v>
          </cell>
          <cell r="B962" t="str">
            <v>2</v>
          </cell>
          <cell r="C962" t="str">
            <v>2</v>
          </cell>
          <cell r="D962" t="str">
            <v>02</v>
          </cell>
          <cell r="E962" t="str">
            <v>09</v>
          </cell>
          <cell r="F962" t="str">
            <v>5.2.2.02.09</v>
          </cell>
          <cell r="G962" t="str">
            <v>5.2.2.02.09</v>
          </cell>
          <cell r="H962" t="str">
            <v>Belanja Pengadaan/Pemberian Hadiah</v>
          </cell>
        </row>
        <row r="963">
          <cell r="A963" t="str">
            <v>5</v>
          </cell>
          <cell r="B963" t="str">
            <v>2</v>
          </cell>
          <cell r="C963" t="str">
            <v>2</v>
          </cell>
          <cell r="D963" t="str">
            <v>03</v>
          </cell>
          <cell r="F963" t="str">
            <v>5.2.2.03</v>
          </cell>
          <cell r="G963" t="str">
            <v>5.2.2.03.0</v>
          </cell>
          <cell r="H963" t="str">
            <v>Belanja Jasa kantor</v>
          </cell>
        </row>
        <row r="964">
          <cell r="A964" t="str">
            <v>5</v>
          </cell>
          <cell r="B964" t="str">
            <v>2</v>
          </cell>
          <cell r="C964" t="str">
            <v>2</v>
          </cell>
          <cell r="D964" t="str">
            <v>03</v>
          </cell>
          <cell r="E964" t="str">
            <v>01</v>
          </cell>
          <cell r="F964" t="str">
            <v>5.2.2.03.01</v>
          </cell>
          <cell r="G964" t="str">
            <v>5.2.2.03.01</v>
          </cell>
          <cell r="H964" t="str">
            <v>Belanja Telepon</v>
          </cell>
        </row>
        <row r="965">
          <cell r="A965" t="str">
            <v>5</v>
          </cell>
          <cell r="B965" t="str">
            <v>2</v>
          </cell>
          <cell r="C965" t="str">
            <v>2</v>
          </cell>
          <cell r="D965" t="str">
            <v>03</v>
          </cell>
          <cell r="E965" t="str">
            <v>02</v>
          </cell>
          <cell r="F965" t="str">
            <v>5.2.2.03.02</v>
          </cell>
          <cell r="G965" t="str">
            <v>5.2.2.03.02</v>
          </cell>
          <cell r="H965" t="str">
            <v>Belanja Air</v>
          </cell>
        </row>
        <row r="966">
          <cell r="A966" t="str">
            <v>5</v>
          </cell>
          <cell r="B966" t="str">
            <v>2</v>
          </cell>
          <cell r="C966" t="str">
            <v>2</v>
          </cell>
          <cell r="D966" t="str">
            <v>03</v>
          </cell>
          <cell r="E966" t="str">
            <v>03</v>
          </cell>
          <cell r="F966" t="str">
            <v>5.2.2.03.03</v>
          </cell>
          <cell r="G966" t="str">
            <v>5.2.2.03.03</v>
          </cell>
          <cell r="H966" t="str">
            <v>Belanja Listrik</v>
          </cell>
        </row>
        <row r="967">
          <cell r="A967" t="str">
            <v>5</v>
          </cell>
          <cell r="B967" t="str">
            <v>2</v>
          </cell>
          <cell r="C967" t="str">
            <v>2</v>
          </cell>
          <cell r="D967" t="str">
            <v>03</v>
          </cell>
          <cell r="E967" t="str">
            <v>04</v>
          </cell>
          <cell r="F967" t="str">
            <v>5.2.2.03.04</v>
          </cell>
          <cell r="G967" t="str">
            <v>5.2.2.03.04</v>
          </cell>
          <cell r="H967" t="str">
            <v>Belanja Jasa Pengumuman Lelang/Pemenang Lelang</v>
          </cell>
        </row>
        <row r="968">
          <cell r="A968" t="str">
            <v>5</v>
          </cell>
          <cell r="B968" t="str">
            <v>2</v>
          </cell>
          <cell r="C968" t="str">
            <v>2</v>
          </cell>
          <cell r="D968" t="str">
            <v>03</v>
          </cell>
          <cell r="E968" t="str">
            <v>05</v>
          </cell>
          <cell r="F968" t="str">
            <v>5.2.2.03.05</v>
          </cell>
          <cell r="G968" t="str">
            <v>5.2.2.03.05</v>
          </cell>
          <cell r="H968" t="str">
            <v>Belanja Surat Kabar/Majalah</v>
          </cell>
        </row>
        <row r="969">
          <cell r="A969" t="str">
            <v>5</v>
          </cell>
          <cell r="B969" t="str">
            <v>2</v>
          </cell>
          <cell r="C969" t="str">
            <v>2</v>
          </cell>
          <cell r="D969" t="str">
            <v>03</v>
          </cell>
          <cell r="E969" t="str">
            <v>06</v>
          </cell>
          <cell r="F969" t="str">
            <v>5.2.2.03.06</v>
          </cell>
          <cell r="G969" t="str">
            <v>5.2.2.03.06</v>
          </cell>
          <cell r="H969" t="str">
            <v>Belanja Kawat/Faksimili/Internet</v>
          </cell>
        </row>
        <row r="970">
          <cell r="A970" t="str">
            <v>5</v>
          </cell>
          <cell r="B970" t="str">
            <v>2</v>
          </cell>
          <cell r="C970" t="str">
            <v>2</v>
          </cell>
          <cell r="D970" t="str">
            <v>03</v>
          </cell>
          <cell r="E970" t="str">
            <v>07</v>
          </cell>
          <cell r="F970" t="str">
            <v>5.2.2.03.07</v>
          </cell>
          <cell r="G970" t="str">
            <v>5.2.2.03.07</v>
          </cell>
          <cell r="H970" t="str">
            <v>Belanja Paket/Pengiriman</v>
          </cell>
        </row>
        <row r="971">
          <cell r="A971" t="str">
            <v>5</v>
          </cell>
          <cell r="B971" t="str">
            <v>2</v>
          </cell>
          <cell r="C971" t="str">
            <v>2</v>
          </cell>
          <cell r="D971" t="str">
            <v>03</v>
          </cell>
          <cell r="E971" t="str">
            <v>08</v>
          </cell>
          <cell r="F971" t="str">
            <v>5.2.2.03.08</v>
          </cell>
          <cell r="G971" t="str">
            <v>5.2.2.03.08</v>
          </cell>
          <cell r="H971" t="str">
            <v>Belanja Sertifikasi</v>
          </cell>
        </row>
        <row r="972">
          <cell r="A972" t="str">
            <v>5</v>
          </cell>
          <cell r="B972" t="str">
            <v>2</v>
          </cell>
          <cell r="C972" t="str">
            <v>2</v>
          </cell>
          <cell r="D972" t="str">
            <v>03</v>
          </cell>
          <cell r="E972" t="str">
            <v>09</v>
          </cell>
          <cell r="F972" t="str">
            <v>5.2.2.03.09</v>
          </cell>
          <cell r="G972" t="str">
            <v>5.2.2.03.09</v>
          </cell>
          <cell r="H972" t="str">
            <v>Belanja Jasa Transaksi Keuangan</v>
          </cell>
        </row>
        <row r="973">
          <cell r="A973" t="str">
            <v>5</v>
          </cell>
          <cell r="B973" t="str">
            <v>2</v>
          </cell>
          <cell r="C973" t="str">
            <v>2</v>
          </cell>
          <cell r="D973" t="str">
            <v>03</v>
          </cell>
          <cell r="E973" t="str">
            <v>10</v>
          </cell>
          <cell r="F973" t="str">
            <v>5.2.2.03.10</v>
          </cell>
          <cell r="G973" t="str">
            <v>5.2.2.03.10</v>
          </cell>
          <cell r="H973" t="str">
            <v>Belanja Jasa Adm. Pemungutan Pajak Penerangan Jalan Umum</v>
          </cell>
        </row>
        <row r="974">
          <cell r="A974" t="str">
            <v>5</v>
          </cell>
          <cell r="B974" t="str">
            <v>2</v>
          </cell>
          <cell r="C974" t="str">
            <v>2</v>
          </cell>
          <cell r="D974" t="str">
            <v>03</v>
          </cell>
          <cell r="E974" t="str">
            <v>11</v>
          </cell>
          <cell r="F974" t="str">
            <v>5.2.2.03.11</v>
          </cell>
          <cell r="G974" t="str">
            <v>5.2.2.03.11</v>
          </cell>
          <cell r="H974" t="str">
            <v>Belanja Jasa Adm. Pemungutan Pajak Bahan Bakar Kendaraan Bermotor</v>
          </cell>
        </row>
        <row r="975">
          <cell r="A975" t="str">
            <v>5</v>
          </cell>
          <cell r="B975" t="str">
            <v>2</v>
          </cell>
          <cell r="C975" t="str">
            <v>2</v>
          </cell>
          <cell r="D975" t="str">
            <v>03</v>
          </cell>
          <cell r="E975" t="str">
            <v>12</v>
          </cell>
          <cell r="F975" t="str">
            <v>5.2.2.03.12</v>
          </cell>
          <cell r="G975" t="str">
            <v>5.2.2.03.12</v>
          </cell>
          <cell r="H975" t="str">
            <v>Belanja Iuran Wajib Forum Komunikasi Dewan/Setwan/Kabupaten-Kota</v>
          </cell>
        </row>
        <row r="976">
          <cell r="A976" t="str">
            <v>5</v>
          </cell>
          <cell r="B976" t="str">
            <v>2</v>
          </cell>
          <cell r="C976" t="str">
            <v>2</v>
          </cell>
          <cell r="D976" t="str">
            <v>04</v>
          </cell>
          <cell r="F976" t="str">
            <v>5.2.2.04</v>
          </cell>
          <cell r="G976" t="str">
            <v>5.2.2.04.0</v>
          </cell>
          <cell r="H976" t="str">
            <v>Belanja Premi Asuransi</v>
          </cell>
        </row>
        <row r="977">
          <cell r="A977" t="str">
            <v>5</v>
          </cell>
          <cell r="B977" t="str">
            <v>2</v>
          </cell>
          <cell r="C977" t="str">
            <v>2</v>
          </cell>
          <cell r="D977" t="str">
            <v>04</v>
          </cell>
          <cell r="E977" t="str">
            <v>01</v>
          </cell>
          <cell r="F977" t="str">
            <v>5.2.2.04.01</v>
          </cell>
          <cell r="G977" t="str">
            <v>5.2.2.04.01</v>
          </cell>
          <cell r="H977" t="str">
            <v>Belanja Premi Asuransi Kesehatan</v>
          </cell>
        </row>
        <row r="978">
          <cell r="A978" t="str">
            <v>5</v>
          </cell>
          <cell r="B978" t="str">
            <v>2</v>
          </cell>
          <cell r="C978" t="str">
            <v>2</v>
          </cell>
          <cell r="D978" t="str">
            <v>04</v>
          </cell>
          <cell r="E978" t="str">
            <v>02</v>
          </cell>
          <cell r="F978" t="str">
            <v>5.2.2.04.02</v>
          </cell>
          <cell r="G978" t="str">
            <v>5.2.2.04.02</v>
          </cell>
          <cell r="H978" t="str">
            <v>Belanja Premi Asuransi Barang Milik Daerah</v>
          </cell>
        </row>
        <row r="979">
          <cell r="A979" t="str">
            <v>5</v>
          </cell>
          <cell r="B979" t="str">
            <v>2</v>
          </cell>
          <cell r="C979" t="str">
            <v>2</v>
          </cell>
          <cell r="D979" t="str">
            <v>05</v>
          </cell>
          <cell r="F979" t="str">
            <v>5.2.2.05</v>
          </cell>
          <cell r="G979" t="str">
            <v>5.2.2.05.0</v>
          </cell>
          <cell r="H979" t="str">
            <v>Belanja Perawatan Kendaraan Bermotor</v>
          </cell>
        </row>
        <row r="980">
          <cell r="A980" t="str">
            <v>5</v>
          </cell>
          <cell r="B980" t="str">
            <v>2</v>
          </cell>
          <cell r="C980" t="str">
            <v>2</v>
          </cell>
          <cell r="D980" t="str">
            <v>05</v>
          </cell>
          <cell r="E980" t="str">
            <v>01</v>
          </cell>
          <cell r="F980" t="str">
            <v>5.2.2.05.01</v>
          </cell>
          <cell r="G980" t="str">
            <v>5.2.2.05.01</v>
          </cell>
          <cell r="H980" t="str">
            <v>Belanja Jasa Service</v>
          </cell>
        </row>
        <row r="981">
          <cell r="A981" t="str">
            <v>5</v>
          </cell>
          <cell r="B981" t="str">
            <v>2</v>
          </cell>
          <cell r="C981" t="str">
            <v>2</v>
          </cell>
          <cell r="D981" t="str">
            <v>05</v>
          </cell>
          <cell r="E981" t="str">
            <v>02</v>
          </cell>
          <cell r="F981" t="str">
            <v>5.2.2.05.02</v>
          </cell>
          <cell r="G981" t="str">
            <v>5.2.2.05.02</v>
          </cell>
          <cell r="H981" t="str">
            <v>Belanja Penggantian Suku Cadang</v>
          </cell>
        </row>
        <row r="982">
          <cell r="A982" t="str">
            <v>5</v>
          </cell>
          <cell r="B982" t="str">
            <v>2</v>
          </cell>
          <cell r="C982" t="str">
            <v>2</v>
          </cell>
          <cell r="D982" t="str">
            <v>05</v>
          </cell>
          <cell r="E982" t="str">
            <v>03</v>
          </cell>
          <cell r="F982" t="str">
            <v>5.2.2.05.03</v>
          </cell>
          <cell r="G982" t="str">
            <v>5.2.2.05.03</v>
          </cell>
          <cell r="H982" t="str">
            <v>Belanja Bahan Bakar Minyak/Gas dan Pelumas</v>
          </cell>
        </row>
        <row r="983">
          <cell r="A983" t="str">
            <v>5</v>
          </cell>
          <cell r="B983" t="str">
            <v>2</v>
          </cell>
          <cell r="C983" t="str">
            <v>2</v>
          </cell>
          <cell r="D983" t="str">
            <v>05</v>
          </cell>
          <cell r="E983" t="str">
            <v>04</v>
          </cell>
          <cell r="F983" t="str">
            <v>5.2.2.05.04</v>
          </cell>
          <cell r="G983" t="str">
            <v>5.2.2.05.04</v>
          </cell>
          <cell r="H983" t="str">
            <v>Belanja Jasa Kir</v>
          </cell>
        </row>
        <row r="984">
          <cell r="A984" t="str">
            <v>5</v>
          </cell>
          <cell r="B984" t="str">
            <v>2</v>
          </cell>
          <cell r="C984" t="str">
            <v>2</v>
          </cell>
          <cell r="D984" t="str">
            <v>05</v>
          </cell>
          <cell r="E984" t="str">
            <v>05</v>
          </cell>
          <cell r="F984" t="str">
            <v>5.2.2.05.05</v>
          </cell>
          <cell r="G984" t="str">
            <v>5.2.2.05.05</v>
          </cell>
          <cell r="H984" t="str">
            <v>Belanja Surat Tanda Nomor Kendaraan</v>
          </cell>
        </row>
        <row r="985">
          <cell r="A985" t="str">
            <v>5</v>
          </cell>
          <cell r="B985" t="str">
            <v>2</v>
          </cell>
          <cell r="C985" t="str">
            <v>2</v>
          </cell>
          <cell r="D985" t="str">
            <v>05</v>
          </cell>
          <cell r="E985" t="str">
            <v>06</v>
          </cell>
          <cell r="F985" t="str">
            <v>5.2.2.05.06</v>
          </cell>
          <cell r="G985" t="str">
            <v>5.2.2.05.06</v>
          </cell>
          <cell r="H985" t="str">
            <v>Belanja Perpanjangan Surat Ijin Mengemudi</v>
          </cell>
        </row>
        <row r="986">
          <cell r="A986" t="str">
            <v>5</v>
          </cell>
          <cell r="B986" t="str">
            <v>2</v>
          </cell>
          <cell r="C986" t="str">
            <v>2</v>
          </cell>
          <cell r="D986" t="str">
            <v>06</v>
          </cell>
          <cell r="F986" t="str">
            <v>5.2.2.06</v>
          </cell>
          <cell r="G986" t="str">
            <v>5.2.2.06.0</v>
          </cell>
          <cell r="H986" t="str">
            <v>Belanja Cetak dan Penggandaan</v>
          </cell>
        </row>
        <row r="987">
          <cell r="A987" t="str">
            <v>5</v>
          </cell>
          <cell r="B987" t="str">
            <v>2</v>
          </cell>
          <cell r="C987" t="str">
            <v>2</v>
          </cell>
          <cell r="D987" t="str">
            <v>06</v>
          </cell>
          <cell r="E987" t="str">
            <v>01</v>
          </cell>
          <cell r="F987" t="str">
            <v>5.2.2.06.01</v>
          </cell>
          <cell r="G987" t="str">
            <v>5.2.2.06.01</v>
          </cell>
          <cell r="H987" t="str">
            <v xml:space="preserve">Belanja Cetak </v>
          </cell>
        </row>
        <row r="988">
          <cell r="A988" t="str">
            <v>5</v>
          </cell>
          <cell r="B988" t="str">
            <v>2</v>
          </cell>
          <cell r="C988" t="str">
            <v>2</v>
          </cell>
          <cell r="D988" t="str">
            <v>06</v>
          </cell>
          <cell r="E988" t="str">
            <v>02</v>
          </cell>
          <cell r="F988" t="str">
            <v>5.2.2.06.02</v>
          </cell>
          <cell r="G988" t="str">
            <v>5.2.2.06.02</v>
          </cell>
          <cell r="H988" t="str">
            <v>Belanja Penggandaan</v>
          </cell>
        </row>
        <row r="989">
          <cell r="A989" t="str">
            <v>5</v>
          </cell>
          <cell r="B989" t="str">
            <v>2</v>
          </cell>
          <cell r="C989" t="str">
            <v>2</v>
          </cell>
          <cell r="D989" t="str">
            <v>07</v>
          </cell>
          <cell r="F989" t="str">
            <v>5.2.2.07</v>
          </cell>
          <cell r="G989" t="str">
            <v>5.2.2.07.0</v>
          </cell>
          <cell r="H989" t="str">
            <v>Belanja Sewa Rumah/Gedung/Gudang/Parkir</v>
          </cell>
        </row>
        <row r="990">
          <cell r="A990" t="str">
            <v>5</v>
          </cell>
          <cell r="B990" t="str">
            <v>2</v>
          </cell>
          <cell r="C990" t="str">
            <v>2</v>
          </cell>
          <cell r="D990" t="str">
            <v>07</v>
          </cell>
          <cell r="E990" t="str">
            <v>01</v>
          </cell>
          <cell r="F990" t="str">
            <v>5.2.2.07.01</v>
          </cell>
          <cell r="G990" t="str">
            <v>5.2.2.07.01</v>
          </cell>
          <cell r="H990" t="str">
            <v>Belanja Sewa Rumah Jabatan/Rumah Dinas</v>
          </cell>
        </row>
        <row r="991">
          <cell r="A991" t="str">
            <v>5</v>
          </cell>
          <cell r="B991" t="str">
            <v>2</v>
          </cell>
          <cell r="C991" t="str">
            <v>2</v>
          </cell>
          <cell r="D991" t="str">
            <v>07</v>
          </cell>
          <cell r="E991" t="str">
            <v>02</v>
          </cell>
          <cell r="F991" t="str">
            <v>5.2.2.07.02</v>
          </cell>
          <cell r="G991" t="str">
            <v>5.2.2.07.02</v>
          </cell>
          <cell r="H991" t="str">
            <v>Belanja Sewa Gedung/Kantor/Tempat</v>
          </cell>
        </row>
        <row r="992">
          <cell r="A992" t="str">
            <v>5</v>
          </cell>
          <cell r="B992" t="str">
            <v>2</v>
          </cell>
          <cell r="C992" t="str">
            <v>2</v>
          </cell>
          <cell r="D992" t="str">
            <v>07</v>
          </cell>
          <cell r="E992" t="str">
            <v>03</v>
          </cell>
          <cell r="F992" t="str">
            <v>5.2.2.07.03</v>
          </cell>
          <cell r="G992" t="str">
            <v>5.2.2.07.03</v>
          </cell>
          <cell r="H992" t="str">
            <v>Belanja Sewa Ruang Rapat/Pertemuan</v>
          </cell>
        </row>
        <row r="993">
          <cell r="A993" t="str">
            <v>5</v>
          </cell>
          <cell r="B993" t="str">
            <v>2</v>
          </cell>
          <cell r="C993" t="str">
            <v>2</v>
          </cell>
          <cell r="D993" t="str">
            <v>07</v>
          </cell>
          <cell r="E993" t="str">
            <v>04</v>
          </cell>
          <cell r="F993" t="str">
            <v>5.2.2.07.04</v>
          </cell>
          <cell r="G993" t="str">
            <v>5.2.2.07.04</v>
          </cell>
          <cell r="H993" t="str">
            <v>Belanja Sewa Tempat Parkir/Uang Tambat/Hanggar Sarana Mobilitas</v>
          </cell>
        </row>
        <row r="994">
          <cell r="A994" t="str">
            <v>5</v>
          </cell>
          <cell r="B994" t="str">
            <v>2</v>
          </cell>
          <cell r="C994" t="str">
            <v>2</v>
          </cell>
          <cell r="D994" t="str">
            <v>08</v>
          </cell>
          <cell r="F994" t="str">
            <v>5.2.2.08</v>
          </cell>
          <cell r="G994" t="str">
            <v>5.2.2.08.0</v>
          </cell>
          <cell r="H994" t="str">
            <v>Belanja Sewa Sarana Mobilitas</v>
          </cell>
        </row>
        <row r="995">
          <cell r="A995" t="str">
            <v>5</v>
          </cell>
          <cell r="B995" t="str">
            <v>2</v>
          </cell>
          <cell r="C995" t="str">
            <v>2</v>
          </cell>
          <cell r="D995" t="str">
            <v>08</v>
          </cell>
          <cell r="E995" t="str">
            <v>01</v>
          </cell>
          <cell r="F995" t="str">
            <v>5.2.2.08.01</v>
          </cell>
          <cell r="G995" t="str">
            <v>5.2.2.08.01</v>
          </cell>
          <cell r="H995" t="str">
            <v>Belanja Sewa Sarana Mobilitas Darat</v>
          </cell>
        </row>
        <row r="996">
          <cell r="A996" t="str">
            <v>5</v>
          </cell>
          <cell r="B996" t="str">
            <v>2</v>
          </cell>
          <cell r="C996" t="str">
            <v>2</v>
          </cell>
          <cell r="D996" t="str">
            <v>08</v>
          </cell>
          <cell r="E996" t="str">
            <v>02</v>
          </cell>
          <cell r="F996" t="str">
            <v>5.2.2.08.02</v>
          </cell>
          <cell r="G996" t="str">
            <v>5.2.2.08.02</v>
          </cell>
          <cell r="H996" t="str">
            <v>Belanja Sewa Sarana Mobilitas Air</v>
          </cell>
        </row>
        <row r="997">
          <cell r="A997" t="str">
            <v>5</v>
          </cell>
          <cell r="B997" t="str">
            <v>2</v>
          </cell>
          <cell r="C997" t="str">
            <v>2</v>
          </cell>
          <cell r="D997" t="str">
            <v>08</v>
          </cell>
          <cell r="E997" t="str">
            <v>03</v>
          </cell>
          <cell r="F997" t="str">
            <v>5.2.2.08.03</v>
          </cell>
          <cell r="G997" t="str">
            <v>5.2.2.08.03</v>
          </cell>
          <cell r="H997" t="str">
            <v>Belanja Sewa Sarana Mobilitas Udara</v>
          </cell>
        </row>
        <row r="998">
          <cell r="A998" t="str">
            <v>5</v>
          </cell>
          <cell r="B998" t="str">
            <v>2</v>
          </cell>
          <cell r="C998" t="str">
            <v>2</v>
          </cell>
          <cell r="D998" t="str">
            <v>09</v>
          </cell>
          <cell r="F998" t="str">
            <v>5.2.2.09</v>
          </cell>
          <cell r="G998" t="str">
            <v>5.2.2.09.0</v>
          </cell>
          <cell r="H998" t="str">
            <v>Belanja Sewa Alat Berat</v>
          </cell>
        </row>
        <row r="999">
          <cell r="A999" t="str">
            <v>5</v>
          </cell>
          <cell r="B999" t="str">
            <v>2</v>
          </cell>
          <cell r="C999" t="str">
            <v>2</v>
          </cell>
          <cell r="D999" t="str">
            <v>09</v>
          </cell>
          <cell r="E999" t="str">
            <v>01</v>
          </cell>
          <cell r="F999" t="str">
            <v>5.2.2.09.01</v>
          </cell>
          <cell r="G999" t="str">
            <v>5.2.2.09.01</v>
          </cell>
          <cell r="H999" t="str">
            <v>Belanja Sewa Eskavator</v>
          </cell>
        </row>
        <row r="1000">
          <cell r="A1000" t="str">
            <v>5</v>
          </cell>
          <cell r="B1000" t="str">
            <v>2</v>
          </cell>
          <cell r="C1000" t="str">
            <v>2</v>
          </cell>
          <cell r="D1000" t="str">
            <v>09</v>
          </cell>
          <cell r="E1000" t="str">
            <v>02</v>
          </cell>
          <cell r="F1000" t="str">
            <v>5.2.2.09.02</v>
          </cell>
          <cell r="G1000" t="str">
            <v>5.2.2.09.02</v>
          </cell>
          <cell r="H1000" t="str">
            <v>Belanja Sewa Buldozer</v>
          </cell>
        </row>
        <row r="1001">
          <cell r="A1001" t="str">
            <v>5</v>
          </cell>
          <cell r="B1001" t="str">
            <v>2</v>
          </cell>
          <cell r="C1001" t="str">
            <v>2</v>
          </cell>
          <cell r="D1001" t="str">
            <v>09</v>
          </cell>
          <cell r="E1001" t="str">
            <v>03</v>
          </cell>
          <cell r="F1001" t="str">
            <v>5.2.2.09.03</v>
          </cell>
          <cell r="G1001" t="str">
            <v>5.2.2.09.03</v>
          </cell>
          <cell r="H1001" t="str">
            <v>Belanja Sewa Alat Berat Lainnya</v>
          </cell>
        </row>
        <row r="1002">
          <cell r="A1002" t="str">
            <v>5</v>
          </cell>
          <cell r="B1002" t="str">
            <v>2</v>
          </cell>
          <cell r="C1002" t="str">
            <v>2</v>
          </cell>
          <cell r="D1002" t="str">
            <v>10</v>
          </cell>
          <cell r="F1002" t="str">
            <v>5.2.2.10</v>
          </cell>
          <cell r="G1002" t="str">
            <v>5.2.2.10.0</v>
          </cell>
          <cell r="H1002" t="str">
            <v>Belanja Sewa Perlengkapan dan Peralatan Kantor</v>
          </cell>
        </row>
        <row r="1003">
          <cell r="A1003" t="str">
            <v>5</v>
          </cell>
          <cell r="B1003" t="str">
            <v>2</v>
          </cell>
          <cell r="C1003" t="str">
            <v>2</v>
          </cell>
          <cell r="D1003" t="str">
            <v>10</v>
          </cell>
          <cell r="E1003" t="str">
            <v>01</v>
          </cell>
          <cell r="F1003" t="str">
            <v>5.2.2.10.01</v>
          </cell>
          <cell r="G1003" t="str">
            <v>5.2.2.10.01</v>
          </cell>
          <cell r="H1003" t="str">
            <v>Belanja Sewa Meja Kursi</v>
          </cell>
        </row>
        <row r="1004">
          <cell r="A1004" t="str">
            <v>5</v>
          </cell>
          <cell r="B1004" t="str">
            <v>2</v>
          </cell>
          <cell r="C1004" t="str">
            <v>2</v>
          </cell>
          <cell r="D1004" t="str">
            <v>10</v>
          </cell>
          <cell r="E1004" t="str">
            <v>02</v>
          </cell>
          <cell r="F1004" t="str">
            <v>5.2.2.10.02</v>
          </cell>
          <cell r="G1004" t="str">
            <v>5.2.2.10.02</v>
          </cell>
          <cell r="H1004" t="str">
            <v>Belanja Sewa Komputer dan Printer</v>
          </cell>
        </row>
        <row r="1005">
          <cell r="A1005" t="str">
            <v>5</v>
          </cell>
          <cell r="B1005" t="str">
            <v>2</v>
          </cell>
          <cell r="C1005" t="str">
            <v>2</v>
          </cell>
          <cell r="D1005" t="str">
            <v>10</v>
          </cell>
          <cell r="E1005" t="str">
            <v>03</v>
          </cell>
          <cell r="F1005" t="str">
            <v>5.2.2.10.03</v>
          </cell>
          <cell r="G1005" t="str">
            <v>5.2.2.10.03</v>
          </cell>
          <cell r="H1005" t="str">
            <v>Belanja Sewa Proyektor</v>
          </cell>
        </row>
        <row r="1006">
          <cell r="A1006" t="str">
            <v>5</v>
          </cell>
          <cell r="B1006" t="str">
            <v>2</v>
          </cell>
          <cell r="C1006" t="str">
            <v>2</v>
          </cell>
          <cell r="D1006" t="str">
            <v>10</v>
          </cell>
          <cell r="E1006" t="str">
            <v>04</v>
          </cell>
          <cell r="F1006" t="str">
            <v>5.2.2.10.04</v>
          </cell>
          <cell r="G1006" t="str">
            <v>5.2.2.10.04</v>
          </cell>
          <cell r="H1006" t="str">
            <v>Belanja Sewa Generator</v>
          </cell>
        </row>
        <row r="1007">
          <cell r="A1007" t="str">
            <v>5</v>
          </cell>
          <cell r="B1007" t="str">
            <v>2</v>
          </cell>
          <cell r="C1007" t="str">
            <v>2</v>
          </cell>
          <cell r="D1007" t="str">
            <v>10</v>
          </cell>
          <cell r="E1007" t="str">
            <v>05</v>
          </cell>
          <cell r="F1007" t="str">
            <v>5.2.2.10.05</v>
          </cell>
          <cell r="G1007" t="str">
            <v>5.2.2.10.05</v>
          </cell>
          <cell r="H1007" t="str">
            <v>Belanja Sewa Tenda</v>
          </cell>
        </row>
        <row r="1008">
          <cell r="A1008" t="str">
            <v>5</v>
          </cell>
          <cell r="B1008" t="str">
            <v>2</v>
          </cell>
          <cell r="C1008" t="str">
            <v>2</v>
          </cell>
          <cell r="D1008" t="str">
            <v>10</v>
          </cell>
          <cell r="E1008" t="str">
            <v>06</v>
          </cell>
          <cell r="F1008" t="str">
            <v>5.2.2.10.06</v>
          </cell>
          <cell r="G1008" t="str">
            <v>5.2.2.10.06</v>
          </cell>
          <cell r="H1008" t="str">
            <v>Belanja Sewa Pakaian Adat/Tradisional</v>
          </cell>
        </row>
        <row r="1009">
          <cell r="A1009" t="str">
            <v>5</v>
          </cell>
          <cell r="B1009" t="str">
            <v>2</v>
          </cell>
          <cell r="C1009" t="str">
            <v>2</v>
          </cell>
          <cell r="D1009" t="str">
            <v>10</v>
          </cell>
          <cell r="E1009" t="str">
            <v>07</v>
          </cell>
          <cell r="F1009" t="str">
            <v>5.2.2.10.07</v>
          </cell>
          <cell r="G1009" t="str">
            <v>5.2.2.10.07</v>
          </cell>
          <cell r="H1009" t="str">
            <v>Belanja Sewa Sound Sistem</v>
          </cell>
        </row>
        <row r="1010">
          <cell r="A1010" t="str">
            <v>5</v>
          </cell>
          <cell r="B1010" t="str">
            <v>2</v>
          </cell>
          <cell r="C1010" t="str">
            <v>2</v>
          </cell>
          <cell r="D1010" t="str">
            <v>10</v>
          </cell>
          <cell r="E1010" t="str">
            <v>08</v>
          </cell>
          <cell r="F1010" t="str">
            <v>5.2.2.10.08</v>
          </cell>
          <cell r="G1010" t="str">
            <v>5.2.2.10.08</v>
          </cell>
          <cell r="H1010" t="str">
            <v>Belanja Sewa Perlengkapan dan Peralatan Kantor Lainnya</v>
          </cell>
        </row>
        <row r="1011">
          <cell r="A1011" t="str">
            <v>5</v>
          </cell>
          <cell r="B1011" t="str">
            <v>2</v>
          </cell>
          <cell r="C1011" t="str">
            <v>2</v>
          </cell>
          <cell r="D1011" t="str">
            <v>11</v>
          </cell>
          <cell r="F1011" t="str">
            <v>5.2.2.11</v>
          </cell>
          <cell r="G1011" t="str">
            <v>5.2.2.11.0</v>
          </cell>
          <cell r="H1011" t="str">
            <v>Belanja Makanan dan Minuman</v>
          </cell>
        </row>
        <row r="1012">
          <cell r="A1012" t="str">
            <v>5</v>
          </cell>
          <cell r="B1012" t="str">
            <v>2</v>
          </cell>
          <cell r="C1012" t="str">
            <v>2</v>
          </cell>
          <cell r="D1012" t="str">
            <v>11</v>
          </cell>
          <cell r="E1012" t="str">
            <v>01</v>
          </cell>
          <cell r="F1012" t="str">
            <v>5.2.2.11.01</v>
          </cell>
          <cell r="G1012" t="str">
            <v>5.2.2.11.01</v>
          </cell>
          <cell r="H1012" t="str">
            <v>Belanja Makanan dan Minuman Harian Pegawai</v>
          </cell>
        </row>
        <row r="1013">
          <cell r="A1013" t="str">
            <v>5</v>
          </cell>
          <cell r="B1013" t="str">
            <v>2</v>
          </cell>
          <cell r="C1013" t="str">
            <v>2</v>
          </cell>
          <cell r="D1013" t="str">
            <v>11</v>
          </cell>
          <cell r="E1013" t="str">
            <v>02</v>
          </cell>
          <cell r="F1013" t="str">
            <v>5.2.2.11.02</v>
          </cell>
          <cell r="G1013" t="str">
            <v>5.2.2.11.02</v>
          </cell>
          <cell r="H1013" t="str">
            <v>Belanja Makanan dan Minuman Rapat</v>
          </cell>
        </row>
        <row r="1014">
          <cell r="A1014" t="str">
            <v>5</v>
          </cell>
          <cell r="B1014" t="str">
            <v>2</v>
          </cell>
          <cell r="C1014" t="str">
            <v>2</v>
          </cell>
          <cell r="D1014" t="str">
            <v>11</v>
          </cell>
          <cell r="E1014" t="str">
            <v>03</v>
          </cell>
          <cell r="F1014" t="str">
            <v>5.2.2.11.03</v>
          </cell>
          <cell r="G1014" t="str">
            <v>5.2.2.11.03</v>
          </cell>
          <cell r="H1014" t="str">
            <v>Belanja Makanan dan Minuman Tamu</v>
          </cell>
        </row>
        <row r="1015">
          <cell r="A1015" t="str">
            <v>5</v>
          </cell>
          <cell r="B1015" t="str">
            <v>2</v>
          </cell>
          <cell r="C1015" t="str">
            <v>2</v>
          </cell>
          <cell r="D1015" t="str">
            <v>11</v>
          </cell>
          <cell r="E1015" t="str">
            <v>04</v>
          </cell>
          <cell r="F1015" t="str">
            <v>5.2.2.11.04</v>
          </cell>
          <cell r="G1015" t="str">
            <v>5.2.2.11.04</v>
          </cell>
          <cell r="H1015" t="str">
            <v>Belanja Makanan dan Minuman Peserta</v>
          </cell>
        </row>
        <row r="1016">
          <cell r="A1016" t="str">
            <v>5</v>
          </cell>
          <cell r="B1016" t="str">
            <v>2</v>
          </cell>
          <cell r="C1016" t="str">
            <v>2</v>
          </cell>
          <cell r="D1016" t="str">
            <v>12</v>
          </cell>
          <cell r="F1016" t="str">
            <v>5.2.2.12</v>
          </cell>
          <cell r="G1016" t="str">
            <v>5.2.2.12.0</v>
          </cell>
          <cell r="H1016" t="str">
            <v>Belanja Pakaian Dinas dan Atributnya</v>
          </cell>
        </row>
        <row r="1017">
          <cell r="A1017" t="str">
            <v>5</v>
          </cell>
          <cell r="B1017" t="str">
            <v>2</v>
          </cell>
          <cell r="C1017" t="str">
            <v>2</v>
          </cell>
          <cell r="D1017" t="str">
            <v>12</v>
          </cell>
          <cell r="E1017" t="str">
            <v>01</v>
          </cell>
          <cell r="F1017" t="str">
            <v>5.2.2.12.01</v>
          </cell>
          <cell r="G1017" t="str">
            <v>5.2.2.12.01</v>
          </cell>
          <cell r="H1017" t="str">
            <v>Belanja Pakaian Dinas KDH dan WKDH</v>
          </cell>
        </row>
        <row r="1018">
          <cell r="A1018" t="str">
            <v>5</v>
          </cell>
          <cell r="B1018" t="str">
            <v>2</v>
          </cell>
          <cell r="C1018" t="str">
            <v>2</v>
          </cell>
          <cell r="D1018" t="str">
            <v>12</v>
          </cell>
          <cell r="E1018" t="str">
            <v>02</v>
          </cell>
          <cell r="F1018" t="str">
            <v>5.2.2.12.02</v>
          </cell>
          <cell r="G1018" t="str">
            <v>5.2.2.12.02</v>
          </cell>
          <cell r="H1018" t="str">
            <v>Belanja Pakaian Sipil Harian (PSH)</v>
          </cell>
        </row>
        <row r="1019">
          <cell r="A1019" t="str">
            <v>5</v>
          </cell>
          <cell r="B1019" t="str">
            <v>2</v>
          </cell>
          <cell r="C1019" t="str">
            <v>2</v>
          </cell>
          <cell r="D1019" t="str">
            <v>12</v>
          </cell>
          <cell r="E1019" t="str">
            <v>03</v>
          </cell>
          <cell r="F1019" t="str">
            <v>5.2.2.12.03</v>
          </cell>
          <cell r="G1019" t="str">
            <v>5.2.2.12.03</v>
          </cell>
          <cell r="H1019" t="str">
            <v>Belanja Pakaian Sipil Lengkap (PSL)</v>
          </cell>
        </row>
        <row r="1020">
          <cell r="A1020" t="str">
            <v>5</v>
          </cell>
          <cell r="B1020" t="str">
            <v>2</v>
          </cell>
          <cell r="C1020" t="str">
            <v>2</v>
          </cell>
          <cell r="D1020" t="str">
            <v>12</v>
          </cell>
          <cell r="E1020" t="str">
            <v>04</v>
          </cell>
          <cell r="F1020" t="str">
            <v>5.2.2.12.04</v>
          </cell>
          <cell r="G1020" t="str">
            <v>5.2.2.12.04</v>
          </cell>
          <cell r="H1020" t="str">
            <v>Belanja Pakaian Dinas Harian (PDH)</v>
          </cell>
        </row>
        <row r="1021">
          <cell r="A1021" t="str">
            <v>5</v>
          </cell>
          <cell r="B1021" t="str">
            <v>2</v>
          </cell>
          <cell r="C1021" t="str">
            <v>2</v>
          </cell>
          <cell r="D1021" t="str">
            <v>12</v>
          </cell>
          <cell r="E1021" t="str">
            <v>05</v>
          </cell>
          <cell r="F1021" t="str">
            <v>5.2.2.12.05</v>
          </cell>
          <cell r="G1021" t="str">
            <v>5.2.2.12.05</v>
          </cell>
          <cell r="H1021" t="str">
            <v>Belanja Pakaian Dinas Upacara (PDU)</v>
          </cell>
        </row>
        <row r="1022">
          <cell r="A1022" t="str">
            <v>5</v>
          </cell>
          <cell r="B1022" t="str">
            <v>2</v>
          </cell>
          <cell r="C1022" t="str">
            <v>2</v>
          </cell>
          <cell r="D1022" t="str">
            <v>13</v>
          </cell>
          <cell r="F1022" t="str">
            <v>5.2.2.13</v>
          </cell>
          <cell r="G1022" t="str">
            <v>5.2.2.13.0</v>
          </cell>
          <cell r="H1022" t="str">
            <v>Belanja Pakaian Kerja</v>
          </cell>
        </row>
        <row r="1023">
          <cell r="A1023" t="str">
            <v>5</v>
          </cell>
          <cell r="B1023" t="str">
            <v>2</v>
          </cell>
          <cell r="C1023" t="str">
            <v>2</v>
          </cell>
          <cell r="D1023" t="str">
            <v>13</v>
          </cell>
          <cell r="E1023" t="str">
            <v>01</v>
          </cell>
          <cell r="F1023" t="str">
            <v>5.2.2.13.01</v>
          </cell>
          <cell r="G1023" t="str">
            <v>5.2.2.13.01</v>
          </cell>
          <cell r="H1023" t="str">
            <v>Belanja Pakaian Kerja Lapangan</v>
          </cell>
        </row>
        <row r="1024">
          <cell r="A1024" t="str">
            <v>5</v>
          </cell>
          <cell r="B1024" t="str">
            <v>2</v>
          </cell>
          <cell r="C1024" t="str">
            <v>2</v>
          </cell>
          <cell r="D1024" t="str">
            <v>14</v>
          </cell>
          <cell r="F1024" t="str">
            <v>5.2.2.14</v>
          </cell>
          <cell r="G1024" t="str">
            <v>5.2.2.14.0</v>
          </cell>
          <cell r="H1024" t="str">
            <v>Belanja Pakaian Khusus dan Hari-Hari Tertentu</v>
          </cell>
        </row>
        <row r="1025">
          <cell r="A1025" t="str">
            <v>5</v>
          </cell>
          <cell r="B1025" t="str">
            <v>2</v>
          </cell>
          <cell r="C1025" t="str">
            <v>2</v>
          </cell>
          <cell r="D1025" t="str">
            <v>14</v>
          </cell>
          <cell r="E1025" t="str">
            <v>01</v>
          </cell>
          <cell r="F1025" t="str">
            <v>5.2.2.14.01</v>
          </cell>
          <cell r="G1025" t="str">
            <v>5.2.2.14.01</v>
          </cell>
          <cell r="H1025" t="str">
            <v>Belanja Pakaian KORPRI</v>
          </cell>
        </row>
        <row r="1026">
          <cell r="A1026" t="str">
            <v>5</v>
          </cell>
          <cell r="B1026" t="str">
            <v>2</v>
          </cell>
          <cell r="C1026" t="str">
            <v>2</v>
          </cell>
          <cell r="D1026" t="str">
            <v>14</v>
          </cell>
          <cell r="E1026" t="str">
            <v>02</v>
          </cell>
          <cell r="F1026" t="str">
            <v>5.2.2.14.02</v>
          </cell>
          <cell r="G1026" t="str">
            <v>5.2.2.14.02</v>
          </cell>
          <cell r="H1026" t="str">
            <v>Belanja Pakaian Adat Daerah</v>
          </cell>
        </row>
        <row r="1027">
          <cell r="A1027" t="str">
            <v>5</v>
          </cell>
          <cell r="B1027" t="str">
            <v>2</v>
          </cell>
          <cell r="C1027" t="str">
            <v>2</v>
          </cell>
          <cell r="D1027" t="str">
            <v>14</v>
          </cell>
          <cell r="E1027" t="str">
            <v>03</v>
          </cell>
          <cell r="F1027" t="str">
            <v>5.2.2.14.03</v>
          </cell>
          <cell r="G1027" t="str">
            <v>5.2.2.14.03</v>
          </cell>
          <cell r="H1027" t="str">
            <v>Belanja Pakaian Batik Tradisional</v>
          </cell>
        </row>
        <row r="1028">
          <cell r="A1028" t="str">
            <v>5</v>
          </cell>
          <cell r="B1028" t="str">
            <v>2</v>
          </cell>
          <cell r="C1028" t="str">
            <v>2</v>
          </cell>
          <cell r="D1028" t="str">
            <v>14</v>
          </cell>
          <cell r="E1028" t="str">
            <v>04</v>
          </cell>
          <cell r="F1028" t="str">
            <v>5.2.2.14.04</v>
          </cell>
          <cell r="G1028" t="str">
            <v>5.2.2.14.04</v>
          </cell>
          <cell r="H1028" t="str">
            <v>Belanja Pakaian Olahraga</v>
          </cell>
        </row>
        <row r="1029">
          <cell r="A1029" t="str">
            <v>5</v>
          </cell>
          <cell r="B1029" t="str">
            <v>2</v>
          </cell>
          <cell r="C1029" t="str">
            <v>2</v>
          </cell>
          <cell r="D1029" t="str">
            <v>14</v>
          </cell>
          <cell r="E1029" t="str">
            <v>05</v>
          </cell>
          <cell r="F1029" t="str">
            <v>5.2.2.14.05</v>
          </cell>
          <cell r="G1029" t="str">
            <v>5.2.2.14.05</v>
          </cell>
          <cell r="H1029" t="str">
            <v>Belanja Pakaian Paskibra</v>
          </cell>
        </row>
        <row r="1030">
          <cell r="A1030" t="str">
            <v>5</v>
          </cell>
          <cell r="B1030" t="str">
            <v>2</v>
          </cell>
          <cell r="C1030" t="str">
            <v>2</v>
          </cell>
          <cell r="D1030" t="str">
            <v>15</v>
          </cell>
          <cell r="F1030" t="str">
            <v>5.2.2.15</v>
          </cell>
          <cell r="G1030" t="str">
            <v>5.2.2.15.0</v>
          </cell>
          <cell r="H1030" t="str">
            <v>Belanja Perjalanan Dinas</v>
          </cell>
        </row>
        <row r="1031">
          <cell r="A1031" t="str">
            <v>5</v>
          </cell>
          <cell r="B1031" t="str">
            <v>2</v>
          </cell>
          <cell r="C1031" t="str">
            <v>2</v>
          </cell>
          <cell r="D1031" t="str">
            <v>15</v>
          </cell>
          <cell r="E1031" t="str">
            <v>01</v>
          </cell>
          <cell r="F1031" t="str">
            <v>5.2.2.15.01</v>
          </cell>
          <cell r="G1031" t="str">
            <v>5.2.2.15.01</v>
          </cell>
          <cell r="H1031" t="str">
            <v>Belanja Perjalanan Dinas Dalam Daerah</v>
          </cell>
        </row>
        <row r="1032">
          <cell r="A1032" t="str">
            <v>5</v>
          </cell>
          <cell r="B1032" t="str">
            <v>2</v>
          </cell>
          <cell r="C1032" t="str">
            <v>2</v>
          </cell>
          <cell r="D1032" t="str">
            <v>15</v>
          </cell>
          <cell r="E1032" t="str">
            <v>02</v>
          </cell>
          <cell r="F1032" t="str">
            <v>5.2.2.15.02</v>
          </cell>
          <cell r="G1032" t="str">
            <v>5.2.2.15.02</v>
          </cell>
          <cell r="H1032" t="str">
            <v>Belanja Perjalanan Dinas Luar Daerah</v>
          </cell>
        </row>
        <row r="1033">
          <cell r="A1033" t="str">
            <v>5</v>
          </cell>
          <cell r="B1033" t="str">
            <v>2</v>
          </cell>
          <cell r="C1033" t="str">
            <v>2</v>
          </cell>
          <cell r="D1033" t="str">
            <v>16</v>
          </cell>
          <cell r="F1033" t="str">
            <v>5.2.2.16</v>
          </cell>
          <cell r="G1033" t="str">
            <v>5.2.2.16.0</v>
          </cell>
          <cell r="H1033" t="str">
            <v>Belanja Perjalanan Pindah Tugas</v>
          </cell>
        </row>
        <row r="1034">
          <cell r="A1034" t="str">
            <v>5</v>
          </cell>
          <cell r="B1034" t="str">
            <v>2</v>
          </cell>
          <cell r="C1034" t="str">
            <v>2</v>
          </cell>
          <cell r="D1034" t="str">
            <v>16</v>
          </cell>
          <cell r="E1034" t="str">
            <v>01</v>
          </cell>
          <cell r="F1034" t="str">
            <v>5.2.2.16.01</v>
          </cell>
          <cell r="G1034" t="str">
            <v>5.2.2.16.01</v>
          </cell>
          <cell r="H1034" t="str">
            <v>Belanja Perjalanan Pindah Tugas Dalam Daerah</v>
          </cell>
        </row>
        <row r="1035">
          <cell r="A1035" t="str">
            <v>5</v>
          </cell>
          <cell r="B1035" t="str">
            <v>2</v>
          </cell>
          <cell r="C1035" t="str">
            <v>2</v>
          </cell>
          <cell r="D1035" t="str">
            <v>16</v>
          </cell>
          <cell r="E1035" t="str">
            <v>02</v>
          </cell>
          <cell r="F1035" t="str">
            <v>5.2.2.16.02</v>
          </cell>
          <cell r="G1035" t="str">
            <v>5.2.2.16.02</v>
          </cell>
          <cell r="H1035" t="str">
            <v>Belanja Perjalanan Pindah Tugas Luar Daerah</v>
          </cell>
        </row>
        <row r="1036">
          <cell r="A1036" t="str">
            <v>5</v>
          </cell>
          <cell r="B1036" t="str">
            <v>2</v>
          </cell>
          <cell r="C1036" t="str">
            <v>2</v>
          </cell>
          <cell r="D1036" t="str">
            <v>17</v>
          </cell>
          <cell r="F1036" t="str">
            <v>5.2.2.17</v>
          </cell>
          <cell r="G1036" t="str">
            <v>5.2.2.17.0</v>
          </cell>
          <cell r="H1036" t="str">
            <v>Belanja Pemulangan Pegawai</v>
          </cell>
        </row>
        <row r="1037">
          <cell r="A1037" t="str">
            <v>5</v>
          </cell>
          <cell r="B1037" t="str">
            <v>2</v>
          </cell>
          <cell r="C1037" t="str">
            <v>2</v>
          </cell>
          <cell r="D1037" t="str">
            <v>17</v>
          </cell>
          <cell r="E1037" t="str">
            <v>01</v>
          </cell>
          <cell r="F1037" t="str">
            <v>5.2.2.17.01</v>
          </cell>
          <cell r="G1037" t="str">
            <v>5.2.2.17.01</v>
          </cell>
          <cell r="H1037" t="str">
            <v>Belanja Pemulangan Pegawai yang Pensiun Dalam Daerah</v>
          </cell>
        </row>
        <row r="1038">
          <cell r="A1038" t="str">
            <v>5</v>
          </cell>
          <cell r="B1038" t="str">
            <v>2</v>
          </cell>
          <cell r="C1038" t="str">
            <v>2</v>
          </cell>
          <cell r="D1038" t="str">
            <v>17</v>
          </cell>
          <cell r="E1038" t="str">
            <v>02</v>
          </cell>
          <cell r="F1038" t="str">
            <v>5.2.2.17.02</v>
          </cell>
          <cell r="G1038" t="str">
            <v>5.2.2.17.02</v>
          </cell>
          <cell r="H1038" t="str">
            <v>Belanja Pemulangan Pegawai yang Pensiun Luar Daerah</v>
          </cell>
        </row>
        <row r="1039">
          <cell r="A1039" t="str">
            <v>5</v>
          </cell>
          <cell r="B1039" t="str">
            <v>2</v>
          </cell>
          <cell r="C1039" t="str">
            <v>2</v>
          </cell>
          <cell r="D1039" t="str">
            <v>17</v>
          </cell>
          <cell r="E1039" t="str">
            <v>03</v>
          </cell>
          <cell r="F1039" t="str">
            <v>5.2.2.17.03</v>
          </cell>
          <cell r="G1039" t="str">
            <v>5.2.2.17.03</v>
          </cell>
          <cell r="H1039" t="str">
            <v>Belanja Pemulangan Pegawai yang Tewas dalam Melaksanakan Tugas</v>
          </cell>
        </row>
        <row r="1040">
          <cell r="A1040" t="str">
            <v>5</v>
          </cell>
          <cell r="B1040" t="str">
            <v>2</v>
          </cell>
          <cell r="C1040" t="str">
            <v>2</v>
          </cell>
          <cell r="D1040" t="str">
            <v>18</v>
          </cell>
          <cell r="F1040" t="str">
            <v>5.2.2.18</v>
          </cell>
          <cell r="G1040" t="str">
            <v>5.2.2.18.0</v>
          </cell>
          <cell r="H1040" t="str">
            <v>Belanja Jasa Pihak Ketiga</v>
          </cell>
        </row>
        <row r="1041">
          <cell r="A1041" t="str">
            <v>5</v>
          </cell>
          <cell r="B1041" t="str">
            <v>2</v>
          </cell>
          <cell r="C1041" t="str">
            <v>2</v>
          </cell>
          <cell r="D1041" t="str">
            <v>18</v>
          </cell>
          <cell r="E1041" t="str">
            <v>01</v>
          </cell>
          <cell r="F1041" t="str">
            <v>5.2.2.18.01</v>
          </cell>
          <cell r="G1041" t="str">
            <v>5.2.2.18.01</v>
          </cell>
          <cell r="H1041" t="str">
            <v>Belanja Jasa Transportasi dan Akomodasi</v>
          </cell>
        </row>
        <row r="1042">
          <cell r="A1042" t="str">
            <v>5</v>
          </cell>
          <cell r="B1042" t="str">
            <v>2</v>
          </cell>
          <cell r="C1042" t="str">
            <v>2</v>
          </cell>
          <cell r="D1042" t="str">
            <v>18</v>
          </cell>
          <cell r="E1042" t="str">
            <v>02</v>
          </cell>
          <cell r="F1042" t="str">
            <v>5.2.2.18.02</v>
          </cell>
          <cell r="G1042" t="str">
            <v>5.2.2.18.02</v>
          </cell>
          <cell r="H1042" t="str">
            <v>Belanja Dokumentasi/Dekorasi</v>
          </cell>
        </row>
        <row r="1043">
          <cell r="A1043" t="str">
            <v>5</v>
          </cell>
          <cell r="B1043" t="str">
            <v>2</v>
          </cell>
          <cell r="C1043" t="str">
            <v>2</v>
          </cell>
          <cell r="D1043" t="str">
            <v>18</v>
          </cell>
          <cell r="E1043" t="str">
            <v>03</v>
          </cell>
          <cell r="F1043" t="str">
            <v>5.2.2.18.03</v>
          </cell>
          <cell r="G1043" t="str">
            <v>5.2.2.18.03</v>
          </cell>
          <cell r="H1043" t="str">
            <v>Belanja Uji Laboratorium</v>
          </cell>
        </row>
        <row r="1044">
          <cell r="A1044" t="str">
            <v>5</v>
          </cell>
          <cell r="B1044" t="str">
            <v>2</v>
          </cell>
          <cell r="C1044" t="str">
            <v>2</v>
          </cell>
          <cell r="D1044" t="str">
            <v>18</v>
          </cell>
          <cell r="E1044" t="str">
            <v>04</v>
          </cell>
          <cell r="F1044" t="str">
            <v>5.2.2.18.04</v>
          </cell>
          <cell r="G1044" t="str">
            <v>5.2.2.18.04</v>
          </cell>
          <cell r="H1044" t="str">
            <v>Belanja Upah Harian/Borongan</v>
          </cell>
        </row>
        <row r="1045">
          <cell r="A1045" t="str">
            <v>5</v>
          </cell>
          <cell r="B1045" t="str">
            <v>2</v>
          </cell>
          <cell r="C1045" t="str">
            <v>2</v>
          </cell>
          <cell r="D1045" t="str">
            <v>18</v>
          </cell>
          <cell r="E1045" t="str">
            <v>05</v>
          </cell>
          <cell r="F1045" t="str">
            <v>5.2.2.18.05</v>
          </cell>
          <cell r="G1045" t="str">
            <v>5.2.2.18.05</v>
          </cell>
          <cell r="H1045" t="str">
            <v>Belanja Jasa Survey</v>
          </cell>
        </row>
        <row r="1046">
          <cell r="A1046" t="str">
            <v>5</v>
          </cell>
          <cell r="B1046" t="str">
            <v>2</v>
          </cell>
          <cell r="C1046" t="str">
            <v>2</v>
          </cell>
          <cell r="D1046" t="str">
            <v>18</v>
          </cell>
          <cell r="E1046" t="str">
            <v>06</v>
          </cell>
          <cell r="F1046" t="str">
            <v>5.2.2.18.06</v>
          </cell>
          <cell r="G1046" t="str">
            <v>5.2.2.18.06</v>
          </cell>
          <cell r="H1046" t="str">
            <v>Belanja Jasa Studi, Penelitian dan Bantuan Teknik</v>
          </cell>
        </row>
        <row r="1047">
          <cell r="A1047" t="str">
            <v>5</v>
          </cell>
          <cell r="B1047" t="str">
            <v>2</v>
          </cell>
          <cell r="C1047" t="str">
            <v>2</v>
          </cell>
          <cell r="D1047" t="str">
            <v>18</v>
          </cell>
          <cell r="E1047" t="str">
            <v>07</v>
          </cell>
          <cell r="F1047" t="str">
            <v>5.2.2.18.07</v>
          </cell>
          <cell r="G1047" t="str">
            <v>5.2.2.18.07</v>
          </cell>
          <cell r="H1047" t="str">
            <v>Belanja Jasa Konsultansi</v>
          </cell>
        </row>
        <row r="1048">
          <cell r="A1048" t="str">
            <v>5</v>
          </cell>
          <cell r="B1048" t="str">
            <v>2</v>
          </cell>
          <cell r="C1048" t="str">
            <v>2</v>
          </cell>
          <cell r="D1048" t="str">
            <v>18</v>
          </cell>
          <cell r="E1048" t="str">
            <v>08</v>
          </cell>
          <cell r="F1048" t="str">
            <v>5.2.2.18.08</v>
          </cell>
          <cell r="G1048" t="str">
            <v>5.2.2.18.08</v>
          </cell>
          <cell r="H1048" t="str">
            <v>Belanja Perangkat Lunak Komputer</v>
          </cell>
        </row>
        <row r="1049">
          <cell r="A1049" t="str">
            <v>5</v>
          </cell>
          <cell r="B1049" t="str">
            <v>2</v>
          </cell>
          <cell r="C1049" t="str">
            <v>2</v>
          </cell>
          <cell r="D1049" t="str">
            <v>19</v>
          </cell>
          <cell r="F1049" t="str">
            <v>5.2.2.19</v>
          </cell>
          <cell r="G1049" t="str">
            <v>5.2.2.19.0</v>
          </cell>
          <cell r="H1049" t="str">
            <v>Belanja Pemeliharaan</v>
          </cell>
        </row>
        <row r="1050">
          <cell r="A1050" t="str">
            <v>5</v>
          </cell>
          <cell r="B1050" t="str">
            <v>2</v>
          </cell>
          <cell r="C1050" t="str">
            <v>2</v>
          </cell>
          <cell r="D1050">
            <v>19</v>
          </cell>
          <cell r="E1050" t="str">
            <v>01</v>
          </cell>
          <cell r="F1050" t="str">
            <v>5.2.2.19.01</v>
          </cell>
          <cell r="G1050" t="str">
            <v>5.2.2.19.01</v>
          </cell>
          <cell r="H1050" t="str">
            <v>Belanja Pemeliharaan Alat-Alat Berat</v>
          </cell>
        </row>
        <row r="1051">
          <cell r="A1051" t="str">
            <v>5</v>
          </cell>
          <cell r="B1051" t="str">
            <v>2</v>
          </cell>
          <cell r="C1051" t="str">
            <v>2</v>
          </cell>
          <cell r="D1051">
            <v>19</v>
          </cell>
          <cell r="E1051" t="str">
            <v>02</v>
          </cell>
          <cell r="F1051" t="str">
            <v>5.2.2.19.02</v>
          </cell>
          <cell r="G1051" t="str">
            <v>5.2.2.19.02</v>
          </cell>
          <cell r="H1051" t="str">
            <v>Belanja Pemeliharaan Alat-Alat Angkutan Darat Tidak Bermotor</v>
          </cell>
        </row>
        <row r="1052">
          <cell r="A1052" t="str">
            <v>5</v>
          </cell>
          <cell r="B1052" t="str">
            <v>2</v>
          </cell>
          <cell r="C1052" t="str">
            <v>2</v>
          </cell>
          <cell r="D1052">
            <v>19</v>
          </cell>
          <cell r="E1052" t="str">
            <v>03</v>
          </cell>
          <cell r="F1052" t="str">
            <v>5.2.2.19.03</v>
          </cell>
          <cell r="G1052" t="str">
            <v>5.2.2.19.03</v>
          </cell>
          <cell r="H1052" t="str">
            <v>Belanja Pemeliharaan Alat-Alat Angkutan di Air Bermotor</v>
          </cell>
        </row>
        <row r="1053">
          <cell r="A1053" t="str">
            <v>5</v>
          </cell>
          <cell r="B1053" t="str">
            <v>2</v>
          </cell>
          <cell r="C1053" t="str">
            <v>2</v>
          </cell>
          <cell r="D1053">
            <v>19</v>
          </cell>
          <cell r="E1053" t="str">
            <v>04</v>
          </cell>
          <cell r="F1053" t="str">
            <v>5.2.2.19.04</v>
          </cell>
          <cell r="G1053" t="str">
            <v>5.2.2.19.04</v>
          </cell>
          <cell r="H1053" t="str">
            <v>Belanja Pemeliharaan Alat-Alat Angkutan di Air Tidak Bermotor</v>
          </cell>
        </row>
        <row r="1054">
          <cell r="A1054" t="str">
            <v>5</v>
          </cell>
          <cell r="B1054" t="str">
            <v>2</v>
          </cell>
          <cell r="C1054" t="str">
            <v>2</v>
          </cell>
          <cell r="D1054">
            <v>19</v>
          </cell>
          <cell r="E1054" t="str">
            <v>05</v>
          </cell>
          <cell r="F1054" t="str">
            <v>5.2.2.19.05</v>
          </cell>
          <cell r="G1054" t="str">
            <v>5.2.2.19.05</v>
          </cell>
          <cell r="H1054" t="str">
            <v>Belanja Pemeliharaan Alat-Alat Angkutan Udara</v>
          </cell>
        </row>
        <row r="1055">
          <cell r="A1055" t="str">
            <v>5</v>
          </cell>
          <cell r="B1055" t="str">
            <v>2</v>
          </cell>
          <cell r="C1055" t="str">
            <v>2</v>
          </cell>
          <cell r="D1055">
            <v>19</v>
          </cell>
          <cell r="E1055" t="str">
            <v>06</v>
          </cell>
          <cell r="F1055" t="str">
            <v>5.2.2.19.06</v>
          </cell>
          <cell r="G1055" t="str">
            <v>5.2.2.19.06</v>
          </cell>
          <cell r="H1055" t="str">
            <v>Belanja Pemeliharaan Alat-Alat Bengkel</v>
          </cell>
        </row>
        <row r="1056">
          <cell r="A1056" t="str">
            <v>5</v>
          </cell>
          <cell r="B1056" t="str">
            <v>2</v>
          </cell>
          <cell r="C1056" t="str">
            <v>2</v>
          </cell>
          <cell r="D1056">
            <v>19</v>
          </cell>
          <cell r="E1056" t="str">
            <v>07</v>
          </cell>
          <cell r="F1056" t="str">
            <v>5.2.2.19.07</v>
          </cell>
          <cell r="G1056" t="str">
            <v>5.2.2.19.07</v>
          </cell>
          <cell r="H1056" t="str">
            <v>Belanja Pemeliharaan Alat-Alat Pengolahan Pertanian dan Peternakan</v>
          </cell>
        </row>
        <row r="1057">
          <cell r="A1057" t="str">
            <v>5</v>
          </cell>
          <cell r="B1057" t="str">
            <v>2</v>
          </cell>
          <cell r="C1057" t="str">
            <v>2</v>
          </cell>
          <cell r="D1057">
            <v>19</v>
          </cell>
          <cell r="E1057" t="str">
            <v>08</v>
          </cell>
          <cell r="F1057" t="str">
            <v>5.2.2.19.08</v>
          </cell>
          <cell r="G1057" t="str">
            <v>5.2.2.19.08</v>
          </cell>
          <cell r="H1057" t="str">
            <v xml:space="preserve">Belanja Pemeliharaan Peralatan Kantor </v>
          </cell>
        </row>
        <row r="1058">
          <cell r="A1058" t="str">
            <v>5</v>
          </cell>
          <cell r="B1058" t="str">
            <v>2</v>
          </cell>
          <cell r="C1058" t="str">
            <v>2</v>
          </cell>
          <cell r="D1058">
            <v>19</v>
          </cell>
          <cell r="E1058" t="str">
            <v>09</v>
          </cell>
          <cell r="F1058" t="str">
            <v>5.2.2.19.09</v>
          </cell>
          <cell r="G1058" t="str">
            <v>5.2.2.19.09</v>
          </cell>
          <cell r="H1058" t="str">
            <v>Belanja Pemeliharaan Perlengkapan Kantor</v>
          </cell>
        </row>
        <row r="1059">
          <cell r="A1059" t="str">
            <v>5</v>
          </cell>
          <cell r="B1059" t="str">
            <v>2</v>
          </cell>
          <cell r="C1059" t="str">
            <v>2</v>
          </cell>
          <cell r="D1059">
            <v>19</v>
          </cell>
          <cell r="E1059">
            <v>10</v>
          </cell>
          <cell r="F1059" t="str">
            <v>5.2.2.19.10</v>
          </cell>
          <cell r="G1059" t="str">
            <v>5.2.2.19.10</v>
          </cell>
          <cell r="H1059" t="str">
            <v>Belanja Pemeliharaan Komputer</v>
          </cell>
        </row>
        <row r="1060">
          <cell r="A1060" t="str">
            <v>5</v>
          </cell>
          <cell r="B1060" t="str">
            <v>2</v>
          </cell>
          <cell r="C1060" t="str">
            <v>2</v>
          </cell>
          <cell r="D1060">
            <v>19</v>
          </cell>
          <cell r="E1060">
            <v>11</v>
          </cell>
          <cell r="F1060" t="str">
            <v>5.2.2.19.11</v>
          </cell>
          <cell r="G1060" t="str">
            <v>5.2.2.19.11</v>
          </cell>
          <cell r="H1060" t="str">
            <v>Belanja Pemeliharaan Mebeulair</v>
          </cell>
        </row>
        <row r="1061">
          <cell r="A1061" t="str">
            <v>5</v>
          </cell>
          <cell r="B1061" t="str">
            <v>2</v>
          </cell>
          <cell r="C1061" t="str">
            <v>2</v>
          </cell>
          <cell r="D1061">
            <v>19</v>
          </cell>
          <cell r="E1061">
            <v>12</v>
          </cell>
          <cell r="F1061" t="str">
            <v>5.2.2.19.12</v>
          </cell>
          <cell r="G1061" t="str">
            <v>5.2.2.19.12</v>
          </cell>
          <cell r="H1061" t="str">
            <v>Belanja Pemeliharaan Peralatan Dapur</v>
          </cell>
        </row>
        <row r="1062">
          <cell r="A1062" t="str">
            <v>5</v>
          </cell>
          <cell r="B1062" t="str">
            <v>2</v>
          </cell>
          <cell r="C1062" t="str">
            <v>2</v>
          </cell>
          <cell r="D1062">
            <v>19</v>
          </cell>
          <cell r="E1062">
            <v>13</v>
          </cell>
          <cell r="F1062" t="str">
            <v>5.2.2.19.13</v>
          </cell>
          <cell r="G1062" t="str">
            <v>5.2.2.19.13</v>
          </cell>
          <cell r="H1062" t="str">
            <v>Belanja Pemeliharaan Penghias Ruangan Rumah Tangga</v>
          </cell>
        </row>
        <row r="1063">
          <cell r="A1063" t="str">
            <v>5</v>
          </cell>
          <cell r="B1063" t="str">
            <v>2</v>
          </cell>
          <cell r="C1063" t="str">
            <v>2</v>
          </cell>
          <cell r="D1063">
            <v>19</v>
          </cell>
          <cell r="E1063">
            <v>14</v>
          </cell>
          <cell r="F1063" t="str">
            <v>5.2.2.19.14</v>
          </cell>
          <cell r="G1063" t="str">
            <v>5.2.2.19.14</v>
          </cell>
          <cell r="H1063" t="str">
            <v>Belanja Pemeliharaan Alat-Alat Studio</v>
          </cell>
        </row>
        <row r="1064">
          <cell r="A1064" t="str">
            <v>5</v>
          </cell>
          <cell r="B1064" t="str">
            <v>2</v>
          </cell>
          <cell r="C1064" t="str">
            <v>2</v>
          </cell>
          <cell r="D1064">
            <v>19</v>
          </cell>
          <cell r="E1064">
            <v>15</v>
          </cell>
          <cell r="F1064" t="str">
            <v>5.2.2.19.15</v>
          </cell>
          <cell r="G1064" t="str">
            <v>5.2.2.19.15</v>
          </cell>
          <cell r="H1064" t="str">
            <v>Belanja Pemeliharaan Alat-Alat Komunikasi</v>
          </cell>
        </row>
        <row r="1065">
          <cell r="A1065" t="str">
            <v>5</v>
          </cell>
          <cell r="B1065" t="str">
            <v>2</v>
          </cell>
          <cell r="C1065" t="str">
            <v>2</v>
          </cell>
          <cell r="D1065">
            <v>19</v>
          </cell>
          <cell r="E1065">
            <v>16</v>
          </cell>
          <cell r="F1065" t="str">
            <v>5.2.2.19.16</v>
          </cell>
          <cell r="G1065" t="str">
            <v>5.2.2.19.16</v>
          </cell>
          <cell r="H1065" t="str">
            <v>Belanja Pemeliharaan Alat-Alat Ukur</v>
          </cell>
        </row>
        <row r="1066">
          <cell r="A1066" t="str">
            <v>5</v>
          </cell>
          <cell r="B1066" t="str">
            <v>2</v>
          </cell>
          <cell r="C1066" t="str">
            <v>2</v>
          </cell>
          <cell r="D1066">
            <v>19</v>
          </cell>
          <cell r="E1066">
            <v>17</v>
          </cell>
          <cell r="F1066" t="str">
            <v>5.2.2.19.17</v>
          </cell>
          <cell r="G1066" t="str">
            <v>5.2.2.19.17</v>
          </cell>
          <cell r="H1066" t="str">
            <v>Belanja Pemeliharaan Alat-Alat Kedokteran</v>
          </cell>
        </row>
        <row r="1067">
          <cell r="A1067" t="str">
            <v>5</v>
          </cell>
          <cell r="B1067" t="str">
            <v>2</v>
          </cell>
          <cell r="C1067" t="str">
            <v>2</v>
          </cell>
          <cell r="D1067">
            <v>19</v>
          </cell>
          <cell r="E1067">
            <v>18</v>
          </cell>
          <cell r="F1067" t="str">
            <v>5.2.2.19.18</v>
          </cell>
          <cell r="G1067" t="str">
            <v>5.2.2.19.18</v>
          </cell>
          <cell r="H1067" t="str">
            <v>Belanja Pemeliharaan Alat-Alat Laboratorium</v>
          </cell>
        </row>
        <row r="1068">
          <cell r="A1068" t="str">
            <v>5</v>
          </cell>
          <cell r="B1068" t="str">
            <v>2</v>
          </cell>
          <cell r="C1068" t="str">
            <v>2</v>
          </cell>
          <cell r="D1068">
            <v>19</v>
          </cell>
          <cell r="E1068">
            <v>19</v>
          </cell>
          <cell r="F1068" t="str">
            <v>5.2.2.19.19</v>
          </cell>
          <cell r="G1068" t="str">
            <v>5.2.2.19.19</v>
          </cell>
          <cell r="H1068" t="str">
            <v>Belanja Pemeliharaan Buku/Kepustakaan</v>
          </cell>
        </row>
        <row r="1069">
          <cell r="A1069" t="str">
            <v>5</v>
          </cell>
          <cell r="B1069" t="str">
            <v>2</v>
          </cell>
          <cell r="C1069" t="str">
            <v>2</v>
          </cell>
          <cell r="D1069">
            <v>19</v>
          </cell>
          <cell r="E1069">
            <v>20</v>
          </cell>
          <cell r="F1069" t="str">
            <v>5.2.2.19.20</v>
          </cell>
          <cell r="G1069" t="str">
            <v>5.2.2.19.20</v>
          </cell>
          <cell r="H1069" t="str">
            <v>Belanja Pemeliharaan Barang Bercorak Kesenian, Kebudayaan</v>
          </cell>
        </row>
        <row r="1070">
          <cell r="A1070" t="str">
            <v>5</v>
          </cell>
          <cell r="B1070" t="str">
            <v>2</v>
          </cell>
          <cell r="C1070" t="str">
            <v>2</v>
          </cell>
          <cell r="D1070">
            <v>19</v>
          </cell>
          <cell r="E1070">
            <v>21</v>
          </cell>
          <cell r="F1070" t="str">
            <v>5.2.2.19.21</v>
          </cell>
          <cell r="G1070" t="str">
            <v>5.2.2.19.21</v>
          </cell>
          <cell r="H1070" t="str">
            <v>Belanja Pemeliharaan Hewan/Ternak dan Tanaman</v>
          </cell>
        </row>
        <row r="1071">
          <cell r="A1071" t="str">
            <v>5</v>
          </cell>
          <cell r="B1071" t="str">
            <v>2</v>
          </cell>
          <cell r="C1071" t="str">
            <v>2</v>
          </cell>
          <cell r="D1071">
            <v>19</v>
          </cell>
          <cell r="E1071">
            <v>22</v>
          </cell>
          <cell r="F1071" t="str">
            <v>5.2.2.19.22</v>
          </cell>
          <cell r="G1071" t="str">
            <v>5.2.2.19.22</v>
          </cell>
          <cell r="H1071" t="str">
            <v>Belanja Pemeliharaan Alat-Alat Persenjataan/Keamanan</v>
          </cell>
        </row>
        <row r="1072">
          <cell r="A1072" t="str">
            <v>5</v>
          </cell>
          <cell r="B1072" t="str">
            <v>2</v>
          </cell>
          <cell r="C1072" t="str">
            <v>2</v>
          </cell>
          <cell r="D1072">
            <v>19</v>
          </cell>
          <cell r="E1072">
            <v>23</v>
          </cell>
          <cell r="F1072" t="str">
            <v>5.2.2.19.23</v>
          </cell>
          <cell r="G1072" t="str">
            <v>5.2.2.19.22</v>
          </cell>
          <cell r="H1072" t="str">
            <v>Belanja Pemeliharaan Bangunan Gedung Kantor</v>
          </cell>
        </row>
        <row r="1073">
          <cell r="A1073" t="str">
            <v>5</v>
          </cell>
          <cell r="B1073" t="str">
            <v>2</v>
          </cell>
          <cell r="C1073" t="str">
            <v>2</v>
          </cell>
          <cell r="D1073">
            <v>19</v>
          </cell>
          <cell r="E1073">
            <v>24</v>
          </cell>
          <cell r="F1073" t="str">
            <v>5.2.2.19.24</v>
          </cell>
          <cell r="G1073" t="str">
            <v>5.2.2.19.22</v>
          </cell>
          <cell r="H1073" t="str">
            <v>Belanja Pemeliharaan Bangunan Rumah Jabatan/Dinas</v>
          </cell>
        </row>
        <row r="1074">
          <cell r="A1074" t="str">
            <v>5</v>
          </cell>
          <cell r="B1074" t="str">
            <v>2</v>
          </cell>
          <cell r="C1074" t="str">
            <v>2</v>
          </cell>
          <cell r="D1074">
            <v>19</v>
          </cell>
          <cell r="E1074">
            <v>25</v>
          </cell>
          <cell r="F1074" t="str">
            <v>5.2.2.19.25</v>
          </cell>
          <cell r="G1074" t="str">
            <v>5.2.2.19.22</v>
          </cell>
          <cell r="H1074" t="str">
            <v>Belanja Pemeliharaan Gedung Gudang</v>
          </cell>
        </row>
        <row r="1075">
          <cell r="A1075" t="str">
            <v>5</v>
          </cell>
          <cell r="B1075" t="str">
            <v>2</v>
          </cell>
          <cell r="C1075" t="str">
            <v>2</v>
          </cell>
          <cell r="D1075" t="str">
            <v>20</v>
          </cell>
          <cell r="F1075" t="str">
            <v>5.2.2.20</v>
          </cell>
          <cell r="G1075" t="str">
            <v>5.2.2.20.0</v>
          </cell>
          <cell r="H1075" t="str">
            <v>Belanja Beasiswa Peserta Didik</v>
          </cell>
        </row>
        <row r="1076">
          <cell r="A1076" t="str">
            <v>5</v>
          </cell>
          <cell r="B1076" t="str">
            <v>2</v>
          </cell>
          <cell r="C1076" t="str">
            <v>2</v>
          </cell>
          <cell r="D1076" t="str">
            <v>20</v>
          </cell>
          <cell r="E1076" t="str">
            <v>01</v>
          </cell>
          <cell r="F1076" t="str">
            <v>5.2.2.20.01</v>
          </cell>
          <cell r="G1076" t="str">
            <v>5.2.2.20.01</v>
          </cell>
          <cell r="H1076" t="str">
            <v>Belanja Beasiswa Pendidikan Dasar</v>
          </cell>
        </row>
        <row r="1077">
          <cell r="A1077" t="str">
            <v>5</v>
          </cell>
          <cell r="B1077" t="str">
            <v>2</v>
          </cell>
          <cell r="C1077" t="str">
            <v>2</v>
          </cell>
          <cell r="D1077" t="str">
            <v>20</v>
          </cell>
          <cell r="E1077" t="str">
            <v>02</v>
          </cell>
          <cell r="F1077" t="str">
            <v>5.2.2.20.02</v>
          </cell>
          <cell r="G1077" t="str">
            <v>5.2.2.20.02</v>
          </cell>
          <cell r="H1077" t="str">
            <v>Belanja Beasiswa Pendidikan Menengah</v>
          </cell>
        </row>
        <row r="1078">
          <cell r="A1078" t="str">
            <v>5</v>
          </cell>
          <cell r="B1078" t="str">
            <v>2</v>
          </cell>
          <cell r="C1078" t="str">
            <v>2</v>
          </cell>
          <cell r="D1078" t="str">
            <v>20</v>
          </cell>
          <cell r="E1078" t="str">
            <v>03</v>
          </cell>
          <cell r="F1078" t="str">
            <v>5.2.2.20.03</v>
          </cell>
          <cell r="G1078" t="str">
            <v>5.2.2.20.03</v>
          </cell>
          <cell r="H1078" t="str">
            <v>Belanja Beasiswa Pendidikan Luar Sekolah</v>
          </cell>
        </row>
        <row r="1079">
          <cell r="A1079" t="str">
            <v>5</v>
          </cell>
          <cell r="B1079" t="str">
            <v>2</v>
          </cell>
          <cell r="C1079" t="str">
            <v>2</v>
          </cell>
          <cell r="D1079" t="str">
            <v>20</v>
          </cell>
          <cell r="E1079" t="str">
            <v>04</v>
          </cell>
          <cell r="F1079" t="str">
            <v>5.2.2.20.04</v>
          </cell>
          <cell r="G1079" t="str">
            <v>5.2.2.20.04</v>
          </cell>
          <cell r="H1079" t="str">
            <v>Belanja Beasiswa Peserta Didik Lainnya</v>
          </cell>
        </row>
        <row r="1080">
          <cell r="A1080" t="str">
            <v>5</v>
          </cell>
          <cell r="B1080" t="str">
            <v>2</v>
          </cell>
          <cell r="C1080" t="str">
            <v>3</v>
          </cell>
          <cell r="F1080" t="str">
            <v>5.2.3</v>
          </cell>
          <cell r="G1080" t="str">
            <v>5.2.3.0.0</v>
          </cell>
          <cell r="H1080" t="str">
            <v>BELANJA MODAL</v>
          </cell>
        </row>
        <row r="1081">
          <cell r="A1081" t="str">
            <v>5</v>
          </cell>
          <cell r="B1081" t="str">
            <v>2</v>
          </cell>
          <cell r="C1081" t="str">
            <v>3</v>
          </cell>
          <cell r="D1081" t="str">
            <v>01</v>
          </cell>
          <cell r="F1081" t="str">
            <v>5.2.3.01</v>
          </cell>
          <cell r="G1081" t="str">
            <v>5.2.3.01.0</v>
          </cell>
          <cell r="H1081" t="str">
            <v>Belanja Modal Pengadaan Tanah</v>
          </cell>
        </row>
        <row r="1082">
          <cell r="A1082" t="str">
            <v>5</v>
          </cell>
          <cell r="B1082" t="str">
            <v>2</v>
          </cell>
          <cell r="C1082" t="str">
            <v>3</v>
          </cell>
          <cell r="D1082" t="str">
            <v>01</v>
          </cell>
          <cell r="E1082" t="str">
            <v>01</v>
          </cell>
          <cell r="F1082" t="str">
            <v>5.2.3.01.01</v>
          </cell>
          <cell r="G1082" t="str">
            <v>5.2.3.01.01</v>
          </cell>
          <cell r="H1082" t="str">
            <v>BM Pengadaan Tanah Kantor</v>
          </cell>
        </row>
        <row r="1083">
          <cell r="A1083" t="str">
            <v>5</v>
          </cell>
          <cell r="B1083" t="str">
            <v>2</v>
          </cell>
          <cell r="C1083" t="str">
            <v>3</v>
          </cell>
          <cell r="D1083" t="str">
            <v>01</v>
          </cell>
          <cell r="E1083" t="str">
            <v>02</v>
          </cell>
          <cell r="F1083" t="str">
            <v>5.2.3.01.02</v>
          </cell>
          <cell r="G1083" t="str">
            <v>5.2.3.01.02</v>
          </cell>
          <cell r="H1083" t="str">
            <v>BM Pengadaan Tanah Sarana Kesehatan Rumah Sakit</v>
          </cell>
        </row>
        <row r="1084">
          <cell r="A1084" t="str">
            <v>5</v>
          </cell>
          <cell r="B1084" t="str">
            <v>2</v>
          </cell>
          <cell r="C1084" t="str">
            <v>3</v>
          </cell>
          <cell r="D1084" t="str">
            <v>01</v>
          </cell>
          <cell r="E1084" t="str">
            <v>03</v>
          </cell>
          <cell r="F1084" t="str">
            <v>5.2.3.01.03</v>
          </cell>
          <cell r="G1084" t="str">
            <v>5.2.3.01.03</v>
          </cell>
          <cell r="H1084" t="str">
            <v>BM Pengadaan Tanah Sarana Kesehatan Puskesmas</v>
          </cell>
        </row>
        <row r="1085">
          <cell r="A1085" t="str">
            <v>5</v>
          </cell>
          <cell r="B1085" t="str">
            <v>2</v>
          </cell>
          <cell r="C1085" t="str">
            <v>3</v>
          </cell>
          <cell r="D1085" t="str">
            <v>01</v>
          </cell>
          <cell r="E1085" t="str">
            <v>04</v>
          </cell>
          <cell r="F1085" t="str">
            <v>5.2.3.01.04</v>
          </cell>
          <cell r="G1085" t="str">
            <v>5.2.3.01.04</v>
          </cell>
          <cell r="H1085" t="str">
            <v>BM Pengadaan Tanah Sarana Kesehatan Poliklinik</v>
          </cell>
        </row>
        <row r="1086">
          <cell r="A1086" t="str">
            <v>5</v>
          </cell>
          <cell r="B1086" t="str">
            <v>2</v>
          </cell>
          <cell r="C1086" t="str">
            <v>3</v>
          </cell>
          <cell r="D1086" t="str">
            <v>01</v>
          </cell>
          <cell r="E1086" t="str">
            <v>05</v>
          </cell>
          <cell r="F1086" t="str">
            <v>5.2.3.01.05</v>
          </cell>
          <cell r="G1086" t="str">
            <v>5.2.3.01.05</v>
          </cell>
          <cell r="H1086" t="str">
            <v>BM Pengadaan Tanah Sarana Pendidikan Taman Kanak-Kanak</v>
          </cell>
        </row>
        <row r="1087">
          <cell r="A1087" t="str">
            <v>5</v>
          </cell>
          <cell r="B1087" t="str">
            <v>2</v>
          </cell>
          <cell r="C1087" t="str">
            <v>3</v>
          </cell>
          <cell r="D1087" t="str">
            <v>01</v>
          </cell>
          <cell r="E1087" t="str">
            <v>06</v>
          </cell>
          <cell r="F1087" t="str">
            <v>5.2.3.01.06</v>
          </cell>
          <cell r="G1087" t="str">
            <v>5.2.3.01.06</v>
          </cell>
          <cell r="H1087" t="str">
            <v>BM Pengadaan Tanah Sarana Pendidikan Sekolah Dasar</v>
          </cell>
        </row>
        <row r="1088">
          <cell r="A1088" t="str">
            <v>5</v>
          </cell>
          <cell r="B1088" t="str">
            <v>2</v>
          </cell>
          <cell r="C1088" t="str">
            <v>3</v>
          </cell>
          <cell r="D1088" t="str">
            <v>01</v>
          </cell>
          <cell r="E1088" t="str">
            <v>07</v>
          </cell>
          <cell r="F1088" t="str">
            <v>5.2.3.01.07</v>
          </cell>
          <cell r="G1088" t="str">
            <v>5.2.3.01.07</v>
          </cell>
          <cell r="H1088" t="str">
            <v>BM Pengadaan Tanah Sarana Pendidikan Menengah Umum dan Kejuruan</v>
          </cell>
        </row>
        <row r="1089">
          <cell r="A1089" t="str">
            <v>5</v>
          </cell>
          <cell r="B1089" t="str">
            <v>2</v>
          </cell>
          <cell r="C1089" t="str">
            <v>3</v>
          </cell>
          <cell r="D1089" t="str">
            <v>01</v>
          </cell>
          <cell r="E1089" t="str">
            <v>08</v>
          </cell>
          <cell r="F1089" t="str">
            <v>5.2.3.01.08</v>
          </cell>
          <cell r="G1089" t="str">
            <v>5.2.3.01.08</v>
          </cell>
          <cell r="H1089" t="str">
            <v>BM Pengadaan Tanah Sarana Pendidikan Menengah Lanjutan dan Kejuruan</v>
          </cell>
        </row>
        <row r="1090">
          <cell r="A1090" t="str">
            <v>5</v>
          </cell>
          <cell r="B1090" t="str">
            <v>2</v>
          </cell>
          <cell r="C1090" t="str">
            <v>3</v>
          </cell>
          <cell r="D1090" t="str">
            <v>01</v>
          </cell>
          <cell r="E1090" t="str">
            <v>09</v>
          </cell>
          <cell r="F1090" t="str">
            <v>5.2.3.01.09</v>
          </cell>
          <cell r="G1090" t="str">
            <v>5.2.3.01.09</v>
          </cell>
          <cell r="H1090" t="str">
            <v>BM Pengadaan Tanah Sarana Pendidikan Luar Biasa/Khusus</v>
          </cell>
        </row>
        <row r="1091">
          <cell r="A1091" t="str">
            <v>5</v>
          </cell>
          <cell r="B1091" t="str">
            <v>2</v>
          </cell>
          <cell r="C1091" t="str">
            <v>3</v>
          </cell>
          <cell r="D1091" t="str">
            <v>01</v>
          </cell>
          <cell r="E1091" t="str">
            <v>10</v>
          </cell>
          <cell r="F1091" t="str">
            <v>5.2.3.01.10</v>
          </cell>
          <cell r="G1091" t="str">
            <v>5.2.3.01.10</v>
          </cell>
          <cell r="H1091" t="str">
            <v>BM Pengadaan Tanah Sarana Pendidikan Pelatihan dan Kursus</v>
          </cell>
        </row>
        <row r="1092">
          <cell r="A1092" t="str">
            <v>5</v>
          </cell>
          <cell r="B1092" t="str">
            <v>2</v>
          </cell>
          <cell r="C1092" t="str">
            <v>3</v>
          </cell>
          <cell r="D1092" t="str">
            <v>01</v>
          </cell>
          <cell r="E1092" t="str">
            <v>11</v>
          </cell>
          <cell r="F1092" t="str">
            <v>5.2.3.01.11</v>
          </cell>
          <cell r="G1092" t="str">
            <v>5.2.3.01.11</v>
          </cell>
          <cell r="H1092" t="str">
            <v>BM Pengadaan Tanah Sarana Sosial Panti Asuhan</v>
          </cell>
        </row>
        <row r="1093">
          <cell r="A1093" t="str">
            <v>5</v>
          </cell>
          <cell r="B1093" t="str">
            <v>2</v>
          </cell>
          <cell r="C1093" t="str">
            <v>3</v>
          </cell>
          <cell r="D1093" t="str">
            <v>01</v>
          </cell>
          <cell r="E1093" t="str">
            <v>12</v>
          </cell>
          <cell r="F1093" t="str">
            <v>5.2.3.01.12</v>
          </cell>
          <cell r="G1093" t="str">
            <v>5.2.3.01.12</v>
          </cell>
          <cell r="H1093" t="str">
            <v>BM Pengadaan Tanah Sarana Sosial Panti Jompo</v>
          </cell>
        </row>
        <row r="1094">
          <cell r="A1094" t="str">
            <v>5</v>
          </cell>
          <cell r="B1094" t="str">
            <v>2</v>
          </cell>
          <cell r="C1094" t="str">
            <v>3</v>
          </cell>
          <cell r="D1094" t="str">
            <v>01</v>
          </cell>
          <cell r="E1094" t="str">
            <v>13</v>
          </cell>
          <cell r="F1094" t="str">
            <v>5.2.3.01.13</v>
          </cell>
          <cell r="G1094" t="str">
            <v>5.2.3.01.13</v>
          </cell>
          <cell r="H1094" t="str">
            <v>BM Pengadaan Tanah Sarana Umum Terminal</v>
          </cell>
        </row>
        <row r="1095">
          <cell r="A1095" t="str">
            <v>5</v>
          </cell>
          <cell r="B1095" t="str">
            <v>2</v>
          </cell>
          <cell r="C1095" t="str">
            <v>3</v>
          </cell>
          <cell r="D1095" t="str">
            <v>01</v>
          </cell>
          <cell r="E1095" t="str">
            <v>14</v>
          </cell>
          <cell r="F1095" t="str">
            <v>5.2.3.01.14</v>
          </cell>
          <cell r="G1095" t="str">
            <v>5.2.3.01.14</v>
          </cell>
          <cell r="H1095" t="str">
            <v>BM Pengadaan Tanah Sarana Umum Dermaga</v>
          </cell>
        </row>
        <row r="1096">
          <cell r="A1096" t="str">
            <v>5</v>
          </cell>
          <cell r="B1096" t="str">
            <v>2</v>
          </cell>
          <cell r="C1096" t="str">
            <v>3</v>
          </cell>
          <cell r="D1096" t="str">
            <v>01</v>
          </cell>
          <cell r="E1096" t="str">
            <v>15</v>
          </cell>
          <cell r="F1096" t="str">
            <v>5.2.3.01.15</v>
          </cell>
          <cell r="G1096" t="str">
            <v>5.2.3.01.15</v>
          </cell>
          <cell r="H1096" t="str">
            <v>BM Pengadaan Tanah Sarana Umum Lapangan Terbang Perintis</v>
          </cell>
        </row>
        <row r="1097">
          <cell r="A1097" t="str">
            <v>5</v>
          </cell>
          <cell r="B1097" t="str">
            <v>2</v>
          </cell>
          <cell r="C1097" t="str">
            <v>3</v>
          </cell>
          <cell r="D1097" t="str">
            <v>01</v>
          </cell>
          <cell r="E1097" t="str">
            <v>16</v>
          </cell>
          <cell r="F1097" t="str">
            <v>5.2.3.01.16</v>
          </cell>
          <cell r="G1097" t="str">
            <v>5.2.3.01.16</v>
          </cell>
          <cell r="H1097" t="str">
            <v>BM Pengadaan Tanah Sarana Umum Rumah Potong Hewan</v>
          </cell>
        </row>
        <row r="1098">
          <cell r="A1098" t="str">
            <v>5</v>
          </cell>
          <cell r="B1098" t="str">
            <v>2</v>
          </cell>
          <cell r="C1098" t="str">
            <v>3</v>
          </cell>
          <cell r="D1098" t="str">
            <v>01</v>
          </cell>
          <cell r="E1098" t="str">
            <v>17</v>
          </cell>
          <cell r="F1098" t="str">
            <v>5.2.3.01.17</v>
          </cell>
          <cell r="G1098" t="str">
            <v>5.2.3.01.17</v>
          </cell>
          <cell r="H1098" t="str">
            <v>BM Pengadaan Tanah Sarana Umum Tempat Pelelangan Ikan</v>
          </cell>
        </row>
        <row r="1099">
          <cell r="A1099" t="str">
            <v>5</v>
          </cell>
          <cell r="B1099" t="str">
            <v>2</v>
          </cell>
          <cell r="C1099" t="str">
            <v>3</v>
          </cell>
          <cell r="D1099" t="str">
            <v>01</v>
          </cell>
          <cell r="E1099" t="str">
            <v>18</v>
          </cell>
          <cell r="F1099" t="str">
            <v>5.2.3.01.18</v>
          </cell>
          <cell r="G1099" t="str">
            <v>5.2.3.01.18</v>
          </cell>
          <cell r="H1099" t="str">
            <v>BM Pengadaan Tanah Sarana Umum Pasar</v>
          </cell>
        </row>
        <row r="1100">
          <cell r="A1100" t="str">
            <v>5</v>
          </cell>
          <cell r="B1100" t="str">
            <v>2</v>
          </cell>
          <cell r="C1100" t="str">
            <v>3</v>
          </cell>
          <cell r="D1100" t="str">
            <v>01</v>
          </cell>
          <cell r="E1100" t="str">
            <v>19</v>
          </cell>
          <cell r="F1100" t="str">
            <v>5.2.3.01.19</v>
          </cell>
          <cell r="G1100" t="str">
            <v>5.2.3.01.19</v>
          </cell>
          <cell r="H1100" t="str">
            <v>BM Pengadaan Tanah Sarana Umum Tempat Pembuangan Akhir Sampah</v>
          </cell>
        </row>
        <row r="1101">
          <cell r="A1101" t="str">
            <v>5</v>
          </cell>
          <cell r="B1101" t="str">
            <v>2</v>
          </cell>
          <cell r="C1101" t="str">
            <v>3</v>
          </cell>
          <cell r="D1101" t="str">
            <v>01</v>
          </cell>
          <cell r="E1101" t="str">
            <v>20</v>
          </cell>
          <cell r="F1101" t="str">
            <v>5.2.3.01.20</v>
          </cell>
          <cell r="G1101" t="str">
            <v>5.2.3.01.20</v>
          </cell>
          <cell r="H1101" t="str">
            <v>BM Pengadaan Tanah Sarana Umum Taman</v>
          </cell>
        </row>
        <row r="1102">
          <cell r="A1102" t="str">
            <v>5</v>
          </cell>
          <cell r="B1102" t="str">
            <v>2</v>
          </cell>
          <cell r="C1102" t="str">
            <v>3</v>
          </cell>
          <cell r="D1102" t="str">
            <v>01</v>
          </cell>
          <cell r="E1102" t="str">
            <v>21</v>
          </cell>
          <cell r="F1102" t="str">
            <v>5.2.3.01.21</v>
          </cell>
          <cell r="G1102" t="str">
            <v>5.2.3.01.21</v>
          </cell>
          <cell r="H1102" t="str">
            <v>BM Pengadaan Tanah Sarana Umum Pusat Hiburan Rakyat</v>
          </cell>
        </row>
        <row r="1103">
          <cell r="A1103" t="str">
            <v>5</v>
          </cell>
          <cell r="B1103" t="str">
            <v>2</v>
          </cell>
          <cell r="C1103" t="str">
            <v>3</v>
          </cell>
          <cell r="D1103" t="str">
            <v>01</v>
          </cell>
          <cell r="E1103" t="str">
            <v>22</v>
          </cell>
          <cell r="F1103" t="str">
            <v>5.2.3.01.22</v>
          </cell>
          <cell r="G1103" t="str">
            <v>5.2.3.01.22</v>
          </cell>
          <cell r="H1103" t="str">
            <v>BM Pengadaan Tanah Sarana Umum Ibadah</v>
          </cell>
        </row>
        <row r="1104">
          <cell r="A1104" t="str">
            <v>5</v>
          </cell>
          <cell r="B1104" t="str">
            <v>2</v>
          </cell>
          <cell r="C1104" t="str">
            <v>3</v>
          </cell>
          <cell r="D1104" t="str">
            <v>01</v>
          </cell>
          <cell r="E1104" t="str">
            <v>23</v>
          </cell>
          <cell r="F1104" t="str">
            <v>5.2.3.01.23</v>
          </cell>
          <cell r="G1104" t="str">
            <v>5.2.3.01.23</v>
          </cell>
          <cell r="H1104" t="str">
            <v>BM Pengadaan Tanah Sarana Stadion Olahraga</v>
          </cell>
        </row>
        <row r="1105">
          <cell r="A1105" t="str">
            <v>5</v>
          </cell>
          <cell r="B1105" t="str">
            <v>2</v>
          </cell>
          <cell r="C1105" t="str">
            <v>3</v>
          </cell>
          <cell r="D1105" t="str">
            <v>01</v>
          </cell>
          <cell r="E1105" t="str">
            <v>24</v>
          </cell>
          <cell r="F1105" t="str">
            <v>5.2.3.01.24</v>
          </cell>
          <cell r="G1105" t="str">
            <v>5.2.3.01.24</v>
          </cell>
          <cell r="H1105" t="str">
            <v>BM Pengadaan Tanah Perumahan</v>
          </cell>
        </row>
        <row r="1106">
          <cell r="A1106" t="str">
            <v>5</v>
          </cell>
          <cell r="B1106" t="str">
            <v>2</v>
          </cell>
          <cell r="C1106" t="str">
            <v>3</v>
          </cell>
          <cell r="D1106" t="str">
            <v>01</v>
          </cell>
          <cell r="E1106" t="str">
            <v>25</v>
          </cell>
          <cell r="F1106" t="str">
            <v>5.2.3.01.25</v>
          </cell>
          <cell r="G1106" t="str">
            <v>5.2.3.01.25</v>
          </cell>
          <cell r="H1106" t="str">
            <v>BM Pengadaan Tanah Pertanian</v>
          </cell>
        </row>
        <row r="1107">
          <cell r="A1107" t="str">
            <v>5</v>
          </cell>
          <cell r="B1107" t="str">
            <v>2</v>
          </cell>
          <cell r="C1107" t="str">
            <v>3</v>
          </cell>
          <cell r="D1107" t="str">
            <v>01</v>
          </cell>
          <cell r="E1107" t="str">
            <v>26</v>
          </cell>
          <cell r="F1107" t="str">
            <v>5.2.3.01.26</v>
          </cell>
          <cell r="G1107" t="str">
            <v>5.2.3.01.26</v>
          </cell>
          <cell r="H1107" t="str">
            <v>BM Pengadaan Tanah Perkebunan</v>
          </cell>
        </row>
        <row r="1108">
          <cell r="A1108" t="str">
            <v>5</v>
          </cell>
          <cell r="B1108" t="str">
            <v>2</v>
          </cell>
          <cell r="C1108" t="str">
            <v>3</v>
          </cell>
          <cell r="D1108" t="str">
            <v>01</v>
          </cell>
          <cell r="E1108" t="str">
            <v>27</v>
          </cell>
          <cell r="F1108" t="str">
            <v>5.2.3.01.27</v>
          </cell>
          <cell r="G1108" t="str">
            <v>5.2.3.01.27</v>
          </cell>
          <cell r="H1108" t="str">
            <v>BM Pengadaan Tanah Perikanan</v>
          </cell>
        </row>
        <row r="1109">
          <cell r="A1109" t="str">
            <v>5</v>
          </cell>
          <cell r="B1109" t="str">
            <v>2</v>
          </cell>
          <cell r="C1109" t="str">
            <v>3</v>
          </cell>
          <cell r="D1109" t="str">
            <v>01</v>
          </cell>
          <cell r="E1109" t="str">
            <v>28</v>
          </cell>
          <cell r="F1109" t="str">
            <v>5.2.3.01.28</v>
          </cell>
          <cell r="G1109" t="str">
            <v>5.2.3.01.28</v>
          </cell>
          <cell r="H1109" t="str">
            <v>BM Pengadaan Tanah Peternakan</v>
          </cell>
        </row>
        <row r="1110">
          <cell r="A1110" t="str">
            <v>5</v>
          </cell>
          <cell r="B1110" t="str">
            <v>2</v>
          </cell>
          <cell r="C1110" t="str">
            <v>3</v>
          </cell>
          <cell r="D1110" t="str">
            <v>01</v>
          </cell>
          <cell r="E1110" t="str">
            <v>29</v>
          </cell>
          <cell r="F1110" t="str">
            <v>5.2.3.01.29</v>
          </cell>
          <cell r="G1110" t="str">
            <v>5.2.3.01.29</v>
          </cell>
          <cell r="H1110" t="str">
            <v>BM Pengadaan Tanah Perkampungan</v>
          </cell>
        </row>
        <row r="1111">
          <cell r="A1111" t="str">
            <v>5</v>
          </cell>
          <cell r="B1111" t="str">
            <v>2</v>
          </cell>
          <cell r="C1111" t="str">
            <v>3</v>
          </cell>
          <cell r="D1111" t="str">
            <v>01</v>
          </cell>
          <cell r="E1111" t="str">
            <v>30</v>
          </cell>
          <cell r="F1111" t="str">
            <v>5.2.3.01.30</v>
          </cell>
          <cell r="G1111" t="str">
            <v>5.2.3.01.30</v>
          </cell>
          <cell r="H1111" t="str">
            <v>BM Pengadaan Tanah Pergudangan/Tempat Penimbunan Material Bahan Baku</v>
          </cell>
        </row>
        <row r="1112">
          <cell r="A1112" t="str">
            <v>5</v>
          </cell>
          <cell r="B1112" t="str">
            <v>2</v>
          </cell>
          <cell r="C1112" t="str">
            <v>3</v>
          </cell>
          <cell r="D1112" t="str">
            <v>01</v>
          </cell>
          <cell r="E1112" t="str">
            <v>31</v>
          </cell>
          <cell r="F1112" t="str">
            <v>5.2.3.01.31</v>
          </cell>
          <cell r="G1112" t="str">
            <v>5.2.3.01.31</v>
          </cell>
          <cell r="H1112" t="str">
            <v>BM Pengadaan Tanah Konstruksi Jalan</v>
          </cell>
        </row>
        <row r="1113">
          <cell r="A1113" t="str">
            <v>5</v>
          </cell>
          <cell r="B1113" t="str">
            <v>2</v>
          </cell>
          <cell r="C1113" t="str">
            <v>3</v>
          </cell>
          <cell r="D1113" t="str">
            <v>01</v>
          </cell>
          <cell r="E1113" t="str">
            <v>32</v>
          </cell>
          <cell r="F1113" t="str">
            <v>5.2.3.01.32</v>
          </cell>
          <cell r="G1113" t="str">
            <v>5.2.3.01.32</v>
          </cell>
          <cell r="H1113" t="str">
            <v>BM Pengadaan Tanah Konstruksi Jaringan Air</v>
          </cell>
        </row>
        <row r="1114">
          <cell r="A1114" t="str">
            <v>5</v>
          </cell>
          <cell r="B1114" t="str">
            <v>2</v>
          </cell>
          <cell r="C1114" t="str">
            <v>3</v>
          </cell>
          <cell r="D1114" t="str">
            <v>02</v>
          </cell>
          <cell r="F1114" t="str">
            <v>5.2.3.02</v>
          </cell>
          <cell r="G1114" t="str">
            <v>5.2.3.02.0</v>
          </cell>
          <cell r="H1114" t="str">
            <v>Belanja Modal Pengadaan Alat-Alat Berat</v>
          </cell>
        </row>
        <row r="1115">
          <cell r="A1115" t="str">
            <v>5</v>
          </cell>
          <cell r="B1115" t="str">
            <v>2</v>
          </cell>
          <cell r="C1115" t="str">
            <v>3</v>
          </cell>
          <cell r="D1115" t="str">
            <v>02</v>
          </cell>
          <cell r="E1115" t="str">
            <v>01</v>
          </cell>
          <cell r="F1115" t="str">
            <v>5.2.3.02.01</v>
          </cell>
          <cell r="G1115" t="str">
            <v>5.2.3.02.01</v>
          </cell>
          <cell r="H1115" t="str">
            <v>BM Pengadaan Traktor</v>
          </cell>
        </row>
        <row r="1116">
          <cell r="A1116" t="str">
            <v>5</v>
          </cell>
          <cell r="B1116" t="str">
            <v>2</v>
          </cell>
          <cell r="C1116" t="str">
            <v>3</v>
          </cell>
          <cell r="D1116" t="str">
            <v>02</v>
          </cell>
          <cell r="E1116" t="str">
            <v>02</v>
          </cell>
          <cell r="F1116" t="str">
            <v>5.2.3.02.02</v>
          </cell>
          <cell r="G1116" t="str">
            <v>5.2.3.02.02</v>
          </cell>
          <cell r="H1116" t="str">
            <v>BM Pengadaan Buldozer</v>
          </cell>
        </row>
        <row r="1117">
          <cell r="A1117" t="str">
            <v>5</v>
          </cell>
          <cell r="B1117" t="str">
            <v>2</v>
          </cell>
          <cell r="C1117" t="str">
            <v>3</v>
          </cell>
          <cell r="D1117" t="str">
            <v>02</v>
          </cell>
          <cell r="E1117" t="str">
            <v>03</v>
          </cell>
          <cell r="F1117" t="str">
            <v>5.2.3.02.03</v>
          </cell>
          <cell r="G1117" t="str">
            <v>5.2.3.02.03</v>
          </cell>
          <cell r="H1117" t="str">
            <v>BM Pengadaan Stoom Wals</v>
          </cell>
        </row>
        <row r="1118">
          <cell r="A1118" t="str">
            <v>5</v>
          </cell>
          <cell r="B1118" t="str">
            <v>2</v>
          </cell>
          <cell r="C1118" t="str">
            <v>3</v>
          </cell>
          <cell r="D1118" t="str">
            <v>02</v>
          </cell>
          <cell r="E1118" t="str">
            <v>04</v>
          </cell>
          <cell r="F1118" t="str">
            <v>5.2.3.02.04</v>
          </cell>
          <cell r="G1118" t="str">
            <v>5.2.3.02.04</v>
          </cell>
          <cell r="H1118" t="str">
            <v>BM Pengadaan Eskavator</v>
          </cell>
        </row>
        <row r="1119">
          <cell r="A1119" t="str">
            <v>5</v>
          </cell>
          <cell r="B1119" t="str">
            <v>2</v>
          </cell>
          <cell r="C1119" t="str">
            <v>3</v>
          </cell>
          <cell r="D1119" t="str">
            <v>02</v>
          </cell>
          <cell r="E1119" t="str">
            <v>05</v>
          </cell>
          <cell r="F1119" t="str">
            <v>5.2.3.02.05</v>
          </cell>
          <cell r="G1119" t="str">
            <v>5.2.3.02.05</v>
          </cell>
          <cell r="H1119" t="str">
            <v>BM Pengadaan Dump Truck</v>
          </cell>
        </row>
        <row r="1120">
          <cell r="A1120" t="str">
            <v>5</v>
          </cell>
          <cell r="B1120" t="str">
            <v>2</v>
          </cell>
          <cell r="C1120" t="str">
            <v>3</v>
          </cell>
          <cell r="D1120" t="str">
            <v>02</v>
          </cell>
          <cell r="E1120" t="str">
            <v>06</v>
          </cell>
          <cell r="F1120" t="str">
            <v>5.2.3.02.06</v>
          </cell>
          <cell r="G1120" t="str">
            <v>5.2.3.02.06</v>
          </cell>
          <cell r="H1120" t="str">
            <v>BM Pengadaan Crane</v>
          </cell>
        </row>
        <row r="1121">
          <cell r="A1121" t="str">
            <v>5</v>
          </cell>
          <cell r="B1121" t="str">
            <v>2</v>
          </cell>
          <cell r="C1121" t="str">
            <v>3</v>
          </cell>
          <cell r="D1121" t="str">
            <v>02</v>
          </cell>
          <cell r="E1121" t="str">
            <v>07</v>
          </cell>
          <cell r="F1121" t="str">
            <v>5.2.3.02.07</v>
          </cell>
          <cell r="G1121" t="str">
            <v>5.2.3.02.07</v>
          </cell>
          <cell r="H1121" t="str">
            <v>BM Pengadaan Kendaraan Penyapu Jalan</v>
          </cell>
        </row>
        <row r="1122">
          <cell r="A1122" t="str">
            <v>5</v>
          </cell>
          <cell r="B1122" t="str">
            <v>2</v>
          </cell>
          <cell r="C1122" t="str">
            <v>3</v>
          </cell>
          <cell r="D1122" t="str">
            <v>02</v>
          </cell>
          <cell r="E1122" t="str">
            <v>08</v>
          </cell>
          <cell r="F1122" t="str">
            <v>5.2.3.02.08</v>
          </cell>
          <cell r="G1122" t="str">
            <v>5.2.3.02.08</v>
          </cell>
          <cell r="H1122" t="str">
            <v>BM Pengadaan Mesin Pengolah Semen</v>
          </cell>
        </row>
        <row r="1123">
          <cell r="A1123" t="str">
            <v>5</v>
          </cell>
          <cell r="B1123" t="str">
            <v>2</v>
          </cell>
          <cell r="C1123" t="str">
            <v>3</v>
          </cell>
          <cell r="D1123" t="str">
            <v>02</v>
          </cell>
          <cell r="E1123" t="str">
            <v>09</v>
          </cell>
          <cell r="F1123" t="str">
            <v>5.2.3.02.09</v>
          </cell>
          <cell r="G1123" t="str">
            <v>5.2.3.02.09</v>
          </cell>
          <cell r="H1123" t="str">
            <v>BM Pengadaan Mesin Pengolah Air Bersih (Reservoir Osmosis)</v>
          </cell>
        </row>
        <row r="1124">
          <cell r="A1124" t="str">
            <v>5</v>
          </cell>
          <cell r="B1124" t="str">
            <v>2</v>
          </cell>
          <cell r="C1124" t="str">
            <v>3</v>
          </cell>
          <cell r="D1124" t="str">
            <v>03</v>
          </cell>
          <cell r="F1124" t="str">
            <v>5.2.3.03</v>
          </cell>
          <cell r="G1124" t="str">
            <v>5.2.3.03.0</v>
          </cell>
          <cell r="H1124" t="str">
            <v>Belanja Modal Pengadaan Alat-Alat Angkutan Darat Bermotor</v>
          </cell>
        </row>
        <row r="1125">
          <cell r="A1125" t="str">
            <v>5</v>
          </cell>
          <cell r="B1125" t="str">
            <v>2</v>
          </cell>
          <cell r="C1125" t="str">
            <v>3</v>
          </cell>
          <cell r="D1125" t="str">
            <v>03</v>
          </cell>
          <cell r="E1125" t="str">
            <v>01</v>
          </cell>
          <cell r="F1125" t="str">
            <v>5.2.3.03.01</v>
          </cell>
          <cell r="G1125" t="str">
            <v>5.2.3.03.01</v>
          </cell>
          <cell r="H1125" t="str">
            <v>BM Pengadaan Alat-Alat Angkutan Darat Bermotor Sedan</v>
          </cell>
        </row>
        <row r="1126">
          <cell r="A1126" t="str">
            <v>5</v>
          </cell>
          <cell r="B1126" t="str">
            <v>2</v>
          </cell>
          <cell r="C1126" t="str">
            <v>3</v>
          </cell>
          <cell r="D1126" t="str">
            <v>03</v>
          </cell>
          <cell r="E1126" t="str">
            <v>02</v>
          </cell>
          <cell r="F1126" t="str">
            <v>5.2.3.03.02</v>
          </cell>
          <cell r="G1126" t="str">
            <v>5.2.3.03.02</v>
          </cell>
          <cell r="H1126" t="str">
            <v>BM Pengadaan Alat-Alat Angkutan Darat Bermotor Jeep</v>
          </cell>
        </row>
        <row r="1127">
          <cell r="A1127" t="str">
            <v>5</v>
          </cell>
          <cell r="B1127" t="str">
            <v>2</v>
          </cell>
          <cell r="C1127" t="str">
            <v>3</v>
          </cell>
          <cell r="D1127" t="str">
            <v>03</v>
          </cell>
          <cell r="E1127" t="str">
            <v>03</v>
          </cell>
          <cell r="F1127" t="str">
            <v>5.2.3.03.03</v>
          </cell>
          <cell r="G1127" t="str">
            <v>5.2.3.03.03</v>
          </cell>
          <cell r="H1127" t="str">
            <v>BM Pengadaan Alat-Alat Angkutan Darat Bermotor Station Wagon</v>
          </cell>
        </row>
        <row r="1128">
          <cell r="A1128" t="str">
            <v>5</v>
          </cell>
          <cell r="B1128" t="str">
            <v>2</v>
          </cell>
          <cell r="C1128" t="str">
            <v>3</v>
          </cell>
          <cell r="D1128" t="str">
            <v>03</v>
          </cell>
          <cell r="E1128" t="str">
            <v>04</v>
          </cell>
          <cell r="F1128" t="str">
            <v>5.2.3.03.04</v>
          </cell>
          <cell r="G1128" t="str">
            <v>5.2.3.03.04</v>
          </cell>
          <cell r="H1128" t="str">
            <v>BM Pengadaan Alat-Alat Angkutan Darat Bermotor Bus</v>
          </cell>
        </row>
        <row r="1129">
          <cell r="A1129" t="str">
            <v>5</v>
          </cell>
          <cell r="B1129" t="str">
            <v>2</v>
          </cell>
          <cell r="C1129" t="str">
            <v>3</v>
          </cell>
          <cell r="D1129" t="str">
            <v>03</v>
          </cell>
          <cell r="E1129" t="str">
            <v>05</v>
          </cell>
          <cell r="F1129" t="str">
            <v>5.2.3.03.05</v>
          </cell>
          <cell r="G1129" t="str">
            <v>5.2.3.03.05</v>
          </cell>
          <cell r="H1129" t="str">
            <v>BM Pengadaan Alat-Alat Angkutan Darat Bermotor Micro Bus</v>
          </cell>
        </row>
        <row r="1130">
          <cell r="A1130" t="str">
            <v>5</v>
          </cell>
          <cell r="B1130" t="str">
            <v>2</v>
          </cell>
          <cell r="C1130" t="str">
            <v>3</v>
          </cell>
          <cell r="D1130" t="str">
            <v>03</v>
          </cell>
          <cell r="E1130" t="str">
            <v>06</v>
          </cell>
          <cell r="F1130" t="str">
            <v>5.2.3.03.06</v>
          </cell>
          <cell r="G1130" t="str">
            <v>5.2.3.03.06</v>
          </cell>
          <cell r="H1130" t="str">
            <v>BM Pengadaan Alat-Alat Angkutan Darat Bermotor Truck</v>
          </cell>
        </row>
        <row r="1131">
          <cell r="A1131" t="str">
            <v>5</v>
          </cell>
          <cell r="B1131" t="str">
            <v>2</v>
          </cell>
          <cell r="C1131" t="str">
            <v>3</v>
          </cell>
          <cell r="D1131" t="str">
            <v>03</v>
          </cell>
          <cell r="E1131" t="str">
            <v>07</v>
          </cell>
          <cell r="F1131" t="str">
            <v>5.2.3.03.07</v>
          </cell>
          <cell r="G1131" t="str">
            <v>5.2.3.03.07</v>
          </cell>
          <cell r="H1131" t="str">
            <v>BM Pengadaan Alat-Alat Angkutan Darat Bermotor Tanki (Air, Minyak, Tinja)</v>
          </cell>
        </row>
        <row r="1132">
          <cell r="A1132" t="str">
            <v>5</v>
          </cell>
          <cell r="B1132" t="str">
            <v>2</v>
          </cell>
          <cell r="C1132" t="str">
            <v>3</v>
          </cell>
          <cell r="D1132" t="str">
            <v>03</v>
          </cell>
          <cell r="E1132" t="str">
            <v>08</v>
          </cell>
          <cell r="F1132" t="str">
            <v>5.2.3.03.08</v>
          </cell>
          <cell r="G1132" t="str">
            <v>5.2.3.03.08</v>
          </cell>
          <cell r="H1132" t="str">
            <v>BM Pengadaan Alat-Alat Angkutan Darat Bermotor Boks</v>
          </cell>
        </row>
        <row r="1133">
          <cell r="A1133" t="str">
            <v>5</v>
          </cell>
          <cell r="B1133" t="str">
            <v>2</v>
          </cell>
          <cell r="C1133" t="str">
            <v>3</v>
          </cell>
          <cell r="D1133" t="str">
            <v>03</v>
          </cell>
          <cell r="E1133" t="str">
            <v>09</v>
          </cell>
          <cell r="F1133" t="str">
            <v>5.2.3.03.09</v>
          </cell>
          <cell r="G1133" t="str">
            <v>5.2.3.03.09</v>
          </cell>
          <cell r="H1133" t="str">
            <v>BM Pengadaan Alat-Alat Angkutan Darat Bermotor Pick-Up</v>
          </cell>
        </row>
        <row r="1134">
          <cell r="A1134" t="str">
            <v>5</v>
          </cell>
          <cell r="B1134" t="str">
            <v>2</v>
          </cell>
          <cell r="C1134" t="str">
            <v>3</v>
          </cell>
          <cell r="D1134" t="str">
            <v>03</v>
          </cell>
          <cell r="E1134" t="str">
            <v>10</v>
          </cell>
          <cell r="F1134" t="str">
            <v>5.2.3.03.10</v>
          </cell>
          <cell r="G1134" t="str">
            <v>5.2.3.03.10</v>
          </cell>
          <cell r="H1134" t="str">
            <v>BM Pengadaan Alat-Alat Angkutan Darat Bermotor Ambulans</v>
          </cell>
        </row>
        <row r="1135">
          <cell r="A1135" t="str">
            <v>5</v>
          </cell>
          <cell r="B1135" t="str">
            <v>2</v>
          </cell>
          <cell r="C1135" t="str">
            <v>3</v>
          </cell>
          <cell r="D1135" t="str">
            <v>03</v>
          </cell>
          <cell r="E1135" t="str">
            <v>11</v>
          </cell>
          <cell r="F1135" t="str">
            <v>5.2.3.03.11</v>
          </cell>
          <cell r="G1135" t="str">
            <v>5.2.3.03.11</v>
          </cell>
          <cell r="H1135" t="str">
            <v>BM Pengadaan Alat-Alat Angkutan Darat Bermotor Pemadam Kebakaran</v>
          </cell>
        </row>
        <row r="1136">
          <cell r="A1136" t="str">
            <v>5</v>
          </cell>
          <cell r="B1136" t="str">
            <v>2</v>
          </cell>
          <cell r="C1136" t="str">
            <v>3</v>
          </cell>
          <cell r="D1136" t="str">
            <v>03</v>
          </cell>
          <cell r="E1136" t="str">
            <v>12</v>
          </cell>
          <cell r="F1136" t="str">
            <v>5.2.3.03.12</v>
          </cell>
          <cell r="G1136" t="str">
            <v>5.2.3.03.12</v>
          </cell>
          <cell r="H1136" t="str">
            <v>BM Pengadaan Alat-Alat Angkutan Darat Bermotor Sepeda Motor</v>
          </cell>
        </row>
        <row r="1137">
          <cell r="A1137" t="str">
            <v>5</v>
          </cell>
          <cell r="B1137" t="str">
            <v>2</v>
          </cell>
          <cell r="C1137" t="str">
            <v>3</v>
          </cell>
          <cell r="D1137" t="str">
            <v>03</v>
          </cell>
          <cell r="E1137" t="str">
            <v>13</v>
          </cell>
          <cell r="F1137" t="str">
            <v>5.2.3.03.13</v>
          </cell>
          <cell r="G1137" t="str">
            <v>5.2.3.03.13</v>
          </cell>
          <cell r="H1137" t="str">
            <v>BM Pengadaan Alat-Alat Angkutan Darat Bermotor Lift/Elevator</v>
          </cell>
        </row>
        <row r="1138">
          <cell r="A1138" t="str">
            <v>5</v>
          </cell>
          <cell r="B1138" t="str">
            <v>2</v>
          </cell>
          <cell r="C1138" t="str">
            <v>3</v>
          </cell>
          <cell r="D1138" t="str">
            <v>03</v>
          </cell>
          <cell r="E1138" t="str">
            <v>14</v>
          </cell>
          <cell r="F1138" t="str">
            <v>5.2.3.03.14</v>
          </cell>
          <cell r="G1138" t="str">
            <v>5.2.3.03.14</v>
          </cell>
          <cell r="H1138" t="str">
            <v>BM Pengadaan Alat-Alat Angkutan Darat Bermotor Tangga Berjalan</v>
          </cell>
        </row>
        <row r="1139">
          <cell r="A1139" t="str">
            <v>5</v>
          </cell>
          <cell r="B1139" t="str">
            <v>2</v>
          </cell>
          <cell r="C1139" t="str">
            <v>3</v>
          </cell>
          <cell r="D1139" t="str">
            <v>03</v>
          </cell>
          <cell r="E1139" t="str">
            <v>15</v>
          </cell>
          <cell r="F1139" t="str">
            <v>5.2.3.03.15</v>
          </cell>
          <cell r="G1139" t="str">
            <v>5.2.3.03.15</v>
          </cell>
          <cell r="H1139" t="str">
            <v>BM Pengadaan Alat-Alat Angkutan Darat Bermotor Lainnya</v>
          </cell>
        </row>
        <row r="1140">
          <cell r="A1140" t="str">
            <v>5</v>
          </cell>
          <cell r="B1140" t="str">
            <v>2</v>
          </cell>
          <cell r="C1140" t="str">
            <v>3</v>
          </cell>
          <cell r="D1140" t="str">
            <v>04</v>
          </cell>
          <cell r="F1140" t="str">
            <v>5.2.3.04</v>
          </cell>
          <cell r="G1140" t="str">
            <v>5.2.3.04.0</v>
          </cell>
          <cell r="H1140" t="str">
            <v>Belanja Modal Pengadaan Alat-Alat Angkutan Darat Tidak Bermotor</v>
          </cell>
        </row>
        <row r="1141">
          <cell r="A1141" t="str">
            <v>5</v>
          </cell>
          <cell r="B1141" t="str">
            <v>2</v>
          </cell>
          <cell r="C1141" t="str">
            <v>3</v>
          </cell>
          <cell r="D1141" t="str">
            <v>04</v>
          </cell>
          <cell r="E1141" t="str">
            <v>01</v>
          </cell>
          <cell r="F1141" t="str">
            <v>5.2.3.04.01</v>
          </cell>
          <cell r="G1141" t="str">
            <v>5.2.3.04.01</v>
          </cell>
          <cell r="H1141" t="str">
            <v>BM Pengadaan Gerobak</v>
          </cell>
        </row>
        <row r="1142">
          <cell r="A1142" t="str">
            <v>5</v>
          </cell>
          <cell r="B1142" t="str">
            <v>2</v>
          </cell>
          <cell r="C1142" t="str">
            <v>3</v>
          </cell>
          <cell r="D1142" t="str">
            <v>04</v>
          </cell>
          <cell r="E1142" t="str">
            <v>02</v>
          </cell>
          <cell r="F1142" t="str">
            <v>5.2.3.04.02</v>
          </cell>
          <cell r="G1142" t="str">
            <v>5.2.3.04.02</v>
          </cell>
          <cell r="H1142" t="str">
            <v>BM Pengadaan Pedati/Delman/Dokar/Bendi/Cidomo/Andong</v>
          </cell>
        </row>
        <row r="1143">
          <cell r="A1143" t="str">
            <v>5</v>
          </cell>
          <cell r="B1143" t="str">
            <v>2</v>
          </cell>
          <cell r="C1143" t="str">
            <v>3</v>
          </cell>
          <cell r="D1143" t="str">
            <v>04</v>
          </cell>
          <cell r="E1143" t="str">
            <v>03</v>
          </cell>
          <cell r="F1143" t="str">
            <v>5.2.3.04.03</v>
          </cell>
          <cell r="G1143" t="str">
            <v>5.2.3.04.03</v>
          </cell>
          <cell r="H1143" t="str">
            <v>BM Pengadaan Becak</v>
          </cell>
        </row>
        <row r="1144">
          <cell r="A1144" t="str">
            <v>5</v>
          </cell>
          <cell r="B1144" t="str">
            <v>2</v>
          </cell>
          <cell r="C1144" t="str">
            <v>3</v>
          </cell>
          <cell r="D1144" t="str">
            <v>04</v>
          </cell>
          <cell r="E1144" t="str">
            <v>04</v>
          </cell>
          <cell r="F1144" t="str">
            <v>5.2.3.04.04</v>
          </cell>
          <cell r="G1144" t="str">
            <v>5.2.3.04.04</v>
          </cell>
          <cell r="H1144" t="str">
            <v>BM Pengadaan Sepeda</v>
          </cell>
        </row>
        <row r="1145">
          <cell r="A1145" t="str">
            <v>5</v>
          </cell>
          <cell r="B1145" t="str">
            <v>2</v>
          </cell>
          <cell r="C1145" t="str">
            <v>3</v>
          </cell>
          <cell r="D1145" t="str">
            <v>04</v>
          </cell>
          <cell r="E1145" t="str">
            <v>05</v>
          </cell>
          <cell r="F1145" t="str">
            <v>5.2.3.04.05</v>
          </cell>
          <cell r="G1145" t="str">
            <v>5.2.3.04.05</v>
          </cell>
          <cell r="H1145" t="str">
            <v>BM Pengadaan Karavan</v>
          </cell>
        </row>
        <row r="1146">
          <cell r="A1146" t="str">
            <v>5</v>
          </cell>
          <cell r="B1146" t="str">
            <v>2</v>
          </cell>
          <cell r="C1146" t="str">
            <v>3</v>
          </cell>
          <cell r="D1146" t="str">
            <v>04</v>
          </cell>
          <cell r="E1146" t="str">
            <v>06</v>
          </cell>
          <cell r="F1146" t="str">
            <v>5.2.3.04.06</v>
          </cell>
          <cell r="G1146" t="str">
            <v>5.2.3.04.06</v>
          </cell>
          <cell r="H1146" t="str">
            <v>BM Pengadaan Alat-Alat Angkutan Darat Tidak Bermotor Lainnya</v>
          </cell>
        </row>
        <row r="1147">
          <cell r="A1147" t="str">
            <v>5</v>
          </cell>
          <cell r="B1147" t="str">
            <v>2</v>
          </cell>
          <cell r="C1147" t="str">
            <v>3</v>
          </cell>
          <cell r="D1147" t="str">
            <v>05</v>
          </cell>
          <cell r="F1147" t="str">
            <v>5.2.3.05</v>
          </cell>
          <cell r="G1147" t="str">
            <v>5.2.3.05.0</v>
          </cell>
          <cell r="H1147" t="str">
            <v>Belanja Modal Pengadaan Alat-Alat Angkutan di Air Bermotor</v>
          </cell>
        </row>
        <row r="1148">
          <cell r="A1148" t="str">
            <v>5</v>
          </cell>
          <cell r="B1148" t="str">
            <v>2</v>
          </cell>
          <cell r="C1148" t="str">
            <v>3</v>
          </cell>
          <cell r="D1148" t="str">
            <v>05</v>
          </cell>
          <cell r="E1148" t="str">
            <v>01</v>
          </cell>
          <cell r="F1148" t="str">
            <v>5.2.3.05.01</v>
          </cell>
          <cell r="G1148" t="str">
            <v>5.2.3.05.01</v>
          </cell>
          <cell r="H1148" t="str">
            <v>BM Pengadaan Kapal Motor</v>
          </cell>
        </row>
        <row r="1149">
          <cell r="A1149" t="str">
            <v>5</v>
          </cell>
          <cell r="B1149" t="str">
            <v>2</v>
          </cell>
          <cell r="C1149" t="str">
            <v>3</v>
          </cell>
          <cell r="D1149" t="str">
            <v>05</v>
          </cell>
          <cell r="E1149" t="str">
            <v>02</v>
          </cell>
          <cell r="F1149" t="str">
            <v>5.2.3.05.02</v>
          </cell>
          <cell r="G1149" t="str">
            <v>5.2.3.05.02</v>
          </cell>
          <cell r="H1149" t="str">
            <v>BM Pengadaan Kapal Feri</v>
          </cell>
        </row>
        <row r="1150">
          <cell r="A1150" t="str">
            <v>5</v>
          </cell>
          <cell r="B1150" t="str">
            <v>2</v>
          </cell>
          <cell r="C1150" t="str">
            <v>3</v>
          </cell>
          <cell r="D1150" t="str">
            <v>05</v>
          </cell>
          <cell r="E1150" t="str">
            <v>03</v>
          </cell>
          <cell r="F1150" t="str">
            <v>5.2.3.05.03</v>
          </cell>
          <cell r="G1150" t="str">
            <v>5.2.3.05.03</v>
          </cell>
          <cell r="H1150" t="str">
            <v>BM Pengadaan Speed Boat</v>
          </cell>
        </row>
        <row r="1151">
          <cell r="A1151" t="str">
            <v>5</v>
          </cell>
          <cell r="B1151" t="str">
            <v>2</v>
          </cell>
          <cell r="C1151" t="str">
            <v>3</v>
          </cell>
          <cell r="D1151" t="str">
            <v>05</v>
          </cell>
          <cell r="E1151" t="str">
            <v>04</v>
          </cell>
          <cell r="F1151" t="str">
            <v>5.2.3.05.04</v>
          </cell>
          <cell r="G1151" t="str">
            <v>5.2.3.05.04</v>
          </cell>
          <cell r="H1151" t="str">
            <v>BM Pengadaan Motor Boat/Motor Tempel</v>
          </cell>
        </row>
        <row r="1152">
          <cell r="A1152" t="str">
            <v>5</v>
          </cell>
          <cell r="B1152" t="str">
            <v>2</v>
          </cell>
          <cell r="C1152" t="str">
            <v>3</v>
          </cell>
          <cell r="D1152" t="str">
            <v>05</v>
          </cell>
          <cell r="E1152" t="str">
            <v>05</v>
          </cell>
          <cell r="F1152" t="str">
            <v>5.2.3.05.05</v>
          </cell>
          <cell r="G1152" t="str">
            <v>5.2.3.05.05</v>
          </cell>
          <cell r="H1152" t="str">
            <v>BM Pengadaan Hydro Foil</v>
          </cell>
        </row>
        <row r="1153">
          <cell r="A1153" t="str">
            <v>5</v>
          </cell>
          <cell r="B1153" t="str">
            <v>2</v>
          </cell>
          <cell r="C1153" t="str">
            <v>3</v>
          </cell>
          <cell r="D1153" t="str">
            <v>05</v>
          </cell>
          <cell r="E1153" t="str">
            <v>06</v>
          </cell>
          <cell r="F1153" t="str">
            <v>5.2.3.05.06</v>
          </cell>
          <cell r="G1153" t="str">
            <v>5.2.3.05.06</v>
          </cell>
          <cell r="H1153" t="str">
            <v>BM Pengadaan Jet Foil</v>
          </cell>
        </row>
        <row r="1154">
          <cell r="A1154" t="str">
            <v>5</v>
          </cell>
          <cell r="B1154" t="str">
            <v>2</v>
          </cell>
          <cell r="C1154" t="str">
            <v>3</v>
          </cell>
          <cell r="D1154" t="str">
            <v>05</v>
          </cell>
          <cell r="E1154" t="str">
            <v>07</v>
          </cell>
          <cell r="F1154" t="str">
            <v>5.2.3.05.07</v>
          </cell>
          <cell r="G1154" t="str">
            <v>5.2.3.05.07</v>
          </cell>
          <cell r="H1154" t="str">
            <v>BM Pengadaan Kapal Tug Boat</v>
          </cell>
        </row>
        <row r="1155">
          <cell r="A1155" t="str">
            <v>5</v>
          </cell>
          <cell r="B1155" t="str">
            <v>2</v>
          </cell>
          <cell r="C1155" t="str">
            <v>3</v>
          </cell>
          <cell r="D1155" t="str">
            <v>05</v>
          </cell>
          <cell r="E1155" t="str">
            <v>08</v>
          </cell>
          <cell r="F1155" t="str">
            <v>5.2.3.05.08</v>
          </cell>
          <cell r="G1155" t="str">
            <v>5.2.3.05.08</v>
          </cell>
          <cell r="H1155" t="str">
            <v>BM Pengadaan Kapal Tanker</v>
          </cell>
        </row>
        <row r="1156">
          <cell r="A1156" t="str">
            <v>5</v>
          </cell>
          <cell r="B1156" t="str">
            <v>2</v>
          </cell>
          <cell r="C1156" t="str">
            <v>3</v>
          </cell>
          <cell r="D1156" t="str">
            <v>05</v>
          </cell>
          <cell r="E1156" t="str">
            <v>09</v>
          </cell>
          <cell r="F1156" t="str">
            <v>5.2.3.05.09</v>
          </cell>
          <cell r="G1156" t="str">
            <v>5.2.3.05.09</v>
          </cell>
          <cell r="H1156" t="str">
            <v>BM Pengadaan Kapal Kargo</v>
          </cell>
        </row>
        <row r="1157">
          <cell r="A1157" t="str">
            <v>5</v>
          </cell>
          <cell r="B1157" t="str">
            <v>2</v>
          </cell>
          <cell r="C1157" t="str">
            <v>3</v>
          </cell>
          <cell r="D1157" t="str">
            <v>06</v>
          </cell>
          <cell r="F1157" t="str">
            <v>5.2.3.06</v>
          </cell>
          <cell r="G1157" t="str">
            <v>5.2.3.06.0</v>
          </cell>
          <cell r="H1157" t="str">
            <v>Belanja Modal Pengadaan Alat-Alat Angkutan di Air Tidak Bermotor</v>
          </cell>
        </row>
        <row r="1158">
          <cell r="A1158" t="str">
            <v>5</v>
          </cell>
          <cell r="B1158" t="str">
            <v>2</v>
          </cell>
          <cell r="C1158" t="str">
            <v>3</v>
          </cell>
          <cell r="D1158" t="str">
            <v>06</v>
          </cell>
          <cell r="E1158" t="str">
            <v>01</v>
          </cell>
          <cell r="F1158" t="str">
            <v>5.2.3.06.01</v>
          </cell>
          <cell r="G1158" t="str">
            <v>5.2.3.06.01</v>
          </cell>
          <cell r="H1158" t="str">
            <v>BM Pengadaan Perahu Layar</v>
          </cell>
        </row>
        <row r="1159">
          <cell r="A1159" t="str">
            <v>5</v>
          </cell>
          <cell r="B1159" t="str">
            <v>2</v>
          </cell>
          <cell r="C1159" t="str">
            <v>3</v>
          </cell>
          <cell r="D1159" t="str">
            <v>06</v>
          </cell>
          <cell r="E1159" t="str">
            <v>02</v>
          </cell>
          <cell r="F1159" t="str">
            <v>5.2.3.06.02</v>
          </cell>
          <cell r="G1159" t="str">
            <v>5.2.3.06.02</v>
          </cell>
          <cell r="H1159" t="str">
            <v>BM Pengadaan Perahu Sampah</v>
          </cell>
        </row>
        <row r="1160">
          <cell r="A1160" t="str">
            <v>5</v>
          </cell>
          <cell r="B1160" t="str">
            <v>2</v>
          </cell>
          <cell r="C1160" t="str">
            <v>3</v>
          </cell>
          <cell r="D1160" t="str">
            <v>06</v>
          </cell>
          <cell r="E1160" t="str">
            <v>03</v>
          </cell>
          <cell r="F1160" t="str">
            <v>5.2.3.06.03</v>
          </cell>
          <cell r="G1160" t="str">
            <v>5.2.3.06.03</v>
          </cell>
          <cell r="H1160" t="str">
            <v>BM Pengadaan Perahu Tongkang</v>
          </cell>
        </row>
        <row r="1161">
          <cell r="A1161" t="str">
            <v>5</v>
          </cell>
          <cell r="B1161" t="str">
            <v>2</v>
          </cell>
          <cell r="C1161" t="str">
            <v>3</v>
          </cell>
          <cell r="D1161" t="str">
            <v>06</v>
          </cell>
          <cell r="E1161" t="str">
            <v>04</v>
          </cell>
          <cell r="F1161" t="str">
            <v>5.2.3.06.04</v>
          </cell>
          <cell r="G1161" t="str">
            <v>5.2.3.06.04</v>
          </cell>
          <cell r="H1161" t="str">
            <v>BM Pengadaan Perahu Karet</v>
          </cell>
        </row>
        <row r="1162">
          <cell r="A1162" t="str">
            <v>5</v>
          </cell>
          <cell r="B1162" t="str">
            <v>2</v>
          </cell>
          <cell r="C1162" t="str">
            <v>3</v>
          </cell>
          <cell r="D1162" t="str">
            <v>06</v>
          </cell>
          <cell r="E1162" t="str">
            <v>05</v>
          </cell>
          <cell r="F1162" t="str">
            <v>5.2.3.06.05</v>
          </cell>
          <cell r="G1162" t="str">
            <v>5.2.3.06.05</v>
          </cell>
          <cell r="H1162" t="str">
            <v>BM Pengadaan Perahu Rakit</v>
          </cell>
        </row>
        <row r="1163">
          <cell r="A1163" t="str">
            <v>5</v>
          </cell>
          <cell r="B1163" t="str">
            <v>2</v>
          </cell>
          <cell r="C1163" t="str">
            <v>3</v>
          </cell>
          <cell r="D1163" t="str">
            <v>06</v>
          </cell>
          <cell r="E1163" t="str">
            <v>06</v>
          </cell>
          <cell r="F1163" t="str">
            <v>5.2.3.06.06</v>
          </cell>
          <cell r="G1163" t="str">
            <v>5.2.3.06.06</v>
          </cell>
          <cell r="H1163" t="str">
            <v>BM Pengadaan Perahu Sekoci</v>
          </cell>
        </row>
        <row r="1164">
          <cell r="A1164" t="str">
            <v>5</v>
          </cell>
          <cell r="B1164" t="str">
            <v>2</v>
          </cell>
          <cell r="C1164" t="str">
            <v>3</v>
          </cell>
          <cell r="D1164" t="str">
            <v>07</v>
          </cell>
          <cell r="F1164" t="str">
            <v>5.2.3.07</v>
          </cell>
          <cell r="G1164" t="str">
            <v>5.2.3.07.0</v>
          </cell>
          <cell r="H1164" t="str">
            <v>Belanja Modal Pengadaan Alat-Alat Angkutan Udara</v>
          </cell>
        </row>
        <row r="1165">
          <cell r="A1165" t="str">
            <v>5</v>
          </cell>
          <cell r="B1165" t="str">
            <v>2</v>
          </cell>
          <cell r="C1165" t="str">
            <v>3</v>
          </cell>
          <cell r="D1165" t="str">
            <v>07</v>
          </cell>
          <cell r="E1165" t="str">
            <v>01</v>
          </cell>
          <cell r="F1165" t="str">
            <v>5.2.3.07.01</v>
          </cell>
          <cell r="G1165" t="str">
            <v>5.2.3.07.01</v>
          </cell>
          <cell r="H1165" t="str">
            <v>BM Pengadaan Pesawat Kargo</v>
          </cell>
        </row>
        <row r="1166">
          <cell r="A1166" t="str">
            <v>5</v>
          </cell>
          <cell r="B1166" t="str">
            <v>2</v>
          </cell>
          <cell r="C1166" t="str">
            <v>3</v>
          </cell>
          <cell r="D1166" t="str">
            <v>07</v>
          </cell>
          <cell r="E1166" t="str">
            <v>02</v>
          </cell>
          <cell r="F1166" t="str">
            <v>5.2.3.07.02</v>
          </cell>
          <cell r="G1166" t="str">
            <v>5.2.3.07.02</v>
          </cell>
          <cell r="H1166" t="str">
            <v>BM Pengadaan Pesawat Penumpang</v>
          </cell>
        </row>
        <row r="1167">
          <cell r="A1167" t="str">
            <v>5</v>
          </cell>
          <cell r="B1167" t="str">
            <v>2</v>
          </cell>
          <cell r="C1167" t="str">
            <v>3</v>
          </cell>
          <cell r="D1167" t="str">
            <v>07</v>
          </cell>
          <cell r="E1167" t="str">
            <v>03</v>
          </cell>
          <cell r="F1167" t="str">
            <v>5.2.3.07.03</v>
          </cell>
          <cell r="G1167" t="str">
            <v>5.2.3.07.03</v>
          </cell>
          <cell r="H1167" t="str">
            <v>BM Pengadaan Pesawat Helikopter</v>
          </cell>
        </row>
        <row r="1168">
          <cell r="A1168" t="str">
            <v>5</v>
          </cell>
          <cell r="B1168" t="str">
            <v>2</v>
          </cell>
          <cell r="C1168" t="str">
            <v>3</v>
          </cell>
          <cell r="D1168" t="str">
            <v>07</v>
          </cell>
          <cell r="E1168" t="str">
            <v>04</v>
          </cell>
          <cell r="F1168" t="str">
            <v>5.2.3.07.04</v>
          </cell>
          <cell r="G1168" t="str">
            <v>5.2.3.07.04</v>
          </cell>
          <cell r="H1168" t="str">
            <v>BM Pengadaan Pesawat Pemadam Kebakaran</v>
          </cell>
        </row>
        <row r="1169">
          <cell r="A1169" t="str">
            <v>5</v>
          </cell>
          <cell r="B1169" t="str">
            <v>2</v>
          </cell>
          <cell r="C1169" t="str">
            <v>3</v>
          </cell>
          <cell r="D1169" t="str">
            <v>07</v>
          </cell>
          <cell r="E1169" t="str">
            <v>05</v>
          </cell>
          <cell r="F1169" t="str">
            <v>5.2.3.07.05</v>
          </cell>
          <cell r="G1169" t="str">
            <v>5.2.3.07.05</v>
          </cell>
          <cell r="H1169" t="str">
            <v>BM Pengadaan Pesawat Capung</v>
          </cell>
        </row>
        <row r="1170">
          <cell r="A1170" t="str">
            <v>5</v>
          </cell>
          <cell r="B1170" t="str">
            <v>2</v>
          </cell>
          <cell r="C1170" t="str">
            <v>3</v>
          </cell>
          <cell r="D1170" t="str">
            <v>07</v>
          </cell>
          <cell r="E1170" t="str">
            <v>06</v>
          </cell>
          <cell r="F1170" t="str">
            <v>5.2.3.07.06</v>
          </cell>
          <cell r="G1170" t="str">
            <v>5.2.3.07.06</v>
          </cell>
          <cell r="H1170" t="str">
            <v>BM Pengadaan Pesawat Terbang Ampibi</v>
          </cell>
        </row>
        <row r="1171">
          <cell r="A1171" t="str">
            <v>5</v>
          </cell>
          <cell r="B1171" t="str">
            <v>2</v>
          </cell>
          <cell r="C1171" t="str">
            <v>3</v>
          </cell>
          <cell r="D1171" t="str">
            <v>07</v>
          </cell>
          <cell r="E1171" t="str">
            <v>07</v>
          </cell>
          <cell r="F1171" t="str">
            <v>5.2.3.07.07</v>
          </cell>
          <cell r="G1171" t="str">
            <v>5.2.3.07.07</v>
          </cell>
          <cell r="H1171" t="str">
            <v>BM Pengadaan Pesawat Terbang Layang</v>
          </cell>
        </row>
        <row r="1172">
          <cell r="A1172" t="str">
            <v>5</v>
          </cell>
          <cell r="B1172" t="str">
            <v>2</v>
          </cell>
          <cell r="C1172" t="str">
            <v>3</v>
          </cell>
          <cell r="D1172" t="str">
            <v>08</v>
          </cell>
          <cell r="F1172" t="str">
            <v>5.2.3.08</v>
          </cell>
          <cell r="G1172" t="str">
            <v>5.2.3.08.0</v>
          </cell>
          <cell r="H1172" t="str">
            <v>Belanja Modal Pengadaan Alat-Alat Bengkel</v>
          </cell>
        </row>
        <row r="1173">
          <cell r="A1173" t="str">
            <v>5</v>
          </cell>
          <cell r="B1173" t="str">
            <v>2</v>
          </cell>
          <cell r="C1173" t="str">
            <v>3</v>
          </cell>
          <cell r="D1173" t="str">
            <v>08</v>
          </cell>
          <cell r="E1173" t="str">
            <v>01</v>
          </cell>
          <cell r="F1173" t="str">
            <v>5.2.3.08.01</v>
          </cell>
          <cell r="G1173" t="str">
            <v>5.2.3.08.01</v>
          </cell>
          <cell r="H1173" t="str">
            <v>BM Pengadaan Mesin Las</v>
          </cell>
        </row>
        <row r="1174">
          <cell r="A1174" t="str">
            <v>5</v>
          </cell>
          <cell r="B1174" t="str">
            <v>2</v>
          </cell>
          <cell r="C1174" t="str">
            <v>3</v>
          </cell>
          <cell r="D1174" t="str">
            <v>08</v>
          </cell>
          <cell r="E1174" t="str">
            <v>02</v>
          </cell>
          <cell r="F1174" t="str">
            <v>5.2.3.08.02</v>
          </cell>
          <cell r="G1174" t="str">
            <v>5.2.3.08.02</v>
          </cell>
          <cell r="H1174" t="str">
            <v>BM Pengadaan Mesin Bubut</v>
          </cell>
        </row>
        <row r="1175">
          <cell r="A1175" t="str">
            <v>5</v>
          </cell>
          <cell r="B1175" t="str">
            <v>2</v>
          </cell>
          <cell r="C1175" t="str">
            <v>3</v>
          </cell>
          <cell r="D1175" t="str">
            <v>08</v>
          </cell>
          <cell r="E1175" t="str">
            <v>03</v>
          </cell>
          <cell r="F1175" t="str">
            <v>5.2.3.08.03</v>
          </cell>
          <cell r="G1175" t="str">
            <v>5.2.3.08.03</v>
          </cell>
          <cell r="H1175" t="str">
            <v>BM Pengadaan Mesin Dongkrak</v>
          </cell>
        </row>
        <row r="1176">
          <cell r="A1176" t="str">
            <v>5</v>
          </cell>
          <cell r="B1176" t="str">
            <v>2</v>
          </cell>
          <cell r="C1176" t="str">
            <v>3</v>
          </cell>
          <cell r="D1176" t="str">
            <v>08</v>
          </cell>
          <cell r="E1176" t="str">
            <v>04</v>
          </cell>
          <cell r="F1176" t="str">
            <v>5.2.3.08.04</v>
          </cell>
          <cell r="G1176" t="str">
            <v>5.2.3.08.04</v>
          </cell>
          <cell r="H1176" t="str">
            <v>BM Pengadaan Mesin Kompresor</v>
          </cell>
        </row>
        <row r="1177">
          <cell r="A1177" t="str">
            <v>5</v>
          </cell>
          <cell r="B1177" t="str">
            <v>2</v>
          </cell>
          <cell r="C1177" t="str">
            <v>3</v>
          </cell>
          <cell r="D1177" t="str">
            <v>09</v>
          </cell>
          <cell r="F1177" t="str">
            <v>5.2.3.09</v>
          </cell>
          <cell r="G1177" t="str">
            <v>5.2.3.09.0</v>
          </cell>
          <cell r="H1177" t="str">
            <v>Belanja Modal Pengadaan Alat-Alat Pengolahan Pertanian dan Peternakan</v>
          </cell>
        </row>
        <row r="1178">
          <cell r="A1178" t="str">
            <v>5</v>
          </cell>
          <cell r="B1178" t="str">
            <v>2</v>
          </cell>
          <cell r="C1178" t="str">
            <v>3</v>
          </cell>
          <cell r="D1178" t="str">
            <v>09</v>
          </cell>
          <cell r="E1178" t="str">
            <v>01</v>
          </cell>
          <cell r="F1178" t="str">
            <v>5.2.3.09.01</v>
          </cell>
          <cell r="G1178" t="str">
            <v>5.2.3.09.01</v>
          </cell>
          <cell r="H1178" t="str">
            <v>BM Pengadaan Penggilingan Hasil Pertanian</v>
          </cell>
        </row>
        <row r="1179">
          <cell r="A1179" t="str">
            <v>5</v>
          </cell>
          <cell r="B1179" t="str">
            <v>2</v>
          </cell>
          <cell r="C1179" t="str">
            <v>3</v>
          </cell>
          <cell r="D1179" t="str">
            <v>09</v>
          </cell>
          <cell r="E1179" t="str">
            <v>02</v>
          </cell>
          <cell r="F1179" t="str">
            <v>5.2.3.09.02</v>
          </cell>
          <cell r="G1179" t="str">
            <v>5.2.3.09.02</v>
          </cell>
          <cell r="H1179" t="str">
            <v>BM Pengadaan alat Pengering Gabah</v>
          </cell>
        </row>
        <row r="1180">
          <cell r="A1180" t="str">
            <v>5</v>
          </cell>
          <cell r="B1180" t="str">
            <v>2</v>
          </cell>
          <cell r="C1180" t="str">
            <v>3</v>
          </cell>
          <cell r="D1180" t="str">
            <v>09</v>
          </cell>
          <cell r="E1180" t="str">
            <v>03</v>
          </cell>
          <cell r="F1180" t="str">
            <v>5.2.3.09.03</v>
          </cell>
          <cell r="G1180" t="str">
            <v>5.2.3.09.03</v>
          </cell>
          <cell r="H1180" t="str">
            <v>BM Pengadaan Mesin Bajak</v>
          </cell>
        </row>
        <row r="1181">
          <cell r="A1181" t="str">
            <v>5</v>
          </cell>
          <cell r="B1181" t="str">
            <v>2</v>
          </cell>
          <cell r="C1181" t="str">
            <v>3</v>
          </cell>
          <cell r="D1181" t="str">
            <v>09</v>
          </cell>
          <cell r="E1181" t="str">
            <v>04</v>
          </cell>
          <cell r="F1181" t="str">
            <v>5.2.3.09.04</v>
          </cell>
          <cell r="G1181" t="str">
            <v>5.2.3.09.04</v>
          </cell>
          <cell r="H1181" t="str">
            <v>BM Pengadaan Alat Penetas</v>
          </cell>
        </row>
        <row r="1182">
          <cell r="A1182" t="str">
            <v>5</v>
          </cell>
          <cell r="B1182" t="str">
            <v>2</v>
          </cell>
          <cell r="C1182" t="str">
            <v>3</v>
          </cell>
          <cell r="D1182" t="str">
            <v>10</v>
          </cell>
          <cell r="F1182" t="str">
            <v>5.2.3.10</v>
          </cell>
          <cell r="G1182" t="str">
            <v>5.2.3.10.0</v>
          </cell>
          <cell r="H1182" t="str">
            <v xml:space="preserve">Belanja Modal Pengadaan Peralatan Kantor </v>
          </cell>
        </row>
        <row r="1183">
          <cell r="A1183" t="str">
            <v>5</v>
          </cell>
          <cell r="B1183" t="str">
            <v>2</v>
          </cell>
          <cell r="C1183" t="str">
            <v>3</v>
          </cell>
          <cell r="D1183" t="str">
            <v>10</v>
          </cell>
          <cell r="E1183" t="str">
            <v>01</v>
          </cell>
          <cell r="F1183" t="str">
            <v>5.2.3.10.01</v>
          </cell>
          <cell r="G1183" t="str">
            <v>5.2.3.10.01</v>
          </cell>
          <cell r="H1183" t="str">
            <v>BM Pengadaan Mesin Tik</v>
          </cell>
        </row>
        <row r="1184">
          <cell r="A1184" t="str">
            <v>5</v>
          </cell>
          <cell r="B1184" t="str">
            <v>2</v>
          </cell>
          <cell r="C1184" t="str">
            <v>3</v>
          </cell>
          <cell r="D1184" t="str">
            <v>10</v>
          </cell>
          <cell r="E1184" t="str">
            <v>02</v>
          </cell>
          <cell r="F1184" t="str">
            <v>5.2.3.10.02</v>
          </cell>
          <cell r="G1184" t="str">
            <v>5.2.3.10.02</v>
          </cell>
          <cell r="H1184" t="str">
            <v>BM Pengadaan Mesin Hitung</v>
          </cell>
        </row>
        <row r="1185">
          <cell r="A1185" t="str">
            <v>5</v>
          </cell>
          <cell r="B1185" t="str">
            <v>2</v>
          </cell>
          <cell r="C1185" t="str">
            <v>3</v>
          </cell>
          <cell r="D1185" t="str">
            <v>10</v>
          </cell>
          <cell r="E1185" t="str">
            <v>03</v>
          </cell>
          <cell r="F1185" t="str">
            <v>5.2.3.10.03</v>
          </cell>
          <cell r="G1185" t="str">
            <v>5.2.3.10.03</v>
          </cell>
          <cell r="H1185" t="str">
            <v>BM Pengadaan Mesin Stensil</v>
          </cell>
        </row>
        <row r="1186">
          <cell r="A1186" t="str">
            <v>5</v>
          </cell>
          <cell r="B1186" t="str">
            <v>2</v>
          </cell>
          <cell r="C1186" t="str">
            <v>3</v>
          </cell>
          <cell r="D1186" t="str">
            <v>10</v>
          </cell>
          <cell r="E1186" t="str">
            <v>04</v>
          </cell>
          <cell r="F1186" t="str">
            <v>5.2.3.10.04</v>
          </cell>
          <cell r="G1186" t="str">
            <v>5.2.3.10.04</v>
          </cell>
          <cell r="H1186" t="str">
            <v>BM Pengadaan Mesin Fotocopy</v>
          </cell>
        </row>
        <row r="1187">
          <cell r="A1187" t="str">
            <v>5</v>
          </cell>
          <cell r="B1187" t="str">
            <v>2</v>
          </cell>
          <cell r="C1187" t="str">
            <v>3</v>
          </cell>
          <cell r="D1187" t="str">
            <v>10</v>
          </cell>
          <cell r="E1187" t="str">
            <v>05</v>
          </cell>
          <cell r="F1187" t="str">
            <v>5.2.3.10.05</v>
          </cell>
          <cell r="G1187" t="str">
            <v>5.2.3.10.05</v>
          </cell>
          <cell r="H1187" t="str">
            <v>BM Pengadaan Mesin Cetak</v>
          </cell>
        </row>
        <row r="1188">
          <cell r="A1188" t="str">
            <v>5</v>
          </cell>
          <cell r="B1188" t="str">
            <v>2</v>
          </cell>
          <cell r="C1188" t="str">
            <v>3</v>
          </cell>
          <cell r="D1188" t="str">
            <v>10</v>
          </cell>
          <cell r="E1188" t="str">
            <v>06</v>
          </cell>
          <cell r="F1188" t="str">
            <v>5.2.3.10.06</v>
          </cell>
          <cell r="G1188" t="str">
            <v>5.2.3.10.06</v>
          </cell>
          <cell r="H1188" t="str">
            <v>BM Pengadaan Mesin Jilid</v>
          </cell>
        </row>
        <row r="1189">
          <cell r="A1189" t="str">
            <v>5</v>
          </cell>
          <cell r="B1189" t="str">
            <v>2</v>
          </cell>
          <cell r="C1189" t="str">
            <v>3</v>
          </cell>
          <cell r="D1189" t="str">
            <v>10</v>
          </cell>
          <cell r="E1189" t="str">
            <v>07</v>
          </cell>
          <cell r="F1189" t="str">
            <v>5.2.3.10.07</v>
          </cell>
          <cell r="G1189" t="str">
            <v>5.2.3.10.07</v>
          </cell>
          <cell r="H1189" t="str">
            <v>BM Pengadaan Mesin Potong Kertas</v>
          </cell>
        </row>
        <row r="1190">
          <cell r="A1190" t="str">
            <v>5</v>
          </cell>
          <cell r="B1190" t="str">
            <v>2</v>
          </cell>
          <cell r="C1190" t="str">
            <v>3</v>
          </cell>
          <cell r="D1190" t="str">
            <v>10</v>
          </cell>
          <cell r="E1190" t="str">
            <v>08</v>
          </cell>
          <cell r="F1190" t="str">
            <v>5.2.3.10.08</v>
          </cell>
          <cell r="G1190" t="str">
            <v>5.2.3.10.08</v>
          </cell>
          <cell r="H1190" t="str">
            <v>BM Pengadaan Mesin Penghancur Kertas</v>
          </cell>
        </row>
        <row r="1191">
          <cell r="A1191" t="str">
            <v>5</v>
          </cell>
          <cell r="B1191" t="str">
            <v>2</v>
          </cell>
          <cell r="C1191" t="str">
            <v>3</v>
          </cell>
          <cell r="D1191" t="str">
            <v>10</v>
          </cell>
          <cell r="E1191" t="str">
            <v>09</v>
          </cell>
          <cell r="F1191" t="str">
            <v>5.2.3.10.09</v>
          </cell>
          <cell r="G1191" t="str">
            <v>5.2.3.10.09</v>
          </cell>
          <cell r="H1191" t="str">
            <v>BM Pengadaan Papan Tulis Elektronik</v>
          </cell>
        </row>
        <row r="1192">
          <cell r="A1192" t="str">
            <v>5</v>
          </cell>
          <cell r="B1192" t="str">
            <v>2</v>
          </cell>
          <cell r="C1192" t="str">
            <v>3</v>
          </cell>
          <cell r="D1192" t="str">
            <v>10</v>
          </cell>
          <cell r="E1192" t="str">
            <v>10</v>
          </cell>
          <cell r="F1192" t="str">
            <v>5.2.3.10.10</v>
          </cell>
          <cell r="G1192" t="str">
            <v>5.2.3.10.10</v>
          </cell>
          <cell r="H1192" t="str">
            <v>BM Pengadaan Papan Visual Elektronik</v>
          </cell>
        </row>
        <row r="1193">
          <cell r="A1193" t="str">
            <v>5</v>
          </cell>
          <cell r="B1193" t="str">
            <v>2</v>
          </cell>
          <cell r="C1193" t="str">
            <v>3</v>
          </cell>
          <cell r="D1193" t="str">
            <v>10</v>
          </cell>
          <cell r="E1193" t="str">
            <v>11</v>
          </cell>
          <cell r="F1193" t="str">
            <v>5.2.3.10.11</v>
          </cell>
          <cell r="G1193" t="str">
            <v>5.2.3.10.11</v>
          </cell>
          <cell r="H1193" t="str">
            <v>BM Pengadaan Tabung Pemadam Kebakaran</v>
          </cell>
        </row>
        <row r="1194">
          <cell r="A1194" t="str">
            <v>5</v>
          </cell>
          <cell r="B1194" t="str">
            <v>2</v>
          </cell>
          <cell r="C1194" t="str">
            <v>3</v>
          </cell>
          <cell r="D1194" t="str">
            <v>11</v>
          </cell>
          <cell r="F1194" t="str">
            <v>5.2.3.11</v>
          </cell>
          <cell r="G1194" t="str">
            <v>5.2.3.11.0</v>
          </cell>
          <cell r="H1194" t="str">
            <v>Belanja Modal Pengadaan Perlengkapan Kantor</v>
          </cell>
        </row>
        <row r="1195">
          <cell r="A1195" t="str">
            <v>5</v>
          </cell>
          <cell r="B1195" t="str">
            <v>2</v>
          </cell>
          <cell r="C1195" t="str">
            <v>3</v>
          </cell>
          <cell r="D1195" t="str">
            <v>11</v>
          </cell>
          <cell r="E1195" t="str">
            <v>01</v>
          </cell>
          <cell r="F1195" t="str">
            <v>5.2.3.11.01</v>
          </cell>
          <cell r="G1195" t="str">
            <v>5.2.3.11.01</v>
          </cell>
          <cell r="H1195" t="str">
            <v>BM Pengadaan Meja Gambar</v>
          </cell>
        </row>
        <row r="1196">
          <cell r="A1196" t="str">
            <v>5</v>
          </cell>
          <cell r="B1196" t="str">
            <v>2</v>
          </cell>
          <cell r="C1196" t="str">
            <v>3</v>
          </cell>
          <cell r="D1196" t="str">
            <v>11</v>
          </cell>
          <cell r="E1196" t="str">
            <v>02</v>
          </cell>
          <cell r="F1196" t="str">
            <v>5.2.3.11.02</v>
          </cell>
          <cell r="G1196" t="str">
            <v>5.2.3.11.02</v>
          </cell>
          <cell r="H1196" t="str">
            <v>BM Pengadaan Almari</v>
          </cell>
        </row>
        <row r="1197">
          <cell r="A1197" t="str">
            <v>5</v>
          </cell>
          <cell r="B1197" t="str">
            <v>2</v>
          </cell>
          <cell r="C1197" t="str">
            <v>3</v>
          </cell>
          <cell r="D1197" t="str">
            <v>11</v>
          </cell>
          <cell r="E1197" t="str">
            <v>03</v>
          </cell>
          <cell r="F1197" t="str">
            <v>5.2.3.11.03</v>
          </cell>
          <cell r="G1197" t="str">
            <v>5.2.3.11.03</v>
          </cell>
          <cell r="H1197" t="str">
            <v>BM Pengadaan Brankas</v>
          </cell>
        </row>
        <row r="1198">
          <cell r="A1198" t="str">
            <v>5</v>
          </cell>
          <cell r="B1198" t="str">
            <v>2</v>
          </cell>
          <cell r="C1198" t="str">
            <v>3</v>
          </cell>
          <cell r="D1198" t="str">
            <v>11</v>
          </cell>
          <cell r="E1198" t="str">
            <v>04</v>
          </cell>
          <cell r="F1198" t="str">
            <v>5.2.3.11.04</v>
          </cell>
          <cell r="G1198" t="str">
            <v>5.2.3.11.04</v>
          </cell>
          <cell r="H1198" t="str">
            <v>BM Pengadaan Filling Kabinet</v>
          </cell>
        </row>
        <row r="1199">
          <cell r="A1199" t="str">
            <v>5</v>
          </cell>
          <cell r="B1199" t="str">
            <v>2</v>
          </cell>
          <cell r="C1199" t="str">
            <v>3</v>
          </cell>
          <cell r="D1199" t="str">
            <v>11</v>
          </cell>
          <cell r="E1199" t="str">
            <v>05</v>
          </cell>
          <cell r="F1199" t="str">
            <v>5.2.3.11.05</v>
          </cell>
          <cell r="G1199" t="str">
            <v>5.2.3.11.05</v>
          </cell>
          <cell r="H1199" t="str">
            <v>BM Pengadaan White Board</v>
          </cell>
        </row>
        <row r="1200">
          <cell r="A1200" t="str">
            <v>5</v>
          </cell>
          <cell r="B1200" t="str">
            <v>2</v>
          </cell>
          <cell r="C1200" t="str">
            <v>3</v>
          </cell>
          <cell r="D1200" t="str">
            <v>11</v>
          </cell>
          <cell r="E1200" t="str">
            <v>06</v>
          </cell>
          <cell r="F1200" t="str">
            <v>5.2.3.11.06</v>
          </cell>
          <cell r="G1200" t="str">
            <v>5.2.3.11.06</v>
          </cell>
          <cell r="H1200" t="str">
            <v>BM Pengadaan Penunjuk Waktu</v>
          </cell>
        </row>
        <row r="1201">
          <cell r="A1201" t="str">
            <v>5</v>
          </cell>
          <cell r="B1201" t="str">
            <v>2</v>
          </cell>
          <cell r="C1201" t="str">
            <v>3</v>
          </cell>
          <cell r="D1201" t="str">
            <v>11</v>
          </cell>
          <cell r="E1201" t="str">
            <v>07</v>
          </cell>
          <cell r="F1201" t="str">
            <v>5.2.3.11.07</v>
          </cell>
          <cell r="G1201" t="str">
            <v>5.2.3.11.07</v>
          </cell>
          <cell r="H1201" t="str">
            <v>BM Pengadaan Alat Pendingin Ruangan</v>
          </cell>
        </row>
        <row r="1202">
          <cell r="A1202" t="str">
            <v>5</v>
          </cell>
          <cell r="B1202" t="str">
            <v>2</v>
          </cell>
          <cell r="C1202" t="str">
            <v>3</v>
          </cell>
          <cell r="D1202" t="str">
            <v>12</v>
          </cell>
          <cell r="F1202" t="str">
            <v>5.2.3.12</v>
          </cell>
          <cell r="G1202" t="str">
            <v>5.2.3.12.0</v>
          </cell>
          <cell r="H1202" t="str">
            <v>Belanja Modal Pengadaan Komputer</v>
          </cell>
        </row>
        <row r="1203">
          <cell r="A1203" t="str">
            <v>5</v>
          </cell>
          <cell r="B1203" t="str">
            <v>2</v>
          </cell>
          <cell r="C1203" t="str">
            <v>3</v>
          </cell>
          <cell r="D1203" t="str">
            <v>12</v>
          </cell>
          <cell r="E1203" t="str">
            <v>01</v>
          </cell>
          <cell r="F1203" t="str">
            <v>5.2.3.12.01</v>
          </cell>
          <cell r="G1203" t="str">
            <v>5.2.3.12.01</v>
          </cell>
          <cell r="H1203" t="str">
            <v>BM Pengadaan Komputer Main Frame/Server</v>
          </cell>
        </row>
        <row r="1204">
          <cell r="A1204" t="str">
            <v>5</v>
          </cell>
          <cell r="B1204" t="str">
            <v>2</v>
          </cell>
          <cell r="C1204" t="str">
            <v>3</v>
          </cell>
          <cell r="D1204" t="str">
            <v>12</v>
          </cell>
          <cell r="E1204" t="str">
            <v>02</v>
          </cell>
          <cell r="F1204" t="str">
            <v>5.2.3.12.02</v>
          </cell>
          <cell r="G1204" t="str">
            <v>5.2.3.12.02</v>
          </cell>
          <cell r="H1204" t="str">
            <v>BM Pengadaan Komputer/PC</v>
          </cell>
        </row>
        <row r="1205">
          <cell r="A1205" t="str">
            <v>5</v>
          </cell>
          <cell r="B1205" t="str">
            <v>2</v>
          </cell>
          <cell r="C1205" t="str">
            <v>3</v>
          </cell>
          <cell r="D1205" t="str">
            <v>12</v>
          </cell>
          <cell r="E1205" t="str">
            <v>03</v>
          </cell>
          <cell r="F1205" t="str">
            <v>5.2.3.12.03</v>
          </cell>
          <cell r="G1205" t="str">
            <v>5.2.3.12.03</v>
          </cell>
          <cell r="H1205" t="str">
            <v>BM Pengadaan Komputer Note Book</v>
          </cell>
        </row>
        <row r="1206">
          <cell r="A1206" t="str">
            <v>5</v>
          </cell>
          <cell r="B1206" t="str">
            <v>2</v>
          </cell>
          <cell r="C1206" t="str">
            <v>3</v>
          </cell>
          <cell r="D1206" t="str">
            <v>12</v>
          </cell>
          <cell r="E1206" t="str">
            <v>04</v>
          </cell>
          <cell r="F1206" t="str">
            <v>5.2.3.12.04</v>
          </cell>
          <cell r="G1206" t="str">
            <v>5.2.3.12.04</v>
          </cell>
          <cell r="H1206" t="str">
            <v>BM Pengadaan Printer</v>
          </cell>
        </row>
        <row r="1207">
          <cell r="A1207" t="str">
            <v>5</v>
          </cell>
          <cell r="B1207" t="str">
            <v>2</v>
          </cell>
          <cell r="C1207" t="str">
            <v>3</v>
          </cell>
          <cell r="D1207" t="str">
            <v>12</v>
          </cell>
          <cell r="E1207" t="str">
            <v>05</v>
          </cell>
          <cell r="F1207" t="str">
            <v>5.2.3.12.05</v>
          </cell>
          <cell r="G1207" t="str">
            <v>5.2.3.12.05</v>
          </cell>
          <cell r="H1207" t="str">
            <v>BM Pengadaan Scanner</v>
          </cell>
        </row>
        <row r="1208">
          <cell r="A1208" t="str">
            <v>5</v>
          </cell>
          <cell r="B1208" t="str">
            <v>2</v>
          </cell>
          <cell r="C1208" t="str">
            <v>3</v>
          </cell>
          <cell r="D1208" t="str">
            <v>12</v>
          </cell>
          <cell r="E1208" t="str">
            <v>06</v>
          </cell>
          <cell r="F1208" t="str">
            <v>5.2.3.12.06</v>
          </cell>
          <cell r="G1208" t="str">
            <v>5.2.3.12.06</v>
          </cell>
          <cell r="H1208" t="str">
            <v>BM Pengadaan Monitor/Display</v>
          </cell>
        </row>
        <row r="1209">
          <cell r="A1209" t="str">
            <v>5</v>
          </cell>
          <cell r="B1209" t="str">
            <v>2</v>
          </cell>
          <cell r="C1209" t="str">
            <v>3</v>
          </cell>
          <cell r="D1209" t="str">
            <v>12</v>
          </cell>
          <cell r="E1209" t="str">
            <v>07</v>
          </cell>
          <cell r="F1209" t="str">
            <v>5.2.3.12.07</v>
          </cell>
          <cell r="G1209" t="str">
            <v>5.2.3.12.07</v>
          </cell>
          <cell r="H1209" t="str">
            <v>BM Pengadaan CPU</v>
          </cell>
        </row>
        <row r="1210">
          <cell r="A1210" t="str">
            <v>5</v>
          </cell>
          <cell r="B1210" t="str">
            <v>2</v>
          </cell>
          <cell r="C1210" t="str">
            <v>3</v>
          </cell>
          <cell r="D1210" t="str">
            <v>12</v>
          </cell>
          <cell r="E1210" t="str">
            <v>08</v>
          </cell>
          <cell r="F1210" t="str">
            <v>5.2.3.12.08</v>
          </cell>
          <cell r="G1210" t="str">
            <v>5.2.3.12.08</v>
          </cell>
          <cell r="H1210" t="str">
            <v>BM Pengadaan UPS/Stabilizer</v>
          </cell>
        </row>
        <row r="1211">
          <cell r="A1211" t="str">
            <v>5</v>
          </cell>
          <cell r="B1211" t="str">
            <v>2</v>
          </cell>
          <cell r="C1211" t="str">
            <v>3</v>
          </cell>
          <cell r="D1211" t="str">
            <v>12</v>
          </cell>
          <cell r="E1211" t="str">
            <v>09</v>
          </cell>
          <cell r="F1211" t="str">
            <v>5.2.3.12.09</v>
          </cell>
          <cell r="G1211" t="str">
            <v>5.2.3.12.09</v>
          </cell>
          <cell r="H1211" t="str">
            <v>BM Pengadaan Kelengkapan Komputer</v>
          </cell>
        </row>
        <row r="1212">
          <cell r="A1212" t="str">
            <v>5</v>
          </cell>
          <cell r="B1212" t="str">
            <v>2</v>
          </cell>
          <cell r="C1212" t="str">
            <v>3</v>
          </cell>
          <cell r="D1212" t="str">
            <v>12</v>
          </cell>
          <cell r="E1212" t="str">
            <v>10</v>
          </cell>
          <cell r="F1212" t="str">
            <v>5.2.3.12.10</v>
          </cell>
          <cell r="G1212" t="str">
            <v>5.2.3.12.10</v>
          </cell>
          <cell r="H1212" t="str">
            <v>BM Pengadaan Peralatan Jaringan Komputer</v>
          </cell>
        </row>
        <row r="1213">
          <cell r="A1213" t="str">
            <v>5</v>
          </cell>
          <cell r="B1213" t="str">
            <v>2</v>
          </cell>
          <cell r="C1213" t="str">
            <v>3</v>
          </cell>
          <cell r="D1213" t="str">
            <v>12</v>
          </cell>
          <cell r="E1213" t="str">
            <v>11</v>
          </cell>
          <cell r="F1213" t="str">
            <v>5.2.3.12.11</v>
          </cell>
          <cell r="G1213" t="str">
            <v>5.2.3.12.11</v>
          </cell>
          <cell r="H1213" t="str">
            <v>BM Perangkat Lunak Komputer</v>
          </cell>
        </row>
        <row r="1214">
          <cell r="A1214" t="str">
            <v>5</v>
          </cell>
          <cell r="B1214" t="str">
            <v>2</v>
          </cell>
          <cell r="C1214" t="str">
            <v>3</v>
          </cell>
          <cell r="D1214" t="str">
            <v>13</v>
          </cell>
          <cell r="F1214" t="str">
            <v>5.2.3.13</v>
          </cell>
          <cell r="G1214" t="str">
            <v>5.2.3.13.0</v>
          </cell>
          <cell r="H1214" t="str">
            <v>Belanja Modal Pengadaan Mebeulair</v>
          </cell>
        </row>
        <row r="1215">
          <cell r="A1215" t="str">
            <v>5</v>
          </cell>
          <cell r="B1215" t="str">
            <v>2</v>
          </cell>
          <cell r="C1215" t="str">
            <v>3</v>
          </cell>
          <cell r="D1215" t="str">
            <v>13</v>
          </cell>
          <cell r="E1215" t="str">
            <v>01</v>
          </cell>
          <cell r="F1215" t="str">
            <v>5.2.3.13.01</v>
          </cell>
          <cell r="G1215" t="str">
            <v>5.2.3.13.01</v>
          </cell>
          <cell r="H1215" t="str">
            <v>BM Pengadaan Meja Kerja</v>
          </cell>
        </row>
        <row r="1216">
          <cell r="A1216" t="str">
            <v>5</v>
          </cell>
          <cell r="B1216" t="str">
            <v>2</v>
          </cell>
          <cell r="C1216" t="str">
            <v>3</v>
          </cell>
          <cell r="D1216" t="str">
            <v>13</v>
          </cell>
          <cell r="E1216" t="str">
            <v>02</v>
          </cell>
          <cell r="F1216" t="str">
            <v>5.2.3.13.02</v>
          </cell>
          <cell r="G1216" t="str">
            <v>5.2.3.13.02</v>
          </cell>
          <cell r="H1216" t="str">
            <v>BM Pengadaan Meja Rapat</v>
          </cell>
        </row>
        <row r="1217">
          <cell r="A1217" t="str">
            <v>5</v>
          </cell>
          <cell r="B1217" t="str">
            <v>2</v>
          </cell>
          <cell r="C1217" t="str">
            <v>3</v>
          </cell>
          <cell r="D1217" t="str">
            <v>13</v>
          </cell>
          <cell r="E1217" t="str">
            <v>03</v>
          </cell>
          <cell r="F1217" t="str">
            <v>5.2.3.13.03</v>
          </cell>
          <cell r="G1217" t="str">
            <v>5.2.3.13.03</v>
          </cell>
          <cell r="H1217" t="str">
            <v>BM Pengadaan Meja Makan</v>
          </cell>
        </row>
        <row r="1218">
          <cell r="A1218" t="str">
            <v>5</v>
          </cell>
          <cell r="B1218" t="str">
            <v>2</v>
          </cell>
          <cell r="C1218" t="str">
            <v>3</v>
          </cell>
          <cell r="D1218" t="str">
            <v>13</v>
          </cell>
          <cell r="E1218" t="str">
            <v>04</v>
          </cell>
          <cell r="F1218" t="str">
            <v>5.2.3.13.04</v>
          </cell>
          <cell r="G1218" t="str">
            <v>5.2.3.13.04</v>
          </cell>
          <cell r="H1218" t="str">
            <v>BM Pengadaan Kursi Kerja</v>
          </cell>
        </row>
        <row r="1219">
          <cell r="A1219" t="str">
            <v>5</v>
          </cell>
          <cell r="B1219" t="str">
            <v>2</v>
          </cell>
          <cell r="C1219" t="str">
            <v>3</v>
          </cell>
          <cell r="D1219" t="str">
            <v>13</v>
          </cell>
          <cell r="E1219" t="str">
            <v>05</v>
          </cell>
          <cell r="F1219" t="str">
            <v>5.2.3.13.05</v>
          </cell>
          <cell r="G1219" t="str">
            <v>5.2.3.13.05</v>
          </cell>
          <cell r="H1219" t="str">
            <v>BM Pengadaan Kursi Rapat</v>
          </cell>
        </row>
        <row r="1220">
          <cell r="A1220" t="str">
            <v>5</v>
          </cell>
          <cell r="B1220" t="str">
            <v>2</v>
          </cell>
          <cell r="C1220" t="str">
            <v>3</v>
          </cell>
          <cell r="D1220" t="str">
            <v>13</v>
          </cell>
          <cell r="E1220" t="str">
            <v>06</v>
          </cell>
          <cell r="F1220" t="str">
            <v>5.2.3.13.06</v>
          </cell>
          <cell r="G1220" t="str">
            <v>5.2.3.13.06</v>
          </cell>
          <cell r="H1220" t="str">
            <v>BM Pengadaan Kursi Makan</v>
          </cell>
        </row>
        <row r="1221">
          <cell r="A1221" t="str">
            <v>5</v>
          </cell>
          <cell r="B1221" t="str">
            <v>2</v>
          </cell>
          <cell r="C1221" t="str">
            <v>3</v>
          </cell>
          <cell r="D1221" t="str">
            <v>13</v>
          </cell>
          <cell r="E1221" t="str">
            <v>07</v>
          </cell>
          <cell r="F1221" t="str">
            <v>5.2.3.13.07</v>
          </cell>
          <cell r="G1221" t="str">
            <v>5.2.3.13.07</v>
          </cell>
          <cell r="H1221" t="str">
            <v>BM Pengadaan Tempat Tidur</v>
          </cell>
        </row>
        <row r="1222">
          <cell r="A1222" t="str">
            <v>5</v>
          </cell>
          <cell r="B1222" t="str">
            <v>2</v>
          </cell>
          <cell r="C1222" t="str">
            <v>3</v>
          </cell>
          <cell r="D1222" t="str">
            <v>13</v>
          </cell>
          <cell r="E1222" t="str">
            <v>08</v>
          </cell>
          <cell r="F1222" t="str">
            <v>5.2.3.13.08</v>
          </cell>
          <cell r="G1222" t="str">
            <v>5.2.3.13.08</v>
          </cell>
          <cell r="H1222" t="str">
            <v>BM Pengadaan Sofa</v>
          </cell>
        </row>
        <row r="1223">
          <cell r="A1223" t="str">
            <v>5</v>
          </cell>
          <cell r="B1223" t="str">
            <v>2</v>
          </cell>
          <cell r="C1223" t="str">
            <v>3</v>
          </cell>
          <cell r="D1223" t="str">
            <v>13</v>
          </cell>
          <cell r="E1223" t="str">
            <v>09</v>
          </cell>
          <cell r="F1223" t="str">
            <v>5.2.3.13.09</v>
          </cell>
          <cell r="G1223" t="str">
            <v>5.2.3.13.09</v>
          </cell>
          <cell r="H1223" t="str">
            <v>BM Pengadaan Rak Buku/TV/Kembang</v>
          </cell>
        </row>
        <row r="1224">
          <cell r="A1224" t="str">
            <v>5</v>
          </cell>
          <cell r="B1224" t="str">
            <v>2</v>
          </cell>
          <cell r="C1224" t="str">
            <v>3</v>
          </cell>
          <cell r="D1224" t="str">
            <v>14</v>
          </cell>
          <cell r="F1224" t="str">
            <v>5.2.3.14</v>
          </cell>
          <cell r="G1224" t="str">
            <v>5.2.3.14.0</v>
          </cell>
          <cell r="H1224" t="str">
            <v>Belanja Modal Pengadaan Peralatan Dapur</v>
          </cell>
        </row>
        <row r="1225">
          <cell r="A1225" t="str">
            <v>5</v>
          </cell>
          <cell r="B1225" t="str">
            <v>2</v>
          </cell>
          <cell r="C1225" t="str">
            <v>3</v>
          </cell>
          <cell r="D1225" t="str">
            <v>14</v>
          </cell>
          <cell r="E1225" t="str">
            <v>01</v>
          </cell>
          <cell r="F1225" t="str">
            <v>5.2.3.14.01</v>
          </cell>
          <cell r="G1225" t="str">
            <v>5.2.3.14.01</v>
          </cell>
          <cell r="H1225" t="str">
            <v>BM Pengadaan Tabung Gas</v>
          </cell>
        </row>
        <row r="1226">
          <cell r="A1226" t="str">
            <v>5</v>
          </cell>
          <cell r="B1226" t="str">
            <v>2</v>
          </cell>
          <cell r="C1226" t="str">
            <v>3</v>
          </cell>
          <cell r="D1226" t="str">
            <v>14</v>
          </cell>
          <cell r="E1226" t="str">
            <v>02</v>
          </cell>
          <cell r="F1226" t="str">
            <v>5.2.3.14.02</v>
          </cell>
          <cell r="G1226" t="str">
            <v>5.2.3.14.02</v>
          </cell>
          <cell r="H1226" t="str">
            <v>BM Pengadaan Kompor Gas</v>
          </cell>
        </row>
        <row r="1227">
          <cell r="A1227" t="str">
            <v>5</v>
          </cell>
          <cell r="B1227" t="str">
            <v>2</v>
          </cell>
          <cell r="C1227" t="str">
            <v>3</v>
          </cell>
          <cell r="D1227" t="str">
            <v>14</v>
          </cell>
          <cell r="E1227" t="str">
            <v>03</v>
          </cell>
          <cell r="F1227" t="str">
            <v>5.2.3.14.03</v>
          </cell>
          <cell r="G1227" t="str">
            <v>5.2.3.14.03</v>
          </cell>
          <cell r="H1227" t="str">
            <v>BM Pengadaan Lemari Makan</v>
          </cell>
        </row>
        <row r="1228">
          <cell r="A1228" t="str">
            <v>5</v>
          </cell>
          <cell r="B1228" t="str">
            <v>2</v>
          </cell>
          <cell r="C1228" t="str">
            <v>3</v>
          </cell>
          <cell r="D1228" t="str">
            <v>14</v>
          </cell>
          <cell r="E1228" t="str">
            <v>04</v>
          </cell>
          <cell r="F1228" t="str">
            <v>5.2.3.14.04</v>
          </cell>
          <cell r="G1228" t="str">
            <v>5.2.3.14.04</v>
          </cell>
          <cell r="H1228" t="str">
            <v>BM Pengadaan Dispenser</v>
          </cell>
        </row>
        <row r="1229">
          <cell r="A1229" t="str">
            <v>5</v>
          </cell>
          <cell r="B1229" t="str">
            <v>2</v>
          </cell>
          <cell r="C1229" t="str">
            <v>3</v>
          </cell>
          <cell r="D1229" t="str">
            <v>14</v>
          </cell>
          <cell r="E1229" t="str">
            <v>05</v>
          </cell>
          <cell r="F1229" t="str">
            <v>5.2.3.14.05</v>
          </cell>
          <cell r="G1229" t="str">
            <v>5.2.3.14.05</v>
          </cell>
          <cell r="H1229" t="str">
            <v>BM Pengadaan Kulkas</v>
          </cell>
        </row>
        <row r="1230">
          <cell r="A1230" t="str">
            <v>5</v>
          </cell>
          <cell r="B1230" t="str">
            <v>2</v>
          </cell>
          <cell r="C1230" t="str">
            <v>3</v>
          </cell>
          <cell r="D1230" t="str">
            <v>14</v>
          </cell>
          <cell r="E1230" t="str">
            <v>06</v>
          </cell>
          <cell r="F1230" t="str">
            <v>5.2.3.14.06</v>
          </cell>
          <cell r="G1230" t="str">
            <v>5.2.3.14.06</v>
          </cell>
          <cell r="H1230" t="str">
            <v>BM Pengadaan Rak Piring</v>
          </cell>
        </row>
        <row r="1231">
          <cell r="A1231" t="str">
            <v>5</v>
          </cell>
          <cell r="B1231" t="str">
            <v>2</v>
          </cell>
          <cell r="C1231" t="str">
            <v>3</v>
          </cell>
          <cell r="D1231" t="str">
            <v>14</v>
          </cell>
          <cell r="E1231" t="str">
            <v>07</v>
          </cell>
          <cell r="F1231" t="str">
            <v>5.2.3.14.07</v>
          </cell>
          <cell r="G1231" t="str">
            <v>5.2.3.14.07</v>
          </cell>
          <cell r="H1231" t="str">
            <v>BM Pengadaan Piring/Gelas/Mangkok/Cangkir/Sendok/Garfu/Pisau</v>
          </cell>
        </row>
        <row r="1232">
          <cell r="A1232" t="str">
            <v>5</v>
          </cell>
          <cell r="B1232" t="str">
            <v>2</v>
          </cell>
          <cell r="C1232" t="str">
            <v>3</v>
          </cell>
          <cell r="D1232" t="str">
            <v>15</v>
          </cell>
          <cell r="F1232" t="str">
            <v>5.2.3.15</v>
          </cell>
          <cell r="G1232" t="str">
            <v>5.2.3.15.0</v>
          </cell>
          <cell r="H1232" t="str">
            <v>Belanja Modal Pengadaan Penghias Ruangan Rumah Tangga</v>
          </cell>
        </row>
        <row r="1233">
          <cell r="A1233" t="str">
            <v>5</v>
          </cell>
          <cell r="B1233" t="str">
            <v>2</v>
          </cell>
          <cell r="C1233" t="str">
            <v>3</v>
          </cell>
          <cell r="D1233" t="str">
            <v>15</v>
          </cell>
          <cell r="E1233" t="str">
            <v>01</v>
          </cell>
          <cell r="F1233" t="str">
            <v>5.2.3.15.01</v>
          </cell>
          <cell r="G1233" t="str">
            <v>5.2.3.15.01</v>
          </cell>
          <cell r="H1233" t="str">
            <v>BM Pengadaan Lampu Hias</v>
          </cell>
        </row>
        <row r="1234">
          <cell r="A1234" t="str">
            <v>5</v>
          </cell>
          <cell r="B1234" t="str">
            <v>2</v>
          </cell>
          <cell r="C1234" t="str">
            <v>3</v>
          </cell>
          <cell r="D1234" t="str">
            <v>15</v>
          </cell>
          <cell r="E1234" t="str">
            <v>02</v>
          </cell>
          <cell r="F1234" t="str">
            <v>5.2.3.15.02</v>
          </cell>
          <cell r="G1234" t="str">
            <v>5.2.3.15.02</v>
          </cell>
          <cell r="H1234" t="str">
            <v>BM Pengadaan Jam Dinding/Meja</v>
          </cell>
        </row>
        <row r="1235">
          <cell r="A1235" t="str">
            <v>5</v>
          </cell>
          <cell r="B1235" t="str">
            <v>2</v>
          </cell>
          <cell r="C1235" t="str">
            <v>3</v>
          </cell>
          <cell r="D1235" t="str">
            <v>15</v>
          </cell>
          <cell r="E1235" t="str">
            <v>03</v>
          </cell>
          <cell r="F1235" t="str">
            <v>5.2.3.15.03</v>
          </cell>
          <cell r="G1235" t="str">
            <v>5.2.3.15.03</v>
          </cell>
          <cell r="H1235" t="str">
            <v>BM Pengadaan Gordyn</v>
          </cell>
        </row>
        <row r="1236">
          <cell r="A1236" t="str">
            <v>5</v>
          </cell>
          <cell r="B1236" t="str">
            <v>2</v>
          </cell>
          <cell r="C1236" t="str">
            <v>3</v>
          </cell>
          <cell r="D1236" t="str">
            <v>15</v>
          </cell>
          <cell r="E1236" t="str">
            <v>04</v>
          </cell>
          <cell r="F1236" t="str">
            <v>5.2.3.15.04</v>
          </cell>
          <cell r="G1236" t="str">
            <v>5.2.3.15.04</v>
          </cell>
          <cell r="H1236" t="str">
            <v>BM Pengadaan Karpet</v>
          </cell>
        </row>
        <row r="1237">
          <cell r="A1237" t="str">
            <v>5</v>
          </cell>
          <cell r="B1237" t="str">
            <v>2</v>
          </cell>
          <cell r="C1237" t="str">
            <v>3</v>
          </cell>
          <cell r="D1237" t="str">
            <v>15</v>
          </cell>
          <cell r="E1237" t="str">
            <v>05</v>
          </cell>
          <cell r="F1237" t="str">
            <v>5.2.3.15.05</v>
          </cell>
          <cell r="G1237" t="str">
            <v>5.2.3.15.05</v>
          </cell>
          <cell r="H1237" t="str">
            <v>BM Pengadaan Penghias Dinding</v>
          </cell>
        </row>
        <row r="1238">
          <cell r="A1238" t="str">
            <v>5</v>
          </cell>
          <cell r="B1238" t="str">
            <v>2</v>
          </cell>
          <cell r="C1238" t="str">
            <v>3</v>
          </cell>
          <cell r="D1238" t="str">
            <v>16</v>
          </cell>
          <cell r="F1238" t="str">
            <v>5.2.3.16</v>
          </cell>
          <cell r="G1238" t="str">
            <v>5.2.3.16.0</v>
          </cell>
          <cell r="H1238" t="str">
            <v>Belanja Modal Pengadaan Alat-Alat Studio</v>
          </cell>
        </row>
        <row r="1239">
          <cell r="A1239" t="str">
            <v>5</v>
          </cell>
          <cell r="B1239" t="str">
            <v>2</v>
          </cell>
          <cell r="C1239" t="str">
            <v>3</v>
          </cell>
          <cell r="D1239" t="str">
            <v>16</v>
          </cell>
          <cell r="E1239" t="str">
            <v>01</v>
          </cell>
          <cell r="F1239" t="str">
            <v>5.2.3.16.01</v>
          </cell>
          <cell r="G1239" t="str">
            <v>5.2.3.16.01</v>
          </cell>
          <cell r="H1239" t="str">
            <v>BM Pengadaan Kamera</v>
          </cell>
        </row>
        <row r="1240">
          <cell r="A1240" t="str">
            <v>5</v>
          </cell>
          <cell r="B1240" t="str">
            <v>2</v>
          </cell>
          <cell r="C1240" t="str">
            <v>3</v>
          </cell>
          <cell r="D1240" t="str">
            <v>16</v>
          </cell>
          <cell r="E1240" t="str">
            <v>02</v>
          </cell>
          <cell r="F1240" t="str">
            <v>5.2.3.16.02</v>
          </cell>
          <cell r="G1240" t="str">
            <v>5.2.3.16.02</v>
          </cell>
          <cell r="H1240" t="str">
            <v>BM Pengadaan Handycam</v>
          </cell>
        </row>
        <row r="1241">
          <cell r="A1241" t="str">
            <v>5</v>
          </cell>
          <cell r="B1241" t="str">
            <v>2</v>
          </cell>
          <cell r="C1241" t="str">
            <v>3</v>
          </cell>
          <cell r="D1241" t="str">
            <v>16</v>
          </cell>
          <cell r="E1241" t="str">
            <v>03</v>
          </cell>
          <cell r="F1241" t="str">
            <v>5.2.3.16.03</v>
          </cell>
          <cell r="G1241" t="str">
            <v>5.2.3.16.03</v>
          </cell>
          <cell r="H1241" t="str">
            <v>BM Pengadaan Proyektor</v>
          </cell>
        </row>
        <row r="1242">
          <cell r="A1242" t="str">
            <v>5</v>
          </cell>
          <cell r="B1242" t="str">
            <v>2</v>
          </cell>
          <cell r="C1242" t="str">
            <v>3</v>
          </cell>
          <cell r="D1242" t="str">
            <v>16</v>
          </cell>
          <cell r="E1242" t="str">
            <v>04</v>
          </cell>
          <cell r="F1242" t="str">
            <v>5.2.3.16.04</v>
          </cell>
          <cell r="G1242" t="str">
            <v>5.2.3.16.04</v>
          </cell>
          <cell r="H1242" t="str">
            <v>BM Pengadaan Televisi</v>
          </cell>
        </row>
        <row r="1243">
          <cell r="A1243" t="str">
            <v>5</v>
          </cell>
          <cell r="B1243" t="str">
            <v>2</v>
          </cell>
          <cell r="C1243" t="str">
            <v>3</v>
          </cell>
          <cell r="D1243" t="str">
            <v>16</v>
          </cell>
          <cell r="E1243" t="str">
            <v>05</v>
          </cell>
          <cell r="F1243" t="str">
            <v>5.2.3.16.05</v>
          </cell>
          <cell r="G1243" t="str">
            <v>5.2.3.16.05</v>
          </cell>
          <cell r="H1243" t="str">
            <v>BM Pengadaan Sound System</v>
          </cell>
        </row>
        <row r="1244">
          <cell r="A1244" t="str">
            <v>5</v>
          </cell>
          <cell r="B1244" t="str">
            <v>2</v>
          </cell>
          <cell r="C1244" t="str">
            <v>3</v>
          </cell>
          <cell r="D1244" t="str">
            <v>16</v>
          </cell>
          <cell r="E1244" t="str">
            <v>06</v>
          </cell>
          <cell r="F1244" t="str">
            <v>5.2.3.16.06</v>
          </cell>
          <cell r="G1244" t="str">
            <v>5.2.3.16.06</v>
          </cell>
          <cell r="H1244" t="str">
            <v>BM Pengadaan VCD/DVD Player/Mini Compo/Radio</v>
          </cell>
        </row>
        <row r="1245">
          <cell r="A1245" t="str">
            <v>5</v>
          </cell>
          <cell r="B1245" t="str">
            <v>2</v>
          </cell>
          <cell r="C1245" t="str">
            <v>3</v>
          </cell>
          <cell r="D1245" t="str">
            <v>16</v>
          </cell>
          <cell r="E1245" t="str">
            <v>07</v>
          </cell>
          <cell r="F1245" t="str">
            <v>5.2.3.16.07</v>
          </cell>
          <cell r="G1245" t="str">
            <v>5.2.3.16.07</v>
          </cell>
          <cell r="H1245" t="str">
            <v>BM Pengadaan Multimedia</v>
          </cell>
        </row>
        <row r="1246">
          <cell r="A1246" t="str">
            <v>5</v>
          </cell>
          <cell r="B1246" t="str">
            <v>2</v>
          </cell>
          <cell r="C1246" t="str">
            <v>3</v>
          </cell>
          <cell r="D1246" t="str">
            <v>17</v>
          </cell>
          <cell r="F1246" t="str">
            <v>5.2.3.17</v>
          </cell>
          <cell r="G1246" t="str">
            <v>5.2.3.17.0</v>
          </cell>
          <cell r="H1246" t="str">
            <v>Belanja Modal Pengadaan Alat-Alat Komunikasi</v>
          </cell>
        </row>
        <row r="1247">
          <cell r="A1247" t="str">
            <v>5</v>
          </cell>
          <cell r="B1247" t="str">
            <v>2</v>
          </cell>
          <cell r="C1247" t="str">
            <v>3</v>
          </cell>
          <cell r="D1247" t="str">
            <v>17</v>
          </cell>
          <cell r="E1247" t="str">
            <v>01</v>
          </cell>
          <cell r="F1247" t="str">
            <v>5.2.3.17.01</v>
          </cell>
          <cell r="G1247" t="str">
            <v>5.2.3.17.01</v>
          </cell>
          <cell r="H1247" t="str">
            <v>BM Pengadaan Telepon</v>
          </cell>
        </row>
        <row r="1248">
          <cell r="A1248" t="str">
            <v>5</v>
          </cell>
          <cell r="B1248" t="str">
            <v>2</v>
          </cell>
          <cell r="C1248" t="str">
            <v>3</v>
          </cell>
          <cell r="D1248" t="str">
            <v>17</v>
          </cell>
          <cell r="E1248" t="str">
            <v>02</v>
          </cell>
          <cell r="F1248" t="str">
            <v>5.2.3.17.02</v>
          </cell>
          <cell r="G1248" t="str">
            <v>5.2.3.17.02</v>
          </cell>
          <cell r="H1248" t="str">
            <v>BM Pengadaan Faksimili</v>
          </cell>
        </row>
        <row r="1249">
          <cell r="A1249" t="str">
            <v>5</v>
          </cell>
          <cell r="B1249" t="str">
            <v>2</v>
          </cell>
          <cell r="C1249" t="str">
            <v>3</v>
          </cell>
          <cell r="D1249" t="str">
            <v>17</v>
          </cell>
          <cell r="E1249" t="str">
            <v>03</v>
          </cell>
          <cell r="F1249" t="str">
            <v>5.2.3.17.03</v>
          </cell>
          <cell r="G1249" t="str">
            <v>5.2.3.17.03</v>
          </cell>
          <cell r="H1249" t="str">
            <v>BM Pengadaan Radio SSB</v>
          </cell>
        </row>
        <row r="1250">
          <cell r="A1250" t="str">
            <v>5</v>
          </cell>
          <cell r="B1250" t="str">
            <v>2</v>
          </cell>
          <cell r="C1250" t="str">
            <v>3</v>
          </cell>
          <cell r="D1250" t="str">
            <v>17</v>
          </cell>
          <cell r="E1250" t="str">
            <v>04</v>
          </cell>
          <cell r="F1250" t="str">
            <v>5.2.3.17.04</v>
          </cell>
          <cell r="G1250" t="str">
            <v>5.2.3.17.04</v>
          </cell>
          <cell r="H1250" t="str">
            <v>BM Pengadaan Radio HF/FM (Handy Talkie)</v>
          </cell>
        </row>
        <row r="1251">
          <cell r="A1251" t="str">
            <v>5</v>
          </cell>
          <cell r="B1251" t="str">
            <v>2</v>
          </cell>
          <cell r="C1251" t="str">
            <v>3</v>
          </cell>
          <cell r="D1251" t="str">
            <v>17</v>
          </cell>
          <cell r="E1251" t="str">
            <v>05</v>
          </cell>
          <cell r="F1251" t="str">
            <v>5.2.3.17.05</v>
          </cell>
          <cell r="G1251" t="str">
            <v>5.2.3.17.05</v>
          </cell>
          <cell r="H1251" t="str">
            <v>BM Pengadaan Radio VHF</v>
          </cell>
        </row>
        <row r="1252">
          <cell r="A1252" t="str">
            <v>5</v>
          </cell>
          <cell r="B1252" t="str">
            <v>2</v>
          </cell>
          <cell r="C1252" t="str">
            <v>3</v>
          </cell>
          <cell r="D1252" t="str">
            <v>17</v>
          </cell>
          <cell r="E1252" t="str">
            <v>06</v>
          </cell>
          <cell r="F1252" t="str">
            <v>5.2.3.17.06</v>
          </cell>
          <cell r="G1252" t="str">
            <v>5.2.3.17.06</v>
          </cell>
          <cell r="H1252" t="str">
            <v>BM Pengadaan Radio UHF</v>
          </cell>
        </row>
        <row r="1253">
          <cell r="A1253" t="str">
            <v>5</v>
          </cell>
          <cell r="B1253" t="str">
            <v>2</v>
          </cell>
          <cell r="C1253" t="str">
            <v>3</v>
          </cell>
          <cell r="D1253" t="str">
            <v>17</v>
          </cell>
          <cell r="E1253" t="str">
            <v>07</v>
          </cell>
          <cell r="F1253" t="str">
            <v>5.2.3.17.07</v>
          </cell>
          <cell r="G1253" t="str">
            <v>5.2.3.17.07</v>
          </cell>
          <cell r="H1253" t="str">
            <v>BM Pengadaan Alat Sandi</v>
          </cell>
        </row>
        <row r="1254">
          <cell r="A1254" t="str">
            <v>5</v>
          </cell>
          <cell r="B1254" t="str">
            <v>2</v>
          </cell>
          <cell r="C1254" t="str">
            <v>3</v>
          </cell>
          <cell r="D1254" t="str">
            <v>18</v>
          </cell>
          <cell r="F1254" t="str">
            <v>5.2.3.18</v>
          </cell>
          <cell r="G1254" t="str">
            <v>5.2.3.18.0</v>
          </cell>
          <cell r="H1254" t="str">
            <v>Belanja Modal Pengadaan Alat-Alat Ukur</v>
          </cell>
        </row>
        <row r="1255">
          <cell r="A1255" t="str">
            <v>5</v>
          </cell>
          <cell r="B1255" t="str">
            <v>2</v>
          </cell>
          <cell r="C1255" t="str">
            <v>3</v>
          </cell>
          <cell r="D1255" t="str">
            <v>18</v>
          </cell>
          <cell r="E1255" t="str">
            <v>01</v>
          </cell>
          <cell r="F1255" t="str">
            <v>5.2.3.18.01</v>
          </cell>
          <cell r="G1255" t="str">
            <v>5.2.3.18.01</v>
          </cell>
          <cell r="H1255" t="str">
            <v>BM Pengadaan Timbangan</v>
          </cell>
        </row>
        <row r="1256">
          <cell r="A1256" t="str">
            <v>5</v>
          </cell>
          <cell r="B1256" t="str">
            <v>2</v>
          </cell>
          <cell r="C1256" t="str">
            <v>3</v>
          </cell>
          <cell r="D1256" t="str">
            <v>18</v>
          </cell>
          <cell r="E1256" t="str">
            <v>02</v>
          </cell>
          <cell r="F1256" t="str">
            <v>5.2.3.18.02</v>
          </cell>
          <cell r="G1256" t="str">
            <v>5.2.3.18.02</v>
          </cell>
          <cell r="H1256" t="str">
            <v>BM Pengadaan Teodolite</v>
          </cell>
        </row>
        <row r="1257">
          <cell r="A1257" t="str">
            <v>5</v>
          </cell>
          <cell r="B1257" t="str">
            <v>2</v>
          </cell>
          <cell r="C1257" t="str">
            <v>3</v>
          </cell>
          <cell r="D1257" t="str">
            <v>18</v>
          </cell>
          <cell r="E1257" t="str">
            <v>03</v>
          </cell>
          <cell r="F1257" t="str">
            <v>5.2.3.18.03</v>
          </cell>
          <cell r="G1257" t="str">
            <v>5.2.3.18.03</v>
          </cell>
          <cell r="H1257" t="str">
            <v>BM Pengadaan Alat Uji Emisi</v>
          </cell>
        </row>
        <row r="1258">
          <cell r="A1258" t="str">
            <v>5</v>
          </cell>
          <cell r="B1258" t="str">
            <v>2</v>
          </cell>
          <cell r="C1258" t="str">
            <v>3</v>
          </cell>
          <cell r="D1258" t="str">
            <v>18</v>
          </cell>
          <cell r="E1258" t="str">
            <v>04</v>
          </cell>
          <cell r="F1258" t="str">
            <v>5.2.3.18.04</v>
          </cell>
          <cell r="G1258" t="str">
            <v>5.2.3.18.04</v>
          </cell>
          <cell r="H1258" t="str">
            <v>BM Pengadaan Alat GPS</v>
          </cell>
        </row>
        <row r="1259">
          <cell r="A1259" t="str">
            <v>5</v>
          </cell>
          <cell r="B1259" t="str">
            <v>2</v>
          </cell>
          <cell r="C1259" t="str">
            <v>3</v>
          </cell>
          <cell r="D1259" t="str">
            <v>18</v>
          </cell>
          <cell r="E1259" t="str">
            <v>05</v>
          </cell>
          <cell r="F1259" t="str">
            <v>5.2.3.18.05</v>
          </cell>
          <cell r="G1259" t="str">
            <v>5.2.3.18.05</v>
          </cell>
          <cell r="H1259" t="str">
            <v>BM Pengadaan Kompas/Peralatan Navigasi</v>
          </cell>
        </row>
        <row r="1260">
          <cell r="A1260" t="str">
            <v>5</v>
          </cell>
          <cell r="B1260" t="str">
            <v>2</v>
          </cell>
          <cell r="C1260" t="str">
            <v>3</v>
          </cell>
          <cell r="D1260" t="str">
            <v>18</v>
          </cell>
          <cell r="E1260" t="str">
            <v>06</v>
          </cell>
          <cell r="F1260" t="str">
            <v>5.2.3.18.06</v>
          </cell>
          <cell r="G1260" t="str">
            <v>5.2.3.18.06</v>
          </cell>
          <cell r="H1260" t="str">
            <v>BM Pengadaan Bejana Ukur</v>
          </cell>
        </row>
        <row r="1261">
          <cell r="A1261" t="str">
            <v>5</v>
          </cell>
          <cell r="B1261" t="str">
            <v>2</v>
          </cell>
          <cell r="C1261" t="str">
            <v>3</v>
          </cell>
          <cell r="D1261" t="str">
            <v>18</v>
          </cell>
          <cell r="E1261" t="str">
            <v>07</v>
          </cell>
          <cell r="F1261" t="str">
            <v>5.2.3.18.07</v>
          </cell>
          <cell r="G1261" t="str">
            <v>5.2.3.18.07</v>
          </cell>
          <cell r="H1261" t="str">
            <v>BM Pengadaan Barometer</v>
          </cell>
        </row>
        <row r="1262">
          <cell r="A1262" t="str">
            <v>5</v>
          </cell>
          <cell r="B1262" t="str">
            <v>2</v>
          </cell>
          <cell r="C1262" t="str">
            <v>3</v>
          </cell>
          <cell r="D1262" t="str">
            <v>18</v>
          </cell>
          <cell r="E1262" t="str">
            <v>08</v>
          </cell>
          <cell r="F1262" t="str">
            <v>5.2.3.18.08</v>
          </cell>
          <cell r="G1262" t="str">
            <v>5.2.3.18.08</v>
          </cell>
          <cell r="H1262" t="str">
            <v>BM Pengadaan Seismograph</v>
          </cell>
        </row>
        <row r="1263">
          <cell r="A1263" t="str">
            <v>5</v>
          </cell>
          <cell r="B1263" t="str">
            <v>2</v>
          </cell>
          <cell r="C1263" t="str">
            <v>3</v>
          </cell>
          <cell r="D1263" t="str">
            <v>18</v>
          </cell>
          <cell r="E1263" t="str">
            <v>09</v>
          </cell>
          <cell r="F1263" t="str">
            <v>5.2.3.18.09</v>
          </cell>
          <cell r="G1263" t="str">
            <v>5.2.3.18.09</v>
          </cell>
          <cell r="H1263" t="str">
            <v>BM Pengadaan Ultrasonograph</v>
          </cell>
        </row>
        <row r="1264">
          <cell r="A1264" t="str">
            <v>5</v>
          </cell>
          <cell r="B1264" t="str">
            <v>2</v>
          </cell>
          <cell r="C1264" t="str">
            <v>3</v>
          </cell>
          <cell r="D1264" t="str">
            <v>19</v>
          </cell>
          <cell r="F1264" t="str">
            <v>5.2.3.19</v>
          </cell>
          <cell r="G1264" t="str">
            <v>5.2.3.19.0</v>
          </cell>
          <cell r="H1264" t="str">
            <v>Belanja Modal Pengadaan Alat-Alat Kedokteran</v>
          </cell>
        </row>
        <row r="1265">
          <cell r="A1265" t="str">
            <v>5</v>
          </cell>
          <cell r="B1265" t="str">
            <v>2</v>
          </cell>
          <cell r="C1265" t="str">
            <v>3</v>
          </cell>
          <cell r="D1265" t="str">
            <v>19</v>
          </cell>
          <cell r="E1265" t="str">
            <v>01</v>
          </cell>
          <cell r="F1265" t="str">
            <v>5.2.3.19.01</v>
          </cell>
          <cell r="G1265" t="str">
            <v>5.2.3.19.01</v>
          </cell>
          <cell r="H1265" t="str">
            <v>BM Pengadaan Alat-Alat Kedokteran Umum</v>
          </cell>
        </row>
        <row r="1266">
          <cell r="A1266" t="str">
            <v>5</v>
          </cell>
          <cell r="B1266" t="str">
            <v>2</v>
          </cell>
          <cell r="C1266" t="str">
            <v>3</v>
          </cell>
          <cell r="D1266" t="str">
            <v>19</v>
          </cell>
          <cell r="E1266" t="str">
            <v>02</v>
          </cell>
          <cell r="F1266" t="str">
            <v>5.2.3.19.02</v>
          </cell>
          <cell r="G1266" t="str">
            <v>5.2.3.19.02</v>
          </cell>
          <cell r="H1266" t="str">
            <v>BM Pengadaan Alat-Alat Kedokteran Gigi</v>
          </cell>
        </row>
        <row r="1267">
          <cell r="A1267" t="str">
            <v>5</v>
          </cell>
          <cell r="B1267" t="str">
            <v>2</v>
          </cell>
          <cell r="C1267" t="str">
            <v>3</v>
          </cell>
          <cell r="D1267" t="str">
            <v>19</v>
          </cell>
          <cell r="E1267" t="str">
            <v>03</v>
          </cell>
          <cell r="F1267" t="str">
            <v>5.2.3.19.03</v>
          </cell>
          <cell r="G1267" t="str">
            <v>5.2.3.19.03</v>
          </cell>
          <cell r="H1267" t="str">
            <v>BM Pengadaan Alat-Alat Kedokteran THT</v>
          </cell>
        </row>
        <row r="1268">
          <cell r="A1268" t="str">
            <v>5</v>
          </cell>
          <cell r="B1268" t="str">
            <v>2</v>
          </cell>
          <cell r="C1268" t="str">
            <v>3</v>
          </cell>
          <cell r="D1268" t="str">
            <v>19</v>
          </cell>
          <cell r="E1268" t="str">
            <v>04</v>
          </cell>
          <cell r="F1268" t="str">
            <v>5.2.3.19.04</v>
          </cell>
          <cell r="G1268" t="str">
            <v>5.2.3.19.04</v>
          </cell>
          <cell r="H1268" t="str">
            <v>BM Pengadaan Alat-Alat Kedokteran Mata</v>
          </cell>
        </row>
        <row r="1269">
          <cell r="A1269" t="str">
            <v>5</v>
          </cell>
          <cell r="B1269" t="str">
            <v>2</v>
          </cell>
          <cell r="C1269" t="str">
            <v>3</v>
          </cell>
          <cell r="D1269" t="str">
            <v>19</v>
          </cell>
          <cell r="E1269" t="str">
            <v>05</v>
          </cell>
          <cell r="F1269" t="str">
            <v>5.2.3.19.05</v>
          </cell>
          <cell r="G1269" t="str">
            <v>5.2.3.19.05</v>
          </cell>
          <cell r="H1269" t="str">
            <v>BM Pengadaan Alat-Alat Kedokteran Bedah</v>
          </cell>
        </row>
        <row r="1270">
          <cell r="A1270" t="str">
            <v>5</v>
          </cell>
          <cell r="B1270" t="str">
            <v>2</v>
          </cell>
          <cell r="C1270" t="str">
            <v>3</v>
          </cell>
          <cell r="D1270" t="str">
            <v>19</v>
          </cell>
          <cell r="E1270" t="str">
            <v>06</v>
          </cell>
          <cell r="F1270" t="str">
            <v>5.2.3.19.06</v>
          </cell>
          <cell r="G1270" t="str">
            <v>5.2.3.19.06</v>
          </cell>
          <cell r="H1270" t="str">
            <v>BM Pengadaan Alat-Alat Kedokteran Anak</v>
          </cell>
        </row>
        <row r="1271">
          <cell r="A1271" t="str">
            <v>5</v>
          </cell>
          <cell r="B1271" t="str">
            <v>2</v>
          </cell>
          <cell r="C1271" t="str">
            <v>3</v>
          </cell>
          <cell r="D1271" t="str">
            <v>19</v>
          </cell>
          <cell r="E1271" t="str">
            <v>07</v>
          </cell>
          <cell r="F1271" t="str">
            <v>5.2.3.19.07</v>
          </cell>
          <cell r="G1271" t="str">
            <v>5.2.3.19.07</v>
          </cell>
          <cell r="H1271" t="str">
            <v>BM Pengadaan Alat-Alat Kedokteran Kebidanan dan Penyakit Kandungan</v>
          </cell>
        </row>
        <row r="1272">
          <cell r="A1272" t="str">
            <v>5</v>
          </cell>
          <cell r="B1272" t="str">
            <v>2</v>
          </cell>
          <cell r="C1272" t="str">
            <v>3</v>
          </cell>
          <cell r="D1272" t="str">
            <v>19</v>
          </cell>
          <cell r="E1272" t="str">
            <v>08</v>
          </cell>
          <cell r="F1272" t="str">
            <v>5.2.3.19.08</v>
          </cell>
          <cell r="G1272" t="str">
            <v>5.2.3.19.08</v>
          </cell>
          <cell r="H1272" t="str">
            <v>BM Pengadaan Alat-Alat Kedokteran Kulit dan Kelamin</v>
          </cell>
        </row>
        <row r="1273">
          <cell r="A1273" t="str">
            <v>5</v>
          </cell>
          <cell r="B1273" t="str">
            <v>2</v>
          </cell>
          <cell r="C1273" t="str">
            <v>3</v>
          </cell>
          <cell r="D1273" t="str">
            <v>19</v>
          </cell>
          <cell r="E1273" t="str">
            <v>09</v>
          </cell>
          <cell r="F1273" t="str">
            <v>5.2.3.19.09</v>
          </cell>
          <cell r="G1273" t="str">
            <v>5.2.3.19.09</v>
          </cell>
          <cell r="H1273" t="str">
            <v>BM Pengadaan Alat-Alat Kedokteran Radiologi</v>
          </cell>
        </row>
        <row r="1274">
          <cell r="A1274" t="str">
            <v>5</v>
          </cell>
          <cell r="B1274" t="str">
            <v>2</v>
          </cell>
          <cell r="C1274" t="str">
            <v>3</v>
          </cell>
          <cell r="D1274" t="str">
            <v>19</v>
          </cell>
          <cell r="E1274" t="str">
            <v>10</v>
          </cell>
          <cell r="F1274" t="str">
            <v>5.2.3.19.10</v>
          </cell>
          <cell r="G1274" t="str">
            <v>5.2.3.19.10</v>
          </cell>
          <cell r="H1274" t="str">
            <v>BM Pengadaan Alat-Alat Kedokteran Neurologi</v>
          </cell>
        </row>
        <row r="1275">
          <cell r="A1275" t="str">
            <v>5</v>
          </cell>
          <cell r="B1275" t="str">
            <v>2</v>
          </cell>
          <cell r="C1275" t="str">
            <v>3</v>
          </cell>
          <cell r="D1275" t="str">
            <v>19</v>
          </cell>
          <cell r="E1275" t="str">
            <v>11</v>
          </cell>
          <cell r="F1275" t="str">
            <v>5.2.3.19.11</v>
          </cell>
          <cell r="G1275" t="str">
            <v>5.2.3.19.11</v>
          </cell>
          <cell r="H1275" t="str">
            <v>BM Pengadaan Alat-Alat Kedokteran Orthopedi</v>
          </cell>
        </row>
        <row r="1276">
          <cell r="A1276" t="str">
            <v>5</v>
          </cell>
          <cell r="B1276" t="str">
            <v>2</v>
          </cell>
          <cell r="C1276" t="str">
            <v>3</v>
          </cell>
          <cell r="D1276" t="str">
            <v>19</v>
          </cell>
          <cell r="E1276" t="str">
            <v>12</v>
          </cell>
          <cell r="F1276" t="str">
            <v>5.2.3.19.12</v>
          </cell>
          <cell r="G1276" t="str">
            <v>5.2.3.19.12</v>
          </cell>
          <cell r="H1276" t="str">
            <v>BM Pengadaan Alat-Alat Kedokteran Hewan</v>
          </cell>
        </row>
        <row r="1277">
          <cell r="A1277" t="str">
            <v>5</v>
          </cell>
          <cell r="B1277" t="str">
            <v>2</v>
          </cell>
          <cell r="C1277" t="str">
            <v>3</v>
          </cell>
          <cell r="D1277" t="str">
            <v>19</v>
          </cell>
          <cell r="E1277" t="str">
            <v>13</v>
          </cell>
          <cell r="F1277" t="str">
            <v>5.2.3.19.13</v>
          </cell>
          <cell r="G1277" t="str">
            <v>5.2.3.19.13</v>
          </cell>
          <cell r="H1277" t="str">
            <v>BM Pengadaan Alat-Alat Farmasi</v>
          </cell>
        </row>
        <row r="1278">
          <cell r="A1278" t="str">
            <v>5</v>
          </cell>
          <cell r="B1278" t="str">
            <v>2</v>
          </cell>
          <cell r="C1278" t="str">
            <v>3</v>
          </cell>
          <cell r="D1278" t="str">
            <v>19</v>
          </cell>
          <cell r="E1278" t="str">
            <v>14</v>
          </cell>
          <cell r="F1278" t="str">
            <v>5.2.3.19.14</v>
          </cell>
          <cell r="G1278" t="str">
            <v>5.2.3.19.14</v>
          </cell>
          <cell r="H1278" t="str">
            <v>BM Pengadaan Alat-Alat Penyakit Dalam/Internis</v>
          </cell>
        </row>
        <row r="1279">
          <cell r="A1279" t="str">
            <v>5</v>
          </cell>
          <cell r="B1279" t="str">
            <v>2</v>
          </cell>
          <cell r="C1279" t="str">
            <v>3</v>
          </cell>
          <cell r="D1279" t="str">
            <v>20</v>
          </cell>
          <cell r="F1279" t="str">
            <v>5.2.3.20</v>
          </cell>
          <cell r="G1279" t="str">
            <v>5.2.3.20.0</v>
          </cell>
          <cell r="H1279" t="str">
            <v>Belanja Modal Pengadaan Alat-Alat Laboratorium</v>
          </cell>
        </row>
        <row r="1280">
          <cell r="A1280" t="str">
            <v>5</v>
          </cell>
          <cell r="B1280" t="str">
            <v>2</v>
          </cell>
          <cell r="C1280" t="str">
            <v>3</v>
          </cell>
          <cell r="D1280" t="str">
            <v>20</v>
          </cell>
          <cell r="E1280" t="str">
            <v>01</v>
          </cell>
          <cell r="F1280" t="str">
            <v>5.2.3.20.01</v>
          </cell>
          <cell r="G1280" t="str">
            <v>5.2.3.20.01</v>
          </cell>
          <cell r="H1280" t="str">
            <v>BM Pengadaan Alat-Alat Laboratorium Biologi</v>
          </cell>
        </row>
        <row r="1281">
          <cell r="A1281" t="str">
            <v>5</v>
          </cell>
          <cell r="B1281" t="str">
            <v>2</v>
          </cell>
          <cell r="C1281" t="str">
            <v>3</v>
          </cell>
          <cell r="D1281" t="str">
            <v>20</v>
          </cell>
          <cell r="E1281" t="str">
            <v>02</v>
          </cell>
          <cell r="F1281" t="str">
            <v>5.2.3.20.02</v>
          </cell>
          <cell r="G1281" t="str">
            <v>5.2.3.20.02</v>
          </cell>
          <cell r="H1281" t="str">
            <v>BM Pengadaan Alat-Alat Laboratorium Fisika/Geologi/Geodesi</v>
          </cell>
        </row>
        <row r="1282">
          <cell r="A1282" t="str">
            <v>5</v>
          </cell>
          <cell r="B1282" t="str">
            <v>2</v>
          </cell>
          <cell r="C1282" t="str">
            <v>3</v>
          </cell>
          <cell r="D1282" t="str">
            <v>20</v>
          </cell>
          <cell r="E1282" t="str">
            <v>03</v>
          </cell>
          <cell r="F1282" t="str">
            <v>5.2.3.20.03</v>
          </cell>
          <cell r="G1282" t="str">
            <v>5.2.3.20.03</v>
          </cell>
          <cell r="H1282" t="str">
            <v>BM Pengadaan Alat-Alat Laboratorium Kimia</v>
          </cell>
        </row>
        <row r="1283">
          <cell r="A1283" t="str">
            <v>5</v>
          </cell>
          <cell r="B1283" t="str">
            <v>2</v>
          </cell>
          <cell r="C1283" t="str">
            <v>3</v>
          </cell>
          <cell r="D1283" t="str">
            <v>20</v>
          </cell>
          <cell r="E1283" t="str">
            <v>04</v>
          </cell>
          <cell r="F1283" t="str">
            <v>5.2.3.20.04</v>
          </cell>
          <cell r="G1283" t="str">
            <v>5.2.3.20.04</v>
          </cell>
          <cell r="H1283" t="str">
            <v>BM Pengadaan Alat-Alat Laboratorium Pertanian</v>
          </cell>
        </row>
        <row r="1284">
          <cell r="A1284" t="str">
            <v>5</v>
          </cell>
          <cell r="B1284" t="str">
            <v>2</v>
          </cell>
          <cell r="C1284" t="str">
            <v>3</v>
          </cell>
          <cell r="D1284" t="str">
            <v>20</v>
          </cell>
          <cell r="E1284" t="str">
            <v>05</v>
          </cell>
          <cell r="F1284" t="str">
            <v>5.2.3.20.05</v>
          </cell>
          <cell r="G1284" t="str">
            <v>5.2.3.20.05</v>
          </cell>
          <cell r="H1284" t="str">
            <v>BM Pengadaan Alat-Alat Laboratorium Peternakan</v>
          </cell>
        </row>
        <row r="1285">
          <cell r="A1285" t="str">
            <v>5</v>
          </cell>
          <cell r="B1285" t="str">
            <v>2</v>
          </cell>
          <cell r="C1285" t="str">
            <v>3</v>
          </cell>
          <cell r="D1285" t="str">
            <v>20</v>
          </cell>
          <cell r="E1285" t="str">
            <v>06</v>
          </cell>
          <cell r="F1285" t="str">
            <v>5.2.3.20.06</v>
          </cell>
          <cell r="G1285" t="str">
            <v>5.2.3.20.06</v>
          </cell>
          <cell r="H1285" t="str">
            <v>BM Pengadaan Alat-Alat Laboratorium Perkebunan</v>
          </cell>
        </row>
        <row r="1286">
          <cell r="A1286" t="str">
            <v>5</v>
          </cell>
          <cell r="B1286" t="str">
            <v>2</v>
          </cell>
          <cell r="C1286" t="str">
            <v>3</v>
          </cell>
          <cell r="D1286" t="str">
            <v>20</v>
          </cell>
          <cell r="E1286" t="str">
            <v>07</v>
          </cell>
          <cell r="F1286" t="str">
            <v>5.2.3.20.07</v>
          </cell>
          <cell r="G1286" t="str">
            <v>5.2.3.20.07</v>
          </cell>
          <cell r="H1286" t="str">
            <v>BM Pengadaan Alat-Alat Laboratorium Perikanan</v>
          </cell>
        </row>
        <row r="1287">
          <cell r="A1287" t="str">
            <v>5</v>
          </cell>
          <cell r="B1287" t="str">
            <v>2</v>
          </cell>
          <cell r="C1287" t="str">
            <v>3</v>
          </cell>
          <cell r="D1287" t="str">
            <v>20</v>
          </cell>
          <cell r="E1287" t="str">
            <v>08</v>
          </cell>
          <cell r="F1287" t="str">
            <v>5.2.3.20.08</v>
          </cell>
          <cell r="G1287" t="str">
            <v>5.2.3.20.08</v>
          </cell>
          <cell r="H1287" t="str">
            <v>BM Pengadaan Alat-Alat Laboratorium Bahasa</v>
          </cell>
        </row>
        <row r="1288">
          <cell r="A1288" t="str">
            <v>5</v>
          </cell>
          <cell r="B1288" t="str">
            <v>2</v>
          </cell>
          <cell r="C1288" t="str">
            <v>3</v>
          </cell>
          <cell r="D1288" t="str">
            <v>20</v>
          </cell>
          <cell r="E1288" t="str">
            <v>09</v>
          </cell>
          <cell r="F1288" t="str">
            <v>5.2.3.20.09</v>
          </cell>
          <cell r="G1288" t="str">
            <v>5.2.3.20.09</v>
          </cell>
          <cell r="H1288" t="str">
            <v>BM Pengadaan Alat-Alat Peraga/Praktik Sekolah</v>
          </cell>
        </row>
        <row r="1289">
          <cell r="A1289" t="str">
            <v>5</v>
          </cell>
          <cell r="B1289" t="str">
            <v>2</v>
          </cell>
          <cell r="C1289" t="str">
            <v>3</v>
          </cell>
          <cell r="D1289" t="str">
            <v>20</v>
          </cell>
          <cell r="E1289" t="str">
            <v>10</v>
          </cell>
          <cell r="F1289" t="str">
            <v>5.2.3.20.10</v>
          </cell>
          <cell r="G1289" t="str">
            <v>5.2.3.20.10</v>
          </cell>
          <cell r="H1289" t="str">
            <v>Belanja Modal Pengadaan Alat-Alat Laboratorium Lainnya</v>
          </cell>
        </row>
        <row r="1290">
          <cell r="A1290" t="str">
            <v>5</v>
          </cell>
          <cell r="B1290" t="str">
            <v>2</v>
          </cell>
          <cell r="C1290" t="str">
            <v>3</v>
          </cell>
          <cell r="D1290" t="str">
            <v>21</v>
          </cell>
          <cell r="F1290" t="str">
            <v>5.2.3.21</v>
          </cell>
          <cell r="G1290" t="str">
            <v>5.2.3.21.0</v>
          </cell>
          <cell r="H1290" t="str">
            <v>Belanja Modal Pengadaan Konstruksi Jalan</v>
          </cell>
        </row>
        <row r="1291">
          <cell r="A1291" t="str">
            <v>5</v>
          </cell>
          <cell r="B1291" t="str">
            <v>2</v>
          </cell>
          <cell r="C1291" t="str">
            <v>3</v>
          </cell>
          <cell r="D1291" t="str">
            <v>21</v>
          </cell>
          <cell r="E1291" t="str">
            <v>01</v>
          </cell>
          <cell r="F1291" t="str">
            <v>5.2.3.21.01</v>
          </cell>
          <cell r="G1291" t="str">
            <v>5.2.3.21.01</v>
          </cell>
          <cell r="H1291" t="str">
            <v>BM Pengadaan Konstruksi Jalan</v>
          </cell>
        </row>
        <row r="1292">
          <cell r="A1292" t="str">
            <v>5</v>
          </cell>
          <cell r="B1292" t="str">
            <v>2</v>
          </cell>
          <cell r="C1292" t="str">
            <v>3</v>
          </cell>
          <cell r="D1292" t="str">
            <v>21</v>
          </cell>
          <cell r="E1292" t="str">
            <v>02</v>
          </cell>
          <cell r="F1292" t="str">
            <v>5.2.3.21.02</v>
          </cell>
          <cell r="G1292" t="str">
            <v>5.2.3.21.02</v>
          </cell>
          <cell r="H1292" t="str">
            <v>BM Pengadaan Konstruksi Jalan Fly Over</v>
          </cell>
        </row>
        <row r="1293">
          <cell r="A1293" t="str">
            <v>5</v>
          </cell>
          <cell r="B1293" t="str">
            <v>2</v>
          </cell>
          <cell r="C1293" t="str">
            <v>3</v>
          </cell>
          <cell r="D1293" t="str">
            <v>21</v>
          </cell>
          <cell r="E1293" t="str">
            <v>03</v>
          </cell>
          <cell r="F1293" t="str">
            <v>5.2.3.21.03</v>
          </cell>
          <cell r="G1293" t="str">
            <v>5.2.3.21.03</v>
          </cell>
          <cell r="H1293" t="str">
            <v>BM Pengadaan Konstruksi Jalan Under Pass</v>
          </cell>
        </row>
        <row r="1294">
          <cell r="A1294" t="str">
            <v>5</v>
          </cell>
          <cell r="B1294" t="str">
            <v>2</v>
          </cell>
          <cell r="C1294" t="str">
            <v>3</v>
          </cell>
          <cell r="D1294" t="str">
            <v>22</v>
          </cell>
          <cell r="F1294" t="str">
            <v>5.2.3.22</v>
          </cell>
          <cell r="G1294" t="str">
            <v>5.2.3.22.0</v>
          </cell>
          <cell r="H1294" t="str">
            <v>Belanja Modal Pengadaan Konstruksi Jembatan</v>
          </cell>
        </row>
        <row r="1295">
          <cell r="A1295" t="str">
            <v>5</v>
          </cell>
          <cell r="B1295" t="str">
            <v>2</v>
          </cell>
          <cell r="C1295" t="str">
            <v>3</v>
          </cell>
          <cell r="D1295" t="str">
            <v>22</v>
          </cell>
          <cell r="E1295" t="str">
            <v>01</v>
          </cell>
          <cell r="F1295" t="str">
            <v>5.2.3.22.01</v>
          </cell>
          <cell r="G1295" t="str">
            <v>5.2.3.22.01</v>
          </cell>
          <cell r="H1295" t="str">
            <v>BM Pengadaan Konstruksi Jembatan Gantung</v>
          </cell>
        </row>
        <row r="1296">
          <cell r="A1296" t="str">
            <v>5</v>
          </cell>
          <cell r="B1296" t="str">
            <v>2</v>
          </cell>
          <cell r="C1296" t="str">
            <v>3</v>
          </cell>
          <cell r="D1296" t="str">
            <v>22</v>
          </cell>
          <cell r="E1296" t="str">
            <v>02</v>
          </cell>
          <cell r="F1296" t="str">
            <v>5.2.3.22.02</v>
          </cell>
          <cell r="G1296" t="str">
            <v>5.2.3.22.02</v>
          </cell>
          <cell r="H1296" t="str">
            <v>BM Pengadaan Konstruksi Jembatan Ponton</v>
          </cell>
        </row>
        <row r="1297">
          <cell r="A1297" t="str">
            <v>5</v>
          </cell>
          <cell r="B1297" t="str">
            <v>2</v>
          </cell>
          <cell r="C1297" t="str">
            <v>3</v>
          </cell>
          <cell r="D1297" t="str">
            <v>22</v>
          </cell>
          <cell r="E1297" t="str">
            <v>03</v>
          </cell>
          <cell r="F1297" t="str">
            <v>5.2.3.22.03</v>
          </cell>
          <cell r="G1297" t="str">
            <v>5.2.3.22.03</v>
          </cell>
          <cell r="H1297" t="str">
            <v>BM Pengadaan Konstruksi Jembatan Penyeberangan Orang</v>
          </cell>
        </row>
        <row r="1298">
          <cell r="A1298" t="str">
            <v>5</v>
          </cell>
          <cell r="B1298" t="str">
            <v>2</v>
          </cell>
          <cell r="C1298" t="str">
            <v>3</v>
          </cell>
          <cell r="D1298" t="str">
            <v>22</v>
          </cell>
          <cell r="E1298" t="str">
            <v>04</v>
          </cell>
          <cell r="F1298" t="str">
            <v>5.2.3.22.04</v>
          </cell>
          <cell r="G1298" t="str">
            <v>5.2.3.22.04</v>
          </cell>
          <cell r="H1298" t="str">
            <v>BM Pengadaan Konstruksi Jembatan Penyeberangan di Atas Air</v>
          </cell>
        </row>
        <row r="1299">
          <cell r="A1299" t="str">
            <v>5</v>
          </cell>
          <cell r="B1299" t="str">
            <v>2</v>
          </cell>
          <cell r="C1299" t="str">
            <v>3</v>
          </cell>
          <cell r="D1299" t="str">
            <v>23</v>
          </cell>
          <cell r="F1299" t="str">
            <v>5.2.3.23</v>
          </cell>
          <cell r="G1299" t="str">
            <v>5.2.3.23.0</v>
          </cell>
          <cell r="H1299" t="str">
            <v>Belanja Modal Pengadaan Konstruksi Jaringan Air</v>
          </cell>
        </row>
        <row r="1300">
          <cell r="A1300" t="str">
            <v>5</v>
          </cell>
          <cell r="B1300" t="str">
            <v>2</v>
          </cell>
          <cell r="C1300" t="str">
            <v>3</v>
          </cell>
          <cell r="D1300" t="str">
            <v>23</v>
          </cell>
          <cell r="E1300" t="str">
            <v>01</v>
          </cell>
          <cell r="F1300" t="str">
            <v>5.2.3.23.01</v>
          </cell>
          <cell r="G1300" t="str">
            <v>5.2.3.23.01</v>
          </cell>
          <cell r="H1300" t="str">
            <v>BM Pengadaan Konstruksi Bendungan</v>
          </cell>
        </row>
        <row r="1301">
          <cell r="A1301" t="str">
            <v>5</v>
          </cell>
          <cell r="B1301" t="str">
            <v>2</v>
          </cell>
          <cell r="C1301" t="str">
            <v>3</v>
          </cell>
          <cell r="D1301" t="str">
            <v>23</v>
          </cell>
          <cell r="E1301" t="str">
            <v>02</v>
          </cell>
          <cell r="F1301" t="str">
            <v>5.2.3.23.02</v>
          </cell>
          <cell r="G1301" t="str">
            <v>5.2.3.23.02</v>
          </cell>
          <cell r="H1301" t="str">
            <v>BM Pengadaan Konstruksi Waduk</v>
          </cell>
        </row>
        <row r="1302">
          <cell r="A1302" t="str">
            <v>5</v>
          </cell>
          <cell r="B1302" t="str">
            <v>2</v>
          </cell>
          <cell r="C1302" t="str">
            <v>3</v>
          </cell>
          <cell r="D1302" t="str">
            <v>23</v>
          </cell>
          <cell r="E1302" t="str">
            <v>03</v>
          </cell>
          <cell r="F1302" t="str">
            <v>5.2.3.23.03</v>
          </cell>
          <cell r="G1302" t="str">
            <v>5.2.3.23.03</v>
          </cell>
          <cell r="H1302" t="str">
            <v>BM Pengadaan Konstruksi Kanal Permukaan</v>
          </cell>
        </row>
        <row r="1303">
          <cell r="A1303" t="str">
            <v>5</v>
          </cell>
          <cell r="B1303" t="str">
            <v>2</v>
          </cell>
          <cell r="C1303" t="str">
            <v>3</v>
          </cell>
          <cell r="D1303" t="str">
            <v>23</v>
          </cell>
          <cell r="E1303" t="str">
            <v>04</v>
          </cell>
          <cell r="F1303" t="str">
            <v>5.2.3.23.04</v>
          </cell>
          <cell r="G1303" t="str">
            <v>5.2.3.23.04</v>
          </cell>
          <cell r="H1303" t="str">
            <v>BM Pengadaan Konstruksi Kanal Bawah Tanah</v>
          </cell>
        </row>
        <row r="1304">
          <cell r="A1304" t="str">
            <v>5</v>
          </cell>
          <cell r="B1304" t="str">
            <v>2</v>
          </cell>
          <cell r="C1304" t="str">
            <v>3</v>
          </cell>
          <cell r="D1304" t="str">
            <v>23</v>
          </cell>
          <cell r="E1304" t="str">
            <v>05</v>
          </cell>
          <cell r="F1304" t="str">
            <v>5.2.3.23.05</v>
          </cell>
          <cell r="G1304" t="str">
            <v>5.2.3.23.05</v>
          </cell>
          <cell r="H1304" t="str">
            <v>BM Pengadaan Konstruksi Jaringan Irigasi</v>
          </cell>
        </row>
        <row r="1305">
          <cell r="A1305" t="str">
            <v>5</v>
          </cell>
          <cell r="B1305" t="str">
            <v>2</v>
          </cell>
          <cell r="C1305" t="str">
            <v>3</v>
          </cell>
          <cell r="D1305" t="str">
            <v>23</v>
          </cell>
          <cell r="E1305" t="str">
            <v>06</v>
          </cell>
          <cell r="F1305" t="str">
            <v>5.2.3.23.06</v>
          </cell>
          <cell r="G1305" t="str">
            <v>5.2.3.23.06</v>
          </cell>
          <cell r="H1305" t="str">
            <v>BM Pengadaan Konstruksi Jaringan Air Bersih/Air Minum</v>
          </cell>
        </row>
        <row r="1306">
          <cell r="A1306" t="str">
            <v>5</v>
          </cell>
          <cell r="B1306" t="str">
            <v>2</v>
          </cell>
          <cell r="C1306" t="str">
            <v>3</v>
          </cell>
          <cell r="D1306" t="str">
            <v>23</v>
          </cell>
          <cell r="E1306" t="str">
            <v>07</v>
          </cell>
          <cell r="F1306" t="str">
            <v>5.2.3.23.07</v>
          </cell>
          <cell r="G1306" t="str">
            <v>5.2.3.23.07</v>
          </cell>
          <cell r="H1306" t="str">
            <v>BM Pengadaan Konstruksi Reservoir</v>
          </cell>
        </row>
        <row r="1307">
          <cell r="A1307" t="str">
            <v>5</v>
          </cell>
          <cell r="B1307" t="str">
            <v>2</v>
          </cell>
          <cell r="C1307" t="str">
            <v>3</v>
          </cell>
          <cell r="D1307" t="str">
            <v>23</v>
          </cell>
          <cell r="E1307" t="str">
            <v>08</v>
          </cell>
          <cell r="F1307" t="str">
            <v>5.2.3.23.08</v>
          </cell>
          <cell r="G1307" t="str">
            <v>5.2.3.23.08</v>
          </cell>
          <cell r="H1307" t="str">
            <v>BM Pengadaan Konstruksi Pintu Air</v>
          </cell>
        </row>
        <row r="1308">
          <cell r="A1308" t="str">
            <v>5</v>
          </cell>
          <cell r="B1308" t="str">
            <v>2</v>
          </cell>
          <cell r="C1308" t="str">
            <v>3</v>
          </cell>
          <cell r="D1308" t="str">
            <v>24</v>
          </cell>
          <cell r="F1308" t="str">
            <v>5.2.3.24</v>
          </cell>
          <cell r="G1308" t="str">
            <v>5.2.3.24.0</v>
          </cell>
          <cell r="H1308" t="str">
            <v>Belanja Modal Pengadaan Penerangan Jalan, Taman dan Hutan Kota</v>
          </cell>
        </row>
        <row r="1309">
          <cell r="A1309" t="str">
            <v>5</v>
          </cell>
          <cell r="B1309" t="str">
            <v>2</v>
          </cell>
          <cell r="C1309" t="str">
            <v>3</v>
          </cell>
          <cell r="D1309" t="str">
            <v>24</v>
          </cell>
          <cell r="E1309" t="str">
            <v>01</v>
          </cell>
          <cell r="F1309" t="str">
            <v>5.2.3.24.01</v>
          </cell>
          <cell r="G1309" t="str">
            <v>5.2.3.24.01</v>
          </cell>
          <cell r="H1309" t="str">
            <v>BM Pengadaan Lampu Hias Jalan</v>
          </cell>
        </row>
        <row r="1310">
          <cell r="A1310" t="str">
            <v>5</v>
          </cell>
          <cell r="B1310" t="str">
            <v>2</v>
          </cell>
          <cell r="C1310" t="str">
            <v>3</v>
          </cell>
          <cell r="D1310" t="str">
            <v>24</v>
          </cell>
          <cell r="E1310" t="str">
            <v>02</v>
          </cell>
          <cell r="F1310" t="str">
            <v>5.2.3.24.02</v>
          </cell>
          <cell r="G1310" t="str">
            <v>5.2.3.24.02</v>
          </cell>
          <cell r="H1310" t="str">
            <v>BM Pengadaan Lampu Hias Taman</v>
          </cell>
        </row>
        <row r="1311">
          <cell r="A1311" t="str">
            <v>5</v>
          </cell>
          <cell r="B1311" t="str">
            <v>2</v>
          </cell>
          <cell r="C1311" t="str">
            <v>3</v>
          </cell>
          <cell r="D1311" t="str">
            <v>24</v>
          </cell>
          <cell r="E1311" t="str">
            <v>03</v>
          </cell>
          <cell r="F1311" t="str">
            <v>5.2.3.24.03</v>
          </cell>
          <cell r="G1311" t="str">
            <v>5.2.3.24.03</v>
          </cell>
          <cell r="H1311" t="str">
            <v>BM Pengadaan Lampu Penerangan Hutan Kota</v>
          </cell>
        </row>
        <row r="1312">
          <cell r="A1312" t="str">
            <v>5</v>
          </cell>
          <cell r="B1312" t="str">
            <v>2</v>
          </cell>
          <cell r="C1312" t="str">
            <v>3</v>
          </cell>
          <cell r="D1312" t="str">
            <v>25</v>
          </cell>
          <cell r="F1312" t="str">
            <v>5.2.3.25</v>
          </cell>
          <cell r="G1312" t="str">
            <v>5.2.3.25.0</v>
          </cell>
          <cell r="H1312" t="str">
            <v>Belanja Modal Pengadaan Instalasi Listrik dan Telepon</v>
          </cell>
        </row>
        <row r="1313">
          <cell r="A1313" t="str">
            <v>5</v>
          </cell>
          <cell r="B1313" t="str">
            <v>2</v>
          </cell>
          <cell r="C1313" t="str">
            <v>3</v>
          </cell>
          <cell r="D1313" t="str">
            <v>25</v>
          </cell>
          <cell r="E1313" t="str">
            <v>01</v>
          </cell>
          <cell r="F1313" t="str">
            <v>5.2.3.25.01</v>
          </cell>
          <cell r="G1313" t="str">
            <v>5.2.3.25.01</v>
          </cell>
          <cell r="H1313" t="str">
            <v>BM Pengadaan Instalasi Listrik</v>
          </cell>
        </row>
        <row r="1314">
          <cell r="A1314" t="str">
            <v>5</v>
          </cell>
          <cell r="B1314" t="str">
            <v>2</v>
          </cell>
          <cell r="C1314" t="str">
            <v>3</v>
          </cell>
          <cell r="D1314" t="str">
            <v>25</v>
          </cell>
          <cell r="E1314" t="str">
            <v>02</v>
          </cell>
          <cell r="F1314" t="str">
            <v>5.2.3.25.02</v>
          </cell>
          <cell r="G1314" t="str">
            <v>5.2.3.25.02</v>
          </cell>
          <cell r="H1314" t="str">
            <v>BM Pengadaan Instalasi Telepon</v>
          </cell>
        </row>
        <row r="1315">
          <cell r="A1315" t="str">
            <v>5</v>
          </cell>
          <cell r="B1315" t="str">
            <v>2</v>
          </cell>
          <cell r="C1315" t="str">
            <v>3</v>
          </cell>
          <cell r="D1315" t="str">
            <v>26</v>
          </cell>
          <cell r="F1315" t="str">
            <v>5.2.3.26</v>
          </cell>
          <cell r="G1315" t="str">
            <v>5.2.3.26.0</v>
          </cell>
          <cell r="H1315" t="str">
            <v>Belanja Modal Pengadaan Konstruksi/Pembelian Bangunan</v>
          </cell>
        </row>
        <row r="1316">
          <cell r="A1316" t="str">
            <v>5</v>
          </cell>
          <cell r="B1316" t="str">
            <v>2</v>
          </cell>
          <cell r="C1316" t="str">
            <v>3</v>
          </cell>
          <cell r="D1316" t="str">
            <v>26</v>
          </cell>
          <cell r="E1316" t="str">
            <v>01</v>
          </cell>
          <cell r="F1316" t="str">
            <v>5.2.3.26.01</v>
          </cell>
          <cell r="G1316" t="str">
            <v>5.2.3.26.01</v>
          </cell>
          <cell r="H1316" t="str">
            <v>BM Pengadaan Konstruksi/Pembelian Gedung Kantor</v>
          </cell>
        </row>
        <row r="1317">
          <cell r="A1317" t="str">
            <v>5</v>
          </cell>
          <cell r="B1317" t="str">
            <v>2</v>
          </cell>
          <cell r="C1317" t="str">
            <v>3</v>
          </cell>
          <cell r="D1317" t="str">
            <v>26</v>
          </cell>
          <cell r="E1317" t="str">
            <v>02</v>
          </cell>
          <cell r="F1317" t="str">
            <v>5.2.3.26.02</v>
          </cell>
          <cell r="G1317" t="str">
            <v>5.2.3.26.02</v>
          </cell>
          <cell r="H1317" t="str">
            <v>BM Pengadaan Konstruksi/Pembelian Rumah Jabatan</v>
          </cell>
        </row>
        <row r="1318">
          <cell r="A1318" t="str">
            <v>5</v>
          </cell>
          <cell r="B1318" t="str">
            <v>2</v>
          </cell>
          <cell r="C1318" t="str">
            <v>3</v>
          </cell>
          <cell r="D1318" t="str">
            <v>26</v>
          </cell>
          <cell r="E1318" t="str">
            <v>03</v>
          </cell>
          <cell r="F1318" t="str">
            <v>5.2.3.26.03</v>
          </cell>
          <cell r="G1318" t="str">
            <v>5.2.3.26.03</v>
          </cell>
          <cell r="H1318" t="str">
            <v>BM Pengadaan Konstruksi/Pembelian Rumah Dinas</v>
          </cell>
        </row>
        <row r="1319">
          <cell r="A1319" t="str">
            <v>5</v>
          </cell>
          <cell r="B1319" t="str">
            <v>2</v>
          </cell>
          <cell r="C1319" t="str">
            <v>3</v>
          </cell>
          <cell r="D1319" t="str">
            <v>26</v>
          </cell>
          <cell r="E1319" t="str">
            <v>04</v>
          </cell>
          <cell r="F1319" t="str">
            <v>5.2.3.26.04</v>
          </cell>
          <cell r="G1319" t="str">
            <v>5.2.3.26.04</v>
          </cell>
          <cell r="H1319" t="str">
            <v>BM Pengadaan Konstruksi/Pembelian Gedung Gudang</v>
          </cell>
        </row>
        <row r="1320">
          <cell r="A1320" t="str">
            <v>5</v>
          </cell>
          <cell r="B1320" t="str">
            <v>2</v>
          </cell>
          <cell r="C1320" t="str">
            <v>3</v>
          </cell>
          <cell r="D1320" t="str">
            <v>26</v>
          </cell>
          <cell r="E1320" t="str">
            <v>05</v>
          </cell>
          <cell r="F1320" t="str">
            <v>5.2.3.26.05</v>
          </cell>
          <cell r="G1320" t="str">
            <v>5.2.3.26.05</v>
          </cell>
          <cell r="H1320" t="str">
            <v>BM Pengadaan Konstruksi/Pembelian Bangunan Bersejarah</v>
          </cell>
        </row>
        <row r="1321">
          <cell r="A1321" t="str">
            <v>5</v>
          </cell>
          <cell r="B1321" t="str">
            <v>2</v>
          </cell>
          <cell r="C1321" t="str">
            <v>3</v>
          </cell>
          <cell r="D1321" t="str">
            <v>26</v>
          </cell>
          <cell r="E1321" t="str">
            <v>06</v>
          </cell>
          <cell r="F1321" t="str">
            <v>5.2.3.26.06</v>
          </cell>
          <cell r="G1321" t="str">
            <v>5.2.3.26.06</v>
          </cell>
          <cell r="H1321" t="str">
            <v>BM Pengadaan Konstruksi/Pembelian Bangunan Monumen</v>
          </cell>
        </row>
        <row r="1322">
          <cell r="A1322" t="str">
            <v>5</v>
          </cell>
          <cell r="B1322" t="str">
            <v>2</v>
          </cell>
          <cell r="C1322" t="str">
            <v>3</v>
          </cell>
          <cell r="D1322" t="str">
            <v>26</v>
          </cell>
          <cell r="E1322" t="str">
            <v>07</v>
          </cell>
          <cell r="F1322" t="str">
            <v>5.2.3.26.07</v>
          </cell>
          <cell r="G1322" t="str">
            <v>5.2.3.26.07</v>
          </cell>
          <cell r="H1322" t="str">
            <v>BM Pengadaan Konstruksi Tugu Peringatan</v>
          </cell>
        </row>
        <row r="1323">
          <cell r="A1323" t="str">
            <v>5</v>
          </cell>
          <cell r="B1323" t="str">
            <v>2</v>
          </cell>
          <cell r="C1323" t="str">
            <v>3</v>
          </cell>
          <cell r="D1323" t="str">
            <v>27</v>
          </cell>
          <cell r="F1323" t="str">
            <v>5.2.3.27</v>
          </cell>
          <cell r="G1323" t="str">
            <v>5.2.3.27.0</v>
          </cell>
          <cell r="H1323" t="str">
            <v>Belanja Modal Pengadaan Buku/Kepustakaan</v>
          </cell>
        </row>
        <row r="1324">
          <cell r="A1324" t="str">
            <v>5</v>
          </cell>
          <cell r="B1324" t="str">
            <v>2</v>
          </cell>
          <cell r="C1324" t="str">
            <v>3</v>
          </cell>
          <cell r="D1324" t="str">
            <v>27</v>
          </cell>
          <cell r="E1324" t="str">
            <v>01</v>
          </cell>
          <cell r="F1324" t="str">
            <v>5.2.3.27.01</v>
          </cell>
          <cell r="G1324" t="str">
            <v>5.2.3.27.01</v>
          </cell>
          <cell r="H1324" t="str">
            <v>BM Pengadaan Buku Matematika</v>
          </cell>
        </row>
        <row r="1325">
          <cell r="A1325" t="str">
            <v>5</v>
          </cell>
          <cell r="B1325" t="str">
            <v>2</v>
          </cell>
          <cell r="C1325" t="str">
            <v>3</v>
          </cell>
          <cell r="D1325" t="str">
            <v>27</v>
          </cell>
          <cell r="E1325" t="str">
            <v>02</v>
          </cell>
          <cell r="F1325" t="str">
            <v>5.2.3.27.02</v>
          </cell>
          <cell r="G1325" t="str">
            <v>5.2.3.27.02</v>
          </cell>
          <cell r="H1325" t="str">
            <v>BM Pengadaan Buku Fisika</v>
          </cell>
        </row>
        <row r="1326">
          <cell r="A1326" t="str">
            <v>5</v>
          </cell>
          <cell r="B1326" t="str">
            <v>2</v>
          </cell>
          <cell r="C1326" t="str">
            <v>3</v>
          </cell>
          <cell r="D1326" t="str">
            <v>27</v>
          </cell>
          <cell r="E1326" t="str">
            <v>03</v>
          </cell>
          <cell r="F1326" t="str">
            <v>5.2.3.27.03</v>
          </cell>
          <cell r="G1326" t="str">
            <v>5.2.3.27.03</v>
          </cell>
          <cell r="H1326" t="str">
            <v>BM Pengadaan Buku Kimia</v>
          </cell>
        </row>
        <row r="1327">
          <cell r="A1327" t="str">
            <v>5</v>
          </cell>
          <cell r="B1327" t="str">
            <v>2</v>
          </cell>
          <cell r="C1327" t="str">
            <v>3</v>
          </cell>
          <cell r="D1327" t="str">
            <v>27</v>
          </cell>
          <cell r="E1327" t="str">
            <v>04</v>
          </cell>
          <cell r="F1327" t="str">
            <v>5.2.3.27.04</v>
          </cell>
          <cell r="G1327" t="str">
            <v>5.2.3.27.04</v>
          </cell>
          <cell r="H1327" t="str">
            <v>BM Pengadaan Buku Biologi</v>
          </cell>
        </row>
        <row r="1328">
          <cell r="A1328" t="str">
            <v>5</v>
          </cell>
          <cell r="B1328" t="str">
            <v>2</v>
          </cell>
          <cell r="C1328" t="str">
            <v>3</v>
          </cell>
          <cell r="D1328" t="str">
            <v>27</v>
          </cell>
          <cell r="E1328" t="str">
            <v>05</v>
          </cell>
          <cell r="F1328" t="str">
            <v>5.2.3.27.05</v>
          </cell>
          <cell r="G1328" t="str">
            <v>5.2.3.27.05</v>
          </cell>
          <cell r="H1328" t="str">
            <v>BM Pengadaan Buku Biografi</v>
          </cell>
        </row>
        <row r="1329">
          <cell r="A1329" t="str">
            <v>5</v>
          </cell>
          <cell r="B1329" t="str">
            <v>2</v>
          </cell>
          <cell r="C1329" t="str">
            <v>3</v>
          </cell>
          <cell r="D1329" t="str">
            <v>27</v>
          </cell>
          <cell r="E1329" t="str">
            <v>06</v>
          </cell>
          <cell r="F1329" t="str">
            <v>5.2.3.27.06</v>
          </cell>
          <cell r="G1329" t="str">
            <v>5.2.3.27.06</v>
          </cell>
          <cell r="H1329" t="str">
            <v>BM Pengadaan Buku Geografi</v>
          </cell>
        </row>
        <row r="1330">
          <cell r="A1330" t="str">
            <v>5</v>
          </cell>
          <cell r="B1330" t="str">
            <v>2</v>
          </cell>
          <cell r="C1330" t="str">
            <v>3</v>
          </cell>
          <cell r="D1330" t="str">
            <v>27</v>
          </cell>
          <cell r="E1330" t="str">
            <v>07</v>
          </cell>
          <cell r="F1330" t="str">
            <v>5.2.3.27.07</v>
          </cell>
          <cell r="G1330" t="str">
            <v>5.2.3.27.07</v>
          </cell>
          <cell r="H1330" t="str">
            <v>BM Pengadaan Buku Astronomi</v>
          </cell>
        </row>
        <row r="1331">
          <cell r="A1331" t="str">
            <v>5</v>
          </cell>
          <cell r="B1331" t="str">
            <v>2</v>
          </cell>
          <cell r="C1331" t="str">
            <v>3</v>
          </cell>
          <cell r="D1331" t="str">
            <v>27</v>
          </cell>
          <cell r="E1331" t="str">
            <v>08</v>
          </cell>
          <cell r="F1331" t="str">
            <v>5.2.3.27.08</v>
          </cell>
          <cell r="G1331" t="str">
            <v>5.2.3.27.08</v>
          </cell>
          <cell r="H1331" t="str">
            <v>BM Pengadaan Buku Arkeologi</v>
          </cell>
        </row>
        <row r="1332">
          <cell r="A1332" t="str">
            <v>5</v>
          </cell>
          <cell r="B1332" t="str">
            <v>2</v>
          </cell>
          <cell r="C1332" t="str">
            <v>3</v>
          </cell>
          <cell r="D1332" t="str">
            <v>27</v>
          </cell>
          <cell r="E1332" t="str">
            <v>09</v>
          </cell>
          <cell r="F1332" t="str">
            <v>5.2.3.27.09</v>
          </cell>
          <cell r="G1332" t="str">
            <v>5.2.3.27.09</v>
          </cell>
          <cell r="H1332" t="str">
            <v>BM Pengadaan Buku Bahasa dan Sastra</v>
          </cell>
        </row>
        <row r="1333">
          <cell r="A1333" t="str">
            <v>5</v>
          </cell>
          <cell r="B1333" t="str">
            <v>2</v>
          </cell>
          <cell r="C1333" t="str">
            <v>3</v>
          </cell>
          <cell r="D1333" t="str">
            <v>27</v>
          </cell>
          <cell r="E1333" t="str">
            <v>10</v>
          </cell>
          <cell r="F1333" t="str">
            <v>5.2.3.27.10</v>
          </cell>
          <cell r="G1333" t="str">
            <v>5.2.3.27.10</v>
          </cell>
          <cell r="H1333" t="str">
            <v>BM Pengadaan Buku Keagamaan</v>
          </cell>
        </row>
        <row r="1334">
          <cell r="A1334" t="str">
            <v>5</v>
          </cell>
          <cell r="B1334" t="str">
            <v>2</v>
          </cell>
          <cell r="C1334" t="str">
            <v>3</v>
          </cell>
          <cell r="D1334" t="str">
            <v>27</v>
          </cell>
          <cell r="E1334" t="str">
            <v>11</v>
          </cell>
          <cell r="F1334" t="str">
            <v>5.2.3.27.11</v>
          </cell>
          <cell r="G1334" t="str">
            <v>5.2.3.27.11</v>
          </cell>
          <cell r="H1334" t="str">
            <v>BM Pengadaan Buku Sejarah</v>
          </cell>
        </row>
        <row r="1335">
          <cell r="A1335" t="str">
            <v>5</v>
          </cell>
          <cell r="B1335" t="str">
            <v>2</v>
          </cell>
          <cell r="C1335" t="str">
            <v>3</v>
          </cell>
          <cell r="D1335" t="str">
            <v>27</v>
          </cell>
          <cell r="E1335" t="str">
            <v>12</v>
          </cell>
          <cell r="F1335" t="str">
            <v>5.2.3.27.12</v>
          </cell>
          <cell r="G1335" t="str">
            <v>5.2.3.27.12</v>
          </cell>
          <cell r="H1335" t="str">
            <v>BM Pengadaan Buku Seni dan Budaya</v>
          </cell>
        </row>
        <row r="1336">
          <cell r="A1336" t="str">
            <v>5</v>
          </cell>
          <cell r="B1336" t="str">
            <v>2</v>
          </cell>
          <cell r="C1336" t="str">
            <v>3</v>
          </cell>
          <cell r="D1336" t="str">
            <v>27</v>
          </cell>
          <cell r="E1336" t="str">
            <v>13</v>
          </cell>
          <cell r="F1336" t="str">
            <v>5.2.3.27.13</v>
          </cell>
          <cell r="G1336" t="str">
            <v>5.2.3.27.13</v>
          </cell>
          <cell r="H1336" t="str">
            <v>BM Pengadaan Buku Ilmu Pengetahuan Umum</v>
          </cell>
        </row>
        <row r="1337">
          <cell r="A1337" t="str">
            <v>5</v>
          </cell>
          <cell r="B1337" t="str">
            <v>2</v>
          </cell>
          <cell r="C1337" t="str">
            <v>3</v>
          </cell>
          <cell r="D1337" t="str">
            <v>27</v>
          </cell>
          <cell r="E1337" t="str">
            <v>14</v>
          </cell>
          <cell r="F1337" t="str">
            <v>5.2.3.27.14</v>
          </cell>
          <cell r="G1337" t="str">
            <v>5.2.3.27.14</v>
          </cell>
          <cell r="H1337" t="str">
            <v>BM Pengadaan Buku Ilmu Pengetahuan Sosial</v>
          </cell>
        </row>
        <row r="1338">
          <cell r="A1338" t="str">
            <v>5</v>
          </cell>
          <cell r="B1338" t="str">
            <v>2</v>
          </cell>
          <cell r="C1338" t="str">
            <v>3</v>
          </cell>
          <cell r="D1338" t="str">
            <v>27</v>
          </cell>
          <cell r="E1338" t="str">
            <v>15</v>
          </cell>
          <cell r="F1338" t="str">
            <v>5.2.3.27.15</v>
          </cell>
          <cell r="G1338" t="str">
            <v>5.2.3.27.15</v>
          </cell>
          <cell r="H1338" t="str">
            <v>BM Pengadaan Buku Ilmu Politik dan Ketatanegaraan</v>
          </cell>
        </row>
        <row r="1339">
          <cell r="A1339" t="str">
            <v>5</v>
          </cell>
          <cell r="B1339" t="str">
            <v>2</v>
          </cell>
          <cell r="C1339" t="str">
            <v>3</v>
          </cell>
          <cell r="D1339" t="str">
            <v>27</v>
          </cell>
          <cell r="E1339" t="str">
            <v>16</v>
          </cell>
          <cell r="F1339" t="str">
            <v>5.2.3.27.16</v>
          </cell>
          <cell r="G1339" t="str">
            <v>5.2.3.27.16</v>
          </cell>
          <cell r="H1339" t="str">
            <v>BM Pengadaan Buku Ilmu Pengetahuan dan Teknologi</v>
          </cell>
        </row>
        <row r="1340">
          <cell r="A1340" t="str">
            <v>5</v>
          </cell>
          <cell r="B1340" t="str">
            <v>2</v>
          </cell>
          <cell r="C1340" t="str">
            <v>3</v>
          </cell>
          <cell r="D1340" t="str">
            <v>27</v>
          </cell>
          <cell r="E1340" t="str">
            <v>17</v>
          </cell>
          <cell r="F1340" t="str">
            <v>5.2.3.27.17</v>
          </cell>
          <cell r="G1340" t="str">
            <v>5.2.3.27.17</v>
          </cell>
          <cell r="H1340" t="str">
            <v>BM Pengadaan Buku Ensiklopedia</v>
          </cell>
        </row>
        <row r="1341">
          <cell r="A1341" t="str">
            <v>5</v>
          </cell>
          <cell r="B1341" t="str">
            <v>2</v>
          </cell>
          <cell r="C1341" t="str">
            <v>3</v>
          </cell>
          <cell r="D1341" t="str">
            <v>27</v>
          </cell>
          <cell r="E1341" t="str">
            <v>18</v>
          </cell>
          <cell r="F1341" t="str">
            <v>5.2.3.27.18</v>
          </cell>
          <cell r="G1341" t="str">
            <v>5.2.3.27.18</v>
          </cell>
          <cell r="H1341" t="str">
            <v>BM Pengadaan Buku Kamus Bahasa</v>
          </cell>
        </row>
        <row r="1342">
          <cell r="A1342" t="str">
            <v>5</v>
          </cell>
          <cell r="B1342" t="str">
            <v>2</v>
          </cell>
          <cell r="C1342" t="str">
            <v>3</v>
          </cell>
          <cell r="D1342" t="str">
            <v>27</v>
          </cell>
          <cell r="E1342" t="str">
            <v>19</v>
          </cell>
          <cell r="F1342" t="str">
            <v>5.2.3.27.19</v>
          </cell>
          <cell r="G1342" t="str">
            <v>5.2.3.27.19</v>
          </cell>
          <cell r="H1342" t="str">
            <v>BM Pengadaan Buku Ekonomi dan Keuangan</v>
          </cell>
        </row>
        <row r="1343">
          <cell r="A1343" t="str">
            <v>5</v>
          </cell>
          <cell r="B1343" t="str">
            <v>2</v>
          </cell>
          <cell r="C1343" t="str">
            <v>3</v>
          </cell>
          <cell r="D1343" t="str">
            <v>27</v>
          </cell>
          <cell r="E1343" t="str">
            <v>20</v>
          </cell>
          <cell r="F1343" t="str">
            <v>5.2.3.27.20</v>
          </cell>
          <cell r="G1343" t="str">
            <v>5.2.3.27.20</v>
          </cell>
          <cell r="H1343" t="str">
            <v>BM Pengadaan Buku Industri dan Perdagangan</v>
          </cell>
        </row>
        <row r="1344">
          <cell r="A1344" t="str">
            <v>5</v>
          </cell>
          <cell r="B1344" t="str">
            <v>2</v>
          </cell>
          <cell r="C1344" t="str">
            <v>3</v>
          </cell>
          <cell r="D1344" t="str">
            <v>27</v>
          </cell>
          <cell r="E1344" t="str">
            <v>21</v>
          </cell>
          <cell r="F1344" t="str">
            <v>5.2.3.27.21</v>
          </cell>
          <cell r="G1344" t="str">
            <v>5.2.3.27.21</v>
          </cell>
          <cell r="H1344" t="str">
            <v>BM Pengadaan Buku Peraturan Perundang-undangan</v>
          </cell>
        </row>
        <row r="1345">
          <cell r="A1345" t="str">
            <v>5</v>
          </cell>
          <cell r="B1345" t="str">
            <v>2</v>
          </cell>
          <cell r="C1345" t="str">
            <v>3</v>
          </cell>
          <cell r="D1345" t="str">
            <v>27</v>
          </cell>
          <cell r="E1345" t="str">
            <v>22</v>
          </cell>
          <cell r="F1345" t="str">
            <v>5.2.3.27.22</v>
          </cell>
          <cell r="G1345" t="str">
            <v>5.2.3.27.22</v>
          </cell>
          <cell r="H1345" t="str">
            <v>BM Pengadaan Buku Naskah</v>
          </cell>
        </row>
        <row r="1346">
          <cell r="A1346" t="str">
            <v>5</v>
          </cell>
          <cell r="B1346" t="str">
            <v>2</v>
          </cell>
          <cell r="C1346" t="str">
            <v>3</v>
          </cell>
          <cell r="D1346" t="str">
            <v>27</v>
          </cell>
          <cell r="E1346" t="str">
            <v>23</v>
          </cell>
          <cell r="F1346" t="str">
            <v>5.2.3.27.23</v>
          </cell>
          <cell r="G1346" t="str">
            <v>5.2.3.27.23</v>
          </cell>
          <cell r="H1346" t="str">
            <v>BM Pengadaan Terbitan Berkala (Jurnal, Compact Disk)</v>
          </cell>
        </row>
        <row r="1347">
          <cell r="A1347" t="str">
            <v>5</v>
          </cell>
          <cell r="B1347" t="str">
            <v>2</v>
          </cell>
          <cell r="C1347" t="str">
            <v>3</v>
          </cell>
          <cell r="D1347" t="str">
            <v>27</v>
          </cell>
          <cell r="E1347" t="str">
            <v>24</v>
          </cell>
          <cell r="F1347" t="str">
            <v>5.2.3.27.24</v>
          </cell>
          <cell r="G1347" t="str">
            <v>5.2.3.27.24</v>
          </cell>
          <cell r="H1347" t="str">
            <v>BM Pengadaan Mikro Film</v>
          </cell>
        </row>
        <row r="1348">
          <cell r="A1348" t="str">
            <v>5</v>
          </cell>
          <cell r="B1348" t="str">
            <v>2</v>
          </cell>
          <cell r="C1348" t="str">
            <v>3</v>
          </cell>
          <cell r="D1348" t="str">
            <v>27</v>
          </cell>
          <cell r="E1348" t="str">
            <v>25</v>
          </cell>
          <cell r="F1348" t="str">
            <v>5.2.3.27.25</v>
          </cell>
          <cell r="G1348" t="str">
            <v>5.2.3.27.25</v>
          </cell>
          <cell r="H1348" t="str">
            <v>BM Pengadaan Peta/Atlas/Globe</v>
          </cell>
        </row>
        <row r="1349">
          <cell r="A1349" t="str">
            <v>5</v>
          </cell>
          <cell r="B1349" t="str">
            <v>2</v>
          </cell>
          <cell r="C1349" t="str">
            <v>3</v>
          </cell>
          <cell r="D1349" t="str">
            <v>28</v>
          </cell>
          <cell r="F1349" t="str">
            <v>5.2.3.28</v>
          </cell>
          <cell r="G1349" t="str">
            <v>5.2.3.28.0</v>
          </cell>
          <cell r="H1349" t="str">
            <v>Belanja Modal Pengadaan Barang Bercorak Kesenian, Kebudayaan</v>
          </cell>
        </row>
        <row r="1350">
          <cell r="A1350" t="str">
            <v>5</v>
          </cell>
          <cell r="B1350" t="str">
            <v>2</v>
          </cell>
          <cell r="C1350" t="str">
            <v>3</v>
          </cell>
          <cell r="D1350" t="str">
            <v>28</v>
          </cell>
          <cell r="E1350" t="str">
            <v>01</v>
          </cell>
          <cell r="F1350" t="str">
            <v>5.2.3.28.01</v>
          </cell>
          <cell r="G1350" t="str">
            <v>5.2.3.28.01</v>
          </cell>
          <cell r="H1350" t="str">
            <v>BM Pengadaan Lukisan/Foto</v>
          </cell>
        </row>
        <row r="1351">
          <cell r="A1351" t="str">
            <v>5</v>
          </cell>
          <cell r="B1351" t="str">
            <v>2</v>
          </cell>
          <cell r="C1351" t="str">
            <v>3</v>
          </cell>
          <cell r="D1351" t="str">
            <v>28</v>
          </cell>
          <cell r="E1351" t="str">
            <v>02</v>
          </cell>
          <cell r="F1351" t="str">
            <v>5.2.3.28.02</v>
          </cell>
          <cell r="G1351" t="str">
            <v>5.2.3.28.02</v>
          </cell>
          <cell r="H1351" t="str">
            <v>BM Pengadaan Patung</v>
          </cell>
        </row>
        <row r="1352">
          <cell r="A1352" t="str">
            <v>5</v>
          </cell>
          <cell r="B1352" t="str">
            <v>2</v>
          </cell>
          <cell r="C1352" t="str">
            <v>3</v>
          </cell>
          <cell r="D1352" t="str">
            <v>28</v>
          </cell>
          <cell r="E1352" t="str">
            <v>03</v>
          </cell>
          <cell r="F1352" t="str">
            <v>5.2.3.28.03</v>
          </cell>
          <cell r="G1352" t="str">
            <v>5.2.3.28.03</v>
          </cell>
          <cell r="H1352" t="str">
            <v>BM Pengadaan Ukiran</v>
          </cell>
        </row>
        <row r="1353">
          <cell r="A1353" t="str">
            <v>5</v>
          </cell>
          <cell r="B1353" t="str">
            <v>2</v>
          </cell>
          <cell r="C1353" t="str">
            <v>3</v>
          </cell>
          <cell r="D1353" t="str">
            <v>28</v>
          </cell>
          <cell r="E1353" t="str">
            <v>04</v>
          </cell>
          <cell r="F1353" t="str">
            <v>5.2.3.28.04</v>
          </cell>
          <cell r="G1353" t="str">
            <v>5.2.3.28.04</v>
          </cell>
          <cell r="H1353" t="str">
            <v>BM Pengadaan Pahatan</v>
          </cell>
        </row>
        <row r="1354">
          <cell r="A1354" t="str">
            <v>5</v>
          </cell>
          <cell r="B1354" t="str">
            <v>2</v>
          </cell>
          <cell r="C1354" t="str">
            <v>3</v>
          </cell>
          <cell r="D1354" t="str">
            <v>28</v>
          </cell>
          <cell r="E1354" t="str">
            <v>05</v>
          </cell>
          <cell r="F1354" t="str">
            <v>5.2.3.28.05</v>
          </cell>
          <cell r="G1354" t="str">
            <v>5.2.3.28.05</v>
          </cell>
          <cell r="H1354" t="str">
            <v>BM Pengadaan Batu Alam</v>
          </cell>
        </row>
        <row r="1355">
          <cell r="A1355" t="str">
            <v>5</v>
          </cell>
          <cell r="B1355" t="str">
            <v>2</v>
          </cell>
          <cell r="C1355" t="str">
            <v>3</v>
          </cell>
          <cell r="D1355" t="str">
            <v>28</v>
          </cell>
          <cell r="E1355" t="str">
            <v>06</v>
          </cell>
          <cell r="F1355" t="str">
            <v>5.2.3.28.06</v>
          </cell>
          <cell r="G1355" t="str">
            <v>5.2.3.28.06</v>
          </cell>
          <cell r="H1355" t="str">
            <v>BM Pengadaan Maket/Miniatur/Diorama</v>
          </cell>
        </row>
        <row r="1356">
          <cell r="A1356" t="str">
            <v>5</v>
          </cell>
          <cell r="B1356" t="str">
            <v>2</v>
          </cell>
          <cell r="C1356" t="str">
            <v>3</v>
          </cell>
          <cell r="D1356" t="str">
            <v>29</v>
          </cell>
          <cell r="F1356" t="str">
            <v>5.2.3.29</v>
          </cell>
          <cell r="G1356" t="str">
            <v>5.2.3.29.0</v>
          </cell>
          <cell r="H1356" t="str">
            <v>Belanja Modal Pengadaan Hewan/Ternak dan Tanaman</v>
          </cell>
        </row>
        <row r="1357">
          <cell r="A1357" t="str">
            <v>5</v>
          </cell>
          <cell r="B1357" t="str">
            <v>2</v>
          </cell>
          <cell r="C1357" t="str">
            <v>3</v>
          </cell>
          <cell r="D1357" t="str">
            <v>29</v>
          </cell>
          <cell r="E1357" t="str">
            <v>01</v>
          </cell>
          <cell r="F1357" t="str">
            <v>5.2.3.29.01</v>
          </cell>
          <cell r="G1357" t="str">
            <v>5.2.3.29.01</v>
          </cell>
          <cell r="H1357" t="str">
            <v>BM Pengadaan Hewan Kebun binatang</v>
          </cell>
        </row>
        <row r="1358">
          <cell r="A1358" t="str">
            <v>5</v>
          </cell>
          <cell r="B1358" t="str">
            <v>2</v>
          </cell>
          <cell r="C1358" t="str">
            <v>3</v>
          </cell>
          <cell r="D1358" t="str">
            <v>29</v>
          </cell>
          <cell r="E1358" t="str">
            <v>02</v>
          </cell>
          <cell r="F1358" t="str">
            <v>5.2.3.29.02</v>
          </cell>
          <cell r="G1358" t="str">
            <v>5.2.3.29.02</v>
          </cell>
          <cell r="H1358" t="str">
            <v>BM Pengadaan Ternak</v>
          </cell>
        </row>
        <row r="1359">
          <cell r="A1359" t="str">
            <v>5</v>
          </cell>
          <cell r="B1359" t="str">
            <v>2</v>
          </cell>
          <cell r="C1359" t="str">
            <v>3</v>
          </cell>
          <cell r="D1359" t="str">
            <v>29</v>
          </cell>
          <cell r="E1359" t="str">
            <v>03</v>
          </cell>
          <cell r="F1359" t="str">
            <v>5.2.3.29.03</v>
          </cell>
          <cell r="G1359" t="str">
            <v>5.2.3.29.03</v>
          </cell>
          <cell r="H1359" t="str">
            <v>BM Pengadaan Tanaman</v>
          </cell>
        </row>
        <row r="1360">
          <cell r="A1360" t="str">
            <v>5</v>
          </cell>
          <cell r="B1360" t="str">
            <v>2</v>
          </cell>
          <cell r="C1360" t="str">
            <v>3</v>
          </cell>
          <cell r="D1360" t="str">
            <v>30</v>
          </cell>
          <cell r="F1360" t="str">
            <v>5.2.3.30</v>
          </cell>
          <cell r="G1360" t="str">
            <v>5.2.3.30.0</v>
          </cell>
          <cell r="H1360" t="str">
            <v>Belanja Modal Pengadaan Alat-Alat Persenjataan/Keamanan</v>
          </cell>
        </row>
        <row r="1361">
          <cell r="A1361" t="str">
            <v>5</v>
          </cell>
          <cell r="B1361" t="str">
            <v>2</v>
          </cell>
          <cell r="C1361" t="str">
            <v>3</v>
          </cell>
          <cell r="D1361" t="str">
            <v>30</v>
          </cell>
          <cell r="E1361" t="str">
            <v>01</v>
          </cell>
          <cell r="F1361" t="str">
            <v>5.2.3.30.01</v>
          </cell>
          <cell r="G1361" t="str">
            <v>5.2.3.30.01</v>
          </cell>
          <cell r="H1361" t="str">
            <v>BM Pengadaan Senjata Api</v>
          </cell>
        </row>
        <row r="1362">
          <cell r="A1362" t="str">
            <v>5</v>
          </cell>
          <cell r="B1362" t="str">
            <v>2</v>
          </cell>
          <cell r="C1362" t="str">
            <v>3</v>
          </cell>
          <cell r="D1362" t="str">
            <v>30</v>
          </cell>
          <cell r="E1362" t="str">
            <v>02</v>
          </cell>
          <cell r="F1362" t="str">
            <v>5.2.3.30.02</v>
          </cell>
          <cell r="G1362" t="str">
            <v>5.2.3.30.02</v>
          </cell>
          <cell r="H1362" t="str">
            <v>BM Pengadaan Radar</v>
          </cell>
        </row>
        <row r="1363">
          <cell r="A1363" t="str">
            <v>5</v>
          </cell>
          <cell r="B1363" t="str">
            <v>2</v>
          </cell>
          <cell r="C1363" t="str">
            <v>3</v>
          </cell>
          <cell r="D1363" t="str">
            <v>30</v>
          </cell>
          <cell r="E1363" t="str">
            <v>03</v>
          </cell>
          <cell r="F1363" t="str">
            <v>5.2.3.30.03</v>
          </cell>
          <cell r="G1363" t="str">
            <v>5.2.3.30.03</v>
          </cell>
          <cell r="H1363" t="str">
            <v>BM Pengadaan Mobil Water Canon</v>
          </cell>
        </row>
        <row r="1364">
          <cell r="A1364" t="str">
            <v>5</v>
          </cell>
          <cell r="B1364" t="str">
            <v>2</v>
          </cell>
          <cell r="C1364" t="str">
            <v>3</v>
          </cell>
          <cell r="D1364" t="str">
            <v>30</v>
          </cell>
          <cell r="E1364" t="str">
            <v>04</v>
          </cell>
          <cell r="F1364" t="str">
            <v>5.2.3.30.04</v>
          </cell>
          <cell r="G1364" t="str">
            <v>5.2.3.30.04</v>
          </cell>
          <cell r="H1364" t="str">
            <v>BM Pengadaan Borgol</v>
          </cell>
        </row>
        <row r="1365">
          <cell r="A1365" t="str">
            <v>5</v>
          </cell>
          <cell r="B1365" t="str">
            <v>2</v>
          </cell>
          <cell r="C1365" t="str">
            <v>3</v>
          </cell>
          <cell r="D1365" t="str">
            <v>30</v>
          </cell>
          <cell r="E1365" t="str">
            <v>05</v>
          </cell>
          <cell r="F1365" t="str">
            <v>5.2.3.30.05</v>
          </cell>
          <cell r="G1365" t="str">
            <v>5.2.3.30.05</v>
          </cell>
          <cell r="H1365" t="str">
            <v>BM Pengadaan Sangkur/Bayonet</v>
          </cell>
        </row>
        <row r="1366">
          <cell r="A1366" t="str">
            <v>5</v>
          </cell>
          <cell r="B1366" t="str">
            <v>2</v>
          </cell>
          <cell r="C1366" t="str">
            <v>3</v>
          </cell>
          <cell r="D1366" t="str">
            <v>30</v>
          </cell>
          <cell r="E1366" t="str">
            <v>06</v>
          </cell>
          <cell r="F1366" t="str">
            <v>5.2.3.30.06</v>
          </cell>
          <cell r="G1366" t="str">
            <v>5.2.3.30.06</v>
          </cell>
          <cell r="H1366" t="str">
            <v>BM Pengadaan Perisai/Tameng</v>
          </cell>
        </row>
        <row r="1367">
          <cell r="A1367" t="str">
            <v>5</v>
          </cell>
          <cell r="B1367" t="str">
            <v>2</v>
          </cell>
          <cell r="C1367" t="str">
            <v>3</v>
          </cell>
          <cell r="D1367" t="str">
            <v>30</v>
          </cell>
          <cell r="E1367" t="str">
            <v>07</v>
          </cell>
          <cell r="F1367" t="str">
            <v>5.2.3.30.07</v>
          </cell>
          <cell r="G1367" t="str">
            <v>5.2.3.30.07</v>
          </cell>
          <cell r="H1367" t="str">
            <v>BM Pengadaan Detektor Logam</v>
          </cell>
        </row>
        <row r="1368">
          <cell r="A1368" t="str">
            <v>5</v>
          </cell>
          <cell r="B1368" t="str">
            <v>2</v>
          </cell>
          <cell r="C1368" t="str">
            <v>3</v>
          </cell>
          <cell r="D1368" t="str">
            <v>30</v>
          </cell>
          <cell r="E1368" t="str">
            <v>08</v>
          </cell>
          <cell r="F1368" t="str">
            <v>5.2.3.30.08</v>
          </cell>
          <cell r="G1368" t="str">
            <v>5.2.3.30.08</v>
          </cell>
          <cell r="H1368" t="str">
            <v>BM Pengadaan Rompi Anti Peluru</v>
          </cell>
        </row>
        <row r="1369">
          <cell r="A1369" t="str">
            <v>5</v>
          </cell>
          <cell r="B1369" t="str">
            <v>2</v>
          </cell>
          <cell r="C1369" t="str">
            <v>3</v>
          </cell>
          <cell r="D1369" t="str">
            <v>30</v>
          </cell>
          <cell r="E1369" t="str">
            <v>09</v>
          </cell>
          <cell r="F1369" t="str">
            <v>5.2.3.30.09</v>
          </cell>
          <cell r="G1369" t="str">
            <v>5.2.3.30.09</v>
          </cell>
          <cell r="H1369" t="str">
            <v>BM Pengadaan Pentungan</v>
          </cell>
        </row>
        <row r="1370">
          <cell r="A1370" t="str">
            <v>5</v>
          </cell>
          <cell r="B1370" t="str">
            <v>2</v>
          </cell>
          <cell r="C1370" t="str">
            <v>3</v>
          </cell>
          <cell r="D1370" t="str">
            <v>30</v>
          </cell>
          <cell r="E1370" t="str">
            <v>10</v>
          </cell>
          <cell r="F1370" t="str">
            <v>5.2.3.30.10</v>
          </cell>
          <cell r="G1370" t="str">
            <v>5.2.3.30.10</v>
          </cell>
          <cell r="H1370" t="str">
            <v>BM Pengadaan Helm</v>
          </cell>
        </row>
        <row r="1371">
          <cell r="A1371" t="str">
            <v>5</v>
          </cell>
          <cell r="B1371" t="str">
            <v>2</v>
          </cell>
          <cell r="C1371" t="str">
            <v>3</v>
          </cell>
          <cell r="D1371" t="str">
            <v>30</v>
          </cell>
          <cell r="E1371" t="str">
            <v>11</v>
          </cell>
          <cell r="F1371" t="str">
            <v>5.2.3.30.11</v>
          </cell>
          <cell r="G1371" t="str">
            <v>5.2.3.30.11</v>
          </cell>
          <cell r="H1371" t="str">
            <v>BM Pengadaan Alarm/Sirene</v>
          </cell>
        </row>
        <row r="1372">
          <cell r="A1372" t="str">
            <v>5</v>
          </cell>
          <cell r="B1372" t="str">
            <v>2</v>
          </cell>
          <cell r="C1372" t="str">
            <v>3</v>
          </cell>
          <cell r="D1372" t="str">
            <v>30</v>
          </cell>
          <cell r="E1372" t="str">
            <v>12</v>
          </cell>
          <cell r="F1372" t="str">
            <v>5.2.3.30.12</v>
          </cell>
          <cell r="G1372" t="str">
            <v>5.2.3.30.12</v>
          </cell>
          <cell r="H1372" t="str">
            <v>BM Pengadaan Sentolop/Senter</v>
          </cell>
        </row>
        <row r="1373">
          <cell r="A1373" t="str">
            <v>6</v>
          </cell>
          <cell r="F1373" t="str">
            <v>6</v>
          </cell>
          <cell r="G1373" t="str">
            <v>6.0.0.0.0</v>
          </cell>
          <cell r="H1373" t="str">
            <v>PEMBIAYAAN DAERAH</v>
          </cell>
        </row>
        <row r="1374">
          <cell r="A1374" t="str">
            <v>6</v>
          </cell>
          <cell r="B1374" t="str">
            <v>1</v>
          </cell>
          <cell r="F1374" t="str">
            <v>6.1</v>
          </cell>
          <cell r="G1374" t="str">
            <v>6.1.0.0.0</v>
          </cell>
          <cell r="H1374" t="str">
            <v>Penerimaan Pembiayaan Daerah</v>
          </cell>
        </row>
        <row r="1375">
          <cell r="A1375" t="str">
            <v>6</v>
          </cell>
          <cell r="B1375" t="str">
            <v>1</v>
          </cell>
          <cell r="C1375" t="str">
            <v>1</v>
          </cell>
          <cell r="F1375" t="str">
            <v>6.1.1</v>
          </cell>
          <cell r="G1375" t="str">
            <v>6.1.1.0.0</v>
          </cell>
          <cell r="H1375" t="str">
            <v>Sisa Lebih Perhitungan Anggaran Tahun Anggaran Sebelumnya</v>
          </cell>
        </row>
        <row r="1376">
          <cell r="A1376" t="str">
            <v>6</v>
          </cell>
          <cell r="B1376" t="str">
            <v>1</v>
          </cell>
          <cell r="C1376" t="str">
            <v>1</v>
          </cell>
          <cell r="D1376" t="str">
            <v>01</v>
          </cell>
          <cell r="F1376" t="str">
            <v>6.1.1.01</v>
          </cell>
          <cell r="G1376" t="str">
            <v>6.1.1.01.0</v>
          </cell>
          <cell r="H1376" t="str">
            <v>Pelampauan Penerimaan PAD</v>
          </cell>
        </row>
        <row r="1377">
          <cell r="A1377" t="str">
            <v>6</v>
          </cell>
          <cell r="B1377" t="str">
            <v>1</v>
          </cell>
          <cell r="C1377" t="str">
            <v>1</v>
          </cell>
          <cell r="D1377" t="str">
            <v>01</v>
          </cell>
          <cell r="E1377" t="str">
            <v>01</v>
          </cell>
          <cell r="F1377" t="str">
            <v>6.1.1.01.01</v>
          </cell>
          <cell r="G1377" t="str">
            <v>6.1.1.01.01</v>
          </cell>
          <cell r="H1377" t="str">
            <v>Pajak Daerah</v>
          </cell>
        </row>
        <row r="1378">
          <cell r="A1378" t="str">
            <v>6</v>
          </cell>
          <cell r="B1378" t="str">
            <v>1</v>
          </cell>
          <cell r="C1378" t="str">
            <v>1</v>
          </cell>
          <cell r="D1378" t="str">
            <v>01</v>
          </cell>
          <cell r="E1378" t="str">
            <v>02</v>
          </cell>
          <cell r="F1378" t="str">
            <v>6.1.1.01.02</v>
          </cell>
          <cell r="G1378" t="str">
            <v>6.1.1.01.02</v>
          </cell>
          <cell r="H1378" t="str">
            <v>Retribusi Daerah</v>
          </cell>
        </row>
        <row r="1379">
          <cell r="A1379" t="str">
            <v>6</v>
          </cell>
          <cell r="B1379" t="str">
            <v>1</v>
          </cell>
          <cell r="C1379" t="str">
            <v>1</v>
          </cell>
          <cell r="D1379" t="str">
            <v>01</v>
          </cell>
          <cell r="E1379" t="str">
            <v>03</v>
          </cell>
          <cell r="F1379" t="str">
            <v>6.1.1.01.03</v>
          </cell>
          <cell r="G1379" t="str">
            <v>6.1.1.01.03</v>
          </cell>
          <cell r="H1379" t="str">
            <v>Hasil Pengelolaan Kekayaan Daerah yang Dipisahkan</v>
          </cell>
        </row>
        <row r="1380">
          <cell r="A1380" t="str">
            <v>6</v>
          </cell>
          <cell r="B1380" t="str">
            <v>1</v>
          </cell>
          <cell r="C1380" t="str">
            <v>1</v>
          </cell>
          <cell r="D1380" t="str">
            <v>01</v>
          </cell>
          <cell r="E1380" t="str">
            <v>04</v>
          </cell>
          <cell r="F1380" t="str">
            <v>6.1.1.01.04</v>
          </cell>
          <cell r="G1380" t="str">
            <v>6.1.1.01.04</v>
          </cell>
          <cell r="H1380" t="str">
            <v>Lain-lain PAD yang Sah</v>
          </cell>
        </row>
        <row r="1381">
          <cell r="A1381" t="str">
            <v>6</v>
          </cell>
          <cell r="B1381" t="str">
            <v>1</v>
          </cell>
          <cell r="C1381" t="str">
            <v>1</v>
          </cell>
          <cell r="D1381" t="str">
            <v>02</v>
          </cell>
          <cell r="F1381" t="str">
            <v>6.1.1.02</v>
          </cell>
          <cell r="G1381" t="str">
            <v>6.1.1.02.0</v>
          </cell>
          <cell r="H1381" t="str">
            <v>Pelampauan Penerimaan Dana Perimbangan</v>
          </cell>
        </row>
        <row r="1382">
          <cell r="A1382" t="str">
            <v>6</v>
          </cell>
          <cell r="B1382" t="str">
            <v>1</v>
          </cell>
          <cell r="C1382" t="str">
            <v>1</v>
          </cell>
          <cell r="D1382" t="str">
            <v>02</v>
          </cell>
          <cell r="E1382" t="str">
            <v>01</v>
          </cell>
          <cell r="F1382" t="str">
            <v>6.1.1.02.01</v>
          </cell>
          <cell r="G1382" t="str">
            <v>6.1.1.02.01</v>
          </cell>
          <cell r="H1382" t="str">
            <v>Bagi Hasil Pajak</v>
          </cell>
        </row>
        <row r="1383">
          <cell r="A1383" t="str">
            <v>6</v>
          </cell>
          <cell r="B1383" t="str">
            <v>1</v>
          </cell>
          <cell r="C1383" t="str">
            <v>1</v>
          </cell>
          <cell r="D1383" t="str">
            <v>02</v>
          </cell>
          <cell r="E1383" t="str">
            <v>02</v>
          </cell>
          <cell r="F1383" t="str">
            <v>6.1.1.02.02</v>
          </cell>
          <cell r="G1383" t="str">
            <v>6.1.1.02.02</v>
          </cell>
          <cell r="H1383" t="str">
            <v>Bagi Hasil Bukan Pajak/Sumber Daya Alam</v>
          </cell>
        </row>
        <row r="1384">
          <cell r="A1384" t="str">
            <v>6</v>
          </cell>
          <cell r="B1384" t="str">
            <v>1</v>
          </cell>
          <cell r="C1384" t="str">
            <v>1</v>
          </cell>
          <cell r="D1384" t="str">
            <v>03</v>
          </cell>
          <cell r="F1384" t="str">
            <v>6.1.1.03</v>
          </cell>
          <cell r="G1384" t="str">
            <v>6.1.1.03.0</v>
          </cell>
          <cell r="H1384" t="str">
            <v>Pelampauan Penerimaan Lain-lain Pendapatan Daerah Yang Sah</v>
          </cell>
        </row>
        <row r="1385">
          <cell r="A1385" t="str">
            <v>6</v>
          </cell>
          <cell r="B1385" t="str">
            <v>1</v>
          </cell>
          <cell r="C1385" t="str">
            <v>1</v>
          </cell>
          <cell r="D1385" t="str">
            <v>03</v>
          </cell>
          <cell r="E1385" t="str">
            <v>01</v>
          </cell>
          <cell r="F1385" t="str">
            <v>6.1.1.03.01</v>
          </cell>
          <cell r="G1385" t="str">
            <v>6.1.1.03.01</v>
          </cell>
          <cell r="H1385" t="str">
            <v>Pelampauan Penerimaan Lain-lain Pendapatan Daerah Yang Sah</v>
          </cell>
        </row>
        <row r="1386">
          <cell r="A1386" t="str">
            <v>6</v>
          </cell>
          <cell r="B1386" t="str">
            <v>1</v>
          </cell>
          <cell r="C1386" t="str">
            <v>1</v>
          </cell>
          <cell r="D1386" t="str">
            <v>04</v>
          </cell>
          <cell r="F1386" t="str">
            <v>6.1.1.04</v>
          </cell>
          <cell r="G1386" t="str">
            <v>6.1.1.04.0</v>
          </cell>
          <cell r="H1386" t="str">
            <v>Sisa Penghematan Belanja atau Akibat Lainnya</v>
          </cell>
        </row>
        <row r="1387">
          <cell r="A1387" t="str">
            <v>6</v>
          </cell>
          <cell r="B1387" t="str">
            <v>1</v>
          </cell>
          <cell r="C1387" t="str">
            <v>1</v>
          </cell>
          <cell r="D1387" t="str">
            <v>04</v>
          </cell>
          <cell r="E1387" t="str">
            <v>01</v>
          </cell>
          <cell r="F1387" t="str">
            <v>6.1.1.04.01</v>
          </cell>
          <cell r="G1387" t="str">
            <v>6.1.1.04.01</v>
          </cell>
          <cell r="H1387" t="str">
            <v>Belanja Pegawai dari Belanja Tidak Langsung</v>
          </cell>
        </row>
        <row r="1388">
          <cell r="A1388" t="str">
            <v>6</v>
          </cell>
          <cell r="B1388" t="str">
            <v>1</v>
          </cell>
          <cell r="C1388" t="str">
            <v>1</v>
          </cell>
          <cell r="D1388" t="str">
            <v>04</v>
          </cell>
          <cell r="E1388" t="str">
            <v>02</v>
          </cell>
          <cell r="F1388" t="str">
            <v>6.1.1.04.02</v>
          </cell>
          <cell r="G1388" t="str">
            <v>6.1.1.04.02</v>
          </cell>
          <cell r="H1388" t="str">
            <v>Belanja Pegawai dari Belanja Langsung</v>
          </cell>
        </row>
        <row r="1389">
          <cell r="A1389" t="str">
            <v>6</v>
          </cell>
          <cell r="B1389" t="str">
            <v>1</v>
          </cell>
          <cell r="C1389" t="str">
            <v>1</v>
          </cell>
          <cell r="D1389" t="str">
            <v>04</v>
          </cell>
          <cell r="E1389" t="str">
            <v>03</v>
          </cell>
          <cell r="F1389" t="str">
            <v>6.1.1.04.03</v>
          </cell>
          <cell r="G1389" t="str">
            <v>6.1.1.04.03</v>
          </cell>
          <cell r="H1389" t="str">
            <v>Belanja Barang dan Jasa</v>
          </cell>
        </row>
        <row r="1390">
          <cell r="A1390" t="str">
            <v>6</v>
          </cell>
          <cell r="B1390" t="str">
            <v>1</v>
          </cell>
          <cell r="C1390" t="str">
            <v>1</v>
          </cell>
          <cell r="D1390" t="str">
            <v>04</v>
          </cell>
          <cell r="E1390" t="str">
            <v>04</v>
          </cell>
          <cell r="F1390" t="str">
            <v>6.1.1.04.04</v>
          </cell>
          <cell r="G1390" t="str">
            <v>6.1.1.04.04</v>
          </cell>
          <cell r="H1390" t="str">
            <v>Belanja Modal</v>
          </cell>
        </row>
        <row r="1391">
          <cell r="A1391" t="str">
            <v>6</v>
          </cell>
          <cell r="B1391" t="str">
            <v>1</v>
          </cell>
          <cell r="C1391" t="str">
            <v>1</v>
          </cell>
          <cell r="D1391" t="str">
            <v>04</v>
          </cell>
          <cell r="E1391" t="str">
            <v>05</v>
          </cell>
          <cell r="F1391" t="str">
            <v>6.1.1.04.05</v>
          </cell>
          <cell r="G1391" t="str">
            <v>6.1.1.04.05</v>
          </cell>
          <cell r="H1391" t="str">
            <v>Belanja Bunga</v>
          </cell>
        </row>
        <row r="1392">
          <cell r="A1392" t="str">
            <v>6</v>
          </cell>
          <cell r="B1392" t="str">
            <v>1</v>
          </cell>
          <cell r="C1392" t="str">
            <v>1</v>
          </cell>
          <cell r="D1392" t="str">
            <v>04</v>
          </cell>
          <cell r="E1392" t="str">
            <v>06</v>
          </cell>
          <cell r="F1392" t="str">
            <v>6.1.1.04.06</v>
          </cell>
          <cell r="G1392" t="str">
            <v>6.1.1.04.06</v>
          </cell>
          <cell r="H1392" t="str">
            <v>Belanja Subsidi</v>
          </cell>
        </row>
        <row r="1393">
          <cell r="A1393" t="str">
            <v>6</v>
          </cell>
          <cell r="B1393" t="str">
            <v>1</v>
          </cell>
          <cell r="C1393" t="str">
            <v>1</v>
          </cell>
          <cell r="D1393" t="str">
            <v>04</v>
          </cell>
          <cell r="E1393" t="str">
            <v>07</v>
          </cell>
          <cell r="F1393" t="str">
            <v>6.1.1.04.07</v>
          </cell>
          <cell r="G1393" t="str">
            <v>6.1.1.04.07</v>
          </cell>
          <cell r="H1393" t="str">
            <v>Belanja Hibah</v>
          </cell>
        </row>
        <row r="1394">
          <cell r="A1394" t="str">
            <v>6</v>
          </cell>
          <cell r="B1394" t="str">
            <v>1</v>
          </cell>
          <cell r="C1394" t="str">
            <v>1</v>
          </cell>
          <cell r="D1394" t="str">
            <v>04</v>
          </cell>
          <cell r="E1394" t="str">
            <v>08</v>
          </cell>
          <cell r="F1394" t="str">
            <v>6.1.1.04.08</v>
          </cell>
          <cell r="G1394" t="str">
            <v>6.1.1.04.08</v>
          </cell>
          <cell r="H1394" t="str">
            <v>Belanja Bantuan Sosial</v>
          </cell>
        </row>
        <row r="1395">
          <cell r="A1395" t="str">
            <v>6</v>
          </cell>
          <cell r="B1395" t="str">
            <v>1</v>
          </cell>
          <cell r="C1395" t="str">
            <v>1</v>
          </cell>
          <cell r="D1395" t="str">
            <v>04</v>
          </cell>
          <cell r="E1395" t="str">
            <v>09</v>
          </cell>
          <cell r="F1395" t="str">
            <v>6.1.1.04.09</v>
          </cell>
          <cell r="G1395" t="str">
            <v>6.1.1.04.09</v>
          </cell>
          <cell r="H1395" t="str">
            <v>Belanja Belanja Bagi Hasil</v>
          </cell>
        </row>
        <row r="1396">
          <cell r="A1396" t="str">
            <v>6</v>
          </cell>
          <cell r="B1396" t="str">
            <v>1</v>
          </cell>
          <cell r="C1396" t="str">
            <v>1</v>
          </cell>
          <cell r="D1396" t="str">
            <v>04</v>
          </cell>
          <cell r="E1396" t="str">
            <v>10</v>
          </cell>
          <cell r="F1396" t="str">
            <v>6.1.1.04.10</v>
          </cell>
          <cell r="G1396" t="str">
            <v>6.1.1.04.10</v>
          </cell>
          <cell r="H1396" t="str">
            <v>Belanja Bantuan Keuangan</v>
          </cell>
        </row>
        <row r="1397">
          <cell r="A1397" t="str">
            <v>6</v>
          </cell>
          <cell r="B1397" t="str">
            <v>1</v>
          </cell>
          <cell r="C1397" t="str">
            <v>1</v>
          </cell>
          <cell r="D1397" t="str">
            <v>04</v>
          </cell>
          <cell r="E1397" t="str">
            <v>11</v>
          </cell>
          <cell r="F1397" t="str">
            <v>6.1.1.04.11</v>
          </cell>
          <cell r="G1397" t="str">
            <v>6.1.1.04.11</v>
          </cell>
          <cell r="H1397" t="str">
            <v>Belanja Tidak Terduga</v>
          </cell>
        </row>
        <row r="1398">
          <cell r="A1398" t="str">
            <v>6</v>
          </cell>
          <cell r="B1398" t="str">
            <v>1</v>
          </cell>
          <cell r="C1398" t="str">
            <v>1</v>
          </cell>
          <cell r="D1398" t="str">
            <v>05</v>
          </cell>
          <cell r="F1398" t="str">
            <v>6.1.1.05</v>
          </cell>
          <cell r="G1398" t="str">
            <v>6.1.1.05.0</v>
          </cell>
          <cell r="H1398" t="str">
            <v>Kewajiban kepada Pihak Ketiga sampai dengan Akhir Tahun Belum Terselesaikan</v>
          </cell>
        </row>
        <row r="1399">
          <cell r="A1399" t="str">
            <v>6</v>
          </cell>
          <cell r="B1399" t="str">
            <v>1</v>
          </cell>
          <cell r="C1399" t="str">
            <v>1</v>
          </cell>
          <cell r="D1399" t="str">
            <v>05</v>
          </cell>
          <cell r="E1399" t="str">
            <v>01</v>
          </cell>
          <cell r="F1399" t="str">
            <v>6.1.1.05.01</v>
          </cell>
          <cell r="G1399" t="str">
            <v>6.1.1.05.01</v>
          </cell>
          <cell r="H1399" t="str">
            <v>Uang Jaminan Pelaksanaan/Pemeliharaan</v>
          </cell>
        </row>
        <row r="1400">
          <cell r="A1400" t="str">
            <v>6</v>
          </cell>
          <cell r="B1400" t="str">
            <v>1</v>
          </cell>
          <cell r="C1400" t="str">
            <v>1</v>
          </cell>
          <cell r="D1400" t="str">
            <v>05</v>
          </cell>
          <cell r="E1400" t="str">
            <v>02</v>
          </cell>
          <cell r="F1400" t="str">
            <v>6.1.1.05.02</v>
          </cell>
          <cell r="G1400" t="str">
            <v>6.1.1.05.02</v>
          </cell>
          <cell r="H1400" t="str">
            <v>Potongan Taspen</v>
          </cell>
        </row>
        <row r="1401">
          <cell r="A1401" t="str">
            <v>6</v>
          </cell>
          <cell r="B1401" t="str">
            <v>1</v>
          </cell>
          <cell r="C1401" t="str">
            <v>1</v>
          </cell>
          <cell r="D1401" t="str">
            <v>05</v>
          </cell>
          <cell r="E1401" t="str">
            <v>03</v>
          </cell>
          <cell r="F1401" t="str">
            <v>6.1.1.05.03</v>
          </cell>
          <cell r="G1401" t="str">
            <v>6.1.1.05.03</v>
          </cell>
          <cell r="H1401" t="str">
            <v>Potongan Beras</v>
          </cell>
        </row>
        <row r="1402">
          <cell r="A1402" t="str">
            <v>6</v>
          </cell>
          <cell r="B1402" t="str">
            <v>1</v>
          </cell>
          <cell r="C1402" t="str">
            <v>1</v>
          </cell>
          <cell r="D1402" t="str">
            <v>05</v>
          </cell>
          <cell r="E1402" t="str">
            <v>04</v>
          </cell>
          <cell r="F1402" t="str">
            <v>6.1.1.05.04</v>
          </cell>
          <cell r="G1402" t="str">
            <v>6.1.1.05.04</v>
          </cell>
          <cell r="H1402" t="str">
            <v>Askes</v>
          </cell>
        </row>
        <row r="1403">
          <cell r="A1403" t="str">
            <v>6</v>
          </cell>
          <cell r="B1403" t="str">
            <v>1</v>
          </cell>
          <cell r="C1403" t="str">
            <v>1</v>
          </cell>
          <cell r="D1403" t="str">
            <v>06</v>
          </cell>
          <cell r="F1403" t="str">
            <v>6.1.1.06</v>
          </cell>
          <cell r="G1403" t="str">
            <v>6.1.1.06.0</v>
          </cell>
          <cell r="H1403" t="str">
            <v>Kegiatan Lanjutan</v>
          </cell>
        </row>
        <row r="1404">
          <cell r="A1404" t="str">
            <v>6</v>
          </cell>
          <cell r="B1404" t="str">
            <v>1</v>
          </cell>
          <cell r="C1404" t="str">
            <v>1</v>
          </cell>
          <cell r="D1404" t="str">
            <v>06</v>
          </cell>
          <cell r="E1404" t="str">
            <v>01</v>
          </cell>
          <cell r="F1404" t="str">
            <v>6.1.1.06.01</v>
          </cell>
          <cell r="G1404" t="str">
            <v>6.1.1.06.01</v>
          </cell>
          <cell r="H1404" t="str">
            <v>Kegiatan Lanjutan</v>
          </cell>
        </row>
        <row r="1405">
          <cell r="A1405" t="str">
            <v>6</v>
          </cell>
          <cell r="B1405" t="str">
            <v>1</v>
          </cell>
          <cell r="C1405" t="str">
            <v>2</v>
          </cell>
          <cell r="F1405" t="str">
            <v>6.1.2</v>
          </cell>
          <cell r="G1405" t="str">
            <v>6.1.2.0.0</v>
          </cell>
          <cell r="H1405" t="str">
            <v>Pencairan Dana Cadangan</v>
          </cell>
        </row>
        <row r="1406">
          <cell r="A1406" t="str">
            <v>6</v>
          </cell>
          <cell r="B1406" t="str">
            <v>1</v>
          </cell>
          <cell r="C1406" t="str">
            <v>2</v>
          </cell>
          <cell r="D1406" t="str">
            <v>01</v>
          </cell>
          <cell r="F1406" t="str">
            <v>6.1.2.01</v>
          </cell>
          <cell r="G1406" t="str">
            <v>6.1.2.01.0</v>
          </cell>
          <cell r="H1406" t="str">
            <v>Pencairan Dana Cadangan</v>
          </cell>
        </row>
        <row r="1407">
          <cell r="A1407" t="str">
            <v>6</v>
          </cell>
          <cell r="B1407" t="str">
            <v>1</v>
          </cell>
          <cell r="C1407" t="str">
            <v>2</v>
          </cell>
          <cell r="D1407" t="str">
            <v>01</v>
          </cell>
          <cell r="E1407" t="str">
            <v>01</v>
          </cell>
          <cell r="F1407" t="str">
            <v>6.1.2.01.01</v>
          </cell>
          <cell r="G1407" t="str">
            <v>6.1.2.01.01</v>
          </cell>
          <cell r="H1407" t="str">
            <v xml:space="preserve">Pencairan Dana Cadangan </v>
          </cell>
        </row>
        <row r="1408">
          <cell r="A1408" t="str">
            <v>6</v>
          </cell>
          <cell r="B1408" t="str">
            <v>1</v>
          </cell>
          <cell r="C1408" t="str">
            <v>3</v>
          </cell>
          <cell r="F1408" t="str">
            <v>6.1.3</v>
          </cell>
          <cell r="G1408" t="str">
            <v>6.1.3.0.0</v>
          </cell>
          <cell r="H1408" t="str">
            <v>Hasil Penjualan Kekayaan Daerah yang Dipisahkan</v>
          </cell>
        </row>
        <row r="1409">
          <cell r="A1409" t="str">
            <v>6</v>
          </cell>
          <cell r="B1409" t="str">
            <v>1</v>
          </cell>
          <cell r="C1409" t="str">
            <v>3</v>
          </cell>
          <cell r="D1409" t="str">
            <v>01</v>
          </cell>
          <cell r="F1409" t="str">
            <v>6.1.3.01</v>
          </cell>
          <cell r="G1409" t="str">
            <v>6.1.3.01.0</v>
          </cell>
          <cell r="H1409" t="str">
            <v>Hasil Penjualan Perusahaan Milik Daerah/BUMD</v>
          </cell>
        </row>
        <row r="1410">
          <cell r="A1410" t="str">
            <v>6</v>
          </cell>
          <cell r="B1410" t="str">
            <v>1</v>
          </cell>
          <cell r="C1410" t="str">
            <v>3</v>
          </cell>
          <cell r="D1410" t="str">
            <v>01</v>
          </cell>
          <cell r="E1410" t="str">
            <v>01</v>
          </cell>
          <cell r="F1410" t="str">
            <v>6.1.3.01.01</v>
          </cell>
          <cell r="G1410" t="str">
            <v>6.1.3.01.01</v>
          </cell>
          <cell r="H1410" t="str">
            <v>Hasil Penjualan Perusahaan Milik Daerah/BUMD</v>
          </cell>
        </row>
        <row r="1411">
          <cell r="A1411" t="str">
            <v>6</v>
          </cell>
          <cell r="B1411" t="str">
            <v>1</v>
          </cell>
          <cell r="C1411" t="str">
            <v>3</v>
          </cell>
          <cell r="D1411" t="str">
            <v>02</v>
          </cell>
          <cell r="F1411" t="str">
            <v>6.1.3.02</v>
          </cell>
          <cell r="G1411" t="str">
            <v>6.1.3.02.0</v>
          </cell>
          <cell r="H1411" t="str">
            <v>Hasil Penjualan Aset Milik Pemerintah Daerah yang Dikerjasamakan dengan Pihak Ketiga</v>
          </cell>
        </row>
        <row r="1412">
          <cell r="A1412" t="str">
            <v>6</v>
          </cell>
          <cell r="B1412" t="str">
            <v>1</v>
          </cell>
          <cell r="C1412" t="str">
            <v>3</v>
          </cell>
          <cell r="D1412" t="str">
            <v>02</v>
          </cell>
          <cell r="E1412" t="str">
            <v>01</v>
          </cell>
          <cell r="F1412" t="str">
            <v>6.1.3.02.01</v>
          </cell>
          <cell r="G1412" t="str">
            <v>6.1.3.02.01</v>
          </cell>
          <cell r="H1412" t="str">
            <v>Hasil Penjualan Aset Milik Pemerintah Daerah yang Dikerjasamakan dengan Pihak Ketiga</v>
          </cell>
        </row>
        <row r="1413">
          <cell r="A1413" t="str">
            <v>6</v>
          </cell>
          <cell r="B1413" t="str">
            <v>1</v>
          </cell>
          <cell r="C1413" t="str">
            <v>4</v>
          </cell>
          <cell r="F1413" t="str">
            <v>6.1.4</v>
          </cell>
          <cell r="G1413" t="str">
            <v>6.1.4.0.0</v>
          </cell>
          <cell r="H1413" t="str">
            <v>Penerimaan Pinjaman Daerah</v>
          </cell>
        </row>
        <row r="1414">
          <cell r="A1414" t="str">
            <v>6</v>
          </cell>
          <cell r="B1414" t="str">
            <v>1</v>
          </cell>
          <cell r="C1414" t="str">
            <v>4</v>
          </cell>
          <cell r="D1414" t="str">
            <v>01</v>
          </cell>
          <cell r="F1414" t="str">
            <v>6.1.4.01</v>
          </cell>
          <cell r="G1414" t="str">
            <v>6.1.4.01.0</v>
          </cell>
          <cell r="H1414" t="str">
            <v>Penerimaan Pinjaman Daerah dari Pemerintah</v>
          </cell>
        </row>
        <row r="1415">
          <cell r="A1415" t="str">
            <v>6</v>
          </cell>
          <cell r="B1415" t="str">
            <v>1</v>
          </cell>
          <cell r="C1415" t="str">
            <v>4</v>
          </cell>
          <cell r="D1415" t="str">
            <v>01</v>
          </cell>
          <cell r="E1415" t="str">
            <v>01</v>
          </cell>
          <cell r="F1415" t="str">
            <v>6.1.4.01.01</v>
          </cell>
          <cell r="G1415" t="str">
            <v>6.1.4.01.01</v>
          </cell>
          <cell r="H1415" t="str">
            <v>Penerimaan Pinjaman Daerah dari Pemerintah</v>
          </cell>
        </row>
        <row r="1416">
          <cell r="A1416" t="str">
            <v>6</v>
          </cell>
          <cell r="B1416" t="str">
            <v>1</v>
          </cell>
          <cell r="C1416" t="str">
            <v>4</v>
          </cell>
          <cell r="D1416" t="str">
            <v>02</v>
          </cell>
          <cell r="F1416" t="str">
            <v>6.1.4.02</v>
          </cell>
          <cell r="G1416" t="str">
            <v>6.1.4.02.0</v>
          </cell>
          <cell r="H1416" t="str">
            <v>Penerimaan Pinjaman Daerah dari Pemerintah Daerah Lain</v>
          </cell>
        </row>
        <row r="1417">
          <cell r="A1417" t="str">
            <v>6</v>
          </cell>
          <cell r="B1417" t="str">
            <v>1</v>
          </cell>
          <cell r="C1417" t="str">
            <v>4</v>
          </cell>
          <cell r="D1417" t="str">
            <v>02</v>
          </cell>
          <cell r="E1417" t="str">
            <v>01</v>
          </cell>
          <cell r="F1417" t="str">
            <v>6.1.4.02.01</v>
          </cell>
          <cell r="G1417" t="str">
            <v>6.1.4.02.01</v>
          </cell>
          <cell r="H1417" t="str">
            <v>Penerimaan Pinjaman Daerah dari Pemerintah Daerah Lain</v>
          </cell>
        </row>
        <row r="1418">
          <cell r="A1418" t="str">
            <v>6</v>
          </cell>
          <cell r="B1418" t="str">
            <v>1</v>
          </cell>
          <cell r="C1418" t="str">
            <v>4</v>
          </cell>
          <cell r="D1418" t="str">
            <v>03</v>
          </cell>
          <cell r="F1418" t="str">
            <v>6.1.4.03</v>
          </cell>
          <cell r="G1418" t="str">
            <v>6.1.4.03.0</v>
          </cell>
          <cell r="H1418" t="str">
            <v>Penerimaan Pinjaman Daerah dari Lembaga Keuangan Bank</v>
          </cell>
        </row>
        <row r="1419">
          <cell r="A1419" t="str">
            <v>6</v>
          </cell>
          <cell r="B1419" t="str">
            <v>1</v>
          </cell>
          <cell r="C1419" t="str">
            <v>4</v>
          </cell>
          <cell r="D1419" t="str">
            <v>03</v>
          </cell>
          <cell r="E1419" t="str">
            <v>01</v>
          </cell>
          <cell r="F1419" t="str">
            <v>6.1.4.03.01</v>
          </cell>
          <cell r="G1419" t="str">
            <v>6.1.4.03.01</v>
          </cell>
          <cell r="H1419" t="str">
            <v>Penerimaan Pinjaman Daerah dari Lembaga Keuangan Bank</v>
          </cell>
        </row>
        <row r="1420">
          <cell r="A1420" t="str">
            <v>6</v>
          </cell>
          <cell r="B1420" t="str">
            <v>1</v>
          </cell>
          <cell r="C1420" t="str">
            <v>4</v>
          </cell>
          <cell r="D1420" t="str">
            <v>04</v>
          </cell>
          <cell r="F1420" t="str">
            <v>6.1.4.04</v>
          </cell>
          <cell r="G1420" t="str">
            <v>6.1.4.04.0</v>
          </cell>
          <cell r="H1420" t="str">
            <v>Penerimaan Pinjaman Daerah dari Lembaga Keuangan Bukan Bank</v>
          </cell>
        </row>
        <row r="1421">
          <cell r="A1421" t="str">
            <v>6</v>
          </cell>
          <cell r="B1421" t="str">
            <v>1</v>
          </cell>
          <cell r="C1421" t="str">
            <v>4</v>
          </cell>
          <cell r="D1421" t="str">
            <v>04</v>
          </cell>
          <cell r="E1421" t="str">
            <v>01</v>
          </cell>
          <cell r="F1421" t="str">
            <v>6.1.4.04.01</v>
          </cell>
          <cell r="G1421" t="str">
            <v>6.1.4.04.01</v>
          </cell>
          <cell r="H1421" t="str">
            <v>Penerimaan Pinjaman Daerah dari Lembaga Keuangan Bukan Bank</v>
          </cell>
        </row>
        <row r="1422">
          <cell r="A1422" t="str">
            <v>6</v>
          </cell>
          <cell r="B1422" t="str">
            <v>1</v>
          </cell>
          <cell r="C1422" t="str">
            <v>4</v>
          </cell>
          <cell r="D1422" t="str">
            <v>05</v>
          </cell>
          <cell r="F1422" t="str">
            <v>6.1.4.05</v>
          </cell>
          <cell r="G1422" t="str">
            <v>6.1.4.05.0</v>
          </cell>
          <cell r="H1422" t="str">
            <v>Penerimaan Hasil Penerbitan Obligasi Daerah</v>
          </cell>
        </row>
        <row r="1423">
          <cell r="A1423" t="str">
            <v>6</v>
          </cell>
          <cell r="B1423" t="str">
            <v>1</v>
          </cell>
          <cell r="C1423" t="str">
            <v>4</v>
          </cell>
          <cell r="D1423" t="str">
            <v>05</v>
          </cell>
          <cell r="E1423" t="str">
            <v>01</v>
          </cell>
          <cell r="F1423" t="str">
            <v>6.1.4.05.01</v>
          </cell>
          <cell r="G1423" t="str">
            <v>6.1.4.05.01</v>
          </cell>
          <cell r="H1423" t="str">
            <v>Penerimaan Hasil Penerbitan Obligasi Daerah</v>
          </cell>
        </row>
        <row r="1424">
          <cell r="A1424" t="str">
            <v>6</v>
          </cell>
          <cell r="B1424" t="str">
            <v>1</v>
          </cell>
          <cell r="C1424" t="str">
            <v>5</v>
          </cell>
          <cell r="F1424" t="str">
            <v>6.1.5</v>
          </cell>
          <cell r="G1424" t="str">
            <v>6.1.5.0.0</v>
          </cell>
          <cell r="H1424" t="str">
            <v>Penerimaan Kembali Pemberian Pinjaman</v>
          </cell>
        </row>
        <row r="1425">
          <cell r="A1425" t="str">
            <v>6</v>
          </cell>
          <cell r="B1425" t="str">
            <v>1</v>
          </cell>
          <cell r="C1425" t="str">
            <v>5</v>
          </cell>
          <cell r="D1425" t="str">
            <v>01</v>
          </cell>
          <cell r="F1425" t="str">
            <v>6.1.5.01</v>
          </cell>
          <cell r="G1425" t="str">
            <v>6.1.5.01.0</v>
          </cell>
          <cell r="H1425" t="str">
            <v>Penerimaan Kembali Pemberian Pinjaman</v>
          </cell>
        </row>
        <row r="1426">
          <cell r="A1426" t="str">
            <v>6</v>
          </cell>
          <cell r="B1426" t="str">
            <v>1</v>
          </cell>
          <cell r="C1426" t="str">
            <v>5</v>
          </cell>
          <cell r="D1426" t="str">
            <v>01</v>
          </cell>
          <cell r="E1426" t="str">
            <v>01</v>
          </cell>
          <cell r="F1426" t="str">
            <v>6.1.5.01.01</v>
          </cell>
          <cell r="G1426" t="str">
            <v>6.1.5.01.01</v>
          </cell>
          <cell r="H1426" t="str">
            <v>Penerimaan Kembali Pemberian Pinjaman</v>
          </cell>
        </row>
        <row r="1427">
          <cell r="A1427" t="str">
            <v>6</v>
          </cell>
          <cell r="B1427" t="str">
            <v>1</v>
          </cell>
          <cell r="C1427" t="str">
            <v>6</v>
          </cell>
          <cell r="F1427" t="str">
            <v>6.1.6</v>
          </cell>
          <cell r="G1427" t="str">
            <v>6.1.6.0.0</v>
          </cell>
          <cell r="H1427" t="str">
            <v>Penerimaan Piutang Daerah</v>
          </cell>
        </row>
        <row r="1428">
          <cell r="A1428" t="str">
            <v>6</v>
          </cell>
          <cell r="B1428" t="str">
            <v>1</v>
          </cell>
          <cell r="C1428" t="str">
            <v>6</v>
          </cell>
          <cell r="D1428" t="str">
            <v>01</v>
          </cell>
          <cell r="F1428" t="str">
            <v>6.1.6.01</v>
          </cell>
          <cell r="G1428" t="str">
            <v>6.1.6.01.0</v>
          </cell>
          <cell r="H1428" t="str">
            <v>Penerimaan Piutang Daerah dari Pendapatan Daerah</v>
          </cell>
        </row>
        <row r="1429">
          <cell r="A1429" t="str">
            <v>6</v>
          </cell>
          <cell r="B1429" t="str">
            <v>1</v>
          </cell>
          <cell r="C1429" t="str">
            <v>6</v>
          </cell>
          <cell r="D1429" t="str">
            <v>01</v>
          </cell>
          <cell r="E1429" t="str">
            <v>01</v>
          </cell>
          <cell r="F1429" t="str">
            <v>6.1.6.01.01</v>
          </cell>
          <cell r="G1429" t="str">
            <v>6.1.6.01.01</v>
          </cell>
          <cell r="H1429" t="str">
            <v>Penerimaan Piutang Daerah dari Pendapatan Pajak Daerah</v>
          </cell>
        </row>
        <row r="1430">
          <cell r="A1430" t="str">
            <v>6</v>
          </cell>
          <cell r="B1430" t="str">
            <v>1</v>
          </cell>
          <cell r="C1430" t="str">
            <v>6</v>
          </cell>
          <cell r="D1430" t="str">
            <v>01</v>
          </cell>
          <cell r="E1430" t="str">
            <v>02</v>
          </cell>
          <cell r="F1430" t="str">
            <v>6.1.6.01.02</v>
          </cell>
          <cell r="G1430" t="str">
            <v>6.1.6.01.02</v>
          </cell>
          <cell r="H1430" t="str">
            <v>Penerimaan Piutang Daerah dari Pendapatan Retribusi Daerah</v>
          </cell>
        </row>
        <row r="1431">
          <cell r="A1431" t="str">
            <v>6</v>
          </cell>
          <cell r="B1431" t="str">
            <v>1</v>
          </cell>
          <cell r="C1431" t="str">
            <v>6</v>
          </cell>
          <cell r="D1431" t="str">
            <v>01</v>
          </cell>
          <cell r="E1431" t="str">
            <v>03</v>
          </cell>
          <cell r="F1431" t="str">
            <v>6.1.6.01.03</v>
          </cell>
          <cell r="G1431" t="str">
            <v>6.1.6.01.03</v>
          </cell>
          <cell r="H1431" t="str">
            <v xml:space="preserve">Penerimaan Piutang Daerah dari Lain-lain Pendapatan yang Sah </v>
          </cell>
        </row>
        <row r="1432">
          <cell r="A1432" t="str">
            <v>6</v>
          </cell>
          <cell r="B1432" t="str">
            <v>1</v>
          </cell>
          <cell r="C1432" t="str">
            <v>6</v>
          </cell>
          <cell r="D1432" t="str">
            <v>02</v>
          </cell>
          <cell r="F1432" t="str">
            <v>6.1.6.02</v>
          </cell>
          <cell r="G1432" t="str">
            <v>6.1.6.02.0</v>
          </cell>
          <cell r="H1432" t="str">
            <v>Penerimaan Piutang Daerah dari Pemerintah Pusat/Provinsi</v>
          </cell>
        </row>
        <row r="1433">
          <cell r="A1433" t="str">
            <v>6</v>
          </cell>
          <cell r="B1433" t="str">
            <v>1</v>
          </cell>
          <cell r="C1433" t="str">
            <v>6</v>
          </cell>
          <cell r="D1433" t="str">
            <v>02</v>
          </cell>
          <cell r="E1433" t="str">
            <v>01</v>
          </cell>
          <cell r="F1433" t="str">
            <v>6.1.6.02.01</v>
          </cell>
          <cell r="G1433" t="str">
            <v>6.1.6.02.01</v>
          </cell>
          <cell r="H1433" t="str">
            <v>Penerimaan Piutang Daerah dari Pemerintah Pusat</v>
          </cell>
        </row>
        <row r="1434">
          <cell r="A1434" t="str">
            <v>6</v>
          </cell>
          <cell r="B1434" t="str">
            <v>1</v>
          </cell>
          <cell r="C1434" t="str">
            <v>6</v>
          </cell>
          <cell r="D1434" t="str">
            <v>02</v>
          </cell>
          <cell r="E1434" t="str">
            <v>02</v>
          </cell>
          <cell r="F1434" t="str">
            <v>6.1.6.02.02</v>
          </cell>
          <cell r="G1434" t="str">
            <v>6.1.6.02.02</v>
          </cell>
          <cell r="H1434" t="str">
            <v>Penerimaan Piutang Daerah dari Pemerintah Provinsi</v>
          </cell>
        </row>
        <row r="1435">
          <cell r="A1435" t="str">
            <v>6</v>
          </cell>
          <cell r="B1435" t="str">
            <v>1</v>
          </cell>
          <cell r="C1435" t="str">
            <v>6</v>
          </cell>
          <cell r="D1435" t="str">
            <v>03</v>
          </cell>
          <cell r="F1435" t="str">
            <v>6.1.6.03</v>
          </cell>
          <cell r="G1435" t="str">
            <v>6.1.6.03.0</v>
          </cell>
          <cell r="H1435" t="str">
            <v>Penerimaan Piutang Daerah dari Pemerintah Daerah Lain</v>
          </cell>
        </row>
        <row r="1436">
          <cell r="A1436" t="str">
            <v>6</v>
          </cell>
          <cell r="B1436" t="str">
            <v>1</v>
          </cell>
          <cell r="C1436" t="str">
            <v>6</v>
          </cell>
          <cell r="D1436" t="str">
            <v>03</v>
          </cell>
          <cell r="E1436" t="str">
            <v>01</v>
          </cell>
          <cell r="F1436" t="str">
            <v>6.1.6.03.01</v>
          </cell>
          <cell r="G1436" t="str">
            <v>6.1.6.03.01</v>
          </cell>
          <cell r="H1436" t="str">
            <v>Penerimaan Piutang Daerah dari Pemerintah Daerah Lain</v>
          </cell>
        </row>
        <row r="1437">
          <cell r="A1437" t="str">
            <v>6</v>
          </cell>
          <cell r="B1437" t="str">
            <v>1</v>
          </cell>
          <cell r="C1437" t="str">
            <v>6</v>
          </cell>
          <cell r="D1437" t="str">
            <v>04</v>
          </cell>
          <cell r="F1437" t="str">
            <v>6.1.6.04</v>
          </cell>
          <cell r="G1437" t="str">
            <v>6.1.6.04.0</v>
          </cell>
          <cell r="H1437" t="str">
            <v>Penerimaan Piutang Daerah dari Lembaga Keuangan Bank</v>
          </cell>
        </row>
        <row r="1438">
          <cell r="A1438" t="str">
            <v>6</v>
          </cell>
          <cell r="B1438" t="str">
            <v>1</v>
          </cell>
          <cell r="C1438" t="str">
            <v>6</v>
          </cell>
          <cell r="D1438" t="str">
            <v>04</v>
          </cell>
          <cell r="E1438" t="str">
            <v>01</v>
          </cell>
          <cell r="F1438" t="str">
            <v>6.1.6.04.01</v>
          </cell>
          <cell r="G1438" t="str">
            <v>6.1.6.04.01</v>
          </cell>
          <cell r="H1438" t="str">
            <v>Penerimaan Piutang Daerah dari Lembaga Keuangan Bank</v>
          </cell>
        </row>
        <row r="1439">
          <cell r="A1439" t="str">
            <v>6</v>
          </cell>
          <cell r="B1439" t="str">
            <v>1</v>
          </cell>
          <cell r="C1439" t="str">
            <v>6</v>
          </cell>
          <cell r="D1439" t="str">
            <v>05</v>
          </cell>
          <cell r="F1439" t="str">
            <v>6.1.6.05</v>
          </cell>
          <cell r="G1439" t="str">
            <v>6.1.6.05.0</v>
          </cell>
          <cell r="H1439" t="str">
            <v>Penerimaan Piutang Daerah dari Lembaga Keuangan Bukan Bank</v>
          </cell>
        </row>
        <row r="1440">
          <cell r="A1440" t="str">
            <v>6</v>
          </cell>
          <cell r="B1440" t="str">
            <v>1</v>
          </cell>
          <cell r="C1440" t="str">
            <v>6</v>
          </cell>
          <cell r="D1440" t="str">
            <v>05</v>
          </cell>
          <cell r="E1440" t="str">
            <v>01</v>
          </cell>
          <cell r="F1440" t="str">
            <v>6.1.6.05.01</v>
          </cell>
          <cell r="G1440" t="str">
            <v>6.1.6.05.01</v>
          </cell>
          <cell r="H1440" t="str">
            <v>Penerimaan Piutang Daerah dari Lembaga Keuangan Bukan Bank</v>
          </cell>
        </row>
        <row r="1441">
          <cell r="A1441" t="str">
            <v>6</v>
          </cell>
          <cell r="B1441" t="str">
            <v>2</v>
          </cell>
          <cell r="F1441" t="str">
            <v>6.2</v>
          </cell>
          <cell r="G1441" t="str">
            <v>6.2.0.0.0</v>
          </cell>
          <cell r="H1441" t="str">
            <v>Pengeluaran Pembiayaan Daerah</v>
          </cell>
        </row>
        <row r="1442">
          <cell r="A1442" t="str">
            <v>6</v>
          </cell>
          <cell r="B1442" t="str">
            <v>2</v>
          </cell>
          <cell r="C1442" t="str">
            <v>1</v>
          </cell>
          <cell r="F1442" t="str">
            <v>6.2.1</v>
          </cell>
          <cell r="G1442" t="str">
            <v>6.2.1.0.0</v>
          </cell>
          <cell r="H1442" t="str">
            <v>Pembentukan Dana Cadangan</v>
          </cell>
        </row>
        <row r="1443">
          <cell r="A1443" t="str">
            <v>6</v>
          </cell>
          <cell r="B1443" t="str">
            <v>2</v>
          </cell>
          <cell r="C1443" t="str">
            <v>1</v>
          </cell>
          <cell r="D1443" t="str">
            <v>01</v>
          </cell>
          <cell r="F1443" t="str">
            <v>6.2.1.01</v>
          </cell>
          <cell r="G1443" t="str">
            <v>6.2.1.01.0</v>
          </cell>
          <cell r="H1443" t="str">
            <v>Pembentukan Dana Cadangan</v>
          </cell>
        </row>
        <row r="1444">
          <cell r="A1444" t="str">
            <v>6</v>
          </cell>
          <cell r="B1444" t="str">
            <v>2</v>
          </cell>
          <cell r="C1444" t="str">
            <v>1</v>
          </cell>
          <cell r="D1444" t="str">
            <v>01</v>
          </cell>
          <cell r="E1444" t="str">
            <v>01</v>
          </cell>
          <cell r="F1444" t="str">
            <v>6.2.1.01.01</v>
          </cell>
          <cell r="G1444" t="str">
            <v>6.2.1.01.01</v>
          </cell>
          <cell r="H1444" t="str">
            <v>Pembentukan Dana Cadangan</v>
          </cell>
        </row>
        <row r="1445">
          <cell r="A1445" t="str">
            <v>6</v>
          </cell>
          <cell r="B1445" t="str">
            <v>2</v>
          </cell>
          <cell r="C1445" t="str">
            <v>2</v>
          </cell>
          <cell r="F1445" t="str">
            <v>6.2.2</v>
          </cell>
          <cell r="G1445" t="str">
            <v>6.2.2.0.0</v>
          </cell>
          <cell r="H1445" t="str">
            <v xml:space="preserve">Penyertaan Modal (Investasi) Pemerintah Daerah </v>
          </cell>
        </row>
        <row r="1446">
          <cell r="A1446" t="str">
            <v>6</v>
          </cell>
          <cell r="B1446" t="str">
            <v>2</v>
          </cell>
          <cell r="C1446" t="str">
            <v>2</v>
          </cell>
          <cell r="D1446" t="str">
            <v>01</v>
          </cell>
          <cell r="F1446" t="str">
            <v>6.2.2.01</v>
          </cell>
          <cell r="G1446" t="str">
            <v>6.2.2.01.0</v>
          </cell>
          <cell r="H1446" t="str">
            <v>Badan Usaha Milik Pemerintah (BUMN)</v>
          </cell>
        </row>
        <row r="1447">
          <cell r="A1447" t="str">
            <v>6</v>
          </cell>
          <cell r="B1447" t="str">
            <v>2</v>
          </cell>
          <cell r="C1447" t="str">
            <v>2</v>
          </cell>
          <cell r="D1447" t="str">
            <v>01</v>
          </cell>
          <cell r="E1447" t="str">
            <v>01</v>
          </cell>
          <cell r="F1447" t="str">
            <v>6.2.2.01.01</v>
          </cell>
          <cell r="G1447" t="str">
            <v>6.2.2.01.01</v>
          </cell>
          <cell r="H1447" t="str">
            <v>Penyertaan Modal pada Badan Usaha Milik Pemerintah (BUMN)</v>
          </cell>
        </row>
        <row r="1448">
          <cell r="A1448" t="str">
            <v>6</v>
          </cell>
          <cell r="B1448" t="str">
            <v>2</v>
          </cell>
          <cell r="C1448" t="str">
            <v>2</v>
          </cell>
          <cell r="D1448" t="str">
            <v>02</v>
          </cell>
          <cell r="F1448" t="str">
            <v>6.2.2.02</v>
          </cell>
          <cell r="G1448" t="str">
            <v>6.2.2.02.0</v>
          </cell>
          <cell r="H1448" t="str">
            <v>Badan Usaha Milik Daerah (BUMD)</v>
          </cell>
        </row>
        <row r="1449">
          <cell r="A1449" t="str">
            <v>6</v>
          </cell>
          <cell r="B1449" t="str">
            <v>2</v>
          </cell>
          <cell r="C1449" t="str">
            <v>2</v>
          </cell>
          <cell r="D1449" t="str">
            <v>02</v>
          </cell>
          <cell r="E1449" t="str">
            <v>01</v>
          </cell>
          <cell r="F1449" t="str">
            <v>6.2.2.02.01</v>
          </cell>
          <cell r="G1449" t="str">
            <v>6.2.2.02.01</v>
          </cell>
          <cell r="H1449" t="str">
            <v>Penyertaan Modal pada BPR Syariah</v>
          </cell>
        </row>
        <row r="1450">
          <cell r="A1450" t="str">
            <v>6</v>
          </cell>
          <cell r="B1450" t="str">
            <v>2</v>
          </cell>
          <cell r="C1450" t="str">
            <v>2</v>
          </cell>
          <cell r="D1450" t="str">
            <v>02</v>
          </cell>
          <cell r="E1450" t="str">
            <v>02</v>
          </cell>
          <cell r="F1450" t="str">
            <v>6.2.2.02.02</v>
          </cell>
          <cell r="G1450" t="str">
            <v>6.2.2.02.02</v>
          </cell>
          <cell r="H1450" t="str">
            <v>Penyertaan Modal pada PDAM Tirta Patriot</v>
          </cell>
        </row>
        <row r="1451">
          <cell r="A1451" t="str">
            <v>6</v>
          </cell>
          <cell r="B1451" t="str">
            <v>2</v>
          </cell>
          <cell r="C1451" t="str">
            <v>2</v>
          </cell>
          <cell r="D1451" t="str">
            <v>02</v>
          </cell>
          <cell r="E1451" t="str">
            <v>03</v>
          </cell>
          <cell r="F1451" t="str">
            <v>6.2.2.02.03</v>
          </cell>
          <cell r="G1451" t="str">
            <v>6.2.2.02.03</v>
          </cell>
          <cell r="H1451" t="str">
            <v>Penyertaan Modal pada PDAM Bekasi</v>
          </cell>
        </row>
        <row r="1452">
          <cell r="A1452" t="str">
            <v>6</v>
          </cell>
          <cell r="B1452" t="str">
            <v>2</v>
          </cell>
          <cell r="C1452" t="str">
            <v>2</v>
          </cell>
          <cell r="D1452" t="str">
            <v>02</v>
          </cell>
          <cell r="E1452" t="str">
            <v>04</v>
          </cell>
          <cell r="F1452" t="str">
            <v>6.2.2.02.04</v>
          </cell>
          <cell r="G1452" t="str">
            <v>6.2.2.02.04</v>
          </cell>
          <cell r="H1452" t="str">
            <v>Penyertaan Modal pada Bank Jabar</v>
          </cell>
        </row>
        <row r="1453">
          <cell r="A1453" t="str">
            <v>6</v>
          </cell>
          <cell r="B1453" t="str">
            <v>2</v>
          </cell>
          <cell r="C1453" t="str">
            <v>2</v>
          </cell>
          <cell r="D1453" t="str">
            <v>03</v>
          </cell>
          <cell r="F1453" t="str">
            <v>6.2.2.03</v>
          </cell>
          <cell r="G1453" t="str">
            <v>6.2.2.03.0</v>
          </cell>
          <cell r="H1453" t="str">
            <v>Badan Usaha Milik Swasta</v>
          </cell>
        </row>
        <row r="1454">
          <cell r="A1454" t="str">
            <v>6</v>
          </cell>
          <cell r="B1454" t="str">
            <v>2</v>
          </cell>
          <cell r="C1454" t="str">
            <v>2</v>
          </cell>
          <cell r="D1454" t="str">
            <v>03</v>
          </cell>
          <cell r="E1454" t="str">
            <v>01</v>
          </cell>
          <cell r="F1454" t="str">
            <v>6.2.2.03.01</v>
          </cell>
          <cell r="G1454" t="str">
            <v>6.2.2.03.01</v>
          </cell>
          <cell r="H1454" t="str">
            <v>Penyertaan Modal pada Badan Usaha Milik Swasta</v>
          </cell>
        </row>
        <row r="1455">
          <cell r="A1455" t="str">
            <v>6</v>
          </cell>
          <cell r="B1455" t="str">
            <v>2</v>
          </cell>
          <cell r="C1455" t="str">
            <v>2</v>
          </cell>
          <cell r="D1455" t="str">
            <v>04</v>
          </cell>
          <cell r="F1455" t="str">
            <v>6.2.2.04</v>
          </cell>
          <cell r="G1455" t="str">
            <v>6.2.2.04.0</v>
          </cell>
          <cell r="H1455" t="str">
            <v>Dana Bergulir</v>
          </cell>
        </row>
        <row r="1456">
          <cell r="A1456" t="str">
            <v>6</v>
          </cell>
          <cell r="B1456" t="str">
            <v>2</v>
          </cell>
          <cell r="C1456" t="str">
            <v>2</v>
          </cell>
          <cell r="D1456" t="str">
            <v>04</v>
          </cell>
          <cell r="E1456" t="str">
            <v>01</v>
          </cell>
          <cell r="F1456" t="str">
            <v>6.2.2.04.01</v>
          </cell>
          <cell r="G1456" t="str">
            <v>6.2.2.04.01</v>
          </cell>
          <cell r="H1456" t="str">
            <v>Dana Bergulir</v>
          </cell>
        </row>
        <row r="1457">
          <cell r="A1457" t="str">
            <v>6</v>
          </cell>
          <cell r="B1457" t="str">
            <v>2</v>
          </cell>
          <cell r="C1457" t="str">
            <v>3</v>
          </cell>
          <cell r="F1457" t="str">
            <v>6.2.3</v>
          </cell>
          <cell r="G1457" t="str">
            <v>6.2.3.0.0</v>
          </cell>
          <cell r="H1457" t="str">
            <v>Pembayaran Pokok Utang</v>
          </cell>
        </row>
        <row r="1458">
          <cell r="A1458" t="str">
            <v>6</v>
          </cell>
          <cell r="B1458" t="str">
            <v>2</v>
          </cell>
          <cell r="C1458" t="str">
            <v>3</v>
          </cell>
          <cell r="D1458" t="str">
            <v>01</v>
          </cell>
          <cell r="F1458" t="str">
            <v>6.2.3.01</v>
          </cell>
          <cell r="G1458" t="str">
            <v>6.2.3.01.0</v>
          </cell>
          <cell r="H1458" t="str">
            <v>Pembayaran Pokok Utang yang Jatuh Tempo kepada Pemerintah</v>
          </cell>
        </row>
        <row r="1459">
          <cell r="A1459" t="str">
            <v>6</v>
          </cell>
          <cell r="B1459" t="str">
            <v>2</v>
          </cell>
          <cell r="C1459" t="str">
            <v>3</v>
          </cell>
          <cell r="D1459" t="str">
            <v>01</v>
          </cell>
          <cell r="E1459" t="str">
            <v>01</v>
          </cell>
          <cell r="F1459" t="str">
            <v>6.2.3.01.01</v>
          </cell>
          <cell r="G1459" t="str">
            <v>6.2.3.01.01</v>
          </cell>
          <cell r="H1459" t="str">
            <v>Pembayaran Pokok Utang yang Jatuh Tempo kepada Pemerintah Pusat</v>
          </cell>
        </row>
        <row r="1460">
          <cell r="A1460" t="str">
            <v>6</v>
          </cell>
          <cell r="B1460" t="str">
            <v>2</v>
          </cell>
          <cell r="C1460" t="str">
            <v>3</v>
          </cell>
          <cell r="D1460" t="str">
            <v>01</v>
          </cell>
          <cell r="E1460" t="str">
            <v>02</v>
          </cell>
          <cell r="F1460" t="str">
            <v>6.2.3.01.02</v>
          </cell>
          <cell r="G1460" t="str">
            <v>6.2.3.01.02</v>
          </cell>
          <cell r="H1460" t="str">
            <v>Pembayaran Pokok Utang yang Jatuh Tempo kepada Pemerintah Provinsi</v>
          </cell>
        </row>
        <row r="1461">
          <cell r="A1461" t="str">
            <v>6</v>
          </cell>
          <cell r="B1461" t="str">
            <v>2</v>
          </cell>
          <cell r="C1461" t="str">
            <v>3</v>
          </cell>
          <cell r="D1461" t="str">
            <v>01</v>
          </cell>
          <cell r="E1461" t="str">
            <v>03</v>
          </cell>
          <cell r="F1461" t="str">
            <v>6.2.3.01.03</v>
          </cell>
          <cell r="G1461" t="str">
            <v>6.2.3.01.03</v>
          </cell>
          <cell r="H1461" t="str">
            <v>Pembayaran Pokok Utang yang Jatuh Tempo kepada Pemerintah Daerah Lain</v>
          </cell>
        </row>
        <row r="1462">
          <cell r="A1462" t="str">
            <v>6</v>
          </cell>
          <cell r="B1462" t="str">
            <v>2</v>
          </cell>
          <cell r="C1462" t="str">
            <v>3</v>
          </cell>
          <cell r="D1462" t="str">
            <v>02</v>
          </cell>
          <cell r="F1462" t="str">
            <v>6.2.3.02</v>
          </cell>
          <cell r="G1462" t="str">
            <v>6.2.3.02.0</v>
          </cell>
          <cell r="H1462" t="str">
            <v>Pembayaran Pokok Utang yang Jatuh Tempo kepada Pemerintah Daerah Lain</v>
          </cell>
        </row>
        <row r="1463">
          <cell r="A1463" t="str">
            <v>6</v>
          </cell>
          <cell r="B1463" t="str">
            <v>2</v>
          </cell>
          <cell r="C1463" t="str">
            <v>3</v>
          </cell>
          <cell r="D1463" t="str">
            <v>02</v>
          </cell>
          <cell r="E1463" t="str">
            <v>01</v>
          </cell>
          <cell r="F1463" t="str">
            <v>6.2.3.02.01</v>
          </cell>
          <cell r="G1463" t="str">
            <v>6.2.3.02.01</v>
          </cell>
          <cell r="H1463" t="str">
            <v xml:space="preserve">Pembayaran Pokok Utang yang Jatuh Tempo kepada Pemerintah Daerah </v>
          </cell>
        </row>
        <row r="1464">
          <cell r="A1464" t="str">
            <v>6</v>
          </cell>
          <cell r="B1464" t="str">
            <v>2</v>
          </cell>
          <cell r="C1464" t="str">
            <v>3</v>
          </cell>
          <cell r="D1464" t="str">
            <v>03</v>
          </cell>
          <cell r="F1464" t="str">
            <v>6.2.3.03</v>
          </cell>
          <cell r="G1464" t="str">
            <v>6.2.3.03.0</v>
          </cell>
          <cell r="H1464" t="str">
            <v>Pembayaran Pokok Utang yang Jatuh Tempo kepada Lembaga Keuangan Bank</v>
          </cell>
        </row>
        <row r="1465">
          <cell r="A1465" t="str">
            <v>6</v>
          </cell>
          <cell r="B1465" t="str">
            <v>2</v>
          </cell>
          <cell r="C1465" t="str">
            <v>3</v>
          </cell>
          <cell r="D1465" t="str">
            <v>03</v>
          </cell>
          <cell r="E1465" t="str">
            <v>01</v>
          </cell>
          <cell r="F1465" t="str">
            <v>6.2.3.03.01</v>
          </cell>
          <cell r="G1465" t="str">
            <v>6.2.3.03.01</v>
          </cell>
          <cell r="H1465" t="str">
            <v>Pembayaran Pokok Utang yang Jatuh Tempo kepada Lembaga Keuangan Bank</v>
          </cell>
        </row>
        <row r="1466">
          <cell r="A1466" t="str">
            <v>6</v>
          </cell>
          <cell r="B1466" t="str">
            <v>2</v>
          </cell>
          <cell r="C1466" t="str">
            <v>3</v>
          </cell>
          <cell r="D1466" t="str">
            <v>04</v>
          </cell>
          <cell r="F1466" t="str">
            <v>6.2.3.04</v>
          </cell>
          <cell r="G1466" t="str">
            <v>6.2.3.04.0</v>
          </cell>
          <cell r="H1466" t="str">
            <v>Pembayaran Pokok Utang yang Jatuh Tempo kepada Lembaga Keuangan Bukan Bank</v>
          </cell>
        </row>
        <row r="1467">
          <cell r="A1467" t="str">
            <v>6</v>
          </cell>
          <cell r="B1467" t="str">
            <v>2</v>
          </cell>
          <cell r="C1467" t="str">
            <v>3</v>
          </cell>
          <cell r="D1467" t="str">
            <v>04</v>
          </cell>
          <cell r="E1467" t="str">
            <v>01</v>
          </cell>
          <cell r="F1467" t="str">
            <v>6.2.3.04.01</v>
          </cell>
          <cell r="G1467" t="str">
            <v>6.2.3.04.01</v>
          </cell>
          <cell r="H1467" t="str">
            <v>Pembayaran Pokok Utang yang Jatuh Tempo kepada Lembaga Keuangan Bukan Bank</v>
          </cell>
        </row>
        <row r="1468">
          <cell r="A1468" t="str">
            <v>6</v>
          </cell>
          <cell r="B1468" t="str">
            <v>2</v>
          </cell>
          <cell r="C1468" t="str">
            <v>3</v>
          </cell>
          <cell r="D1468" t="str">
            <v>05</v>
          </cell>
          <cell r="F1468" t="str">
            <v>6.2.3.05</v>
          </cell>
          <cell r="G1468" t="str">
            <v>6.2.3.05.0</v>
          </cell>
          <cell r="H1468" t="str">
            <v>Pembayaran Pokok Utang Sebelum Jatuh Tempo kepada Pemerintah</v>
          </cell>
        </row>
        <row r="1469">
          <cell r="A1469" t="str">
            <v>6</v>
          </cell>
          <cell r="B1469" t="str">
            <v>2</v>
          </cell>
          <cell r="C1469" t="str">
            <v>3</v>
          </cell>
          <cell r="D1469" t="str">
            <v>05</v>
          </cell>
          <cell r="E1469" t="str">
            <v>01</v>
          </cell>
          <cell r="F1469" t="str">
            <v>6.2.3.05.01</v>
          </cell>
          <cell r="G1469" t="str">
            <v>6.2.3.05.01</v>
          </cell>
          <cell r="H1469" t="str">
            <v>Pembayaran Pokok Utang Sebelum Jatuh Tempo kepada Pemerintah</v>
          </cell>
        </row>
        <row r="1470">
          <cell r="A1470" t="str">
            <v>6</v>
          </cell>
          <cell r="B1470" t="str">
            <v>2</v>
          </cell>
          <cell r="C1470" t="str">
            <v>3</v>
          </cell>
          <cell r="D1470" t="str">
            <v>06</v>
          </cell>
          <cell r="F1470" t="str">
            <v>6.2.3.06</v>
          </cell>
          <cell r="G1470" t="str">
            <v>6.2.3.06.0</v>
          </cell>
          <cell r="H1470" t="str">
            <v>Pembayaran Pokok Utang sebelum Jatuh Tempo kepada Pemerintah Daerah Lain</v>
          </cell>
        </row>
        <row r="1471">
          <cell r="A1471" t="str">
            <v>6</v>
          </cell>
          <cell r="B1471" t="str">
            <v>2</v>
          </cell>
          <cell r="C1471" t="str">
            <v>3</v>
          </cell>
          <cell r="D1471" t="str">
            <v>06</v>
          </cell>
          <cell r="E1471" t="str">
            <v>01</v>
          </cell>
          <cell r="F1471" t="str">
            <v>6.2.3.06.01</v>
          </cell>
          <cell r="G1471" t="str">
            <v>6.2.3.06.01</v>
          </cell>
          <cell r="H1471" t="str">
            <v>Pembayaran Pokok Utang sebelum Jatuh Tempo kepada Pemerintah Daerah Lain</v>
          </cell>
        </row>
        <row r="1472">
          <cell r="A1472" t="str">
            <v>6</v>
          </cell>
          <cell r="B1472" t="str">
            <v>2</v>
          </cell>
          <cell r="C1472" t="str">
            <v>3</v>
          </cell>
          <cell r="D1472" t="str">
            <v>07</v>
          </cell>
          <cell r="F1472" t="str">
            <v>6.2.3.07</v>
          </cell>
          <cell r="G1472" t="str">
            <v>6.2.3.07.0</v>
          </cell>
          <cell r="H1472" t="str">
            <v>Pembayaran Pokok Utang Sebelum Jatuh Tempo kepada Lembaga Keuangan Bank</v>
          </cell>
        </row>
        <row r="1473">
          <cell r="A1473" t="str">
            <v>6</v>
          </cell>
          <cell r="B1473" t="str">
            <v>2</v>
          </cell>
          <cell r="C1473" t="str">
            <v>3</v>
          </cell>
          <cell r="D1473" t="str">
            <v>07</v>
          </cell>
          <cell r="E1473" t="str">
            <v>01</v>
          </cell>
          <cell r="F1473" t="str">
            <v>6.2.3.07.01</v>
          </cell>
          <cell r="G1473" t="str">
            <v>6.2.3.07.01</v>
          </cell>
          <cell r="H1473" t="str">
            <v>Pembayaran Pokok Utang Sebelum Jatuh Tempo kepada Lembaga Keuangan Bank</v>
          </cell>
        </row>
        <row r="1474">
          <cell r="A1474" t="str">
            <v>6</v>
          </cell>
          <cell r="B1474" t="str">
            <v>2</v>
          </cell>
          <cell r="C1474" t="str">
            <v>3</v>
          </cell>
          <cell r="D1474" t="str">
            <v>08</v>
          </cell>
          <cell r="F1474" t="str">
            <v>6.2.3.08</v>
          </cell>
          <cell r="G1474" t="str">
            <v>6.2.3.08.0</v>
          </cell>
          <cell r="H1474" t="str">
            <v>Pembayaran Pokok Utang sebelum Jatuh Tempo kepada Lembaga Keuangan Bukan Bank</v>
          </cell>
        </row>
        <row r="1475">
          <cell r="A1475" t="str">
            <v>6</v>
          </cell>
          <cell r="B1475" t="str">
            <v>2</v>
          </cell>
          <cell r="C1475" t="str">
            <v>3</v>
          </cell>
          <cell r="D1475" t="str">
            <v>08</v>
          </cell>
          <cell r="E1475" t="str">
            <v>01</v>
          </cell>
          <cell r="F1475" t="str">
            <v>6.2.3.08.01</v>
          </cell>
          <cell r="G1475" t="str">
            <v>6.2.3.08.01</v>
          </cell>
          <cell r="H1475" t="str">
            <v>Pembayaran Pokok Utang sebelum Jatuh Tempo kepada Lembaga Keuangan Bukan Bank</v>
          </cell>
        </row>
        <row r="1476">
          <cell r="A1476" t="str">
            <v>6</v>
          </cell>
          <cell r="B1476" t="str">
            <v>2</v>
          </cell>
          <cell r="C1476" t="str">
            <v>3</v>
          </cell>
          <cell r="D1476" t="str">
            <v>09</v>
          </cell>
          <cell r="F1476" t="str">
            <v>6.2.3.09</v>
          </cell>
          <cell r="G1476" t="str">
            <v>6.2.3.09.0</v>
          </cell>
          <cell r="H1476" t="str">
            <v>Pelunasan Obligasi Daerah pada Saat Jatuh Tempo</v>
          </cell>
        </row>
        <row r="1477">
          <cell r="A1477" t="str">
            <v>6</v>
          </cell>
          <cell r="B1477" t="str">
            <v>2</v>
          </cell>
          <cell r="C1477" t="str">
            <v>3</v>
          </cell>
          <cell r="D1477" t="str">
            <v>09</v>
          </cell>
          <cell r="E1477" t="str">
            <v>01</v>
          </cell>
          <cell r="F1477" t="str">
            <v>6.2.3.09.01</v>
          </cell>
          <cell r="G1477" t="str">
            <v>6.2.3.09.01</v>
          </cell>
          <cell r="H1477" t="str">
            <v xml:space="preserve">Pelunasan Obligasi Daerah pada Saat Jatuh Tempo </v>
          </cell>
        </row>
        <row r="1478">
          <cell r="A1478" t="str">
            <v>6</v>
          </cell>
          <cell r="B1478" t="str">
            <v>2</v>
          </cell>
          <cell r="C1478" t="str">
            <v>3</v>
          </cell>
          <cell r="D1478" t="str">
            <v>10</v>
          </cell>
          <cell r="F1478" t="str">
            <v>6.2.3.10</v>
          </cell>
          <cell r="G1478" t="str">
            <v>6.2.3.10.0</v>
          </cell>
          <cell r="H1478" t="str">
            <v xml:space="preserve">Pembelian Kembali Obligasi Daerah sebelum Jatuh Tempo </v>
          </cell>
        </row>
        <row r="1479">
          <cell r="A1479" t="str">
            <v>6</v>
          </cell>
          <cell r="B1479" t="str">
            <v>2</v>
          </cell>
          <cell r="C1479" t="str">
            <v>3</v>
          </cell>
          <cell r="D1479" t="str">
            <v>10</v>
          </cell>
          <cell r="E1479" t="str">
            <v>01</v>
          </cell>
          <cell r="F1479" t="str">
            <v>6.2.3.10.01</v>
          </cell>
          <cell r="G1479" t="str">
            <v>6.2.3.10.01</v>
          </cell>
          <cell r="H1479" t="str">
            <v xml:space="preserve">Pembelian Kembali Obligasi Daerah sebelum Jatuh Tempo </v>
          </cell>
        </row>
        <row r="1480">
          <cell r="A1480" t="str">
            <v>6</v>
          </cell>
          <cell r="B1480" t="str">
            <v>2</v>
          </cell>
          <cell r="C1480" t="str">
            <v>4</v>
          </cell>
          <cell r="F1480" t="str">
            <v>6.2.4</v>
          </cell>
          <cell r="G1480" t="str">
            <v>6.2.4.0.0</v>
          </cell>
          <cell r="H1480" t="str">
            <v>Pemberian Pinjaman Daerah</v>
          </cell>
        </row>
        <row r="1481">
          <cell r="A1481" t="str">
            <v>6</v>
          </cell>
          <cell r="B1481" t="str">
            <v>2</v>
          </cell>
          <cell r="C1481" t="str">
            <v>4</v>
          </cell>
          <cell r="D1481" t="str">
            <v>01</v>
          </cell>
          <cell r="F1481" t="str">
            <v>6.2.4.01</v>
          </cell>
          <cell r="G1481" t="str">
            <v>6.2.4.01.0</v>
          </cell>
          <cell r="H1481" t="str">
            <v>Pemberian Pinjaman Daerah kepada Pemerintah Pusat/Provinsi</v>
          </cell>
        </row>
        <row r="1482">
          <cell r="A1482" t="str">
            <v>6</v>
          </cell>
          <cell r="B1482" t="str">
            <v>2</v>
          </cell>
          <cell r="C1482" t="str">
            <v>4</v>
          </cell>
          <cell r="D1482" t="str">
            <v>01</v>
          </cell>
          <cell r="E1482" t="str">
            <v>01</v>
          </cell>
          <cell r="F1482" t="str">
            <v>6.2.4.01.01</v>
          </cell>
          <cell r="G1482" t="str">
            <v>6.2.4.01.01</v>
          </cell>
          <cell r="H1482" t="str">
            <v>Pemberian Pinjaman Daerah kepada Pemerintah Pusat/Provinsi</v>
          </cell>
        </row>
        <row r="1483">
          <cell r="A1483" t="str">
            <v>6</v>
          </cell>
          <cell r="B1483" t="str">
            <v>2</v>
          </cell>
          <cell r="C1483" t="str">
            <v>4</v>
          </cell>
          <cell r="D1483" t="str">
            <v>02</v>
          </cell>
          <cell r="F1483" t="str">
            <v>6.2.4.02</v>
          </cell>
          <cell r="G1483" t="str">
            <v>6.2.4.02.0</v>
          </cell>
          <cell r="H1483" t="str">
            <v>Pemberian Pinjaman Daerah kepada Pemerintah Daerah Lain</v>
          </cell>
        </row>
        <row r="1484">
          <cell r="A1484" t="str">
            <v>6</v>
          </cell>
          <cell r="B1484" t="str">
            <v>2</v>
          </cell>
          <cell r="C1484" t="str">
            <v>4</v>
          </cell>
          <cell r="D1484" t="str">
            <v>02</v>
          </cell>
          <cell r="E1484" t="str">
            <v>01</v>
          </cell>
          <cell r="F1484" t="str">
            <v>6.2.4.02.01</v>
          </cell>
          <cell r="G1484" t="str">
            <v>6.2.4.02.01</v>
          </cell>
          <cell r="H1484" t="str">
            <v>Pemberian Pinjaman Daerah kepada Pemerintah Daerah Lain</v>
          </cell>
        </row>
        <row r="1485">
          <cell r="A1485" t="str">
            <v>6</v>
          </cell>
          <cell r="B1485" t="str">
            <v>3</v>
          </cell>
          <cell r="F1485" t="str">
            <v>6.3</v>
          </cell>
          <cell r="G1485" t="str">
            <v>6.3.0.0.0</v>
          </cell>
          <cell r="H1485" t="str">
            <v>Sisa Lebih Pembiayaan Anggaran Tahun Berkenaan</v>
          </cell>
        </row>
        <row r="1486">
          <cell r="A1486" t="str">
            <v>6</v>
          </cell>
          <cell r="B1486" t="str">
            <v>3</v>
          </cell>
          <cell r="C1486" t="str">
            <v>1</v>
          </cell>
          <cell r="D1486" t="str">
            <v>01</v>
          </cell>
          <cell r="E1486" t="str">
            <v>01</v>
          </cell>
          <cell r="F1486" t="str">
            <v>6.3.1.01.01</v>
          </cell>
          <cell r="G1486" t="str">
            <v>6.3.1.01.01</v>
          </cell>
          <cell r="H1486" t="str">
            <v>Sisa Lebih Pembiayaan Anggaran Tahun Berkenaan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KEGIATAN DBMSDA 2022"/>
      <sheetName val="Sheet3"/>
      <sheetName val="PENGURANGAN EVGUB"/>
      <sheetName val="REKAP PER DEWAN"/>
      <sheetName val="REKAP POKIR NEMPEL UPTD"/>
      <sheetName val="all rekap"/>
      <sheetName val="REKAP SDA PER DEWAN"/>
      <sheetName val="REKAP BM PER DEWAN"/>
      <sheetName val="URAIAN"/>
      <sheetName val="FuzzyLookup_AddIn_Undo_Sheet"/>
      <sheetName val="KECAMATAN KELURAHAN"/>
      <sheetName val="LAMA"/>
      <sheetName val="Sheet1"/>
      <sheetName val="BARU"/>
      <sheetName val="REKAP PJUT"/>
      <sheetName val="GELONDONGAN BM POKIR"/>
      <sheetName val="GELONDONGAN BM DARI PERKIMTAN"/>
      <sheetName val="PEMELIHARAAN INFRASTRUKTUR"/>
      <sheetName val="Pemeliharaan Jalan"/>
      <sheetName val="POMPA"/>
      <sheetName val="PENINGKATAN SALURAN DRAINASE"/>
      <sheetName val="Peningkatan Saluran PERKIMTAN"/>
      <sheetName val="KEGIATAN DBMSDA 2022 MURNI"/>
      <sheetName val="REKAP BM"/>
      <sheetName val="REKAP SDA"/>
      <sheetName val="Data Base PAKAI (INPUT)"/>
      <sheetName val="punya mba novi"/>
      <sheetName val="2021.12"/>
      <sheetName val="Sheet6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Perencanaan Teknis dan DED  Polder Di Kota Bekasi</v>
          </cell>
          <cell r="C2" t="str">
            <v>RENSTRA WAJIB</v>
          </cell>
        </row>
        <row r="3">
          <cell r="B3" t="str">
            <v>Pembangunan Tanggul Penguat Perumahan Havila RW.10, Kel. Jatiraden</v>
          </cell>
          <cell r="C3" t="str">
            <v>Usulan UPTD</v>
          </cell>
        </row>
        <row r="4">
          <cell r="B4" t="str">
            <v>Pembangunan Turap RW 14 RT 06 Kel. Jatimekar</v>
          </cell>
          <cell r="C4" t="str">
            <v>Program 100 Hari</v>
          </cell>
        </row>
        <row r="5">
          <cell r="B5" t="str">
            <v>Pembangunan Turap Mesjid Al-ikhwan Vida Bumipala RW 19 Kel. Padurenan</v>
          </cell>
          <cell r="C5" t="str">
            <v>Usulan Bidang</v>
          </cell>
        </row>
        <row r="6">
          <cell r="B6" t="str">
            <v>Penurapan/Pemagaran Tanggul Sungai JL.Ace pelat Rt.03 Rw. 02, Kota Bekasi, Rawalumbu, Bojongmenteng</v>
          </cell>
          <cell r="C6" t="str">
            <v>POKIR</v>
          </cell>
        </row>
        <row r="7">
          <cell r="B7" t="str">
            <v>Peninggian tanggul kali cakung perumahan prima lingkar asri rw 08 kel.Jatibening kec. Pondok Gede</v>
          </cell>
          <cell r="C7" t="str">
            <v>POKIR</v>
          </cell>
        </row>
        <row r="8">
          <cell r="B8" t="str">
            <v>Penurapan kali bojong ranggon rw 11 kel. Jatibening kec. Pondok Gede</v>
          </cell>
          <cell r="C8" t="str">
            <v>POKIR</v>
          </cell>
        </row>
        <row r="9">
          <cell r="B9" t="str">
            <v>Penurapan/Pemagaran Tanggul Sungai Jl. Kimaliun RT 001/ RW. 003, Kota Bekasi, Jatisampurna, Jatikarya</v>
          </cell>
          <cell r="C9" t="str">
            <v>POKIR</v>
          </cell>
        </row>
        <row r="10">
          <cell r="B10" t="str">
            <v>Penurapan/Pemagaran Tanggul Sungai Dekat TPS RT 08 RW 19, Kota Bekasi, Rawalumbu, Bojong Rawalumbu</v>
          </cell>
          <cell r="C10" t="str">
            <v>POKIR</v>
          </cell>
        </row>
        <row r="11">
          <cell r="B11" t="str">
            <v>Pembangunan Tanggul Jln. Rawa Bango RT 01 RW 07, Kota Bekasi, Bantargebang, Ciketingudik</v>
          </cell>
          <cell r="C11" t="str">
            <v>POKIR</v>
          </cell>
        </row>
        <row r="12">
          <cell r="B12" t="str">
            <v>Penurapan/Pemagaran Tanggul Sungai RT.04 RW..06, Kota Bekasi, Jatisampurna, Jatiranggon</v>
          </cell>
          <cell r="C12" t="str">
            <v>POKIR</v>
          </cell>
        </row>
        <row r="13">
          <cell r="B13" t="str">
            <v>Penurapan/Pemagaran Tanggul Sungai RW 06 KEL.BINTARA - KEC.BEKASI BARAT, Kota Bekasi, Bekasi Barat, Bintara</v>
          </cell>
          <cell r="C13" t="str">
            <v>POKIR</v>
          </cell>
        </row>
        <row r="14">
          <cell r="B14" t="str">
            <v>Penurapan/Pemagaran Tanggul Sungai Jalan Dakota RT 06 RW 11 Perum Dirgantara Permai, Kota Bekasi, Jatiasih, Jatisari</v>
          </cell>
          <cell r="C14" t="str">
            <v>POKIR</v>
          </cell>
        </row>
        <row r="15">
          <cell r="B15" t="str">
            <v>Penurapan/Pemagaran Tanggul Sungai RT18 &amp; 19 / RW07,, Kota Bekasi, Jatisampurna, Jatiranggon</v>
          </cell>
          <cell r="C15" t="str">
            <v>POKIR</v>
          </cell>
        </row>
        <row r="16">
          <cell r="B16" t="str">
            <v>Penurapan/Pemagaran Tanggul Sungai Kawasan pemukiman RT15 RW07, Kota Bekasi, Jatisampurna, Jatiranggon</v>
          </cell>
          <cell r="C16" t="str">
            <v>POKIR</v>
          </cell>
        </row>
        <row r="17">
          <cell r="B17" t="str">
            <v>Penurapan/Pemagaran Tanggul Sungai Kawasan pemukiman warga RT02 RW01, Kota Bekasi, Jatisampurna, Jatiranggon</v>
          </cell>
          <cell r="C17" t="str">
            <v>POKIR</v>
          </cell>
        </row>
        <row r="18">
          <cell r="B18" t="str">
            <v>Pembangunan Turap Batas Wilayah Perumahan Rw 025 Dan Perkampungan Rw 11 Dilokasi Rt002 Dan Rt 06 Rw 25Kota Bekasi, Mustikajaya, Mustikajaya</v>
          </cell>
          <cell r="C18" t="str">
            <v>POKIR</v>
          </cell>
        </row>
        <row r="19">
          <cell r="B19" t="str">
            <v>Penurapan/Pemagaran Tanggul Sungai RW 016 Kel.Pengasinan Kec.Rawalumbu, Kota Bekasi, Rawalumbu, Pengasinan</v>
          </cell>
          <cell r="C19" t="str">
            <v>POKIR</v>
          </cell>
        </row>
        <row r="20">
          <cell r="B20" t="str">
            <v>Penurapan/Pemagaran Tanggul Sungai Pagar Batas Tanggul RT 01 RW 10, Kota Bekasi, Bekasi Utara, Kaliabang Tengah</v>
          </cell>
          <cell r="C20" t="str">
            <v>POKIR</v>
          </cell>
        </row>
        <row r="21">
          <cell r="B21" t="str">
            <v>Penurapan/Pemagaran Tanggul Sungai Turap Kali RT 006 RW 09, Kota Bekasi, Bekasi Utara, Kaliabang Tengah</v>
          </cell>
          <cell r="C21" t="str">
            <v>POKIR</v>
          </cell>
        </row>
        <row r="22">
          <cell r="B22" t="str">
            <v>Pembangunan Tanggul Sungai RT 06 RW 01 Kelurahan Kayuringin Jaya Kecamatan Bekasi Selatan, Kota Bekasi, Bekasi Selatan, Kayuringinjaya</v>
          </cell>
          <cell r="C22" t="str">
            <v>POKIR</v>
          </cell>
        </row>
        <row r="23">
          <cell r="B23" t="str">
            <v>Penurapan/Pemagaran Tanggul Sungai rt 07 rw 16 kel pejuang kec medan satria, Kota Bekasi, Medansatria, Pejuang</v>
          </cell>
          <cell r="C23" t="str">
            <v>POKIR</v>
          </cell>
        </row>
        <row r="24">
          <cell r="B24" t="str">
            <v>Penurapan Kali Rw.06 Kel.Pengasinan Kec.Rawa Lumbu, Kota Bekasi, Rawalumbu, Pengasinan</v>
          </cell>
          <cell r="C24" t="str">
            <v>POKIR</v>
          </cell>
        </row>
        <row r="25">
          <cell r="B25" t="str">
            <v>Penurapan/Pemagaran Tanggul Sungai RT 20 RW 02, Kota Bekasi, Bekasi Barat, Bintara</v>
          </cell>
          <cell r="C25" t="str">
            <v>POKIR</v>
          </cell>
        </row>
        <row r="26">
          <cell r="B26" t="str">
            <v>Penurapan/Pemagaran Tanggul Sungai RT 03 RW 15, Kota Bekasi, Bekasi Barat, Bintara</v>
          </cell>
          <cell r="C26" t="str">
            <v>POKIR</v>
          </cell>
        </row>
        <row r="27">
          <cell r="B27" t="str">
            <v>Penurapan/Pemagaran Tanggul Sungai Rt 007 Rw 12, Kota Bekasi, Bekasi Barat, Bintara</v>
          </cell>
          <cell r="C27" t="str">
            <v>POKIR</v>
          </cell>
        </row>
        <row r="28">
          <cell r="B28" t="str">
            <v>Penurapan/Pemagaran Tanggul Sungai Jl.Bintara Niaga Rt 10 Rw 12, Kota Bekasi, Bekasi Barat, Bekasi Barat, Seluruh Kelurahan/Desa</v>
          </cell>
          <cell r="C28" t="str">
            <v>POKIR</v>
          </cell>
        </row>
        <row r="29">
          <cell r="B29" t="str">
            <v>Penurapan dan Normalisasi Kali Alam Lintas RW 01 s/d RW 05 Kel. Kalibaru</v>
          </cell>
          <cell r="C29" t="str">
            <v>USULAN FKRW</v>
          </cell>
        </row>
        <row r="30">
          <cell r="B30" t="str">
            <v>Penurapan Kali Sisi Selatan Jalan Pangeran Jayakarta</v>
          </cell>
          <cell r="C30" t="str">
            <v>USULAN FKRW</v>
          </cell>
        </row>
        <row r="31">
          <cell r="B31" t="str">
            <v>Pengadaan Pompa Se-Kota Bekasi</v>
          </cell>
          <cell r="C31" t="str">
            <v>RENSTRA WAJIB</v>
          </cell>
        </row>
        <row r="32">
          <cell r="B32" t="str">
            <v>Pengadaan Pompa Apung</v>
          </cell>
          <cell r="C32" t="str">
            <v>Usulan Bidang</v>
          </cell>
        </row>
        <row r="33">
          <cell r="B33" t="str">
            <v>Pengadaan Pompa Alkon</v>
          </cell>
          <cell r="C33" t="str">
            <v>Usulan Bidang</v>
          </cell>
        </row>
        <row r="34">
          <cell r="B34" t="str">
            <v>Pengadaan Pompa RW. 024 Kel. Pengasinan, Kota Bekasi, Rawalumbu, Pengasinan</v>
          </cell>
          <cell r="C34" t="str">
            <v>POKIR</v>
          </cell>
        </row>
        <row r="35">
          <cell r="B35" t="str">
            <v>Pengadaan Pompa Jl. Bintara Niaga 1, volder Rt 11 Rw 12, Kota Bekasi, Bekasi Barat, Bintara</v>
          </cell>
          <cell r="C35" t="str">
            <v>POKIR</v>
          </cell>
        </row>
        <row r="36">
          <cell r="B36" t="str">
            <v>Pembangunan Polder Jatikarya Kec. Jatisampurna</v>
          </cell>
          <cell r="C36" t="str">
            <v>Hasil Kunjungan walikota</v>
          </cell>
        </row>
        <row r="37">
          <cell r="B37" t="str">
            <v>Pembangunan Polder Jatikramat Kec. Jatiasih</v>
          </cell>
          <cell r="C37" t="str">
            <v>Program 100 Hari</v>
          </cell>
        </row>
        <row r="38">
          <cell r="B38" t="str">
            <v>Pembangunan Polder Perum Permata Timur 2</v>
          </cell>
          <cell r="C38" t="str">
            <v>Program 100 Hari</v>
          </cell>
        </row>
        <row r="39">
          <cell r="B39" t="str">
            <v>Pembangunan Polder Perum Puri Cendana sebelah Masjid Baitul Haq</v>
          </cell>
          <cell r="C39" t="str">
            <v>Program 100 Hari</v>
          </cell>
        </row>
        <row r="40">
          <cell r="B40" t="str">
            <v>Pembangunan Polder Perumahan AL Blok E RW 13 RT 06 Kel. Jatikramat</v>
          </cell>
          <cell r="C40" t="str">
            <v>Program 100 Hari</v>
          </cell>
        </row>
        <row r="41">
          <cell r="B41" t="str">
            <v>Pembangunan Polder Pulo Permata Sari</v>
          </cell>
          <cell r="C41" t="str">
            <v>Program 100 Hari</v>
          </cell>
        </row>
        <row r="42">
          <cell r="B42" t="str">
            <v>Pembangunan Polder Harapan Baru Regency Batas DKI</v>
          </cell>
          <cell r="C42" t="str">
            <v>Program 100 Hari</v>
          </cell>
        </row>
        <row r="43">
          <cell r="B43" t="str">
            <v>Pembangunan Polder Dan Bangunan Pelengkap Perum Chandra RT 007 RW 016 Kel. Jatirahayu</v>
          </cell>
          <cell r="C43" t="str">
            <v>R 2019</v>
          </cell>
        </row>
        <row r="44">
          <cell r="B44" t="str">
            <v>Penataan Polder Taman Rahayu Kelurahan Ciketing Udik</v>
          </cell>
          <cell r="C44" t="str">
            <v>BANTUAN DKI</v>
          </cell>
        </row>
        <row r="45">
          <cell r="B45" t="str">
            <v xml:space="preserve">Pembangunan Polder Cikiwul </v>
          </cell>
          <cell r="C45" t="str">
            <v>BANTUAN DKI</v>
          </cell>
        </row>
        <row r="46">
          <cell r="B46" t="str">
            <v>Lanjutan Pembangunan Polder PTM Kel. Jakasetia</v>
          </cell>
          <cell r="C46" t="str">
            <v>R 2019</v>
          </cell>
        </row>
        <row r="47">
          <cell r="B47" t="str">
            <v>Pembangunan Polder Duta Kranji</v>
          </cell>
          <cell r="C47" t="str">
            <v>Instruksi Walikota</v>
          </cell>
        </row>
        <row r="48">
          <cell r="B48" t="str">
            <v>Pembangunan Polder Bekasi Timur Regency (BTR)</v>
          </cell>
          <cell r="C48" t="str">
            <v>Usulan Bidang</v>
          </cell>
        </row>
        <row r="49">
          <cell r="B49" t="str">
            <v>Pembangunan Polder Jalan Lame Kp. Kalimanggis RT.002/ RW.001, Kota Bekasi, Jatisampurna, Jatikarya</v>
          </cell>
          <cell r="C49" t="str">
            <v>POKIR</v>
          </cell>
        </row>
        <row r="50">
          <cell r="B50" t="str">
            <v>Rehabilitasi Tanggul Sungai Perum BTN Narogong Jembatan 4 sampai Portal, Kota Bekasi, Rawalumbu, Bojong Rawalumbu</v>
          </cell>
          <cell r="C50" t="str">
            <v>POKIR</v>
          </cell>
        </row>
        <row r="51">
          <cell r="B51" t="str">
            <v>Perbaikan Tanggul Sungai Perum. Bumi Bekasi Baru RT. 05 RW. 10 Kel. Sepanjang Jaya, Kota Bekasi, Rawalumbu, Sepanjangjaya</v>
          </cell>
          <cell r="C51" t="str">
            <v>POKIR</v>
          </cell>
        </row>
        <row r="52">
          <cell r="B52" t="str">
            <v>Rehabilitasi Tanggul Sungai Perum Duta Indah RT 004 s.d RT 013 RW 015, Kota Bekasi, Pondokgede, Jatimakmur</v>
          </cell>
          <cell r="C52" t="str">
            <v>POKIR</v>
          </cell>
        </row>
        <row r="53">
          <cell r="B53" t="str">
            <v>Rehabilitasi Tanggul Sungai Perum Duta Indah RT 005 s.d RT 006 RW 020, Kota Bekasi, Pondokgede, Jatimakmur</v>
          </cell>
          <cell r="C53" t="str">
            <v>POKIR</v>
          </cell>
        </row>
        <row r="54">
          <cell r="B54" t="str">
            <v>Perbaikan Tanggul Sungai Turap RT 06 RW 08, Kota Bekasi, Bekasi Utara, Kaliabang Tengah</v>
          </cell>
          <cell r="C54" t="str">
            <v>POKIR</v>
          </cell>
        </row>
        <row r="55">
          <cell r="B55" t="str">
            <v>Perbaikan Tanggul Sungai Perum Puri RT 03 dan RT 01 Bintara Jaya Kel. Bintara jaya Bekasi Barat, Kota Bekasi, Bekasi Barat, Bintarajaya</v>
          </cell>
          <cell r="C55" t="str">
            <v>POKIR</v>
          </cell>
        </row>
        <row r="56">
          <cell r="B56" t="str">
            <v>Rehabilitasi Tanggul Kali RT 05 RW 15, Kota Bekasi, Bekasi Barat, Bintara</v>
          </cell>
          <cell r="C56" t="str">
            <v>POKIR</v>
          </cell>
        </row>
        <row r="57">
          <cell r="B57" t="str">
            <v>Perbaikan Turap Wisma Jaya Kel. Arenjaya</v>
          </cell>
          <cell r="C57" t="str">
            <v>Usulan UPTD</v>
          </cell>
        </row>
        <row r="58">
          <cell r="B58" t="str">
            <v>Perbaikan Turap Duren Jaya (dekat Sipon underpass)</v>
          </cell>
          <cell r="C58" t="str">
            <v>Usulan UPTD</v>
          </cell>
        </row>
        <row r="59">
          <cell r="B59" t="str">
            <v>Perbaikan Turap RT 07 RW 15 Kel. Jakasampurna Kec. Bekasi Barat</v>
          </cell>
          <cell r="C59" t="str">
            <v>Usulan UPTD</v>
          </cell>
        </row>
        <row r="60">
          <cell r="B60" t="str">
            <v>Perbaikan Turap RT. 08 RW 07 Kel. Jakasampurna Kec. Bekasi Barat</v>
          </cell>
          <cell r="C60" t="str">
            <v>Usulan UPTD</v>
          </cell>
        </row>
        <row r="61">
          <cell r="B61" t="str">
            <v>Perbaikan Turap RW 03 Kel. Kotabaru Kec. Bekasi Barat</v>
          </cell>
          <cell r="C61" t="str">
            <v>Usulan UPTD</v>
          </cell>
        </row>
        <row r="62">
          <cell r="B62" t="str">
            <v>Perbaikan Turap Kali RW.10 Perum Pam Jaya Kel. Jatikramat Kec. Jatiasih</v>
          </cell>
          <cell r="C62" t="str">
            <v>Usulan UPTD</v>
          </cell>
        </row>
        <row r="63">
          <cell r="B63" t="str">
            <v>Perbaikan Turap Kali Cakung RW 02 Kel. Kotabaru Kec. Bekasi Barat</v>
          </cell>
          <cell r="C63" t="str">
            <v>Usulan UPTD</v>
          </cell>
        </row>
        <row r="64">
          <cell r="B64" t="str">
            <v>Perbaikan Turap Tebung Bantara Kali Cakung Kel Jatikramat Kec. Jatiasih</v>
          </cell>
          <cell r="C64" t="str">
            <v>Usulan Kecamatan</v>
          </cell>
        </row>
        <row r="65">
          <cell r="B65" t="str">
            <v>Rehabilitasi Tebing Kali Wisata Hutan Bambu RW 026 Kel. Margahayu</v>
          </cell>
          <cell r="C65" t="str">
            <v>Usulan Kelurahan</v>
          </cell>
        </row>
        <row r="66">
          <cell r="B66" t="str">
            <v>Perbaikan Turap RW 008 - 009 Perum Bumi Bekasi Baru Utara Kel. Pengasinan</v>
          </cell>
          <cell r="C66" t="str">
            <v>Usulan Kecamatan</v>
          </cell>
        </row>
        <row r="67">
          <cell r="B67" t="str">
            <v xml:space="preserve">Perbaikan Turap belakang SMPN 24 Kota Bekasi Perum Bumi Digantara Permai Kel. Jatisari </v>
          </cell>
          <cell r="C67" t="str">
            <v>usulan UPTD</v>
          </cell>
        </row>
        <row r="68">
          <cell r="B68" t="str">
            <v>Perbaikan Turap Kali Cupu Kel. Margahayu</v>
          </cell>
          <cell r="C68" t="str">
            <v>Usulan UPTD</v>
          </cell>
        </row>
        <row r="69">
          <cell r="C69" t="str">
            <v>*</v>
          </cell>
        </row>
        <row r="70">
          <cell r="C70" t="str">
            <v>**</v>
          </cell>
        </row>
        <row r="71">
          <cell r="C71" t="str">
            <v>RENSTRA WAJIB</v>
          </cell>
        </row>
        <row r="72">
          <cell r="C72" t="str">
            <v>Usulan Bidang</v>
          </cell>
        </row>
        <row r="73">
          <cell r="C73" t="str">
            <v>Program 100 Hari</v>
          </cell>
        </row>
        <row r="74">
          <cell r="C74" t="str">
            <v>Program 100 Hari</v>
          </cell>
        </row>
        <row r="75">
          <cell r="C75" t="str">
            <v>Program 100 Hari</v>
          </cell>
        </row>
        <row r="76">
          <cell r="C76" t="str">
            <v>Program 100 Hari</v>
          </cell>
        </row>
        <row r="77">
          <cell r="C77" t="str">
            <v>Program 100 Hari</v>
          </cell>
        </row>
        <row r="78">
          <cell r="C78" t="str">
            <v>Instruksi Walikota</v>
          </cell>
        </row>
        <row r="79">
          <cell r="C79" t="str">
            <v>POKIR</v>
          </cell>
        </row>
        <row r="80">
          <cell r="C80" t="str">
            <v>POKIR</v>
          </cell>
        </row>
        <row r="81">
          <cell r="C81" t="str">
            <v>POKIR</v>
          </cell>
        </row>
        <row r="82">
          <cell r="C82" t="str">
            <v>POKIR</v>
          </cell>
        </row>
        <row r="83">
          <cell r="C83" t="str">
            <v>POKIR</v>
          </cell>
        </row>
        <row r="84">
          <cell r="C84" t="str">
            <v>POKIR</v>
          </cell>
        </row>
        <row r="85">
          <cell r="C85" t="str">
            <v>POKIR</v>
          </cell>
        </row>
        <row r="86">
          <cell r="C86" t="str">
            <v>POKIR</v>
          </cell>
        </row>
        <row r="87">
          <cell r="C87" t="str">
            <v>POKIR</v>
          </cell>
        </row>
        <row r="88">
          <cell r="C88" t="str">
            <v>POKIR</v>
          </cell>
        </row>
        <row r="89">
          <cell r="C89" t="str">
            <v>POKIR</v>
          </cell>
        </row>
        <row r="90">
          <cell r="C90" t="str">
            <v>POKIR</v>
          </cell>
        </row>
        <row r="91">
          <cell r="C91" t="str">
            <v>POKIR</v>
          </cell>
        </row>
        <row r="92">
          <cell r="C92" t="str">
            <v>POKIR</v>
          </cell>
        </row>
        <row r="93">
          <cell r="C93" t="str">
            <v>POKIR</v>
          </cell>
        </row>
        <row r="94">
          <cell r="C94" t="str">
            <v>POKIR</v>
          </cell>
        </row>
        <row r="95">
          <cell r="C95" t="str">
            <v>POKIR</v>
          </cell>
        </row>
        <row r="96">
          <cell r="C96" t="str">
            <v>POKIR</v>
          </cell>
        </row>
        <row r="97">
          <cell r="C97" t="str">
            <v>POKIR</v>
          </cell>
        </row>
        <row r="98">
          <cell r="C98" t="str">
            <v>POKIR</v>
          </cell>
        </row>
        <row r="99">
          <cell r="C99" t="str">
            <v>POKIR</v>
          </cell>
        </row>
        <row r="100">
          <cell r="C100" t="str">
            <v>POKIR</v>
          </cell>
        </row>
        <row r="101">
          <cell r="C101" t="str">
            <v>POKIR</v>
          </cell>
        </row>
        <row r="102">
          <cell r="C102" t="str">
            <v>POKIR</v>
          </cell>
        </row>
        <row r="103">
          <cell r="C103" t="str">
            <v>POKIR</v>
          </cell>
        </row>
        <row r="104">
          <cell r="C104" t="str">
            <v>POKIR</v>
          </cell>
        </row>
        <row r="105">
          <cell r="C105" t="str">
            <v>POKIR</v>
          </cell>
        </row>
        <row r="106">
          <cell r="C106" t="str">
            <v>POKIR</v>
          </cell>
        </row>
        <row r="107">
          <cell r="C107" t="str">
            <v>POKIR</v>
          </cell>
        </row>
        <row r="108">
          <cell r="C108" t="str">
            <v>POKIR</v>
          </cell>
        </row>
        <row r="109">
          <cell r="C109" t="str">
            <v>POKIR</v>
          </cell>
        </row>
        <row r="110">
          <cell r="C110" t="str">
            <v>POKIR</v>
          </cell>
        </row>
        <row r="111">
          <cell r="C111" t="str">
            <v>POKIR</v>
          </cell>
        </row>
        <row r="112">
          <cell r="C112" t="str">
            <v>POKIR</v>
          </cell>
        </row>
        <row r="113">
          <cell r="C113" t="str">
            <v>POKIR</v>
          </cell>
        </row>
        <row r="114">
          <cell r="C114" t="str">
            <v>POKIR</v>
          </cell>
        </row>
        <row r="115">
          <cell r="C115" t="str">
            <v>POKIR</v>
          </cell>
        </row>
        <row r="116">
          <cell r="C116" t="str">
            <v>POKIR</v>
          </cell>
        </row>
        <row r="117">
          <cell r="C117" t="str">
            <v>POKIR</v>
          </cell>
        </row>
        <row r="118">
          <cell r="C118" t="str">
            <v>POKIR</v>
          </cell>
        </row>
        <row r="119">
          <cell r="C119" t="str">
            <v>POKIR</v>
          </cell>
        </row>
        <row r="120">
          <cell r="C120" t="str">
            <v>POKIR</v>
          </cell>
        </row>
        <row r="121">
          <cell r="C121" t="str">
            <v>POKIR</v>
          </cell>
        </row>
        <row r="122">
          <cell r="C122" t="str">
            <v>POKIR</v>
          </cell>
        </row>
        <row r="123">
          <cell r="C123" t="str">
            <v>POKIR</v>
          </cell>
        </row>
        <row r="124">
          <cell r="C124" t="str">
            <v>POKIR</v>
          </cell>
        </row>
        <row r="125">
          <cell r="C125" t="str">
            <v>POKIR</v>
          </cell>
        </row>
        <row r="126">
          <cell r="C126" t="str">
            <v>POKIR</v>
          </cell>
        </row>
        <row r="127">
          <cell r="C127" t="str">
            <v>POKIR</v>
          </cell>
        </row>
        <row r="128">
          <cell r="C128" t="str">
            <v>POKIR</v>
          </cell>
        </row>
        <row r="129">
          <cell r="C129" t="str">
            <v>POKIR</v>
          </cell>
        </row>
        <row r="130">
          <cell r="C130" t="str">
            <v>POKIR</v>
          </cell>
        </row>
        <row r="131">
          <cell r="C131" t="str">
            <v>POKIR</v>
          </cell>
        </row>
        <row r="132">
          <cell r="C132" t="str">
            <v>POKIR</v>
          </cell>
        </row>
        <row r="133">
          <cell r="C133" t="str">
            <v>POKIR</v>
          </cell>
        </row>
        <row r="134">
          <cell r="C134" t="str">
            <v>POKIR</v>
          </cell>
        </row>
        <row r="135">
          <cell r="C135" t="str">
            <v>POKIR</v>
          </cell>
        </row>
        <row r="136">
          <cell r="C136" t="str">
            <v>POKIR</v>
          </cell>
        </row>
        <row r="137">
          <cell r="C137" t="str">
            <v>POKIR</v>
          </cell>
        </row>
        <row r="138">
          <cell r="C138" t="str">
            <v>POKIR</v>
          </cell>
        </row>
        <row r="139">
          <cell r="C139" t="str">
            <v>POKIR</v>
          </cell>
        </row>
        <row r="140">
          <cell r="C140" t="str">
            <v>POKIR</v>
          </cell>
        </row>
        <row r="141">
          <cell r="C141" t="str">
            <v>POKIR</v>
          </cell>
        </row>
        <row r="142">
          <cell r="C142" t="str">
            <v>POKIR</v>
          </cell>
        </row>
        <row r="143">
          <cell r="C143" t="str">
            <v>POKIR</v>
          </cell>
        </row>
        <row r="144">
          <cell r="C144" t="str">
            <v>POKIR</v>
          </cell>
        </row>
        <row r="145">
          <cell r="C145" t="str">
            <v>POKIR</v>
          </cell>
        </row>
        <row r="146">
          <cell r="C146" t="str">
            <v>POKIR</v>
          </cell>
        </row>
        <row r="147">
          <cell r="C147" t="str">
            <v>POKIR</v>
          </cell>
        </row>
        <row r="148">
          <cell r="C148" t="str">
            <v>POKIR</v>
          </cell>
        </row>
        <row r="149">
          <cell r="C149" t="str">
            <v>POKIR</v>
          </cell>
        </row>
        <row r="150">
          <cell r="C150" t="str">
            <v>RENSTRA WAJIB</v>
          </cell>
        </row>
        <row r="151">
          <cell r="C151" t="str">
            <v>RENSTRA WAJIB</v>
          </cell>
        </row>
        <row r="152">
          <cell r="C152" t="str">
            <v>RENSTRA WAJIB</v>
          </cell>
        </row>
        <row r="153">
          <cell r="C153" t="str">
            <v>POKIR</v>
          </cell>
        </row>
        <row r="154">
          <cell r="C154" t="str">
            <v>POKIR</v>
          </cell>
        </row>
        <row r="155">
          <cell r="C155" t="str">
            <v>POKIR</v>
          </cell>
        </row>
        <row r="156">
          <cell r="C156" t="str">
            <v>POKIR</v>
          </cell>
        </row>
        <row r="157">
          <cell r="C157" t="str">
            <v>POKIR</v>
          </cell>
        </row>
        <row r="158">
          <cell r="C158" t="str">
            <v>POKIR</v>
          </cell>
        </row>
        <row r="159">
          <cell r="C159" t="str">
            <v>POKIR</v>
          </cell>
        </row>
        <row r="160">
          <cell r="C160" t="str">
            <v>POKIR</v>
          </cell>
        </row>
        <row r="161">
          <cell r="C161" t="str">
            <v>POKIR</v>
          </cell>
        </row>
        <row r="162">
          <cell r="C162" t="str">
            <v>POKIR</v>
          </cell>
        </row>
        <row r="163">
          <cell r="C163" t="str">
            <v>POKIR</v>
          </cell>
        </row>
        <row r="164">
          <cell r="C164" t="str">
            <v>POKIR</v>
          </cell>
        </row>
        <row r="165">
          <cell r="C165" t="str">
            <v>POKIR</v>
          </cell>
        </row>
        <row r="166">
          <cell r="C166" t="str">
            <v>POKIR</v>
          </cell>
        </row>
        <row r="167">
          <cell r="C167" t="str">
            <v>POKIR</v>
          </cell>
        </row>
        <row r="168">
          <cell r="C168" t="str">
            <v>POKIR</v>
          </cell>
        </row>
        <row r="169">
          <cell r="C169" t="str">
            <v>POKIR</v>
          </cell>
        </row>
        <row r="170">
          <cell r="C170" t="str">
            <v>POKIR</v>
          </cell>
        </row>
        <row r="171">
          <cell r="C171" t="str">
            <v>POKIR</v>
          </cell>
        </row>
        <row r="172">
          <cell r="C172" t="str">
            <v>Program 100 Hari</v>
          </cell>
        </row>
        <row r="173">
          <cell r="C173" t="str">
            <v>BANTUAN DKI</v>
          </cell>
        </row>
        <row r="174">
          <cell r="C174" t="str">
            <v>Usulan Bidang</v>
          </cell>
        </row>
        <row r="175">
          <cell r="C175" t="str">
            <v>Usulan Musrenbang 2019,2020,2021</v>
          </cell>
        </row>
        <row r="176">
          <cell r="C176" t="str">
            <v>Usulan UPTD</v>
          </cell>
        </row>
        <row r="177">
          <cell r="C177" t="str">
            <v>Proposal Warga Rt.002 RW 028 Kel. Pengasinan</v>
          </cell>
        </row>
        <row r="178">
          <cell r="C178" t="str">
            <v>Proposal Warga Rt.002 RW 028 Kel. Pengasinan</v>
          </cell>
        </row>
        <row r="179">
          <cell r="C179" t="str">
            <v>Proposal Rukun Warga 010 Kel. Jatirahayu</v>
          </cell>
        </row>
        <row r="180">
          <cell r="C180" t="str">
            <v>R 2019
Usulan Kecamatan</v>
          </cell>
        </row>
        <row r="181">
          <cell r="C181" t="str">
            <v>Usulan Kecamatan</v>
          </cell>
        </row>
        <row r="182">
          <cell r="C182" t="str">
            <v>Usulan Bidang</v>
          </cell>
        </row>
        <row r="183">
          <cell r="C183" t="str">
            <v>Usulan UPTD</v>
          </cell>
        </row>
        <row r="184">
          <cell r="C184" t="str">
            <v>Usulan UPTD</v>
          </cell>
        </row>
        <row r="185">
          <cell r="C185" t="str">
            <v>POKIR</v>
          </cell>
        </row>
        <row r="186">
          <cell r="C186" t="str">
            <v>POKIR</v>
          </cell>
        </row>
        <row r="187">
          <cell r="C187" t="str">
            <v>POKIR</v>
          </cell>
        </row>
        <row r="188">
          <cell r="C188" t="str">
            <v>POKIR</v>
          </cell>
        </row>
        <row r="189">
          <cell r="C189" t="str">
            <v>POKIR</v>
          </cell>
        </row>
        <row r="190">
          <cell r="C190" t="str">
            <v>POKIR</v>
          </cell>
        </row>
        <row r="191">
          <cell r="C191" t="str">
            <v>POKIR</v>
          </cell>
        </row>
        <row r="192">
          <cell r="C192" t="str">
            <v>POKIR</v>
          </cell>
        </row>
        <row r="193">
          <cell r="C193" t="str">
            <v>POKIR</v>
          </cell>
        </row>
        <row r="194">
          <cell r="C194" t="str">
            <v>POKIR</v>
          </cell>
        </row>
        <row r="195">
          <cell r="C195" t="str">
            <v>POKIR</v>
          </cell>
        </row>
        <row r="196">
          <cell r="C196" t="str">
            <v>POKIR</v>
          </cell>
        </row>
        <row r="197">
          <cell r="C197" t="str">
            <v>POKIR</v>
          </cell>
        </row>
        <row r="198">
          <cell r="C198" t="str">
            <v>POKIR</v>
          </cell>
        </row>
        <row r="199">
          <cell r="C199" t="str">
            <v>POKIR</v>
          </cell>
        </row>
        <row r="200">
          <cell r="C200" t="str">
            <v>POKIR</v>
          </cell>
        </row>
        <row r="201">
          <cell r="C201" t="str">
            <v>POKIR</v>
          </cell>
        </row>
        <row r="202">
          <cell r="C202" t="str">
            <v>POKIR</v>
          </cell>
        </row>
        <row r="203">
          <cell r="C203" t="str">
            <v>POKIR</v>
          </cell>
        </row>
        <row r="204">
          <cell r="C204" t="str">
            <v>POKIR</v>
          </cell>
        </row>
        <row r="205">
          <cell r="C205" t="str">
            <v>POKIR</v>
          </cell>
        </row>
        <row r="206">
          <cell r="C206" t="str">
            <v>POKIR</v>
          </cell>
        </row>
        <row r="207">
          <cell r="C207" t="str">
            <v>Usulan Bidang</v>
          </cell>
        </row>
        <row r="208">
          <cell r="C208" t="str">
            <v>Usulan Bidang</v>
          </cell>
        </row>
        <row r="209">
          <cell r="C209" t="str">
            <v>Usulan Bidang</v>
          </cell>
        </row>
        <row r="210">
          <cell r="C210" t="str">
            <v>Usulan Bidang</v>
          </cell>
        </row>
        <row r="211">
          <cell r="C211" t="str">
            <v>Proposal Rukun Warga RW 09 Kel. Padurenan</v>
          </cell>
        </row>
        <row r="212">
          <cell r="C212" t="str">
            <v>Laporan Pengaduan Masyarakat - Bidang SDA</v>
          </cell>
        </row>
        <row r="213">
          <cell r="C213" t="str">
            <v>Program 100 Hari</v>
          </cell>
        </row>
        <row r="214">
          <cell r="C214" t="str">
            <v>Program 100 Hari</v>
          </cell>
        </row>
        <row r="215">
          <cell r="C215" t="str">
            <v>Program 100 Hari</v>
          </cell>
        </row>
        <row r="216">
          <cell r="C216" t="str">
            <v>Program 100 Hari</v>
          </cell>
        </row>
        <row r="217">
          <cell r="C217" t="str">
            <v>Program 100 Hari</v>
          </cell>
        </row>
        <row r="218">
          <cell r="C218" t="str">
            <v>Program 100 Hari</v>
          </cell>
        </row>
        <row r="219">
          <cell r="C219" t="str">
            <v>POKIR</v>
          </cell>
        </row>
        <row r="220">
          <cell r="C220" t="str">
            <v>POKIR</v>
          </cell>
        </row>
        <row r="221">
          <cell r="C221" t="str">
            <v>POKIR</v>
          </cell>
        </row>
        <row r="222">
          <cell r="C222" t="str">
            <v>POKIR</v>
          </cell>
        </row>
        <row r="223">
          <cell r="C223" t="str">
            <v>POKIR</v>
          </cell>
        </row>
        <row r="224">
          <cell r="C224" t="str">
            <v>POKIR</v>
          </cell>
        </row>
        <row r="225">
          <cell r="C225" t="str">
            <v>POKIR</v>
          </cell>
        </row>
        <row r="226">
          <cell r="C226" t="str">
            <v>POKIR</v>
          </cell>
        </row>
        <row r="227">
          <cell r="C227" t="str">
            <v>POKIR</v>
          </cell>
        </row>
        <row r="228">
          <cell r="C228" t="str">
            <v>POKIR</v>
          </cell>
        </row>
        <row r="229">
          <cell r="C229" t="str">
            <v>POKIR</v>
          </cell>
        </row>
        <row r="230">
          <cell r="C230" t="str">
            <v>POKIR</v>
          </cell>
        </row>
        <row r="231">
          <cell r="C231" t="str">
            <v>POKIR</v>
          </cell>
        </row>
        <row r="232">
          <cell r="C232" t="str">
            <v>POKIR</v>
          </cell>
        </row>
        <row r="233">
          <cell r="C233" t="str">
            <v>POKIR</v>
          </cell>
        </row>
        <row r="234">
          <cell r="C234" t="str">
            <v>POKIR</v>
          </cell>
        </row>
        <row r="235">
          <cell r="C235" t="str">
            <v>POKIR</v>
          </cell>
        </row>
        <row r="236">
          <cell r="C236" t="str">
            <v>POKIR</v>
          </cell>
        </row>
        <row r="237">
          <cell r="C237" t="str">
            <v>POKIR</v>
          </cell>
        </row>
        <row r="238">
          <cell r="C238" t="str">
            <v>POKIR</v>
          </cell>
        </row>
        <row r="239">
          <cell r="C239" t="str">
            <v>POKIR</v>
          </cell>
        </row>
        <row r="240">
          <cell r="C240" t="str">
            <v>POKIR</v>
          </cell>
        </row>
        <row r="241">
          <cell r="C241" t="str">
            <v>POKIR</v>
          </cell>
        </row>
        <row r="242">
          <cell r="C242" t="str">
            <v>POKIR</v>
          </cell>
        </row>
        <row r="243">
          <cell r="C243" t="str">
            <v>POKIR</v>
          </cell>
        </row>
        <row r="244">
          <cell r="C244" t="str">
            <v>POKIR</v>
          </cell>
        </row>
        <row r="245">
          <cell r="C245" t="str">
            <v>POKIR</v>
          </cell>
        </row>
        <row r="246">
          <cell r="C246" t="str">
            <v>POKIR</v>
          </cell>
        </row>
        <row r="247">
          <cell r="C247" t="str">
            <v>POKIR</v>
          </cell>
        </row>
        <row r="248">
          <cell r="C248" t="str">
            <v>POKIR</v>
          </cell>
        </row>
        <row r="249">
          <cell r="C249" t="str">
            <v>POKIR</v>
          </cell>
        </row>
        <row r="250">
          <cell r="C250" t="str">
            <v>POKIR</v>
          </cell>
        </row>
        <row r="251">
          <cell r="C251" t="str">
            <v>POKIR</v>
          </cell>
        </row>
        <row r="252">
          <cell r="C252" t="str">
            <v>POKIR</v>
          </cell>
        </row>
        <row r="253">
          <cell r="C253" t="str">
            <v>POKIR</v>
          </cell>
        </row>
        <row r="254">
          <cell r="C254" t="str">
            <v>POKIR</v>
          </cell>
        </row>
        <row r="255">
          <cell r="C255" t="str">
            <v>POKIR</v>
          </cell>
        </row>
        <row r="256">
          <cell r="C256" t="str">
            <v>POKIR</v>
          </cell>
        </row>
        <row r="257">
          <cell r="C257" t="str">
            <v>POKIR</v>
          </cell>
        </row>
        <row r="258">
          <cell r="C258" t="str">
            <v>POKIR</v>
          </cell>
        </row>
        <row r="259">
          <cell r="C259" t="str">
            <v>POKIR</v>
          </cell>
        </row>
        <row r="260">
          <cell r="C260" t="str">
            <v>POKIR</v>
          </cell>
        </row>
        <row r="261">
          <cell r="C261" t="str">
            <v>POKIR</v>
          </cell>
        </row>
        <row r="262">
          <cell r="C262" t="str">
            <v>POKIR</v>
          </cell>
        </row>
        <row r="263">
          <cell r="C263" t="str">
            <v>POKIR</v>
          </cell>
        </row>
        <row r="264">
          <cell r="C264" t="str">
            <v>POKIR</v>
          </cell>
        </row>
        <row r="265">
          <cell r="C265" t="str">
            <v>POKIR</v>
          </cell>
        </row>
        <row r="266">
          <cell r="C266" t="str">
            <v>POKIR</v>
          </cell>
        </row>
        <row r="267">
          <cell r="C267" t="str">
            <v>POKIR</v>
          </cell>
        </row>
        <row r="268">
          <cell r="C268" t="str">
            <v>POKIR</v>
          </cell>
        </row>
        <row r="269">
          <cell r="C269" t="str">
            <v>POKIR</v>
          </cell>
        </row>
        <row r="270">
          <cell r="C270" t="str">
            <v>POKIR</v>
          </cell>
        </row>
        <row r="271">
          <cell r="C271" t="str">
            <v>POKIR</v>
          </cell>
        </row>
        <row r="272">
          <cell r="C272" t="str">
            <v>POKIR</v>
          </cell>
        </row>
        <row r="273">
          <cell r="C273" t="str">
            <v>POKIR</v>
          </cell>
        </row>
        <row r="274">
          <cell r="C274" t="str">
            <v>POKIR</v>
          </cell>
        </row>
        <row r="275">
          <cell r="C275" t="str">
            <v>POKIR</v>
          </cell>
        </row>
        <row r="276">
          <cell r="C276" t="str">
            <v>POKIR</v>
          </cell>
        </row>
        <row r="277">
          <cell r="C277" t="str">
            <v>POKIR</v>
          </cell>
        </row>
        <row r="278">
          <cell r="C278" t="str">
            <v>POKIR</v>
          </cell>
        </row>
        <row r="279">
          <cell r="C279" t="str">
            <v>POKIR</v>
          </cell>
        </row>
        <row r="280">
          <cell r="C280" t="str">
            <v>POKIR</v>
          </cell>
        </row>
        <row r="281">
          <cell r="C281" t="str">
            <v>POKIR</v>
          </cell>
        </row>
        <row r="282">
          <cell r="C282" t="str">
            <v>POKIR</v>
          </cell>
        </row>
        <row r="283">
          <cell r="C283" t="str">
            <v>POKIR</v>
          </cell>
        </row>
        <row r="284">
          <cell r="C284" t="str">
            <v>POKIR</v>
          </cell>
        </row>
        <row r="285">
          <cell r="C285" t="str">
            <v>POKIR</v>
          </cell>
        </row>
        <row r="286">
          <cell r="C286" t="str">
            <v>POKIR</v>
          </cell>
        </row>
        <row r="287">
          <cell r="C287" t="str">
            <v>POKIR</v>
          </cell>
        </row>
        <row r="288">
          <cell r="C288" t="str">
            <v>POKIR</v>
          </cell>
        </row>
        <row r="289">
          <cell r="C289" t="str">
            <v>POKIR</v>
          </cell>
        </row>
        <row r="290">
          <cell r="C290" t="str">
            <v>POKIR</v>
          </cell>
        </row>
        <row r="291">
          <cell r="C291" t="str">
            <v>POKIR</v>
          </cell>
        </row>
        <row r="292">
          <cell r="C292" t="str">
            <v>POKIR</v>
          </cell>
        </row>
        <row r="293">
          <cell r="C293" t="str">
            <v>POKIR</v>
          </cell>
        </row>
        <row r="294">
          <cell r="C294" t="str">
            <v>POKIR</v>
          </cell>
        </row>
        <row r="295">
          <cell r="C295" t="str">
            <v>POKIR</v>
          </cell>
        </row>
        <row r="296">
          <cell r="C296" t="str">
            <v>POKIR</v>
          </cell>
        </row>
        <row r="297">
          <cell r="C297" t="str">
            <v>POKIR</v>
          </cell>
        </row>
        <row r="298">
          <cell r="C298" t="str">
            <v>POKIR</v>
          </cell>
        </row>
        <row r="299">
          <cell r="C299" t="str">
            <v>POKIR</v>
          </cell>
        </row>
        <row r="300">
          <cell r="C300" t="str">
            <v>POKIR</v>
          </cell>
        </row>
        <row r="301">
          <cell r="C301" t="str">
            <v>POKIR</v>
          </cell>
        </row>
        <row r="302">
          <cell r="C302" t="str">
            <v>POKIR</v>
          </cell>
        </row>
        <row r="303">
          <cell r="C303" t="str">
            <v>POKIR</v>
          </cell>
        </row>
        <row r="304">
          <cell r="C304" t="str">
            <v>POKIR</v>
          </cell>
        </row>
        <row r="305">
          <cell r="C305" t="str">
            <v>POKIR</v>
          </cell>
        </row>
        <row r="306">
          <cell r="C306" t="str">
            <v>POKIR</v>
          </cell>
        </row>
        <row r="307">
          <cell r="C307" t="str">
            <v>POKIR</v>
          </cell>
        </row>
        <row r="308">
          <cell r="C308" t="str">
            <v>POKIR</v>
          </cell>
        </row>
        <row r="309">
          <cell r="C309" t="str">
            <v>POKIR</v>
          </cell>
        </row>
        <row r="310">
          <cell r="C310" t="str">
            <v>POKIR</v>
          </cell>
        </row>
        <row r="311">
          <cell r="C311" t="str">
            <v>POKIR</v>
          </cell>
        </row>
        <row r="312">
          <cell r="C312" t="str">
            <v>POKIR</v>
          </cell>
        </row>
        <row r="313">
          <cell r="C313" t="str">
            <v>POKIR</v>
          </cell>
        </row>
        <row r="314">
          <cell r="C314" t="str">
            <v>POKIR</v>
          </cell>
        </row>
        <row r="315">
          <cell r="C315" t="str">
            <v>POKIR</v>
          </cell>
        </row>
        <row r="316">
          <cell r="C316" t="str">
            <v>POKIR</v>
          </cell>
        </row>
        <row r="317">
          <cell r="C317" t="str">
            <v>POKIR</v>
          </cell>
        </row>
        <row r="318">
          <cell r="C318" t="str">
            <v>POKIR</v>
          </cell>
        </row>
        <row r="319">
          <cell r="C319" t="str">
            <v>POKIR</v>
          </cell>
        </row>
        <row r="320">
          <cell r="C320" t="str">
            <v>POKIR</v>
          </cell>
        </row>
        <row r="321">
          <cell r="C321" t="str">
            <v>POKIR</v>
          </cell>
        </row>
        <row r="322">
          <cell r="C322" t="str">
            <v>POKIR</v>
          </cell>
        </row>
        <row r="323">
          <cell r="C323" t="str">
            <v>POKIR</v>
          </cell>
        </row>
        <row r="324">
          <cell r="C324" t="str">
            <v>POKIR</v>
          </cell>
        </row>
        <row r="325">
          <cell r="C325" t="str">
            <v>POKIR</v>
          </cell>
        </row>
        <row r="326">
          <cell r="C326" t="str">
            <v>POKIR</v>
          </cell>
        </row>
        <row r="327">
          <cell r="C327" t="str">
            <v>POKIR</v>
          </cell>
        </row>
        <row r="328">
          <cell r="C328" t="str">
            <v>POKIR</v>
          </cell>
        </row>
        <row r="329">
          <cell r="C329" t="str">
            <v>POKIR</v>
          </cell>
        </row>
        <row r="330">
          <cell r="C330" t="str">
            <v>POKIR</v>
          </cell>
        </row>
        <row r="331">
          <cell r="C331" t="str">
            <v>POKIR</v>
          </cell>
        </row>
        <row r="332">
          <cell r="C332" t="str">
            <v>POKIR</v>
          </cell>
        </row>
        <row r="333">
          <cell r="C333" t="str">
            <v>POKIR</v>
          </cell>
        </row>
        <row r="334">
          <cell r="C334" t="str">
            <v>POKIR</v>
          </cell>
        </row>
        <row r="335">
          <cell r="C335" t="str">
            <v>POKIR</v>
          </cell>
        </row>
        <row r="336">
          <cell r="C336" t="str">
            <v>POKIR</v>
          </cell>
        </row>
        <row r="337">
          <cell r="C337" t="str">
            <v>POKIR</v>
          </cell>
        </row>
        <row r="338">
          <cell r="C338" t="str">
            <v>POKIR</v>
          </cell>
        </row>
        <row r="339">
          <cell r="C339" t="str">
            <v>POKIR</v>
          </cell>
        </row>
        <row r="340">
          <cell r="C340" t="str">
            <v>POKIR</v>
          </cell>
        </row>
        <row r="341">
          <cell r="C341" t="str">
            <v>POKIR</v>
          </cell>
        </row>
        <row r="342">
          <cell r="C342" t="str">
            <v>POKIR</v>
          </cell>
        </row>
        <row r="343">
          <cell r="C343" t="str">
            <v>POKIR</v>
          </cell>
        </row>
        <row r="344">
          <cell r="C344" t="str">
            <v>POKIR</v>
          </cell>
        </row>
        <row r="345">
          <cell r="C345" t="str">
            <v>POKIR</v>
          </cell>
        </row>
        <row r="346">
          <cell r="C346" t="str">
            <v>POKIR</v>
          </cell>
        </row>
        <row r="347">
          <cell r="C347" t="str">
            <v>POKIR</v>
          </cell>
        </row>
        <row r="348">
          <cell r="C348" t="str">
            <v>POKIR</v>
          </cell>
        </row>
        <row r="349">
          <cell r="C349" t="str">
            <v>POKIR</v>
          </cell>
        </row>
        <row r="350">
          <cell r="C350" t="str">
            <v>POKIR</v>
          </cell>
        </row>
        <row r="351">
          <cell r="C351" t="str">
            <v>POKIR</v>
          </cell>
        </row>
        <row r="352">
          <cell r="C352" t="str">
            <v>POKIR</v>
          </cell>
        </row>
        <row r="353">
          <cell r="C353" t="str">
            <v>POKIR</v>
          </cell>
        </row>
        <row r="354">
          <cell r="C354" t="str">
            <v>POKIR</v>
          </cell>
        </row>
        <row r="355">
          <cell r="C355" t="str">
            <v>POKIR</v>
          </cell>
        </row>
        <row r="356">
          <cell r="C356" t="str">
            <v>POKIR</v>
          </cell>
        </row>
        <row r="357">
          <cell r="C357" t="str">
            <v>POKIR</v>
          </cell>
        </row>
        <row r="358">
          <cell r="C358" t="str">
            <v>POKIR</v>
          </cell>
        </row>
        <row r="359">
          <cell r="C359" t="str">
            <v>POKIR</v>
          </cell>
        </row>
        <row r="360">
          <cell r="C360" t="str">
            <v>POKIR</v>
          </cell>
        </row>
        <row r="361">
          <cell r="C361" t="str">
            <v>POKIR</v>
          </cell>
        </row>
        <row r="362">
          <cell r="C362" t="str">
            <v>POKIR</v>
          </cell>
        </row>
        <row r="363">
          <cell r="C363" t="str">
            <v>POKIR</v>
          </cell>
        </row>
        <row r="364">
          <cell r="C364" t="str">
            <v>POKIR</v>
          </cell>
        </row>
        <row r="365">
          <cell r="C365" t="str">
            <v>POKIR</v>
          </cell>
        </row>
        <row r="366">
          <cell r="C366" t="str">
            <v>POKIR</v>
          </cell>
        </row>
        <row r="367">
          <cell r="C367" t="str">
            <v>POKIR</v>
          </cell>
        </row>
        <row r="368">
          <cell r="C368" t="str">
            <v>POKIR</v>
          </cell>
        </row>
        <row r="369">
          <cell r="C369" t="str">
            <v>POKIR</v>
          </cell>
        </row>
        <row r="370">
          <cell r="C370" t="str">
            <v>POKIR</v>
          </cell>
        </row>
        <row r="371">
          <cell r="C371" t="str">
            <v>POKIR</v>
          </cell>
        </row>
        <row r="372">
          <cell r="C372" t="str">
            <v>POKIR</v>
          </cell>
        </row>
        <row r="373">
          <cell r="C373" t="str">
            <v>POKIR</v>
          </cell>
        </row>
        <row r="374">
          <cell r="C374" t="str">
            <v>POKIR</v>
          </cell>
        </row>
        <row r="375">
          <cell r="C375" t="str">
            <v>POKIR</v>
          </cell>
        </row>
        <row r="376">
          <cell r="C376" t="str">
            <v>POKIR</v>
          </cell>
        </row>
        <row r="377">
          <cell r="C377" t="str">
            <v>POKIR</v>
          </cell>
        </row>
        <row r="378">
          <cell r="C378" t="str">
            <v>POKIR</v>
          </cell>
        </row>
        <row r="379">
          <cell r="C379" t="str">
            <v>POKIR</v>
          </cell>
        </row>
        <row r="380">
          <cell r="C380" t="str">
            <v>POKIR</v>
          </cell>
        </row>
        <row r="381">
          <cell r="C381" t="str">
            <v>POKIR</v>
          </cell>
        </row>
        <row r="382">
          <cell r="C382" t="str">
            <v>POKIR</v>
          </cell>
        </row>
        <row r="383">
          <cell r="C383" t="str">
            <v>POKIR</v>
          </cell>
        </row>
        <row r="384">
          <cell r="C384" t="str">
            <v>POKIR</v>
          </cell>
        </row>
        <row r="385">
          <cell r="C385" t="str">
            <v>POKIR</v>
          </cell>
        </row>
        <row r="386">
          <cell r="C386" t="str">
            <v>POKIR</v>
          </cell>
        </row>
        <row r="387">
          <cell r="C387" t="str">
            <v>POKIR</v>
          </cell>
        </row>
        <row r="388">
          <cell r="C388" t="str">
            <v>POKIR</v>
          </cell>
        </row>
        <row r="389">
          <cell r="C389" t="str">
            <v>POKIR</v>
          </cell>
        </row>
        <row r="390">
          <cell r="C390" t="str">
            <v>POKIR</v>
          </cell>
        </row>
        <row r="391">
          <cell r="C391" t="str">
            <v>POKIR</v>
          </cell>
        </row>
        <row r="392">
          <cell r="C392" t="str">
            <v>POKIR</v>
          </cell>
        </row>
        <row r="393">
          <cell r="C393" t="str">
            <v>POKIR</v>
          </cell>
        </row>
        <row r="394">
          <cell r="C394" t="str">
            <v>POKIR</v>
          </cell>
        </row>
        <row r="395">
          <cell r="C395" t="str">
            <v>POKIR</v>
          </cell>
        </row>
        <row r="396">
          <cell r="C396" t="str">
            <v>POKIR</v>
          </cell>
        </row>
        <row r="397">
          <cell r="C397" t="str">
            <v>POKIR</v>
          </cell>
        </row>
        <row r="398">
          <cell r="C398" t="str">
            <v>POKIR</v>
          </cell>
        </row>
        <row r="399">
          <cell r="C399" t="str">
            <v>POKIR</v>
          </cell>
        </row>
        <row r="400">
          <cell r="C400" t="str">
            <v>POKIR</v>
          </cell>
        </row>
        <row r="401">
          <cell r="C401" t="str">
            <v>POKIR</v>
          </cell>
        </row>
        <row r="402">
          <cell r="C402" t="str">
            <v>POKIR</v>
          </cell>
        </row>
        <row r="403">
          <cell r="C403" t="str">
            <v>POKIR</v>
          </cell>
        </row>
        <row r="404">
          <cell r="C404" t="str">
            <v>POKIR</v>
          </cell>
        </row>
        <row r="405">
          <cell r="C405" t="str">
            <v>POKIR</v>
          </cell>
        </row>
        <row r="406">
          <cell r="C406" t="str">
            <v>POKIR</v>
          </cell>
        </row>
        <row r="407">
          <cell r="C407" t="str">
            <v>POKIR</v>
          </cell>
        </row>
        <row r="408">
          <cell r="C408" t="str">
            <v>POKIR</v>
          </cell>
        </row>
        <row r="409">
          <cell r="C409" t="str">
            <v>POKIR</v>
          </cell>
        </row>
        <row r="410">
          <cell r="C410" t="str">
            <v>POKIR</v>
          </cell>
        </row>
        <row r="411">
          <cell r="C411" t="str">
            <v>POKIR</v>
          </cell>
        </row>
        <row r="412">
          <cell r="C412" t="str">
            <v>POKIR</v>
          </cell>
        </row>
        <row r="413">
          <cell r="C413" t="str">
            <v>POKIR</v>
          </cell>
        </row>
        <row r="414">
          <cell r="C414" t="str">
            <v>POKIR</v>
          </cell>
        </row>
        <row r="415">
          <cell r="C415" t="str">
            <v>POKIR</v>
          </cell>
        </row>
        <row r="416">
          <cell r="C416" t="str">
            <v>POKIR</v>
          </cell>
        </row>
        <row r="417">
          <cell r="C417" t="str">
            <v>POKIR</v>
          </cell>
        </row>
        <row r="418">
          <cell r="C418" t="str">
            <v>POKIR</v>
          </cell>
        </row>
        <row r="419">
          <cell r="C419" t="str">
            <v>POKIR</v>
          </cell>
        </row>
        <row r="420">
          <cell r="C420" t="str">
            <v>POKIR</v>
          </cell>
        </row>
        <row r="421">
          <cell r="C421" t="str">
            <v>POKIR</v>
          </cell>
        </row>
        <row r="422">
          <cell r="C422" t="str">
            <v>POKIR</v>
          </cell>
        </row>
        <row r="423">
          <cell r="C423" t="str">
            <v>POKIR</v>
          </cell>
        </row>
        <row r="424">
          <cell r="C424" t="str">
            <v>POKIR</v>
          </cell>
        </row>
        <row r="425">
          <cell r="C425" t="str">
            <v>POKIR</v>
          </cell>
        </row>
        <row r="426">
          <cell r="C426" t="str">
            <v>POKIR</v>
          </cell>
        </row>
        <row r="427">
          <cell r="C427" t="str">
            <v>POKIR</v>
          </cell>
        </row>
        <row r="428">
          <cell r="C428" t="str">
            <v>POKIR</v>
          </cell>
        </row>
        <row r="429">
          <cell r="C429" t="str">
            <v>POKIR</v>
          </cell>
        </row>
        <row r="430">
          <cell r="C430" t="str">
            <v>POKIR</v>
          </cell>
        </row>
        <row r="431">
          <cell r="C431" t="str">
            <v>POKIR</v>
          </cell>
        </row>
        <row r="432">
          <cell r="C432" t="str">
            <v>POKIR</v>
          </cell>
        </row>
        <row r="433">
          <cell r="C433" t="str">
            <v>POKIR</v>
          </cell>
        </row>
        <row r="434">
          <cell r="C434" t="str">
            <v>POKIR</v>
          </cell>
        </row>
        <row r="435">
          <cell r="C435" t="str">
            <v>POKIR</v>
          </cell>
        </row>
        <row r="436">
          <cell r="C436" t="str">
            <v>POKIR</v>
          </cell>
        </row>
        <row r="437">
          <cell r="C437" t="str">
            <v>POKIR</v>
          </cell>
        </row>
        <row r="438">
          <cell r="C438" t="str">
            <v>POKIR</v>
          </cell>
        </row>
        <row r="439">
          <cell r="C439" t="str">
            <v>POKIR</v>
          </cell>
        </row>
        <row r="440">
          <cell r="C440" t="str">
            <v>POKIR</v>
          </cell>
        </row>
        <row r="441">
          <cell r="C441" t="str">
            <v>POKIR</v>
          </cell>
        </row>
        <row r="442">
          <cell r="C442" t="str">
            <v>POKIR</v>
          </cell>
        </row>
        <row r="443">
          <cell r="C443" t="str">
            <v>POKIR</v>
          </cell>
        </row>
        <row r="444">
          <cell r="C444" t="str">
            <v>POKIR</v>
          </cell>
        </row>
        <row r="445">
          <cell r="C445" t="str">
            <v>POKIR</v>
          </cell>
        </row>
        <row r="446">
          <cell r="C446" t="str">
            <v>POKIR</v>
          </cell>
        </row>
        <row r="447">
          <cell r="C447" t="str">
            <v>POKIR</v>
          </cell>
        </row>
        <row r="448">
          <cell r="C448" t="str">
            <v>POKIR</v>
          </cell>
        </row>
        <row r="449">
          <cell r="C449" t="str">
            <v>POKIR</v>
          </cell>
        </row>
        <row r="450">
          <cell r="C450" t="str">
            <v>POKIR</v>
          </cell>
        </row>
        <row r="451">
          <cell r="C451" t="str">
            <v>POKIR</v>
          </cell>
        </row>
        <row r="452">
          <cell r="C452" t="str">
            <v>POKIR</v>
          </cell>
        </row>
        <row r="453">
          <cell r="C453" t="str">
            <v>POKIR</v>
          </cell>
        </row>
        <row r="454">
          <cell r="C454" t="str">
            <v>POKIR</v>
          </cell>
        </row>
        <row r="455">
          <cell r="C455" t="str">
            <v>POKIR</v>
          </cell>
        </row>
        <row r="456">
          <cell r="C456" t="str">
            <v>POKIR</v>
          </cell>
        </row>
        <row r="457">
          <cell r="C457" t="str">
            <v>RENSTRA WAJIB</v>
          </cell>
        </row>
        <row r="458">
          <cell r="C458" t="str">
            <v>RENSTRA WAJIB</v>
          </cell>
        </row>
        <row r="459">
          <cell r="C459" t="str">
            <v>RENSTRA WAJIB</v>
          </cell>
        </row>
        <row r="460">
          <cell r="C460" t="str">
            <v>RENSTRA WAJIB</v>
          </cell>
        </row>
        <row r="461">
          <cell r="C461" t="str">
            <v>RENSTRA WAJIB</v>
          </cell>
        </row>
        <row r="462">
          <cell r="C462" t="str">
            <v>RENSTRA WAJIB</v>
          </cell>
        </row>
        <row r="463">
          <cell r="C463" t="str">
            <v>RENSTRA WAJIB</v>
          </cell>
        </row>
        <row r="464">
          <cell r="C464" t="str">
            <v>RENSTRA WAJIB</v>
          </cell>
        </row>
        <row r="465">
          <cell r="C465" t="str">
            <v>RENSTRA WAJIB</v>
          </cell>
        </row>
        <row r="466">
          <cell r="C466" t="str">
            <v>RENSTRA WAJIB</v>
          </cell>
        </row>
        <row r="467">
          <cell r="C467" t="str">
            <v>RENSTRA WAJIB</v>
          </cell>
        </row>
        <row r="468">
          <cell r="C468" t="str">
            <v>RENSTRA WAJIB</v>
          </cell>
        </row>
        <row r="469">
          <cell r="C469" t="str">
            <v>RENSTRA WAJIB</v>
          </cell>
        </row>
        <row r="470">
          <cell r="C470" t="str">
            <v>RENSTRA WAJIB</v>
          </cell>
        </row>
        <row r="471">
          <cell r="C471" t="str">
            <v>RENSTRA WAJIB</v>
          </cell>
        </row>
        <row r="472">
          <cell r="C472" t="str">
            <v>RENSTRA WAJIB</v>
          </cell>
        </row>
        <row r="473">
          <cell r="C473" t="str">
            <v>*</v>
          </cell>
        </row>
        <row r="474">
          <cell r="C474" t="str">
            <v>**</v>
          </cell>
        </row>
        <row r="475">
          <cell r="C475" t="str">
            <v>RENSTRA WAJIB</v>
          </cell>
        </row>
        <row r="476">
          <cell r="C476" t="str">
            <v>BANTUAN DKI</v>
          </cell>
        </row>
        <row r="477">
          <cell r="C477" t="str">
            <v>pokir</v>
          </cell>
        </row>
        <row r="478">
          <cell r="C478" t="str">
            <v>pokir</v>
          </cell>
        </row>
        <row r="479">
          <cell r="C479" t="str">
            <v>pokir</v>
          </cell>
        </row>
        <row r="480">
          <cell r="C480" t="str">
            <v>Hasil Kunjungan Wakil walikota</v>
          </cell>
        </row>
        <row r="481">
          <cell r="C481" t="str">
            <v>R 2019</v>
          </cell>
        </row>
        <row r="482">
          <cell r="C482" t="str">
            <v>R 2019</v>
          </cell>
        </row>
        <row r="483">
          <cell r="C483" t="str">
            <v>R 2019</v>
          </cell>
        </row>
        <row r="484">
          <cell r="C484" t="str">
            <v>R 2020</v>
          </cell>
        </row>
        <row r="485">
          <cell r="C485" t="str">
            <v>R 2020</v>
          </cell>
        </row>
        <row r="486">
          <cell r="C486" t="str">
            <v>R 2020</v>
          </cell>
        </row>
        <row r="487">
          <cell r="C487" t="str">
            <v>R 2020</v>
          </cell>
        </row>
        <row r="488">
          <cell r="C488" t="str">
            <v>R 2020</v>
          </cell>
        </row>
        <row r="489">
          <cell r="C489" t="str">
            <v>R 2020</v>
          </cell>
        </row>
        <row r="490">
          <cell r="C490" t="str">
            <v>R 2020</v>
          </cell>
        </row>
        <row r="491">
          <cell r="C491" t="str">
            <v>R 2020</v>
          </cell>
        </row>
        <row r="492">
          <cell r="C492" t="str">
            <v>R 2020</v>
          </cell>
        </row>
        <row r="493">
          <cell r="C493" t="str">
            <v>R 2020</v>
          </cell>
        </row>
        <row r="494">
          <cell r="C494" t="str">
            <v>R 2020</v>
          </cell>
        </row>
        <row r="495">
          <cell r="C495" t="str">
            <v>R 2020</v>
          </cell>
        </row>
        <row r="496">
          <cell r="C496" t="str">
            <v>R 2020</v>
          </cell>
        </row>
        <row r="497">
          <cell r="C497" t="str">
            <v>R 2020</v>
          </cell>
        </row>
        <row r="498">
          <cell r="C498" t="str">
            <v>R 2020</v>
          </cell>
        </row>
        <row r="499">
          <cell r="C499" t="str">
            <v>R 2020</v>
          </cell>
        </row>
        <row r="500">
          <cell r="C500" t="str">
            <v>R 2020</v>
          </cell>
        </row>
        <row r="501">
          <cell r="C501" t="str">
            <v>R 2020</v>
          </cell>
        </row>
        <row r="502">
          <cell r="C502" t="str">
            <v>R 2020</v>
          </cell>
        </row>
        <row r="503">
          <cell r="C503" t="str">
            <v>R 2020</v>
          </cell>
        </row>
        <row r="504">
          <cell r="C504" t="str">
            <v>R 2020</v>
          </cell>
        </row>
        <row r="505">
          <cell r="C505" t="str">
            <v>R 2020</v>
          </cell>
        </row>
        <row r="506">
          <cell r="C506" t="str">
            <v>R 2020</v>
          </cell>
        </row>
        <row r="507">
          <cell r="C507" t="str">
            <v>R 2020</v>
          </cell>
        </row>
        <row r="508">
          <cell r="C508" t="str">
            <v>R 2020</v>
          </cell>
        </row>
        <row r="509">
          <cell r="C509" t="str">
            <v>R 2020</v>
          </cell>
        </row>
        <row r="510">
          <cell r="C510" t="str">
            <v>R 2020</v>
          </cell>
        </row>
        <row r="511">
          <cell r="C511" t="str">
            <v>R 2020</v>
          </cell>
        </row>
        <row r="512">
          <cell r="C512" t="str">
            <v>R 2020</v>
          </cell>
        </row>
        <row r="513">
          <cell r="C513" t="str">
            <v>R 2020</v>
          </cell>
        </row>
        <row r="514">
          <cell r="C514" t="str">
            <v>R 2020</v>
          </cell>
        </row>
        <row r="515">
          <cell r="C515" t="str">
            <v>R 2020</v>
          </cell>
        </row>
        <row r="516">
          <cell r="C516" t="str">
            <v>R 2020</v>
          </cell>
        </row>
        <row r="517">
          <cell r="C517" t="str">
            <v>R 2020</v>
          </cell>
        </row>
        <row r="518">
          <cell r="C518" t="str">
            <v>R 2020</v>
          </cell>
        </row>
        <row r="519">
          <cell r="C519" t="str">
            <v>R 2020</v>
          </cell>
        </row>
        <row r="520">
          <cell r="C520" t="str">
            <v>R 2020</v>
          </cell>
        </row>
        <row r="521">
          <cell r="C521" t="str">
            <v>R 2020</v>
          </cell>
        </row>
        <row r="522">
          <cell r="C522" t="str">
            <v>POKIR</v>
          </cell>
        </row>
        <row r="523">
          <cell r="C523" t="str">
            <v>POKIR</v>
          </cell>
        </row>
        <row r="524">
          <cell r="C524" t="str">
            <v>POKIR</v>
          </cell>
        </row>
        <row r="525">
          <cell r="C525" t="str">
            <v>POKIR</v>
          </cell>
        </row>
        <row r="526">
          <cell r="C526" t="str">
            <v>POKIR</v>
          </cell>
        </row>
        <row r="527">
          <cell r="C527" t="str">
            <v>POKIR</v>
          </cell>
        </row>
        <row r="528">
          <cell r="C528" t="str">
            <v>POKIR</v>
          </cell>
        </row>
        <row r="529">
          <cell r="C529" t="str">
            <v>POKIR</v>
          </cell>
        </row>
        <row r="530">
          <cell r="C530" t="str">
            <v>POKIR</v>
          </cell>
        </row>
        <row r="531">
          <cell r="C531" t="str">
            <v>POKIR</v>
          </cell>
        </row>
        <row r="532">
          <cell r="C532" t="str">
            <v>POKIR</v>
          </cell>
        </row>
        <row r="533">
          <cell r="C533" t="str">
            <v>POKIR</v>
          </cell>
        </row>
        <row r="534">
          <cell r="C534" t="str">
            <v>POKIR</v>
          </cell>
        </row>
        <row r="535">
          <cell r="C535" t="str">
            <v>POKIR</v>
          </cell>
        </row>
        <row r="536">
          <cell r="C536" t="str">
            <v>POKIR</v>
          </cell>
        </row>
        <row r="537">
          <cell r="C537" t="str">
            <v>POKIR</v>
          </cell>
        </row>
        <row r="538">
          <cell r="C538" t="str">
            <v>POKIR</v>
          </cell>
        </row>
        <row r="539">
          <cell r="C539" t="str">
            <v>POKIR</v>
          </cell>
        </row>
        <row r="540">
          <cell r="C540" t="str">
            <v>POKIR</v>
          </cell>
        </row>
        <row r="541">
          <cell r="C541" t="str">
            <v>POKIR</v>
          </cell>
        </row>
        <row r="542">
          <cell r="C542" t="str">
            <v>POKIR</v>
          </cell>
        </row>
        <row r="543">
          <cell r="C543" t="str">
            <v>POKIR</v>
          </cell>
        </row>
        <row r="544">
          <cell r="C544" t="str">
            <v>POKIR</v>
          </cell>
        </row>
        <row r="545">
          <cell r="C545" t="str">
            <v>POKIR</v>
          </cell>
        </row>
        <row r="546">
          <cell r="C546" t="str">
            <v>POKIR</v>
          </cell>
        </row>
        <row r="547">
          <cell r="C547" t="str">
            <v>POKIR</v>
          </cell>
        </row>
        <row r="548">
          <cell r="C548" t="str">
            <v>POKIR</v>
          </cell>
        </row>
        <row r="549">
          <cell r="C549" t="str">
            <v>POKIR</v>
          </cell>
        </row>
        <row r="550">
          <cell r="C550" t="str">
            <v>POKIR</v>
          </cell>
        </row>
        <row r="551">
          <cell r="C551" t="str">
            <v>POKIR</v>
          </cell>
        </row>
        <row r="552">
          <cell r="C552" t="str">
            <v>POKIR</v>
          </cell>
        </row>
        <row r="553">
          <cell r="C553" t="str">
            <v>POKIR</v>
          </cell>
        </row>
        <row r="554">
          <cell r="C554" t="str">
            <v>POKIR</v>
          </cell>
        </row>
        <row r="555">
          <cell r="C555" t="str">
            <v>POKIR</v>
          </cell>
        </row>
        <row r="556">
          <cell r="C556" t="str">
            <v>POKIR</v>
          </cell>
        </row>
        <row r="557">
          <cell r="C557" t="str">
            <v>POKIR</v>
          </cell>
        </row>
        <row r="558">
          <cell r="C558" t="str">
            <v>POKIR</v>
          </cell>
        </row>
        <row r="559">
          <cell r="C559" t="str">
            <v>POKIR</v>
          </cell>
        </row>
        <row r="560">
          <cell r="C560" t="str">
            <v>POKIR</v>
          </cell>
        </row>
        <row r="561">
          <cell r="C561" t="str">
            <v>POKIR</v>
          </cell>
        </row>
        <row r="562">
          <cell r="C562" t="str">
            <v>POKIR</v>
          </cell>
        </row>
        <row r="563">
          <cell r="C563" t="str">
            <v>POKIR</v>
          </cell>
        </row>
        <row r="564">
          <cell r="C564" t="str">
            <v>POKIR</v>
          </cell>
        </row>
        <row r="565">
          <cell r="C565" t="str">
            <v>POKIR</v>
          </cell>
        </row>
        <row r="566">
          <cell r="C566" t="str">
            <v>POKIR</v>
          </cell>
        </row>
        <row r="567">
          <cell r="C567" t="str">
            <v>POKIR</v>
          </cell>
        </row>
        <row r="568">
          <cell r="C568" t="str">
            <v>POKIR</v>
          </cell>
        </row>
        <row r="569">
          <cell r="C569" t="str">
            <v>POKIR</v>
          </cell>
        </row>
        <row r="570">
          <cell r="C570" t="str">
            <v>POKIR</v>
          </cell>
        </row>
        <row r="571">
          <cell r="C571" t="str">
            <v>POKIR</v>
          </cell>
        </row>
        <row r="572">
          <cell r="C572" t="str">
            <v>RENSTRA WAJIB</v>
          </cell>
        </row>
        <row r="573">
          <cell r="C573" t="str">
            <v>RENSTRA WAJIB</v>
          </cell>
        </row>
        <row r="574">
          <cell r="C574" t="str">
            <v>RENSTRA WAJIB</v>
          </cell>
        </row>
        <row r="575">
          <cell r="C575" t="str">
            <v>RENSTRA WAJIB</v>
          </cell>
        </row>
        <row r="576">
          <cell r="C576" t="str">
            <v>RENSTRA WAJIB</v>
          </cell>
        </row>
        <row r="577">
          <cell r="C577" t="str">
            <v>POKIR</v>
          </cell>
        </row>
        <row r="578">
          <cell r="C578" t="str">
            <v>RENSTRA WAJIB</v>
          </cell>
        </row>
        <row r="579">
          <cell r="C579" t="str">
            <v>*</v>
          </cell>
        </row>
        <row r="580">
          <cell r="C580" t="str">
            <v>**</v>
          </cell>
        </row>
        <row r="581">
          <cell r="C581" t="str">
            <v>RENSTRA WAJIB</v>
          </cell>
        </row>
        <row r="582">
          <cell r="C582" t="str">
            <v>RENSTRA WAJIB</v>
          </cell>
        </row>
        <row r="583">
          <cell r="C583" t="str">
            <v>RENSTRA WAJIB</v>
          </cell>
        </row>
        <row r="584">
          <cell r="C584" t="str">
            <v>Usulan Bidang</v>
          </cell>
        </row>
        <row r="585">
          <cell r="C585" t="str">
            <v>BANPROV</v>
          </cell>
        </row>
        <row r="586">
          <cell r="C586" t="str">
            <v>Program 100 Hari</v>
          </cell>
        </row>
        <row r="587">
          <cell r="C587" t="str">
            <v>Program 100 Hari</v>
          </cell>
        </row>
        <row r="588">
          <cell r="C588" t="str">
            <v>Program 100 Hari</v>
          </cell>
        </row>
        <row r="589">
          <cell r="C589" t="str">
            <v>Program 100 Hari</v>
          </cell>
        </row>
        <row r="590">
          <cell r="C590" t="str">
            <v>POKIR</v>
          </cell>
        </row>
        <row r="591">
          <cell r="C591" t="str">
            <v>POKIR</v>
          </cell>
        </row>
        <row r="592">
          <cell r="C592" t="str">
            <v>POKIR</v>
          </cell>
        </row>
        <row r="593">
          <cell r="C593" t="str">
            <v>POKIR</v>
          </cell>
        </row>
        <row r="594">
          <cell r="C594" t="str">
            <v>POKIR</v>
          </cell>
        </row>
        <row r="595">
          <cell r="C595" t="str">
            <v>POKIR</v>
          </cell>
        </row>
        <row r="596">
          <cell r="C596" t="str">
            <v>POKIR</v>
          </cell>
        </row>
        <row r="597">
          <cell r="C597" t="str">
            <v>POKIR</v>
          </cell>
        </row>
        <row r="598">
          <cell r="C598" t="str">
            <v>POKIR</v>
          </cell>
        </row>
        <row r="599">
          <cell r="C599" t="str">
            <v>POKIR</v>
          </cell>
        </row>
        <row r="600">
          <cell r="C600" t="str">
            <v>POKIR</v>
          </cell>
        </row>
        <row r="601">
          <cell r="C601" t="str">
            <v>POKIR</v>
          </cell>
        </row>
        <row r="602">
          <cell r="C602" t="str">
            <v>POKIR</v>
          </cell>
        </row>
        <row r="603">
          <cell r="C603" t="str">
            <v>POKIR</v>
          </cell>
        </row>
        <row r="604">
          <cell r="C604" t="str">
            <v>POKIR</v>
          </cell>
        </row>
        <row r="605">
          <cell r="C605" t="str">
            <v>POKIR</v>
          </cell>
        </row>
        <row r="606">
          <cell r="C606" t="str">
            <v>POKIR</v>
          </cell>
        </row>
        <row r="607">
          <cell r="C607" t="str">
            <v>POKIR</v>
          </cell>
        </row>
        <row r="608">
          <cell r="C608" t="str">
            <v>POKIR</v>
          </cell>
        </row>
        <row r="609">
          <cell r="C609" t="str">
            <v>POKIR</v>
          </cell>
        </row>
        <row r="610">
          <cell r="C610" t="str">
            <v>POKIR</v>
          </cell>
        </row>
        <row r="611">
          <cell r="C611" t="str">
            <v>POKIR</v>
          </cell>
        </row>
        <row r="612">
          <cell r="C612" t="str">
            <v>POKIR</v>
          </cell>
        </row>
        <row r="613">
          <cell r="C613" t="str">
            <v>POKIR</v>
          </cell>
        </row>
        <row r="614">
          <cell r="C614" t="str">
            <v>POKIR</v>
          </cell>
        </row>
        <row r="615">
          <cell r="C615" t="str">
            <v>POKIR</v>
          </cell>
        </row>
        <row r="616">
          <cell r="C616" t="str">
            <v>POKIR</v>
          </cell>
        </row>
        <row r="617">
          <cell r="C617" t="str">
            <v>POKIR</v>
          </cell>
        </row>
        <row r="618">
          <cell r="C618" t="str">
            <v>POKIR</v>
          </cell>
        </row>
        <row r="619">
          <cell r="C619" t="str">
            <v>POKIR</v>
          </cell>
        </row>
        <row r="620">
          <cell r="C620" t="str">
            <v>POKIR</v>
          </cell>
        </row>
        <row r="621">
          <cell r="C621" t="str">
            <v>POKIR</v>
          </cell>
        </row>
        <row r="622">
          <cell r="C622" t="str">
            <v>POKIR</v>
          </cell>
        </row>
        <row r="623">
          <cell r="C623" t="str">
            <v>POKIR</v>
          </cell>
        </row>
        <row r="624">
          <cell r="C624" t="str">
            <v>POKIR</v>
          </cell>
        </row>
        <row r="625">
          <cell r="C625" t="str">
            <v>POKIR</v>
          </cell>
        </row>
        <row r="626">
          <cell r="C626" t="str">
            <v>POKIR</v>
          </cell>
        </row>
        <row r="627">
          <cell r="C627" t="str">
            <v>POKIR</v>
          </cell>
        </row>
        <row r="628">
          <cell r="C628" t="str">
            <v>POKIR</v>
          </cell>
        </row>
        <row r="629">
          <cell r="C629" t="str">
            <v>POKIR</v>
          </cell>
        </row>
        <row r="630">
          <cell r="C630" t="str">
            <v>POKIR</v>
          </cell>
        </row>
        <row r="631">
          <cell r="C631" t="str">
            <v>POKIR</v>
          </cell>
        </row>
        <row r="632">
          <cell r="C632" t="str">
            <v>POKIR</v>
          </cell>
        </row>
        <row r="633">
          <cell r="C633" t="str">
            <v>POKIR</v>
          </cell>
        </row>
        <row r="634">
          <cell r="C634" t="str">
            <v>POKIR</v>
          </cell>
        </row>
        <row r="635">
          <cell r="C635" t="str">
            <v>POKIR</v>
          </cell>
        </row>
        <row r="636">
          <cell r="C636" t="str">
            <v>POKIR</v>
          </cell>
        </row>
        <row r="637">
          <cell r="C637" t="str">
            <v>POKIR</v>
          </cell>
        </row>
        <row r="638">
          <cell r="C638" t="str">
            <v>POKIR</v>
          </cell>
        </row>
        <row r="639">
          <cell r="C639" t="str">
            <v>POKIR</v>
          </cell>
        </row>
        <row r="640">
          <cell r="C640" t="str">
            <v>POKIR</v>
          </cell>
        </row>
        <row r="641">
          <cell r="C641" t="str">
            <v>POKIR</v>
          </cell>
        </row>
        <row r="642">
          <cell r="C642" t="str">
            <v>POKIR</v>
          </cell>
        </row>
        <row r="643">
          <cell r="C643" t="str">
            <v>POKIR</v>
          </cell>
        </row>
        <row r="644">
          <cell r="C644" t="str">
            <v>POKIR</v>
          </cell>
        </row>
        <row r="645">
          <cell r="C645" t="str">
            <v>POKIR</v>
          </cell>
        </row>
        <row r="646">
          <cell r="C646" t="str">
            <v>POKIR</v>
          </cell>
        </row>
        <row r="647">
          <cell r="C647" t="str">
            <v>POKIR</v>
          </cell>
        </row>
        <row r="648">
          <cell r="C648" t="str">
            <v>POKIR</v>
          </cell>
        </row>
        <row r="649">
          <cell r="C649" t="str">
            <v>POKIR</v>
          </cell>
        </row>
        <row r="650">
          <cell r="C650" t="str">
            <v>POKIR</v>
          </cell>
        </row>
        <row r="651">
          <cell r="C651" t="str">
            <v>POKIR</v>
          </cell>
        </row>
        <row r="652">
          <cell r="C652" t="str">
            <v>POKIR</v>
          </cell>
        </row>
        <row r="653">
          <cell r="C653" t="str">
            <v>POKIR</v>
          </cell>
        </row>
        <row r="654">
          <cell r="C654" t="str">
            <v>POKIR</v>
          </cell>
        </row>
        <row r="655">
          <cell r="C655" t="str">
            <v>POKIR</v>
          </cell>
        </row>
        <row r="656">
          <cell r="C656" t="str">
            <v>POKIR</v>
          </cell>
        </row>
        <row r="657">
          <cell r="C657" t="str">
            <v>POKIR</v>
          </cell>
        </row>
        <row r="658">
          <cell r="C658" t="str">
            <v>POKIR</v>
          </cell>
        </row>
        <row r="659">
          <cell r="C659" t="str">
            <v>POKIR</v>
          </cell>
        </row>
        <row r="660">
          <cell r="C660" t="str">
            <v>POKIR</v>
          </cell>
        </row>
        <row r="661">
          <cell r="C661" t="str">
            <v>POKIR</v>
          </cell>
        </row>
        <row r="662">
          <cell r="C662" t="str">
            <v>POKIR</v>
          </cell>
        </row>
        <row r="663">
          <cell r="C663" t="str">
            <v>POKIR</v>
          </cell>
        </row>
        <row r="664">
          <cell r="C664" t="str">
            <v>POKIR</v>
          </cell>
        </row>
        <row r="665">
          <cell r="C665" t="str">
            <v>POKIR</v>
          </cell>
        </row>
        <row r="666">
          <cell r="C666" t="str">
            <v>POKIR</v>
          </cell>
        </row>
        <row r="667">
          <cell r="C667" t="str">
            <v>POKIR</v>
          </cell>
        </row>
        <row r="668">
          <cell r="C668" t="str">
            <v>POKIR</v>
          </cell>
        </row>
        <row r="669">
          <cell r="C669" t="str">
            <v>POKIR</v>
          </cell>
        </row>
        <row r="670">
          <cell r="C670" t="str">
            <v>POKIR</v>
          </cell>
        </row>
        <row r="671">
          <cell r="C671" t="str">
            <v>POKIR</v>
          </cell>
        </row>
        <row r="672">
          <cell r="C672" t="str">
            <v>POKIR</v>
          </cell>
        </row>
        <row r="673">
          <cell r="C673" t="str">
            <v>POKIR</v>
          </cell>
        </row>
        <row r="674">
          <cell r="C674" t="str">
            <v>POKIR</v>
          </cell>
        </row>
        <row r="675">
          <cell r="C675" t="str">
            <v>POKIR</v>
          </cell>
        </row>
        <row r="676">
          <cell r="C676" t="str">
            <v>POKIR</v>
          </cell>
        </row>
        <row r="677">
          <cell r="C677" t="str">
            <v>POKIR</v>
          </cell>
        </row>
        <row r="678">
          <cell r="C678" t="str">
            <v>POKIR</v>
          </cell>
        </row>
        <row r="679">
          <cell r="C679" t="str">
            <v>POKIR</v>
          </cell>
        </row>
        <row r="680">
          <cell r="C680" t="str">
            <v>POKIR</v>
          </cell>
        </row>
        <row r="681">
          <cell r="C681" t="str">
            <v>POKIR</v>
          </cell>
        </row>
        <row r="682">
          <cell r="C682" t="str">
            <v>POKIR</v>
          </cell>
        </row>
        <row r="683">
          <cell r="C683" t="str">
            <v>POKIR</v>
          </cell>
        </row>
        <row r="684">
          <cell r="C684" t="str">
            <v>POKIR</v>
          </cell>
        </row>
        <row r="685">
          <cell r="C685" t="str">
            <v>POKIR</v>
          </cell>
        </row>
        <row r="686">
          <cell r="C686" t="str">
            <v>POKIR</v>
          </cell>
        </row>
        <row r="687">
          <cell r="C687" t="str">
            <v>POKIR</v>
          </cell>
        </row>
        <row r="688">
          <cell r="C688" t="str">
            <v>POKIR</v>
          </cell>
        </row>
        <row r="689">
          <cell r="C689" t="str">
            <v>POKIR</v>
          </cell>
        </row>
        <row r="690">
          <cell r="C690" t="str">
            <v>POKIR</v>
          </cell>
        </row>
        <row r="691">
          <cell r="C691" t="str">
            <v>POKIR</v>
          </cell>
        </row>
        <row r="692">
          <cell r="C692" t="str">
            <v>POKIR</v>
          </cell>
        </row>
        <row r="693">
          <cell r="C693" t="str">
            <v>POKIR</v>
          </cell>
        </row>
        <row r="694">
          <cell r="C694" t="str">
            <v>POKIR</v>
          </cell>
        </row>
        <row r="695">
          <cell r="C695" t="str">
            <v>POKIR</v>
          </cell>
        </row>
        <row r="696">
          <cell r="C696" t="str">
            <v>POKIR</v>
          </cell>
        </row>
        <row r="697">
          <cell r="C697" t="str">
            <v>Program 100 Hari</v>
          </cell>
        </row>
        <row r="698">
          <cell r="C698" t="str">
            <v>Program 100 Hari</v>
          </cell>
        </row>
        <row r="699">
          <cell r="C699" t="str">
            <v>Program 100 Hari</v>
          </cell>
        </row>
        <row r="700">
          <cell r="C700" t="str">
            <v>Program 100 Hari</v>
          </cell>
        </row>
        <row r="701">
          <cell r="C701" t="str">
            <v xml:space="preserve">Usulan Bidang </v>
          </cell>
        </row>
        <row r="702">
          <cell r="C702" t="str">
            <v>RENSTRA WAJIB</v>
          </cell>
        </row>
        <row r="703">
          <cell r="C703" t="str">
            <v>Usulan Bidang</v>
          </cell>
        </row>
        <row r="704">
          <cell r="C704" t="str">
            <v>Usulan Bidang</v>
          </cell>
        </row>
        <row r="705">
          <cell r="C705" t="str">
            <v>Usulan Bidang</v>
          </cell>
        </row>
        <row r="706">
          <cell r="C706" t="str">
            <v>Hasil Kunjungan Wakil walikota</v>
          </cell>
        </row>
        <row r="707">
          <cell r="C707" t="str">
            <v>Usulan Bidang</v>
          </cell>
        </row>
        <row r="708">
          <cell r="C708" t="str">
            <v>Usulan Dewan</v>
          </cell>
        </row>
        <row r="709">
          <cell r="C709" t="str">
            <v>Usulan Bidang</v>
          </cell>
        </row>
        <row r="710">
          <cell r="C710" t="str">
            <v>Usulan Bidang</v>
          </cell>
        </row>
        <row r="711">
          <cell r="C711" t="str">
            <v>BANTUAN DKI</v>
          </cell>
        </row>
        <row r="712">
          <cell r="C712" t="str">
            <v>Usulan Bidang</v>
          </cell>
        </row>
        <row r="713">
          <cell r="C713" t="str">
            <v>POKIR</v>
          </cell>
        </row>
        <row r="714">
          <cell r="C714" t="str">
            <v>POKIR</v>
          </cell>
        </row>
        <row r="715">
          <cell r="C715" t="str">
            <v>POKIR</v>
          </cell>
        </row>
        <row r="716">
          <cell r="C716" t="str">
            <v>POKIR</v>
          </cell>
        </row>
        <row r="717">
          <cell r="C717" t="str">
            <v>POKIR</v>
          </cell>
        </row>
        <row r="718">
          <cell r="C718" t="str">
            <v>POKIR</v>
          </cell>
        </row>
        <row r="719">
          <cell r="C719" t="str">
            <v>POKIR</v>
          </cell>
        </row>
        <row r="720">
          <cell r="C720" t="str">
            <v>POKIR</v>
          </cell>
        </row>
        <row r="721">
          <cell r="C721" t="str">
            <v>POKIR</v>
          </cell>
        </row>
        <row r="722">
          <cell r="C722" t="str">
            <v>POKIR</v>
          </cell>
        </row>
        <row r="723">
          <cell r="C723" t="str">
            <v>POKIR</v>
          </cell>
        </row>
        <row r="724">
          <cell r="C724" t="str">
            <v>POKIR</v>
          </cell>
        </row>
        <row r="725">
          <cell r="C725" t="str">
            <v>POKIR</v>
          </cell>
        </row>
        <row r="726">
          <cell r="C726" t="str">
            <v>POKIR</v>
          </cell>
        </row>
        <row r="727">
          <cell r="C727" t="str">
            <v>POKIR</v>
          </cell>
        </row>
        <row r="728">
          <cell r="C728" t="str">
            <v>POKIR</v>
          </cell>
        </row>
        <row r="729">
          <cell r="C729" t="str">
            <v>POKIR</v>
          </cell>
        </row>
        <row r="730">
          <cell r="C730" t="str">
            <v>POKIR</v>
          </cell>
        </row>
        <row r="731">
          <cell r="C731" t="str">
            <v>POKIR</v>
          </cell>
        </row>
        <row r="732">
          <cell r="C732" t="str">
            <v>POKIR</v>
          </cell>
        </row>
        <row r="733">
          <cell r="C733" t="str">
            <v>POKIR</v>
          </cell>
        </row>
        <row r="734">
          <cell r="C734" t="str">
            <v>POKIR</v>
          </cell>
        </row>
        <row r="735">
          <cell r="C735" t="str">
            <v>POKIR</v>
          </cell>
        </row>
        <row r="736">
          <cell r="C736" t="str">
            <v>POKIR</v>
          </cell>
        </row>
        <row r="737">
          <cell r="C737" t="str">
            <v>POKIR</v>
          </cell>
        </row>
        <row r="738">
          <cell r="C738" t="str">
            <v>POKIR</v>
          </cell>
        </row>
        <row r="739">
          <cell r="C739" t="str">
            <v>POKIR</v>
          </cell>
        </row>
        <row r="740">
          <cell r="C740" t="str">
            <v>POKIR</v>
          </cell>
        </row>
        <row r="741">
          <cell r="C741" t="str">
            <v>POKIR</v>
          </cell>
        </row>
        <row r="742">
          <cell r="C742" t="str">
            <v>POKIR</v>
          </cell>
        </row>
        <row r="743">
          <cell r="C743" t="str">
            <v>POKIR</v>
          </cell>
        </row>
        <row r="744">
          <cell r="C744" t="str">
            <v>POKIR</v>
          </cell>
        </row>
        <row r="745">
          <cell r="C745" t="str">
            <v>POKIR</v>
          </cell>
        </row>
        <row r="746">
          <cell r="C746" t="str">
            <v>POKIR</v>
          </cell>
        </row>
        <row r="747">
          <cell r="C747" t="str">
            <v>POKIR</v>
          </cell>
        </row>
        <row r="748">
          <cell r="C748" t="str">
            <v>POKIR</v>
          </cell>
        </row>
        <row r="749">
          <cell r="C749" t="str">
            <v>POKIR</v>
          </cell>
        </row>
        <row r="750">
          <cell r="C750" t="str">
            <v>POKIR</v>
          </cell>
        </row>
        <row r="751">
          <cell r="C751" t="str">
            <v>POKIR</v>
          </cell>
        </row>
        <row r="752">
          <cell r="C752" t="str">
            <v>POKIR</v>
          </cell>
        </row>
        <row r="753">
          <cell r="C753" t="str">
            <v>POKIR</v>
          </cell>
        </row>
        <row r="754">
          <cell r="C754" t="str">
            <v>POKIR</v>
          </cell>
        </row>
        <row r="755">
          <cell r="C755" t="str">
            <v>POKIR</v>
          </cell>
        </row>
        <row r="756">
          <cell r="C756" t="str">
            <v>POKIR</v>
          </cell>
        </row>
        <row r="757">
          <cell r="C757" t="str">
            <v>POKIR</v>
          </cell>
        </row>
        <row r="758">
          <cell r="C758" t="str">
            <v>POKIR</v>
          </cell>
        </row>
        <row r="759">
          <cell r="C759" t="str">
            <v>POKIR</v>
          </cell>
        </row>
        <row r="760">
          <cell r="C760" t="str">
            <v>POKIR</v>
          </cell>
        </row>
        <row r="761">
          <cell r="C761" t="str">
            <v>POKIR</v>
          </cell>
        </row>
        <row r="762">
          <cell r="C762" t="str">
            <v>POKIR</v>
          </cell>
        </row>
        <row r="763">
          <cell r="C763" t="str">
            <v>POKIR</v>
          </cell>
        </row>
        <row r="764">
          <cell r="C764" t="str">
            <v>POKIR</v>
          </cell>
        </row>
        <row r="765">
          <cell r="C765" t="str">
            <v>POKIR</v>
          </cell>
        </row>
        <row r="766">
          <cell r="C766" t="str">
            <v>POKIR</v>
          </cell>
        </row>
        <row r="767">
          <cell r="C767" t="str">
            <v>POKIR</v>
          </cell>
        </row>
        <row r="768">
          <cell r="C768" t="str">
            <v>POKIR</v>
          </cell>
        </row>
        <row r="769">
          <cell r="C769" t="str">
            <v>POKIR</v>
          </cell>
        </row>
        <row r="770">
          <cell r="C770" t="str">
            <v>POKIR</v>
          </cell>
        </row>
        <row r="771">
          <cell r="C771" t="str">
            <v>POKIR</v>
          </cell>
        </row>
        <row r="772">
          <cell r="C772" t="str">
            <v>POKIR</v>
          </cell>
        </row>
        <row r="773">
          <cell r="C773" t="str">
            <v>POKIR</v>
          </cell>
        </row>
        <row r="774">
          <cell r="C774" t="str">
            <v>POKIR</v>
          </cell>
        </row>
        <row r="775">
          <cell r="C775" t="str">
            <v>POKIR</v>
          </cell>
        </row>
        <row r="776">
          <cell r="C776" t="str">
            <v>POKIR</v>
          </cell>
        </row>
        <row r="777">
          <cell r="C777" t="str">
            <v>POKIR</v>
          </cell>
        </row>
        <row r="778">
          <cell r="C778" t="str">
            <v>POKIR</v>
          </cell>
        </row>
        <row r="779">
          <cell r="C779" t="str">
            <v>POKIR</v>
          </cell>
        </row>
        <row r="780">
          <cell r="C780" t="str">
            <v>POKIR</v>
          </cell>
        </row>
        <row r="781">
          <cell r="C781" t="str">
            <v>POKIR</v>
          </cell>
        </row>
        <row r="782">
          <cell r="C782" t="str">
            <v>POKIR</v>
          </cell>
        </row>
        <row r="783">
          <cell r="C783" t="str">
            <v>POKIR</v>
          </cell>
        </row>
        <row r="784">
          <cell r="C784" t="str">
            <v>POKIR</v>
          </cell>
        </row>
        <row r="785">
          <cell r="C785" t="str">
            <v>POKIR</v>
          </cell>
        </row>
        <row r="786">
          <cell r="C786" t="str">
            <v>POKIR</v>
          </cell>
        </row>
        <row r="787">
          <cell r="C787" t="str">
            <v>POKIR</v>
          </cell>
        </row>
        <row r="788">
          <cell r="C788" t="str">
            <v>POKIR</v>
          </cell>
        </row>
        <row r="789">
          <cell r="C789" t="str">
            <v>POKIR</v>
          </cell>
        </row>
        <row r="790">
          <cell r="C790" t="str">
            <v>POKIR</v>
          </cell>
        </row>
        <row r="791">
          <cell r="C791" t="str">
            <v>POKIR</v>
          </cell>
        </row>
        <row r="792">
          <cell r="C792" t="str">
            <v>POKIR</v>
          </cell>
        </row>
        <row r="793">
          <cell r="C793" t="str">
            <v>POKIR</v>
          </cell>
        </row>
        <row r="794">
          <cell r="C794" t="str">
            <v>POKIR</v>
          </cell>
        </row>
        <row r="795">
          <cell r="C795" t="str">
            <v>POKIR</v>
          </cell>
        </row>
        <row r="796">
          <cell r="C796" t="str">
            <v>POKIR</v>
          </cell>
        </row>
        <row r="797">
          <cell r="C797" t="str">
            <v>POKIR</v>
          </cell>
        </row>
        <row r="798">
          <cell r="C798" t="str">
            <v>POKIR</v>
          </cell>
        </row>
        <row r="799">
          <cell r="C799" t="str">
            <v>POKIR</v>
          </cell>
        </row>
        <row r="800">
          <cell r="C800" t="str">
            <v>POKIR</v>
          </cell>
        </row>
        <row r="801">
          <cell r="C801" t="str">
            <v>POKIR</v>
          </cell>
        </row>
        <row r="802">
          <cell r="C802" t="str">
            <v>POKIR</v>
          </cell>
        </row>
        <row r="803">
          <cell r="C803" t="str">
            <v>POKIR</v>
          </cell>
        </row>
        <row r="804">
          <cell r="C804" t="str">
            <v>POKIR</v>
          </cell>
        </row>
        <row r="805">
          <cell r="C805" t="str">
            <v>POKIR</v>
          </cell>
        </row>
        <row r="806">
          <cell r="C806" t="str">
            <v>POKIR</v>
          </cell>
        </row>
        <row r="807">
          <cell r="C807" t="str">
            <v>POKIR</v>
          </cell>
        </row>
        <row r="808">
          <cell r="C808" t="str">
            <v>POKIR</v>
          </cell>
        </row>
        <row r="809">
          <cell r="C809" t="str">
            <v>POKIR</v>
          </cell>
        </row>
        <row r="810">
          <cell r="C810" t="str">
            <v>POKIR</v>
          </cell>
        </row>
        <row r="811">
          <cell r="C811" t="str">
            <v>POKIR</v>
          </cell>
        </row>
        <row r="812">
          <cell r="C812" t="str">
            <v>POKIR</v>
          </cell>
        </row>
        <row r="813">
          <cell r="C813" t="str">
            <v>POKIR</v>
          </cell>
        </row>
        <row r="814">
          <cell r="C814" t="str">
            <v>POKIR</v>
          </cell>
        </row>
        <row r="815">
          <cell r="C815" t="str">
            <v>POKIR</v>
          </cell>
        </row>
        <row r="816">
          <cell r="C816" t="str">
            <v>POKIR</v>
          </cell>
        </row>
        <row r="817">
          <cell r="C817" t="str">
            <v>POKIR</v>
          </cell>
        </row>
        <row r="818">
          <cell r="C818" t="str">
            <v>POKIR</v>
          </cell>
        </row>
        <row r="819">
          <cell r="C819" t="str">
            <v>POKIR</v>
          </cell>
        </row>
        <row r="820">
          <cell r="C820" t="str">
            <v>POKIR</v>
          </cell>
        </row>
        <row r="821">
          <cell r="C821" t="str">
            <v>POKIR</v>
          </cell>
        </row>
        <row r="822">
          <cell r="C822" t="str">
            <v>POKIR</v>
          </cell>
        </row>
        <row r="823">
          <cell r="C823" t="str">
            <v>POKIR</v>
          </cell>
        </row>
        <row r="824">
          <cell r="C824" t="str">
            <v>POKIR</v>
          </cell>
        </row>
        <row r="825">
          <cell r="C825" t="str">
            <v>POKIR</v>
          </cell>
        </row>
        <row r="826">
          <cell r="C826" t="str">
            <v>POKIR</v>
          </cell>
        </row>
        <row r="827">
          <cell r="C827" t="str">
            <v>POKIR</v>
          </cell>
        </row>
        <row r="828">
          <cell r="C828" t="str">
            <v>POKIR</v>
          </cell>
        </row>
        <row r="829">
          <cell r="C829" t="str">
            <v>POKIR</v>
          </cell>
        </row>
        <row r="830">
          <cell r="C830" t="str">
            <v>POKIR</v>
          </cell>
        </row>
        <row r="831">
          <cell r="C831" t="str">
            <v>POKIR</v>
          </cell>
        </row>
        <row r="832">
          <cell r="C832" t="str">
            <v>POKIR</v>
          </cell>
        </row>
        <row r="833">
          <cell r="C833" t="str">
            <v>POKIR</v>
          </cell>
        </row>
        <row r="834">
          <cell r="C834" t="str">
            <v>POKIR</v>
          </cell>
        </row>
        <row r="835">
          <cell r="C835" t="str">
            <v>POKIR</v>
          </cell>
        </row>
        <row r="836">
          <cell r="C836" t="str">
            <v>POKIR</v>
          </cell>
        </row>
        <row r="837">
          <cell r="C837" t="str">
            <v>POKIR</v>
          </cell>
        </row>
        <row r="838">
          <cell r="C838" t="str">
            <v>POKIR</v>
          </cell>
        </row>
        <row r="839">
          <cell r="C839" t="str">
            <v>POKIR</v>
          </cell>
        </row>
        <row r="840">
          <cell r="C840" t="str">
            <v>POKIR</v>
          </cell>
        </row>
        <row r="841">
          <cell r="C841" t="str">
            <v>POKIR</v>
          </cell>
        </row>
        <row r="842">
          <cell r="C842" t="str">
            <v>POKIR</v>
          </cell>
        </row>
        <row r="843">
          <cell r="C843" t="str">
            <v>POKIR</v>
          </cell>
        </row>
        <row r="844">
          <cell r="C844" t="str">
            <v>POKIR</v>
          </cell>
        </row>
        <row r="845">
          <cell r="C845" t="str">
            <v>POKIR</v>
          </cell>
        </row>
        <row r="846">
          <cell r="C846" t="str">
            <v>POKIR</v>
          </cell>
        </row>
        <row r="847">
          <cell r="C847" t="str">
            <v>POKIR</v>
          </cell>
        </row>
        <row r="848">
          <cell r="C848" t="str">
            <v>POKIR</v>
          </cell>
        </row>
        <row r="849">
          <cell r="C849" t="str">
            <v>POKIR</v>
          </cell>
        </row>
        <row r="850">
          <cell r="C850" t="str">
            <v>POKIR</v>
          </cell>
        </row>
        <row r="851">
          <cell r="C851" t="str">
            <v>POKIR</v>
          </cell>
        </row>
        <row r="852">
          <cell r="C852" t="str">
            <v>POKIR</v>
          </cell>
        </row>
        <row r="853">
          <cell r="C853" t="str">
            <v>POKIR</v>
          </cell>
        </row>
        <row r="854">
          <cell r="C854" t="str">
            <v>POKIR</v>
          </cell>
        </row>
        <row r="855">
          <cell r="C855" t="str">
            <v>POKIR</v>
          </cell>
        </row>
        <row r="856">
          <cell r="C856" t="str">
            <v>POKIR</v>
          </cell>
        </row>
        <row r="857">
          <cell r="C857" t="str">
            <v>POKIR</v>
          </cell>
        </row>
        <row r="858">
          <cell r="C858" t="str">
            <v>POKIR</v>
          </cell>
        </row>
        <row r="859">
          <cell r="C859" t="str">
            <v>POKIR</v>
          </cell>
        </row>
        <row r="860">
          <cell r="C860" t="str">
            <v>POKIR</v>
          </cell>
        </row>
        <row r="861">
          <cell r="C861" t="str">
            <v>POKIR</v>
          </cell>
        </row>
        <row r="862">
          <cell r="C862" t="str">
            <v>POKIR</v>
          </cell>
        </row>
        <row r="863">
          <cell r="C863" t="str">
            <v>POKIR</v>
          </cell>
        </row>
        <row r="864">
          <cell r="C864" t="str">
            <v>POKIR</v>
          </cell>
        </row>
        <row r="865">
          <cell r="C865" t="str">
            <v>POKIR</v>
          </cell>
        </row>
        <row r="866">
          <cell r="C866" t="str">
            <v>POKIR</v>
          </cell>
        </row>
        <row r="867">
          <cell r="C867" t="str">
            <v>POKIR</v>
          </cell>
        </row>
        <row r="868">
          <cell r="C868" t="str">
            <v>POKIR</v>
          </cell>
        </row>
        <row r="869">
          <cell r="C869" t="str">
            <v>POKIR</v>
          </cell>
        </row>
        <row r="870">
          <cell r="C870" t="str">
            <v>POKIR</v>
          </cell>
        </row>
        <row r="871">
          <cell r="C871" t="str">
            <v>POKIR</v>
          </cell>
        </row>
        <row r="872">
          <cell r="C872" t="str">
            <v>POKIR</v>
          </cell>
        </row>
        <row r="873">
          <cell r="C873" t="str">
            <v>POKIR</v>
          </cell>
        </row>
        <row r="874">
          <cell r="C874" t="str">
            <v>POKIR</v>
          </cell>
        </row>
        <row r="875">
          <cell r="C875" t="str">
            <v>POKIR</v>
          </cell>
        </row>
        <row r="876">
          <cell r="C876" t="str">
            <v>POKIR</v>
          </cell>
        </row>
        <row r="877">
          <cell r="C877" t="str">
            <v>POKIR</v>
          </cell>
        </row>
        <row r="878">
          <cell r="C878" t="str">
            <v>POKIR</v>
          </cell>
        </row>
        <row r="879">
          <cell r="C879" t="str">
            <v>POKIR</v>
          </cell>
        </row>
        <row r="880">
          <cell r="C880" t="str">
            <v>POKIR</v>
          </cell>
        </row>
        <row r="881">
          <cell r="C881" t="str">
            <v>POKIR</v>
          </cell>
        </row>
        <row r="882">
          <cell r="C882" t="str">
            <v>POKIR</v>
          </cell>
        </row>
        <row r="883">
          <cell r="C883" t="str">
            <v>POKIR</v>
          </cell>
        </row>
        <row r="884">
          <cell r="C884" t="str">
            <v>POKIR</v>
          </cell>
        </row>
        <row r="885">
          <cell r="C885" t="str">
            <v>POKIR</v>
          </cell>
        </row>
        <row r="886">
          <cell r="C886" t="str">
            <v>POKIR</v>
          </cell>
        </row>
        <row r="887">
          <cell r="C887" t="str">
            <v>POKIR</v>
          </cell>
        </row>
        <row r="888">
          <cell r="C888" t="str">
            <v>POKIR</v>
          </cell>
        </row>
        <row r="889">
          <cell r="C889" t="str">
            <v>POKIR</v>
          </cell>
        </row>
        <row r="890">
          <cell r="C890" t="str">
            <v>POKIR</v>
          </cell>
        </row>
        <row r="891">
          <cell r="C891" t="str">
            <v>POKIR</v>
          </cell>
        </row>
        <row r="892">
          <cell r="C892" t="str">
            <v>POKIR</v>
          </cell>
        </row>
        <row r="893">
          <cell r="C893" t="str">
            <v>POKIR</v>
          </cell>
        </row>
        <row r="894">
          <cell r="C894" t="str">
            <v>POKIR</v>
          </cell>
        </row>
        <row r="895">
          <cell r="C895" t="str">
            <v>POKIR</v>
          </cell>
        </row>
        <row r="896">
          <cell r="C896" t="str">
            <v>POKIR</v>
          </cell>
        </row>
        <row r="897">
          <cell r="C897" t="str">
            <v>POKIR</v>
          </cell>
        </row>
        <row r="898">
          <cell r="C898" t="str">
            <v>POKIR</v>
          </cell>
        </row>
        <row r="899">
          <cell r="C899" t="str">
            <v>POKIR</v>
          </cell>
        </row>
        <row r="900">
          <cell r="C900" t="str">
            <v>POKIR</v>
          </cell>
        </row>
        <row r="901">
          <cell r="C901" t="str">
            <v>POKIR</v>
          </cell>
        </row>
        <row r="902">
          <cell r="C902" t="str">
            <v>POKIR</v>
          </cell>
        </row>
        <row r="903">
          <cell r="C903" t="str">
            <v>POKIR</v>
          </cell>
        </row>
        <row r="904">
          <cell r="C904" t="str">
            <v>POKIR</v>
          </cell>
        </row>
        <row r="905">
          <cell r="C905" t="str">
            <v>POKIR</v>
          </cell>
        </row>
        <row r="906">
          <cell r="C906" t="str">
            <v>POKIR</v>
          </cell>
        </row>
        <row r="907">
          <cell r="C907" t="str">
            <v>POKIR</v>
          </cell>
        </row>
        <row r="908">
          <cell r="C908" t="str">
            <v>POKIR</v>
          </cell>
        </row>
        <row r="909">
          <cell r="C909" t="str">
            <v>POKIR</v>
          </cell>
        </row>
        <row r="910">
          <cell r="C910" t="str">
            <v>POKIR</v>
          </cell>
        </row>
        <row r="911">
          <cell r="C911" t="str">
            <v>POKIR</v>
          </cell>
        </row>
        <row r="912">
          <cell r="C912" t="str">
            <v>POKIR</v>
          </cell>
        </row>
        <row r="913">
          <cell r="C913" t="str">
            <v>POKIR</v>
          </cell>
        </row>
        <row r="914">
          <cell r="C914" t="str">
            <v>POKIR</v>
          </cell>
        </row>
        <row r="915">
          <cell r="C915" t="str">
            <v>POKIR</v>
          </cell>
        </row>
        <row r="916">
          <cell r="C916" t="str">
            <v>POKIR</v>
          </cell>
        </row>
        <row r="917">
          <cell r="C917" t="str">
            <v>POKIR</v>
          </cell>
        </row>
        <row r="918">
          <cell r="C918" t="str">
            <v>POKIR</v>
          </cell>
        </row>
        <row r="919">
          <cell r="C919" t="str">
            <v>POKIR</v>
          </cell>
        </row>
        <row r="920">
          <cell r="C920" t="str">
            <v>POKIR</v>
          </cell>
        </row>
        <row r="921">
          <cell r="C921" t="str">
            <v>POKIR</v>
          </cell>
        </row>
        <row r="922">
          <cell r="C922" t="str">
            <v>POKIR</v>
          </cell>
        </row>
        <row r="923">
          <cell r="C923" t="str">
            <v>POKIR</v>
          </cell>
        </row>
        <row r="924">
          <cell r="C924" t="str">
            <v>POKIR</v>
          </cell>
        </row>
        <row r="925">
          <cell r="C925" t="str">
            <v>POKIR</v>
          </cell>
        </row>
        <row r="926">
          <cell r="C926" t="str">
            <v>POKIR</v>
          </cell>
        </row>
        <row r="927">
          <cell r="C927" t="str">
            <v>POKIR</v>
          </cell>
        </row>
        <row r="928">
          <cell r="C928" t="str">
            <v>POKIR</v>
          </cell>
        </row>
        <row r="929">
          <cell r="C929" t="str">
            <v>POKIR</v>
          </cell>
        </row>
        <row r="930">
          <cell r="C930" t="str">
            <v>POKIR</v>
          </cell>
        </row>
        <row r="931">
          <cell r="C931" t="str">
            <v>POKIR</v>
          </cell>
        </row>
        <row r="932">
          <cell r="C932" t="str">
            <v>POKIR</v>
          </cell>
        </row>
        <row r="933">
          <cell r="C933" t="str">
            <v>POKIR</v>
          </cell>
        </row>
        <row r="934">
          <cell r="C934" t="str">
            <v>POKIR</v>
          </cell>
        </row>
        <row r="935">
          <cell r="C935" t="str">
            <v>POKIR</v>
          </cell>
        </row>
        <row r="936">
          <cell r="C936" t="str">
            <v>POKIR</v>
          </cell>
        </row>
        <row r="937">
          <cell r="C937" t="str">
            <v>POKIR</v>
          </cell>
        </row>
        <row r="938">
          <cell r="C938" t="str">
            <v>POKIR</v>
          </cell>
        </row>
        <row r="939">
          <cell r="C939" t="str">
            <v>POKIR</v>
          </cell>
        </row>
        <row r="940">
          <cell r="C940" t="str">
            <v>POKIR</v>
          </cell>
        </row>
        <row r="941">
          <cell r="C941" t="str">
            <v>POKIR</v>
          </cell>
        </row>
        <row r="942">
          <cell r="C942" t="str">
            <v>POKIR</v>
          </cell>
        </row>
        <row r="943">
          <cell r="C943" t="str">
            <v>POKIR</v>
          </cell>
        </row>
        <row r="944">
          <cell r="C944" t="str">
            <v>POKIR</v>
          </cell>
        </row>
        <row r="945">
          <cell r="C945" t="str">
            <v>POKIR</v>
          </cell>
        </row>
        <row r="946">
          <cell r="C946" t="str">
            <v>POKIR</v>
          </cell>
        </row>
        <row r="947">
          <cell r="C947" t="str">
            <v>POKIR</v>
          </cell>
        </row>
        <row r="948">
          <cell r="C948" t="str">
            <v>R 2020</v>
          </cell>
        </row>
        <row r="949">
          <cell r="C949" t="str">
            <v>Program 100 Hari</v>
          </cell>
        </row>
        <row r="950">
          <cell r="C950" t="str">
            <v>Program 100 Hari</v>
          </cell>
        </row>
        <row r="951">
          <cell r="C951" t="str">
            <v>POKIR</v>
          </cell>
        </row>
        <row r="952">
          <cell r="C952" t="str">
            <v>POKIR</v>
          </cell>
        </row>
        <row r="953">
          <cell r="C953" t="str">
            <v>POKIR</v>
          </cell>
        </row>
        <row r="954">
          <cell r="C954" t="str">
            <v>POKIR</v>
          </cell>
        </row>
        <row r="955">
          <cell r="C955" t="str">
            <v>POKIR</v>
          </cell>
        </row>
        <row r="956">
          <cell r="C956" t="str">
            <v>POKIR</v>
          </cell>
        </row>
        <row r="957">
          <cell r="C957" t="str">
            <v>POKIR</v>
          </cell>
        </row>
        <row r="958">
          <cell r="C958" t="str">
            <v>POKIR</v>
          </cell>
        </row>
        <row r="959">
          <cell r="C959" t="str">
            <v>POKIR</v>
          </cell>
        </row>
        <row r="960">
          <cell r="C960" t="str">
            <v>POKIR</v>
          </cell>
        </row>
        <row r="961">
          <cell r="C961" t="str">
            <v>POKIR</v>
          </cell>
        </row>
        <row r="962">
          <cell r="C962" t="str">
            <v>POKIR</v>
          </cell>
        </row>
        <row r="963">
          <cell r="C963" t="str">
            <v>POKIR</v>
          </cell>
        </row>
        <row r="964">
          <cell r="C964" t="str">
            <v>POKIR</v>
          </cell>
        </row>
        <row r="965">
          <cell r="C965" t="str">
            <v>POKIR</v>
          </cell>
        </row>
        <row r="966">
          <cell r="C966" t="str">
            <v>POKIR</v>
          </cell>
        </row>
        <row r="967">
          <cell r="C967" t="str">
            <v>POKIR</v>
          </cell>
        </row>
        <row r="968">
          <cell r="C968" t="str">
            <v>POKIR</v>
          </cell>
        </row>
        <row r="969">
          <cell r="C969" t="str">
            <v>POKIR</v>
          </cell>
        </row>
        <row r="970">
          <cell r="C970" t="str">
            <v>POKIR</v>
          </cell>
        </row>
        <row r="971">
          <cell r="C971" t="str">
            <v>POKIR</v>
          </cell>
        </row>
        <row r="972">
          <cell r="C972" t="str">
            <v>POKIR</v>
          </cell>
        </row>
        <row r="973">
          <cell r="C973" t="str">
            <v>POKIR</v>
          </cell>
        </row>
        <row r="974">
          <cell r="C974" t="str">
            <v>POKIR</v>
          </cell>
        </row>
        <row r="975">
          <cell r="C975" t="str">
            <v>POKIR</v>
          </cell>
        </row>
        <row r="976">
          <cell r="C976" t="str">
            <v>POKIR</v>
          </cell>
        </row>
        <row r="977">
          <cell r="C977" t="str">
            <v>POKIR</v>
          </cell>
        </row>
        <row r="978">
          <cell r="C978" t="str">
            <v>POKIR</v>
          </cell>
        </row>
        <row r="979">
          <cell r="C979" t="str">
            <v>POKIR</v>
          </cell>
        </row>
        <row r="980">
          <cell r="C980" t="str">
            <v>POKIR</v>
          </cell>
        </row>
        <row r="981">
          <cell r="C981" t="str">
            <v>POKIR</v>
          </cell>
        </row>
        <row r="982">
          <cell r="C982" t="str">
            <v>POKIR</v>
          </cell>
        </row>
        <row r="983">
          <cell r="C983" t="str">
            <v>POKIR</v>
          </cell>
        </row>
        <row r="984">
          <cell r="C984" t="str">
            <v>POKIR</v>
          </cell>
        </row>
        <row r="985">
          <cell r="C985" t="str">
            <v>POKIR</v>
          </cell>
        </row>
        <row r="986">
          <cell r="C986" t="str">
            <v>POKIR</v>
          </cell>
        </row>
        <row r="987">
          <cell r="C987" t="str">
            <v>POKIR</v>
          </cell>
        </row>
        <row r="988">
          <cell r="C988" t="str">
            <v>POKIR</v>
          </cell>
        </row>
        <row r="989">
          <cell r="C989" t="str">
            <v>POKIR</v>
          </cell>
        </row>
        <row r="990">
          <cell r="C990" t="str">
            <v>POKIR</v>
          </cell>
        </row>
        <row r="991">
          <cell r="C991" t="str">
            <v>POKIR</v>
          </cell>
        </row>
        <row r="992">
          <cell r="C992" t="str">
            <v>POKIR</v>
          </cell>
        </row>
        <row r="993">
          <cell r="C993" t="str">
            <v>POKIR</v>
          </cell>
        </row>
        <row r="994">
          <cell r="C994" t="str">
            <v>POKIR</v>
          </cell>
        </row>
        <row r="995">
          <cell r="C995" t="str">
            <v>POKIR</v>
          </cell>
        </row>
        <row r="996">
          <cell r="C996" t="str">
            <v>POKIR</v>
          </cell>
        </row>
        <row r="997">
          <cell r="C997" t="str">
            <v>POKIR</v>
          </cell>
        </row>
        <row r="998">
          <cell r="C998" t="str">
            <v>POKIR</v>
          </cell>
        </row>
        <row r="999">
          <cell r="C999" t="str">
            <v>POKIR</v>
          </cell>
        </row>
        <row r="1000">
          <cell r="C1000" t="str">
            <v>POKIR</v>
          </cell>
        </row>
        <row r="1001">
          <cell r="C1001" t="str">
            <v>POKIR</v>
          </cell>
        </row>
        <row r="1002">
          <cell r="C1002" t="str">
            <v>POKIR</v>
          </cell>
        </row>
        <row r="1003">
          <cell r="C1003" t="str">
            <v>POKIR</v>
          </cell>
        </row>
        <row r="1004">
          <cell r="C1004" t="str">
            <v>POKIR</v>
          </cell>
        </row>
        <row r="1005">
          <cell r="C1005" t="str">
            <v>POKIR</v>
          </cell>
        </row>
        <row r="1006">
          <cell r="C1006" t="str">
            <v>POKIR</v>
          </cell>
        </row>
        <row r="1007">
          <cell r="C1007" t="str">
            <v>POKIR</v>
          </cell>
        </row>
        <row r="1008">
          <cell r="C1008" t="str">
            <v>POKIR</v>
          </cell>
        </row>
        <row r="1009">
          <cell r="C1009" t="str">
            <v>POKIR</v>
          </cell>
        </row>
        <row r="1010">
          <cell r="C1010" t="str">
            <v>POKIR</v>
          </cell>
        </row>
        <row r="1011">
          <cell r="C1011" t="str">
            <v>POKIR</v>
          </cell>
        </row>
        <row r="1012">
          <cell r="C1012" t="str">
            <v>POKIR</v>
          </cell>
        </row>
        <row r="1013">
          <cell r="C1013" t="str">
            <v>POKIR</v>
          </cell>
        </row>
        <row r="1014">
          <cell r="C1014" t="str">
            <v>POKIR</v>
          </cell>
        </row>
        <row r="1015">
          <cell r="C1015" t="str">
            <v>POKIR</v>
          </cell>
        </row>
        <row r="1016">
          <cell r="C1016" t="str">
            <v>POKIR</v>
          </cell>
        </row>
        <row r="1017">
          <cell r="C1017" t="str">
            <v>POKIR</v>
          </cell>
        </row>
        <row r="1018">
          <cell r="C1018" t="str">
            <v>POKIR</v>
          </cell>
        </row>
        <row r="1019">
          <cell r="C1019" t="str">
            <v>POKIR</v>
          </cell>
        </row>
        <row r="1020">
          <cell r="C1020" t="str">
            <v>POKIR</v>
          </cell>
        </row>
        <row r="1021">
          <cell r="C1021" t="str">
            <v>POKIR</v>
          </cell>
        </row>
        <row r="1022">
          <cell r="C1022" t="str">
            <v>POKIR</v>
          </cell>
        </row>
        <row r="1023">
          <cell r="C1023" t="str">
            <v>POKIR</v>
          </cell>
        </row>
        <row r="1024">
          <cell r="C1024" t="str">
            <v>POKIR</v>
          </cell>
        </row>
        <row r="1025">
          <cell r="C1025" t="str">
            <v>POKIR</v>
          </cell>
        </row>
        <row r="1026">
          <cell r="C1026" t="str">
            <v>POKIR</v>
          </cell>
        </row>
        <row r="1027">
          <cell r="C1027" t="str">
            <v>POKIR</v>
          </cell>
        </row>
        <row r="1028">
          <cell r="C1028" t="str">
            <v>POKIR</v>
          </cell>
        </row>
        <row r="1029">
          <cell r="C1029" t="str">
            <v>POKIR</v>
          </cell>
        </row>
        <row r="1030">
          <cell r="C1030" t="str">
            <v>POKIR</v>
          </cell>
        </row>
        <row r="1031">
          <cell r="C1031" t="str">
            <v>POKIR</v>
          </cell>
        </row>
        <row r="1032">
          <cell r="C1032" t="str">
            <v>POKIR</v>
          </cell>
        </row>
        <row r="1033">
          <cell r="C1033" t="str">
            <v>POKIR</v>
          </cell>
        </row>
        <row r="1034">
          <cell r="C1034" t="str">
            <v>POKIR</v>
          </cell>
        </row>
        <row r="1035">
          <cell r="C1035" t="str">
            <v>POKIR</v>
          </cell>
        </row>
        <row r="1036">
          <cell r="C1036" t="str">
            <v>POKIR</v>
          </cell>
        </row>
        <row r="1037">
          <cell r="C1037" t="str">
            <v>POKIR</v>
          </cell>
        </row>
        <row r="1038">
          <cell r="C1038" t="str">
            <v>POKIR</v>
          </cell>
        </row>
        <row r="1039">
          <cell r="C1039" t="str">
            <v>POKIR</v>
          </cell>
        </row>
        <row r="1040">
          <cell r="C1040" t="str">
            <v>POKIR</v>
          </cell>
        </row>
        <row r="1041">
          <cell r="C1041" t="str">
            <v>POKIR</v>
          </cell>
        </row>
        <row r="1042">
          <cell r="C1042" t="str">
            <v>POKIR</v>
          </cell>
        </row>
        <row r="1043">
          <cell r="C1043" t="str">
            <v>POKIR</v>
          </cell>
        </row>
        <row r="1044">
          <cell r="C1044" t="str">
            <v>POKIR</v>
          </cell>
        </row>
        <row r="1045">
          <cell r="C1045" t="str">
            <v>POKIR</v>
          </cell>
        </row>
        <row r="1046">
          <cell r="C1046" t="str">
            <v>POKIR</v>
          </cell>
        </row>
        <row r="1047">
          <cell r="C1047" t="str">
            <v>POKIR</v>
          </cell>
        </row>
        <row r="1048">
          <cell r="C1048" t="str">
            <v>POKIR</v>
          </cell>
        </row>
        <row r="1049">
          <cell r="C1049" t="str">
            <v>POKIR</v>
          </cell>
        </row>
        <row r="1050">
          <cell r="C1050" t="str">
            <v>POKIR</v>
          </cell>
        </row>
        <row r="1051">
          <cell r="C1051" t="str">
            <v>POKIR</v>
          </cell>
        </row>
        <row r="1052">
          <cell r="C1052" t="str">
            <v>POKIR</v>
          </cell>
        </row>
        <row r="1053">
          <cell r="C1053" t="str">
            <v>POKIR</v>
          </cell>
        </row>
        <row r="1054">
          <cell r="C1054" t="str">
            <v>POKIR</v>
          </cell>
        </row>
        <row r="1055">
          <cell r="C1055" t="str">
            <v>POKIR</v>
          </cell>
        </row>
        <row r="1056">
          <cell r="C1056" t="str">
            <v>POKIR</v>
          </cell>
        </row>
        <row r="1057">
          <cell r="C1057" t="str">
            <v>POKIR</v>
          </cell>
        </row>
        <row r="1058">
          <cell r="C1058" t="str">
            <v>POKIR</v>
          </cell>
        </row>
        <row r="1059">
          <cell r="C1059" t="str">
            <v>POKIR</v>
          </cell>
        </row>
        <row r="1060">
          <cell r="C1060" t="str">
            <v>POKIR</v>
          </cell>
        </row>
        <row r="1061">
          <cell r="C1061" t="str">
            <v>POKIR</v>
          </cell>
        </row>
        <row r="1062">
          <cell r="C1062" t="str">
            <v>POKIR</v>
          </cell>
        </row>
        <row r="1063">
          <cell r="C1063" t="str">
            <v>POKIR</v>
          </cell>
        </row>
        <row r="1064">
          <cell r="C1064" t="str">
            <v>POKIR</v>
          </cell>
        </row>
        <row r="1065">
          <cell r="C1065" t="str">
            <v>POKIR</v>
          </cell>
        </row>
        <row r="1066">
          <cell r="C1066" t="str">
            <v>POKIR</v>
          </cell>
        </row>
        <row r="1067">
          <cell r="C1067" t="str">
            <v>POKIR</v>
          </cell>
        </row>
        <row r="1068">
          <cell r="C1068" t="str">
            <v>POKIR</v>
          </cell>
        </row>
        <row r="1069">
          <cell r="C1069" t="str">
            <v>POKIR</v>
          </cell>
        </row>
        <row r="1070">
          <cell r="C1070" t="str">
            <v>POKIR</v>
          </cell>
        </row>
        <row r="1071">
          <cell r="C1071" t="str">
            <v>POKIR</v>
          </cell>
        </row>
        <row r="1072">
          <cell r="C1072" t="str">
            <v>POKIR</v>
          </cell>
        </row>
        <row r="1073">
          <cell r="C1073" t="str">
            <v>POKIR</v>
          </cell>
        </row>
        <row r="1074">
          <cell r="C1074" t="str">
            <v>POKIR</v>
          </cell>
        </row>
        <row r="1075">
          <cell r="C1075" t="str">
            <v>POKIR</v>
          </cell>
        </row>
        <row r="1076">
          <cell r="C1076" t="str">
            <v>POKIR</v>
          </cell>
        </row>
        <row r="1077">
          <cell r="C1077" t="str">
            <v>POKIR</v>
          </cell>
        </row>
        <row r="1078">
          <cell r="C1078" t="str">
            <v>POKIR</v>
          </cell>
        </row>
        <row r="1079">
          <cell r="C1079" t="str">
            <v>POKIR</v>
          </cell>
        </row>
        <row r="1080">
          <cell r="C1080" t="str">
            <v>POKIR</v>
          </cell>
        </row>
        <row r="1081">
          <cell r="C1081" t="str">
            <v>POKIR</v>
          </cell>
        </row>
        <row r="1082">
          <cell r="C1082" t="str">
            <v>POKIR</v>
          </cell>
        </row>
        <row r="1083">
          <cell r="C1083" t="str">
            <v>POKIR</v>
          </cell>
        </row>
        <row r="1084">
          <cell r="C1084" t="str">
            <v>POKIR</v>
          </cell>
        </row>
        <row r="1085">
          <cell r="C1085" t="str">
            <v>POKIR</v>
          </cell>
        </row>
        <row r="1086">
          <cell r="C1086" t="str">
            <v>POKIR</v>
          </cell>
        </row>
        <row r="1087">
          <cell r="C1087" t="str">
            <v>POKIR</v>
          </cell>
        </row>
        <row r="1088">
          <cell r="C1088" t="str">
            <v>POKIR</v>
          </cell>
        </row>
        <row r="1089">
          <cell r="C1089" t="str">
            <v>POKIR</v>
          </cell>
        </row>
        <row r="1090">
          <cell r="C1090" t="str">
            <v>POKIR</v>
          </cell>
        </row>
        <row r="1091">
          <cell r="C1091" t="str">
            <v>POKIR</v>
          </cell>
        </row>
        <row r="1092">
          <cell r="C1092" t="str">
            <v>POKIR</v>
          </cell>
        </row>
        <row r="1093">
          <cell r="C1093" t="str">
            <v>POKIR</v>
          </cell>
        </row>
        <row r="1094">
          <cell r="C1094" t="str">
            <v>POKIR</v>
          </cell>
        </row>
        <row r="1095">
          <cell r="C1095" t="str">
            <v>POKIR</v>
          </cell>
        </row>
        <row r="1096">
          <cell r="C1096" t="str">
            <v>POKIR</v>
          </cell>
        </row>
        <row r="1097">
          <cell r="C1097" t="str">
            <v>POKIR</v>
          </cell>
        </row>
        <row r="1098">
          <cell r="C1098" t="str">
            <v>POKIR</v>
          </cell>
        </row>
        <row r="1099">
          <cell r="C1099" t="str">
            <v>POKIR</v>
          </cell>
        </row>
        <row r="1100">
          <cell r="C1100" t="str">
            <v>POKIR</v>
          </cell>
        </row>
        <row r="1101">
          <cell r="C1101" t="str">
            <v>POKIR</v>
          </cell>
        </row>
        <row r="1102">
          <cell r="C1102" t="str">
            <v>POKIR</v>
          </cell>
        </row>
        <row r="1103">
          <cell r="C1103" t="str">
            <v>RENSTRA WAJIB</v>
          </cell>
        </row>
        <row r="1104">
          <cell r="C1104" t="str">
            <v>RENSTRA WAJIB</v>
          </cell>
        </row>
        <row r="1105">
          <cell r="C1105" t="str">
            <v>RENSTRA WAJIB</v>
          </cell>
        </row>
        <row r="1106">
          <cell r="C1106" t="str">
            <v>RENSTRA WAJIB</v>
          </cell>
        </row>
        <row r="1107">
          <cell r="C1107" t="str">
            <v>RENSTRA WAJIB</v>
          </cell>
        </row>
        <row r="1108">
          <cell r="C1108" t="str">
            <v>RENSTRA WAJIB</v>
          </cell>
        </row>
        <row r="1109">
          <cell r="C1109" t="str">
            <v>RENSTRA WAJIB</v>
          </cell>
        </row>
        <row r="1110">
          <cell r="C1110" t="str">
            <v>RENSTRA WAJIB</v>
          </cell>
        </row>
        <row r="1111">
          <cell r="C1111" t="str">
            <v>RENSTRA WAJIB</v>
          </cell>
        </row>
        <row r="1112">
          <cell r="C1112" t="str">
            <v>RENSTRA WAJIB</v>
          </cell>
        </row>
        <row r="1113">
          <cell r="C1113" t="str">
            <v>RENSTRA WAJIB</v>
          </cell>
        </row>
        <row r="1114">
          <cell r="C1114" t="str">
            <v>RENSTRA WAJIB</v>
          </cell>
        </row>
        <row r="1115">
          <cell r="C1115" t="str">
            <v>RENSTRA WAJIB</v>
          </cell>
        </row>
        <row r="1116">
          <cell r="C1116" t="str">
            <v>RENSTRA WAJIB</v>
          </cell>
        </row>
        <row r="1117">
          <cell r="C1117" t="str">
            <v>pokir</v>
          </cell>
        </row>
        <row r="1118">
          <cell r="C1118" t="str">
            <v>pokir</v>
          </cell>
        </row>
        <row r="1119">
          <cell r="C1119" t="str">
            <v>pokir</v>
          </cell>
        </row>
        <row r="1120">
          <cell r="C1120" t="str">
            <v>pokir</v>
          </cell>
        </row>
        <row r="1121">
          <cell r="C1121" t="str">
            <v>Usulan Warga</v>
          </cell>
        </row>
        <row r="1122">
          <cell r="C1122" t="str">
            <v>Program 100 Hari</v>
          </cell>
        </row>
        <row r="1123">
          <cell r="C1123" t="str">
            <v>Program 100 Hari</v>
          </cell>
        </row>
        <row r="1124">
          <cell r="C1124" t="str">
            <v>POKIR</v>
          </cell>
        </row>
        <row r="1125">
          <cell r="C1125" t="str">
            <v>POKIR</v>
          </cell>
        </row>
        <row r="1126">
          <cell r="C1126" t="str">
            <v>POKIR</v>
          </cell>
        </row>
        <row r="1127">
          <cell r="C1127" t="str">
            <v>POKIR</v>
          </cell>
        </row>
        <row r="1128">
          <cell r="C1128" t="str">
            <v>POKIR</v>
          </cell>
        </row>
        <row r="1129">
          <cell r="C1129" t="str">
            <v>POKIR</v>
          </cell>
        </row>
        <row r="1130">
          <cell r="C1130" t="str">
            <v>POKIR</v>
          </cell>
        </row>
        <row r="1131">
          <cell r="C1131" t="str">
            <v>POKIR</v>
          </cell>
        </row>
        <row r="1132">
          <cell r="C1132" t="str">
            <v>RENSTRA WAJIB</v>
          </cell>
        </row>
        <row r="1133">
          <cell r="C1133" t="str">
            <v>RENSTRA WAJIB</v>
          </cell>
        </row>
        <row r="1134">
          <cell r="C1134" t="str">
            <v>RENSTRA WAJIB</v>
          </cell>
        </row>
        <row r="1135">
          <cell r="C1135" t="str">
            <v>*</v>
          </cell>
        </row>
        <row r="1136">
          <cell r="C1136" t="str">
            <v>**</v>
          </cell>
        </row>
        <row r="1137">
          <cell r="C1137" t="str">
            <v>RENSTRA WAJIB</v>
          </cell>
        </row>
        <row r="1138">
          <cell r="C1138" t="str">
            <v>RENSTRA WAJIB</v>
          </cell>
        </row>
        <row r="1139">
          <cell r="C1139" t="str">
            <v>RENSTRA WAJIB</v>
          </cell>
        </row>
        <row r="1140">
          <cell r="C1140" t="str">
            <v>*</v>
          </cell>
        </row>
        <row r="1141">
          <cell r="C1141" t="str">
            <v>**</v>
          </cell>
        </row>
        <row r="1142">
          <cell r="C1142" t="str">
            <v>RENSTRA WAJIB</v>
          </cell>
        </row>
        <row r="1143">
          <cell r="C1143" t="str">
            <v>RENSTRA WAJIB</v>
          </cell>
        </row>
        <row r="1144">
          <cell r="C1144" t="str">
            <v>RENSTRA WAJIB</v>
          </cell>
        </row>
        <row r="1145">
          <cell r="C1145" t="str">
            <v>RENSTRA WAJIB</v>
          </cell>
        </row>
        <row r="1146">
          <cell r="C1146" t="str">
            <v>R 2019</v>
          </cell>
        </row>
        <row r="1147">
          <cell r="C1147" t="str">
            <v>R 2019</v>
          </cell>
        </row>
        <row r="1148">
          <cell r="C1148" t="str">
            <v>R 2019</v>
          </cell>
        </row>
        <row r="1149">
          <cell r="C1149" t="str">
            <v>Usulan Kecamatan</v>
          </cell>
        </row>
        <row r="1150">
          <cell r="C1150" t="str">
            <v>Usulan Bidang</v>
          </cell>
        </row>
        <row r="1151">
          <cell r="C1151" t="str">
            <v>Program 100 Hari</v>
          </cell>
        </row>
        <row r="1152">
          <cell r="C1152" t="str">
            <v>pokir</v>
          </cell>
        </row>
        <row r="1153">
          <cell r="C1153" t="str">
            <v>RENSTRA WAJIB</v>
          </cell>
        </row>
        <row r="1154">
          <cell r="C1154" t="str">
            <v>RENSTRA WAJIB</v>
          </cell>
        </row>
      </sheetData>
      <sheetData sheetId="14"/>
      <sheetData sheetId="15">
        <row r="2">
          <cell r="B2" t="str">
            <v>Perencanaan Teknis dan DED  Polder Di Kota Bekasi</v>
          </cell>
        </row>
      </sheetData>
      <sheetData sheetId="16">
        <row r="1">
          <cell r="D1">
            <v>0</v>
          </cell>
        </row>
        <row r="3">
          <cell r="D3" t="str">
            <v>INDIKATOR SUBKEGIATAN AWAL</v>
          </cell>
        </row>
        <row r="4">
          <cell r="D4" t="str">
            <v>PENGASPALAN JALAN LINGKUNGAN DI RT 07,04,17,06 RW 02 KEL.BINTARA - KEC.BEKASI BARAT</v>
          </cell>
        </row>
        <row r="5">
          <cell r="D5" t="str">
            <v>PENGASPALAN JALAN LINGKUNGAN DI RT 02/15 KEL.JAKA SAMPURNA - KEC.BEKASI BARAT</v>
          </cell>
        </row>
        <row r="6">
          <cell r="D6" t="str">
            <v>RT 01 RW 02, Kota Bekasi, Bekasi Utara, Bekasi Utara, Seluruh Kelurahan/Desa</v>
          </cell>
        </row>
        <row r="7">
          <cell r="D7" t="str">
            <v xml:space="preserve">RT 01 RW 03 Kel. Jatirangga Kec. Jatisampurna </v>
          </cell>
        </row>
        <row r="8">
          <cell r="D8" t="str">
            <v xml:space="preserve">RT 01 RW 03 Kel. Jatirangga Kec. Jatisampurna </v>
          </cell>
        </row>
        <row r="9">
          <cell r="D9" t="str">
            <v xml:space="preserve">RT 01/RW 06 Kel. Jatiraden Kec. Jatisampurna </v>
          </cell>
        </row>
        <row r="10">
          <cell r="D10" t="str">
            <v xml:space="preserve">RT 04 RW 03 Kel. Jatiraden Kec. Jatisampurna </v>
          </cell>
        </row>
        <row r="11">
          <cell r="D11" t="str">
            <v xml:space="preserve">RW 05 Kel. Jatiraden Kec. Jatisampurna </v>
          </cell>
        </row>
        <row r="12">
          <cell r="D12" t="str">
            <v xml:space="preserve">RW 09 Kel. Jatisampurna Kec. Jatisampurna </v>
          </cell>
        </row>
        <row r="13">
          <cell r="D13" t="str">
            <v xml:space="preserve">RT 01, 02, 03 dan 04 RW 10 Perum Kranggan Permai Kel. Jatisampurna </v>
          </cell>
        </row>
        <row r="14">
          <cell r="D14" t="str">
            <v xml:space="preserve">RT 010 RW 15 Perum Kranggan Permai Kel. Jatisampurna </v>
          </cell>
        </row>
        <row r="15">
          <cell r="D15" t="str">
            <v xml:space="preserve">RT 010 RW 15 Perum Kranggan Permai Kel. Jatisampurna </v>
          </cell>
        </row>
        <row r="16">
          <cell r="D16" t="str">
            <v xml:space="preserve">RW 019 Perum Permata Cibubur Kel. Jatisampurna Kec. Jatisampurna </v>
          </cell>
        </row>
        <row r="17">
          <cell r="D17" t="str">
            <v>Jalan Depan Masjid Nurul Falah RT 006 RW 04, Kota Bekasi, Jatiasih, Jatisari</v>
          </cell>
        </row>
        <row r="18">
          <cell r="D18" t="str">
            <v>Lingkungan RT 004 RW 05, Kota Bekasi, Jatiasih, Jatisari</v>
          </cell>
        </row>
        <row r="19">
          <cell r="D19" t="str">
            <v>Jalan Avia Blok A-A, B-B1 RT 002 RW 08 Perum Dirgantara Permai, Kota Bekasi, Jatiasih, Jatisari</v>
          </cell>
        </row>
        <row r="20">
          <cell r="D20" t="str">
            <v>Jalan Avia atas RT 01 RW 11 Perum Dirgantara Permai, Kota Bekasi, Jatiasih, Jatisari</v>
          </cell>
        </row>
        <row r="21">
          <cell r="D21" t="str">
            <v>Jalan Tupolep RT 003 RW 11 Perum Dirgantara Permai, Kota Bekasi, Jatiasih, Jatisari</v>
          </cell>
        </row>
        <row r="22">
          <cell r="D22" t="str">
            <v>Jalan Peperkap RT 10 RW 11 Perum Dirgantara Permai, Kota Bekasi, Jatiasih, Jatisari</v>
          </cell>
        </row>
        <row r="23">
          <cell r="D23" t="str">
            <v xml:space="preserve"> RT 05 / RW 18 Perum Permata Hijau Kel. Kaliabang Tengah </v>
          </cell>
        </row>
        <row r="24">
          <cell r="D24" t="str">
            <v>Jalan Bintara Jaya 8 hingga Perbatasan
RT 01 Fly Over, Kota Bekasi, Bekasi Barat, Bintarajaya</v>
          </cell>
        </row>
        <row r="25">
          <cell r="D25" t="str">
            <v>Bekasi Timur</v>
          </cell>
        </row>
        <row r="26">
          <cell r="D26" t="str">
            <v>PERBAIKAN JALAN TAMBAKAN RT 08/RW 04 JT MELATI</v>
          </cell>
        </row>
        <row r="27">
          <cell r="D27" t="str">
            <v>PERBAIKAN JALAN  ALIPAS RT 07/04 KEL. JATI MELATI - KEC.PONDOK MELATI ( SAMPING SMKN 10 BEKASI)</v>
          </cell>
        </row>
        <row r="28">
          <cell r="D28" t="str">
            <v>Jl Pangrango RT.001 RW.004
 Jatibening Baru, Kota Bekasi, Pondok Gede, Jatibening
 Baru</v>
          </cell>
        </row>
        <row r="29">
          <cell r="D29" t="str">
            <v>Gang Parit RT 01 RW 08 Kelurahan Duren Jaya Kecamatan Bekasi Timur, Kota Bekasi, Bekasi Timur, Durenjaya</v>
          </cell>
        </row>
        <row r="30">
          <cell r="D30" t="str">
            <v>jalan KH. Ahmad Madani Rw 09, Kota Bekasi</v>
          </cell>
        </row>
        <row r="31">
          <cell r="D31" t="str">
            <v>Rt.04/Rw.27, Kota Bekasi, Rawalumbu, Sepanjangjaya</v>
          </cell>
        </row>
        <row r="32">
          <cell r="D32" t="str">
            <v>Perbaikan Jalan Lingkungan Rt 07 Rw 25 Kel. Mustikajaya Kec. Mustikajaya</v>
          </cell>
        </row>
        <row r="33">
          <cell r="D33" t="str">
            <v>rt 12 rw 20, Kota Bekasi, Medansatria, Pejuang</v>
          </cell>
        </row>
        <row r="34">
          <cell r="D34" t="str">
            <v>rt 10 rw 20, Kota Bekasi, Medansatria, Pejuang</v>
          </cell>
        </row>
        <row r="35">
          <cell r="D35" t="str">
            <v>rt 05 rw 20, Kota Bekasi, Medansatria, Pejuang</v>
          </cell>
        </row>
        <row r="36">
          <cell r="D36" t="str">
            <v>rt 01 rw 30 kel pejuang kec medan satria, Kota Bekasi, Medansatria, Pejuang</v>
          </cell>
        </row>
        <row r="37">
          <cell r="D37" t="str">
            <v>jalan mangga barat 1 blok D rw 32 kel pejuang kec medan satria, Kota Bekasi, Medansatria, Pejuang</v>
          </cell>
        </row>
        <row r="38">
          <cell r="D38" t="str">
            <v>Kapling H. Jari RT. 006 RW. 002 (RT. Adi), Kota Bekasi, Pondokmelati, Jatimurni</v>
          </cell>
        </row>
        <row r="39">
          <cell r="D39" t="str">
            <v>Peningkatan jalan (Puspa) Rt 001/019 Kel. Jatimakmur Kec. Pondok Gede</v>
          </cell>
        </row>
        <row r="40">
          <cell r="D40" t="str">
            <v>Perbaikan jalan dan Saluran air Jl. Kemang sari (Puspa) RT. 002 Rw. 011 Kel. Jatibening Baru Kec. Pondok Gede</v>
          </cell>
        </row>
        <row r="41">
          <cell r="D41" t="str">
            <v>RT. 010 RW. 008 (Pak RT) Kel. Jatimakmur, Kota Bekasi, Pondokgede, Jatimakmur</v>
          </cell>
        </row>
        <row r="42">
          <cell r="D42" t="str">
            <v>perbaikan jalan  (Puspa) RT. 010 RW. 009  Kel. Jatimakmur Kec. Pondok gede</v>
          </cell>
        </row>
        <row r="43">
          <cell r="D43" t="str">
            <v>Peningkatan jalan H. Taqwa (Puspa Yani) RT 003/009 Kel. Jatimakmur Kec. Pondok Gede</v>
          </cell>
        </row>
        <row r="44">
          <cell r="D44" t="str">
            <v>Peningkatan jalan (Puspa Yani) RT 006/009 Kel. Jatimakmur Kec. Pondok Gede</v>
          </cell>
        </row>
        <row r="45">
          <cell r="D45" t="str">
            <v>Peningkatan jalan baru (Puspa Yani) RT 001/019 Kel. Jatimakmur Kec. Pondok Gede</v>
          </cell>
        </row>
        <row r="46">
          <cell r="D46" t="str">
            <v>Pengaspalan jalan (Puspa) Rt 001/019 Kel. Jatimakmur Kec. Pondok Gede</v>
          </cell>
        </row>
        <row r="47">
          <cell r="D47" t="str">
            <v>Perbaikan jalan RT 01 Rw 01 Kelurahan Jatimurni Kecamatan Pondok Melati</v>
          </cell>
        </row>
        <row r="48">
          <cell r="D48" t="str">
            <v>Peningkatan jalan baru Jl. H. Nawi (Puspa Yani) RT 005/013 Kel. Jatimakmur Kec. Pondok Gede</v>
          </cell>
        </row>
        <row r="49">
          <cell r="D49" t="str">
            <v>Perbaikan Jalan gang Srikaya Rt 003 Rw 011 Depan Rumah Ust Yamin (Puspa Yani) Kelurahan Jatimakmur Kecamatan Pondok gede</v>
          </cell>
        </row>
        <row r="50">
          <cell r="D50" t="str">
            <v>Perbaikan jalan dan perapian jalan depan Rumah Buya Zakaria Mushola Al Awabin Rt 01 Rw 09 Kel. Jatimakmur Kec. Pondok Gede</v>
          </cell>
        </row>
        <row r="51">
          <cell r="D51" t="str">
            <v>RT 05,RT 08 RW 09 KEL.PEJUANG - KEC.MEDAN SATRIA</v>
          </cell>
        </row>
        <row r="52">
          <cell r="D52" t="str">
            <v>RT 01/14 KEL.PEJUANG - KEC.MEDAN SATRIA</v>
          </cell>
        </row>
        <row r="53">
          <cell r="D53" t="str">
            <v>Jalan Melati Raya RW.02</v>
          </cell>
        </row>
        <row r="54">
          <cell r="D54" t="str">
            <v>RW 28, Kota Bekasi, Medansatria, Medansatria, Seluruh Kelurahan/Desa</v>
          </cell>
        </row>
        <row r="55">
          <cell r="D55" t="str">
            <v>RT.4 dan RT.7 RW.31</v>
          </cell>
        </row>
        <row r="56">
          <cell r="D56" t="str">
            <v>Peningkatan gang Kedondong I RT 02 RW 02 Kelurahan Jatiraden Kec. Jatisampurna</v>
          </cell>
        </row>
        <row r="57">
          <cell r="D57" t="str">
            <v>Pengecoran jalan Arrahmah RT 01 RW 02 kelurahan Jatiraden Kec. Jatisampurna</v>
          </cell>
        </row>
        <row r="58">
          <cell r="D58" t="str">
            <v>Penerangan gang Nawar II RT 06 RW 02 Kelurahan jatiluhur Kec. Jatiasih</v>
          </cell>
        </row>
        <row r="59">
          <cell r="D59" t="str">
            <v>Perbaikan jalan RW Nasir  RT 02 RW 05 kelurahan jatiluhur i kec. Jatiasih</v>
          </cell>
        </row>
        <row r="60">
          <cell r="D60" t="str">
            <v>Perbaikan jalan Gang Nawar hotmix II RT 06 RW 02 kelurahan Jatiluhur kec. Jatiasih</v>
          </cell>
        </row>
        <row r="61">
          <cell r="D61" t="str">
            <v>Perbaikan jalan Makam KH Sirojuddin  RT 03 RW 02 kelurahan jatisari kec. Jatiasih</v>
          </cell>
        </row>
        <row r="62">
          <cell r="D62" t="str">
            <v>Perbaikan jalan dari Depan Kantor Kelurahan Jatiluhur sampai ibu Mumun RT 07 RW 02</v>
          </cell>
        </row>
        <row r="63">
          <cell r="D63" t="str">
            <v>Perbaikan jalan kampung pamahan RW 09 Keluarahan jatimekar kec. Jatiasih</v>
          </cell>
        </row>
        <row r="64">
          <cell r="D64" t="str">
            <v>Pengaspalan halaman sekolah SD Jatisari II RW 04</v>
          </cell>
        </row>
        <row r="65">
          <cell r="D65" t="str">
            <v>RT.001 / RW.011 kaliabang Bekasi Utara, Kota Bekasi</v>
          </cell>
        </row>
        <row r="66">
          <cell r="D66" t="str">
            <v>RT 012 / RW.11  Kaliabang Bekasi Utara</v>
          </cell>
        </row>
        <row r="67">
          <cell r="D67" t="str">
            <v>jalan di Alinda 2 Blok Blok C2 &amp; C3  RT 06 RW 027, Kaliabang Tengah,,bekasi Utara   Kota Bekasi</v>
          </cell>
        </row>
        <row r="68">
          <cell r="D68" t="str">
            <v>Rehabilitasi Jembatan RT. 005 RW. 003, Kota Bekasi, Pondokmelati, Jatiwarna</v>
          </cell>
        </row>
        <row r="69">
          <cell r="D69" t="str">
            <v>UPTD Pengawas jembatan jalan dan saluran</v>
          </cell>
        </row>
        <row r="70">
          <cell r="D70">
            <v>0</v>
          </cell>
        </row>
        <row r="79">
          <cell r="D79">
            <v>3850000000</v>
          </cell>
        </row>
        <row r="80">
          <cell r="D80">
            <v>1000000000</v>
          </cell>
        </row>
        <row r="81">
          <cell r="D81">
            <v>75000000</v>
          </cell>
        </row>
        <row r="82">
          <cell r="D82">
            <v>600000000</v>
          </cell>
        </row>
        <row r="83">
          <cell r="D83">
            <v>275000000</v>
          </cell>
        </row>
        <row r="84">
          <cell r="D84">
            <v>400000000</v>
          </cell>
        </row>
        <row r="85">
          <cell r="D85">
            <v>350000000</v>
          </cell>
        </row>
        <row r="86">
          <cell r="D86">
            <v>200000000</v>
          </cell>
        </row>
        <row r="87">
          <cell r="D87">
            <v>2000000000</v>
          </cell>
        </row>
        <row r="88">
          <cell r="D88">
            <v>120000000</v>
          </cell>
        </row>
        <row r="89">
          <cell r="D89">
            <v>200000000</v>
          </cell>
        </row>
        <row r="90">
          <cell r="D90">
            <v>730000000</v>
          </cell>
        </row>
        <row r="91">
          <cell r="D91">
            <v>400000000</v>
          </cell>
        </row>
        <row r="92">
          <cell r="D92">
            <v>500000000</v>
          </cell>
        </row>
        <row r="93">
          <cell r="D93">
            <v>2750000000</v>
          </cell>
        </row>
        <row r="94">
          <cell r="D94">
            <v>100000000</v>
          </cell>
        </row>
        <row r="95">
          <cell r="D95">
            <v>100000000</v>
          </cell>
        </row>
        <row r="96">
          <cell r="D96">
            <v>13650000000</v>
          </cell>
        </row>
      </sheetData>
      <sheetData sheetId="17">
        <row r="60">
          <cell r="E60">
            <v>5955000000</v>
          </cell>
        </row>
      </sheetData>
      <sheetData sheetId="18">
        <row r="1">
          <cell r="D1">
            <v>0</v>
          </cell>
        </row>
        <row r="3">
          <cell r="D3" t="str">
            <v>INDIKATOR SUBKEGIATAN AWAL</v>
          </cell>
        </row>
        <row r="4">
          <cell r="D4" t="str">
            <v>Pengadaan Lampu Penerangan jalan Lingkungan RW 02 Kel. Jatirangga</v>
          </cell>
        </row>
        <row r="5">
          <cell r="D5" t="str">
            <v>Pengadaan Lampu Penerangan jalan Lingkungan RW 04 Kel. Jatirangga</v>
          </cell>
        </row>
        <row r="6">
          <cell r="D6" t="str">
            <v xml:space="preserve">Pengadaan Lampu Penerangan jalan Lingkungan RW 09 Kel. Jatirangga  </v>
          </cell>
        </row>
        <row r="7">
          <cell r="D7" t="str">
            <v xml:space="preserve">Pengadaan Lampu Penerangan jalan Lingkungan RW 03 Kel. Jatiraden </v>
          </cell>
        </row>
        <row r="8">
          <cell r="D8" t="str">
            <v>Pengadaan Lampu Penerangan jalan Lingkungan RW 08 Kel. Jatiraden</v>
          </cell>
        </row>
        <row r="9">
          <cell r="D9" t="str">
            <v xml:space="preserve">Pengadaan Lampu Penerangan jalan Lingkungan RW 03 Kel. Jatisampurna </v>
          </cell>
        </row>
        <row r="10">
          <cell r="D10" t="str">
            <v xml:space="preserve">Pengadaan Lampu Penerangan jalan Lingkungan RW 05 Kel. Jatisampurna </v>
          </cell>
        </row>
        <row r="11">
          <cell r="D11" t="str">
            <v xml:space="preserve">Pengadaan Lampu Penerangan jalan Lingkungan RW 07 Kel. Jatisampurna </v>
          </cell>
        </row>
        <row r="12">
          <cell r="D12" t="str">
            <v>Pengadaan Lampu Penerangan jalan Lingkungan RW 09 Kel. Jatisampurna</v>
          </cell>
        </row>
        <row r="13">
          <cell r="D13" t="str">
            <v>Pengadaan Lampu Penerangan jalan Umum Perum Kranggan Permai RW 12 Kel. Jatisampurna</v>
          </cell>
        </row>
        <row r="14">
          <cell r="D14" t="str">
            <v xml:space="preserve">Pengadaan Lampu Penerangan Jalan (PJU) RT 01, 03, 05, 06 dan 09 RW 14 Perum Kranggan Permai Kel. Jatisampurna </v>
          </cell>
        </row>
        <row r="15">
          <cell r="D15" t="str">
            <v xml:space="preserve">Pengadaan Lampu Penerangan Jalan (PJU) RW 15 Perum Kranggan Permai Kel. Jatisampurna </v>
          </cell>
        </row>
        <row r="16">
          <cell r="D16" t="str">
            <v xml:space="preserve">Pengadaan Lampu Penerangan Jalan RW 19 Perum Permata Cibubur Kel. Jatisampurna </v>
          </cell>
        </row>
        <row r="17">
          <cell r="D17" t="str">
            <v>Pengadaan Lampu Penerangan jalan Lingkungan RW 01 Kel. Jatikarya</v>
          </cell>
        </row>
        <row r="18">
          <cell r="D18" t="str">
            <v>Pengadaan Lampu Penerangan jalan Lingkungan RW 04 Kel. Jatikarya</v>
          </cell>
        </row>
        <row r="19">
          <cell r="D19" t="str">
            <v>Pengadaan Lampu Penerangan jalan Lingkungan RW 03 Kel. Jatiranggon</v>
          </cell>
        </row>
        <row r="20">
          <cell r="D20" t="str">
            <v>Pemasangan Lampu Jalan RT 01 - RT 06 RW 18 Kelurahan Margahayu, Kota Bekasi</v>
          </cell>
        </row>
        <row r="21">
          <cell r="D21" t="str">
            <v xml:space="preserve">Pengadaan Lampu Jalan depan Rumah Agus Kurniawan (Koboy Puspa Yani) (10 Unit)  Rt 01 Rw 03 Kelurahan Jatimelati Kecamatan Pondok Melati </v>
          </cell>
        </row>
        <row r="22">
          <cell r="D22" t="str">
            <v xml:space="preserve">Pengadaan Lampu Jalan Penerangan Jalan Utama dan Gang (300 Unit) RW 09 Kelurahan Jatimakmur Kecamatan Pondok Gede </v>
          </cell>
        </row>
        <row r="23">
          <cell r="D23" t="str">
            <v>Penerangan Jalan Rt Amdar (Puspa) (50 Unit) Rt 001/019 Kel. Jatimakmur Kec. Pondok Gede</v>
          </cell>
        </row>
        <row r="24">
          <cell r="D24" t="str">
            <v>Penerangan Jalan (50 unit) Puspa Yani Rt 10 dan Rt 05 Rw 06 Kelurahan Jatiwarna Kecamatan Pondok Melati</v>
          </cell>
        </row>
        <row r="25">
          <cell r="D25" t="str">
            <v>Penerangan Jalan (25 unit) Puspa Yani dan Rt 05 Rw 02 Kelurahan Jatibening Kecamatan Pondok Gede</v>
          </cell>
        </row>
        <row r="26">
          <cell r="D26" t="str">
            <v>Penerangan Jalan Lampu Jalan Jl. Masjid Rrohmah RT. 002 Rw. 005 (Puspa Yani) (RT. Madyo Husodo) (50 Unit) Kelurahan Jatirahayu Kecamatan Pondok Melati</v>
          </cell>
        </row>
        <row r="27">
          <cell r="D27" t="str">
            <v xml:space="preserve">Penerangan Jalan Melati Raya RW.02 </v>
          </cell>
        </row>
        <row r="28">
          <cell r="D28" t="str">
            <v>Pengadaan PJU Danau Indah Kali Baru RW 06 kel kali baru kec medan satria</v>
          </cell>
        </row>
        <row r="29">
          <cell r="D29" t="str">
            <v>Pemasangan PJU RW 02 kel kali baru kec medan satria</v>
          </cell>
        </row>
        <row r="41">
          <cell r="D41">
            <v>2280000000</v>
          </cell>
        </row>
        <row r="42">
          <cell r="D42">
            <v>100000000</v>
          </cell>
        </row>
        <row r="43">
          <cell r="D43">
            <v>325000000</v>
          </cell>
        </row>
        <row r="44">
          <cell r="D44">
            <v>1175000000</v>
          </cell>
        </row>
        <row r="45">
          <cell r="D45">
            <v>3880000000</v>
          </cell>
        </row>
      </sheetData>
      <sheetData sheetId="19">
        <row r="60">
          <cell r="E60">
            <v>5955000000</v>
          </cell>
        </row>
      </sheetData>
      <sheetData sheetId="20">
        <row r="3">
          <cell r="D3" t="str">
            <v>INDIKATOR SUBKEGIATAN AWAL</v>
          </cell>
        </row>
      </sheetData>
      <sheetData sheetId="21">
        <row r="4">
          <cell r="D4" t="str">
            <v xml:space="preserve">RW 07 Kel. Jatiraden Kec. Jatisampurna </v>
          </cell>
        </row>
        <row r="5">
          <cell r="D5" t="str">
            <v xml:space="preserve"> RT 04 RW 03 Kel. Jatiraden Kec. Jatisampurna </v>
          </cell>
        </row>
        <row r="6">
          <cell r="D6" t="str">
            <v xml:space="preserve"> RT 06 s.d RT 21 RW 012 Perum Kranggan Permai Kel. Jatisampurna </v>
          </cell>
        </row>
        <row r="7">
          <cell r="D7" t="str">
            <v xml:space="preserve"> RT 06 s.d RT 21 RW 12 Perum Kranggan Permai Kel. Jatisampurna </v>
          </cell>
        </row>
        <row r="8">
          <cell r="D8" t="str">
            <v xml:space="preserve"> RT 001 RW 01 Kel. Jatrirasa Kec. Jatiasih</v>
          </cell>
        </row>
        <row r="9">
          <cell r="D9" t="str">
            <v>Jln. RS Mekar Sari Rt010/03 Kel. Bekasi Jaya Kec.Bekasi Timur, Kota Bekasi, Bekasi Timur, Bekasjaya</v>
          </cell>
        </row>
        <row r="10">
          <cell r="D10" t="str">
            <v>JL RAYA KP SAWAH RT 02,03,04,05,06, 07 RW 02, Kota Bekasi, Pondokmelati, Jatimurni</v>
          </cell>
        </row>
        <row r="11">
          <cell r="D11" t="str">
            <v>jl.PrapatanRt.02.RW.003, Kota Bekasi, Bantargebang, Bantargebang</v>
          </cell>
        </row>
        <row r="12">
          <cell r="D12" t="str">
            <v>Rt 03 Rw 18, Rawalumbu, Pengasinan</v>
          </cell>
        </row>
        <row r="13">
          <cell r="D13" t="str">
            <v>Rt 05 Rw 18, Rawalumbu, Pengasinan</v>
          </cell>
        </row>
        <row r="14">
          <cell r="D14" t="str">
            <v>Rt. 02 Rw. 11 Mustikajaya, Mustikajaya</v>
          </cell>
        </row>
        <row r="15">
          <cell r="D15" t="str">
            <v>Kav. Bahagia Jaya RT.7 RW.4</v>
          </cell>
        </row>
        <row r="16">
          <cell r="D16" t="str">
            <v>JL. RH.Umar RT. 007 RW. 018, Kota Bekasi</v>
          </cell>
        </row>
        <row r="17">
          <cell r="D17" t="str">
            <v>Jl. H. Juanda RT 001 RW 001, Kota Bekasi, Jatiasih, Jatisari</v>
          </cell>
        </row>
        <row r="18">
          <cell r="D18" t="str">
            <v>Gg. Nangka RT 04 Rw 12, Kota Bekasi, Jatiasih, Jatimekar</v>
          </cell>
        </row>
        <row r="19">
          <cell r="D19" t="str">
            <v>Jln. Mentiong Rt 04 Rw 01, Kota Bekasi, Jatiasih, Jatisari</v>
          </cell>
        </row>
        <row r="20">
          <cell r="D20" t="str">
            <v>Gg. H. Porod RT 05 RW 03 Kota Bekasi, Jatiasih, Jatimekar</v>
          </cell>
        </row>
        <row r="21">
          <cell r="D21" t="str">
            <v>Kp. Payangan Jl. Al-Jauhar RT 05/06, Kota Bekasi, Jatiasih, Jatisari</v>
          </cell>
        </row>
        <row r="22">
          <cell r="D22" t="str">
            <v>Kp. Payangan Jl. Diman RT 04/06, Kota Bekasi, Jatiasih, Jatisari</v>
          </cell>
        </row>
        <row r="23">
          <cell r="D23" t="str">
            <v>Jl. H. Misan RT 04 RW 06 Kota Bekasi, Jatiasih, Jatiluhur</v>
          </cell>
        </row>
        <row r="24">
          <cell r="D24" t="str">
            <v xml:space="preserve"> RT 04 RW 02 Kel. Jatisampurna Kec. Jatisampurna </v>
          </cell>
        </row>
        <row r="25">
          <cell r="D25" t="str">
            <v>Perbaikan saluran Air RT 04 RW 02 Harapan Jaya</v>
          </cell>
        </row>
        <row r="26">
          <cell r="D26" t="str">
            <v>Perbaikan saluran Air RT 03 RW 18 Harapan Jaya</v>
          </cell>
        </row>
        <row r="27">
          <cell r="D27" t="str">
            <v>pemeliharaan Drainase se kota bekasi</v>
          </cell>
        </row>
        <row r="28">
          <cell r="D28" t="str">
            <v>Jl Jambu RW 06 Kelurahan Jatibening</v>
          </cell>
        </row>
        <row r="29">
          <cell r="D29" t="str">
            <v>jalur tengah rw.011, Kota Bekasi, Medansatria, Pejuang</v>
          </cell>
        </row>
        <row r="30">
          <cell r="D30" t="str">
            <v>rw 013, Kota Bekasi, Medansatria, Pejuang</v>
          </cell>
        </row>
        <row r="31">
          <cell r="D31" t="str">
            <v>jalan komando raya dan jalan penegak I-IV rt 003 rw 012, Kota Bekasi, Medansatria, Pejuang</v>
          </cell>
        </row>
        <row r="32">
          <cell r="D32" t="str">
            <v>Rt 003 Rw 023, Kota Bekasi, Medansatria, Pejuang</v>
          </cell>
        </row>
        <row r="33">
          <cell r="D33" t="str">
            <v>Rt 004 Rw 018, Kota Bekasi, medan satria, pejuang</v>
          </cell>
        </row>
        <row r="34">
          <cell r="D34" t="str">
            <v>Jl Jeruk Raya Rt 005 Rw 005, Kota Bekasi, Bekasi Barat, Kranji</v>
          </cell>
        </row>
        <row r="35">
          <cell r="D35" t="str">
            <v>RT 007 RW 001, Kota Bekasi, Jaka Sampurna Bekasi Barat</v>
          </cell>
        </row>
        <row r="36">
          <cell r="D36" t="str">
            <v>RT 004 rw 006 Tityan Kencana, Kota Bekasi, Bekasi Utara, Marga Mulya</v>
          </cell>
        </row>
        <row r="37">
          <cell r="D37" t="str">
            <v>Rt 005 Rw 009, Kota Bekasi, Ciketingudik</v>
          </cell>
        </row>
        <row r="38">
          <cell r="D38" t="str">
            <v>RT 002 RW 001, Kota Bekasi, Bantargebang, Padurenan</v>
          </cell>
        </row>
        <row r="39">
          <cell r="D39" t="str">
            <v>Se-Kota Bekasi</v>
          </cell>
        </row>
        <row r="40">
          <cell r="D40" t="str">
            <v>RT15 RW16 Gang buntu  blok BB10/C3-, Kota Bekasi</v>
          </cell>
        </row>
        <row r="41">
          <cell r="D41" t="str">
            <v>Jalan Ampera RT 03 RW 05  Kelurahan Duren Jaya Kecamatan Bekasi Timur, Kota Bekasi, Seluruh Kecamatan dan Kelurahan/Desa</v>
          </cell>
        </row>
        <row r="42">
          <cell r="D42" t="str">
            <v>Jl. Gang Nimin RT 01 RW 02 Kelurahan Pekayon Jaya Kecamatan Bekasi Selatan, Kota Bekasi, Bekasi Selatan, Pekayonjaya</v>
          </cell>
        </row>
        <row r="43">
          <cell r="D43" t="str">
            <v>Gang H. Iman III RT 03 RW 01 Kelurahan Kayuringin Jaya Kecamatan Bekasi Selatan, Kota Bekasi, Bekasi Selatan, Bekasi Selatan, Seluruh Kelurahan/Desa</v>
          </cell>
        </row>
        <row r="44">
          <cell r="D44" t="str">
            <v>Jl. Kaput RT 009 RW 009, Kota Bekasi, Pondokgede, Jatimakmur</v>
          </cell>
        </row>
        <row r="45">
          <cell r="D45" t="str">
            <v>Perum Griya Asri Taman Mini RT 001 RW 023, Kota Bekasi, Pondokgede, Jatimakmur</v>
          </cell>
        </row>
        <row r="46">
          <cell r="D46" t="str">
            <v>Perbaikan Saluran Air (Got) di RT. O7 Rw15, sudah menyempit, Kota Bekasi, Bekasi Timur, Durenjaya</v>
          </cell>
        </row>
        <row r="47">
          <cell r="D47" t="str">
            <v>Perbaikan Saluran Air (Got) di Jl. Kesuma I &amp; II RT 06 Rw 15, Kota Bekasi, Bekasi Timur, Durenjaya</v>
          </cell>
        </row>
        <row r="48">
          <cell r="D48" t="str">
            <v>Perbaikan Saluran Air (Got) di Jl. Kesuma Raya RT 06 Rw 15, Kota Bekasi, Bekasi Timur, Durenjaya</v>
          </cell>
        </row>
        <row r="49">
          <cell r="D49" t="str">
            <v>Perbaikan saluran air di Jl. Teratai Raya di RT04 Rw15, Kota Bekasi, Bekasi Timur, Durenjaya</v>
          </cell>
        </row>
        <row r="50">
          <cell r="D50" t="str">
            <v>Sarana Fasum Saluran air /Got/ Selokan di Rt 05 Rw 15, Kota Bekasi, Bekasi Timur, Durenjaya</v>
          </cell>
        </row>
        <row r="51">
          <cell r="D51" t="str">
            <v>Normalisasi Saluran Got buangan yang berada di Ujung Jl. Flamboyan Raya RT. 008/RW. 015 BJI Kp. Cerewet, Kota Bekasi, Bekasi Timur, Durenjaya</v>
          </cell>
        </row>
        <row r="52">
          <cell r="D52" t="str">
            <v>Normalisasi saluran air Jl. Linggarjati 1, 2, 3 RT.13 RW.09 Blok D Perumahan Duren Jaya, Kota Bekasi, Bekasi Timur, Durenjaya</v>
          </cell>
        </row>
        <row r="53">
          <cell r="D53" t="str">
            <v>Pemasangan Penutup saluran air Jalan Irida Timur XII RT 02 RW 014 Perumahan Irigasi Danita, Kota Bekasi, Bekasi Timur, Bekasijaya</v>
          </cell>
        </row>
        <row r="54">
          <cell r="D54" t="str">
            <v>Rt 04 RW 28 Kel Pengasinan, Kota Bekasi, Rawalumbu, Pengasinan</v>
          </cell>
        </row>
        <row r="55">
          <cell r="D55" t="str">
            <v>Rt.04/rw.27 kelSepanjang Jaya, Kota Bekasi, Rawalumbu, Sepanjangjaya</v>
          </cell>
        </row>
        <row r="56">
          <cell r="D56" t="str">
            <v>RT 05 RW 02, Kota Bekasi, Bekasi Timur, Arenjaya</v>
          </cell>
        </row>
        <row r="57">
          <cell r="D57" t="str">
            <v>Perbaikan Saluran Air H. Kamin  RT. 008 RW. 009 RT Adi Kel. Jatimakmur Kec. Pondok Gede</v>
          </cell>
        </row>
        <row r="58">
          <cell r="D58" t="str">
            <v>Perbaikan Saluran Air Jl. Raya AL  RT. 008 RW. 009 RT Adi Kel. Jatimakmur Kec. Pondok Gede</v>
          </cell>
        </row>
        <row r="59">
          <cell r="D59" t="str">
            <v>Perbaikan saluran air Jalan H. Ganang  (Puspa) Ukuran 300 Meter RT 005/ 009  Kel Jatimakmur Kec. Pondok Gede</v>
          </cell>
        </row>
        <row r="60">
          <cell r="D60" t="str">
            <v>Perbaikan Saluran Air Kp Pamahan Rt 01 Rw 09 Kel. Jatimekar Kecamatan Jatiasih</v>
          </cell>
        </row>
        <row r="61">
          <cell r="D61" t="str">
            <v xml:space="preserve">Perbaikan Saluran airJalan Kebantenan H. Kojay Rt 01 dan Rt 03 Rw 10 Kelurahan Jatiasih Kecamatan Jatiasih </v>
          </cell>
        </row>
        <row r="62">
          <cell r="D62" t="str">
            <v>Perbaikan saluran air Jl. H. Mutholib(Puspa) Ukuran 300 Meter RT 005/ 009  Kel Jatimakmur Kec. Pondok Gede</v>
          </cell>
        </row>
        <row r="63">
          <cell r="D63" t="str">
            <v>Perbaikan Saluran Air Jl. Raya Legok, Gg Uwa Kencur Rt 001 Rw 003 Kelurahan Jatimelati Kecamatan Pondok Melati depan rumah bang Agus Kurniawan (Koboy)</v>
          </cell>
        </row>
        <row r="64">
          <cell r="D64" t="str">
            <v>Perbaikan saluran air  (Puspa) RT. 010 RW. 009  Kel. Jatimakmur Kec. Pondok gede</v>
          </cell>
        </row>
        <row r="65">
          <cell r="D65" t="str">
            <v>Perbaikan Saluran Air Jl. Raya AL (Puspa Yani) RT 001/009 Kel. Jatimakmur Kec. Pondok Gede</v>
          </cell>
        </row>
        <row r="66">
          <cell r="D66" t="str">
            <v>Perbaikan Saluran Air Jl. H. Rijin  (Puspa Yani) RT 001/009 Kel. Jatimakmur Kec. Pondok Gede</v>
          </cell>
        </row>
        <row r="67">
          <cell r="D67" t="str">
            <v>Perbaikan Saluran Air H. Taqwa (Puspa Yani)  RT 003/009 Kel. Jatimakmur Kec. Pondok Gede</v>
          </cell>
        </row>
        <row r="68">
          <cell r="D68" t="str">
            <v>Perbaikan Saluran air Jl. baru (Puspa Yani) RT 002/009 Kel. Jatimakmur Kec. Pondok Gede</v>
          </cell>
        </row>
        <row r="69">
          <cell r="D69" t="str">
            <v>Perbaikan Saluran Air Jl. Baru depan Rumah Rt Asep (Puspa Yani)  RT 002/009 Kel. Jatimakmur Kec. Pondok Gede</v>
          </cell>
        </row>
        <row r="70">
          <cell r="D70" t="str">
            <v>Perbaikan Saluran Air Jl. Boral (Puspa Yani)  RT 009/009 Kel. Jatimakmur Kec. Pondok Gede</v>
          </cell>
        </row>
        <row r="71">
          <cell r="D71" t="str">
            <v>Perbaikan Saluran Air  Jl. Kaput (Puspa Yani)  RT 009/009 Kel. Jatimakmur Kec. Pondok Gede</v>
          </cell>
        </row>
        <row r="72">
          <cell r="D72" t="str">
            <v>Perbaikan Saluran Air (Puspa Yani) RT 006/009 Kel. Jatimakmur Kec. Pondok Gede</v>
          </cell>
        </row>
        <row r="73">
          <cell r="D73" t="str">
            <v>Perbaikan Saluran Air (Puspa Yani) RT 007/009 Kel. Jatimakmur Kec. Pondok Gede</v>
          </cell>
        </row>
        <row r="74">
          <cell r="D74" t="str">
            <v>Penerangan Jalan  Jl. H. Katul 1, 2, 3 - Jl. Masjid Rrohmah RT. 002 Rw. 005 (50 Unit) (RT. Madyo Husodo) Kelurahan Jatirahayu Kecamatan Pondok Melati</v>
          </cell>
        </row>
        <row r="75">
          <cell r="D75" t="str">
            <v>Perbaikan Saluran air Jl. Mesjid 2 Rt 003 Rw 002 Kelurahan Jaticempaka Kecamatan Pondok Gede</v>
          </cell>
        </row>
        <row r="76">
          <cell r="D76" t="str">
            <v>Perbaikan Saluran Air Gg. H. Gaya (Puspa Yani) Rt 002 Rw 011 Kelurahan Jatibening Baru Kecamatan Pondok Gede</v>
          </cell>
        </row>
        <row r="77">
          <cell r="D77" t="str">
            <v>RT 10/12 KEL.PEJUANG - KEC.MEDAN SATRIA</v>
          </cell>
        </row>
        <row r="78">
          <cell r="D78" t="str">
            <v xml:space="preserve"> RT.4,5,6 RW.31</v>
          </cell>
        </row>
        <row r="79">
          <cell r="D79" t="str">
            <v xml:space="preserve">Pembuatan turab saluran air depan Yayasan Sirojul Munir RT 04 RW 02 Kel Jatisari Kec. Jatiasih </v>
          </cell>
        </row>
        <row r="80">
          <cell r="D80" t="str">
            <v>Pembuatan saluran air yudit  jalan Sirojul Munir sampai dengan jalan Al Ikhlas RT 03 , 02 RW 02  kelurahan jatisari kec. Jatiasih</v>
          </cell>
        </row>
        <row r="81">
          <cell r="D81" t="str">
            <v>Pembuatan saluran air yudith jalan Sirojul munir dari arriyadh sampai assyuhada RT 05 RW 02 Kelurahan jatisari kec. Jatiasih</v>
          </cell>
        </row>
        <row r="82">
          <cell r="D82" t="str">
            <v>Pembuatan saluran air yudith jalan sirojul munir dari jalan H Tohir sampai masjid Al Awabin RT 04 RW 01 Kelurahan jatisari kec. Jatiasih</v>
          </cell>
        </row>
        <row r="83">
          <cell r="D83" t="str">
            <v>pembuatan  saluran air yudith dari rumah bapak Suri sampai perumahan koop RT 01 RW 02 kelurahan jatiluhur kec. Jatiasih</v>
          </cell>
        </row>
        <row r="84">
          <cell r="D84" t="str">
            <v>Blok BB7 Genap RT 08 RW 16 Kel. Harapan Baru, Kota Bekasi, Bekasi Utara, Harapanbaru</v>
          </cell>
        </row>
        <row r="85">
          <cell r="D85" t="str">
            <v>Se-Kota Bekasi</v>
          </cell>
        </row>
        <row r="86">
          <cell r="D86" t="str">
            <v>RW 18 Kota Bekasi, Jatiasih, Jatisari</v>
          </cell>
        </row>
        <row r="87">
          <cell r="D87" t="str">
            <v>Jl. Kimaliun RT 001/ RW. 003, Kota Bekasi, Jatisampurna, Jatikarya</v>
          </cell>
        </row>
        <row r="88">
          <cell r="D88" t="str">
            <v>RT 06 RW 01 Kelurahan Kayuringin Jaya Kecamatan Bekasi Selatan, Kota Bekasi, Bekasi Selatan, Kayuringinjaya</v>
          </cell>
        </row>
        <row r="89">
          <cell r="D89" t="str">
            <v>Perum Puri RT 03 dan RT 01 Bintara Jaya
Kel. Bintara jaya Bekasi Barat, Kota
Bekasi, Bekasi Barat, Bintarajaya</v>
          </cell>
        </row>
        <row r="90">
          <cell r="D90" t="str">
            <v>RT 04/12 Kelurahan Jakamulya - Kec.Bekasi Selatan</v>
          </cell>
        </row>
        <row r="120">
          <cell r="D120">
            <v>25585000000</v>
          </cell>
        </row>
      </sheetData>
      <sheetData sheetId="22">
        <row r="7">
          <cell r="D7">
            <v>400000000</v>
          </cell>
        </row>
      </sheetData>
      <sheetData sheetId="23">
        <row r="4">
          <cell r="D4" t="str">
            <v xml:space="preserve">RW 07 Kel. Jatiraden Kec. Jatisampurna </v>
          </cell>
        </row>
      </sheetData>
      <sheetData sheetId="24">
        <row r="7">
          <cell r="D7">
            <v>400000000</v>
          </cell>
        </row>
      </sheetData>
      <sheetData sheetId="25"/>
      <sheetData sheetId="26">
        <row r="24">
          <cell r="E24">
            <v>4</v>
          </cell>
          <cell r="F24">
            <v>1</v>
          </cell>
          <cell r="M24">
            <v>6</v>
          </cell>
          <cell r="V24">
            <v>2</v>
          </cell>
          <cell r="Z24">
            <v>3</v>
          </cell>
        </row>
        <row r="25">
          <cell r="E25">
            <v>3</v>
          </cell>
          <cell r="F25">
            <v>3</v>
          </cell>
          <cell r="J25">
            <v>4</v>
          </cell>
          <cell r="N25">
            <v>5</v>
          </cell>
          <cell r="R25">
            <v>6</v>
          </cell>
          <cell r="V25">
            <v>7</v>
          </cell>
          <cell r="Y25">
            <v>4</v>
          </cell>
          <cell r="Z25">
            <v>8</v>
          </cell>
          <cell r="AD25">
            <v>10</v>
          </cell>
          <cell r="AG25">
            <v>6</v>
          </cell>
        </row>
      </sheetData>
      <sheetData sheetId="27" refreshError="1"/>
      <sheetData sheetId="28" refreshError="1"/>
      <sheetData sheetId="29"/>
      <sheetData sheetId="30"/>
      <sheetData sheetId="3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MONEV (TEGUH)"/>
      <sheetName val="REKAP (PER PROGRAM)"/>
      <sheetName val="REKAP (PER PROGRAM) (2)"/>
    </sheetNames>
    <sheetDataSet>
      <sheetData sheetId="0">
        <row r="12">
          <cell r="BK12">
            <v>84.218140365068365</v>
          </cell>
        </row>
        <row r="13">
          <cell r="K13">
            <v>10437000000</v>
          </cell>
          <cell r="BI13">
            <v>10653412265</v>
          </cell>
          <cell r="BJ13">
            <v>94.066335391387085</v>
          </cell>
          <cell r="BK13">
            <v>99.944814433012453</v>
          </cell>
        </row>
        <row r="25">
          <cell r="K25">
            <v>945000000</v>
          </cell>
          <cell r="BI25">
            <v>618286963</v>
          </cell>
          <cell r="BJ25">
            <v>70.500223831242863</v>
          </cell>
          <cell r="BK25">
            <v>84.446978335233752</v>
          </cell>
        </row>
        <row r="29">
          <cell r="K29">
            <v>50000000</v>
          </cell>
          <cell r="BI29">
            <v>0</v>
          </cell>
          <cell r="BJ29" t="str">
            <v>-</v>
          </cell>
          <cell r="BK29">
            <v>0</v>
          </cell>
        </row>
      </sheetData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IATAN 2021 (2)"/>
      <sheetName val="REKAP (PER PROGRAM)"/>
      <sheetName val="REKAP KEGIATAN 2021"/>
      <sheetName val="kartu kendali"/>
      <sheetName val="DROP RENJA"/>
      <sheetName val="kartu kendali (2)"/>
    </sheetNames>
    <sheetDataSet>
      <sheetData sheetId="0">
        <row r="2">
          <cell r="AK2">
            <v>0</v>
          </cell>
          <cell r="CX2">
            <v>0</v>
          </cell>
        </row>
        <row r="3">
          <cell r="AK3">
            <v>0</v>
          </cell>
          <cell r="CX3">
            <v>0</v>
          </cell>
        </row>
        <row r="4">
          <cell r="AK4">
            <v>0</v>
          </cell>
          <cell r="CX4">
            <v>0</v>
          </cell>
        </row>
        <row r="5">
          <cell r="AK5">
            <v>0</v>
          </cell>
          <cell r="CX5">
            <v>0</v>
          </cell>
        </row>
        <row r="6">
          <cell r="AK6">
            <v>0</v>
          </cell>
        </row>
        <row r="7">
          <cell r="AK7">
            <v>0</v>
          </cell>
        </row>
        <row r="8">
          <cell r="AK8">
            <v>0</v>
          </cell>
        </row>
        <row r="9">
          <cell r="AK9" t="str">
            <v>PAGU PARSIAL (Rp)</v>
          </cell>
          <cell r="CX9" t="str">
            <v>KET</v>
          </cell>
        </row>
        <row r="10">
          <cell r="AK10">
            <v>0</v>
          </cell>
          <cell r="CX10">
            <v>0</v>
          </cell>
        </row>
        <row r="11">
          <cell r="AK11">
            <v>0</v>
          </cell>
          <cell r="CX11">
            <v>0</v>
          </cell>
        </row>
        <row r="12">
          <cell r="AK12">
            <v>0</v>
          </cell>
          <cell r="CX12">
            <v>0</v>
          </cell>
        </row>
        <row r="13">
          <cell r="AK13">
            <v>560901366276</v>
          </cell>
          <cell r="CX13">
            <v>0</v>
          </cell>
        </row>
        <row r="14">
          <cell r="AK14">
            <v>0</v>
          </cell>
          <cell r="CX14">
            <v>0</v>
          </cell>
        </row>
        <row r="15">
          <cell r="AJ15">
            <v>35865394000</v>
          </cell>
          <cell r="AK15">
            <v>34108379000</v>
          </cell>
          <cell r="CX15">
            <v>0</v>
          </cell>
        </row>
        <row r="16">
          <cell r="AK16">
            <v>25000000</v>
          </cell>
          <cell r="CX16">
            <v>0</v>
          </cell>
        </row>
        <row r="17">
          <cell r="AK17">
            <v>25000000</v>
          </cell>
          <cell r="CW17">
            <v>1</v>
          </cell>
          <cell r="CX17" t="str">
            <v>BLPU</v>
          </cell>
        </row>
        <row r="18">
          <cell r="AK18">
            <v>28101378000</v>
          </cell>
          <cell r="CW18">
            <v>94.932668337264573</v>
          </cell>
          <cell r="CX18">
            <v>0</v>
          </cell>
        </row>
        <row r="19">
          <cell r="AK19">
            <v>28076378000</v>
          </cell>
          <cell r="CW19">
            <v>1</v>
          </cell>
          <cell r="CX19" t="str">
            <v>BLPU</v>
          </cell>
        </row>
        <row r="20">
          <cell r="AK20">
            <v>25000000</v>
          </cell>
          <cell r="CW20">
            <v>1</v>
          </cell>
          <cell r="CX20" t="str">
            <v>BLPU</v>
          </cell>
        </row>
        <row r="21">
          <cell r="AK21">
            <v>275000000</v>
          </cell>
          <cell r="CW21">
            <v>78.571428571428569</v>
          </cell>
          <cell r="CX21">
            <v>0</v>
          </cell>
        </row>
        <row r="22">
          <cell r="AK22">
            <v>200000000</v>
          </cell>
          <cell r="CW22">
            <v>1</v>
          </cell>
          <cell r="CX22" t="str">
            <v>BLPU</v>
          </cell>
        </row>
        <row r="23">
          <cell r="AK23">
            <v>75000000</v>
          </cell>
          <cell r="CW23">
            <v>1</v>
          </cell>
          <cell r="CX23" t="str">
            <v>BLPU</v>
          </cell>
        </row>
        <row r="24">
          <cell r="AK24">
            <v>800000000</v>
          </cell>
          <cell r="CW24">
            <v>88.69179600886919</v>
          </cell>
          <cell r="CX24">
            <v>0</v>
          </cell>
        </row>
        <row r="25">
          <cell r="AK25">
            <v>20000000</v>
          </cell>
          <cell r="CW25">
            <v>1</v>
          </cell>
          <cell r="CX25" t="str">
            <v>BLPU</v>
          </cell>
        </row>
        <row r="26">
          <cell r="AK26">
            <v>340000000</v>
          </cell>
          <cell r="CW26">
            <v>1</v>
          </cell>
          <cell r="CX26" t="str">
            <v>BLPU</v>
          </cell>
        </row>
        <row r="27">
          <cell r="AK27">
            <v>190000000</v>
          </cell>
          <cell r="CW27">
            <v>1</v>
          </cell>
          <cell r="CX27" t="str">
            <v>BLPU</v>
          </cell>
        </row>
        <row r="28">
          <cell r="AK28">
            <v>50000000</v>
          </cell>
          <cell r="CW28">
            <v>1</v>
          </cell>
          <cell r="CX28" t="str">
            <v>BLPU</v>
          </cell>
        </row>
        <row r="29">
          <cell r="AK29">
            <v>150000000</v>
          </cell>
          <cell r="CW29">
            <v>1</v>
          </cell>
          <cell r="CX29" t="str">
            <v>BLPU</v>
          </cell>
        </row>
        <row r="30">
          <cell r="AK30">
            <v>50000000</v>
          </cell>
          <cell r="CW30">
            <v>1</v>
          </cell>
          <cell r="CX30" t="str">
            <v>BLPU</v>
          </cell>
        </row>
        <row r="31">
          <cell r="AK31">
            <v>3937001000</v>
          </cell>
          <cell r="CW31">
            <v>100</v>
          </cell>
          <cell r="CX31">
            <v>0</v>
          </cell>
        </row>
        <row r="32">
          <cell r="AK32">
            <v>840000000</v>
          </cell>
          <cell r="CW32">
            <v>1</v>
          </cell>
          <cell r="CX32" t="str">
            <v>BLPU</v>
          </cell>
        </row>
        <row r="33">
          <cell r="AK33">
            <v>3097001000</v>
          </cell>
          <cell r="CW33">
            <v>1</v>
          </cell>
          <cell r="CX33" t="str">
            <v>BLPU</v>
          </cell>
        </row>
        <row r="34">
          <cell r="AK34">
            <v>970000000</v>
          </cell>
          <cell r="CW34">
            <v>90.654205607476641</v>
          </cell>
          <cell r="CX34">
            <v>0</v>
          </cell>
        </row>
        <row r="35">
          <cell r="AK35">
            <v>680000000</v>
          </cell>
          <cell r="CW35">
            <v>1</v>
          </cell>
          <cell r="CX35" t="str">
            <v>BLPU</v>
          </cell>
        </row>
        <row r="36">
          <cell r="AK36">
            <v>90000000</v>
          </cell>
          <cell r="CW36">
            <v>1</v>
          </cell>
          <cell r="CX36" t="str">
            <v>BLPU</v>
          </cell>
        </row>
        <row r="37">
          <cell r="AK37">
            <v>200000000</v>
          </cell>
          <cell r="CW37">
            <v>1</v>
          </cell>
          <cell r="CX37" t="str">
            <v>BLPU</v>
          </cell>
        </row>
        <row r="38">
          <cell r="AJ38">
            <v>19233550000</v>
          </cell>
          <cell r="AK38">
            <v>56584563500</v>
          </cell>
          <cell r="CW38">
            <v>99.381456746591326</v>
          </cell>
          <cell r="CX38">
            <v>0</v>
          </cell>
        </row>
        <row r="39">
          <cell r="AK39">
            <v>0</v>
          </cell>
          <cell r="CW39">
            <v>0</v>
          </cell>
          <cell r="CX39">
            <v>0</v>
          </cell>
        </row>
        <row r="40">
          <cell r="AK40">
            <v>14907800000</v>
          </cell>
          <cell r="CW40">
            <v>98.993815318155598</v>
          </cell>
          <cell r="CX40">
            <v>0</v>
          </cell>
        </row>
        <row r="41">
          <cell r="AK41">
            <v>100000000</v>
          </cell>
          <cell r="CW41">
            <v>1</v>
          </cell>
          <cell r="CX41" t="str">
            <v>PL</v>
          </cell>
        </row>
        <row r="42">
          <cell r="AK42">
            <v>5000000000</v>
          </cell>
          <cell r="CW42">
            <v>1</v>
          </cell>
          <cell r="CX42" t="str">
            <v>LPSE</v>
          </cell>
        </row>
        <row r="43">
          <cell r="AK43">
            <v>5000000000</v>
          </cell>
          <cell r="CW43">
            <v>1</v>
          </cell>
          <cell r="CX43" t="str">
            <v>LPSE BANDEK</v>
          </cell>
        </row>
        <row r="44">
          <cell r="AK44">
            <v>300000000</v>
          </cell>
          <cell r="CW44">
            <v>1</v>
          </cell>
          <cell r="CX44" t="str">
            <v>LPSE</v>
          </cell>
        </row>
        <row r="45">
          <cell r="AK45">
            <v>100000000</v>
          </cell>
          <cell r="CW45">
            <v>1</v>
          </cell>
          <cell r="CX45" t="str">
            <v>PL</v>
          </cell>
        </row>
        <row r="46">
          <cell r="AK46">
            <v>0</v>
          </cell>
          <cell r="CW46">
            <v>0</v>
          </cell>
          <cell r="CX46" t="str">
            <v>PL DROP</v>
          </cell>
        </row>
        <row r="47">
          <cell r="AK47">
            <v>100000000</v>
          </cell>
          <cell r="CW47">
            <v>1</v>
          </cell>
          <cell r="CX47" t="str">
            <v>PL</v>
          </cell>
        </row>
        <row r="48">
          <cell r="AK48">
            <v>300000000</v>
          </cell>
          <cell r="CW48">
            <v>1</v>
          </cell>
          <cell r="CX48" t="str">
            <v>LPSE</v>
          </cell>
        </row>
        <row r="49">
          <cell r="AK49">
            <v>100000000</v>
          </cell>
          <cell r="CW49">
            <v>1</v>
          </cell>
          <cell r="CX49" t="str">
            <v>PL</v>
          </cell>
        </row>
        <row r="50">
          <cell r="AK50">
            <v>150000000</v>
          </cell>
          <cell r="CW50">
            <v>1</v>
          </cell>
          <cell r="CX50" t="str">
            <v>PL</v>
          </cell>
        </row>
        <row r="51">
          <cell r="AK51">
            <v>200000000</v>
          </cell>
          <cell r="CW51">
            <v>1</v>
          </cell>
          <cell r="CX51" t="str">
            <v>PL</v>
          </cell>
        </row>
        <row r="52">
          <cell r="AK52">
            <v>150000000</v>
          </cell>
          <cell r="CW52">
            <v>0</v>
          </cell>
          <cell r="CX52" t="str">
            <v>PL DROP</v>
          </cell>
        </row>
        <row r="53">
          <cell r="AK53">
            <v>250000000</v>
          </cell>
          <cell r="CW53">
            <v>1</v>
          </cell>
          <cell r="CX53" t="str">
            <v>LPSE</v>
          </cell>
        </row>
        <row r="54">
          <cell r="AK54">
            <v>100000000</v>
          </cell>
          <cell r="CW54">
            <v>1</v>
          </cell>
          <cell r="CX54" t="str">
            <v>PL</v>
          </cell>
        </row>
        <row r="55">
          <cell r="AK55">
            <v>100000000</v>
          </cell>
          <cell r="CW55">
            <v>1</v>
          </cell>
          <cell r="CX55" t="str">
            <v>PL</v>
          </cell>
        </row>
        <row r="56">
          <cell r="AK56">
            <v>108000000</v>
          </cell>
          <cell r="CW56">
            <v>1</v>
          </cell>
          <cell r="CX56" t="str">
            <v>PL</v>
          </cell>
        </row>
        <row r="57">
          <cell r="AK57">
            <v>100000000</v>
          </cell>
          <cell r="CW57">
            <v>1</v>
          </cell>
          <cell r="CX57" t="str">
            <v>PL</v>
          </cell>
        </row>
        <row r="58">
          <cell r="AK58">
            <v>149900000</v>
          </cell>
          <cell r="CW58">
            <v>1</v>
          </cell>
          <cell r="CX58" t="str">
            <v>PL</v>
          </cell>
        </row>
        <row r="59">
          <cell r="AK59">
            <v>250000000</v>
          </cell>
          <cell r="CW59">
            <v>1</v>
          </cell>
          <cell r="CX59" t="str">
            <v>LPSE</v>
          </cell>
        </row>
        <row r="60">
          <cell r="AK60">
            <v>300000000</v>
          </cell>
          <cell r="CW60">
            <v>1</v>
          </cell>
          <cell r="CX60" t="str">
            <v>LPSE</v>
          </cell>
        </row>
        <row r="61">
          <cell r="AK61">
            <v>300000000</v>
          </cell>
          <cell r="CW61">
            <v>1</v>
          </cell>
          <cell r="CX61" t="str">
            <v>LPSE</v>
          </cell>
        </row>
        <row r="62">
          <cell r="AK62">
            <v>200000000</v>
          </cell>
          <cell r="CW62">
            <v>1</v>
          </cell>
          <cell r="CX62" t="str">
            <v>PL</v>
          </cell>
        </row>
        <row r="63">
          <cell r="AK63">
            <v>200000000</v>
          </cell>
          <cell r="CW63">
            <v>1</v>
          </cell>
          <cell r="CX63" t="str">
            <v>PL</v>
          </cell>
        </row>
        <row r="64">
          <cell r="AK64">
            <v>500000000</v>
          </cell>
          <cell r="CW64">
            <v>1</v>
          </cell>
          <cell r="CX64" t="str">
            <v>LPSE</v>
          </cell>
        </row>
        <row r="65">
          <cell r="AK65">
            <v>100000000</v>
          </cell>
          <cell r="CW65">
            <v>1</v>
          </cell>
          <cell r="CX65" t="str">
            <v>PL</v>
          </cell>
        </row>
        <row r="66">
          <cell r="AK66">
            <v>200000000</v>
          </cell>
          <cell r="CW66">
            <v>1</v>
          </cell>
          <cell r="CX66" t="str">
            <v>PL</v>
          </cell>
        </row>
        <row r="67">
          <cell r="AK67">
            <v>199900000</v>
          </cell>
          <cell r="CW67">
            <v>1</v>
          </cell>
          <cell r="CX67" t="str">
            <v>PL</v>
          </cell>
        </row>
        <row r="68">
          <cell r="AK68">
            <v>100000000</v>
          </cell>
          <cell r="CW68">
            <v>1</v>
          </cell>
          <cell r="CX68" t="str">
            <v>PL</v>
          </cell>
        </row>
        <row r="69">
          <cell r="AK69">
            <v>150000000</v>
          </cell>
          <cell r="CW69">
            <v>1</v>
          </cell>
          <cell r="CX69" t="str">
            <v>PL</v>
          </cell>
        </row>
        <row r="70">
          <cell r="AK70">
            <v>100000000</v>
          </cell>
          <cell r="CW70">
            <v>1</v>
          </cell>
          <cell r="CX70" t="str">
            <v>PL</v>
          </cell>
        </row>
        <row r="71">
          <cell r="AK71">
            <v>0</v>
          </cell>
          <cell r="CW71">
            <v>0</v>
          </cell>
          <cell r="CX71" t="str">
            <v>PL DROP</v>
          </cell>
        </row>
        <row r="72">
          <cell r="AK72">
            <v>2750000000</v>
          </cell>
          <cell r="CW72">
            <v>92.72727272727272</v>
          </cell>
          <cell r="CX72">
            <v>0</v>
          </cell>
        </row>
        <row r="73">
          <cell r="AK73">
            <v>2500000000</v>
          </cell>
          <cell r="CW73">
            <v>1</v>
          </cell>
          <cell r="CX73" t="str">
            <v>RUTIN SALURAN</v>
          </cell>
        </row>
        <row r="74">
          <cell r="AK74">
            <v>200000000</v>
          </cell>
          <cell r="CW74">
            <v>0</v>
          </cell>
          <cell r="CX74" t="str">
            <v>PL DROP</v>
          </cell>
        </row>
        <row r="75">
          <cell r="AK75">
            <v>50000000</v>
          </cell>
          <cell r="CW75">
            <v>1</v>
          </cell>
          <cell r="CX75" t="str">
            <v>PL</v>
          </cell>
        </row>
        <row r="76">
          <cell r="AK76">
            <v>0</v>
          </cell>
          <cell r="CW76">
            <v>0</v>
          </cell>
          <cell r="CX76">
            <v>0</v>
          </cell>
        </row>
        <row r="77">
          <cell r="AK77">
            <v>0</v>
          </cell>
          <cell r="CW77">
            <v>0</v>
          </cell>
          <cell r="CX77" t="str">
            <v>PL DROP</v>
          </cell>
        </row>
        <row r="78">
          <cell r="AK78">
            <v>18926763500</v>
          </cell>
          <cell r="CW78">
            <v>100</v>
          </cell>
          <cell r="CX78">
            <v>0</v>
          </cell>
        </row>
        <row r="79">
          <cell r="AK79">
            <v>524900000</v>
          </cell>
          <cell r="CW79">
            <v>1</v>
          </cell>
          <cell r="CX79" t="str">
            <v>LPSE</v>
          </cell>
        </row>
        <row r="80">
          <cell r="AK80">
            <v>200000000</v>
          </cell>
          <cell r="CW80">
            <v>1</v>
          </cell>
          <cell r="CX80" t="str">
            <v>PL</v>
          </cell>
        </row>
        <row r="81">
          <cell r="AK81">
            <v>0</v>
          </cell>
          <cell r="CW81">
            <v>0</v>
          </cell>
          <cell r="CX81" t="str">
            <v>PL DROP</v>
          </cell>
        </row>
        <row r="82">
          <cell r="AK82">
            <v>0</v>
          </cell>
          <cell r="CW82">
            <v>0</v>
          </cell>
          <cell r="CX82" t="str">
            <v>PL DROP</v>
          </cell>
        </row>
        <row r="83">
          <cell r="AK83">
            <v>100000000</v>
          </cell>
          <cell r="CW83">
            <v>1</v>
          </cell>
          <cell r="CX83" t="str">
            <v>PL</v>
          </cell>
        </row>
        <row r="84">
          <cell r="AK84">
            <v>50000000</v>
          </cell>
          <cell r="CW84">
            <v>1</v>
          </cell>
          <cell r="CX84" t="str">
            <v>PL</v>
          </cell>
        </row>
        <row r="85">
          <cell r="AK85">
            <v>9851863500</v>
          </cell>
          <cell r="CW85">
            <v>1</v>
          </cell>
          <cell r="CX85" t="str">
            <v>LPSE</v>
          </cell>
        </row>
        <row r="86">
          <cell r="AK86">
            <v>2800000000</v>
          </cell>
          <cell r="CW86">
            <v>1</v>
          </cell>
          <cell r="CX86" t="str">
            <v>LPSE</v>
          </cell>
        </row>
        <row r="87">
          <cell r="AK87">
            <v>1400000000</v>
          </cell>
          <cell r="CW87">
            <v>1</v>
          </cell>
          <cell r="CX87" t="str">
            <v>LPSE</v>
          </cell>
        </row>
        <row r="88">
          <cell r="AK88">
            <v>500000000</v>
          </cell>
          <cell r="CW88">
            <v>1</v>
          </cell>
          <cell r="CX88" t="str">
            <v>LPSE</v>
          </cell>
        </row>
        <row r="89">
          <cell r="AK89">
            <v>3500000000</v>
          </cell>
          <cell r="CW89">
            <v>1</v>
          </cell>
          <cell r="CX89" t="str">
            <v>LPSE</v>
          </cell>
        </row>
        <row r="90">
          <cell r="AK90">
            <v>20000000000</v>
          </cell>
          <cell r="CW90">
            <v>100</v>
          </cell>
          <cell r="CX90">
            <v>0</v>
          </cell>
        </row>
        <row r="91">
          <cell r="AK91">
            <v>20000000000</v>
          </cell>
          <cell r="CW91">
            <v>1</v>
          </cell>
          <cell r="CX91" t="str">
            <v>LPSE BANDEK</v>
          </cell>
        </row>
        <row r="92">
          <cell r="AJ92">
            <v>125475357335</v>
          </cell>
          <cell r="AK92">
            <v>201377121335</v>
          </cell>
          <cell r="CW92">
            <v>99.245197274683747</v>
          </cell>
          <cell r="CX92">
            <v>0</v>
          </cell>
        </row>
        <row r="93">
          <cell r="AK93">
            <v>0</v>
          </cell>
          <cell r="CW93">
            <v>0</v>
          </cell>
          <cell r="CX93">
            <v>0</v>
          </cell>
        </row>
        <row r="94">
          <cell r="AK94">
            <v>2550000000</v>
          </cell>
          <cell r="CW94">
            <v>100</v>
          </cell>
          <cell r="CX94">
            <v>0</v>
          </cell>
        </row>
        <row r="95">
          <cell r="AK95">
            <v>2550000000</v>
          </cell>
          <cell r="CW95">
            <v>1</v>
          </cell>
          <cell r="CX95" t="str">
            <v>JASA KONSULTASI DED</v>
          </cell>
        </row>
        <row r="96">
          <cell r="AK96">
            <v>69909197000</v>
          </cell>
          <cell r="CW96">
            <v>98.719767872601935</v>
          </cell>
          <cell r="CX96">
            <v>0</v>
          </cell>
        </row>
        <row r="97">
          <cell r="AK97">
            <v>20000000000</v>
          </cell>
          <cell r="CW97">
            <v>1</v>
          </cell>
          <cell r="CX97" t="str">
            <v>LPSE BANDEK</v>
          </cell>
        </row>
        <row r="98">
          <cell r="AK98">
            <v>0</v>
          </cell>
          <cell r="CW98">
            <v>1</v>
          </cell>
          <cell r="CX98" t="str">
            <v>PL</v>
          </cell>
        </row>
        <row r="99">
          <cell r="AK99">
            <v>100000000</v>
          </cell>
          <cell r="CW99">
            <v>1</v>
          </cell>
          <cell r="CX99" t="str">
            <v>PL</v>
          </cell>
        </row>
        <row r="100">
          <cell r="AK100">
            <v>100000000</v>
          </cell>
          <cell r="CW100">
            <v>1</v>
          </cell>
          <cell r="CX100" t="str">
            <v>PL</v>
          </cell>
        </row>
        <row r="101">
          <cell r="AK101">
            <v>100000000</v>
          </cell>
          <cell r="CW101">
            <v>1</v>
          </cell>
          <cell r="CX101" t="str">
            <v>PL</v>
          </cell>
        </row>
        <row r="102">
          <cell r="AK102">
            <v>100000000</v>
          </cell>
          <cell r="CW102">
            <v>1</v>
          </cell>
          <cell r="CX102" t="str">
            <v>PL</v>
          </cell>
        </row>
        <row r="103">
          <cell r="AK103">
            <v>200000000</v>
          </cell>
          <cell r="CW103">
            <v>1</v>
          </cell>
          <cell r="CX103" t="str">
            <v>PL</v>
          </cell>
        </row>
        <row r="104">
          <cell r="AK104">
            <v>200000000</v>
          </cell>
          <cell r="CW104">
            <v>1</v>
          </cell>
          <cell r="CX104" t="str">
            <v>PL</v>
          </cell>
        </row>
        <row r="105">
          <cell r="AK105">
            <v>131500000</v>
          </cell>
          <cell r="CW105">
            <v>1</v>
          </cell>
          <cell r="CX105" t="str">
            <v>PL</v>
          </cell>
        </row>
        <row r="106">
          <cell r="AK106">
            <v>100000000</v>
          </cell>
          <cell r="CW106">
            <v>1</v>
          </cell>
          <cell r="CX106" t="str">
            <v>PL</v>
          </cell>
        </row>
        <row r="107">
          <cell r="AK107">
            <v>100000000</v>
          </cell>
          <cell r="CW107">
            <v>1</v>
          </cell>
          <cell r="CX107" t="str">
            <v>PL</v>
          </cell>
        </row>
        <row r="108">
          <cell r="AK108">
            <v>100000000</v>
          </cell>
          <cell r="CW108">
            <v>1</v>
          </cell>
          <cell r="CX108" t="str">
            <v>PL</v>
          </cell>
        </row>
        <row r="109">
          <cell r="AK109">
            <v>250000000</v>
          </cell>
          <cell r="CW109">
            <v>1</v>
          </cell>
          <cell r="CX109" t="str">
            <v>LPSE</v>
          </cell>
        </row>
        <row r="110">
          <cell r="AK110">
            <v>250000000</v>
          </cell>
          <cell r="CW110">
            <v>1</v>
          </cell>
          <cell r="CX110" t="str">
            <v>LPSE</v>
          </cell>
        </row>
        <row r="111">
          <cell r="AK111">
            <v>100000000</v>
          </cell>
          <cell r="CW111">
            <v>1</v>
          </cell>
          <cell r="CX111" t="str">
            <v>PL</v>
          </cell>
        </row>
        <row r="112">
          <cell r="AK112">
            <v>150000000</v>
          </cell>
          <cell r="CW112">
            <v>1</v>
          </cell>
          <cell r="CX112" t="str">
            <v>PL</v>
          </cell>
        </row>
        <row r="113">
          <cell r="AK113">
            <v>200000000</v>
          </cell>
          <cell r="CW113">
            <v>1</v>
          </cell>
          <cell r="CX113" t="str">
            <v>PL</v>
          </cell>
        </row>
        <row r="114">
          <cell r="AK114">
            <v>200000000</v>
          </cell>
          <cell r="CW114">
            <v>1</v>
          </cell>
          <cell r="CX114" t="str">
            <v>PL</v>
          </cell>
        </row>
        <row r="115">
          <cell r="AK115">
            <v>200000000</v>
          </cell>
          <cell r="CW115">
            <v>1</v>
          </cell>
          <cell r="CX115" t="str">
            <v>PL</v>
          </cell>
        </row>
        <row r="116">
          <cell r="AK116">
            <v>200000000</v>
          </cell>
          <cell r="CW116">
            <v>1</v>
          </cell>
          <cell r="CX116" t="str">
            <v>PL</v>
          </cell>
        </row>
        <row r="117">
          <cell r="AK117">
            <v>100000000</v>
          </cell>
          <cell r="CW117">
            <v>1</v>
          </cell>
          <cell r="CX117" t="str">
            <v>PL</v>
          </cell>
        </row>
        <row r="118">
          <cell r="AK118">
            <v>200000000</v>
          </cell>
          <cell r="CW118">
            <v>1</v>
          </cell>
          <cell r="CX118" t="str">
            <v>PL</v>
          </cell>
        </row>
        <row r="119">
          <cell r="AK119">
            <v>200000000</v>
          </cell>
          <cell r="CW119">
            <v>1</v>
          </cell>
          <cell r="CX119" t="str">
            <v>PL</v>
          </cell>
        </row>
        <row r="120">
          <cell r="AK120">
            <v>200000000</v>
          </cell>
          <cell r="CW120">
            <v>1</v>
          </cell>
          <cell r="CX120" t="str">
            <v>PL</v>
          </cell>
        </row>
        <row r="121">
          <cell r="AK121">
            <v>200000000</v>
          </cell>
          <cell r="CW121">
            <v>1</v>
          </cell>
          <cell r="CX121" t="str">
            <v>PL</v>
          </cell>
        </row>
        <row r="122">
          <cell r="AK122">
            <v>150000000</v>
          </cell>
          <cell r="CW122">
            <v>1</v>
          </cell>
          <cell r="CX122" t="str">
            <v>PL</v>
          </cell>
        </row>
        <row r="123">
          <cell r="AK123">
            <v>100000000</v>
          </cell>
          <cell r="CW123">
            <v>1</v>
          </cell>
          <cell r="CX123" t="str">
            <v>PL</v>
          </cell>
        </row>
        <row r="124">
          <cell r="AK124">
            <v>250000000</v>
          </cell>
          <cell r="CW124">
            <v>1</v>
          </cell>
          <cell r="CX124" t="str">
            <v>LPSE</v>
          </cell>
        </row>
        <row r="125">
          <cell r="AK125">
            <v>100000000</v>
          </cell>
          <cell r="CW125">
            <v>1</v>
          </cell>
          <cell r="CX125" t="str">
            <v>PL</v>
          </cell>
        </row>
        <row r="126">
          <cell r="AK126">
            <v>100000000</v>
          </cell>
          <cell r="CW126">
            <v>1</v>
          </cell>
          <cell r="CX126" t="str">
            <v>PL</v>
          </cell>
        </row>
        <row r="127">
          <cell r="AK127">
            <v>100000000</v>
          </cell>
          <cell r="CW127">
            <v>1</v>
          </cell>
          <cell r="CX127" t="str">
            <v>PL</v>
          </cell>
        </row>
        <row r="128">
          <cell r="AK128">
            <v>100000000</v>
          </cell>
          <cell r="CW128">
            <v>1</v>
          </cell>
          <cell r="CX128" t="str">
            <v>PL</v>
          </cell>
        </row>
        <row r="129">
          <cell r="AK129">
            <v>135000000</v>
          </cell>
          <cell r="CW129">
            <v>1</v>
          </cell>
          <cell r="CX129" t="str">
            <v>PL</v>
          </cell>
        </row>
        <row r="130">
          <cell r="AK130">
            <v>240000000</v>
          </cell>
          <cell r="CW130">
            <v>1</v>
          </cell>
          <cell r="CX130" t="str">
            <v>LPSE</v>
          </cell>
        </row>
        <row r="131">
          <cell r="AK131">
            <v>0</v>
          </cell>
          <cell r="CW131">
            <v>0</v>
          </cell>
          <cell r="CX131" t="str">
            <v>PL DROP</v>
          </cell>
        </row>
        <row r="132">
          <cell r="AK132">
            <v>895000000</v>
          </cell>
          <cell r="CW132">
            <v>0</v>
          </cell>
          <cell r="CX132" t="str">
            <v>LPSE DROP</v>
          </cell>
        </row>
        <row r="133">
          <cell r="AK133">
            <v>1000000000</v>
          </cell>
          <cell r="CW133">
            <v>1</v>
          </cell>
          <cell r="CX133" t="str">
            <v>LPSE BANDEK</v>
          </cell>
        </row>
        <row r="134">
          <cell r="AK134">
            <v>43057697000</v>
          </cell>
          <cell r="CW134">
            <v>1</v>
          </cell>
          <cell r="CX134" t="str">
            <v>LPSE</v>
          </cell>
        </row>
        <row r="135">
          <cell r="AK135">
            <v>81009800150</v>
          </cell>
          <cell r="CW135">
            <v>100</v>
          </cell>
          <cell r="CX135">
            <v>0</v>
          </cell>
        </row>
        <row r="136">
          <cell r="AK136">
            <v>1428000000</v>
          </cell>
          <cell r="CW136">
            <v>1</v>
          </cell>
          <cell r="CX136" t="str">
            <v>LPSE BANDEK</v>
          </cell>
        </row>
        <row r="137">
          <cell r="AK137">
            <v>2000000000</v>
          </cell>
          <cell r="CW137">
            <v>1</v>
          </cell>
          <cell r="CX137" t="str">
            <v>LPSE BANDEK</v>
          </cell>
        </row>
        <row r="138">
          <cell r="AK138">
            <v>6000000000</v>
          </cell>
          <cell r="CW138">
            <v>1</v>
          </cell>
          <cell r="CX138" t="str">
            <v>LPSE BANDEK</v>
          </cell>
        </row>
        <row r="139">
          <cell r="AK139">
            <v>197784000</v>
          </cell>
          <cell r="CW139">
            <v>1</v>
          </cell>
          <cell r="CX139" t="str">
            <v>PL</v>
          </cell>
        </row>
        <row r="140">
          <cell r="AK140">
            <v>56135516150</v>
          </cell>
          <cell r="CW140">
            <v>1</v>
          </cell>
          <cell r="CX140" t="str">
            <v>RUTIN SALURAN</v>
          </cell>
        </row>
        <row r="141">
          <cell r="AK141">
            <v>150000000</v>
          </cell>
          <cell r="CW141">
            <v>1</v>
          </cell>
          <cell r="CX141" t="str">
            <v>PL</v>
          </cell>
        </row>
        <row r="142">
          <cell r="AK142">
            <v>60000000</v>
          </cell>
          <cell r="CW142">
            <v>1</v>
          </cell>
          <cell r="CX142" t="str">
            <v>PL</v>
          </cell>
        </row>
        <row r="143">
          <cell r="AK143">
            <v>200000000</v>
          </cell>
          <cell r="CW143">
            <v>1</v>
          </cell>
          <cell r="CX143" t="str">
            <v>PL</v>
          </cell>
        </row>
        <row r="144">
          <cell r="AK144">
            <v>200000000</v>
          </cell>
          <cell r="CW144">
            <v>1</v>
          </cell>
          <cell r="CX144" t="str">
            <v>PL</v>
          </cell>
        </row>
        <row r="145">
          <cell r="AK145">
            <v>103500000</v>
          </cell>
          <cell r="CW145">
            <v>1</v>
          </cell>
          <cell r="CX145" t="str">
            <v>PL</v>
          </cell>
        </row>
        <row r="146">
          <cell r="AK146">
            <v>2500000000</v>
          </cell>
          <cell r="CW146">
            <v>1</v>
          </cell>
          <cell r="CX146" t="str">
            <v>LPSE BANDEK</v>
          </cell>
        </row>
        <row r="147">
          <cell r="AK147">
            <v>5000000000</v>
          </cell>
          <cell r="CW147">
            <v>1</v>
          </cell>
          <cell r="CX147" t="str">
            <v>LPSE BANDEK</v>
          </cell>
        </row>
        <row r="148">
          <cell r="AK148">
            <v>100000000</v>
          </cell>
          <cell r="CW148">
            <v>1</v>
          </cell>
          <cell r="CX148" t="str">
            <v>PL</v>
          </cell>
        </row>
        <row r="149">
          <cell r="AK149">
            <v>100000000</v>
          </cell>
          <cell r="CW149">
            <v>1</v>
          </cell>
          <cell r="CX149" t="str">
            <v>PL</v>
          </cell>
        </row>
        <row r="150">
          <cell r="AK150">
            <v>150000000</v>
          </cell>
          <cell r="CW150">
            <v>1</v>
          </cell>
          <cell r="CX150" t="str">
            <v>PL</v>
          </cell>
        </row>
        <row r="151">
          <cell r="AK151">
            <v>100000000</v>
          </cell>
          <cell r="CW151">
            <v>1</v>
          </cell>
          <cell r="CX151" t="str">
            <v>PL</v>
          </cell>
        </row>
        <row r="152">
          <cell r="AK152">
            <v>200000000</v>
          </cell>
          <cell r="CW152">
            <v>1</v>
          </cell>
          <cell r="CX152" t="str">
            <v>PL</v>
          </cell>
        </row>
        <row r="153">
          <cell r="AK153">
            <v>200000000</v>
          </cell>
          <cell r="CW153">
            <v>1</v>
          </cell>
          <cell r="CX153" t="str">
            <v>PL</v>
          </cell>
        </row>
        <row r="154">
          <cell r="AK154">
            <v>100000000</v>
          </cell>
          <cell r="CW154">
            <v>1</v>
          </cell>
          <cell r="CX154" t="str">
            <v>PL</v>
          </cell>
        </row>
        <row r="155">
          <cell r="AK155">
            <v>0</v>
          </cell>
          <cell r="CW155">
            <v>0</v>
          </cell>
          <cell r="CX155" t="str">
            <v>LPSE DROP</v>
          </cell>
        </row>
        <row r="156">
          <cell r="AK156">
            <v>200000000</v>
          </cell>
          <cell r="CW156">
            <v>1</v>
          </cell>
          <cell r="CX156" t="str">
            <v>PL</v>
          </cell>
        </row>
        <row r="157">
          <cell r="AK157">
            <v>100000000</v>
          </cell>
          <cell r="CW157">
            <v>1</v>
          </cell>
          <cell r="CX157" t="str">
            <v>PL</v>
          </cell>
        </row>
        <row r="158">
          <cell r="AK158">
            <v>100000000</v>
          </cell>
          <cell r="CW158">
            <v>1</v>
          </cell>
          <cell r="CX158" t="str">
            <v>PL</v>
          </cell>
        </row>
        <row r="159">
          <cell r="AK159">
            <v>200000000</v>
          </cell>
          <cell r="CW159">
            <v>1</v>
          </cell>
          <cell r="CX159" t="str">
            <v>PL</v>
          </cell>
        </row>
        <row r="160">
          <cell r="AK160">
            <v>200000000</v>
          </cell>
          <cell r="CW160">
            <v>1</v>
          </cell>
          <cell r="CX160" t="str">
            <v>PL</v>
          </cell>
        </row>
        <row r="161">
          <cell r="AK161">
            <v>300000000</v>
          </cell>
          <cell r="CW161">
            <v>1</v>
          </cell>
          <cell r="CX161" t="str">
            <v>LPSE</v>
          </cell>
        </row>
        <row r="162">
          <cell r="AK162">
            <v>200000000</v>
          </cell>
          <cell r="CW162">
            <v>1</v>
          </cell>
          <cell r="CX162" t="str">
            <v>PL</v>
          </cell>
        </row>
        <row r="163">
          <cell r="AK163">
            <v>300000000</v>
          </cell>
          <cell r="CW163">
            <v>1</v>
          </cell>
          <cell r="CX163" t="str">
            <v>LPSE</v>
          </cell>
        </row>
        <row r="164">
          <cell r="AK164">
            <v>150000000</v>
          </cell>
          <cell r="CW164">
            <v>1</v>
          </cell>
          <cell r="CX164" t="str">
            <v>PL</v>
          </cell>
        </row>
        <row r="165">
          <cell r="AK165">
            <v>0</v>
          </cell>
          <cell r="CW165">
            <v>0</v>
          </cell>
          <cell r="CX165" t="str">
            <v>PL DROP</v>
          </cell>
        </row>
        <row r="166">
          <cell r="AK166">
            <v>150000000</v>
          </cell>
          <cell r="CW166">
            <v>1</v>
          </cell>
          <cell r="CX166" t="str">
            <v>PL</v>
          </cell>
        </row>
        <row r="167">
          <cell r="AK167">
            <v>0</v>
          </cell>
          <cell r="CW167">
            <v>0</v>
          </cell>
          <cell r="CX167" t="str">
            <v>PL DROP</v>
          </cell>
        </row>
        <row r="168">
          <cell r="AK168">
            <v>0</v>
          </cell>
          <cell r="CW168">
            <v>0</v>
          </cell>
          <cell r="CX168" t="str">
            <v>PL DROP</v>
          </cell>
        </row>
        <row r="169">
          <cell r="AK169">
            <v>0</v>
          </cell>
          <cell r="CW169">
            <v>0</v>
          </cell>
          <cell r="CX169" t="str">
            <v>PL DROP</v>
          </cell>
        </row>
        <row r="170">
          <cell r="AK170">
            <v>0</v>
          </cell>
          <cell r="CW170">
            <v>0</v>
          </cell>
          <cell r="CX170" t="str">
            <v>LPSE DROP</v>
          </cell>
        </row>
        <row r="171">
          <cell r="AK171">
            <v>0</v>
          </cell>
          <cell r="CW171">
            <v>0</v>
          </cell>
          <cell r="CX171" t="str">
            <v>LPSE DROP</v>
          </cell>
        </row>
        <row r="172">
          <cell r="AK172">
            <v>60000000</v>
          </cell>
          <cell r="CW172">
            <v>1</v>
          </cell>
          <cell r="CX172" t="str">
            <v>PL</v>
          </cell>
        </row>
        <row r="173">
          <cell r="AK173">
            <v>200000000</v>
          </cell>
          <cell r="CW173">
            <v>1</v>
          </cell>
          <cell r="CX173" t="str">
            <v>PL</v>
          </cell>
        </row>
        <row r="174">
          <cell r="AK174">
            <v>200000000</v>
          </cell>
          <cell r="CW174">
            <v>1</v>
          </cell>
          <cell r="CX174" t="str">
            <v>PL</v>
          </cell>
        </row>
        <row r="175">
          <cell r="AK175">
            <v>0</v>
          </cell>
          <cell r="CW175">
            <v>0</v>
          </cell>
          <cell r="CX175" t="str">
            <v>PL DROP</v>
          </cell>
        </row>
        <row r="176">
          <cell r="AK176">
            <v>0</v>
          </cell>
          <cell r="CW176">
            <v>0</v>
          </cell>
          <cell r="CX176" t="str">
            <v>PL DROP</v>
          </cell>
        </row>
        <row r="177">
          <cell r="AK177">
            <v>0</v>
          </cell>
          <cell r="CW177">
            <v>0</v>
          </cell>
          <cell r="CX177" t="str">
            <v>PL DROP</v>
          </cell>
        </row>
        <row r="178">
          <cell r="AK178">
            <v>0</v>
          </cell>
          <cell r="CW178">
            <v>0</v>
          </cell>
          <cell r="CX178" t="str">
            <v>PL DROP</v>
          </cell>
        </row>
        <row r="179">
          <cell r="AK179">
            <v>100000000</v>
          </cell>
          <cell r="CW179">
            <v>1</v>
          </cell>
          <cell r="CX179" t="str">
            <v>PL</v>
          </cell>
        </row>
        <row r="180">
          <cell r="AK180">
            <v>0</v>
          </cell>
          <cell r="CW180">
            <v>0</v>
          </cell>
          <cell r="CX180" t="str">
            <v>LPSE DROP</v>
          </cell>
        </row>
        <row r="181">
          <cell r="AK181">
            <v>0</v>
          </cell>
          <cell r="CW181">
            <v>0</v>
          </cell>
          <cell r="CX181" t="str">
            <v>PL DROP</v>
          </cell>
        </row>
        <row r="182">
          <cell r="AK182">
            <v>100000000</v>
          </cell>
          <cell r="CW182">
            <v>1</v>
          </cell>
          <cell r="CX182" t="str">
            <v>PL</v>
          </cell>
        </row>
        <row r="183">
          <cell r="AK183">
            <v>0</v>
          </cell>
          <cell r="CW183">
            <v>0</v>
          </cell>
          <cell r="CX183" t="str">
            <v>PL DROP</v>
          </cell>
        </row>
        <row r="184">
          <cell r="AK184">
            <v>0</v>
          </cell>
          <cell r="CW184">
            <v>0</v>
          </cell>
          <cell r="CX184" t="str">
            <v>PL DROP</v>
          </cell>
        </row>
        <row r="185">
          <cell r="AK185">
            <v>150000000</v>
          </cell>
          <cell r="CW185">
            <v>1</v>
          </cell>
          <cell r="CX185" t="str">
            <v>PL</v>
          </cell>
        </row>
        <row r="186">
          <cell r="AK186">
            <v>150000000</v>
          </cell>
          <cell r="CW186">
            <v>1</v>
          </cell>
          <cell r="CX186" t="str">
            <v>PL</v>
          </cell>
        </row>
        <row r="187">
          <cell r="AK187">
            <v>100000000</v>
          </cell>
          <cell r="CW187">
            <v>1</v>
          </cell>
          <cell r="CX187" t="str">
            <v>PL</v>
          </cell>
        </row>
        <row r="188">
          <cell r="AK188">
            <v>0</v>
          </cell>
          <cell r="CW188">
            <v>0</v>
          </cell>
          <cell r="CX188" t="str">
            <v>PL DROP</v>
          </cell>
        </row>
        <row r="189">
          <cell r="AK189">
            <v>100000000</v>
          </cell>
          <cell r="CW189">
            <v>1</v>
          </cell>
          <cell r="CX189" t="str">
            <v>PL</v>
          </cell>
        </row>
        <row r="190">
          <cell r="AK190">
            <v>0</v>
          </cell>
          <cell r="CW190">
            <v>0</v>
          </cell>
          <cell r="CX190" t="str">
            <v>PL DROP</v>
          </cell>
        </row>
        <row r="191">
          <cell r="AK191">
            <v>100000000</v>
          </cell>
          <cell r="CW191">
            <v>1</v>
          </cell>
          <cell r="CX191" t="str">
            <v>PL</v>
          </cell>
        </row>
        <row r="192">
          <cell r="AK192">
            <v>80000000</v>
          </cell>
          <cell r="CW192">
            <v>1</v>
          </cell>
          <cell r="CX192" t="str">
            <v>PL</v>
          </cell>
        </row>
        <row r="193">
          <cell r="AK193">
            <v>100000000</v>
          </cell>
          <cell r="CW193">
            <v>1</v>
          </cell>
          <cell r="CX193" t="str">
            <v>PL</v>
          </cell>
        </row>
        <row r="194">
          <cell r="AK194">
            <v>150000000</v>
          </cell>
          <cell r="CW194">
            <v>1</v>
          </cell>
          <cell r="CX194" t="str">
            <v>PL</v>
          </cell>
        </row>
        <row r="195">
          <cell r="AK195">
            <v>100000000</v>
          </cell>
          <cell r="CW195">
            <v>1</v>
          </cell>
          <cell r="CX195" t="str">
            <v>PL</v>
          </cell>
        </row>
        <row r="196">
          <cell r="AK196">
            <v>200000000</v>
          </cell>
          <cell r="CW196">
            <v>1</v>
          </cell>
          <cell r="CX196" t="str">
            <v>PL</v>
          </cell>
        </row>
        <row r="197">
          <cell r="AK197">
            <v>200000000</v>
          </cell>
          <cell r="CW197">
            <v>1</v>
          </cell>
          <cell r="CX197" t="str">
            <v>PL</v>
          </cell>
        </row>
        <row r="198">
          <cell r="AK198">
            <v>500000000</v>
          </cell>
          <cell r="CW198">
            <v>1</v>
          </cell>
          <cell r="CX198" t="str">
            <v>LPSE</v>
          </cell>
        </row>
        <row r="199">
          <cell r="AK199">
            <v>200000000</v>
          </cell>
          <cell r="CW199">
            <v>1</v>
          </cell>
          <cell r="CX199" t="str">
            <v>PL</v>
          </cell>
        </row>
        <row r="200">
          <cell r="AK200">
            <v>0</v>
          </cell>
          <cell r="CW200">
            <v>0</v>
          </cell>
          <cell r="CX200" t="str">
            <v>PL DROP</v>
          </cell>
        </row>
        <row r="201">
          <cell r="AK201">
            <v>100000000</v>
          </cell>
          <cell r="CW201">
            <v>1</v>
          </cell>
          <cell r="CX201" t="str">
            <v>PL</v>
          </cell>
        </row>
        <row r="202">
          <cell r="AK202">
            <v>200000000</v>
          </cell>
          <cell r="CW202">
            <v>1</v>
          </cell>
          <cell r="CX202" t="str">
            <v>PL</v>
          </cell>
        </row>
        <row r="203">
          <cell r="AK203">
            <v>495000000</v>
          </cell>
          <cell r="CW203">
            <v>1</v>
          </cell>
          <cell r="CX203" t="str">
            <v>LPSE</v>
          </cell>
        </row>
        <row r="204">
          <cell r="AK204">
            <v>200000000</v>
          </cell>
          <cell r="CW204">
            <v>1</v>
          </cell>
          <cell r="CX204" t="str">
            <v>PL</v>
          </cell>
        </row>
        <row r="205">
          <cell r="AK205">
            <v>200000000</v>
          </cell>
          <cell r="CW205">
            <v>1</v>
          </cell>
          <cell r="CX205" t="str">
            <v>PL</v>
          </cell>
        </row>
        <row r="206">
          <cell r="AK206">
            <v>150000000</v>
          </cell>
          <cell r="CW206">
            <v>1</v>
          </cell>
          <cell r="CX206" t="str">
            <v>PL</v>
          </cell>
        </row>
        <row r="207">
          <cell r="AK207">
            <v>50000000</v>
          </cell>
          <cell r="CW207">
            <v>1</v>
          </cell>
          <cell r="CX207" t="str">
            <v>PL</v>
          </cell>
        </row>
        <row r="208">
          <cell r="AK208">
            <v>35198870000</v>
          </cell>
          <cell r="CW208">
            <v>98.224374816577921</v>
          </cell>
          <cell r="CX208">
            <v>0</v>
          </cell>
        </row>
        <row r="209">
          <cell r="AK209">
            <v>71250000</v>
          </cell>
          <cell r="CW209">
            <v>1</v>
          </cell>
          <cell r="CX209" t="str">
            <v>PL</v>
          </cell>
        </row>
        <row r="210">
          <cell r="AK210">
            <v>1000000000</v>
          </cell>
          <cell r="CW210">
            <v>1</v>
          </cell>
          <cell r="CX210" t="str">
            <v>LPSE BANDEK</v>
          </cell>
        </row>
        <row r="211">
          <cell r="AK211">
            <v>7852610000</v>
          </cell>
          <cell r="CW211">
            <v>1</v>
          </cell>
          <cell r="CX211" t="str">
            <v>LPSE</v>
          </cell>
        </row>
        <row r="212">
          <cell r="AK212">
            <v>150000000</v>
          </cell>
          <cell r="CW212">
            <v>1</v>
          </cell>
          <cell r="CX212" t="str">
            <v>PL</v>
          </cell>
        </row>
        <row r="213">
          <cell r="AK213">
            <v>125000000</v>
          </cell>
          <cell r="CW213">
            <v>1</v>
          </cell>
          <cell r="CX213" t="str">
            <v>PL</v>
          </cell>
        </row>
        <row r="214">
          <cell r="AK214">
            <v>125000000</v>
          </cell>
          <cell r="CW214">
            <v>1</v>
          </cell>
          <cell r="CX214" t="str">
            <v>PL</v>
          </cell>
        </row>
        <row r="215">
          <cell r="AK215">
            <v>125000000</v>
          </cell>
          <cell r="CW215">
            <v>1</v>
          </cell>
          <cell r="CX215" t="str">
            <v>PL</v>
          </cell>
        </row>
        <row r="216">
          <cell r="AK216">
            <v>125000000</v>
          </cell>
          <cell r="CW216">
            <v>1</v>
          </cell>
          <cell r="CX216" t="str">
            <v>PL</v>
          </cell>
        </row>
        <row r="217">
          <cell r="AK217">
            <v>125000000</v>
          </cell>
          <cell r="CW217">
            <v>1</v>
          </cell>
          <cell r="CX217" t="str">
            <v>PL</v>
          </cell>
        </row>
        <row r="218">
          <cell r="AK218">
            <v>125000000</v>
          </cell>
          <cell r="CW218">
            <v>1</v>
          </cell>
          <cell r="CX218" t="str">
            <v>PL</v>
          </cell>
        </row>
        <row r="219">
          <cell r="AK219">
            <v>150000000</v>
          </cell>
          <cell r="CW219">
            <v>1</v>
          </cell>
          <cell r="CX219" t="str">
            <v>PL</v>
          </cell>
        </row>
        <row r="220">
          <cell r="AK220">
            <v>125000000</v>
          </cell>
          <cell r="CW220">
            <v>0</v>
          </cell>
          <cell r="CX220" t="str">
            <v>PL DROP</v>
          </cell>
        </row>
        <row r="221">
          <cell r="AK221">
            <v>125000000</v>
          </cell>
          <cell r="CW221">
            <v>1</v>
          </cell>
          <cell r="CX221" t="str">
            <v>PL</v>
          </cell>
        </row>
        <row r="222">
          <cell r="AK222">
            <v>200000000</v>
          </cell>
          <cell r="CW222">
            <v>1</v>
          </cell>
          <cell r="CX222" t="str">
            <v>PL</v>
          </cell>
        </row>
        <row r="223">
          <cell r="AK223">
            <v>100000000</v>
          </cell>
          <cell r="CW223">
            <v>1</v>
          </cell>
          <cell r="CX223" t="str">
            <v>PL</v>
          </cell>
        </row>
        <row r="224">
          <cell r="AK224">
            <v>100000000</v>
          </cell>
          <cell r="CW224">
            <v>1</v>
          </cell>
          <cell r="CX224" t="str">
            <v>PL</v>
          </cell>
        </row>
        <row r="225">
          <cell r="AK225">
            <v>100000000</v>
          </cell>
          <cell r="CW225">
            <v>1</v>
          </cell>
          <cell r="CX225" t="str">
            <v>PL</v>
          </cell>
        </row>
        <row r="226">
          <cell r="AK226">
            <v>100000000</v>
          </cell>
          <cell r="CW226">
            <v>1</v>
          </cell>
          <cell r="CX226" t="str">
            <v>PL</v>
          </cell>
        </row>
        <row r="227">
          <cell r="AK227">
            <v>100000000</v>
          </cell>
          <cell r="CW227">
            <v>1</v>
          </cell>
          <cell r="CX227" t="str">
            <v>PL</v>
          </cell>
        </row>
        <row r="228">
          <cell r="AK228">
            <v>100000000</v>
          </cell>
          <cell r="CW228">
            <v>1</v>
          </cell>
          <cell r="CX228" t="str">
            <v>PL</v>
          </cell>
        </row>
        <row r="229">
          <cell r="AK229">
            <v>300000000</v>
          </cell>
          <cell r="CW229">
            <v>1</v>
          </cell>
          <cell r="CX229" t="str">
            <v>LPSE</v>
          </cell>
        </row>
        <row r="230">
          <cell r="AK230">
            <v>150000000</v>
          </cell>
          <cell r="CW230">
            <v>1</v>
          </cell>
          <cell r="CX230" t="str">
            <v>PL</v>
          </cell>
        </row>
        <row r="231">
          <cell r="AK231">
            <v>100000000</v>
          </cell>
          <cell r="CW231">
            <v>1</v>
          </cell>
          <cell r="CX231" t="str">
            <v>PL</v>
          </cell>
        </row>
        <row r="232">
          <cell r="AK232">
            <v>100000000</v>
          </cell>
          <cell r="CW232">
            <v>1</v>
          </cell>
          <cell r="CX232" t="str">
            <v>PL</v>
          </cell>
        </row>
        <row r="233">
          <cell r="AK233">
            <v>200000000</v>
          </cell>
          <cell r="CW233">
            <v>1</v>
          </cell>
          <cell r="CX233" t="str">
            <v>PL</v>
          </cell>
        </row>
        <row r="234">
          <cell r="AK234">
            <v>200000000</v>
          </cell>
          <cell r="CW234">
            <v>1</v>
          </cell>
          <cell r="CX234" t="str">
            <v>PL</v>
          </cell>
        </row>
        <row r="235">
          <cell r="AK235">
            <v>150000000</v>
          </cell>
          <cell r="CW235">
            <v>1</v>
          </cell>
          <cell r="CX235" t="str">
            <v>PL</v>
          </cell>
        </row>
        <row r="236">
          <cell r="AK236">
            <v>200000000</v>
          </cell>
          <cell r="CW236">
            <v>1</v>
          </cell>
          <cell r="CX236" t="str">
            <v>PL</v>
          </cell>
        </row>
        <row r="237">
          <cell r="AK237">
            <v>200000000</v>
          </cell>
          <cell r="CW237">
            <v>1</v>
          </cell>
          <cell r="CX237" t="str">
            <v>PL</v>
          </cell>
        </row>
        <row r="238">
          <cell r="AK238">
            <v>200000000</v>
          </cell>
          <cell r="CW238">
            <v>1</v>
          </cell>
          <cell r="CX238" t="str">
            <v>PL</v>
          </cell>
        </row>
        <row r="239">
          <cell r="AK239">
            <v>300000000</v>
          </cell>
          <cell r="CW239">
            <v>1</v>
          </cell>
          <cell r="CX239" t="str">
            <v>LPSE</v>
          </cell>
        </row>
        <row r="240">
          <cell r="AK240">
            <v>500000000</v>
          </cell>
          <cell r="CW240">
            <v>1</v>
          </cell>
          <cell r="CX240" t="str">
            <v>LPSE</v>
          </cell>
        </row>
        <row r="241">
          <cell r="AK241">
            <v>500000000</v>
          </cell>
          <cell r="CW241">
            <v>1</v>
          </cell>
          <cell r="CX241" t="str">
            <v>LPSE</v>
          </cell>
        </row>
        <row r="242">
          <cell r="AK242">
            <v>120000000</v>
          </cell>
          <cell r="CW242">
            <v>1</v>
          </cell>
          <cell r="CX242" t="str">
            <v>PL</v>
          </cell>
        </row>
        <row r="243">
          <cell r="AK243">
            <v>150000000</v>
          </cell>
          <cell r="CW243">
            <v>1</v>
          </cell>
          <cell r="CX243" t="str">
            <v>PL</v>
          </cell>
        </row>
        <row r="244">
          <cell r="AK244">
            <v>100000000</v>
          </cell>
          <cell r="CW244">
            <v>0</v>
          </cell>
          <cell r="CX244" t="str">
            <v>PL DROP</v>
          </cell>
        </row>
        <row r="245">
          <cell r="AK245">
            <v>150000000</v>
          </cell>
          <cell r="CW245">
            <v>1</v>
          </cell>
          <cell r="CX245" t="str">
            <v>PL</v>
          </cell>
        </row>
        <row r="246">
          <cell r="AK246">
            <v>175000000</v>
          </cell>
          <cell r="CW246">
            <v>1</v>
          </cell>
          <cell r="CX246" t="str">
            <v>PL</v>
          </cell>
        </row>
        <row r="247">
          <cell r="AK247">
            <v>250000000</v>
          </cell>
          <cell r="CW247">
            <v>1</v>
          </cell>
          <cell r="CX247" t="str">
            <v>LPSE</v>
          </cell>
        </row>
        <row r="248">
          <cell r="AK248">
            <v>150000000</v>
          </cell>
          <cell r="CW248">
            <v>1</v>
          </cell>
          <cell r="CX248" t="str">
            <v>PL</v>
          </cell>
        </row>
        <row r="249">
          <cell r="AK249">
            <v>200000000</v>
          </cell>
          <cell r="CW249">
            <v>1</v>
          </cell>
          <cell r="CX249" t="str">
            <v>PL</v>
          </cell>
        </row>
        <row r="250">
          <cell r="AK250">
            <v>200000000</v>
          </cell>
          <cell r="CW250">
            <v>1</v>
          </cell>
          <cell r="CX250" t="str">
            <v>PL</v>
          </cell>
        </row>
        <row r="251">
          <cell r="AK251">
            <v>200000000</v>
          </cell>
          <cell r="CW251">
            <v>1</v>
          </cell>
          <cell r="CX251" t="str">
            <v>PL</v>
          </cell>
        </row>
        <row r="252">
          <cell r="AK252">
            <v>192000000</v>
          </cell>
          <cell r="CW252">
            <v>1</v>
          </cell>
          <cell r="CX252" t="str">
            <v>PL</v>
          </cell>
        </row>
        <row r="253">
          <cell r="AK253">
            <v>100000000</v>
          </cell>
          <cell r="CW253">
            <v>1</v>
          </cell>
          <cell r="CX253" t="str">
            <v>PL</v>
          </cell>
        </row>
        <row r="254">
          <cell r="AK254">
            <v>150000000</v>
          </cell>
          <cell r="CW254">
            <v>1</v>
          </cell>
          <cell r="CX254" t="str">
            <v>PL</v>
          </cell>
        </row>
        <row r="255">
          <cell r="AK255">
            <v>300000000</v>
          </cell>
          <cell r="CW255">
            <v>1</v>
          </cell>
          <cell r="CX255" t="str">
            <v>LPSE</v>
          </cell>
        </row>
        <row r="256">
          <cell r="AK256">
            <v>100000000</v>
          </cell>
          <cell r="CW256">
            <v>1</v>
          </cell>
          <cell r="CX256" t="str">
            <v>PL</v>
          </cell>
        </row>
        <row r="257">
          <cell r="AK257">
            <v>100000000</v>
          </cell>
          <cell r="CW257">
            <v>1</v>
          </cell>
          <cell r="CX257" t="str">
            <v>PL</v>
          </cell>
        </row>
        <row r="258">
          <cell r="AK258">
            <v>200000000</v>
          </cell>
          <cell r="CW258">
            <v>1</v>
          </cell>
          <cell r="CX258" t="str">
            <v>PL</v>
          </cell>
        </row>
        <row r="259">
          <cell r="AK259">
            <v>100000000</v>
          </cell>
          <cell r="CW259">
            <v>1</v>
          </cell>
          <cell r="CX259" t="str">
            <v>PL</v>
          </cell>
        </row>
        <row r="260">
          <cell r="AK260">
            <v>100000000</v>
          </cell>
          <cell r="CW260">
            <v>1</v>
          </cell>
          <cell r="CX260" t="str">
            <v>PL</v>
          </cell>
        </row>
        <row r="261">
          <cell r="AK261">
            <v>100000000</v>
          </cell>
          <cell r="CW261">
            <v>1</v>
          </cell>
          <cell r="CX261" t="str">
            <v>PL</v>
          </cell>
        </row>
        <row r="262">
          <cell r="AK262">
            <v>100000000</v>
          </cell>
          <cell r="CW262">
            <v>1</v>
          </cell>
          <cell r="CX262" t="str">
            <v>PL</v>
          </cell>
        </row>
        <row r="263">
          <cell r="AK263">
            <v>100000000</v>
          </cell>
          <cell r="CW263">
            <v>1</v>
          </cell>
          <cell r="CX263" t="str">
            <v>PL</v>
          </cell>
        </row>
        <row r="264">
          <cell r="AK264">
            <v>100000000</v>
          </cell>
          <cell r="CW264">
            <v>1</v>
          </cell>
          <cell r="CX264" t="str">
            <v>PL</v>
          </cell>
        </row>
        <row r="265">
          <cell r="AK265">
            <v>100000000</v>
          </cell>
          <cell r="CW265">
            <v>1</v>
          </cell>
          <cell r="CX265" t="str">
            <v>PL</v>
          </cell>
        </row>
        <row r="266">
          <cell r="AK266">
            <v>100000000</v>
          </cell>
          <cell r="CW266">
            <v>1</v>
          </cell>
          <cell r="CX266" t="str">
            <v>PL</v>
          </cell>
        </row>
        <row r="267">
          <cell r="AK267">
            <v>100000000</v>
          </cell>
          <cell r="CW267">
            <v>1</v>
          </cell>
          <cell r="CX267" t="str">
            <v>PL</v>
          </cell>
        </row>
        <row r="268">
          <cell r="AK268">
            <v>0</v>
          </cell>
          <cell r="CW268">
            <v>0</v>
          </cell>
          <cell r="CX268" t="str">
            <v>PL DROP</v>
          </cell>
        </row>
        <row r="269">
          <cell r="AK269">
            <v>0</v>
          </cell>
          <cell r="CW269">
            <v>0</v>
          </cell>
          <cell r="CX269" t="str">
            <v>PL DROP</v>
          </cell>
        </row>
        <row r="270">
          <cell r="AK270">
            <v>200000000</v>
          </cell>
          <cell r="CW270">
            <v>1</v>
          </cell>
          <cell r="CX270" t="str">
            <v>PL</v>
          </cell>
        </row>
        <row r="271">
          <cell r="AK271">
            <v>0</v>
          </cell>
          <cell r="CW271">
            <v>0</v>
          </cell>
          <cell r="CX271" t="str">
            <v>PL DROP</v>
          </cell>
        </row>
        <row r="272">
          <cell r="AK272">
            <v>0</v>
          </cell>
          <cell r="CW272">
            <v>0</v>
          </cell>
          <cell r="CX272" t="str">
            <v>PL DROP</v>
          </cell>
        </row>
        <row r="273">
          <cell r="AK273">
            <v>200000000</v>
          </cell>
          <cell r="CW273">
            <v>1</v>
          </cell>
          <cell r="CX273" t="str">
            <v>PL</v>
          </cell>
        </row>
        <row r="274">
          <cell r="AK274">
            <v>200000000</v>
          </cell>
          <cell r="CW274">
            <v>1</v>
          </cell>
          <cell r="CX274" t="str">
            <v>PL</v>
          </cell>
        </row>
        <row r="275">
          <cell r="AK275">
            <v>200000000</v>
          </cell>
          <cell r="CW275">
            <v>1</v>
          </cell>
          <cell r="CX275" t="str">
            <v>PL</v>
          </cell>
        </row>
        <row r="276">
          <cell r="AK276">
            <v>0</v>
          </cell>
          <cell r="CW276">
            <v>0</v>
          </cell>
          <cell r="CX276" t="str">
            <v>PL DROP</v>
          </cell>
        </row>
        <row r="277">
          <cell r="AK277">
            <v>100000000</v>
          </cell>
          <cell r="CW277">
            <v>1</v>
          </cell>
          <cell r="CX277" t="str">
            <v>PL</v>
          </cell>
        </row>
        <row r="278">
          <cell r="AK278">
            <v>100000000</v>
          </cell>
          <cell r="CW278">
            <v>1</v>
          </cell>
          <cell r="CX278" t="str">
            <v>PL</v>
          </cell>
        </row>
        <row r="279">
          <cell r="AK279">
            <v>100000000</v>
          </cell>
          <cell r="CW279">
            <v>1</v>
          </cell>
          <cell r="CX279" t="str">
            <v>PL</v>
          </cell>
        </row>
        <row r="280">
          <cell r="AK280">
            <v>100000000</v>
          </cell>
          <cell r="CW280">
            <v>1</v>
          </cell>
          <cell r="CX280" t="str">
            <v>PL</v>
          </cell>
        </row>
        <row r="281">
          <cell r="AK281">
            <v>100000000</v>
          </cell>
          <cell r="CW281">
            <v>1</v>
          </cell>
          <cell r="CX281" t="str">
            <v>PL</v>
          </cell>
        </row>
        <row r="282">
          <cell r="AK282">
            <v>100000000</v>
          </cell>
          <cell r="CW282">
            <v>1</v>
          </cell>
          <cell r="CX282" t="str">
            <v>PL</v>
          </cell>
        </row>
        <row r="283">
          <cell r="AK283">
            <v>200000000</v>
          </cell>
          <cell r="CW283">
            <v>1</v>
          </cell>
          <cell r="CX283" t="str">
            <v>PL</v>
          </cell>
        </row>
        <row r="284">
          <cell r="AK284">
            <v>0</v>
          </cell>
          <cell r="CW284">
            <v>0</v>
          </cell>
          <cell r="CX284" t="str">
            <v>LPSE DROP</v>
          </cell>
        </row>
        <row r="285">
          <cell r="AK285">
            <v>250000000</v>
          </cell>
          <cell r="CW285">
            <v>1</v>
          </cell>
          <cell r="CX285" t="str">
            <v>LPSE</v>
          </cell>
        </row>
        <row r="286">
          <cell r="AK286">
            <v>300000000</v>
          </cell>
          <cell r="CW286">
            <v>1</v>
          </cell>
          <cell r="CX286" t="str">
            <v>LPSE</v>
          </cell>
        </row>
        <row r="287">
          <cell r="AK287">
            <v>300000000</v>
          </cell>
          <cell r="CW287">
            <v>1</v>
          </cell>
          <cell r="CX287" t="str">
            <v>LPSE</v>
          </cell>
        </row>
        <row r="288">
          <cell r="AK288">
            <v>200000000</v>
          </cell>
          <cell r="CW288">
            <v>1</v>
          </cell>
          <cell r="CX288" t="str">
            <v>PL</v>
          </cell>
        </row>
        <row r="289">
          <cell r="AK289">
            <v>200000000</v>
          </cell>
          <cell r="CW289">
            <v>1</v>
          </cell>
          <cell r="CX289" t="str">
            <v>PL</v>
          </cell>
        </row>
        <row r="290">
          <cell r="AK290">
            <v>200000000</v>
          </cell>
          <cell r="CW290">
            <v>0</v>
          </cell>
          <cell r="CX290" t="str">
            <v>PL DROP</v>
          </cell>
        </row>
        <row r="291">
          <cell r="AK291">
            <v>200000000</v>
          </cell>
          <cell r="CW291">
            <v>0</v>
          </cell>
          <cell r="CX291" t="str">
            <v>PL DROP</v>
          </cell>
        </row>
        <row r="292">
          <cell r="AK292">
            <v>200000000</v>
          </cell>
          <cell r="CW292">
            <v>1</v>
          </cell>
          <cell r="CX292" t="str">
            <v>PL</v>
          </cell>
        </row>
        <row r="293">
          <cell r="AK293">
            <v>100000000</v>
          </cell>
          <cell r="CW293">
            <v>1</v>
          </cell>
          <cell r="CX293" t="str">
            <v>PL</v>
          </cell>
        </row>
        <row r="294">
          <cell r="AK294">
            <v>100000000</v>
          </cell>
          <cell r="CW294">
            <v>1</v>
          </cell>
          <cell r="CX294" t="str">
            <v>PL</v>
          </cell>
        </row>
        <row r="295">
          <cell r="AK295">
            <v>100000000</v>
          </cell>
          <cell r="CW295">
            <v>1</v>
          </cell>
          <cell r="CX295" t="str">
            <v>PL</v>
          </cell>
        </row>
        <row r="296">
          <cell r="AK296">
            <v>200000000</v>
          </cell>
          <cell r="CW296">
            <v>1</v>
          </cell>
          <cell r="CX296" t="str">
            <v>PL</v>
          </cell>
        </row>
        <row r="297">
          <cell r="AK297">
            <v>200000000</v>
          </cell>
          <cell r="CW297">
            <v>1</v>
          </cell>
          <cell r="CX297" t="str">
            <v>PL</v>
          </cell>
        </row>
        <row r="298">
          <cell r="AK298">
            <v>100000000</v>
          </cell>
          <cell r="CW298">
            <v>1</v>
          </cell>
          <cell r="CX298" t="str">
            <v>PL</v>
          </cell>
        </row>
        <row r="299">
          <cell r="AK299">
            <v>200000000</v>
          </cell>
          <cell r="CW299">
            <v>1</v>
          </cell>
          <cell r="CX299" t="str">
            <v>PL</v>
          </cell>
        </row>
        <row r="300">
          <cell r="AK300">
            <v>200000000</v>
          </cell>
          <cell r="CW300">
            <v>1</v>
          </cell>
          <cell r="CX300" t="str">
            <v>PL</v>
          </cell>
        </row>
        <row r="301">
          <cell r="AK301">
            <v>150000000</v>
          </cell>
          <cell r="CW301">
            <v>1</v>
          </cell>
          <cell r="CX301" t="str">
            <v>PL</v>
          </cell>
        </row>
        <row r="302">
          <cell r="AK302">
            <v>200000000</v>
          </cell>
          <cell r="CW302">
            <v>1</v>
          </cell>
          <cell r="CX302" t="str">
            <v>PL</v>
          </cell>
        </row>
        <row r="303">
          <cell r="AK303">
            <v>100000000</v>
          </cell>
          <cell r="CW303">
            <v>1</v>
          </cell>
          <cell r="CX303" t="str">
            <v>PL</v>
          </cell>
        </row>
        <row r="304">
          <cell r="AK304">
            <v>200000000</v>
          </cell>
          <cell r="CW304">
            <v>1</v>
          </cell>
          <cell r="CX304" t="str">
            <v>PL</v>
          </cell>
        </row>
        <row r="305">
          <cell r="AK305">
            <v>100000000</v>
          </cell>
          <cell r="CW305">
            <v>1</v>
          </cell>
          <cell r="CX305" t="str">
            <v>PL</v>
          </cell>
        </row>
        <row r="306">
          <cell r="AK306">
            <v>100000000</v>
          </cell>
          <cell r="CW306">
            <v>1</v>
          </cell>
          <cell r="CX306" t="str">
            <v>PL</v>
          </cell>
        </row>
        <row r="307">
          <cell r="AK307">
            <v>200000000</v>
          </cell>
          <cell r="CW307">
            <v>1</v>
          </cell>
          <cell r="CX307" t="str">
            <v>PL</v>
          </cell>
        </row>
        <row r="308">
          <cell r="AK308">
            <v>200000000</v>
          </cell>
          <cell r="CW308">
            <v>1</v>
          </cell>
          <cell r="CX308" t="str">
            <v>PL</v>
          </cell>
        </row>
        <row r="309">
          <cell r="AK309">
            <v>200000000</v>
          </cell>
          <cell r="CW309">
            <v>1</v>
          </cell>
          <cell r="CX309" t="str">
            <v>PL</v>
          </cell>
        </row>
        <row r="310">
          <cell r="AK310">
            <v>150000000</v>
          </cell>
          <cell r="CW310">
            <v>1</v>
          </cell>
          <cell r="CX310" t="str">
            <v>PL</v>
          </cell>
        </row>
        <row r="311">
          <cell r="AK311">
            <v>200000000</v>
          </cell>
          <cell r="CW311">
            <v>1</v>
          </cell>
          <cell r="CX311" t="str">
            <v>PL</v>
          </cell>
        </row>
        <row r="312">
          <cell r="AK312">
            <v>100000000</v>
          </cell>
          <cell r="CW312">
            <v>1</v>
          </cell>
          <cell r="CX312" t="str">
            <v>PL</v>
          </cell>
        </row>
        <row r="313">
          <cell r="AK313">
            <v>300000000</v>
          </cell>
          <cell r="CW313">
            <v>1</v>
          </cell>
          <cell r="CX313" t="str">
            <v>LPSE</v>
          </cell>
        </row>
        <row r="314">
          <cell r="AK314">
            <v>80000000</v>
          </cell>
          <cell r="CW314">
            <v>1</v>
          </cell>
          <cell r="CX314" t="str">
            <v>PL</v>
          </cell>
        </row>
        <row r="315">
          <cell r="AK315">
            <v>0</v>
          </cell>
          <cell r="CW315">
            <v>0</v>
          </cell>
          <cell r="CX315" t="str">
            <v>PL DROP</v>
          </cell>
        </row>
        <row r="316">
          <cell r="AK316">
            <v>80000000</v>
          </cell>
          <cell r="CW316">
            <v>1</v>
          </cell>
          <cell r="CX316" t="str">
            <v>PL</v>
          </cell>
        </row>
        <row r="317">
          <cell r="AK317">
            <v>80000000</v>
          </cell>
          <cell r="CW317">
            <v>1</v>
          </cell>
          <cell r="CX317" t="str">
            <v>PL</v>
          </cell>
        </row>
        <row r="318">
          <cell r="AK318">
            <v>80000000</v>
          </cell>
          <cell r="CW318">
            <v>1</v>
          </cell>
          <cell r="CX318" t="str">
            <v>PL</v>
          </cell>
        </row>
        <row r="319">
          <cell r="AK319">
            <v>100000000</v>
          </cell>
          <cell r="CW319">
            <v>1</v>
          </cell>
          <cell r="CX319" t="str">
            <v>PL</v>
          </cell>
        </row>
        <row r="320">
          <cell r="AK320">
            <v>80000000</v>
          </cell>
          <cell r="CW320">
            <v>1</v>
          </cell>
          <cell r="CX320" t="str">
            <v>PL</v>
          </cell>
        </row>
        <row r="321">
          <cell r="AK321">
            <v>80000000</v>
          </cell>
          <cell r="CW321">
            <v>1</v>
          </cell>
          <cell r="CX321" t="str">
            <v>PL</v>
          </cell>
        </row>
        <row r="322">
          <cell r="AK322">
            <v>80000000</v>
          </cell>
          <cell r="CW322">
            <v>1</v>
          </cell>
          <cell r="CX322" t="str">
            <v>PL</v>
          </cell>
        </row>
        <row r="323">
          <cell r="AK323">
            <v>0</v>
          </cell>
          <cell r="CW323">
            <v>0</v>
          </cell>
          <cell r="CX323" t="str">
            <v>PL DROP</v>
          </cell>
        </row>
        <row r="324">
          <cell r="AK324">
            <v>100000000</v>
          </cell>
          <cell r="CW324">
            <v>1</v>
          </cell>
          <cell r="CX324" t="str">
            <v>PL</v>
          </cell>
        </row>
        <row r="325">
          <cell r="AK325">
            <v>500000000</v>
          </cell>
          <cell r="CW325">
            <v>1</v>
          </cell>
          <cell r="CX325" t="str">
            <v>LPSE</v>
          </cell>
        </row>
        <row r="326">
          <cell r="AK326">
            <v>300000000</v>
          </cell>
          <cell r="CW326">
            <v>1</v>
          </cell>
          <cell r="CX326" t="str">
            <v>LPSE</v>
          </cell>
        </row>
        <row r="327">
          <cell r="AK327">
            <v>0</v>
          </cell>
          <cell r="CW327">
            <v>1</v>
          </cell>
          <cell r="CX327" t="str">
            <v>LPSE</v>
          </cell>
        </row>
        <row r="328">
          <cell r="AK328">
            <v>100000000</v>
          </cell>
          <cell r="CW328">
            <v>1</v>
          </cell>
          <cell r="CX328" t="str">
            <v>PL</v>
          </cell>
        </row>
        <row r="329">
          <cell r="AK329">
            <v>200000000</v>
          </cell>
          <cell r="CW329">
            <v>1</v>
          </cell>
          <cell r="CX329" t="str">
            <v>PL</v>
          </cell>
        </row>
        <row r="330">
          <cell r="AK330">
            <v>100000000</v>
          </cell>
          <cell r="CW330">
            <v>1</v>
          </cell>
          <cell r="CX330" t="str">
            <v>PL</v>
          </cell>
        </row>
        <row r="331">
          <cell r="AK331">
            <v>150000000</v>
          </cell>
          <cell r="CW331">
            <v>1</v>
          </cell>
          <cell r="CX331" t="str">
            <v>PL</v>
          </cell>
        </row>
        <row r="332">
          <cell r="AK332">
            <v>100000000</v>
          </cell>
          <cell r="CW332">
            <v>1</v>
          </cell>
          <cell r="CX332" t="str">
            <v>PL</v>
          </cell>
        </row>
        <row r="333">
          <cell r="AK333">
            <v>100000000</v>
          </cell>
          <cell r="CW333">
            <v>1</v>
          </cell>
          <cell r="CX333" t="str">
            <v>PL</v>
          </cell>
        </row>
        <row r="334">
          <cell r="AK334">
            <v>200000000</v>
          </cell>
          <cell r="CW334">
            <v>1</v>
          </cell>
          <cell r="CX334" t="str">
            <v>PL</v>
          </cell>
        </row>
        <row r="335">
          <cell r="AK335">
            <v>0</v>
          </cell>
          <cell r="CW335">
            <v>0</v>
          </cell>
          <cell r="CX335" t="str">
            <v>PL DROP</v>
          </cell>
        </row>
        <row r="336">
          <cell r="AK336">
            <v>150000000</v>
          </cell>
          <cell r="CW336">
            <v>1</v>
          </cell>
          <cell r="CX336" t="str">
            <v>PL</v>
          </cell>
        </row>
        <row r="337">
          <cell r="AK337">
            <v>0</v>
          </cell>
          <cell r="CW337">
            <v>0</v>
          </cell>
          <cell r="CX337" t="str">
            <v>LPSE DROP</v>
          </cell>
        </row>
        <row r="338">
          <cell r="AK338">
            <v>100000000</v>
          </cell>
          <cell r="CW338">
            <v>1</v>
          </cell>
          <cell r="CX338" t="str">
            <v>PL</v>
          </cell>
        </row>
        <row r="339">
          <cell r="AK339">
            <v>200000000</v>
          </cell>
          <cell r="CW339">
            <v>1</v>
          </cell>
          <cell r="CX339" t="str">
            <v>PL</v>
          </cell>
        </row>
        <row r="340">
          <cell r="AK340">
            <v>0</v>
          </cell>
          <cell r="CW340">
            <v>0</v>
          </cell>
          <cell r="CX340" t="str">
            <v>LPSE DROP</v>
          </cell>
        </row>
        <row r="341">
          <cell r="AK341">
            <v>50000000</v>
          </cell>
          <cell r="CW341">
            <v>1</v>
          </cell>
          <cell r="CX341" t="str">
            <v>PL</v>
          </cell>
        </row>
        <row r="342">
          <cell r="AK342">
            <v>0</v>
          </cell>
          <cell r="CW342">
            <v>0</v>
          </cell>
          <cell r="CX342" t="str">
            <v>LPSE DROP</v>
          </cell>
        </row>
        <row r="343">
          <cell r="AK343">
            <v>7478010000</v>
          </cell>
          <cell r="CW343">
            <v>1</v>
          </cell>
          <cell r="CX343" t="str">
            <v>LPSE</v>
          </cell>
        </row>
        <row r="344">
          <cell r="AK344">
            <v>7243054185</v>
          </cell>
          <cell r="CW344">
            <v>100</v>
          </cell>
          <cell r="CX344">
            <v>0</v>
          </cell>
        </row>
        <row r="345">
          <cell r="AK345">
            <v>3399325800</v>
          </cell>
          <cell r="CW345">
            <v>1</v>
          </cell>
          <cell r="CX345" t="str">
            <v>LAIN-LAIN</v>
          </cell>
        </row>
        <row r="346">
          <cell r="AK346">
            <v>3536728385</v>
          </cell>
          <cell r="CW346">
            <v>1</v>
          </cell>
          <cell r="CX346" t="str">
            <v>LAIN-LAIN</v>
          </cell>
        </row>
        <row r="347">
          <cell r="AK347">
            <v>307000000</v>
          </cell>
          <cell r="CW347">
            <v>1</v>
          </cell>
          <cell r="CX347" t="str">
            <v>LPSE BANDEK</v>
          </cell>
        </row>
        <row r="348">
          <cell r="AK348">
            <v>5466200000</v>
          </cell>
          <cell r="CW348">
            <v>100</v>
          </cell>
          <cell r="CX348">
            <v>0</v>
          </cell>
        </row>
        <row r="349">
          <cell r="AK349">
            <v>3067000000</v>
          </cell>
          <cell r="CW349">
            <v>1</v>
          </cell>
          <cell r="CX349" t="str">
            <v>RUTIN SALURAN</v>
          </cell>
        </row>
        <row r="350">
          <cell r="AK350">
            <v>199800000</v>
          </cell>
          <cell r="CW350">
            <v>1</v>
          </cell>
          <cell r="CX350" t="str">
            <v>RUTIN SALURAN UPTD</v>
          </cell>
        </row>
        <row r="351">
          <cell r="AK351">
            <v>200200000</v>
          </cell>
          <cell r="CW351">
            <v>1</v>
          </cell>
          <cell r="CX351" t="str">
            <v>RUTIN SALURAN UPTD</v>
          </cell>
        </row>
        <row r="352">
          <cell r="AK352">
            <v>199800000</v>
          </cell>
          <cell r="CW352">
            <v>1</v>
          </cell>
          <cell r="CX352" t="str">
            <v>RUTIN SALURAN UPTD</v>
          </cell>
        </row>
        <row r="353">
          <cell r="AK353">
            <v>199800000</v>
          </cell>
          <cell r="CW353">
            <v>1</v>
          </cell>
          <cell r="CX353" t="str">
            <v>RUTIN SALURAN UPTD</v>
          </cell>
        </row>
        <row r="354">
          <cell r="AK354">
            <v>200200000</v>
          </cell>
          <cell r="CW354">
            <v>1</v>
          </cell>
          <cell r="CX354" t="str">
            <v>RUTIN SALURAN UPTD</v>
          </cell>
        </row>
        <row r="355">
          <cell r="AK355">
            <v>199800000</v>
          </cell>
          <cell r="CW355">
            <v>1</v>
          </cell>
          <cell r="CX355" t="str">
            <v>RUTIN SALURAN UPTD</v>
          </cell>
        </row>
        <row r="356">
          <cell r="AK356">
            <v>199800000</v>
          </cell>
          <cell r="CW356">
            <v>1</v>
          </cell>
          <cell r="CX356" t="str">
            <v>RUTIN SALURAN UPTD</v>
          </cell>
        </row>
        <row r="357">
          <cell r="AK357">
            <v>199800000</v>
          </cell>
          <cell r="CW357">
            <v>1</v>
          </cell>
          <cell r="CX357" t="str">
            <v>RUTIN SALURAN UPTD</v>
          </cell>
        </row>
        <row r="358">
          <cell r="AK358">
            <v>199800000</v>
          </cell>
          <cell r="CW358">
            <v>1</v>
          </cell>
          <cell r="CX358" t="str">
            <v>RUTIN SALURAN UPTD</v>
          </cell>
        </row>
        <row r="359">
          <cell r="AK359">
            <v>200200000</v>
          </cell>
          <cell r="CW359">
            <v>1</v>
          </cell>
          <cell r="CX359" t="str">
            <v>RUTIN SALURAN UPTD</v>
          </cell>
        </row>
        <row r="360">
          <cell r="AK360">
            <v>199800000</v>
          </cell>
          <cell r="CW360">
            <v>1</v>
          </cell>
          <cell r="CX360" t="str">
            <v>RUTIN SALURAN UPTD</v>
          </cell>
        </row>
        <row r="361">
          <cell r="AK361">
            <v>200200000</v>
          </cell>
          <cell r="CW361">
            <v>1</v>
          </cell>
          <cell r="CX361" t="str">
            <v>RUTIN SALURAN UPTD</v>
          </cell>
        </row>
        <row r="362">
          <cell r="AJ362">
            <v>75204658691</v>
          </cell>
          <cell r="AK362">
            <v>63413858691</v>
          </cell>
          <cell r="CW362">
            <v>100</v>
          </cell>
          <cell r="CX362">
            <v>0</v>
          </cell>
        </row>
        <row r="363">
          <cell r="AK363">
            <v>0</v>
          </cell>
          <cell r="CW363">
            <v>0</v>
          </cell>
          <cell r="CX363">
            <v>0</v>
          </cell>
        </row>
        <row r="364">
          <cell r="AK364">
            <v>3110000000</v>
          </cell>
          <cell r="CW364">
            <v>100</v>
          </cell>
          <cell r="CX364">
            <v>0</v>
          </cell>
        </row>
        <row r="365">
          <cell r="AK365">
            <v>1000000000</v>
          </cell>
          <cell r="CW365">
            <v>1</v>
          </cell>
          <cell r="CX365" t="str">
            <v>RUTIN PJU DAN TAMAN</v>
          </cell>
        </row>
        <row r="366">
          <cell r="AK366">
            <v>1350000000</v>
          </cell>
          <cell r="CW366">
            <v>1</v>
          </cell>
          <cell r="CX366" t="str">
            <v>PL</v>
          </cell>
        </row>
        <row r="367">
          <cell r="AK367">
            <v>100000000</v>
          </cell>
          <cell r="CW367">
            <v>1</v>
          </cell>
          <cell r="CX367" t="str">
            <v>PL</v>
          </cell>
        </row>
        <row r="368">
          <cell r="AK368">
            <v>30000000</v>
          </cell>
          <cell r="CW368">
            <v>1</v>
          </cell>
          <cell r="CX368" t="str">
            <v>PL</v>
          </cell>
        </row>
        <row r="369">
          <cell r="AK369">
            <v>30000000</v>
          </cell>
          <cell r="CW369">
            <v>1</v>
          </cell>
          <cell r="CX369" t="str">
            <v>PL</v>
          </cell>
        </row>
        <row r="370">
          <cell r="AK370">
            <v>100000000</v>
          </cell>
          <cell r="CW370">
            <v>1</v>
          </cell>
          <cell r="CX370" t="str">
            <v>PL</v>
          </cell>
        </row>
        <row r="371">
          <cell r="AK371">
            <v>200000000</v>
          </cell>
          <cell r="CW371">
            <v>1</v>
          </cell>
          <cell r="CX371" t="str">
            <v>PL</v>
          </cell>
        </row>
        <row r="372">
          <cell r="AK372">
            <v>50000000</v>
          </cell>
          <cell r="CW372">
            <v>1</v>
          </cell>
          <cell r="CX372" t="str">
            <v>PL</v>
          </cell>
        </row>
        <row r="373">
          <cell r="AK373">
            <v>50000000</v>
          </cell>
          <cell r="CW373">
            <v>1</v>
          </cell>
          <cell r="CX373" t="str">
            <v>PL</v>
          </cell>
        </row>
        <row r="374">
          <cell r="AK374">
            <v>200000000</v>
          </cell>
          <cell r="CW374">
            <v>1</v>
          </cell>
          <cell r="CX374" t="str">
            <v>LPSE</v>
          </cell>
        </row>
        <row r="375">
          <cell r="AK375">
            <v>60303858691</v>
          </cell>
          <cell r="CW375">
            <v>100</v>
          </cell>
          <cell r="CX375">
            <v>0</v>
          </cell>
        </row>
        <row r="376">
          <cell r="AK376">
            <v>1000000000</v>
          </cell>
          <cell r="CW376">
            <v>1</v>
          </cell>
          <cell r="CX376" t="str">
            <v>LPSE BANDEK</v>
          </cell>
        </row>
        <row r="377">
          <cell r="AK377">
            <v>47266709691</v>
          </cell>
          <cell r="CW377">
            <v>1</v>
          </cell>
          <cell r="CX377" t="str">
            <v>RUTIN PJU DAN TAMAN</v>
          </cell>
        </row>
        <row r="378">
          <cell r="AK378">
            <v>1454000000</v>
          </cell>
          <cell r="CW378">
            <v>1</v>
          </cell>
          <cell r="CX378" t="str">
            <v>RUTIN PJU DAN TAMAN</v>
          </cell>
        </row>
        <row r="379">
          <cell r="AK379">
            <v>4499950600</v>
          </cell>
          <cell r="CW379">
            <v>1</v>
          </cell>
          <cell r="CX379" t="str">
            <v>RUTIN PJU DAN TAMAN</v>
          </cell>
        </row>
        <row r="380">
          <cell r="AK380">
            <v>3659438400</v>
          </cell>
          <cell r="CW380">
            <v>1</v>
          </cell>
          <cell r="CX380" t="str">
            <v>RUTIN PJU DAN TAMAN</v>
          </cell>
        </row>
        <row r="381">
          <cell r="AK381">
            <v>600000000</v>
          </cell>
          <cell r="CW381">
            <v>1</v>
          </cell>
          <cell r="CX381" t="str">
            <v>LPSE</v>
          </cell>
        </row>
        <row r="382">
          <cell r="AK382">
            <v>320000000</v>
          </cell>
          <cell r="CW382">
            <v>1</v>
          </cell>
          <cell r="CX382" t="str">
            <v>LPSE</v>
          </cell>
        </row>
        <row r="383">
          <cell r="AK383">
            <v>300000000</v>
          </cell>
          <cell r="CW383">
            <v>1</v>
          </cell>
          <cell r="CX383" t="str">
            <v>LPSE</v>
          </cell>
        </row>
        <row r="384">
          <cell r="AK384">
            <v>149900000</v>
          </cell>
          <cell r="CW384">
            <v>1</v>
          </cell>
          <cell r="CX384" t="str">
            <v>PL</v>
          </cell>
        </row>
        <row r="385">
          <cell r="AK385">
            <v>149550000</v>
          </cell>
          <cell r="CW385">
            <v>1</v>
          </cell>
          <cell r="CX385" t="str">
            <v>PL</v>
          </cell>
        </row>
        <row r="386">
          <cell r="AK386">
            <v>142450000</v>
          </cell>
          <cell r="CW386">
            <v>1</v>
          </cell>
          <cell r="CX386" t="str">
            <v>PL</v>
          </cell>
        </row>
        <row r="387">
          <cell r="AK387">
            <v>134900000</v>
          </cell>
          <cell r="CW387">
            <v>1</v>
          </cell>
          <cell r="CX387" t="str">
            <v>PL</v>
          </cell>
        </row>
        <row r="388">
          <cell r="AK388">
            <v>100000000</v>
          </cell>
          <cell r="CW388">
            <v>1</v>
          </cell>
          <cell r="CX388" t="str">
            <v>PL</v>
          </cell>
        </row>
        <row r="389">
          <cell r="AK389">
            <v>61960000</v>
          </cell>
          <cell r="CW389">
            <v>1</v>
          </cell>
          <cell r="CX389" t="str">
            <v>PL</v>
          </cell>
        </row>
        <row r="390">
          <cell r="AK390">
            <v>100000000</v>
          </cell>
          <cell r="CW390">
            <v>1</v>
          </cell>
          <cell r="CX390" t="str">
            <v>PL</v>
          </cell>
        </row>
        <row r="391">
          <cell r="AK391">
            <v>90000000</v>
          </cell>
          <cell r="CW391">
            <v>1</v>
          </cell>
          <cell r="CX391" t="str">
            <v>PL</v>
          </cell>
        </row>
        <row r="392">
          <cell r="AK392">
            <v>0</v>
          </cell>
          <cell r="CW392">
            <v>0</v>
          </cell>
          <cell r="CX392" t="str">
            <v>PL DROP</v>
          </cell>
        </row>
        <row r="393">
          <cell r="AK393">
            <v>75000000</v>
          </cell>
          <cell r="CW393">
            <v>1</v>
          </cell>
          <cell r="CX393" t="str">
            <v>PL</v>
          </cell>
        </row>
        <row r="394">
          <cell r="AK394">
            <v>200000000</v>
          </cell>
          <cell r="CW394">
            <v>1</v>
          </cell>
          <cell r="CX394" t="str">
            <v>PL</v>
          </cell>
        </row>
        <row r="395">
          <cell r="AK395">
            <v>0</v>
          </cell>
          <cell r="CW395">
            <v>0</v>
          </cell>
          <cell r="CX395">
            <v>0</v>
          </cell>
        </row>
        <row r="396">
          <cell r="AJ396">
            <v>497214319770</v>
          </cell>
          <cell r="AK396">
            <v>193048765850</v>
          </cell>
          <cell r="CW396">
            <v>89.536503944451411</v>
          </cell>
          <cell r="CX396">
            <v>0</v>
          </cell>
        </row>
        <row r="397">
          <cell r="AK397">
            <v>0</v>
          </cell>
          <cell r="CW397">
            <v>0</v>
          </cell>
          <cell r="CX397">
            <v>0</v>
          </cell>
        </row>
        <row r="398">
          <cell r="AK398">
            <v>2500000000</v>
          </cell>
          <cell r="CW398">
            <v>100</v>
          </cell>
          <cell r="CX398">
            <v>0</v>
          </cell>
        </row>
        <row r="399">
          <cell r="AK399">
            <v>1500000000</v>
          </cell>
          <cell r="CW399">
            <v>1</v>
          </cell>
          <cell r="CX399" t="str">
            <v>JASA KONSULTASI DED</v>
          </cell>
        </row>
        <row r="400">
          <cell r="AK400">
            <v>1000000000</v>
          </cell>
          <cell r="CW400">
            <v>1</v>
          </cell>
          <cell r="CX400" t="str">
            <v>JASA KONSULTASI DED</v>
          </cell>
        </row>
        <row r="401">
          <cell r="AK401">
            <v>2409399750</v>
          </cell>
          <cell r="CW401">
            <v>100</v>
          </cell>
          <cell r="CX401">
            <v>0</v>
          </cell>
        </row>
        <row r="402">
          <cell r="AK402">
            <v>2409399750</v>
          </cell>
          <cell r="CW402">
            <v>1</v>
          </cell>
          <cell r="CX402" t="str">
            <v>LAIN-LAIN</v>
          </cell>
        </row>
        <row r="403">
          <cell r="AK403">
            <v>99900000</v>
          </cell>
          <cell r="CW403">
            <v>100</v>
          </cell>
          <cell r="CX403">
            <v>0</v>
          </cell>
        </row>
        <row r="404">
          <cell r="AK404">
            <v>99900000</v>
          </cell>
          <cell r="CW404">
            <v>1</v>
          </cell>
          <cell r="CX404" t="str">
            <v>PL</v>
          </cell>
        </row>
        <row r="405">
          <cell r="AK405">
            <v>0</v>
          </cell>
          <cell r="CW405">
            <v>0</v>
          </cell>
          <cell r="CX405" t="str">
            <v>DROP</v>
          </cell>
        </row>
        <row r="406">
          <cell r="AK406">
            <v>0</v>
          </cell>
          <cell r="CW406">
            <v>0</v>
          </cell>
          <cell r="CX406" t="str">
            <v>DROP</v>
          </cell>
        </row>
        <row r="407">
          <cell r="AK407">
            <v>51615512100</v>
          </cell>
          <cell r="CW407">
            <v>61.251958594827151</v>
          </cell>
          <cell r="CX407">
            <v>0</v>
          </cell>
        </row>
        <row r="408">
          <cell r="AK408">
            <v>0</v>
          </cell>
          <cell r="CW408">
            <v>0</v>
          </cell>
          <cell r="CX408" t="str">
            <v>DROP</v>
          </cell>
        </row>
        <row r="409">
          <cell r="AK409">
            <v>20000000000</v>
          </cell>
          <cell r="CW409">
            <v>0</v>
          </cell>
          <cell r="CX409" t="str">
            <v>LPSE BANDEK</v>
          </cell>
        </row>
        <row r="410">
          <cell r="AK410">
            <v>31615512100</v>
          </cell>
          <cell r="CW410">
            <v>1</v>
          </cell>
          <cell r="CX410" t="str">
            <v>LPSE BANDEK</v>
          </cell>
        </row>
        <row r="411">
          <cell r="AK411">
            <v>121217314000</v>
          </cell>
          <cell r="CW411">
            <v>99.835295806010024</v>
          </cell>
          <cell r="CX411">
            <v>0</v>
          </cell>
        </row>
        <row r="412">
          <cell r="AK412">
            <v>1275594000</v>
          </cell>
          <cell r="CW412">
            <v>1</v>
          </cell>
          <cell r="CX412" t="str">
            <v>LPSE BANDEK</v>
          </cell>
        </row>
        <row r="413">
          <cell r="AK413">
            <v>81180870000</v>
          </cell>
          <cell r="CW413">
            <v>1</v>
          </cell>
          <cell r="CX413" t="str">
            <v>RUTIN JALAN</v>
          </cell>
        </row>
        <row r="414">
          <cell r="AK414">
            <v>863750000</v>
          </cell>
          <cell r="CW414">
            <v>1</v>
          </cell>
          <cell r="CX414" t="str">
            <v>LPSE</v>
          </cell>
        </row>
        <row r="415">
          <cell r="AK415">
            <v>0</v>
          </cell>
          <cell r="CW415">
            <v>0</v>
          </cell>
          <cell r="CX415" t="str">
            <v>LPSE DROP</v>
          </cell>
        </row>
        <row r="416">
          <cell r="AK416">
            <v>99650000</v>
          </cell>
          <cell r="CW416">
            <v>1</v>
          </cell>
          <cell r="CX416" t="str">
            <v>PL</v>
          </cell>
        </row>
        <row r="417">
          <cell r="AK417">
            <v>99650000</v>
          </cell>
          <cell r="CW417">
            <v>1</v>
          </cell>
          <cell r="CX417" t="str">
            <v>PL</v>
          </cell>
        </row>
        <row r="418">
          <cell r="AK418">
            <v>163550000</v>
          </cell>
          <cell r="CW418">
            <v>1</v>
          </cell>
          <cell r="CX418" t="str">
            <v>PL</v>
          </cell>
        </row>
        <row r="419">
          <cell r="AK419">
            <v>5000000000</v>
          </cell>
          <cell r="CW419">
            <v>1</v>
          </cell>
          <cell r="CX419" t="str">
            <v>LPSE BANDEK</v>
          </cell>
        </row>
        <row r="420">
          <cell r="AK420">
            <v>199650000</v>
          </cell>
          <cell r="CW420">
            <v>1</v>
          </cell>
          <cell r="CX420" t="str">
            <v>PL</v>
          </cell>
        </row>
        <row r="421">
          <cell r="AK421">
            <v>124650000</v>
          </cell>
          <cell r="CW421">
            <v>1</v>
          </cell>
          <cell r="CX421" t="str">
            <v>PL</v>
          </cell>
        </row>
        <row r="422">
          <cell r="AK422">
            <v>149650000</v>
          </cell>
          <cell r="CW422">
            <v>1</v>
          </cell>
          <cell r="CX422" t="str">
            <v>PL</v>
          </cell>
        </row>
        <row r="423">
          <cell r="AK423">
            <v>149650000</v>
          </cell>
          <cell r="CW423">
            <v>1</v>
          </cell>
          <cell r="CX423" t="str">
            <v>PL</v>
          </cell>
        </row>
        <row r="424">
          <cell r="AK424">
            <v>124650000</v>
          </cell>
          <cell r="CW424">
            <v>1</v>
          </cell>
          <cell r="CX424" t="str">
            <v>PL</v>
          </cell>
        </row>
        <row r="425">
          <cell r="AK425">
            <v>124650000</v>
          </cell>
          <cell r="CW425">
            <v>1</v>
          </cell>
          <cell r="CX425" t="str">
            <v>PL</v>
          </cell>
        </row>
        <row r="426">
          <cell r="AK426">
            <v>124650000</v>
          </cell>
          <cell r="CW426">
            <v>1</v>
          </cell>
          <cell r="CX426" t="str">
            <v>PL</v>
          </cell>
        </row>
        <row r="427">
          <cell r="AK427">
            <v>124650000</v>
          </cell>
          <cell r="CW427">
            <v>1</v>
          </cell>
          <cell r="CX427" t="str">
            <v>PL</v>
          </cell>
        </row>
        <row r="428">
          <cell r="AK428">
            <v>124650000</v>
          </cell>
          <cell r="CW428">
            <v>1</v>
          </cell>
          <cell r="CX428" t="str">
            <v>PL</v>
          </cell>
        </row>
        <row r="429">
          <cell r="AK429">
            <v>124650000</v>
          </cell>
          <cell r="CW429">
            <v>1</v>
          </cell>
          <cell r="CX429" t="str">
            <v>PL</v>
          </cell>
        </row>
        <row r="430">
          <cell r="AK430">
            <v>124650000</v>
          </cell>
          <cell r="CW430">
            <v>1</v>
          </cell>
          <cell r="CX430" t="str">
            <v>PL</v>
          </cell>
        </row>
        <row r="431">
          <cell r="AK431">
            <v>124650000</v>
          </cell>
          <cell r="CW431">
            <v>1</v>
          </cell>
          <cell r="CX431" t="str">
            <v>PL</v>
          </cell>
        </row>
        <row r="432">
          <cell r="AK432">
            <v>124650000</v>
          </cell>
          <cell r="CW432">
            <v>1</v>
          </cell>
          <cell r="CX432" t="str">
            <v>PL</v>
          </cell>
        </row>
        <row r="433">
          <cell r="AK433">
            <v>57400000</v>
          </cell>
          <cell r="CW433">
            <v>1</v>
          </cell>
          <cell r="CX433" t="str">
            <v>PL</v>
          </cell>
        </row>
        <row r="434">
          <cell r="AK434">
            <v>57400000</v>
          </cell>
          <cell r="CW434">
            <v>1</v>
          </cell>
          <cell r="CX434" t="str">
            <v>PL</v>
          </cell>
        </row>
        <row r="435">
          <cell r="AK435">
            <v>57400000</v>
          </cell>
          <cell r="CW435">
            <v>1</v>
          </cell>
          <cell r="CX435" t="str">
            <v>PL</v>
          </cell>
        </row>
        <row r="436">
          <cell r="AK436">
            <v>99650000</v>
          </cell>
          <cell r="CW436">
            <v>1</v>
          </cell>
          <cell r="CX436" t="str">
            <v>PL</v>
          </cell>
        </row>
        <row r="437">
          <cell r="AK437">
            <v>99650000</v>
          </cell>
          <cell r="CW437">
            <v>1</v>
          </cell>
          <cell r="CX437" t="str">
            <v>PL</v>
          </cell>
        </row>
        <row r="438">
          <cell r="AK438">
            <v>99650000</v>
          </cell>
          <cell r="CW438">
            <v>1</v>
          </cell>
          <cell r="CX438" t="str">
            <v>PL</v>
          </cell>
        </row>
        <row r="439">
          <cell r="AK439">
            <v>99550000</v>
          </cell>
          <cell r="CW439">
            <v>1</v>
          </cell>
          <cell r="CX439" t="str">
            <v>PL</v>
          </cell>
        </row>
        <row r="440">
          <cell r="AK440">
            <v>99650000</v>
          </cell>
          <cell r="CW440">
            <v>1</v>
          </cell>
          <cell r="CX440" t="str">
            <v>PL</v>
          </cell>
        </row>
        <row r="441">
          <cell r="AK441">
            <v>99650000</v>
          </cell>
          <cell r="CW441">
            <v>1</v>
          </cell>
          <cell r="CX441" t="str">
            <v>PL</v>
          </cell>
        </row>
        <row r="442">
          <cell r="AK442">
            <v>99650000</v>
          </cell>
          <cell r="CW442">
            <v>1</v>
          </cell>
          <cell r="CX442" t="str">
            <v>PL</v>
          </cell>
        </row>
        <row r="443">
          <cell r="AK443">
            <v>99650000</v>
          </cell>
          <cell r="CW443">
            <v>1</v>
          </cell>
          <cell r="CX443" t="str">
            <v>PL</v>
          </cell>
        </row>
        <row r="444">
          <cell r="AK444">
            <v>99650000</v>
          </cell>
          <cell r="CW444">
            <v>1</v>
          </cell>
          <cell r="CX444" t="str">
            <v>PL</v>
          </cell>
        </row>
        <row r="445">
          <cell r="AK445">
            <v>149650000</v>
          </cell>
          <cell r="CW445">
            <v>1</v>
          </cell>
          <cell r="CX445" t="str">
            <v>PL</v>
          </cell>
        </row>
        <row r="446">
          <cell r="AK446">
            <v>199650000</v>
          </cell>
          <cell r="CW446">
            <v>1</v>
          </cell>
          <cell r="CX446" t="str">
            <v>PL</v>
          </cell>
        </row>
        <row r="447">
          <cell r="AK447">
            <v>99650000</v>
          </cell>
          <cell r="CW447">
            <v>1</v>
          </cell>
          <cell r="CX447" t="str">
            <v>PL</v>
          </cell>
        </row>
        <row r="448">
          <cell r="AK448">
            <v>199650000</v>
          </cell>
          <cell r="CW448">
            <v>1</v>
          </cell>
          <cell r="CX448" t="str">
            <v>PL</v>
          </cell>
        </row>
        <row r="449">
          <cell r="AK449">
            <v>199650000</v>
          </cell>
          <cell r="CW449">
            <v>1</v>
          </cell>
          <cell r="CX449" t="str">
            <v>PL</v>
          </cell>
        </row>
        <row r="450">
          <cell r="AK450">
            <v>299250000</v>
          </cell>
          <cell r="CW450">
            <v>1</v>
          </cell>
          <cell r="CX450" t="str">
            <v>LPSE</v>
          </cell>
        </row>
        <row r="451">
          <cell r="AK451">
            <v>77400000</v>
          </cell>
          <cell r="CW451">
            <v>1</v>
          </cell>
          <cell r="CX451" t="str">
            <v>PL</v>
          </cell>
        </row>
        <row r="452">
          <cell r="AK452">
            <v>499250000</v>
          </cell>
          <cell r="CW452">
            <v>1</v>
          </cell>
          <cell r="CX452" t="str">
            <v>LPSE</v>
          </cell>
        </row>
        <row r="453">
          <cell r="AK453">
            <v>499250000</v>
          </cell>
          <cell r="CW453">
            <v>1</v>
          </cell>
          <cell r="CX453" t="str">
            <v>LPSE</v>
          </cell>
        </row>
        <row r="454">
          <cell r="AK454">
            <v>92400000</v>
          </cell>
          <cell r="CW454">
            <v>1</v>
          </cell>
          <cell r="CX454" t="str">
            <v>PL</v>
          </cell>
        </row>
        <row r="455">
          <cell r="AK455">
            <v>92400000</v>
          </cell>
          <cell r="CW455">
            <v>1</v>
          </cell>
          <cell r="CX455" t="str">
            <v>PL</v>
          </cell>
        </row>
        <row r="456">
          <cell r="AK456">
            <v>92400000</v>
          </cell>
          <cell r="CW456">
            <v>1</v>
          </cell>
          <cell r="CX456" t="str">
            <v>PL</v>
          </cell>
        </row>
        <row r="457">
          <cell r="AK457">
            <v>0</v>
          </cell>
          <cell r="CW457">
            <v>0</v>
          </cell>
          <cell r="CX457" t="str">
            <v>PL DROP</v>
          </cell>
        </row>
        <row r="458">
          <cell r="AK458">
            <v>92400000</v>
          </cell>
          <cell r="CW458">
            <v>1</v>
          </cell>
          <cell r="CX458" t="str">
            <v>PL</v>
          </cell>
        </row>
        <row r="459">
          <cell r="AK459">
            <v>0</v>
          </cell>
          <cell r="CW459">
            <v>0</v>
          </cell>
          <cell r="CX459" t="str">
            <v>PL DROP</v>
          </cell>
        </row>
        <row r="460">
          <cell r="AK460">
            <v>92400000</v>
          </cell>
          <cell r="CW460">
            <v>1</v>
          </cell>
          <cell r="CX460" t="str">
            <v>PL</v>
          </cell>
        </row>
        <row r="461">
          <cell r="AK461">
            <v>92400000</v>
          </cell>
          <cell r="CW461">
            <v>1</v>
          </cell>
          <cell r="CX461" t="str">
            <v>PL</v>
          </cell>
        </row>
        <row r="462">
          <cell r="AK462">
            <v>92400000</v>
          </cell>
          <cell r="CW462">
            <v>1</v>
          </cell>
          <cell r="CX462" t="str">
            <v>PL</v>
          </cell>
        </row>
        <row r="463">
          <cell r="AK463">
            <v>99650000</v>
          </cell>
          <cell r="CW463">
            <v>1</v>
          </cell>
          <cell r="CX463" t="str">
            <v>PL</v>
          </cell>
        </row>
        <row r="464">
          <cell r="AK464">
            <v>0</v>
          </cell>
          <cell r="CW464">
            <v>0</v>
          </cell>
          <cell r="CX464" t="str">
            <v>PL DROP</v>
          </cell>
        </row>
        <row r="465">
          <cell r="AK465">
            <v>0</v>
          </cell>
          <cell r="CW465">
            <v>0</v>
          </cell>
          <cell r="CX465" t="str">
            <v>PL DROP</v>
          </cell>
        </row>
        <row r="466">
          <cell r="AK466">
            <v>99650000</v>
          </cell>
          <cell r="CW466">
            <v>1</v>
          </cell>
          <cell r="CX466" t="str">
            <v>PL</v>
          </cell>
        </row>
        <row r="467">
          <cell r="AK467">
            <v>99650000</v>
          </cell>
          <cell r="CW467">
            <v>1</v>
          </cell>
          <cell r="CX467" t="str">
            <v>PL</v>
          </cell>
        </row>
        <row r="468">
          <cell r="AK468">
            <v>99650000</v>
          </cell>
          <cell r="CW468">
            <v>1</v>
          </cell>
          <cell r="CX468" t="str">
            <v>PL</v>
          </cell>
        </row>
        <row r="469">
          <cell r="AK469">
            <v>399250000</v>
          </cell>
          <cell r="CW469">
            <v>1</v>
          </cell>
          <cell r="CX469" t="str">
            <v>LPSE</v>
          </cell>
        </row>
        <row r="470">
          <cell r="AK470">
            <v>174650000</v>
          </cell>
          <cell r="CW470">
            <v>1</v>
          </cell>
          <cell r="CX470" t="str">
            <v>PL</v>
          </cell>
        </row>
        <row r="471">
          <cell r="AK471">
            <v>99650000</v>
          </cell>
          <cell r="CW471">
            <v>1</v>
          </cell>
          <cell r="CX471" t="str">
            <v>PL</v>
          </cell>
        </row>
        <row r="472">
          <cell r="AK472">
            <v>149650000</v>
          </cell>
          <cell r="CW472">
            <v>1</v>
          </cell>
          <cell r="CX472" t="str">
            <v>PL</v>
          </cell>
        </row>
        <row r="473">
          <cell r="AK473">
            <v>699250000</v>
          </cell>
          <cell r="CW473">
            <v>1</v>
          </cell>
          <cell r="CX473" t="str">
            <v>LPSE</v>
          </cell>
        </row>
        <row r="474">
          <cell r="AK474">
            <v>199650000</v>
          </cell>
          <cell r="CW474">
            <v>1</v>
          </cell>
          <cell r="CX474" t="str">
            <v>PL</v>
          </cell>
        </row>
        <row r="475">
          <cell r="AK475">
            <v>199650000</v>
          </cell>
          <cell r="CW475">
            <v>1</v>
          </cell>
          <cell r="CX475" t="str">
            <v>PL</v>
          </cell>
        </row>
        <row r="476">
          <cell r="AK476">
            <v>0</v>
          </cell>
          <cell r="CW476">
            <v>0</v>
          </cell>
          <cell r="CX476" t="str">
            <v>PL DROP</v>
          </cell>
        </row>
        <row r="477">
          <cell r="AK477">
            <v>199650000</v>
          </cell>
          <cell r="CW477">
            <v>1</v>
          </cell>
          <cell r="CX477" t="str">
            <v>PL</v>
          </cell>
        </row>
        <row r="478">
          <cell r="AK478">
            <v>199650000</v>
          </cell>
          <cell r="CW478">
            <v>1</v>
          </cell>
          <cell r="CX478" t="str">
            <v>PL</v>
          </cell>
        </row>
        <row r="479">
          <cell r="AK479">
            <v>199650000</v>
          </cell>
          <cell r="CW479">
            <v>1</v>
          </cell>
          <cell r="CX479" t="str">
            <v>PL</v>
          </cell>
        </row>
        <row r="480">
          <cell r="AK480">
            <v>57400000</v>
          </cell>
          <cell r="CW480">
            <v>1</v>
          </cell>
          <cell r="CX480" t="str">
            <v>PL</v>
          </cell>
        </row>
        <row r="481">
          <cell r="AK481">
            <v>199650000</v>
          </cell>
          <cell r="CW481">
            <v>1</v>
          </cell>
          <cell r="CX481" t="str">
            <v>PL</v>
          </cell>
        </row>
        <row r="482">
          <cell r="AK482">
            <v>99650000</v>
          </cell>
          <cell r="CW482">
            <v>1</v>
          </cell>
          <cell r="CX482" t="str">
            <v>PL</v>
          </cell>
        </row>
        <row r="483">
          <cell r="AK483">
            <v>299250000</v>
          </cell>
          <cell r="CW483">
            <v>1</v>
          </cell>
          <cell r="CX483" t="str">
            <v>LPSE</v>
          </cell>
        </row>
        <row r="484">
          <cell r="AK484">
            <v>299250000</v>
          </cell>
          <cell r="CW484">
            <v>1</v>
          </cell>
          <cell r="CX484" t="str">
            <v>LPSE</v>
          </cell>
        </row>
        <row r="485">
          <cell r="AK485">
            <v>0</v>
          </cell>
          <cell r="CW485">
            <v>0</v>
          </cell>
          <cell r="CX485" t="str">
            <v>PL DROP</v>
          </cell>
        </row>
        <row r="486">
          <cell r="AK486">
            <v>149650000</v>
          </cell>
          <cell r="CW486">
            <v>1</v>
          </cell>
          <cell r="CX486" t="str">
            <v>PL</v>
          </cell>
        </row>
        <row r="487">
          <cell r="AK487">
            <v>99650000</v>
          </cell>
          <cell r="CW487">
            <v>1</v>
          </cell>
          <cell r="CX487" t="str">
            <v>PL</v>
          </cell>
        </row>
        <row r="488">
          <cell r="AK488">
            <v>99650000</v>
          </cell>
          <cell r="CW488">
            <v>1</v>
          </cell>
          <cell r="CX488" t="str">
            <v>PL</v>
          </cell>
        </row>
        <row r="489">
          <cell r="AK489">
            <v>99650000</v>
          </cell>
          <cell r="CW489">
            <v>1</v>
          </cell>
          <cell r="CX489" t="str">
            <v>PL</v>
          </cell>
        </row>
        <row r="490">
          <cell r="AK490">
            <v>99650000</v>
          </cell>
          <cell r="CW490">
            <v>1</v>
          </cell>
          <cell r="CX490" t="str">
            <v>PL</v>
          </cell>
        </row>
        <row r="491">
          <cell r="AK491">
            <v>99650000</v>
          </cell>
          <cell r="CW491">
            <v>1</v>
          </cell>
          <cell r="CX491" t="str">
            <v>PL</v>
          </cell>
        </row>
        <row r="492">
          <cell r="AK492">
            <v>99650000</v>
          </cell>
          <cell r="CW492">
            <v>1</v>
          </cell>
          <cell r="CX492" t="str">
            <v>PL</v>
          </cell>
        </row>
        <row r="493">
          <cell r="AK493">
            <v>99650000</v>
          </cell>
          <cell r="CW493">
            <v>1</v>
          </cell>
          <cell r="CX493" t="str">
            <v>PL</v>
          </cell>
        </row>
        <row r="494">
          <cell r="AK494">
            <v>0</v>
          </cell>
          <cell r="CW494">
            <v>0</v>
          </cell>
          <cell r="CX494" t="str">
            <v>PL DROP</v>
          </cell>
        </row>
        <row r="495">
          <cell r="AK495">
            <v>249250000</v>
          </cell>
          <cell r="CW495">
            <v>1</v>
          </cell>
          <cell r="CX495" t="str">
            <v>LPSE</v>
          </cell>
        </row>
        <row r="496">
          <cell r="AK496">
            <v>99650000</v>
          </cell>
          <cell r="CW496">
            <v>1</v>
          </cell>
          <cell r="CX496" t="str">
            <v>PL</v>
          </cell>
        </row>
        <row r="497">
          <cell r="AK497">
            <v>99650000</v>
          </cell>
          <cell r="CW497">
            <v>1</v>
          </cell>
          <cell r="CX497" t="str">
            <v>PL</v>
          </cell>
        </row>
        <row r="498">
          <cell r="AK498">
            <v>99650000</v>
          </cell>
          <cell r="CW498">
            <v>1</v>
          </cell>
          <cell r="CX498" t="str">
            <v>PL</v>
          </cell>
        </row>
        <row r="499">
          <cell r="AK499">
            <v>99650000</v>
          </cell>
          <cell r="CW499">
            <v>1</v>
          </cell>
          <cell r="CX499" t="str">
            <v>PL</v>
          </cell>
        </row>
        <row r="500">
          <cell r="AK500">
            <v>99650000</v>
          </cell>
          <cell r="CW500">
            <v>1</v>
          </cell>
          <cell r="CX500" t="str">
            <v>PL</v>
          </cell>
        </row>
        <row r="501">
          <cell r="AK501">
            <v>149650000</v>
          </cell>
          <cell r="CW501">
            <v>1</v>
          </cell>
          <cell r="CX501" t="str">
            <v>PL</v>
          </cell>
        </row>
        <row r="502">
          <cell r="AK502">
            <v>149650000</v>
          </cell>
          <cell r="CW502">
            <v>1</v>
          </cell>
          <cell r="CX502" t="str">
            <v>PL</v>
          </cell>
        </row>
        <row r="503">
          <cell r="AK503">
            <v>149650000</v>
          </cell>
          <cell r="CW503">
            <v>1</v>
          </cell>
          <cell r="CX503" t="str">
            <v>PL</v>
          </cell>
        </row>
        <row r="504">
          <cell r="AK504">
            <v>149650000</v>
          </cell>
          <cell r="CW504">
            <v>1</v>
          </cell>
          <cell r="CX504" t="str">
            <v>PL</v>
          </cell>
        </row>
        <row r="505">
          <cell r="AK505">
            <v>149650000</v>
          </cell>
          <cell r="CW505">
            <v>1</v>
          </cell>
          <cell r="CX505" t="str">
            <v>PL</v>
          </cell>
        </row>
        <row r="506">
          <cell r="AK506">
            <v>199650000</v>
          </cell>
          <cell r="CW506">
            <v>1</v>
          </cell>
          <cell r="CX506" t="str">
            <v>PL</v>
          </cell>
        </row>
        <row r="507">
          <cell r="AK507">
            <v>199650000</v>
          </cell>
          <cell r="CW507">
            <v>1</v>
          </cell>
          <cell r="CX507" t="str">
            <v>PL</v>
          </cell>
        </row>
        <row r="508">
          <cell r="AK508">
            <v>199650000</v>
          </cell>
          <cell r="CW508">
            <v>1</v>
          </cell>
          <cell r="CX508" t="str">
            <v>PL</v>
          </cell>
        </row>
        <row r="509">
          <cell r="AK509">
            <v>99650000</v>
          </cell>
          <cell r="CW509">
            <v>1</v>
          </cell>
          <cell r="CX509" t="str">
            <v>PL</v>
          </cell>
        </row>
        <row r="510">
          <cell r="AK510">
            <v>99650000</v>
          </cell>
          <cell r="CW510">
            <v>1</v>
          </cell>
          <cell r="CX510" t="str">
            <v>PL</v>
          </cell>
        </row>
        <row r="511">
          <cell r="AK511">
            <v>149650000</v>
          </cell>
          <cell r="CW511">
            <v>1</v>
          </cell>
          <cell r="CX511" t="str">
            <v>PL</v>
          </cell>
        </row>
        <row r="512">
          <cell r="AK512">
            <v>0</v>
          </cell>
          <cell r="CW512">
            <v>0</v>
          </cell>
          <cell r="CX512" t="str">
            <v>PL DROP</v>
          </cell>
        </row>
        <row r="513">
          <cell r="AK513">
            <v>99650000</v>
          </cell>
          <cell r="CW513">
            <v>1</v>
          </cell>
          <cell r="CX513" t="str">
            <v>PL</v>
          </cell>
        </row>
        <row r="514">
          <cell r="AK514">
            <v>99650000</v>
          </cell>
          <cell r="CW514">
            <v>1</v>
          </cell>
          <cell r="CX514" t="str">
            <v>PL</v>
          </cell>
        </row>
        <row r="515">
          <cell r="AK515">
            <v>99650000</v>
          </cell>
          <cell r="CW515">
            <v>1</v>
          </cell>
          <cell r="CX515" t="str">
            <v>PL</v>
          </cell>
        </row>
        <row r="516">
          <cell r="AK516">
            <v>99650000</v>
          </cell>
          <cell r="CW516">
            <v>1</v>
          </cell>
          <cell r="CX516" t="str">
            <v>PL</v>
          </cell>
        </row>
        <row r="517">
          <cell r="AK517">
            <v>99650000</v>
          </cell>
          <cell r="CW517">
            <v>1</v>
          </cell>
          <cell r="CX517" t="str">
            <v>PL</v>
          </cell>
        </row>
        <row r="518">
          <cell r="AK518">
            <v>99650000</v>
          </cell>
          <cell r="CW518">
            <v>1</v>
          </cell>
          <cell r="CX518" t="str">
            <v>PL</v>
          </cell>
        </row>
        <row r="519">
          <cell r="AK519">
            <v>99650000</v>
          </cell>
          <cell r="CW519">
            <v>1</v>
          </cell>
          <cell r="CX519" t="str">
            <v>PL</v>
          </cell>
        </row>
        <row r="520">
          <cell r="AK520">
            <v>99650000</v>
          </cell>
          <cell r="CW520">
            <v>1</v>
          </cell>
          <cell r="CX520" t="str">
            <v>PL</v>
          </cell>
        </row>
        <row r="521">
          <cell r="AK521">
            <v>249250000</v>
          </cell>
          <cell r="CW521">
            <v>1</v>
          </cell>
          <cell r="CX521" t="str">
            <v>LPSE</v>
          </cell>
        </row>
        <row r="522">
          <cell r="AK522">
            <v>97400000</v>
          </cell>
          <cell r="CW522">
            <v>1</v>
          </cell>
          <cell r="CX522" t="str">
            <v>PL</v>
          </cell>
        </row>
        <row r="523">
          <cell r="AK523">
            <v>199650000</v>
          </cell>
          <cell r="CW523">
            <v>1</v>
          </cell>
          <cell r="CX523" t="str">
            <v>PL</v>
          </cell>
        </row>
        <row r="524">
          <cell r="AK524">
            <v>97400000</v>
          </cell>
          <cell r="CW524">
            <v>1</v>
          </cell>
          <cell r="CX524" t="str">
            <v>PL</v>
          </cell>
        </row>
        <row r="525">
          <cell r="AK525">
            <v>199650000</v>
          </cell>
          <cell r="CW525">
            <v>1</v>
          </cell>
          <cell r="CX525" t="str">
            <v>PL</v>
          </cell>
        </row>
        <row r="526">
          <cell r="AK526">
            <v>99650000</v>
          </cell>
          <cell r="CW526">
            <v>1</v>
          </cell>
          <cell r="CX526" t="str">
            <v>PL</v>
          </cell>
        </row>
        <row r="527">
          <cell r="AK527">
            <v>0</v>
          </cell>
          <cell r="CW527">
            <v>0</v>
          </cell>
          <cell r="CX527" t="str">
            <v>PL DROP</v>
          </cell>
        </row>
        <row r="528">
          <cell r="AK528">
            <v>0</v>
          </cell>
          <cell r="CW528">
            <v>0</v>
          </cell>
          <cell r="CX528" t="str">
            <v>PL DROP</v>
          </cell>
        </row>
        <row r="529">
          <cell r="AK529">
            <v>99650000</v>
          </cell>
          <cell r="CW529">
            <v>1</v>
          </cell>
          <cell r="CX529" t="str">
            <v>PL</v>
          </cell>
        </row>
        <row r="530">
          <cell r="AK530">
            <v>99650000</v>
          </cell>
          <cell r="CW530">
            <v>1</v>
          </cell>
          <cell r="CX530" t="str">
            <v>PL</v>
          </cell>
        </row>
        <row r="531">
          <cell r="AK531">
            <v>99650000</v>
          </cell>
          <cell r="CW531">
            <v>1</v>
          </cell>
          <cell r="CX531" t="str">
            <v>PL</v>
          </cell>
        </row>
        <row r="532">
          <cell r="AK532">
            <v>99650000</v>
          </cell>
          <cell r="CW532">
            <v>1</v>
          </cell>
          <cell r="CX532" t="str">
            <v>PL</v>
          </cell>
        </row>
        <row r="533">
          <cell r="AK533">
            <v>99650000</v>
          </cell>
          <cell r="CW533">
            <v>1</v>
          </cell>
          <cell r="CX533" t="str">
            <v>PL</v>
          </cell>
        </row>
        <row r="534">
          <cell r="AK534">
            <v>199650000</v>
          </cell>
          <cell r="CW534">
            <v>1</v>
          </cell>
          <cell r="CX534" t="str">
            <v>PL</v>
          </cell>
        </row>
        <row r="535">
          <cell r="AK535">
            <v>99650000</v>
          </cell>
          <cell r="CW535">
            <v>1</v>
          </cell>
          <cell r="CX535" t="str">
            <v>PL</v>
          </cell>
        </row>
        <row r="536">
          <cell r="AK536">
            <v>99650000</v>
          </cell>
          <cell r="CW536">
            <v>1</v>
          </cell>
          <cell r="CX536" t="str">
            <v>PL</v>
          </cell>
        </row>
        <row r="537">
          <cell r="AK537">
            <v>99650000</v>
          </cell>
          <cell r="CW537">
            <v>1</v>
          </cell>
          <cell r="CX537" t="str">
            <v>PL</v>
          </cell>
        </row>
        <row r="538">
          <cell r="AK538">
            <v>99650000</v>
          </cell>
          <cell r="CW538">
            <v>1</v>
          </cell>
          <cell r="CX538" t="str">
            <v>PL</v>
          </cell>
        </row>
        <row r="539">
          <cell r="AK539">
            <v>99650000</v>
          </cell>
          <cell r="CW539">
            <v>1</v>
          </cell>
          <cell r="CX539" t="str">
            <v>PL</v>
          </cell>
        </row>
        <row r="540">
          <cell r="AK540">
            <v>99650000</v>
          </cell>
          <cell r="CW540">
            <v>1</v>
          </cell>
          <cell r="CX540" t="str">
            <v>PL</v>
          </cell>
        </row>
        <row r="541">
          <cell r="AK541">
            <v>99650000</v>
          </cell>
          <cell r="CW541">
            <v>1</v>
          </cell>
          <cell r="CX541" t="str">
            <v>PL</v>
          </cell>
        </row>
        <row r="542">
          <cell r="AK542">
            <v>0</v>
          </cell>
          <cell r="CW542">
            <v>0</v>
          </cell>
          <cell r="CX542" t="str">
            <v>PL DROP</v>
          </cell>
        </row>
        <row r="543">
          <cell r="AK543">
            <v>0</v>
          </cell>
          <cell r="CW543">
            <v>0</v>
          </cell>
          <cell r="CX543" t="str">
            <v>PL DROP</v>
          </cell>
        </row>
        <row r="544">
          <cell r="AK544">
            <v>99650000</v>
          </cell>
          <cell r="CW544">
            <v>1</v>
          </cell>
          <cell r="CX544" t="str">
            <v>PL</v>
          </cell>
        </row>
        <row r="545">
          <cell r="AK545">
            <v>99650000</v>
          </cell>
          <cell r="CW545">
            <v>1</v>
          </cell>
          <cell r="CX545" t="str">
            <v>PL</v>
          </cell>
        </row>
        <row r="546">
          <cell r="AK546">
            <v>0</v>
          </cell>
          <cell r="CW546">
            <v>0</v>
          </cell>
          <cell r="CX546" t="str">
            <v>PL DROP</v>
          </cell>
        </row>
        <row r="547">
          <cell r="AK547">
            <v>0</v>
          </cell>
          <cell r="CW547">
            <v>0</v>
          </cell>
          <cell r="CX547" t="str">
            <v>PL DROP</v>
          </cell>
        </row>
        <row r="548">
          <cell r="AK548">
            <v>99650000</v>
          </cell>
          <cell r="CW548">
            <v>1</v>
          </cell>
          <cell r="CX548" t="str">
            <v>PL</v>
          </cell>
        </row>
        <row r="549">
          <cell r="AK549">
            <v>99650000</v>
          </cell>
          <cell r="CW549">
            <v>1</v>
          </cell>
          <cell r="CX549" t="str">
            <v>PL</v>
          </cell>
        </row>
        <row r="550">
          <cell r="AK550">
            <v>199650000</v>
          </cell>
          <cell r="CW550">
            <v>1</v>
          </cell>
          <cell r="CX550" t="str">
            <v>PL</v>
          </cell>
        </row>
        <row r="551">
          <cell r="AK551">
            <v>199650000</v>
          </cell>
          <cell r="CW551">
            <v>1</v>
          </cell>
          <cell r="CX551" t="str">
            <v>PL</v>
          </cell>
        </row>
        <row r="552">
          <cell r="AK552">
            <v>0</v>
          </cell>
          <cell r="CW552">
            <v>0</v>
          </cell>
          <cell r="CX552" t="str">
            <v>PL DROP</v>
          </cell>
        </row>
        <row r="553">
          <cell r="AK553">
            <v>199650000</v>
          </cell>
          <cell r="CW553">
            <v>1</v>
          </cell>
          <cell r="CX553" t="str">
            <v>PL</v>
          </cell>
        </row>
        <row r="554">
          <cell r="AK554">
            <v>199650000</v>
          </cell>
          <cell r="CW554">
            <v>1</v>
          </cell>
          <cell r="CX554" t="str">
            <v>PL</v>
          </cell>
        </row>
        <row r="555">
          <cell r="AK555">
            <v>99650000</v>
          </cell>
          <cell r="CW555">
            <v>1</v>
          </cell>
          <cell r="CX555" t="str">
            <v>PL</v>
          </cell>
        </row>
        <row r="556">
          <cell r="AK556">
            <v>99650000</v>
          </cell>
          <cell r="CW556">
            <v>1</v>
          </cell>
          <cell r="CX556" t="str">
            <v>PL</v>
          </cell>
        </row>
        <row r="557">
          <cell r="AK557">
            <v>0</v>
          </cell>
          <cell r="CW557">
            <v>0</v>
          </cell>
          <cell r="CX557" t="str">
            <v>PL DROP</v>
          </cell>
        </row>
        <row r="558">
          <cell r="AK558">
            <v>117400000</v>
          </cell>
          <cell r="CW558">
            <v>1</v>
          </cell>
          <cell r="CX558" t="str">
            <v>PL</v>
          </cell>
        </row>
        <row r="559">
          <cell r="AK559">
            <v>199650000</v>
          </cell>
          <cell r="CW559">
            <v>0</v>
          </cell>
          <cell r="CX559" t="str">
            <v>PL DROP</v>
          </cell>
        </row>
        <row r="560">
          <cell r="AK560">
            <v>199650000</v>
          </cell>
          <cell r="CW560">
            <v>1</v>
          </cell>
          <cell r="CX560" t="str">
            <v>PL</v>
          </cell>
        </row>
        <row r="561">
          <cell r="AK561">
            <v>99650000</v>
          </cell>
          <cell r="CW561">
            <v>1</v>
          </cell>
          <cell r="CX561" t="str">
            <v>PL</v>
          </cell>
        </row>
        <row r="562">
          <cell r="AK562">
            <v>77400000</v>
          </cell>
          <cell r="CW562">
            <v>1</v>
          </cell>
          <cell r="CX562" t="str">
            <v>PL</v>
          </cell>
        </row>
        <row r="563">
          <cell r="AK563">
            <v>0</v>
          </cell>
          <cell r="CW563">
            <v>0</v>
          </cell>
          <cell r="CX563" t="str">
            <v>PL DROP</v>
          </cell>
        </row>
        <row r="564">
          <cell r="AK564">
            <v>0</v>
          </cell>
          <cell r="CW564">
            <v>1</v>
          </cell>
          <cell r="CX564" t="str">
            <v>PL</v>
          </cell>
        </row>
        <row r="565">
          <cell r="AK565">
            <v>199650000</v>
          </cell>
          <cell r="CW565">
            <v>1</v>
          </cell>
          <cell r="CX565" t="str">
            <v>PL</v>
          </cell>
        </row>
        <row r="566">
          <cell r="AK566">
            <v>199650000</v>
          </cell>
          <cell r="CW566">
            <v>1</v>
          </cell>
          <cell r="CX566" t="str">
            <v>PL</v>
          </cell>
        </row>
        <row r="567">
          <cell r="AK567">
            <v>0</v>
          </cell>
          <cell r="CW567">
            <v>0</v>
          </cell>
          <cell r="CX567" t="str">
            <v>PL DROP</v>
          </cell>
        </row>
        <row r="568">
          <cell r="AK568">
            <v>99650000</v>
          </cell>
          <cell r="CW568">
            <v>1</v>
          </cell>
          <cell r="CX568" t="str">
            <v>PL</v>
          </cell>
        </row>
        <row r="569">
          <cell r="AK569">
            <v>67400000</v>
          </cell>
          <cell r="CW569">
            <v>1</v>
          </cell>
          <cell r="CX569" t="str">
            <v>PL</v>
          </cell>
        </row>
        <row r="570">
          <cell r="AK570">
            <v>77400000</v>
          </cell>
          <cell r="CW570">
            <v>1</v>
          </cell>
          <cell r="CX570" t="str">
            <v>PL</v>
          </cell>
        </row>
        <row r="571">
          <cell r="AK571">
            <v>77400000</v>
          </cell>
          <cell r="CW571">
            <v>1</v>
          </cell>
          <cell r="CX571" t="str">
            <v>PL</v>
          </cell>
        </row>
        <row r="572">
          <cell r="AK572">
            <v>149650000</v>
          </cell>
          <cell r="CW572">
            <v>1</v>
          </cell>
          <cell r="CX572" t="str">
            <v>PL</v>
          </cell>
        </row>
        <row r="573">
          <cell r="AK573">
            <v>79650000</v>
          </cell>
          <cell r="CW573">
            <v>1</v>
          </cell>
          <cell r="CX573" t="str">
            <v>PL</v>
          </cell>
        </row>
        <row r="574">
          <cell r="AK574">
            <v>0</v>
          </cell>
          <cell r="CW574">
            <v>0</v>
          </cell>
          <cell r="CX574" t="str">
            <v>PL DROP</v>
          </cell>
        </row>
        <row r="575">
          <cell r="AK575">
            <v>0</v>
          </cell>
          <cell r="CW575">
            <v>0</v>
          </cell>
          <cell r="CX575" t="str">
            <v>PL DROP</v>
          </cell>
        </row>
        <row r="576">
          <cell r="AK576">
            <v>0</v>
          </cell>
          <cell r="CW576">
            <v>0</v>
          </cell>
          <cell r="CX576" t="str">
            <v>PL DROP</v>
          </cell>
        </row>
        <row r="577">
          <cell r="AK577">
            <v>0</v>
          </cell>
          <cell r="CW577">
            <v>0</v>
          </cell>
          <cell r="CX577" t="str">
            <v>PL DROP</v>
          </cell>
        </row>
        <row r="578">
          <cell r="AK578">
            <v>79650000</v>
          </cell>
          <cell r="CW578">
            <v>1</v>
          </cell>
          <cell r="CX578" t="str">
            <v>PL</v>
          </cell>
        </row>
        <row r="579">
          <cell r="AK579">
            <v>0</v>
          </cell>
          <cell r="CW579">
            <v>0</v>
          </cell>
          <cell r="CX579" t="str">
            <v>PL DROP</v>
          </cell>
        </row>
        <row r="580">
          <cell r="AK580">
            <v>0</v>
          </cell>
          <cell r="CW580">
            <v>0</v>
          </cell>
          <cell r="CX580" t="str">
            <v>PL DROP</v>
          </cell>
        </row>
        <row r="581">
          <cell r="AK581">
            <v>99650000</v>
          </cell>
          <cell r="CW581">
            <v>1</v>
          </cell>
          <cell r="CX581" t="str">
            <v>PL</v>
          </cell>
        </row>
        <row r="582">
          <cell r="AK582">
            <v>77400000</v>
          </cell>
          <cell r="CW582">
            <v>1</v>
          </cell>
          <cell r="CX582" t="str">
            <v>PL</v>
          </cell>
        </row>
        <row r="583">
          <cell r="AK583">
            <v>77400000</v>
          </cell>
          <cell r="CW583">
            <v>1</v>
          </cell>
          <cell r="CX583" t="str">
            <v>PL</v>
          </cell>
        </row>
        <row r="584">
          <cell r="AK584">
            <v>77400000</v>
          </cell>
          <cell r="CW584">
            <v>1</v>
          </cell>
          <cell r="CX584" t="str">
            <v>PL</v>
          </cell>
        </row>
        <row r="585">
          <cell r="AK585">
            <v>77400000</v>
          </cell>
          <cell r="CW585">
            <v>1</v>
          </cell>
          <cell r="CX585" t="str">
            <v>PL</v>
          </cell>
        </row>
        <row r="586">
          <cell r="AK586">
            <v>0</v>
          </cell>
          <cell r="CW586">
            <v>0</v>
          </cell>
          <cell r="CX586" t="str">
            <v>PL DROP</v>
          </cell>
        </row>
        <row r="587">
          <cell r="AK587">
            <v>199650000</v>
          </cell>
          <cell r="CW587">
            <v>1</v>
          </cell>
          <cell r="CX587" t="str">
            <v>PL</v>
          </cell>
        </row>
        <row r="588">
          <cell r="AK588">
            <v>99650000</v>
          </cell>
          <cell r="CW588">
            <v>1</v>
          </cell>
          <cell r="CX588" t="str">
            <v>PL</v>
          </cell>
        </row>
        <row r="589">
          <cell r="AK589">
            <v>0</v>
          </cell>
          <cell r="CW589">
            <v>0</v>
          </cell>
          <cell r="CX589" t="str">
            <v>PL DROP</v>
          </cell>
        </row>
        <row r="590">
          <cell r="AK590">
            <v>99650000</v>
          </cell>
          <cell r="CW590">
            <v>1</v>
          </cell>
          <cell r="CX590" t="str">
            <v>PL</v>
          </cell>
        </row>
        <row r="591">
          <cell r="AK591">
            <v>99650000</v>
          </cell>
          <cell r="CW591">
            <v>1</v>
          </cell>
          <cell r="CX591" t="str">
            <v>PL</v>
          </cell>
        </row>
        <row r="592">
          <cell r="AK592">
            <v>149650000</v>
          </cell>
          <cell r="CW592">
            <v>1</v>
          </cell>
          <cell r="CX592" t="str">
            <v>PL</v>
          </cell>
        </row>
        <row r="593">
          <cell r="AK593">
            <v>0</v>
          </cell>
          <cell r="CW593">
            <v>0</v>
          </cell>
          <cell r="CX593" t="str">
            <v>PL DROP</v>
          </cell>
        </row>
        <row r="594">
          <cell r="AK594">
            <v>99650000</v>
          </cell>
          <cell r="CW594">
            <v>1</v>
          </cell>
          <cell r="CX594" t="str">
            <v>PL</v>
          </cell>
        </row>
        <row r="595">
          <cell r="AK595">
            <v>199650000</v>
          </cell>
          <cell r="CW595">
            <v>1</v>
          </cell>
          <cell r="CX595" t="str">
            <v>PL</v>
          </cell>
        </row>
        <row r="596">
          <cell r="AK596">
            <v>99650000</v>
          </cell>
          <cell r="CW596">
            <v>1</v>
          </cell>
          <cell r="CX596" t="str">
            <v>PL</v>
          </cell>
        </row>
        <row r="597">
          <cell r="AK597">
            <v>199650000</v>
          </cell>
          <cell r="CW597">
            <v>1</v>
          </cell>
          <cell r="CX597" t="str">
            <v>PL</v>
          </cell>
        </row>
        <row r="598">
          <cell r="AK598">
            <v>149650000</v>
          </cell>
          <cell r="CW598">
            <v>1</v>
          </cell>
          <cell r="CX598" t="str">
            <v>PL</v>
          </cell>
        </row>
        <row r="599">
          <cell r="AK599">
            <v>199650000</v>
          </cell>
          <cell r="CW599">
            <v>1</v>
          </cell>
          <cell r="CX599" t="str">
            <v>PL</v>
          </cell>
        </row>
        <row r="600">
          <cell r="AK600">
            <v>199650000</v>
          </cell>
          <cell r="CW600">
            <v>1</v>
          </cell>
          <cell r="CX600" t="str">
            <v>PL</v>
          </cell>
        </row>
        <row r="601">
          <cell r="AK601">
            <v>149650000</v>
          </cell>
          <cell r="CW601">
            <v>1</v>
          </cell>
          <cell r="CX601" t="str">
            <v>PL</v>
          </cell>
        </row>
        <row r="602">
          <cell r="AK602">
            <v>99650000</v>
          </cell>
          <cell r="CW602">
            <v>1</v>
          </cell>
          <cell r="CX602" t="str">
            <v>PL</v>
          </cell>
        </row>
        <row r="603">
          <cell r="AK603">
            <v>149650000</v>
          </cell>
          <cell r="CW603">
            <v>1</v>
          </cell>
          <cell r="CX603" t="str">
            <v>PL</v>
          </cell>
        </row>
        <row r="604">
          <cell r="AK604">
            <v>149650000</v>
          </cell>
          <cell r="CW604">
            <v>1</v>
          </cell>
          <cell r="CX604" t="str">
            <v>PL</v>
          </cell>
        </row>
        <row r="605">
          <cell r="AK605">
            <v>199650000</v>
          </cell>
          <cell r="CW605">
            <v>1</v>
          </cell>
          <cell r="CX605" t="str">
            <v>PL</v>
          </cell>
        </row>
        <row r="606">
          <cell r="AK606">
            <v>150000000</v>
          </cell>
          <cell r="CW606">
            <v>1</v>
          </cell>
          <cell r="CX606" t="str">
            <v>PL</v>
          </cell>
        </row>
        <row r="607">
          <cell r="AK607">
            <v>199650000</v>
          </cell>
          <cell r="CW607">
            <v>1</v>
          </cell>
          <cell r="CX607" t="str">
            <v>PL</v>
          </cell>
        </row>
        <row r="608">
          <cell r="AK608">
            <v>0</v>
          </cell>
          <cell r="CW608">
            <v>0</v>
          </cell>
          <cell r="CX608" t="str">
            <v>PL DROP</v>
          </cell>
        </row>
        <row r="609">
          <cell r="AK609">
            <v>0</v>
          </cell>
          <cell r="CW609">
            <v>0</v>
          </cell>
          <cell r="CX609" t="str">
            <v>PL DROP</v>
          </cell>
        </row>
        <row r="610">
          <cell r="AK610">
            <v>499250000</v>
          </cell>
          <cell r="CW610">
            <v>1</v>
          </cell>
          <cell r="CX610" t="str">
            <v>LPSE</v>
          </cell>
        </row>
        <row r="611">
          <cell r="AK611">
            <v>299250000</v>
          </cell>
          <cell r="CW611">
            <v>1</v>
          </cell>
          <cell r="CX611" t="str">
            <v>LPSE</v>
          </cell>
        </row>
        <row r="612">
          <cell r="AK612">
            <v>199650000</v>
          </cell>
          <cell r="CW612">
            <v>1</v>
          </cell>
          <cell r="CX612" t="str">
            <v>PL</v>
          </cell>
        </row>
        <row r="613">
          <cell r="AK613">
            <v>399250000</v>
          </cell>
          <cell r="CW613">
            <v>1</v>
          </cell>
          <cell r="CX613" t="str">
            <v>LPSE</v>
          </cell>
        </row>
        <row r="614">
          <cell r="AK614">
            <v>179650000</v>
          </cell>
          <cell r="CW614">
            <v>1</v>
          </cell>
          <cell r="CX614" t="str">
            <v>PL</v>
          </cell>
        </row>
        <row r="615">
          <cell r="AK615">
            <v>99650000</v>
          </cell>
          <cell r="CW615">
            <v>1</v>
          </cell>
          <cell r="CX615" t="str">
            <v>PL</v>
          </cell>
        </row>
        <row r="616">
          <cell r="AK616">
            <v>0</v>
          </cell>
          <cell r="CW616">
            <v>0</v>
          </cell>
          <cell r="CX616" t="str">
            <v>PL DROP</v>
          </cell>
        </row>
        <row r="617">
          <cell r="AK617">
            <v>0</v>
          </cell>
          <cell r="CW617">
            <v>0</v>
          </cell>
          <cell r="CX617" t="str">
            <v>PL DROP</v>
          </cell>
        </row>
        <row r="618">
          <cell r="AK618">
            <v>599250000</v>
          </cell>
          <cell r="CW618">
            <v>1</v>
          </cell>
          <cell r="CX618" t="str">
            <v>LPSE</v>
          </cell>
        </row>
        <row r="619">
          <cell r="AK619">
            <v>0</v>
          </cell>
          <cell r="CW619">
            <v>0</v>
          </cell>
          <cell r="CX619" t="str">
            <v>LPSE DROP</v>
          </cell>
        </row>
        <row r="620">
          <cell r="AK620">
            <v>0</v>
          </cell>
          <cell r="CW620">
            <v>0</v>
          </cell>
          <cell r="CX620" t="str">
            <v>PL DROP</v>
          </cell>
        </row>
        <row r="621">
          <cell r="AK621">
            <v>149650000</v>
          </cell>
          <cell r="CW621">
            <v>1</v>
          </cell>
          <cell r="CX621" t="str">
            <v>PL</v>
          </cell>
        </row>
        <row r="622">
          <cell r="AK622">
            <v>199650000</v>
          </cell>
          <cell r="CW622">
            <v>1</v>
          </cell>
          <cell r="CX622" t="str">
            <v>PL</v>
          </cell>
        </row>
        <row r="623">
          <cell r="AK623">
            <v>99650000</v>
          </cell>
          <cell r="CW623">
            <v>1</v>
          </cell>
          <cell r="CX623" t="str">
            <v>PL</v>
          </cell>
        </row>
        <row r="624">
          <cell r="AK624">
            <v>199650000</v>
          </cell>
          <cell r="CW624">
            <v>1</v>
          </cell>
          <cell r="CX624" t="str">
            <v>PL</v>
          </cell>
        </row>
        <row r="625">
          <cell r="AK625">
            <v>0</v>
          </cell>
          <cell r="CW625">
            <v>0</v>
          </cell>
          <cell r="CX625" t="str">
            <v>PL DROP</v>
          </cell>
        </row>
        <row r="626">
          <cell r="AK626">
            <v>199650000</v>
          </cell>
          <cell r="CW626">
            <v>1</v>
          </cell>
          <cell r="CX626" t="str">
            <v>PL</v>
          </cell>
        </row>
        <row r="627">
          <cell r="AK627">
            <v>0</v>
          </cell>
          <cell r="CW627">
            <v>0</v>
          </cell>
          <cell r="CX627" t="str">
            <v>PL DROP</v>
          </cell>
        </row>
        <row r="628">
          <cell r="AK628">
            <v>0</v>
          </cell>
          <cell r="CW628">
            <v>0</v>
          </cell>
          <cell r="CX628" t="str">
            <v>PL DROP</v>
          </cell>
        </row>
        <row r="629">
          <cell r="AK629">
            <v>0</v>
          </cell>
          <cell r="CW629">
            <v>0</v>
          </cell>
          <cell r="CX629" t="str">
            <v>PL DROP</v>
          </cell>
        </row>
        <row r="630">
          <cell r="AK630">
            <v>199650000</v>
          </cell>
          <cell r="CW630">
            <v>1</v>
          </cell>
          <cell r="CX630" t="str">
            <v>PL</v>
          </cell>
        </row>
        <row r="631">
          <cell r="AK631">
            <v>77400000</v>
          </cell>
          <cell r="CW631">
            <v>1</v>
          </cell>
          <cell r="CX631" t="str">
            <v>PL</v>
          </cell>
        </row>
        <row r="632">
          <cell r="AK632">
            <v>199650000</v>
          </cell>
          <cell r="CW632">
            <v>1</v>
          </cell>
          <cell r="CX632" t="str">
            <v>PL</v>
          </cell>
        </row>
        <row r="633">
          <cell r="AK633">
            <v>77400000</v>
          </cell>
          <cell r="CW633">
            <v>1</v>
          </cell>
          <cell r="CX633" t="str">
            <v>PL</v>
          </cell>
        </row>
        <row r="634">
          <cell r="AK634">
            <v>77400000</v>
          </cell>
          <cell r="CW634">
            <v>1</v>
          </cell>
          <cell r="CX634" t="str">
            <v>PL</v>
          </cell>
        </row>
        <row r="635">
          <cell r="AK635">
            <v>149650000</v>
          </cell>
          <cell r="CW635">
            <v>1</v>
          </cell>
          <cell r="CX635" t="str">
            <v>PL</v>
          </cell>
        </row>
        <row r="636">
          <cell r="AK636">
            <v>0</v>
          </cell>
          <cell r="CW636">
            <v>0</v>
          </cell>
          <cell r="CX636" t="str">
            <v>PL DROP</v>
          </cell>
        </row>
        <row r="637">
          <cell r="AK637">
            <v>97400000</v>
          </cell>
          <cell r="CW637">
            <v>1</v>
          </cell>
          <cell r="CX637" t="str">
            <v>PL</v>
          </cell>
        </row>
        <row r="638">
          <cell r="AK638">
            <v>149650000</v>
          </cell>
          <cell r="CW638">
            <v>1</v>
          </cell>
          <cell r="CX638" t="str">
            <v>PL</v>
          </cell>
        </row>
        <row r="639">
          <cell r="AK639">
            <v>0</v>
          </cell>
          <cell r="CW639">
            <v>0</v>
          </cell>
          <cell r="CX639" t="str">
            <v>PL DROP</v>
          </cell>
        </row>
        <row r="640">
          <cell r="AK640">
            <v>97400000</v>
          </cell>
          <cell r="CW640">
            <v>1</v>
          </cell>
          <cell r="CX640" t="str">
            <v>PL</v>
          </cell>
        </row>
        <row r="641">
          <cell r="AK641">
            <v>0</v>
          </cell>
          <cell r="CW641">
            <v>0</v>
          </cell>
          <cell r="CX641" t="str">
            <v>PL DROP</v>
          </cell>
        </row>
        <row r="642">
          <cell r="AK642">
            <v>0</v>
          </cell>
          <cell r="CW642">
            <v>0</v>
          </cell>
          <cell r="CX642" t="str">
            <v>PL DROP</v>
          </cell>
        </row>
        <row r="643">
          <cell r="AK643">
            <v>149650000</v>
          </cell>
          <cell r="CW643">
            <v>1</v>
          </cell>
          <cell r="CX643" t="str">
            <v>PL</v>
          </cell>
        </row>
        <row r="644">
          <cell r="AK644">
            <v>0</v>
          </cell>
          <cell r="CW644">
            <v>0</v>
          </cell>
          <cell r="CX644" t="str">
            <v>PL DROP</v>
          </cell>
        </row>
        <row r="645">
          <cell r="AK645">
            <v>97400000</v>
          </cell>
          <cell r="CW645">
            <v>1</v>
          </cell>
          <cell r="CX645" t="str">
            <v>PL</v>
          </cell>
        </row>
        <row r="646">
          <cell r="AK646">
            <v>0</v>
          </cell>
          <cell r="CW646">
            <v>0</v>
          </cell>
          <cell r="CX646" t="str">
            <v>PL DROP</v>
          </cell>
        </row>
        <row r="647">
          <cell r="AK647">
            <v>97400000</v>
          </cell>
          <cell r="CW647">
            <v>1</v>
          </cell>
          <cell r="CX647" t="str">
            <v>PL</v>
          </cell>
        </row>
        <row r="648">
          <cell r="AK648">
            <v>97400000</v>
          </cell>
          <cell r="CW648">
            <v>1</v>
          </cell>
          <cell r="CX648" t="str">
            <v>PL</v>
          </cell>
        </row>
        <row r="649">
          <cell r="AK649">
            <v>199650000</v>
          </cell>
          <cell r="CW649">
            <v>1</v>
          </cell>
          <cell r="CX649" t="str">
            <v>PL</v>
          </cell>
        </row>
        <row r="650">
          <cell r="AK650">
            <v>0</v>
          </cell>
          <cell r="CW650">
            <v>0</v>
          </cell>
          <cell r="CX650" t="str">
            <v>PL DROP</v>
          </cell>
        </row>
        <row r="651">
          <cell r="AK651">
            <v>0</v>
          </cell>
          <cell r="CW651">
            <v>0</v>
          </cell>
          <cell r="CX651" t="str">
            <v>PL DROP</v>
          </cell>
        </row>
        <row r="652">
          <cell r="AK652">
            <v>134650000</v>
          </cell>
          <cell r="CW652">
            <v>1</v>
          </cell>
          <cell r="CX652" t="str">
            <v>PL</v>
          </cell>
        </row>
        <row r="653">
          <cell r="AK653">
            <v>199650000</v>
          </cell>
          <cell r="CW653">
            <v>1</v>
          </cell>
          <cell r="CX653" t="str">
            <v>PL</v>
          </cell>
        </row>
        <row r="654">
          <cell r="AK654">
            <v>199650000</v>
          </cell>
          <cell r="CW654">
            <v>1</v>
          </cell>
          <cell r="CX654" t="str">
            <v>PL</v>
          </cell>
        </row>
        <row r="655">
          <cell r="AK655">
            <v>0</v>
          </cell>
          <cell r="CW655">
            <v>0</v>
          </cell>
          <cell r="CX655" t="str">
            <v>PL DROP</v>
          </cell>
        </row>
        <row r="656">
          <cell r="AK656">
            <v>199650000</v>
          </cell>
          <cell r="CW656">
            <v>1</v>
          </cell>
          <cell r="CX656" t="str">
            <v>PL</v>
          </cell>
        </row>
        <row r="657">
          <cell r="AK657">
            <v>199650000</v>
          </cell>
          <cell r="CW657">
            <v>1</v>
          </cell>
          <cell r="CX657" t="str">
            <v>PL</v>
          </cell>
        </row>
        <row r="658">
          <cell r="AK658">
            <v>119650000</v>
          </cell>
          <cell r="CW658">
            <v>1</v>
          </cell>
          <cell r="CX658" t="str">
            <v>PL</v>
          </cell>
        </row>
        <row r="659">
          <cell r="AK659">
            <v>199650000</v>
          </cell>
          <cell r="CW659">
            <v>1</v>
          </cell>
          <cell r="CX659" t="str">
            <v>PL</v>
          </cell>
        </row>
        <row r="660">
          <cell r="AK660">
            <v>199650000</v>
          </cell>
          <cell r="CW660">
            <v>1</v>
          </cell>
          <cell r="CX660" t="str">
            <v>PL</v>
          </cell>
        </row>
        <row r="661">
          <cell r="AK661">
            <v>299250000</v>
          </cell>
          <cell r="CW661">
            <v>1</v>
          </cell>
          <cell r="CX661" t="str">
            <v>LPSE</v>
          </cell>
        </row>
        <row r="662">
          <cell r="AK662">
            <v>199650000</v>
          </cell>
          <cell r="CW662">
            <v>1</v>
          </cell>
          <cell r="CX662" t="str">
            <v>PL</v>
          </cell>
        </row>
        <row r="663">
          <cell r="AK663">
            <v>149650000</v>
          </cell>
          <cell r="CW663">
            <v>1</v>
          </cell>
          <cell r="CX663" t="str">
            <v>PL</v>
          </cell>
        </row>
        <row r="664">
          <cell r="AK664">
            <v>199650000</v>
          </cell>
          <cell r="CW664">
            <v>1</v>
          </cell>
          <cell r="CX664" t="str">
            <v>PL</v>
          </cell>
        </row>
        <row r="665">
          <cell r="AK665">
            <v>249250000</v>
          </cell>
          <cell r="CW665">
            <v>1</v>
          </cell>
          <cell r="CX665" t="str">
            <v>LPSE</v>
          </cell>
        </row>
        <row r="666">
          <cell r="AK666">
            <v>149650000</v>
          </cell>
          <cell r="CW666">
            <v>1</v>
          </cell>
          <cell r="CX666" t="str">
            <v>PL</v>
          </cell>
        </row>
        <row r="667">
          <cell r="AK667">
            <v>0</v>
          </cell>
          <cell r="CW667">
            <v>0</v>
          </cell>
          <cell r="CX667" t="str">
            <v>PL DROP</v>
          </cell>
        </row>
        <row r="668">
          <cell r="AK668">
            <v>199650000</v>
          </cell>
          <cell r="CW668">
            <v>1</v>
          </cell>
          <cell r="CX668" t="str">
            <v>PL</v>
          </cell>
        </row>
        <row r="669">
          <cell r="AK669">
            <v>199650000</v>
          </cell>
          <cell r="CW669">
            <v>1</v>
          </cell>
          <cell r="CX669" t="str">
            <v>PL</v>
          </cell>
        </row>
        <row r="670">
          <cell r="AK670">
            <v>199650000</v>
          </cell>
          <cell r="CW670">
            <v>1</v>
          </cell>
          <cell r="CX670" t="str">
            <v>PL</v>
          </cell>
        </row>
        <row r="671">
          <cell r="AK671">
            <v>199650000</v>
          </cell>
          <cell r="CW671">
            <v>1</v>
          </cell>
          <cell r="CX671" t="str">
            <v>PL</v>
          </cell>
        </row>
        <row r="672">
          <cell r="AK672">
            <v>199650000</v>
          </cell>
          <cell r="CW672">
            <v>1</v>
          </cell>
          <cell r="CX672" t="str">
            <v>PL</v>
          </cell>
        </row>
        <row r="673">
          <cell r="AK673">
            <v>199650000</v>
          </cell>
          <cell r="CW673">
            <v>1</v>
          </cell>
          <cell r="CX673" t="str">
            <v>PL</v>
          </cell>
        </row>
        <row r="674">
          <cell r="AK674">
            <v>199650000</v>
          </cell>
          <cell r="CW674">
            <v>1</v>
          </cell>
          <cell r="CX674" t="str">
            <v>PL</v>
          </cell>
        </row>
        <row r="675">
          <cell r="AK675">
            <v>199650000</v>
          </cell>
          <cell r="CW675">
            <v>1</v>
          </cell>
          <cell r="CX675" t="str">
            <v>PL</v>
          </cell>
        </row>
        <row r="676">
          <cell r="AK676">
            <v>199650000</v>
          </cell>
          <cell r="CW676">
            <v>1</v>
          </cell>
          <cell r="CX676" t="str">
            <v>PL</v>
          </cell>
        </row>
        <row r="677">
          <cell r="AK677">
            <v>59650000</v>
          </cell>
          <cell r="CW677">
            <v>1</v>
          </cell>
          <cell r="CX677" t="str">
            <v>PL</v>
          </cell>
        </row>
        <row r="678">
          <cell r="AK678">
            <v>59650000</v>
          </cell>
          <cell r="CW678">
            <v>1</v>
          </cell>
          <cell r="CX678" t="str">
            <v>PL</v>
          </cell>
        </row>
        <row r="679">
          <cell r="AK679">
            <v>99650000</v>
          </cell>
          <cell r="CW679">
            <v>1</v>
          </cell>
          <cell r="CX679" t="str">
            <v>PL</v>
          </cell>
        </row>
        <row r="680">
          <cell r="AK680">
            <v>119650000</v>
          </cell>
          <cell r="CW680">
            <v>1</v>
          </cell>
          <cell r="CX680" t="str">
            <v>PL</v>
          </cell>
        </row>
        <row r="681">
          <cell r="AK681">
            <v>199650000</v>
          </cell>
          <cell r="CW681">
            <v>1</v>
          </cell>
          <cell r="CX681" t="str">
            <v>PL</v>
          </cell>
        </row>
        <row r="682">
          <cell r="AK682">
            <v>199650000</v>
          </cell>
          <cell r="CW682">
            <v>1</v>
          </cell>
          <cell r="CX682" t="str">
            <v>PL</v>
          </cell>
        </row>
        <row r="683">
          <cell r="AK683">
            <v>9234800000</v>
          </cell>
          <cell r="CW683">
            <v>100</v>
          </cell>
          <cell r="CX683">
            <v>0</v>
          </cell>
        </row>
        <row r="684">
          <cell r="AK684">
            <v>999250000</v>
          </cell>
          <cell r="CW684">
            <v>1</v>
          </cell>
          <cell r="CX684" t="str">
            <v>LPSE</v>
          </cell>
        </row>
        <row r="685">
          <cell r="AK685">
            <v>1000000000</v>
          </cell>
          <cell r="CW685">
            <v>1</v>
          </cell>
          <cell r="CX685" t="str">
            <v>LPSE BANDEK</v>
          </cell>
        </row>
        <row r="686">
          <cell r="AK686">
            <v>762100000</v>
          </cell>
          <cell r="CW686">
            <v>1</v>
          </cell>
          <cell r="CX686" t="str">
            <v>LPSE</v>
          </cell>
        </row>
        <row r="687">
          <cell r="AK687">
            <v>0</v>
          </cell>
          <cell r="CW687">
            <v>1</v>
          </cell>
          <cell r="CX687" t="str">
            <v>PL</v>
          </cell>
        </row>
        <row r="688">
          <cell r="AK688">
            <v>124650000</v>
          </cell>
          <cell r="CW688">
            <v>1</v>
          </cell>
          <cell r="CX688" t="str">
            <v>PL</v>
          </cell>
        </row>
        <row r="689">
          <cell r="AK689">
            <v>124650000</v>
          </cell>
          <cell r="CW689">
            <v>1</v>
          </cell>
          <cell r="CX689" t="str">
            <v>PL</v>
          </cell>
        </row>
        <row r="690">
          <cell r="AK690">
            <v>149650000</v>
          </cell>
          <cell r="CW690">
            <v>1</v>
          </cell>
          <cell r="CX690" t="str">
            <v>PL</v>
          </cell>
        </row>
        <row r="691">
          <cell r="AK691">
            <v>149650000</v>
          </cell>
          <cell r="CW691">
            <v>1</v>
          </cell>
          <cell r="CX691" t="str">
            <v>PL</v>
          </cell>
        </row>
        <row r="692">
          <cell r="AK692">
            <v>97400000</v>
          </cell>
          <cell r="CW692">
            <v>1</v>
          </cell>
          <cell r="CX692" t="str">
            <v>PL</v>
          </cell>
        </row>
        <row r="693">
          <cell r="AK693">
            <v>0</v>
          </cell>
          <cell r="CW693">
            <v>0</v>
          </cell>
          <cell r="CX693" t="str">
            <v>PL DROP</v>
          </cell>
        </row>
        <row r="694">
          <cell r="AK694">
            <v>47400000</v>
          </cell>
          <cell r="CW694">
            <v>1</v>
          </cell>
          <cell r="CX694" t="str">
            <v>PL</v>
          </cell>
        </row>
        <row r="695">
          <cell r="AK695">
            <v>97400000</v>
          </cell>
          <cell r="CW695">
            <v>1</v>
          </cell>
          <cell r="CX695" t="str">
            <v>PL</v>
          </cell>
        </row>
        <row r="696">
          <cell r="AK696">
            <v>199650000</v>
          </cell>
          <cell r="CW696">
            <v>1</v>
          </cell>
          <cell r="CX696" t="str">
            <v>PL</v>
          </cell>
        </row>
        <row r="697">
          <cell r="AK697">
            <v>199650000</v>
          </cell>
          <cell r="CW697">
            <v>1</v>
          </cell>
          <cell r="CX697" t="str">
            <v>PL</v>
          </cell>
        </row>
        <row r="698">
          <cell r="AK698">
            <v>149650000</v>
          </cell>
          <cell r="CW698">
            <v>1</v>
          </cell>
          <cell r="CX698" t="str">
            <v>PL</v>
          </cell>
        </row>
        <row r="699">
          <cell r="AK699">
            <v>149650000</v>
          </cell>
          <cell r="CW699">
            <v>1</v>
          </cell>
          <cell r="CX699" t="str">
            <v>PL</v>
          </cell>
        </row>
        <row r="700">
          <cell r="AK700">
            <v>501500000</v>
          </cell>
          <cell r="CW700">
            <v>1</v>
          </cell>
          <cell r="CX700" t="str">
            <v>LPSE</v>
          </cell>
        </row>
        <row r="701">
          <cell r="AK701">
            <v>149650000</v>
          </cell>
          <cell r="CW701">
            <v>1</v>
          </cell>
          <cell r="CX701" t="str">
            <v>PL</v>
          </cell>
        </row>
        <row r="702">
          <cell r="AK702">
            <v>97400000</v>
          </cell>
          <cell r="CW702">
            <v>1</v>
          </cell>
          <cell r="CX702" t="str">
            <v>PL</v>
          </cell>
        </row>
        <row r="703">
          <cell r="AK703">
            <v>249250000</v>
          </cell>
          <cell r="CW703">
            <v>1</v>
          </cell>
          <cell r="CX703" t="str">
            <v>LPSE</v>
          </cell>
        </row>
        <row r="704">
          <cell r="AK704">
            <v>0</v>
          </cell>
          <cell r="CW704">
            <v>0</v>
          </cell>
          <cell r="CX704" t="str">
            <v>PL DROP</v>
          </cell>
        </row>
        <row r="705">
          <cell r="AK705">
            <v>299250000</v>
          </cell>
          <cell r="CW705">
            <v>1</v>
          </cell>
          <cell r="CX705" t="str">
            <v>LPSE</v>
          </cell>
        </row>
        <row r="706">
          <cell r="AK706">
            <v>199650000</v>
          </cell>
          <cell r="CW706">
            <v>1</v>
          </cell>
          <cell r="CX706" t="str">
            <v>PL</v>
          </cell>
        </row>
        <row r="707">
          <cell r="AK707">
            <v>199650000</v>
          </cell>
          <cell r="CW707">
            <v>1</v>
          </cell>
          <cell r="CX707" t="str">
            <v>PL</v>
          </cell>
        </row>
        <row r="708">
          <cell r="AK708">
            <v>97400000</v>
          </cell>
          <cell r="CW708">
            <v>1</v>
          </cell>
          <cell r="CX708" t="str">
            <v>PL</v>
          </cell>
        </row>
        <row r="709">
          <cell r="AK709">
            <v>99650000</v>
          </cell>
          <cell r="CW709">
            <v>1</v>
          </cell>
          <cell r="CX709" t="str">
            <v>PL</v>
          </cell>
        </row>
        <row r="710">
          <cell r="AK710">
            <v>199650000</v>
          </cell>
          <cell r="CW710">
            <v>1</v>
          </cell>
          <cell r="CX710" t="str">
            <v>PL</v>
          </cell>
        </row>
        <row r="711">
          <cell r="AK711">
            <v>199650000</v>
          </cell>
          <cell r="CW711">
            <v>1</v>
          </cell>
          <cell r="CX711" t="str">
            <v>PL</v>
          </cell>
        </row>
        <row r="712">
          <cell r="AK712">
            <v>199650000</v>
          </cell>
          <cell r="CW712">
            <v>1</v>
          </cell>
          <cell r="CX712" t="str">
            <v>PL</v>
          </cell>
        </row>
        <row r="713">
          <cell r="AK713">
            <v>99650000</v>
          </cell>
          <cell r="CW713">
            <v>1</v>
          </cell>
          <cell r="CX713" t="str">
            <v>PL</v>
          </cell>
        </row>
        <row r="714">
          <cell r="AK714">
            <v>99650000</v>
          </cell>
          <cell r="CW714">
            <v>1</v>
          </cell>
          <cell r="CX714" t="str">
            <v>PL</v>
          </cell>
        </row>
        <row r="715">
          <cell r="AK715">
            <v>249250000</v>
          </cell>
          <cell r="CW715">
            <v>1</v>
          </cell>
          <cell r="CX715" t="str">
            <v>LPSE</v>
          </cell>
        </row>
        <row r="716">
          <cell r="AK716">
            <v>99650000</v>
          </cell>
          <cell r="CW716">
            <v>1</v>
          </cell>
          <cell r="CX716" t="str">
            <v>PL</v>
          </cell>
        </row>
        <row r="717">
          <cell r="AK717">
            <v>99650000</v>
          </cell>
          <cell r="CW717">
            <v>1</v>
          </cell>
          <cell r="CX717" t="str">
            <v>PL</v>
          </cell>
        </row>
        <row r="718">
          <cell r="AK718">
            <v>99650000</v>
          </cell>
          <cell r="CW718">
            <v>1</v>
          </cell>
          <cell r="CX718" t="str">
            <v>PL</v>
          </cell>
        </row>
        <row r="719">
          <cell r="AK719">
            <v>99650000</v>
          </cell>
          <cell r="CW719">
            <v>1</v>
          </cell>
          <cell r="CX719" t="str">
            <v>PL</v>
          </cell>
        </row>
        <row r="720">
          <cell r="AK720">
            <v>149650000</v>
          </cell>
          <cell r="CW720">
            <v>1</v>
          </cell>
          <cell r="CX720" t="str">
            <v>PL</v>
          </cell>
        </row>
        <row r="721">
          <cell r="AK721">
            <v>199650000</v>
          </cell>
          <cell r="CW721">
            <v>1</v>
          </cell>
          <cell r="CX721" t="str">
            <v>PL</v>
          </cell>
        </row>
        <row r="722">
          <cell r="AK722">
            <v>77400000</v>
          </cell>
          <cell r="CW722">
            <v>1</v>
          </cell>
          <cell r="CX722" t="str">
            <v>PL</v>
          </cell>
        </row>
        <row r="723">
          <cell r="AK723">
            <v>199650000</v>
          </cell>
          <cell r="CW723">
            <v>1</v>
          </cell>
          <cell r="CX723" t="str">
            <v>PL</v>
          </cell>
        </row>
        <row r="724">
          <cell r="AK724">
            <v>499250000</v>
          </cell>
          <cell r="CW724">
            <v>1</v>
          </cell>
          <cell r="CX724" t="str">
            <v>LPSE</v>
          </cell>
        </row>
        <row r="725">
          <cell r="AK725">
            <v>119650000</v>
          </cell>
          <cell r="CW725">
            <v>1</v>
          </cell>
          <cell r="CX725" t="str">
            <v>PL</v>
          </cell>
        </row>
        <row r="726">
          <cell r="AK726">
            <v>200000000</v>
          </cell>
          <cell r="CW726">
            <v>1</v>
          </cell>
          <cell r="CX726" t="str">
            <v>PL</v>
          </cell>
        </row>
        <row r="727">
          <cell r="AK727">
            <v>99650000</v>
          </cell>
          <cell r="CW727">
            <v>1</v>
          </cell>
          <cell r="CX727" t="str">
            <v>PL</v>
          </cell>
        </row>
        <row r="728">
          <cell r="AK728">
            <v>99650000</v>
          </cell>
          <cell r="CW728">
            <v>1</v>
          </cell>
          <cell r="CX728" t="str">
            <v>PL</v>
          </cell>
        </row>
        <row r="729">
          <cell r="AK729">
            <v>4241340000</v>
          </cell>
          <cell r="CW729">
            <v>100</v>
          </cell>
          <cell r="CX729">
            <v>0</v>
          </cell>
        </row>
        <row r="730">
          <cell r="AK730">
            <v>4241340000</v>
          </cell>
          <cell r="CW730">
            <v>1</v>
          </cell>
          <cell r="CX730" t="str">
            <v>RUTIN JALAN</v>
          </cell>
        </row>
        <row r="731">
          <cell r="AK731">
            <v>1198800000</v>
          </cell>
          <cell r="CW731">
            <v>100</v>
          </cell>
          <cell r="CX731">
            <v>0</v>
          </cell>
        </row>
        <row r="732">
          <cell r="AK732">
            <v>99900000</v>
          </cell>
          <cell r="CW732">
            <v>1</v>
          </cell>
          <cell r="CX732" t="str">
            <v>RUTIN JALAN UPTD</v>
          </cell>
        </row>
        <row r="733">
          <cell r="AK733">
            <v>99900000</v>
          </cell>
          <cell r="CW733">
            <v>1</v>
          </cell>
          <cell r="CX733" t="str">
            <v>RUTIN JALAN UPTD</v>
          </cell>
        </row>
        <row r="734">
          <cell r="AK734">
            <v>99900000</v>
          </cell>
          <cell r="CW734">
            <v>1</v>
          </cell>
          <cell r="CX734" t="str">
            <v>RUTIN JALAN UPTD</v>
          </cell>
        </row>
        <row r="735">
          <cell r="AK735">
            <v>99900000</v>
          </cell>
          <cell r="CW735">
            <v>1</v>
          </cell>
          <cell r="CX735" t="str">
            <v>RUTIN JALAN UPTD</v>
          </cell>
        </row>
        <row r="736">
          <cell r="AK736">
            <v>99900000</v>
          </cell>
          <cell r="CW736">
            <v>1</v>
          </cell>
          <cell r="CX736" t="str">
            <v>RUTIN JALAN UPTD</v>
          </cell>
        </row>
        <row r="737">
          <cell r="AK737">
            <v>99900000</v>
          </cell>
          <cell r="CW737">
            <v>1</v>
          </cell>
          <cell r="CX737" t="str">
            <v>RUTIN JALAN UPTD</v>
          </cell>
        </row>
        <row r="738">
          <cell r="AK738">
            <v>99900000</v>
          </cell>
          <cell r="CW738">
            <v>1</v>
          </cell>
          <cell r="CX738" t="str">
            <v>RUTIN JALAN UPTD</v>
          </cell>
        </row>
        <row r="739">
          <cell r="AK739">
            <v>99900000</v>
          </cell>
          <cell r="CW739">
            <v>1</v>
          </cell>
          <cell r="CX739" t="str">
            <v>RUTIN JALAN UPTD</v>
          </cell>
        </row>
        <row r="740">
          <cell r="AK740">
            <v>99900000</v>
          </cell>
          <cell r="CW740">
            <v>1</v>
          </cell>
          <cell r="CX740" t="str">
            <v>RUTIN JALAN UPTD</v>
          </cell>
        </row>
        <row r="741">
          <cell r="AK741">
            <v>99900000</v>
          </cell>
          <cell r="CW741">
            <v>1</v>
          </cell>
          <cell r="CX741" t="str">
            <v>RUTIN JALAN UPTD</v>
          </cell>
        </row>
        <row r="742">
          <cell r="AK742">
            <v>99900000</v>
          </cell>
          <cell r="CW742">
            <v>1</v>
          </cell>
          <cell r="CX742" t="str">
            <v>RUTIN JALAN UPTD</v>
          </cell>
        </row>
        <row r="743">
          <cell r="AK743">
            <v>99900000</v>
          </cell>
          <cell r="CW743">
            <v>1</v>
          </cell>
          <cell r="CX743" t="str">
            <v>RUTIN JALAN UPTD</v>
          </cell>
        </row>
        <row r="744">
          <cell r="AK744">
            <v>118650000</v>
          </cell>
          <cell r="CW744">
            <v>100</v>
          </cell>
          <cell r="CX744">
            <v>0</v>
          </cell>
        </row>
        <row r="745">
          <cell r="AK745">
            <v>118650000</v>
          </cell>
          <cell r="CW745">
            <v>1</v>
          </cell>
          <cell r="CX745" t="str">
            <v>PL</v>
          </cell>
        </row>
        <row r="746">
          <cell r="AK746">
            <v>0</v>
          </cell>
          <cell r="CW746">
            <v>0</v>
          </cell>
          <cell r="CX746" t="str">
            <v>PL DROP</v>
          </cell>
        </row>
        <row r="747">
          <cell r="AK747">
            <v>0</v>
          </cell>
          <cell r="CW747">
            <v>0</v>
          </cell>
          <cell r="CX747">
            <v>0</v>
          </cell>
        </row>
        <row r="748">
          <cell r="AK748">
            <v>0</v>
          </cell>
          <cell r="CW748">
            <v>0</v>
          </cell>
          <cell r="CX748" t="str">
            <v>PL DROP</v>
          </cell>
        </row>
        <row r="749">
          <cell r="AK749">
            <v>413050000</v>
          </cell>
          <cell r="CW749">
            <v>100</v>
          </cell>
          <cell r="CX749">
            <v>0</v>
          </cell>
        </row>
        <row r="750">
          <cell r="AK750">
            <v>413050000</v>
          </cell>
          <cell r="CW750">
            <v>1</v>
          </cell>
          <cell r="CX750" t="str">
            <v>RUTIN JALAN</v>
          </cell>
        </row>
        <row r="751">
          <cell r="AK751">
            <v>0</v>
          </cell>
          <cell r="CW751">
            <v>0</v>
          </cell>
          <cell r="CX751" t="str">
            <v>PL DROP</v>
          </cell>
        </row>
        <row r="752">
          <cell r="AJ752">
            <v>747300900</v>
          </cell>
          <cell r="AK752">
            <v>665777900</v>
          </cell>
          <cell r="CW752">
            <v>100.00001502002394</v>
          </cell>
          <cell r="CX752">
            <v>0</v>
          </cell>
        </row>
        <row r="753">
          <cell r="AK753">
            <v>0</v>
          </cell>
          <cell r="CW753">
            <v>0</v>
          </cell>
          <cell r="CX753">
            <v>0</v>
          </cell>
        </row>
        <row r="754">
          <cell r="AK754">
            <v>665777900</v>
          </cell>
          <cell r="CW754">
            <v>100</v>
          </cell>
          <cell r="CX754">
            <v>0</v>
          </cell>
        </row>
        <row r="755">
          <cell r="AK755">
            <v>565877900</v>
          </cell>
          <cell r="CW755">
            <v>1</v>
          </cell>
          <cell r="CX755" t="str">
            <v>LAIN-LAIN</v>
          </cell>
        </row>
        <row r="756">
          <cell r="AK756">
            <v>99900000</v>
          </cell>
          <cell r="CW756">
            <v>1</v>
          </cell>
          <cell r="CX756" t="str">
            <v>LAIN-LAIN</v>
          </cell>
        </row>
        <row r="757">
          <cell r="AJ757">
            <v>100000000</v>
          </cell>
          <cell r="AK757">
            <v>100000000</v>
          </cell>
          <cell r="CW757">
            <v>100</v>
          </cell>
          <cell r="CX757">
            <v>0</v>
          </cell>
        </row>
        <row r="758">
          <cell r="AK758">
            <v>100000000</v>
          </cell>
          <cell r="CW758">
            <v>100</v>
          </cell>
          <cell r="CX758">
            <v>0</v>
          </cell>
        </row>
        <row r="759">
          <cell r="AK759">
            <v>100000000</v>
          </cell>
          <cell r="CW759">
            <v>1</v>
          </cell>
          <cell r="CX759" t="str">
            <v>PL</v>
          </cell>
        </row>
        <row r="760">
          <cell r="AK760">
            <v>11602900000</v>
          </cell>
          <cell r="CW760">
            <v>98.707219746787445</v>
          </cell>
          <cell r="CX760">
            <v>0</v>
          </cell>
        </row>
        <row r="761">
          <cell r="AK761">
            <v>0</v>
          </cell>
          <cell r="CW761">
            <v>0</v>
          </cell>
          <cell r="CX761">
            <v>0</v>
          </cell>
        </row>
        <row r="762">
          <cell r="AK762">
            <v>11002900000</v>
          </cell>
          <cell r="CW762">
            <v>98.636723045742485</v>
          </cell>
          <cell r="CX762">
            <v>0</v>
          </cell>
        </row>
        <row r="763">
          <cell r="AK763">
            <v>5000000000</v>
          </cell>
          <cell r="CW763">
            <v>1</v>
          </cell>
          <cell r="CX763" t="str">
            <v>RUTIN PJU DAN TAMAN</v>
          </cell>
        </row>
        <row r="764">
          <cell r="AK764">
            <v>2747842000</v>
          </cell>
          <cell r="CW764">
            <v>1</v>
          </cell>
          <cell r="CX764" t="str">
            <v>RUTIN PJU DAN TAMAN</v>
          </cell>
        </row>
        <row r="765">
          <cell r="AK765">
            <v>2685058000</v>
          </cell>
          <cell r="CW765">
            <v>1</v>
          </cell>
          <cell r="CX765" t="str">
            <v>RUTIN PJU DAN TAMAN</v>
          </cell>
        </row>
        <row r="766">
          <cell r="AK766">
            <v>100000000</v>
          </cell>
          <cell r="CW766">
            <v>1</v>
          </cell>
          <cell r="CX766" t="str">
            <v>PL</v>
          </cell>
        </row>
        <row r="767">
          <cell r="AK767">
            <v>100000000</v>
          </cell>
          <cell r="CW767">
            <v>1</v>
          </cell>
          <cell r="CX767" t="str">
            <v>PL</v>
          </cell>
        </row>
        <row r="768">
          <cell r="AK768">
            <v>150000000</v>
          </cell>
          <cell r="CW768">
            <v>0</v>
          </cell>
          <cell r="CX768" t="str">
            <v>PL DROP</v>
          </cell>
        </row>
        <row r="769">
          <cell r="AK769">
            <v>95000000</v>
          </cell>
          <cell r="CW769">
            <v>1</v>
          </cell>
          <cell r="CX769" t="str">
            <v>PL</v>
          </cell>
        </row>
        <row r="770">
          <cell r="AK770">
            <v>25000000</v>
          </cell>
          <cell r="CW770">
            <v>1</v>
          </cell>
          <cell r="CX770" t="str">
            <v>PL</v>
          </cell>
        </row>
        <row r="771">
          <cell r="AK771">
            <v>100000000</v>
          </cell>
          <cell r="CW771">
            <v>1</v>
          </cell>
          <cell r="CX771" t="str">
            <v>PL</v>
          </cell>
        </row>
        <row r="772">
          <cell r="AK772">
            <v>100000000</v>
          </cell>
          <cell r="CW772">
            <v>100</v>
          </cell>
          <cell r="CX772">
            <v>0</v>
          </cell>
        </row>
        <row r="773">
          <cell r="AK773">
            <v>100000000</v>
          </cell>
          <cell r="CW773">
            <v>1</v>
          </cell>
          <cell r="CX773" t="str">
            <v>PL</v>
          </cell>
        </row>
        <row r="774">
          <cell r="AK774">
            <v>500000000</v>
          </cell>
          <cell r="CW774">
            <v>100</v>
          </cell>
          <cell r="CX774">
            <v>0</v>
          </cell>
        </row>
        <row r="775">
          <cell r="AK775">
            <v>500000000</v>
          </cell>
          <cell r="CW775">
            <v>1</v>
          </cell>
          <cell r="CX775" t="str">
            <v>RUTIN PJU DAN TAMAN</v>
          </cell>
        </row>
        <row r="776">
          <cell r="AK776">
            <v>560901366276</v>
          </cell>
          <cell r="CW776">
            <v>0</v>
          </cell>
          <cell r="CX776">
            <v>0</v>
          </cell>
        </row>
        <row r="778">
          <cell r="AK778">
            <v>0</v>
          </cell>
        </row>
        <row r="779">
          <cell r="AK77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April 2015"/>
      <sheetName val="8 Mei 2015"/>
      <sheetName val="Data Jab Raw"/>
      <sheetName val="Bu Tarsih"/>
      <sheetName val="Urusan Pemerintahan"/>
      <sheetName val="Lembaga Pemerintah"/>
      <sheetName val="Analisis"/>
      <sheetName val="Sheet1"/>
      <sheetName val="DATA BASE"/>
      <sheetName val="BAHAN"/>
    </sheetNames>
    <sheetDataSet>
      <sheetData sheetId="0"/>
      <sheetData sheetId="1"/>
      <sheetData sheetId="2">
        <row r="1">
          <cell r="D1" t="str">
            <v>Keterangan</v>
          </cell>
          <cell r="E1" t="str">
            <v>Rumpun</v>
          </cell>
          <cell r="F1" t="str">
            <v>Tindak Kerja</v>
          </cell>
          <cell r="G1" t="str">
            <v>Obyek Kerja</v>
          </cell>
        </row>
        <row r="2">
          <cell r="C2" t="str">
            <v>BAKES</v>
          </cell>
          <cell r="E2" t="str">
            <v>ABK</v>
          </cell>
          <cell r="F2">
            <v>0</v>
          </cell>
          <cell r="G2">
            <v>0</v>
          </cell>
        </row>
        <row r="3">
          <cell r="C3" t="str">
            <v>BOSUN</v>
          </cell>
          <cell r="E3" t="str">
            <v>ABK</v>
          </cell>
          <cell r="F3">
            <v>0</v>
          </cell>
          <cell r="G3">
            <v>0</v>
          </cell>
        </row>
        <row r="4">
          <cell r="C4" t="str">
            <v>KASAPDEK</v>
          </cell>
          <cell r="D4" t="str">
            <v>Tidak untuk formasi CPNS</v>
          </cell>
          <cell r="E4" t="str">
            <v>ABK</v>
          </cell>
          <cell r="F4">
            <v>0</v>
          </cell>
          <cell r="G4">
            <v>0</v>
          </cell>
        </row>
        <row r="5">
          <cell r="C5" t="str">
            <v>KASAPMESIN</v>
          </cell>
          <cell r="D5" t="str">
            <v>Tidak untuk formasi CPNS</v>
          </cell>
          <cell r="E5" t="str">
            <v>ABK</v>
          </cell>
          <cell r="F5">
            <v>0</v>
          </cell>
          <cell r="G5">
            <v>0</v>
          </cell>
        </row>
        <row r="6">
          <cell r="C6" t="str">
            <v>KELASI</v>
          </cell>
          <cell r="E6" t="str">
            <v>ABK</v>
          </cell>
          <cell r="F6">
            <v>0</v>
          </cell>
          <cell r="G6">
            <v>0</v>
          </cell>
        </row>
        <row r="7">
          <cell r="C7" t="str">
            <v>KERANI</v>
          </cell>
          <cell r="E7" t="str">
            <v>ABK</v>
          </cell>
          <cell r="F7">
            <v>0</v>
          </cell>
          <cell r="G7">
            <v>0</v>
          </cell>
        </row>
        <row r="8">
          <cell r="C8" t="str">
            <v>OILER</v>
          </cell>
          <cell r="E8" t="str">
            <v>ABK</v>
          </cell>
          <cell r="F8">
            <v>0</v>
          </cell>
          <cell r="G8">
            <v>0</v>
          </cell>
        </row>
        <row r="9">
          <cell r="C9" t="str">
            <v>PENYELAM</v>
          </cell>
          <cell r="E9" t="str">
            <v>ABK</v>
          </cell>
          <cell r="F9">
            <v>0</v>
          </cell>
          <cell r="G9">
            <v>0</v>
          </cell>
        </row>
        <row r="10">
          <cell r="C10" t="str">
            <v>SERANG</v>
          </cell>
          <cell r="E10" t="str">
            <v>ABK</v>
          </cell>
          <cell r="F10">
            <v>0</v>
          </cell>
          <cell r="G10">
            <v>0</v>
          </cell>
        </row>
        <row r="11">
          <cell r="C11" t="str">
            <v>PENGADMINISTRASI ANGGARAN</v>
          </cell>
          <cell r="E11" t="str">
            <v>Administrasi</v>
          </cell>
          <cell r="F11" t="str">
            <v>PENGADMINISTRASI</v>
          </cell>
          <cell r="G11" t="str">
            <v>ANGGARAN</v>
          </cell>
        </row>
        <row r="12">
          <cell r="C12" t="str">
            <v>PENGADMINISTRASI BARANG</v>
          </cell>
          <cell r="D12" t="str">
            <v>Tidak untuk formasi CPNS</v>
          </cell>
          <cell r="E12" t="str">
            <v>Administrasi</v>
          </cell>
          <cell r="F12" t="str">
            <v>PENGADMINISTRASI</v>
          </cell>
          <cell r="G12" t="str">
            <v>BARANG</v>
          </cell>
        </row>
        <row r="13">
          <cell r="C13" t="str">
            <v>PENGADMINISTRASI HAJI</v>
          </cell>
          <cell r="D13" t="str">
            <v>Tidak untuk formasi CPNS</v>
          </cell>
          <cell r="E13" t="str">
            <v>Administrasi</v>
          </cell>
          <cell r="F13" t="str">
            <v>PENGADMINISTRASI</v>
          </cell>
          <cell r="G13" t="str">
            <v>HAJI</v>
          </cell>
        </row>
        <row r="14">
          <cell r="C14" t="str">
            <v>PENGADMINISTRASI HUKUM</v>
          </cell>
          <cell r="D14" t="str">
            <v>Tidak untuk formasi CPNS</v>
          </cell>
          <cell r="E14" t="str">
            <v>Administrasi</v>
          </cell>
          <cell r="F14" t="str">
            <v>PENGADMINISTRASI</v>
          </cell>
          <cell r="G14" t="str">
            <v>HUKUM</v>
          </cell>
        </row>
        <row r="15">
          <cell r="C15" t="str">
            <v>PENGADMINISTRASI IZIN LOKASI</v>
          </cell>
          <cell r="D15" t="str">
            <v>Tidak untuk formasi CPNS</v>
          </cell>
          <cell r="E15" t="str">
            <v>Administrasi</v>
          </cell>
          <cell r="F15" t="str">
            <v>PENGADMINISTRASI</v>
          </cell>
          <cell r="G15" t="str">
            <v>IZIN LOKASI</v>
          </cell>
        </row>
        <row r="16">
          <cell r="C16" t="str">
            <v>PENGADMINISTRASI PDLN</v>
          </cell>
          <cell r="D16" t="str">
            <v>Tidak untuk formasi CPNS</v>
          </cell>
          <cell r="E16" t="str">
            <v>Administrasi</v>
          </cell>
          <cell r="F16" t="str">
            <v>PENGADMINISTRASI</v>
          </cell>
          <cell r="G16" t="str">
            <v>PDLN</v>
          </cell>
        </row>
        <row r="17">
          <cell r="C17" t="str">
            <v>PENGADMINISTRASI PERPUSTAKAAN</v>
          </cell>
          <cell r="D17" t="str">
            <v>Tidak untuk formasi CPNS</v>
          </cell>
          <cell r="E17" t="str">
            <v>Administrasi</v>
          </cell>
          <cell r="F17" t="str">
            <v>PENGADMINISTRASI</v>
          </cell>
          <cell r="G17" t="str">
            <v>PERPUSTAKAAN</v>
          </cell>
        </row>
        <row r="18">
          <cell r="C18" t="str">
            <v>PENGADMINISTRASI TPA</v>
          </cell>
          <cell r="D18" t="str">
            <v>Tidak untuk formasi CPNS</v>
          </cell>
          <cell r="E18" t="str">
            <v>Administrasi</v>
          </cell>
          <cell r="F18" t="str">
            <v>PENGADMINISTRASI</v>
          </cell>
          <cell r="G18" t="str">
            <v>TPA</v>
          </cell>
        </row>
        <row r="19">
          <cell r="C19" t="str">
            <v>PENGADMINISTRASI AKREDITASI INSPEKSI DAN LABORATORIUM MEDIK</v>
          </cell>
          <cell r="D19" t="str">
            <v>Tidak untuk formasi CPNS</v>
          </cell>
          <cell r="E19" t="str">
            <v>Administrasi</v>
          </cell>
          <cell r="F19" t="str">
            <v>PENGADMINISTRASI</v>
          </cell>
          <cell r="G19" t="str">
            <v>AKREDITASI INSPEKSI DAN LABORATORIUM MEDIK</v>
          </cell>
        </row>
        <row r="20">
          <cell r="C20" t="str">
            <v>PENGADMINISTRASI AKREDITASI LABORATORIUM KALIBRASI</v>
          </cell>
          <cell r="D20" t="str">
            <v>Tidak untuk formasi CPNS</v>
          </cell>
          <cell r="E20" t="str">
            <v>Administrasi</v>
          </cell>
          <cell r="F20" t="str">
            <v>PENGADMINISTRASI</v>
          </cell>
          <cell r="G20" t="str">
            <v>AKREDITASI LABORATORIUM KALIBRASI</v>
          </cell>
        </row>
        <row r="21">
          <cell r="C21" t="str">
            <v>PENGADMINISTRASI AKREDITASI LABORATORIUM PENGUJI</v>
          </cell>
          <cell r="D21" t="str">
            <v>Tidak untuk formasi CPNS</v>
          </cell>
          <cell r="E21" t="str">
            <v>Administrasi</v>
          </cell>
          <cell r="F21" t="str">
            <v>PENGADMINISTRASI</v>
          </cell>
          <cell r="G21" t="str">
            <v>AKREDITASI LABORATORIUM PENGUJI</v>
          </cell>
        </row>
        <row r="22">
          <cell r="C22" t="str">
            <v>PENGADMINISTRASI AKREDITASI LINGKUNGAN</v>
          </cell>
          <cell r="D22" t="str">
            <v>Tidak untuk formasi CPNS</v>
          </cell>
          <cell r="E22" t="str">
            <v>Administrasi</v>
          </cell>
          <cell r="F22" t="str">
            <v>PENGADMINISTRASI</v>
          </cell>
          <cell r="G22" t="str">
            <v>AKREDITASI LINGKUNGAN</v>
          </cell>
        </row>
        <row r="23">
          <cell r="C23" t="str">
            <v>PENGADMINISTRASI AKREDITASI PRODUK, PELATIHAN DAN PERSONIL</v>
          </cell>
          <cell r="E23" t="str">
            <v>Administrasi</v>
          </cell>
          <cell r="F23" t="str">
            <v>PENGADMINISTRASI</v>
          </cell>
          <cell r="G23" t="str">
            <v>AKREDITASI PRODUK, PELATIHAN DAN PERSONIL</v>
          </cell>
        </row>
        <row r="24">
          <cell r="C24" t="str">
            <v>PENGADMINISTRASI AKREDITASI PROLASTO</v>
          </cell>
          <cell r="D24" t="str">
            <v>Tidak untuk formasi CPNS</v>
          </cell>
          <cell r="E24" t="str">
            <v>Administrasi</v>
          </cell>
          <cell r="F24" t="str">
            <v>PENGADMINISTRASI</v>
          </cell>
          <cell r="G24" t="str">
            <v>AKREDITASI PROLASTO</v>
          </cell>
        </row>
        <row r="25">
          <cell r="C25" t="str">
            <v>PENGADMINISTRASI AKREDITASI SISTEM MANAJEMEN</v>
          </cell>
          <cell r="D25" t="str">
            <v>Tidak untuk formasi CPNS</v>
          </cell>
          <cell r="E25" t="str">
            <v>Administrasi</v>
          </cell>
          <cell r="F25" t="str">
            <v>PENGADMINISTRASI</v>
          </cell>
          <cell r="G25" t="str">
            <v>AKREDITASI SISTEM MANAJEMEN</v>
          </cell>
        </row>
        <row r="26">
          <cell r="C26" t="str">
            <v>PENGADMINISTRASI ANAK TERLANTAR DI DALAM/LUAR PANTI</v>
          </cell>
          <cell r="D26" t="str">
            <v>Tidak untuk formasi CPNS</v>
          </cell>
          <cell r="E26" t="str">
            <v>Administrasi</v>
          </cell>
          <cell r="F26" t="str">
            <v>PENGADMINISTRASI</v>
          </cell>
          <cell r="G26" t="str">
            <v>ANAK TERLANTAR DI DALAM/LUAR PANTI</v>
          </cell>
        </row>
        <row r="27">
          <cell r="C27" t="str">
            <v>PENGADMINISTRASI ATDIKBUD DAN SEKOLAH INDONESIA LUAR NEGERI</v>
          </cell>
          <cell r="E27" t="str">
            <v>Administrasi</v>
          </cell>
          <cell r="F27" t="str">
            <v>PENGADMINISTRASI</v>
          </cell>
          <cell r="G27" t="str">
            <v>ATDIKBUD DAN SEKOLAH INDONESIA LUAR NEGERI</v>
          </cell>
        </row>
        <row r="28">
          <cell r="C28" t="str">
            <v>PENGADMINISTRASI BATAS WILAYAH</v>
          </cell>
          <cell r="D28" t="str">
            <v>Tidak untuk formasi CPNS</v>
          </cell>
          <cell r="E28" t="str">
            <v>Administrasi</v>
          </cell>
          <cell r="F28" t="str">
            <v>PENGADMINISTRASI</v>
          </cell>
          <cell r="G28" t="str">
            <v>BATAS WILAYAH</v>
          </cell>
        </row>
        <row r="29">
          <cell r="C29" t="str">
            <v>PENGADMINISTRASI DATA PENYAJIAN DAN PUBLIKASI</v>
          </cell>
          <cell r="E29" t="str">
            <v>Administrasi</v>
          </cell>
          <cell r="F29" t="str">
            <v>PENGADMINISTRASI</v>
          </cell>
          <cell r="G29" t="str">
            <v>DATA PENYAJIAN DAN PUBLIKASI</v>
          </cell>
        </row>
        <row r="30">
          <cell r="C30" t="str">
            <v>PENGADMINISTRASI DATA PERAWATAN DAN PENGAWETAN</v>
          </cell>
          <cell r="E30" t="str">
            <v>Administrasi</v>
          </cell>
          <cell r="F30" t="str">
            <v>PENGADMINISTRASI</v>
          </cell>
          <cell r="G30" t="str">
            <v>DATA PERAWATAN DAN PENGAWETAN</v>
          </cell>
        </row>
        <row r="31">
          <cell r="C31" t="str">
            <v>PENGADMINISTRASI EVALUASI DAN KERJASAMA PENELITIAN</v>
          </cell>
          <cell r="D31" t="str">
            <v>Tidak untuk formasi CPNS</v>
          </cell>
          <cell r="E31" t="str">
            <v>Administrasi</v>
          </cell>
          <cell r="F31" t="str">
            <v>PENGADMINISTRASI</v>
          </cell>
          <cell r="G31" t="str">
            <v>EVALUASI DAN KERJASAMA PENELITIAN</v>
          </cell>
        </row>
        <row r="32">
          <cell r="C32" t="str">
            <v>PENGADMINISTRASI IMB GEDUNG/BANGUNAN</v>
          </cell>
          <cell r="D32" t="str">
            <v>Tidak untuk formasi CPNS</v>
          </cell>
          <cell r="E32" t="str">
            <v>Administrasi</v>
          </cell>
          <cell r="F32" t="str">
            <v>PENGADMINISTRASI</v>
          </cell>
          <cell r="G32" t="str">
            <v>IMB GEDUNG/BANGUNAN</v>
          </cell>
        </row>
        <row r="33">
          <cell r="C33" t="str">
            <v>PENGADMINISTRASI IZIN USAHA</v>
          </cell>
          <cell r="E33" t="str">
            <v>Administrasi</v>
          </cell>
          <cell r="F33" t="str">
            <v>PENGADMINISTRASI</v>
          </cell>
          <cell r="G33" t="str">
            <v>IZIN USAHA</v>
          </cell>
        </row>
        <row r="34">
          <cell r="C34" t="str">
            <v>PENGADMINISTRASI KARCIS</v>
          </cell>
          <cell r="D34" t="str">
            <v>Tidak untuk formasi CPNS</v>
          </cell>
          <cell r="E34" t="str">
            <v>Administrasi</v>
          </cell>
          <cell r="F34" t="str">
            <v>PENGADMINISTRASI</v>
          </cell>
          <cell r="G34" t="str">
            <v>KARCIS</v>
          </cell>
        </row>
        <row r="35">
          <cell r="C35" t="str">
            <v>PENGADMINISTRASI KEARSIPAN</v>
          </cell>
          <cell r="D35" t="str">
            <v>Tidak untuk formasi CPNS</v>
          </cell>
          <cell r="E35" t="str">
            <v>Administrasi</v>
          </cell>
          <cell r="F35" t="str">
            <v>PENGADMINISTRASI</v>
          </cell>
          <cell r="G35" t="str">
            <v>KEARSIPAN</v>
          </cell>
        </row>
        <row r="36">
          <cell r="C36" t="str">
            <v>PENGADMINISTRASI KELAHIRAN DAN KEMATIAN</v>
          </cell>
          <cell r="D36" t="str">
            <v>Tidak untuk formasi CPNS</v>
          </cell>
          <cell r="E36" t="str">
            <v>Administrasi</v>
          </cell>
          <cell r="F36" t="str">
            <v>PENGADMINISTRASI</v>
          </cell>
          <cell r="G36" t="str">
            <v>KELAHIRAN DAN KEMATIAN</v>
          </cell>
        </row>
        <row r="37">
          <cell r="C37" t="str">
            <v>PENGADMINISTRASI KEMAHASISWAAN DAN ALUMNI</v>
          </cell>
          <cell r="D37" t="str">
            <v>Tidak untuk formasi CPNS</v>
          </cell>
          <cell r="E37" t="str">
            <v>Administrasi</v>
          </cell>
          <cell r="F37" t="str">
            <v>PENGADMINISTRASI</v>
          </cell>
          <cell r="G37" t="str">
            <v>KEMAHASISWAAN DAN ALUMNI</v>
          </cell>
        </row>
        <row r="38">
          <cell r="C38" t="str">
            <v>PENGADMINISTRASI KEPEGAWAIAN</v>
          </cell>
          <cell r="D38" t="str">
            <v>Tidak untuk formasi CPNS</v>
          </cell>
          <cell r="E38" t="str">
            <v>Administrasi</v>
          </cell>
          <cell r="F38" t="str">
            <v>PENGADMINISTRASI</v>
          </cell>
          <cell r="G38" t="str">
            <v>KEPEGAWAIAN</v>
          </cell>
        </row>
        <row r="39">
          <cell r="C39" t="str">
            <v>PENGADMINISTRASI KEPEMUDAAN</v>
          </cell>
          <cell r="D39" t="str">
            <v>Tidak untuk formasi CPNS</v>
          </cell>
          <cell r="E39" t="str">
            <v>Administrasi</v>
          </cell>
          <cell r="F39" t="str">
            <v>PENGADMINISTRASI</v>
          </cell>
          <cell r="G39" t="str">
            <v>KEPEMUDAAN</v>
          </cell>
        </row>
        <row r="40">
          <cell r="C40" t="str">
            <v>PENGADMINISTRASI KEPENDIDIKAN</v>
          </cell>
          <cell r="E40" t="str">
            <v>Administrasi</v>
          </cell>
          <cell r="F40" t="str">
            <v>PENGADMINISTRASI</v>
          </cell>
          <cell r="G40" t="str">
            <v>KEPENDIDIKAN</v>
          </cell>
        </row>
        <row r="41">
          <cell r="C41" t="str">
            <v>PENGADMINISTRASI KEPENDUDUKAN</v>
          </cell>
          <cell r="D41" t="str">
            <v>Tidak untuk formasi CPNS</v>
          </cell>
          <cell r="E41" t="str">
            <v>Administrasi</v>
          </cell>
          <cell r="F41" t="str">
            <v>PENGADMINISTRASI</v>
          </cell>
          <cell r="G41" t="str">
            <v>KEPENDUDUKAN</v>
          </cell>
        </row>
        <row r="42">
          <cell r="C42" t="str">
            <v>PENGADMINISTRASI KERJASAMA</v>
          </cell>
          <cell r="D42" t="str">
            <v>Tidak untuk formasi CPNS</v>
          </cell>
          <cell r="E42" t="str">
            <v>Administrasi</v>
          </cell>
          <cell r="F42" t="str">
            <v>PENGADMINISTRASI</v>
          </cell>
          <cell r="G42" t="str">
            <v>KERJASAMA</v>
          </cell>
        </row>
        <row r="43">
          <cell r="C43" t="str">
            <v>PENGADMINISTRASI KERJASAMA BILATERAL DAN REGIONAL</v>
          </cell>
          <cell r="D43" t="str">
            <v>Tidak untuk formasi CPNS</v>
          </cell>
          <cell r="E43" t="str">
            <v>Administrasi</v>
          </cell>
          <cell r="F43" t="str">
            <v>PENGADMINISTRASI</v>
          </cell>
          <cell r="G43" t="str">
            <v>KERJASAMA BILATERAL DAN REGIONAL</v>
          </cell>
        </row>
        <row r="44">
          <cell r="C44" t="str">
            <v>PENGADMINISTRASI KERJASAMA PELATIHAN</v>
          </cell>
          <cell r="D44" t="str">
            <v>Tidak untuk formasi CPNS</v>
          </cell>
          <cell r="E44" t="str">
            <v>Administrasi</v>
          </cell>
          <cell r="F44" t="str">
            <v>PENGADMINISTRASI</v>
          </cell>
          <cell r="G44" t="str">
            <v>KERJASAMA PELATIHAN</v>
          </cell>
        </row>
        <row r="45">
          <cell r="C45" t="str">
            <v>PENGADMINISTRASI KERJASAMA TEKNIS STANDARDISASI</v>
          </cell>
          <cell r="D45" t="str">
            <v>Tidak untuk formasi CPNS</v>
          </cell>
          <cell r="E45" t="str">
            <v>Administrasi</v>
          </cell>
          <cell r="F45" t="str">
            <v>PENGADMINISTRASI</v>
          </cell>
          <cell r="G45" t="str">
            <v>KERJASAMA TEKNIS STANDARDISASI</v>
          </cell>
        </row>
        <row r="46">
          <cell r="C46" t="str">
            <v>PENGADMINISTRASI KESEHATAN</v>
          </cell>
          <cell r="D46" t="str">
            <v>Tidak untuk formasi CPNS</v>
          </cell>
          <cell r="E46" t="str">
            <v>Administrasi</v>
          </cell>
          <cell r="F46" t="str">
            <v>PENGADMINISTRASI</v>
          </cell>
          <cell r="G46" t="str">
            <v>KESEHATAN</v>
          </cell>
        </row>
        <row r="47">
          <cell r="C47" t="str">
            <v>PENGADMINISTRASI KESENIAN DAN BUDAYA DAERAH</v>
          </cell>
          <cell r="D47" t="str">
            <v>Tidak untuk formasi CPNS</v>
          </cell>
          <cell r="E47" t="str">
            <v>Administrasi</v>
          </cell>
          <cell r="F47" t="str">
            <v>PENGADMINISTRASI</v>
          </cell>
          <cell r="G47" t="str">
            <v>KESENIAN DAN BUDAYA DAERAH</v>
          </cell>
        </row>
        <row r="48">
          <cell r="C48" t="str">
            <v>PENGADMINISTRASI KEUANGAN</v>
          </cell>
          <cell r="E48" t="str">
            <v>Administrasi</v>
          </cell>
          <cell r="F48" t="str">
            <v>PENGADMINISTRASI</v>
          </cell>
          <cell r="G48" t="str">
            <v>KEUANGAN</v>
          </cell>
        </row>
        <row r="49">
          <cell r="C49" t="str">
            <v>PENGADMINISTRASI KINERJA</v>
          </cell>
          <cell r="D49" t="str">
            <v>Tidak untuk formasi CPNS</v>
          </cell>
          <cell r="E49" t="str">
            <v>Administrasi</v>
          </cell>
          <cell r="F49" t="str">
            <v>PENGADMINISTRASI</v>
          </cell>
          <cell r="G49" t="str">
            <v>KINERJA</v>
          </cell>
        </row>
        <row r="50">
          <cell r="C50" t="str">
            <v>PENGADMINISTRASI KOLEKSI TUMBUHAN</v>
          </cell>
          <cell r="E50" t="str">
            <v>Administrasi</v>
          </cell>
          <cell r="F50" t="str">
            <v>PENGADMINISTRASI</v>
          </cell>
          <cell r="G50" t="str">
            <v>KOLEKSI TUMBUHAN</v>
          </cell>
        </row>
        <row r="51">
          <cell r="C51" t="str">
            <v>PENGADMINISTRASI LAYANAN BIMBINGAN DAN KONSELING</v>
          </cell>
          <cell r="E51" t="str">
            <v>Administrasi</v>
          </cell>
          <cell r="F51" t="str">
            <v>PENGADMINISTRASI</v>
          </cell>
          <cell r="G51" t="str">
            <v>LAYANAN BIMBINGAN DAN KONSELING</v>
          </cell>
        </row>
        <row r="52">
          <cell r="C52" t="str">
            <v>PENGADMINISTRASI LAYANAN INFORMASI DAN PUBLIKASI</v>
          </cell>
          <cell r="E52" t="str">
            <v>Administrasi</v>
          </cell>
          <cell r="F52" t="str">
            <v>PENGADMINISTRASI</v>
          </cell>
          <cell r="G52" t="str">
            <v>LAYANAN INFORMASI DAN PUBLIKASI</v>
          </cell>
        </row>
        <row r="53">
          <cell r="C53" t="str">
            <v>PENGADMINISTRASI LAYANAN KEGIATAN KEMAHASISWAAN</v>
          </cell>
          <cell r="E53" t="str">
            <v>Administrasi</v>
          </cell>
          <cell r="F53" t="str">
            <v>PENGADMINISTRASI</v>
          </cell>
          <cell r="G53" t="str">
            <v>LAYANAN KEGIATAN KEMAHASISWAAN</v>
          </cell>
        </row>
        <row r="54">
          <cell r="C54" t="str">
            <v>PENGADMINISTRASI LAYANAN KESEJAHTERAAN MAHASISWA</v>
          </cell>
          <cell r="E54" t="str">
            <v>Administrasi</v>
          </cell>
          <cell r="F54" t="str">
            <v>PENGADMINISTRASI</v>
          </cell>
          <cell r="G54" t="str">
            <v>LAYANAN KESEJAHTERAAN MAHASISWA</v>
          </cell>
        </row>
        <row r="55">
          <cell r="C55" t="str">
            <v>PENGADMINISTRASI MINAT, BAKAT, DAN PENALARAN MAHASISWA</v>
          </cell>
          <cell r="E55" t="str">
            <v>Administrasi</v>
          </cell>
          <cell r="F55" t="str">
            <v>PENGADMINISTRASI</v>
          </cell>
          <cell r="G55" t="str">
            <v>MINAT, BAKAT, DAN PENALARAN MAHASISWA</v>
          </cell>
        </row>
        <row r="56">
          <cell r="C56" t="str">
            <v>PENGADMINISTRASI NOTA PERHITUNGAN PAJAK/RETRIBUSI DAERAH</v>
          </cell>
          <cell r="D56" t="str">
            <v>Tidak untuk formasi CPNS</v>
          </cell>
          <cell r="E56" t="str">
            <v>Administrasi</v>
          </cell>
          <cell r="F56" t="str">
            <v>PENGADMINISTRASI</v>
          </cell>
          <cell r="G56" t="str">
            <v>NOTA PERHITUNGAN PAJAK/RETRIBUSI DAERAH</v>
          </cell>
        </row>
        <row r="57">
          <cell r="C57" t="str">
            <v>PENGADMINISTRASI ORGANISASI DAN MANAJEMEN MUTU</v>
          </cell>
          <cell r="D57" t="str">
            <v>Tidak untuk formasi CPNS</v>
          </cell>
          <cell r="E57" t="str">
            <v>Administrasi</v>
          </cell>
          <cell r="F57" t="str">
            <v>PENGADMINISTRASI</v>
          </cell>
          <cell r="G57" t="str">
            <v>ORGANISASI DAN MANAJEMEN MUTU</v>
          </cell>
        </row>
        <row r="58">
          <cell r="C58" t="str">
            <v>PENGADMINISTRASI OTDA</v>
          </cell>
          <cell r="D58" t="str">
            <v>Tidak untuk formasi CPNS</v>
          </cell>
          <cell r="E58" t="str">
            <v>Administrasi</v>
          </cell>
          <cell r="F58" t="str">
            <v>PENGADMINISTRASI</v>
          </cell>
          <cell r="G58" t="str">
            <v>OTDA</v>
          </cell>
        </row>
        <row r="59">
          <cell r="C59" t="str">
            <v>PENGADMINISTRASI PAJAK</v>
          </cell>
          <cell r="E59" t="str">
            <v>Administrasi</v>
          </cell>
          <cell r="F59" t="str">
            <v>PENGADMINISTRASI</v>
          </cell>
          <cell r="G59" t="str">
            <v>PAJAK</v>
          </cell>
        </row>
        <row r="60">
          <cell r="C60" t="str">
            <v>PENGADMINISTRASI PARTAI</v>
          </cell>
          <cell r="D60" t="str">
            <v>Tidak untuk formasi CPNS</v>
          </cell>
          <cell r="E60" t="str">
            <v>Administrasi</v>
          </cell>
          <cell r="F60" t="str">
            <v>PENGADMINISTRASI</v>
          </cell>
          <cell r="G60" t="str">
            <v>PARTAI</v>
          </cell>
        </row>
        <row r="61">
          <cell r="C61" t="str">
            <v>PENGADMINISTRASI PELAYANAN KHUSUS</v>
          </cell>
          <cell r="E61" t="str">
            <v>Administrasi</v>
          </cell>
          <cell r="F61" t="str">
            <v>PENGADMINISTRASI</v>
          </cell>
          <cell r="G61" t="str">
            <v>PELAYANAN KHUSUS</v>
          </cell>
        </row>
        <row r="62">
          <cell r="C62" t="str">
            <v>PENGADMINISTRASI PELAYANAN PERSIDANGAN</v>
          </cell>
          <cell r="E62" t="str">
            <v>Administrasi</v>
          </cell>
          <cell r="F62" t="str">
            <v>PENGADMINISTRASI</v>
          </cell>
          <cell r="G62" t="str">
            <v>PELAYANAN PERSIDANGAN</v>
          </cell>
        </row>
        <row r="63">
          <cell r="C63" t="str">
            <v>PENGADMINISTRASI PEMERINTAHAN KECAMATAN</v>
          </cell>
          <cell r="D63" t="str">
            <v>Tidak untuk formasi CPNS</v>
          </cell>
          <cell r="E63" t="str">
            <v>Administrasi</v>
          </cell>
          <cell r="F63" t="str">
            <v>PENGADMINISTRASI</v>
          </cell>
          <cell r="G63" t="str">
            <v>PEMERINTAHAN KECAMATAN</v>
          </cell>
        </row>
        <row r="64">
          <cell r="C64" t="str">
            <v>PENGADMINISTRASI PENANGAN PERKARA</v>
          </cell>
          <cell r="E64" t="str">
            <v>Administrasi</v>
          </cell>
          <cell r="F64" t="str">
            <v>PENGADMINISTRASI</v>
          </cell>
          <cell r="G64" t="str">
            <v>PENANGAN PERKARA</v>
          </cell>
        </row>
        <row r="65">
          <cell r="C65" t="str">
            <v>PENGADMINISTRASI PENERBIT IZIN</v>
          </cell>
          <cell r="D65" t="str">
            <v>Tidak untuk formasi CPNS</v>
          </cell>
          <cell r="E65" t="str">
            <v>Administrasi</v>
          </cell>
          <cell r="F65" t="str">
            <v>PENGADMINISTRASI</v>
          </cell>
          <cell r="G65" t="str">
            <v>PENERBIT IZIN</v>
          </cell>
        </row>
        <row r="66">
          <cell r="C66" t="str">
            <v>PENGADMINISTRASI PENGANGKATAN DAN PENGAKUAN ANAK</v>
          </cell>
          <cell r="D66" t="str">
            <v>Tidak untuk formasi CPNS</v>
          </cell>
          <cell r="E66" t="str">
            <v>Administrasi</v>
          </cell>
          <cell r="F66" t="str">
            <v>PENGADMINISTRASI</v>
          </cell>
          <cell r="G66" t="str">
            <v>PENGANGKATAN DAN PENGAKUAN ANAK</v>
          </cell>
        </row>
        <row r="67">
          <cell r="C67" t="str">
            <v>PENGADMINISTRASI PENGUJIAN</v>
          </cell>
          <cell r="D67" t="str">
            <v>Tidak untuk formasi CPNS</v>
          </cell>
          <cell r="E67" t="str">
            <v>Administrasi</v>
          </cell>
          <cell r="F67" t="str">
            <v>PENGADMINISTRASI</v>
          </cell>
          <cell r="G67" t="str">
            <v>PENGUJIAN</v>
          </cell>
        </row>
        <row r="68">
          <cell r="C68" t="str">
            <v>PENGADMINISTRASI PERENCANAAN DAN PROGRAM</v>
          </cell>
          <cell r="E68" t="str">
            <v>Administrasi</v>
          </cell>
          <cell r="F68" t="str">
            <v>PENGADMINISTRASI</v>
          </cell>
          <cell r="G68" t="str">
            <v>PERENCANAAN DAN PROGRAM</v>
          </cell>
        </row>
        <row r="69">
          <cell r="C69" t="str">
            <v>PENGADMINISTRASI PERIJINAN</v>
          </cell>
          <cell r="D69" t="str">
            <v>Tidak untuk formasi CPNS</v>
          </cell>
          <cell r="E69" t="str">
            <v>Administrasi</v>
          </cell>
          <cell r="F69" t="str">
            <v>PENGADMINISTRASI</v>
          </cell>
          <cell r="G69" t="str">
            <v>PERIJINAN</v>
          </cell>
        </row>
        <row r="70">
          <cell r="C70" t="str">
            <v>PENGADMINISTRASI PERSURATAN</v>
          </cell>
          <cell r="D70" t="str">
            <v>Tidak untuk formasi CPNS</v>
          </cell>
          <cell r="E70" t="str">
            <v>Administrasi</v>
          </cell>
          <cell r="F70" t="str">
            <v>PENGADMINISTRASI</v>
          </cell>
          <cell r="G70" t="str">
            <v>PERSURATAN</v>
          </cell>
        </row>
        <row r="71">
          <cell r="C71" t="str">
            <v>PENGADMINISTRASI PERTANAHAN</v>
          </cell>
          <cell r="D71" t="str">
            <v>Tidak untuk formasi CPNS</v>
          </cell>
          <cell r="E71" t="str">
            <v>Administrasi</v>
          </cell>
          <cell r="F71" t="str">
            <v>PENGADMINISTRASI</v>
          </cell>
          <cell r="G71" t="str">
            <v>PERTANAHAN</v>
          </cell>
        </row>
        <row r="72">
          <cell r="C72" t="str">
            <v>PENGADMINISTRASI PERUMUSAN SNI</v>
          </cell>
          <cell r="D72" t="str">
            <v>Tidak untuk formasi CPNS</v>
          </cell>
          <cell r="E72" t="str">
            <v>Administrasi</v>
          </cell>
          <cell r="F72" t="str">
            <v>PENGADMINISTRASI</v>
          </cell>
          <cell r="G72" t="str">
            <v>PERUMUSAN SNI</v>
          </cell>
        </row>
        <row r="73">
          <cell r="C73" t="str">
            <v>PENGADMINISTRASI POLIKLINIK</v>
          </cell>
          <cell r="D73" t="str">
            <v>Tidak untuk formasi CPNS</v>
          </cell>
          <cell r="E73" t="str">
            <v>Administrasi</v>
          </cell>
          <cell r="F73" t="str">
            <v>PENGADMINISTRASI</v>
          </cell>
          <cell r="G73" t="str">
            <v>POLIKLINIK</v>
          </cell>
        </row>
        <row r="74">
          <cell r="C74" t="str">
            <v>PENGADMINISTRASI PROGRAM DAN KERJASAMA</v>
          </cell>
          <cell r="D74" t="str">
            <v>Tidak untuk formasi CPNS</v>
          </cell>
          <cell r="E74" t="str">
            <v>Administrasi</v>
          </cell>
          <cell r="F74" t="str">
            <v>PENGADMINISTRASI</v>
          </cell>
          <cell r="G74" t="str">
            <v>PROGRAM DAN KERJASAMA</v>
          </cell>
        </row>
        <row r="75">
          <cell r="C75" t="str">
            <v>PENGADMINISTRASI PROGRAM DAN TATA OPERASIONAL PENELITIAN</v>
          </cell>
          <cell r="D75" t="str">
            <v>Tidak untuk formasi CPNS</v>
          </cell>
          <cell r="E75" t="str">
            <v>Administrasi</v>
          </cell>
          <cell r="F75" t="str">
            <v>PENGADMINISTRASI</v>
          </cell>
          <cell r="G75" t="str">
            <v>PROGRAM DAN TATA OPERASIONAL PENELITIAN</v>
          </cell>
        </row>
        <row r="76">
          <cell r="C76" t="str">
            <v>PENGADMINISTRASI REGISTRASI PERKARA</v>
          </cell>
          <cell r="E76" t="str">
            <v>Administrasi</v>
          </cell>
          <cell r="F76" t="str">
            <v>PENGADMINISTRASI</v>
          </cell>
          <cell r="G76" t="str">
            <v>REGISTRASI PERKARA</v>
          </cell>
        </row>
        <row r="77">
          <cell r="C77" t="str">
            <v>PENGADMINISTRASI SENJATA API DAN AMUNISI</v>
          </cell>
          <cell r="D77" t="str">
            <v>Tidak untuk formasi CPNS</v>
          </cell>
          <cell r="E77" t="str">
            <v>Administrasi</v>
          </cell>
          <cell r="F77" t="str">
            <v>PENGADMINISTRASI</v>
          </cell>
          <cell r="G77" t="str">
            <v>SENJATA API DAN AMUNISI</v>
          </cell>
        </row>
        <row r="78">
          <cell r="C78" t="str">
            <v>PENGADMINISTRASI SERTIFIKASI PVT</v>
          </cell>
          <cell r="E78" t="str">
            <v>Administrasi</v>
          </cell>
          <cell r="F78" t="str">
            <v>PENGADMINISTRASI</v>
          </cell>
          <cell r="G78" t="str">
            <v>SERTIFIKASI PVT</v>
          </cell>
        </row>
        <row r="79">
          <cell r="C79" t="str">
            <v>PENGADMINISTRASI SISTEM PENERAPAN STANDARDISASI DAN PENANGANAN PENGADUAN STANDAR SUKARELA</v>
          </cell>
          <cell r="D79" t="str">
            <v>Tidak untuk formasi CPNS</v>
          </cell>
          <cell r="E79" t="str">
            <v>Administrasi</v>
          </cell>
          <cell r="F79" t="str">
            <v>PENGADMINISTRASI</v>
          </cell>
          <cell r="G79" t="str">
            <v>SISTEM PENERAPAN STANDARDISASI DAN PENANGANAN PENGADUAN STANDAR SUKARELA</v>
          </cell>
        </row>
        <row r="80">
          <cell r="C80" t="str">
            <v>PENGADMINISTRASI TUGAS BELAJAR/IJIN BELAJAR</v>
          </cell>
          <cell r="D80" t="str">
            <v>Tidak untuk formasi CPNS</v>
          </cell>
          <cell r="E80" t="str">
            <v>Administrasi</v>
          </cell>
          <cell r="F80" t="str">
            <v>PENGADMINISTRASI</v>
          </cell>
          <cell r="G80" t="str">
            <v>TUGAS BELAJAR/IJIN BELAJAR</v>
          </cell>
        </row>
        <row r="81">
          <cell r="C81" t="str">
            <v>PENGADMINISTRASI UMUM</v>
          </cell>
          <cell r="E81" t="str">
            <v>Administrasi</v>
          </cell>
          <cell r="F81" t="str">
            <v>PENGADMINISTRASI</v>
          </cell>
          <cell r="G81" t="str">
            <v>UMUM</v>
          </cell>
        </row>
        <row r="82">
          <cell r="C82" t="str">
            <v>PENGADMINISTRASI UNESCO</v>
          </cell>
          <cell r="E82" t="str">
            <v>Administrasi</v>
          </cell>
          <cell r="F82" t="str">
            <v>PENGADMINISTRASI</v>
          </cell>
          <cell r="G82" t="str">
            <v>UNESCO</v>
          </cell>
        </row>
        <row r="83">
          <cell r="C83" t="str">
            <v>PENGADMINISTRASI USAHA BMN</v>
          </cell>
          <cell r="D83" t="str">
            <v>Tidak untuk formasi CPNS</v>
          </cell>
          <cell r="E83" t="str">
            <v>Administrasi</v>
          </cell>
          <cell r="F83" t="str">
            <v>PENGADMINISTRASI</v>
          </cell>
          <cell r="G83" t="str">
            <v>USAHA BMN</v>
          </cell>
        </row>
        <row r="84">
          <cell r="C84" t="str">
            <v>PENGAMINISTRASI IZIN KAWIN DAN IZIN CERAI</v>
          </cell>
          <cell r="D84" t="str">
            <v>Tidak untuk formasi CPNS</v>
          </cell>
          <cell r="E84" t="str">
            <v>Administrasi</v>
          </cell>
          <cell r="F84" t="str">
            <v>PENGAMINISTRASI</v>
          </cell>
          <cell r="G84" t="str">
            <v>IZIN KAWIN DAN IZIN CERAI</v>
          </cell>
        </row>
        <row r="85">
          <cell r="C85" t="str">
            <v>ANALIS ADMINISTRASI PERIZINAN PENELITIAN</v>
          </cell>
          <cell r="E85" t="str">
            <v>Analis</v>
          </cell>
          <cell r="F85" t="str">
            <v>ANALIS</v>
          </cell>
          <cell r="G85" t="str">
            <v>ADMINISTRASI PERIZINAN PENELITIAN</v>
          </cell>
        </row>
        <row r="86">
          <cell r="C86" t="str">
            <v>ANALIS ALIH TEKNOLOGI DAN INKUBASI</v>
          </cell>
          <cell r="E86" t="str">
            <v>Analis</v>
          </cell>
          <cell r="F86" t="str">
            <v>ANALIS</v>
          </cell>
          <cell r="G86" t="str">
            <v>ALIH TEKNOLOGI DAN INKUBASI</v>
          </cell>
        </row>
        <row r="87">
          <cell r="C87" t="str">
            <v>ANALIS BINA KEHIDUPAN AGAMA</v>
          </cell>
          <cell r="E87" t="str">
            <v>Analis</v>
          </cell>
          <cell r="F87" t="str">
            <v>ANALIS</v>
          </cell>
          <cell r="G87" t="str">
            <v>BINA KEHIDUPAN AGAMA</v>
          </cell>
        </row>
        <row r="88">
          <cell r="C88" t="str">
            <v>ANALIS INFORMASI SUMBER DAYA HUTAN</v>
          </cell>
          <cell r="E88" t="str">
            <v>Analis</v>
          </cell>
          <cell r="F88" t="str">
            <v>ANALIS</v>
          </cell>
          <cell r="G88" t="str">
            <v>INFORMASI SUMBER DAYA HUTAN</v>
          </cell>
        </row>
        <row r="89">
          <cell r="C89" t="str">
            <v>ANALIS KERJASAMA INDUSTRI HIJAU</v>
          </cell>
          <cell r="E89" t="str">
            <v>Analis</v>
          </cell>
          <cell r="F89" t="str">
            <v>ANALIS</v>
          </cell>
          <cell r="G89" t="str">
            <v>KERJASAMA INDUSTRI HIJAU</v>
          </cell>
        </row>
        <row r="90">
          <cell r="C90" t="str">
            <v>ANALIS KERJASAMA TEKNIK DAN PROMOSI INDUSTRI</v>
          </cell>
          <cell r="E90" t="str">
            <v>Analis</v>
          </cell>
          <cell r="F90" t="str">
            <v>ANALIS</v>
          </cell>
          <cell r="G90" t="str">
            <v>KERJASAMA TEKNIK DAN PROMOSI INDUSTRI</v>
          </cell>
        </row>
        <row r="91">
          <cell r="C91" t="str">
            <v>ANALIS KETAHANAN INDUSTRI</v>
          </cell>
          <cell r="E91" t="str">
            <v>Analis</v>
          </cell>
          <cell r="F91" t="str">
            <v>ANALIS</v>
          </cell>
          <cell r="G91" t="str">
            <v>KETAHANAN INDUSTRI</v>
          </cell>
        </row>
        <row r="92">
          <cell r="C92" t="str">
            <v>ANALIS KINERJA INDUSTRI</v>
          </cell>
          <cell r="E92" t="str">
            <v>Analis</v>
          </cell>
          <cell r="F92" t="str">
            <v>ANALIS</v>
          </cell>
          <cell r="G92" t="str">
            <v>KINERJA INDUSTRI</v>
          </cell>
        </row>
        <row r="93">
          <cell r="C93" t="str">
            <v>ANALIS KONSERVASI INDUSTRI</v>
          </cell>
          <cell r="E93" t="str">
            <v>Analis</v>
          </cell>
          <cell r="F93" t="str">
            <v>ANALIS</v>
          </cell>
          <cell r="G93" t="str">
            <v>KONSERVASI INDUSTRI</v>
          </cell>
        </row>
        <row r="94">
          <cell r="C94" t="str">
            <v>ANALIS MUTU BAHAN DAN BARANG TEKNIK</v>
          </cell>
          <cell r="E94" t="str">
            <v>Analis</v>
          </cell>
          <cell r="F94" t="str">
            <v>ANALIS</v>
          </cell>
          <cell r="G94" t="str">
            <v>MUTU BAHAN DAN BARANG TEKNIK</v>
          </cell>
        </row>
        <row r="95">
          <cell r="C95" t="str">
            <v>ANALIS MUTU SERTIFIKASI INDUSTRI</v>
          </cell>
          <cell r="E95" t="str">
            <v>Analis</v>
          </cell>
          <cell r="F95" t="str">
            <v>ANALIS</v>
          </cell>
          <cell r="G95" t="str">
            <v>MUTU SERTIFIKASI INDUSTRI</v>
          </cell>
        </row>
        <row r="96">
          <cell r="C96" t="str">
            <v>ANALIS OBJEK WISATA</v>
          </cell>
          <cell r="E96" t="str">
            <v>Analis</v>
          </cell>
          <cell r="F96" t="str">
            <v>ANALIS</v>
          </cell>
          <cell r="G96" t="str">
            <v>OBJEK WISATA</v>
          </cell>
        </row>
        <row r="97">
          <cell r="C97" t="str">
            <v>ANALIS PENCEMARAN LAUT</v>
          </cell>
          <cell r="E97" t="str">
            <v>Analis</v>
          </cell>
          <cell r="F97" t="str">
            <v>ANALIS</v>
          </cell>
          <cell r="G97" t="str">
            <v>PENCEMARAN LAUT</v>
          </cell>
        </row>
        <row r="98">
          <cell r="C98" t="str">
            <v>ANALIS PENDAYAGUNAAN IPTEK</v>
          </cell>
          <cell r="E98" t="str">
            <v>Analis</v>
          </cell>
          <cell r="F98" t="str">
            <v>ANALIS</v>
          </cell>
          <cell r="G98" t="str">
            <v>PENDAYAGUNAAN IPTEK</v>
          </cell>
        </row>
        <row r="99">
          <cell r="C99" t="str">
            <v>ANALIS PENJAMIN MUTU</v>
          </cell>
          <cell r="E99" t="str">
            <v>Analis</v>
          </cell>
          <cell r="F99" t="str">
            <v>ANALIS</v>
          </cell>
          <cell r="G99" t="str">
            <v>PENJAMIN MUTU</v>
          </cell>
        </row>
        <row r="100">
          <cell r="C100" t="str">
            <v>ANALIS PERATURAN STANDARDISASI DAN TEKNOLOGI</v>
          </cell>
          <cell r="E100" t="str">
            <v>Analis</v>
          </cell>
          <cell r="F100" t="str">
            <v>ANALIS</v>
          </cell>
          <cell r="G100" t="str">
            <v>PERATURAN STANDARDISASI DAN TEKNOLOGI</v>
          </cell>
        </row>
        <row r="101">
          <cell r="C101" t="str">
            <v>ANALIS PERATURAN STANDARDISASI TEKNOLOGI DAN HKI</v>
          </cell>
          <cell r="E101" t="str">
            <v>Analis</v>
          </cell>
          <cell r="F101" t="str">
            <v>ANALIS</v>
          </cell>
          <cell r="G101" t="str">
            <v>PERATURAN STANDARDISASI TEKNOLOGI DAN HKI</v>
          </cell>
        </row>
        <row r="102">
          <cell r="C102" t="str">
            <v>ANALIS PRASARANA DAN ENERGI</v>
          </cell>
          <cell r="E102" t="str">
            <v>Analis</v>
          </cell>
          <cell r="F102" t="str">
            <v>ANALIS</v>
          </cell>
          <cell r="G102" t="str">
            <v>PRASARANA DAN ENERGI</v>
          </cell>
        </row>
        <row r="103">
          <cell r="C103" t="str">
            <v>ANALIS SERTIFIKASI INDUSTRI</v>
          </cell>
          <cell r="E103" t="str">
            <v>Analis</v>
          </cell>
          <cell r="F103" t="str">
            <v>ANALIS</v>
          </cell>
          <cell r="G103" t="str">
            <v>SERTIFIKASI INDUSTRI</v>
          </cell>
        </row>
        <row r="104">
          <cell r="C104" t="str">
            <v>ANALIS SISTEM MUTU DAN LINGKUNGAN</v>
          </cell>
          <cell r="E104" t="str">
            <v>Analis</v>
          </cell>
          <cell r="F104" t="str">
            <v>ANALIS</v>
          </cell>
          <cell r="G104" t="str">
            <v>SISTEM MUTU DAN LINGKUNGAN</v>
          </cell>
        </row>
        <row r="105">
          <cell r="C105" t="str">
            <v>ANALIS ADMINISTRASI PERIZINAN PENELITIAN</v>
          </cell>
          <cell r="E105" t="str">
            <v>Analis</v>
          </cell>
          <cell r="F105" t="str">
            <v>ANALIS</v>
          </cell>
          <cell r="G105" t="str">
            <v>ADMINISTRASI PERIZINAN PENELITIAN</v>
          </cell>
        </row>
        <row r="106">
          <cell r="C106" t="str">
            <v>ANALIS ADVOKASI DAN KIE</v>
          </cell>
          <cell r="E106" t="str">
            <v>Analis</v>
          </cell>
          <cell r="F106" t="str">
            <v>ANALIS</v>
          </cell>
          <cell r="G106" t="str">
            <v>ADVOKASI DAN KIE</v>
          </cell>
        </row>
        <row r="107">
          <cell r="C107" t="str">
            <v>ANALIS AKOMODASI HAJI</v>
          </cell>
          <cell r="E107" t="str">
            <v>Analis</v>
          </cell>
          <cell r="F107" t="str">
            <v>ANALIS</v>
          </cell>
          <cell r="G107" t="str">
            <v>AKOMODASI HAJI</v>
          </cell>
        </row>
        <row r="108">
          <cell r="C108" t="str">
            <v>ANALIS AKREDITASI LEMBAGA DIKLAT</v>
          </cell>
          <cell r="E108" t="str">
            <v>Analis</v>
          </cell>
          <cell r="F108" t="str">
            <v>ANALIS</v>
          </cell>
          <cell r="G108" t="str">
            <v>AKREDITASI LEMBAGA DIKLAT</v>
          </cell>
        </row>
        <row r="109">
          <cell r="C109" t="str">
            <v>ANALIS AKSES INDUSTRI</v>
          </cell>
          <cell r="E109" t="str">
            <v>Analis</v>
          </cell>
          <cell r="F109" t="str">
            <v>ANALIS</v>
          </cell>
          <cell r="G109" t="str">
            <v>AKSES INDUSTRI</v>
          </cell>
        </row>
        <row r="110">
          <cell r="C110" t="str">
            <v>ANALIS AKSES PEMASARAN</v>
          </cell>
          <cell r="E110" t="str">
            <v>Analis</v>
          </cell>
          <cell r="F110" t="str">
            <v>ANALIS</v>
          </cell>
          <cell r="G110" t="str">
            <v>AKSES PEMASARAN</v>
          </cell>
        </row>
        <row r="111">
          <cell r="C111" t="str">
            <v>ANALIS AKUNTABILITAS APARATUR</v>
          </cell>
          <cell r="E111" t="str">
            <v>Analis</v>
          </cell>
          <cell r="F111" t="str">
            <v>ANALIS</v>
          </cell>
          <cell r="G111" t="str">
            <v>AKUNTABILITAS APARATUR</v>
          </cell>
        </row>
        <row r="112">
          <cell r="C112" t="str">
            <v>ANALIS AKUNTABILITAS KINERJA</v>
          </cell>
          <cell r="E112" t="str">
            <v>Analis</v>
          </cell>
          <cell r="F112" t="str">
            <v>ANALIS</v>
          </cell>
          <cell r="G112" t="str">
            <v>AKUNTABILITAS KINERJA</v>
          </cell>
        </row>
        <row r="113">
          <cell r="C113" t="str">
            <v>ANALIS AKUNTANSI DAN PERSEDIAAN</v>
          </cell>
          <cell r="E113" t="str">
            <v>Analis</v>
          </cell>
          <cell r="F113" t="str">
            <v>ANALIS</v>
          </cell>
          <cell r="G113" t="str">
            <v>AKUNTANSI DAN PERSEDIAAN</v>
          </cell>
        </row>
        <row r="114">
          <cell r="C114" t="str">
            <v>ANALIS ALAT PENANGKAP IKAN DAN ALAT BANTU PENANGKAPAN IKAN</v>
          </cell>
          <cell r="E114" t="str">
            <v>Analis</v>
          </cell>
          <cell r="F114" t="str">
            <v>ANALIS</v>
          </cell>
          <cell r="G114" t="str">
            <v>ALAT PENANGKAP IKAN DAN ALAT BANTU PENANGKAPAN IKAN</v>
          </cell>
        </row>
        <row r="115">
          <cell r="C115" t="str">
            <v>ANALIS ALAT REPRODUKSI IKAN</v>
          </cell>
          <cell r="E115" t="str">
            <v>Analis</v>
          </cell>
          <cell r="F115" t="str">
            <v>ANALIS</v>
          </cell>
          <cell r="G115" t="str">
            <v>ALAT REPRODUKSI IKAN</v>
          </cell>
        </row>
        <row r="116">
          <cell r="C116" t="str">
            <v>ANALIS ALSINTAN</v>
          </cell>
          <cell r="E116" t="str">
            <v>Analis</v>
          </cell>
          <cell r="F116" t="str">
            <v>ANALIS</v>
          </cell>
          <cell r="G116" t="str">
            <v>ALSINTAN</v>
          </cell>
        </row>
        <row r="117">
          <cell r="C117" t="str">
            <v>ANALIS ANGGARAN</v>
          </cell>
          <cell r="E117" t="str">
            <v>Analis</v>
          </cell>
          <cell r="F117" t="str">
            <v>ANALIS</v>
          </cell>
          <cell r="G117" t="str">
            <v>ANGGARAN</v>
          </cell>
        </row>
        <row r="118">
          <cell r="C118" t="str">
            <v>ANALIS ANGKUTAN DARAT</v>
          </cell>
          <cell r="E118" t="str">
            <v>Analis</v>
          </cell>
          <cell r="F118" t="str">
            <v>ANALIS</v>
          </cell>
          <cell r="G118" t="str">
            <v>ANGKUTAN DARAT</v>
          </cell>
        </row>
        <row r="119">
          <cell r="C119" t="str">
            <v>ANALIS ANGKUTAN LAUT</v>
          </cell>
          <cell r="E119" t="str">
            <v>Analis</v>
          </cell>
          <cell r="F119" t="str">
            <v>ANALIS</v>
          </cell>
          <cell r="G119" t="str">
            <v>ANGKUTAN LAUT</v>
          </cell>
        </row>
        <row r="120">
          <cell r="C120" t="str">
            <v>ANALIS ANGKUTAN UDARA</v>
          </cell>
          <cell r="E120" t="str">
            <v>Analis</v>
          </cell>
          <cell r="F120" t="str">
            <v>ANALIS</v>
          </cell>
          <cell r="G120" t="str">
            <v>ANGKUTAN UDARA</v>
          </cell>
        </row>
        <row r="121">
          <cell r="C121" t="str">
            <v>ANALIS APLIKASI MODEL PENGEMBANGAN INDUSTRI</v>
          </cell>
          <cell r="E121" t="str">
            <v>Analis</v>
          </cell>
          <cell r="F121" t="str">
            <v>ANALIS</v>
          </cell>
          <cell r="G121" t="str">
            <v>APLIKASI MODEL PENGEMBANGAN INDUSTRI</v>
          </cell>
        </row>
        <row r="122">
          <cell r="C122" t="str">
            <v>ANALIS APRESIASI FILM</v>
          </cell>
          <cell r="E122" t="str">
            <v>Analis</v>
          </cell>
          <cell r="F122" t="str">
            <v>ANALIS</v>
          </cell>
          <cell r="G122" t="str">
            <v>APRESIASI FILM</v>
          </cell>
        </row>
        <row r="123">
          <cell r="C123" t="str">
            <v>ANALIS APRESIASI KARYA SENI</v>
          </cell>
          <cell r="E123" t="str">
            <v>Analis</v>
          </cell>
          <cell r="F123" t="str">
            <v>ANALIS</v>
          </cell>
          <cell r="G123" t="str">
            <v>APRESIASI KARYA SENI</v>
          </cell>
        </row>
        <row r="124">
          <cell r="C124" t="str">
            <v>ANALIS ARSITEKTUR</v>
          </cell>
          <cell r="E124" t="str">
            <v>Analis</v>
          </cell>
          <cell r="F124" t="str">
            <v>ANALIS</v>
          </cell>
          <cell r="G124" t="str">
            <v>ARSITEKTUR</v>
          </cell>
        </row>
        <row r="125">
          <cell r="C125" t="str">
            <v>ANALIS ASET NEGARA</v>
          </cell>
          <cell r="E125" t="str">
            <v>Analis</v>
          </cell>
          <cell r="F125" t="str">
            <v>ANALIS</v>
          </cell>
          <cell r="G125" t="str">
            <v>ASET NEGARA</v>
          </cell>
        </row>
        <row r="126">
          <cell r="C126" t="str">
            <v>ANALIS ASRAMA HAJI</v>
          </cell>
          <cell r="E126" t="str">
            <v>Analis</v>
          </cell>
          <cell r="F126" t="str">
            <v>ANALIS</v>
          </cell>
          <cell r="G126" t="str">
            <v>ASRAMA HAJI</v>
          </cell>
        </row>
        <row r="127">
          <cell r="C127" t="str">
            <v>ANALIS BAHAN DAN BARANG TEKNIK LOGAM</v>
          </cell>
          <cell r="E127" t="str">
            <v>Analis</v>
          </cell>
          <cell r="F127" t="str">
            <v>ANALIS</v>
          </cell>
          <cell r="G127" t="str">
            <v>BAHAN DAN BARANG TEKNIK LOGAM</v>
          </cell>
        </row>
        <row r="128">
          <cell r="C128" t="str">
            <v>ANALIS BAHAN KAJIAN AL-QURAN</v>
          </cell>
          <cell r="E128" t="str">
            <v>Analis</v>
          </cell>
          <cell r="F128" t="str">
            <v>ANALIS</v>
          </cell>
          <cell r="G128" t="str">
            <v>BAHAN KAJIAN AL-QURAN</v>
          </cell>
        </row>
        <row r="129">
          <cell r="C129" t="str">
            <v>ANALIS BAHAN KETERANGAN</v>
          </cell>
          <cell r="E129" t="str">
            <v>Analis</v>
          </cell>
          <cell r="F129" t="str">
            <v>ANALIS</v>
          </cell>
          <cell r="G129" t="str">
            <v>BAHAN KETERANGAN</v>
          </cell>
        </row>
        <row r="130">
          <cell r="C130" t="str">
            <v>ANALIS BAHASA DAN SASTRA</v>
          </cell>
          <cell r="E130" t="str">
            <v>Analis</v>
          </cell>
          <cell r="F130" t="str">
            <v>ANALIS</v>
          </cell>
          <cell r="G130" t="str">
            <v>BAHASA DAN SASTRA</v>
          </cell>
        </row>
        <row r="131">
          <cell r="C131" t="str">
            <v>ANALIS BANGUNAN DAN PERUMAHAN</v>
          </cell>
          <cell r="E131" t="str">
            <v>Analis</v>
          </cell>
          <cell r="F131" t="str">
            <v>ANALIS</v>
          </cell>
          <cell r="G131" t="str">
            <v>BANGUNAN DAN PERUMAHAN</v>
          </cell>
        </row>
        <row r="132">
          <cell r="C132" t="str">
            <v>ANALIS BANGUNAN GEDUNG</v>
          </cell>
          <cell r="E132" t="str">
            <v>Analis</v>
          </cell>
          <cell r="F132" t="str">
            <v>ANALIS</v>
          </cell>
          <cell r="G132" t="str">
            <v>BANGUNAN GEDUNG</v>
          </cell>
        </row>
        <row r="133">
          <cell r="C133" t="str">
            <v>ANALIS BARANG DAN JASA</v>
          </cell>
          <cell r="E133" t="str">
            <v>Analis</v>
          </cell>
          <cell r="F133" t="str">
            <v>ANALIS</v>
          </cell>
          <cell r="G133" t="str">
            <v>BARANG DAN JASA</v>
          </cell>
        </row>
        <row r="134">
          <cell r="C134" t="str">
            <v>ANALIS BEA DAN CUKAI</v>
          </cell>
          <cell r="E134" t="str">
            <v>Analis</v>
          </cell>
          <cell r="F134" t="str">
            <v>ANALIS</v>
          </cell>
          <cell r="G134" t="str">
            <v>BEA DAN CUKAI</v>
          </cell>
        </row>
        <row r="135">
          <cell r="C135" t="str">
            <v>ANALIS BENCANA</v>
          </cell>
          <cell r="E135" t="str">
            <v>Analis</v>
          </cell>
          <cell r="F135" t="str">
            <v>ANALIS</v>
          </cell>
          <cell r="G135" t="str">
            <v>BENCANA</v>
          </cell>
        </row>
        <row r="136">
          <cell r="C136" t="str">
            <v>ANALIS BERITA</v>
          </cell>
          <cell r="E136" t="str">
            <v>Analis</v>
          </cell>
          <cell r="F136" t="str">
            <v>ANALIS</v>
          </cell>
          <cell r="G136" t="str">
            <v>BERITA</v>
          </cell>
        </row>
        <row r="137">
          <cell r="C137" t="str">
            <v>ANALIS BIDANG PENGAWASAN</v>
          </cell>
          <cell r="E137" t="str">
            <v>Analis</v>
          </cell>
          <cell r="F137" t="str">
            <v>ANALIS</v>
          </cell>
          <cell r="G137" t="str">
            <v>BIDANG PENGAWASAN</v>
          </cell>
        </row>
        <row r="138">
          <cell r="C138" t="str">
            <v>ANALIS BIOFISIK</v>
          </cell>
          <cell r="E138" t="str">
            <v>Analis</v>
          </cell>
          <cell r="F138" t="str">
            <v>ANALIS</v>
          </cell>
          <cell r="G138" t="str">
            <v>BIOFISIK</v>
          </cell>
        </row>
        <row r="139">
          <cell r="C139" t="str">
            <v>ANALIS BUDAYA KEAGAMAAN</v>
          </cell>
          <cell r="E139" t="str">
            <v>Analis</v>
          </cell>
          <cell r="F139" t="str">
            <v>ANALIS</v>
          </cell>
          <cell r="G139" t="str">
            <v>BUDAYA KEAGAMAAN</v>
          </cell>
        </row>
        <row r="140">
          <cell r="C140" t="str">
            <v>ANALIS BUDIDAYA PERIKANAN</v>
          </cell>
          <cell r="E140" t="str">
            <v>Analis</v>
          </cell>
          <cell r="F140" t="str">
            <v>ANALIS</v>
          </cell>
          <cell r="G140" t="str">
            <v>BUDIDAYA PERIKANAN</v>
          </cell>
        </row>
        <row r="141">
          <cell r="C141" t="str">
            <v>ANALIS CUACA</v>
          </cell>
          <cell r="E141" t="str">
            <v>Analis</v>
          </cell>
          <cell r="F141" t="str">
            <v>ANALIS</v>
          </cell>
          <cell r="G141" t="str">
            <v>CUACA</v>
          </cell>
        </row>
        <row r="142">
          <cell r="C142" t="str">
            <v>ANALIS DAMPAK SOSIAL</v>
          </cell>
          <cell r="E142" t="str">
            <v>Analis</v>
          </cell>
          <cell r="F142" t="str">
            <v>ANALIS</v>
          </cell>
          <cell r="G142" t="str">
            <v>DAMPAK SOSIAL</v>
          </cell>
        </row>
        <row r="143">
          <cell r="C143" t="str">
            <v>ANALIS DANA HAJI</v>
          </cell>
          <cell r="E143" t="str">
            <v>Analis</v>
          </cell>
          <cell r="F143" t="str">
            <v>ANALIS</v>
          </cell>
          <cell r="G143" t="str">
            <v>DANA HAJI</v>
          </cell>
        </row>
        <row r="144">
          <cell r="C144" t="str">
            <v>ANALIS DATA BIDANG EVALUASI DAN KERJASAMA PENELITIAN</v>
          </cell>
          <cell r="E144" t="str">
            <v>Analis</v>
          </cell>
          <cell r="F144" t="str">
            <v>ANALIS</v>
          </cell>
          <cell r="G144" t="str">
            <v>DATA BIDANG EVALUASI DAN KERJASAMA PENELITIAN</v>
          </cell>
        </row>
        <row r="145">
          <cell r="C145" t="str">
            <v>ANALIS DATA BIDANG PROGRAM DAN TATA OPERASIONAL PENELITIAN</v>
          </cell>
          <cell r="E145" t="str">
            <v>Analis</v>
          </cell>
          <cell r="F145" t="str">
            <v>ANALIS</v>
          </cell>
          <cell r="G145" t="str">
            <v>DATA BIDANG PROGRAM DAN TATA OPERASIONAL PENELITIAN</v>
          </cell>
        </row>
        <row r="146">
          <cell r="C146" t="str">
            <v>ANALIS DATA BLU (PTAN)</v>
          </cell>
          <cell r="E146" t="str">
            <v>Analis</v>
          </cell>
          <cell r="F146" t="str">
            <v>ANALIS</v>
          </cell>
          <cell r="G146" t="str">
            <v>DATA BLU (PTAN)</v>
          </cell>
        </row>
        <row r="147">
          <cell r="C147" t="str">
            <v>ANALIS DATA BUMN</v>
          </cell>
          <cell r="E147" t="str">
            <v>Analis</v>
          </cell>
          <cell r="F147" t="str">
            <v>ANALIS</v>
          </cell>
          <cell r="G147" t="str">
            <v>DATA BUMN</v>
          </cell>
        </row>
        <row r="148">
          <cell r="C148" t="str">
            <v>ANALIS DATA CAGAR BUDAYA DAN KOLEKSI MUSEUM</v>
          </cell>
          <cell r="E148" t="str">
            <v>Analis</v>
          </cell>
          <cell r="F148" t="str">
            <v>ANALIS</v>
          </cell>
          <cell r="G148" t="str">
            <v>DATA CAGAR BUDAYA DAN KOLEKSI MUSEUM</v>
          </cell>
        </row>
        <row r="149">
          <cell r="C149" t="str">
            <v>ANALIS DATA DAN INFORMASI</v>
          </cell>
          <cell r="E149" t="str">
            <v>Analis</v>
          </cell>
          <cell r="F149" t="str">
            <v>ANALIS</v>
          </cell>
          <cell r="G149" t="str">
            <v>DATA DAN INFORMASI</v>
          </cell>
        </row>
        <row r="150">
          <cell r="C150" t="str">
            <v>ANALIS DATA DAN INFORMASI</v>
          </cell>
          <cell r="E150" t="str">
            <v>Analis</v>
          </cell>
          <cell r="F150" t="str">
            <v>ANALIS</v>
          </cell>
          <cell r="G150" t="str">
            <v>DATA DAN INFORMASI</v>
          </cell>
        </row>
        <row r="151">
          <cell r="C151" t="str">
            <v>ANALIS DATA DAN INFORMASI PERENCANAAN DAN KERJA SAMA LUAR NEGERI</v>
          </cell>
          <cell r="E151" t="str">
            <v>Analis</v>
          </cell>
          <cell r="F151" t="str">
            <v>ANALIS</v>
          </cell>
          <cell r="G151" t="str">
            <v>DATA DAN INFORMASI PERENCANAAN DAN KERJA SAMA LUAR NEGERI</v>
          </cell>
        </row>
        <row r="152">
          <cell r="C152" t="str">
            <v>ANALIS DATA DAN KERJASAMA DIKLAT</v>
          </cell>
          <cell r="E152" t="str">
            <v>Analis</v>
          </cell>
          <cell r="F152" t="str">
            <v>ANALIS</v>
          </cell>
          <cell r="G152" t="str">
            <v>DATA DAN KERJASAMA DIKLAT</v>
          </cell>
        </row>
        <row r="153">
          <cell r="C153" t="str">
            <v>ANALIS DATA DAN KERJASAMA PEMASYARAKATAN</v>
          </cell>
          <cell r="E153" t="str">
            <v>Analis</v>
          </cell>
          <cell r="F153" t="str">
            <v>ANALIS</v>
          </cell>
          <cell r="G153" t="str">
            <v>DATA DAN KERJASAMA PEMASYARAKATAN</v>
          </cell>
        </row>
        <row r="154">
          <cell r="C154" t="str">
            <v>ANALIS DATA INTELIJEN</v>
          </cell>
          <cell r="E154" t="str">
            <v>Analis</v>
          </cell>
          <cell r="F154" t="str">
            <v>ANALIS</v>
          </cell>
          <cell r="G154" t="str">
            <v>DATA INTELIJEN</v>
          </cell>
        </row>
        <row r="155">
          <cell r="C155" t="str">
            <v>ANALIS DATA KEBAHASAAN</v>
          </cell>
          <cell r="E155" t="str">
            <v>Analis</v>
          </cell>
          <cell r="F155" t="str">
            <v>ANALIS</v>
          </cell>
          <cell r="G155" t="str">
            <v>DATA KEBAHASAAN</v>
          </cell>
        </row>
        <row r="156">
          <cell r="C156" t="str">
            <v>ANALIS DESA/KELURAHAN</v>
          </cell>
          <cell r="E156" t="str">
            <v>Analis</v>
          </cell>
          <cell r="F156" t="str">
            <v>ANALIS</v>
          </cell>
          <cell r="G156" t="str">
            <v>DESA/KELURAHAN</v>
          </cell>
        </row>
        <row r="157">
          <cell r="C157" t="str">
            <v>ANALIS DESAIN GRAFIS</v>
          </cell>
          <cell r="E157" t="str">
            <v>Analis</v>
          </cell>
          <cell r="F157" t="str">
            <v>ANALIS</v>
          </cell>
          <cell r="G157" t="str">
            <v>DESAIN GRAFIS</v>
          </cell>
        </row>
        <row r="158">
          <cell r="C158" t="str">
            <v>ANALIS DESAIN INTERIOR</v>
          </cell>
          <cell r="E158" t="str">
            <v>Analis</v>
          </cell>
          <cell r="F158" t="str">
            <v>ANALIS</v>
          </cell>
          <cell r="G158" t="str">
            <v>DESAIN INTERIOR</v>
          </cell>
        </row>
        <row r="159">
          <cell r="C159" t="str">
            <v>ANALIS DIALOG DAN WAWASAN MULTIKULTURAL</v>
          </cell>
          <cell r="E159" t="str">
            <v>Analis</v>
          </cell>
          <cell r="F159" t="str">
            <v>ANALIS</v>
          </cell>
          <cell r="G159" t="str">
            <v>DIALOG DAN WAWASAN MULTIKULTURAL</v>
          </cell>
        </row>
        <row r="160">
          <cell r="C160" t="str">
            <v>ANALIS DIKLAT</v>
          </cell>
          <cell r="E160" t="str">
            <v>Analis</v>
          </cell>
          <cell r="F160" t="str">
            <v>ANALIS</v>
          </cell>
          <cell r="G160" t="str">
            <v>DIKLAT</v>
          </cell>
        </row>
        <row r="161">
          <cell r="C161" t="str">
            <v>ANALIS DIKLAT</v>
          </cell>
          <cell r="E161" t="str">
            <v>Analis</v>
          </cell>
          <cell r="F161" t="str">
            <v>ANALIS</v>
          </cell>
          <cell r="G161" t="str">
            <v>DIKLAT</v>
          </cell>
        </row>
        <row r="162">
          <cell r="C162" t="str">
            <v>ANALIS DOKUMEN PERIZINAN PIHK</v>
          </cell>
          <cell r="E162" t="str">
            <v>Analis</v>
          </cell>
          <cell r="F162" t="str">
            <v>ANALIS</v>
          </cell>
          <cell r="G162" t="str">
            <v>DOKUMEN PERIZINAN PIHK</v>
          </cell>
        </row>
        <row r="163">
          <cell r="C163" t="str">
            <v>ANALIS DOKUMENTASI CAGAR BUDAYA DAN MUSEUM</v>
          </cell>
          <cell r="E163" t="str">
            <v>Analis</v>
          </cell>
          <cell r="F163" t="str">
            <v>ANALIS</v>
          </cell>
          <cell r="G163" t="str">
            <v>DOKUMENTASI CAGAR BUDAYA DAN MUSEUM</v>
          </cell>
        </row>
        <row r="164">
          <cell r="C164" t="str">
            <v>ANALIS DUNIA KERJA</v>
          </cell>
          <cell r="E164" t="str">
            <v>Analis</v>
          </cell>
          <cell r="F164" t="str">
            <v>ANALIS</v>
          </cell>
          <cell r="G164" t="str">
            <v>DUNIA KERJA</v>
          </cell>
        </row>
        <row r="165">
          <cell r="C165" t="str">
            <v>ANALIS DUNIA USAHA</v>
          </cell>
          <cell r="E165" t="str">
            <v>Analis</v>
          </cell>
          <cell r="F165" t="str">
            <v>ANALIS</v>
          </cell>
          <cell r="G165" t="str">
            <v>DUNIA USAHA</v>
          </cell>
        </row>
        <row r="166">
          <cell r="C166" t="str">
            <v>ANALIS EKONOMI</v>
          </cell>
          <cell r="E166" t="str">
            <v>Analis</v>
          </cell>
          <cell r="F166" t="str">
            <v>ANALIS</v>
          </cell>
          <cell r="G166" t="str">
            <v>EKONOMI</v>
          </cell>
        </row>
        <row r="167">
          <cell r="C167" t="str">
            <v>ANALIS EKONOMI KREATIF</v>
          </cell>
          <cell r="E167" t="str">
            <v>Analis</v>
          </cell>
          <cell r="F167" t="str">
            <v>ANALIS</v>
          </cell>
          <cell r="G167" t="str">
            <v>EKONOMI KREATIF</v>
          </cell>
        </row>
        <row r="168">
          <cell r="C168" t="str">
            <v>ANALIS EKSPLORASI CAGAR BUDAYA</v>
          </cell>
          <cell r="E168" t="str">
            <v>Analis</v>
          </cell>
          <cell r="F168" t="str">
            <v>ANALIS</v>
          </cell>
          <cell r="G168" t="str">
            <v>EKSPLORASI CAGAR BUDAYA</v>
          </cell>
        </row>
        <row r="169">
          <cell r="C169" t="str">
            <v>ANALIS FASILITASI PENINGKATAN KOMPETENSI</v>
          </cell>
          <cell r="E169" t="str">
            <v>Analis</v>
          </cell>
          <cell r="F169" t="str">
            <v>ANALIS</v>
          </cell>
          <cell r="G169" t="str">
            <v>FASILITASI PENINGKATAN KOMPETENSI</v>
          </cell>
        </row>
        <row r="170">
          <cell r="C170" t="str">
            <v>ANALIS FILM</v>
          </cell>
          <cell r="E170" t="str">
            <v>Analis</v>
          </cell>
          <cell r="F170" t="str">
            <v>ANALIS</v>
          </cell>
          <cell r="G170" t="str">
            <v>FILM</v>
          </cell>
        </row>
        <row r="171">
          <cell r="C171" t="str">
            <v>ANALIS FISKAL</v>
          </cell>
          <cell r="E171" t="str">
            <v>Analis</v>
          </cell>
          <cell r="F171" t="str">
            <v>ANALIS</v>
          </cell>
          <cell r="G171" t="str">
            <v>FISKAL</v>
          </cell>
        </row>
        <row r="172">
          <cell r="C172" t="str">
            <v>ANALIS FORUM KERUKUNAN UMAT</v>
          </cell>
          <cell r="E172" t="str">
            <v>Analis</v>
          </cell>
          <cell r="F172" t="str">
            <v>ANALIS</v>
          </cell>
          <cell r="G172" t="str">
            <v>FORUM KERUKUNAN UMAT</v>
          </cell>
        </row>
        <row r="173">
          <cell r="C173" t="str">
            <v>ANALIS FORUM KEWASPASPADAAN DINI MASYARAKAT (FKDM)</v>
          </cell>
          <cell r="E173" t="str">
            <v>Analis</v>
          </cell>
          <cell r="F173" t="str">
            <v>ANALIS</v>
          </cell>
          <cell r="G173" t="str">
            <v>FORUM KEWASPASPADAAN DINI MASYARAKAT (FKDM)</v>
          </cell>
        </row>
        <row r="174">
          <cell r="C174" t="str">
            <v>ANALIS FUNGSI DAN PERAN BAHASA/SASTRA</v>
          </cell>
          <cell r="E174" t="str">
            <v>Analis</v>
          </cell>
          <cell r="F174" t="str">
            <v>ANALIS</v>
          </cell>
          <cell r="G174" t="str">
            <v>FUNGSI DAN PERAN BAHASA/SASTRA</v>
          </cell>
        </row>
        <row r="175">
          <cell r="C175" t="str">
            <v>ANALIS GENETIK</v>
          </cell>
          <cell r="E175" t="str">
            <v>Analis</v>
          </cell>
          <cell r="F175" t="str">
            <v>ANALIS</v>
          </cell>
          <cell r="G175" t="str">
            <v>GENETIK</v>
          </cell>
        </row>
        <row r="176">
          <cell r="C176" t="str">
            <v>ANALIS GIZI BURUK</v>
          </cell>
          <cell r="E176" t="str">
            <v>Analis</v>
          </cell>
          <cell r="F176" t="str">
            <v>ANALIS</v>
          </cell>
          <cell r="G176" t="str">
            <v>GIZI BURUK</v>
          </cell>
        </row>
        <row r="177">
          <cell r="C177" t="str">
            <v>ANALIS HAMBATAN PERDAGANGAN</v>
          </cell>
          <cell r="E177" t="str">
            <v>Analis</v>
          </cell>
          <cell r="F177" t="str">
            <v>ANALIS</v>
          </cell>
          <cell r="G177" t="str">
            <v>HAMBATAN PERDAGANGAN</v>
          </cell>
        </row>
        <row r="178">
          <cell r="C178" t="str">
            <v>ANALIS HARMONISASI KEBIJAKAN PERDAGANGAN</v>
          </cell>
          <cell r="E178" t="str">
            <v>Analis</v>
          </cell>
          <cell r="F178" t="str">
            <v>ANALIS</v>
          </cell>
          <cell r="G178" t="str">
            <v>HARMONISASI KEBIJAKAN PERDAGANGAN</v>
          </cell>
        </row>
        <row r="179">
          <cell r="C179" t="str">
            <v>ANALIS HASIL HUTAN</v>
          </cell>
          <cell r="E179" t="str">
            <v>Analis</v>
          </cell>
          <cell r="F179" t="str">
            <v>ANALIS</v>
          </cell>
          <cell r="G179" t="str">
            <v>HASIL HUTAN</v>
          </cell>
        </row>
        <row r="180">
          <cell r="C180" t="str">
            <v>ANALIS HASIL PENELITIAN</v>
          </cell>
          <cell r="E180" t="str">
            <v>Analis</v>
          </cell>
          <cell r="F180" t="str">
            <v>ANALIS</v>
          </cell>
          <cell r="G180" t="str">
            <v>HASIL PENELITIAN</v>
          </cell>
        </row>
        <row r="181">
          <cell r="C181" t="str">
            <v>ANALIS HASIL PENGAWASAN DAN DUMAS</v>
          </cell>
          <cell r="E181" t="str">
            <v>Analis</v>
          </cell>
          <cell r="F181" t="str">
            <v>ANALIS</v>
          </cell>
          <cell r="G181" t="str">
            <v>HASIL PENGAWASAN DAN DUMAS</v>
          </cell>
        </row>
        <row r="182">
          <cell r="C182" t="str">
            <v>ANALIS HIGIENE INDUSTRI</v>
          </cell>
          <cell r="E182" t="str">
            <v>Analis</v>
          </cell>
          <cell r="F182" t="str">
            <v>ANALIS</v>
          </cell>
          <cell r="G182" t="str">
            <v>HIGIENE INDUSTRI</v>
          </cell>
        </row>
        <row r="183">
          <cell r="C183" t="str">
            <v>ANALIS HSE ( KESEHATAN, KESELAMATAN DAN LINGKUNGAN ) SERTA SECURITY KAPAL</v>
          </cell>
          <cell r="E183" t="str">
            <v>Analis</v>
          </cell>
          <cell r="F183" t="str">
            <v>ANALIS</v>
          </cell>
          <cell r="G183" t="str">
            <v>HSE ( KESEHATAN, KESELAMATAN DAN LINGKUNGAN ) SERTA SECURITY KAPAL</v>
          </cell>
        </row>
        <row r="184">
          <cell r="C184" t="str">
            <v>ANALIS HUBUNGAN ANTARLEMBAGA KEPERCAYAAN</v>
          </cell>
          <cell r="E184" t="str">
            <v>Analis</v>
          </cell>
          <cell r="F184" t="str">
            <v>ANALIS</v>
          </cell>
          <cell r="G184" t="str">
            <v>HUBUNGAN ANTARLEMBAGA KEPERCAYAAN</v>
          </cell>
        </row>
        <row r="185">
          <cell r="C185" t="str">
            <v>ANALIS HUBUNGAN KELEMBAGAAN</v>
          </cell>
          <cell r="E185" t="str">
            <v>Analis</v>
          </cell>
          <cell r="F185" t="str">
            <v>ANALIS</v>
          </cell>
          <cell r="G185" t="str">
            <v>HUBUNGAN KELEMBAGAAN</v>
          </cell>
        </row>
        <row r="186">
          <cell r="C186" t="str">
            <v>ANALIS HUKUM</v>
          </cell>
          <cell r="E186" t="str">
            <v>Analis</v>
          </cell>
          <cell r="F186" t="str">
            <v>ANALIS</v>
          </cell>
          <cell r="G186" t="str">
            <v>HUKUM</v>
          </cell>
        </row>
        <row r="187">
          <cell r="C187" t="str">
            <v>ANALIS HUKUM PERTANAHAN</v>
          </cell>
          <cell r="E187" t="str">
            <v>Analis</v>
          </cell>
          <cell r="F187" t="str">
            <v>ANALIS</v>
          </cell>
          <cell r="G187" t="str">
            <v>HUKUM PERTANAHAN</v>
          </cell>
        </row>
        <row r="188">
          <cell r="C188" t="str">
            <v>ANALIS HUMAS DAN PROTOKOL</v>
          </cell>
          <cell r="E188" t="str">
            <v>Analis</v>
          </cell>
          <cell r="F188" t="str">
            <v>ANALIS</v>
          </cell>
          <cell r="G188" t="str">
            <v>HUMAS DAN PROTOKOL</v>
          </cell>
        </row>
        <row r="189">
          <cell r="C189" t="str">
            <v>ANALIS HUTAN DAN LAHAN (RHL)</v>
          </cell>
          <cell r="E189" t="str">
            <v>Analis</v>
          </cell>
          <cell r="F189" t="str">
            <v>ANALIS</v>
          </cell>
          <cell r="G189" t="str">
            <v>HUTAN DAN LAHAN (RHL)</v>
          </cell>
        </row>
        <row r="190">
          <cell r="C190" t="str">
            <v>ANALIS IKLIM</v>
          </cell>
          <cell r="E190" t="str">
            <v>Analis</v>
          </cell>
          <cell r="F190" t="str">
            <v>ANALIS</v>
          </cell>
          <cell r="G190" t="str">
            <v>IKLIM</v>
          </cell>
        </row>
        <row r="191">
          <cell r="C191" t="str">
            <v>ANALIS IKLIM USAHA DAN KERJA SAMA</v>
          </cell>
          <cell r="E191" t="str">
            <v>Analis</v>
          </cell>
          <cell r="F191" t="str">
            <v>ANALIS</v>
          </cell>
          <cell r="G191" t="str">
            <v>IKLIM USAHA DAN KERJA SAMA</v>
          </cell>
        </row>
        <row r="192">
          <cell r="C192" t="str">
            <v>ANALIS INDUSTRI</v>
          </cell>
          <cell r="E192" t="str">
            <v>Analis</v>
          </cell>
          <cell r="F192" t="str">
            <v>ANALIS</v>
          </cell>
          <cell r="G192" t="str">
            <v>INDUSTRI</v>
          </cell>
        </row>
        <row r="193">
          <cell r="C193" t="str">
            <v>ANALIS INDUSTRI DAN PENCEGAHAN PENCEMARAN</v>
          </cell>
          <cell r="E193" t="str">
            <v>Analis</v>
          </cell>
          <cell r="F193" t="str">
            <v>ANALIS</v>
          </cell>
          <cell r="G193" t="str">
            <v>INDUSTRI DAN PENCEGAHAN PENCEMARAN</v>
          </cell>
        </row>
        <row r="194">
          <cell r="C194" t="str">
            <v>ANALIS INFORMASI HASIL PERTANIAN</v>
          </cell>
          <cell r="E194" t="str">
            <v>Analis</v>
          </cell>
          <cell r="F194" t="str">
            <v>ANALIS</v>
          </cell>
          <cell r="G194" t="str">
            <v>INFORMASI HASIL PERTANIAN</v>
          </cell>
        </row>
        <row r="195">
          <cell r="C195" t="str">
            <v>ANALIS INFORMASI INDUSTRI</v>
          </cell>
          <cell r="E195" t="str">
            <v>Analis</v>
          </cell>
          <cell r="F195" t="str">
            <v>ANALIS</v>
          </cell>
          <cell r="G195" t="str">
            <v>INFORMASI INDUSTRI</v>
          </cell>
        </row>
        <row r="196">
          <cell r="C196" t="str">
            <v>ANALIS INFORMASI KEBUDAYAAN</v>
          </cell>
          <cell r="E196" t="str">
            <v>Analis</v>
          </cell>
          <cell r="F196" t="str">
            <v>ANALIS</v>
          </cell>
          <cell r="G196" t="str">
            <v>INFORMASI KEBUDAYAAN</v>
          </cell>
        </row>
        <row r="197">
          <cell r="C197" t="str">
            <v>ANALIS INFORMASI PENDIDIKAN</v>
          </cell>
          <cell r="E197" t="str">
            <v>Analis</v>
          </cell>
          <cell r="F197" t="str">
            <v>ANALIS</v>
          </cell>
          <cell r="G197" t="str">
            <v>INFORMASI PENDIDIKAN</v>
          </cell>
        </row>
        <row r="198">
          <cell r="C198" t="str">
            <v>ANALIS INFORMASI PENGEMBANGAN PENDIDIK/TENAGA KEPENDIDIKAN</v>
          </cell>
          <cell r="E198" t="str">
            <v>Analis</v>
          </cell>
          <cell r="F198" t="str">
            <v>ANALIS</v>
          </cell>
          <cell r="G198" t="str">
            <v>INFORMASI PENGEMBANGAN PENDIDIK/TENAGA KEPENDIDIKAN</v>
          </cell>
        </row>
        <row r="199">
          <cell r="C199" t="str">
            <v>ANALIS INFORMASI PENGEMBANGAN SUMBER DAYA MANUSIA KEBUDAYAAN</v>
          </cell>
          <cell r="E199" t="str">
            <v>Analis</v>
          </cell>
          <cell r="F199" t="str">
            <v>ANALIS</v>
          </cell>
          <cell r="G199" t="str">
            <v>INFORMASI PENGEMBANGAN SUMBER DAYA MANUSIA KEBUDAYAAN</v>
          </cell>
        </row>
        <row r="200">
          <cell r="C200" t="str">
            <v>ANALIS INFORMASI PENGEMBANGAN SUMBER DAYA MANUSIA PENDIDIKAN</v>
          </cell>
          <cell r="E200" t="str">
            <v>Analis</v>
          </cell>
          <cell r="F200" t="str">
            <v>ANALIS</v>
          </cell>
          <cell r="G200" t="str">
            <v>INFORMASI PENGEMBANGAN SUMBER DAYA MANUSIA PENDIDIKAN</v>
          </cell>
        </row>
        <row r="201">
          <cell r="C201" t="str">
            <v>ANALIS INFORMASI PUBLIK PELAYANAN ALSINTAN</v>
          </cell>
          <cell r="E201" t="str">
            <v>Analis</v>
          </cell>
          <cell r="F201" t="str">
            <v>ANALIS</v>
          </cell>
          <cell r="G201" t="str">
            <v>INFORMASI PUBLIK PELAYANAN ALSINTAN</v>
          </cell>
        </row>
        <row r="202">
          <cell r="C202" t="str">
            <v>ANALIS INFORMATIKA</v>
          </cell>
          <cell r="E202" t="str">
            <v>Analis</v>
          </cell>
          <cell r="F202" t="str">
            <v>ANALIS</v>
          </cell>
          <cell r="G202" t="str">
            <v>INFORMATIKA</v>
          </cell>
        </row>
        <row r="203">
          <cell r="C203" t="str">
            <v>ANALIS INFRASTRUKTUR</v>
          </cell>
          <cell r="E203" t="str">
            <v>Analis</v>
          </cell>
          <cell r="F203" t="str">
            <v>ANALIS</v>
          </cell>
          <cell r="G203" t="str">
            <v>INFRASTRUKTUR</v>
          </cell>
        </row>
        <row r="204">
          <cell r="C204" t="str">
            <v>ANALIS INSPEKSI BAHAN DAN BARANG TEKNIK NON LOGAM</v>
          </cell>
          <cell r="E204" t="str">
            <v>Analis</v>
          </cell>
          <cell r="F204" t="str">
            <v>ANALIS</v>
          </cell>
          <cell r="G204" t="str">
            <v>INSPEKSI BAHAN DAN BARANG TEKNIK NON LOGAM</v>
          </cell>
        </row>
        <row r="205">
          <cell r="C205" t="str">
            <v>ANALIS INSTITUSI MASYARAKAT PEDESAAN</v>
          </cell>
          <cell r="E205" t="str">
            <v>Analis</v>
          </cell>
          <cell r="F205" t="str">
            <v>ANALIS</v>
          </cell>
          <cell r="G205" t="str">
            <v>INSTITUSI MASYARAKAT PEDESAAN</v>
          </cell>
        </row>
        <row r="206">
          <cell r="C206" t="str">
            <v>ANALIS INSTRUMENTASI DAN KONTROL KAPAL</v>
          </cell>
          <cell r="E206" t="str">
            <v>Analis</v>
          </cell>
          <cell r="F206" t="str">
            <v>ANALIS</v>
          </cell>
          <cell r="G206" t="str">
            <v>INSTRUMENTASI DAN KONTROL KAPAL</v>
          </cell>
        </row>
        <row r="207">
          <cell r="C207" t="str">
            <v>ANALIS INTELIJEN</v>
          </cell>
          <cell r="E207" t="str">
            <v>Analis</v>
          </cell>
          <cell r="F207" t="str">
            <v>ANALIS</v>
          </cell>
          <cell r="G207" t="str">
            <v>INTELIJEN</v>
          </cell>
        </row>
        <row r="208">
          <cell r="C208" t="str">
            <v>ANALIS INTELIJEN KEAMANAN LAUT</v>
          </cell>
          <cell r="E208" t="str">
            <v>Analis</v>
          </cell>
          <cell r="F208" t="str">
            <v>ANALIS</v>
          </cell>
          <cell r="G208" t="str">
            <v>INTELIJEN KEAMANAN LAUT</v>
          </cell>
        </row>
        <row r="209">
          <cell r="C209" t="str">
            <v>ANALIS INVESTASI</v>
          </cell>
          <cell r="E209" t="str">
            <v>Analis</v>
          </cell>
          <cell r="F209" t="str">
            <v>ANALIS</v>
          </cell>
          <cell r="G209" t="str">
            <v>INVESTASI</v>
          </cell>
        </row>
        <row r="210">
          <cell r="C210" t="str">
            <v>ANALIS INVESTASI JALAN TOL</v>
          </cell>
          <cell r="E210" t="str">
            <v>Analis</v>
          </cell>
          <cell r="F210" t="str">
            <v>ANALIS</v>
          </cell>
          <cell r="G210" t="str">
            <v>INVESTASI JALAN TOL</v>
          </cell>
        </row>
        <row r="211">
          <cell r="C211" t="str">
            <v>ANALIS IPTEK</v>
          </cell>
          <cell r="E211" t="str">
            <v>Analis</v>
          </cell>
          <cell r="F211" t="str">
            <v>ANALIS</v>
          </cell>
          <cell r="G211" t="str">
            <v>IPTEK</v>
          </cell>
        </row>
        <row r="212">
          <cell r="C212" t="str">
            <v>ANALIS IRIGASI DAN AIR BAKU</v>
          </cell>
          <cell r="E212" t="str">
            <v>Analis</v>
          </cell>
          <cell r="F212" t="str">
            <v>ANALIS</v>
          </cell>
          <cell r="G212" t="str">
            <v>IRIGASI DAN AIR BAKU</v>
          </cell>
        </row>
        <row r="213">
          <cell r="C213" t="str">
            <v>ANALIS ISTILAH</v>
          </cell>
          <cell r="E213" t="str">
            <v>Analis</v>
          </cell>
          <cell r="F213" t="str">
            <v>ANALIS</v>
          </cell>
          <cell r="G213" t="str">
            <v>ISTILAH</v>
          </cell>
        </row>
        <row r="214">
          <cell r="C214" t="str">
            <v>ANALIS JABATAN</v>
          </cell>
          <cell r="E214" t="str">
            <v>Analis</v>
          </cell>
          <cell r="F214" t="str">
            <v>ANALIS</v>
          </cell>
          <cell r="G214" t="str">
            <v>JABATAN</v>
          </cell>
        </row>
        <row r="215">
          <cell r="C215" t="str">
            <v>ANALIS JALAN</v>
          </cell>
          <cell r="E215" t="str">
            <v>Analis</v>
          </cell>
          <cell r="F215" t="str">
            <v>ANALIS</v>
          </cell>
          <cell r="G215" t="str">
            <v>JALAN</v>
          </cell>
        </row>
        <row r="216">
          <cell r="C216" t="str">
            <v>ANALIS JARINGAN IPTEK</v>
          </cell>
          <cell r="E216" t="str">
            <v>Analis</v>
          </cell>
          <cell r="F216" t="str">
            <v>ANALIS</v>
          </cell>
          <cell r="G216" t="str">
            <v>JARINGAN IPTEK</v>
          </cell>
        </row>
        <row r="217">
          <cell r="C217" t="str">
            <v>ANALIS JARINGAN JALAN</v>
          </cell>
          <cell r="E217" t="str">
            <v>Analis</v>
          </cell>
          <cell r="F217" t="str">
            <v>ANALIS</v>
          </cell>
          <cell r="G217" t="str">
            <v>JARINGAN JALAN</v>
          </cell>
        </row>
        <row r="218">
          <cell r="C218" t="str">
            <v>ANALIS KAPASITAS GEREJA</v>
          </cell>
          <cell r="E218" t="str">
            <v>Analis</v>
          </cell>
          <cell r="F218" t="str">
            <v>ANALIS</v>
          </cell>
          <cell r="G218" t="str">
            <v>KAPASITAS GEREJA</v>
          </cell>
        </row>
        <row r="219">
          <cell r="C219" t="str">
            <v>ANALIS KAPASITAS KEPALA MADRASAH</v>
          </cell>
          <cell r="E219" t="str">
            <v>Analis</v>
          </cell>
          <cell r="F219" t="str">
            <v>ANALIS</v>
          </cell>
          <cell r="G219" t="str">
            <v>KAPASITAS KEPALA MADRASAH</v>
          </cell>
        </row>
        <row r="220">
          <cell r="C220" t="str">
            <v>ANALIS KAPASITAS PENDIDIK DAN/ATAU SANTRI</v>
          </cell>
          <cell r="E220" t="str">
            <v>Analis</v>
          </cell>
          <cell r="F220" t="str">
            <v>ANALIS</v>
          </cell>
          <cell r="G220" t="str">
            <v>KAPASITAS PENDIDIK DAN/ATAU SANTRI</v>
          </cell>
        </row>
        <row r="221">
          <cell r="C221" t="str">
            <v>ANALIS KAPASITAS PENGAWAS</v>
          </cell>
          <cell r="E221" t="str">
            <v>Analis</v>
          </cell>
          <cell r="F221" t="str">
            <v>ANALIS</v>
          </cell>
          <cell r="G221" t="str">
            <v>KAPASITAS PENGAWAS</v>
          </cell>
        </row>
        <row r="222">
          <cell r="C222" t="str">
            <v>ANALIS KAPASITAS PENYULUH</v>
          </cell>
          <cell r="E222" t="str">
            <v>Analis</v>
          </cell>
          <cell r="F222" t="str">
            <v>ANALIS</v>
          </cell>
          <cell r="G222" t="str">
            <v>KAPASITAS PENYULUH</v>
          </cell>
        </row>
        <row r="223">
          <cell r="C223" t="str">
            <v>ANALIS KATA DAN ISTILAH</v>
          </cell>
          <cell r="E223" t="str">
            <v>Analis</v>
          </cell>
          <cell r="F223" t="str">
            <v>ANALIS</v>
          </cell>
          <cell r="G223" t="str">
            <v>KATA DAN ISTILAH</v>
          </cell>
        </row>
        <row r="224">
          <cell r="C224" t="str">
            <v>ANALIS KATERING HAJI</v>
          </cell>
          <cell r="E224" t="str">
            <v>Analis</v>
          </cell>
          <cell r="F224" t="str">
            <v>ANALIS</v>
          </cell>
          <cell r="G224" t="str">
            <v>KATERING HAJI</v>
          </cell>
        </row>
        <row r="225">
          <cell r="C225" t="str">
            <v>ANALIS KAWASAN INDUSTRI</v>
          </cell>
          <cell r="E225" t="str">
            <v>Analis</v>
          </cell>
          <cell r="F225" t="str">
            <v>ANALIS</v>
          </cell>
          <cell r="G225" t="str">
            <v>KAWASAN INDUSTRI</v>
          </cell>
        </row>
        <row r="226">
          <cell r="C226" t="str">
            <v>ANALIS KAWASAN TRANSMIGRASI</v>
          </cell>
          <cell r="E226" t="str">
            <v>Analis</v>
          </cell>
          <cell r="F226" t="str">
            <v>ANALIS</v>
          </cell>
          <cell r="G226" t="str">
            <v>KAWASAN TRANSMIGRASI</v>
          </cell>
        </row>
        <row r="227">
          <cell r="C227" t="str">
            <v>ANALIS KEAMANAN</v>
          </cell>
          <cell r="E227" t="str">
            <v>Analis</v>
          </cell>
          <cell r="F227" t="str">
            <v>ANALIS</v>
          </cell>
          <cell r="G227" t="str">
            <v>KEAMANAN</v>
          </cell>
        </row>
        <row r="228">
          <cell r="C228" t="str">
            <v>ANALIS KEAMANAN LAUT</v>
          </cell>
          <cell r="E228" t="str">
            <v>Analis</v>
          </cell>
          <cell r="F228" t="str">
            <v>ANALIS</v>
          </cell>
          <cell r="G228" t="str">
            <v>KEAMANAN LAUT</v>
          </cell>
        </row>
        <row r="229">
          <cell r="C229" t="str">
            <v>ANALIS KEBAKARAN</v>
          </cell>
          <cell r="E229" t="str">
            <v>Analis</v>
          </cell>
          <cell r="F229" t="str">
            <v>ANALIS</v>
          </cell>
          <cell r="G229" t="str">
            <v>KEBAKARAN</v>
          </cell>
        </row>
        <row r="230">
          <cell r="C230" t="str">
            <v>ANALIS KEBIJAKAN PENELITIAN</v>
          </cell>
          <cell r="E230" t="str">
            <v>Analis</v>
          </cell>
          <cell r="F230" t="str">
            <v>ANALIS</v>
          </cell>
          <cell r="G230" t="str">
            <v>KEBIJAKAN PENELITIAN</v>
          </cell>
        </row>
        <row r="231">
          <cell r="C231" t="str">
            <v>ANALIS KEBIJAKAN PENGABDIAN MASYARAKAT</v>
          </cell>
          <cell r="E231" t="str">
            <v>Analis</v>
          </cell>
          <cell r="F231" t="str">
            <v>ANALIS</v>
          </cell>
          <cell r="G231" t="str">
            <v>KEBIJAKAN PENGABDIAN MASYARAKAT</v>
          </cell>
        </row>
        <row r="232">
          <cell r="C232" t="str">
            <v>ANALIS KEBIJAKAN PUBLIKASI ILMIAH</v>
          </cell>
          <cell r="E232" t="str">
            <v>Analis</v>
          </cell>
          <cell r="F232" t="str">
            <v>ANALIS</v>
          </cell>
          <cell r="G232" t="str">
            <v>KEBIJAKAN PUBLIKASI ILMIAH</v>
          </cell>
        </row>
        <row r="233">
          <cell r="C233" t="str">
            <v>ANALIS KEBIJKAN PEMASARAN HASIL PERTANIAN</v>
          </cell>
          <cell r="E233" t="str">
            <v>Analis</v>
          </cell>
          <cell r="F233" t="str">
            <v>ANALIS</v>
          </cell>
          <cell r="G233" t="str">
            <v>KEBIJKAN PEMASARAN HASIL PERTANIAN</v>
          </cell>
        </row>
        <row r="234">
          <cell r="C234" t="str">
            <v>ANALIS KEBUTUHAN DIKLAT KEPALA SEKOLAH</v>
          </cell>
          <cell r="E234" t="str">
            <v>Analis</v>
          </cell>
          <cell r="F234" t="str">
            <v>ANALIS</v>
          </cell>
          <cell r="G234" t="str">
            <v>KEBUTUHAN DIKLAT KEPALA SEKOLAH</v>
          </cell>
        </row>
        <row r="235">
          <cell r="C235" t="str">
            <v>ANALIS KEBUTUHAN LOGISTIK INTELIJEN</v>
          </cell>
          <cell r="E235" t="str">
            <v>Analis</v>
          </cell>
          <cell r="F235" t="str">
            <v>ANALIS</v>
          </cell>
          <cell r="G235" t="str">
            <v>KEBUTUHAN LOGISTIK INTELIJEN</v>
          </cell>
        </row>
        <row r="236">
          <cell r="C236" t="str">
            <v>ANALIS KEBUTUHAN PENDIDIK/TENAGA KEPENDIDIKAN</v>
          </cell>
          <cell r="E236" t="str">
            <v>Analis</v>
          </cell>
          <cell r="F236" t="str">
            <v>ANALIS</v>
          </cell>
          <cell r="G236" t="str">
            <v>KEBUTUHAN PENDIDIK/TENAGA KEPENDIDIKAN</v>
          </cell>
        </row>
        <row r="237">
          <cell r="C237" t="str">
            <v>ANALIS KEBUTUHAN PERSONEL</v>
          </cell>
          <cell r="E237" t="str">
            <v>Analis</v>
          </cell>
          <cell r="F237" t="str">
            <v>ANALIS</v>
          </cell>
          <cell r="G237" t="str">
            <v>KEBUTUHAN PERSONEL</v>
          </cell>
        </row>
        <row r="238">
          <cell r="C238" t="str">
            <v>ANALIS KEHIDUPAN KELUARGA</v>
          </cell>
          <cell r="E238" t="str">
            <v>Analis</v>
          </cell>
          <cell r="F238" t="str">
            <v>ANALIS</v>
          </cell>
          <cell r="G238" t="str">
            <v>KEHIDUPAN KELUARGA</v>
          </cell>
        </row>
        <row r="239">
          <cell r="C239" t="str">
            <v>ANALIS KEKAYAAN BUDAYA</v>
          </cell>
          <cell r="E239" t="str">
            <v>Analis</v>
          </cell>
          <cell r="F239" t="str">
            <v>ANALIS</v>
          </cell>
          <cell r="G239" t="str">
            <v>KEKAYAAN BUDAYA</v>
          </cell>
        </row>
        <row r="240">
          <cell r="C240" t="str">
            <v>ANALIS KELAUTAN DAN PERIKANAN</v>
          </cell>
          <cell r="E240" t="str">
            <v>Analis</v>
          </cell>
          <cell r="F240" t="str">
            <v>ANALIS</v>
          </cell>
          <cell r="G240" t="str">
            <v>KELAUTAN DAN PERIKANAN</v>
          </cell>
        </row>
        <row r="241">
          <cell r="C241" t="str">
            <v>ANALIS KELEMBAGAAN IPTEK</v>
          </cell>
          <cell r="E241" t="str">
            <v>Analis</v>
          </cell>
          <cell r="F241" t="str">
            <v>ANALIS</v>
          </cell>
          <cell r="G241" t="str">
            <v>KELEMBAGAAN IPTEK</v>
          </cell>
        </row>
        <row r="242">
          <cell r="C242" t="str">
            <v>ANALIS KELEMBAGAAN KURSUS DAN PELATIHAN</v>
          </cell>
          <cell r="E242" t="str">
            <v>Analis</v>
          </cell>
          <cell r="F242" t="str">
            <v>ANALIS</v>
          </cell>
          <cell r="G242" t="str">
            <v>KELEMBAGAAN KURSUS DAN PELATIHAN</v>
          </cell>
        </row>
        <row r="243">
          <cell r="C243" t="str">
            <v>ANALIS KELEMBAGAAN MASYARAKAT</v>
          </cell>
          <cell r="E243" t="str">
            <v>Analis</v>
          </cell>
          <cell r="F243" t="str">
            <v>ANALIS</v>
          </cell>
          <cell r="G243" t="str">
            <v>KELEMBAGAAN MASYARAKAT</v>
          </cell>
        </row>
        <row r="244">
          <cell r="C244" t="str">
            <v>ANALIS KELEMBAGAAN PEMBINAAN PENDIDIKAN</v>
          </cell>
          <cell r="E244" t="str">
            <v>Analis</v>
          </cell>
          <cell r="F244" t="str">
            <v>ANALIS</v>
          </cell>
          <cell r="G244" t="str">
            <v>KELEMBAGAAN PEMBINAAN PENDIDIKAN</v>
          </cell>
        </row>
        <row r="245">
          <cell r="C245" t="str">
            <v>ANALIS KELEMBAGAAN/ORGANISASI</v>
          </cell>
          <cell r="E245" t="str">
            <v>Analis</v>
          </cell>
          <cell r="F245" t="str">
            <v>ANALIS</v>
          </cell>
          <cell r="G245" t="str">
            <v>KELEMBAGAAN/ORGANISASI</v>
          </cell>
        </row>
        <row r="246">
          <cell r="C246" t="str">
            <v>ANALIS KELUARGA BERENCANA</v>
          </cell>
          <cell r="E246" t="str">
            <v>Analis</v>
          </cell>
          <cell r="F246" t="str">
            <v>ANALIS</v>
          </cell>
          <cell r="G246" t="str">
            <v>KELUARGA BERENCANA</v>
          </cell>
        </row>
        <row r="247">
          <cell r="C247" t="str">
            <v>ANALIS KEMAHASISWAAN</v>
          </cell>
          <cell r="E247" t="str">
            <v>Analis</v>
          </cell>
          <cell r="F247" t="str">
            <v>ANALIS</v>
          </cell>
          <cell r="G247" t="str">
            <v>KEMAHASISWAAN</v>
          </cell>
        </row>
        <row r="248">
          <cell r="C248" t="str">
            <v>ANALIS KEMASYARAKATAN</v>
          </cell>
          <cell r="E248" t="str">
            <v>Analis</v>
          </cell>
          <cell r="F248" t="str">
            <v>ANALIS</v>
          </cell>
          <cell r="G248" t="str">
            <v>KEMASYARAKATAN</v>
          </cell>
        </row>
        <row r="249">
          <cell r="C249" t="str">
            <v>ANALIS KEMITRAAN KURSUS DAN PELATIHAN</v>
          </cell>
          <cell r="E249" t="str">
            <v>Analis</v>
          </cell>
          <cell r="F249" t="str">
            <v>ANALIS</v>
          </cell>
          <cell r="G249" t="str">
            <v>KEMITRAAN KURSUS DAN PELATIHAN</v>
          </cell>
        </row>
        <row r="250">
          <cell r="C250" t="str">
            <v>ANALIS KEMITRAAN PENDIDIKAN</v>
          </cell>
          <cell r="E250" t="str">
            <v>Analis</v>
          </cell>
          <cell r="F250" t="str">
            <v>ANALIS</v>
          </cell>
          <cell r="G250" t="str">
            <v>KEMITRAAN PENDIDIKAN</v>
          </cell>
        </row>
        <row r="251">
          <cell r="C251" t="str">
            <v>ANALIS KENDALI MUTU PENGUKURAN DAN PEMETAAN</v>
          </cell>
          <cell r="E251" t="str">
            <v>Analis</v>
          </cell>
          <cell r="F251" t="str">
            <v>ANALIS</v>
          </cell>
          <cell r="G251" t="str">
            <v>KENDALI MUTU PENGUKURAN DAN PEMETAAN</v>
          </cell>
        </row>
        <row r="252">
          <cell r="C252" t="str">
            <v>ANALIS KEOLAHRAGAAN</v>
          </cell>
          <cell r="E252" t="str">
            <v>Analis</v>
          </cell>
          <cell r="F252" t="str">
            <v>ANALIS</v>
          </cell>
          <cell r="G252" t="str">
            <v>KEOLAHRAGAAN</v>
          </cell>
        </row>
        <row r="253">
          <cell r="C253" t="str">
            <v>ANALIS KEPALA MADRASAH</v>
          </cell>
          <cell r="E253" t="str">
            <v>Analis</v>
          </cell>
          <cell r="F253" t="str">
            <v>ANALIS</v>
          </cell>
          <cell r="G253" t="str">
            <v>KEPALA MADRASAH</v>
          </cell>
        </row>
        <row r="254">
          <cell r="C254" t="str">
            <v>ANALIS KEPENDIDIKAN</v>
          </cell>
          <cell r="E254" t="str">
            <v>Analis</v>
          </cell>
          <cell r="F254" t="str">
            <v>ANALIS</v>
          </cell>
          <cell r="G254" t="str">
            <v>KEPENDIDIKAN</v>
          </cell>
        </row>
        <row r="255">
          <cell r="C255" t="str">
            <v>ANALIS KEPENDUDUKAN</v>
          </cell>
          <cell r="E255" t="str">
            <v>Analis</v>
          </cell>
          <cell r="F255" t="str">
            <v>ANALIS</v>
          </cell>
          <cell r="G255" t="str">
            <v>KEPENDUDUKAN</v>
          </cell>
        </row>
        <row r="256">
          <cell r="C256" t="str">
            <v>ANALIS KEPENDUDUKAN DAN KELUARGA BERENCANA</v>
          </cell>
          <cell r="E256" t="str">
            <v>Analis</v>
          </cell>
          <cell r="F256" t="str">
            <v>ANALIS</v>
          </cell>
          <cell r="G256" t="str">
            <v>KEPENDUDUKAN DAN KELUARGA BERENCANA</v>
          </cell>
        </row>
        <row r="257">
          <cell r="C257" t="str">
            <v>ANALIS KEPENDUDUKAN DAN PENCATATAN SIPIL</v>
          </cell>
          <cell r="E257" t="str">
            <v>Analis</v>
          </cell>
          <cell r="F257" t="str">
            <v>ANALIS</v>
          </cell>
          <cell r="G257" t="str">
            <v>KEPENDUDUKAN DAN PENCATATAN SIPIL</v>
          </cell>
        </row>
        <row r="258">
          <cell r="C258" t="str">
            <v>ANALIS KEPULAUAN</v>
          </cell>
          <cell r="E258" t="str">
            <v>Analis</v>
          </cell>
          <cell r="F258" t="str">
            <v>ANALIS</v>
          </cell>
          <cell r="G258" t="str">
            <v>KEPULAUAN</v>
          </cell>
        </row>
        <row r="259">
          <cell r="C259" t="str">
            <v>ANALIS KERJA SAMA</v>
          </cell>
          <cell r="E259" t="str">
            <v>Analis</v>
          </cell>
          <cell r="F259" t="str">
            <v>ANALIS</v>
          </cell>
          <cell r="G259" t="str">
            <v>KERJA SAMA</v>
          </cell>
        </row>
        <row r="260">
          <cell r="C260" t="str">
            <v>ANALIS KERJA SAMA PENDIDIKAN</v>
          </cell>
          <cell r="E260" t="str">
            <v>Analis</v>
          </cell>
          <cell r="F260" t="str">
            <v>ANALIS</v>
          </cell>
          <cell r="G260" t="str">
            <v>KERJA SAMA PENDIDIKAN</v>
          </cell>
        </row>
        <row r="261">
          <cell r="C261" t="str">
            <v>ANALIS KERJA SAMA KEBAHASAAN</v>
          </cell>
          <cell r="E261" t="str">
            <v>Analis</v>
          </cell>
          <cell r="F261" t="str">
            <v>ANALIS</v>
          </cell>
          <cell r="G261" t="str">
            <v>KERJA SAMA KEBAHASAAN</v>
          </cell>
        </row>
        <row r="262">
          <cell r="C262" t="str">
            <v>ANALIS KERJA SAMA KEBUDAYAAN</v>
          </cell>
          <cell r="E262" t="str">
            <v>Analis</v>
          </cell>
          <cell r="F262" t="str">
            <v>ANALIS</v>
          </cell>
          <cell r="G262" t="str">
            <v>KERJA SAMA KEBUDAYAAN</v>
          </cell>
        </row>
        <row r="263">
          <cell r="C263" t="str">
            <v>ANALIS KERJA SAMA LEMBAGA KEAGAMAAN</v>
          </cell>
          <cell r="E263" t="str">
            <v>Analis</v>
          </cell>
          <cell r="F263" t="str">
            <v>ANALIS</v>
          </cell>
          <cell r="G263" t="str">
            <v>KERJA SAMA LEMBAGA KEAGAMAAN</v>
          </cell>
        </row>
        <row r="264">
          <cell r="C264" t="str">
            <v>ANALIS KERJA SAMA LUAR NEGERI</v>
          </cell>
          <cell r="E264" t="str">
            <v>Analis</v>
          </cell>
          <cell r="F264" t="str">
            <v>ANALIS</v>
          </cell>
          <cell r="G264" t="str">
            <v>KERJA SAMA LUAR NEGERI</v>
          </cell>
        </row>
        <row r="265">
          <cell r="C265" t="str">
            <v>ANALIS KERJA SAMA PENDIDIKAN TINGGI</v>
          </cell>
          <cell r="E265" t="str">
            <v>Analis</v>
          </cell>
          <cell r="F265" t="str">
            <v>ANALIS</v>
          </cell>
          <cell r="G265" t="str">
            <v>KERJA SAMA PENDIDIKAN TINGGI</v>
          </cell>
        </row>
        <row r="266">
          <cell r="C266" t="str">
            <v>ANALIS KERJASAMA</v>
          </cell>
          <cell r="E266" t="str">
            <v>Analis</v>
          </cell>
          <cell r="F266" t="str">
            <v>ANALIS</v>
          </cell>
          <cell r="G266" t="str">
            <v>KERJASAMA</v>
          </cell>
        </row>
        <row r="267">
          <cell r="C267" t="str">
            <v>ANALIS KERJASAMA</v>
          </cell>
          <cell r="E267" t="str">
            <v>Analis</v>
          </cell>
          <cell r="F267" t="str">
            <v>ANALIS</v>
          </cell>
          <cell r="G267" t="str">
            <v>KERJASAMA</v>
          </cell>
        </row>
        <row r="268">
          <cell r="C268" t="str">
            <v>ANALIS KERJASAMA APARAT PENEGAK HUKUM</v>
          </cell>
          <cell r="E268" t="str">
            <v>Analis</v>
          </cell>
          <cell r="F268" t="str">
            <v>ANALIS</v>
          </cell>
          <cell r="G268" t="str">
            <v>KERJASAMA APARAT PENEGAK HUKUM</v>
          </cell>
        </row>
        <row r="269">
          <cell r="C269" t="str">
            <v>ANALIS KERJASAMA BILATERAL DAN REGIONAL</v>
          </cell>
          <cell r="E269" t="str">
            <v>Analis</v>
          </cell>
          <cell r="F269" t="str">
            <v>ANALIS</v>
          </cell>
          <cell r="G269" t="str">
            <v>KERJASAMA BILATERAL DAN REGIONAL</v>
          </cell>
        </row>
        <row r="270">
          <cell r="C270" t="str">
            <v>ANALIS KERJASAMA DALAM NEGERI</v>
          </cell>
          <cell r="E270" t="str">
            <v>Analis</v>
          </cell>
          <cell r="F270" t="str">
            <v>ANALIS</v>
          </cell>
          <cell r="G270" t="str">
            <v>KERJASAMA DALAM NEGERI</v>
          </cell>
        </row>
        <row r="271">
          <cell r="C271" t="str">
            <v>ANALIS KERJASAMA DAN PERMODALAN</v>
          </cell>
          <cell r="E271" t="str">
            <v>Analis</v>
          </cell>
          <cell r="F271" t="str">
            <v>ANALIS</v>
          </cell>
          <cell r="G271" t="str">
            <v>KERJASAMA DAN PERMODALAN</v>
          </cell>
        </row>
        <row r="272">
          <cell r="C272" t="str">
            <v>ANALIS KERJASAMA INDUSTRI</v>
          </cell>
          <cell r="E272" t="str">
            <v>Analis</v>
          </cell>
          <cell r="F272" t="str">
            <v>ANALIS</v>
          </cell>
          <cell r="G272" t="str">
            <v>KERJASAMA INDUSTRI</v>
          </cell>
        </row>
        <row r="273">
          <cell r="C273" t="str">
            <v>ANALIS KERJASAMA KEMENTERIAN/LEMBAGA</v>
          </cell>
          <cell r="E273" t="str">
            <v>Analis</v>
          </cell>
          <cell r="F273" t="str">
            <v>ANALIS</v>
          </cell>
          <cell r="G273" t="str">
            <v>KERJASAMA KEMENTERIAN/LEMBAGA</v>
          </cell>
        </row>
        <row r="274">
          <cell r="C274" t="str">
            <v>ANALIS KERJASAMA LINTAS SEKTOR</v>
          </cell>
          <cell r="E274" t="str">
            <v>Analis</v>
          </cell>
          <cell r="F274" t="str">
            <v>ANALIS</v>
          </cell>
          <cell r="G274" t="str">
            <v>KERJASAMA LINTAS SEKTOR</v>
          </cell>
        </row>
        <row r="275">
          <cell r="C275" t="str">
            <v>ANALIS KERJASAMA LUAR NEGERI</v>
          </cell>
          <cell r="E275" t="str">
            <v>Analis</v>
          </cell>
          <cell r="F275" t="str">
            <v>ANALIS</v>
          </cell>
          <cell r="G275" t="str">
            <v>KERJASAMA LUAR NEGERI</v>
          </cell>
        </row>
        <row r="276">
          <cell r="C276" t="str">
            <v>ANALIS KERJASAMA LUAR NEGERI</v>
          </cell>
          <cell r="E276" t="str">
            <v>Analis</v>
          </cell>
          <cell r="F276" t="str">
            <v>ANALIS</v>
          </cell>
          <cell r="G276" t="str">
            <v>KERJASAMA LUAR NEGERI</v>
          </cell>
        </row>
        <row r="277">
          <cell r="C277" t="str">
            <v>ANALIS KERJASAMA MULTILATERAL</v>
          </cell>
          <cell r="E277" t="str">
            <v>Analis</v>
          </cell>
          <cell r="F277" t="str">
            <v>ANALIS</v>
          </cell>
          <cell r="G277" t="str">
            <v>KERJASAMA MULTILATERAL</v>
          </cell>
        </row>
        <row r="278">
          <cell r="C278" t="str">
            <v>ANALIS KERJASAMA MULTILATERAL DAN INTERNASIONAL</v>
          </cell>
          <cell r="E278" t="str">
            <v>Analis</v>
          </cell>
          <cell r="F278" t="str">
            <v>ANALIS</v>
          </cell>
          <cell r="G278" t="str">
            <v>KERJASAMA MULTILATERAL DAN INTERNASIONAL</v>
          </cell>
        </row>
        <row r="279">
          <cell r="C279" t="str">
            <v>ANALIS KERJASAMA PRASARANA STANDARDISASI</v>
          </cell>
          <cell r="E279" t="str">
            <v>Analis</v>
          </cell>
          <cell r="F279" t="str">
            <v>ANALIS</v>
          </cell>
          <cell r="G279" t="str">
            <v>KERJASAMA PRASARANA STANDARDISASI</v>
          </cell>
        </row>
        <row r="280">
          <cell r="C280" t="str">
            <v>ANALIS KERJASAMA PUSAT DAN DAERAH</v>
          </cell>
          <cell r="E280" t="str">
            <v>Analis</v>
          </cell>
          <cell r="F280" t="str">
            <v>ANALIS</v>
          </cell>
          <cell r="G280" t="str">
            <v>KERJASAMA PUSAT DAN DAERAH</v>
          </cell>
        </row>
        <row r="281">
          <cell r="C281" t="str">
            <v>ANALIS KERJASAMA REGIONAL</v>
          </cell>
          <cell r="E281" t="str">
            <v>Analis</v>
          </cell>
          <cell r="F281" t="str">
            <v>ANALIS</v>
          </cell>
          <cell r="G281" t="str">
            <v>KERJASAMA REGIONAL</v>
          </cell>
        </row>
        <row r="282">
          <cell r="C282" t="str">
            <v>ANALIS KERJASAMA STANDARDISASI</v>
          </cell>
          <cell r="E282" t="str">
            <v>Analis</v>
          </cell>
          <cell r="F282" t="str">
            <v>ANALIS</v>
          </cell>
          <cell r="G282" t="str">
            <v>KERJASAMA STANDARDISASI</v>
          </cell>
        </row>
        <row r="283">
          <cell r="C283" t="str">
            <v>ANALIS KERJASAMA TEKNIS STANDARDISASI</v>
          </cell>
          <cell r="E283" t="str">
            <v>Analis</v>
          </cell>
          <cell r="F283" t="str">
            <v>ANALIS</v>
          </cell>
          <cell r="G283" t="str">
            <v>KERJASAMA TEKNIS STANDARDISASI</v>
          </cell>
        </row>
        <row r="284">
          <cell r="C284" t="str">
            <v>ANALIS KERUKUNAN ANTAR ETNIS DAN UMAT BERAGAMA</v>
          </cell>
          <cell r="E284" t="str">
            <v>Analis</v>
          </cell>
          <cell r="F284" t="str">
            <v>ANALIS</v>
          </cell>
          <cell r="G284" t="str">
            <v>KERUKUNAN ANTAR ETNIS DAN UMAT BERAGAMA</v>
          </cell>
        </row>
        <row r="285">
          <cell r="C285" t="str">
            <v>ANALIS KERUKUNAN UMAT</v>
          </cell>
          <cell r="E285" t="str">
            <v>Analis</v>
          </cell>
          <cell r="F285" t="str">
            <v>ANALIS</v>
          </cell>
          <cell r="G285" t="str">
            <v>KERUKUNAN UMAT</v>
          </cell>
        </row>
        <row r="286">
          <cell r="C286" t="str">
            <v>ANALIS KESEHATAN</v>
          </cell>
          <cell r="E286" t="str">
            <v>Analis</v>
          </cell>
          <cell r="F286" t="str">
            <v>ANALIS</v>
          </cell>
          <cell r="G286" t="str">
            <v>KESEHATAN</v>
          </cell>
        </row>
        <row r="287">
          <cell r="C287" t="str">
            <v>ANALIS KESEHATAN DAN PENCEGAHAN HIV/AIDS, IMS DAN BAHAYA NAFZA</v>
          </cell>
          <cell r="E287" t="str">
            <v>Analis</v>
          </cell>
          <cell r="F287" t="str">
            <v>ANALIS</v>
          </cell>
          <cell r="G287" t="str">
            <v>KESEHATAN DAN PENCEGAHAN HIV/AIDS, IMS DAN BAHAYA NAFZA</v>
          </cell>
        </row>
        <row r="288">
          <cell r="C288" t="str">
            <v>ANALIS KESEHATAN IBU DAN ANAK</v>
          </cell>
          <cell r="E288" t="str">
            <v>Analis</v>
          </cell>
          <cell r="F288" t="str">
            <v>ANALIS</v>
          </cell>
          <cell r="G288" t="str">
            <v>KESEHATAN IBU DAN ANAK</v>
          </cell>
        </row>
        <row r="289">
          <cell r="C289" t="str">
            <v>ANALIS KESEHATAN IKAN DAN LINGKUNGAN</v>
          </cell>
          <cell r="E289" t="str">
            <v>Analis</v>
          </cell>
          <cell r="F289" t="str">
            <v>ANALIS</v>
          </cell>
          <cell r="G289" t="str">
            <v>KESEHATAN IKAN DAN LINGKUNGAN</v>
          </cell>
        </row>
        <row r="290">
          <cell r="C290" t="str">
            <v>ANALIS KESEHATAN KERJA</v>
          </cell>
          <cell r="E290" t="str">
            <v>Analis</v>
          </cell>
          <cell r="F290" t="str">
            <v>ANALIS</v>
          </cell>
          <cell r="G290" t="str">
            <v>KESEHATAN KERJA</v>
          </cell>
        </row>
        <row r="291">
          <cell r="C291" t="str">
            <v>ANALIS KESEJAHTERAAN KELUARGA</v>
          </cell>
          <cell r="E291" t="str">
            <v>Analis</v>
          </cell>
          <cell r="F291" t="str">
            <v>ANALIS</v>
          </cell>
          <cell r="G291" t="str">
            <v>KESEJAHTERAAN KELUARGA</v>
          </cell>
        </row>
        <row r="292">
          <cell r="C292" t="str">
            <v>ANALIS KESEJAHTERAAN RAKYAT</v>
          </cell>
          <cell r="E292" t="str">
            <v>Analis</v>
          </cell>
          <cell r="F292" t="str">
            <v>ANALIS</v>
          </cell>
          <cell r="G292" t="str">
            <v>KESEJAHTERAAN RAKYAT</v>
          </cell>
        </row>
        <row r="293">
          <cell r="C293" t="str">
            <v>ANALIS KESELAMATAN KERJA</v>
          </cell>
          <cell r="E293" t="str">
            <v>Analis</v>
          </cell>
          <cell r="F293" t="str">
            <v>ANALIS</v>
          </cell>
          <cell r="G293" t="str">
            <v>KESELAMATAN KERJA</v>
          </cell>
        </row>
        <row r="294">
          <cell r="C294" t="str">
            <v>ANALIS KESELAMATAN PERTAMBANGAN DAN ENERGI</v>
          </cell>
          <cell r="E294" t="str">
            <v>Analis</v>
          </cell>
          <cell r="F294" t="str">
            <v>ANALIS</v>
          </cell>
          <cell r="G294" t="str">
            <v>KESELAMATAN PERTAMBANGAN DAN ENERGI</v>
          </cell>
        </row>
        <row r="295">
          <cell r="C295" t="str">
            <v>ANALIS KESENIAN DAN BUDAYA DAERAH</v>
          </cell>
          <cell r="E295" t="str">
            <v>Analis</v>
          </cell>
          <cell r="F295" t="str">
            <v>ANALIS</v>
          </cell>
          <cell r="G295" t="str">
            <v>KESENIAN DAN BUDAYA DAERAH</v>
          </cell>
        </row>
        <row r="296">
          <cell r="C296" t="str">
            <v>ANALIS KESRA</v>
          </cell>
          <cell r="E296" t="str">
            <v>Analis</v>
          </cell>
          <cell r="F296" t="str">
            <v>ANALIS</v>
          </cell>
          <cell r="G296" t="str">
            <v>KESRA</v>
          </cell>
        </row>
        <row r="297">
          <cell r="C297" t="str">
            <v>ANALIS KESYAHBANDARAN</v>
          </cell>
          <cell r="E297" t="str">
            <v>Analis</v>
          </cell>
          <cell r="F297" t="str">
            <v>ANALIS</v>
          </cell>
          <cell r="G297" t="str">
            <v>KESYAHBANDARAN</v>
          </cell>
        </row>
        <row r="298">
          <cell r="C298" t="str">
            <v>ANALIS KETAHANAN KELUARGA</v>
          </cell>
          <cell r="E298" t="str">
            <v>Analis</v>
          </cell>
          <cell r="F298" t="str">
            <v>ANALIS</v>
          </cell>
          <cell r="G298" t="str">
            <v>KETAHANAN KELUARGA</v>
          </cell>
        </row>
        <row r="299">
          <cell r="C299" t="str">
            <v>ANALIS KETAHANAN PANGAN</v>
          </cell>
          <cell r="E299" t="str">
            <v>Analis</v>
          </cell>
          <cell r="F299" t="str">
            <v>ANALIS</v>
          </cell>
          <cell r="G299" t="str">
            <v>KETAHANAN PANGAN</v>
          </cell>
        </row>
        <row r="300">
          <cell r="C300" t="str">
            <v>ANALIS KETAHANAN PANGAN</v>
          </cell>
          <cell r="E300" t="str">
            <v>Analis</v>
          </cell>
          <cell r="F300" t="str">
            <v>ANALIS</v>
          </cell>
          <cell r="G300" t="str">
            <v>KETAHANAN PANGAN</v>
          </cell>
        </row>
        <row r="301">
          <cell r="C301" t="str">
            <v>ANALIS KETENAGAAN</v>
          </cell>
          <cell r="E301" t="str">
            <v>Analis</v>
          </cell>
          <cell r="F301" t="str">
            <v>ANALIS</v>
          </cell>
          <cell r="G301" t="str">
            <v>KETENAGAAN</v>
          </cell>
        </row>
        <row r="302">
          <cell r="C302" t="str">
            <v>ANALIS KETENAGALISTRIKAN</v>
          </cell>
          <cell r="E302" t="str">
            <v>Analis</v>
          </cell>
          <cell r="F302" t="str">
            <v>ANALIS</v>
          </cell>
          <cell r="G302" t="str">
            <v>KETENAGALISTRIKAN</v>
          </cell>
        </row>
        <row r="303">
          <cell r="C303" t="str">
            <v>ANALIS KEUANGAN</v>
          </cell>
          <cell r="E303" t="str">
            <v>Analis</v>
          </cell>
          <cell r="F303" t="str">
            <v>ANALIS</v>
          </cell>
          <cell r="G303" t="str">
            <v>KEUANGAN</v>
          </cell>
        </row>
        <row r="304">
          <cell r="C304" t="str">
            <v>ANALIS KEUANGAN</v>
          </cell>
          <cell r="E304" t="str">
            <v>Analis</v>
          </cell>
          <cell r="F304" t="str">
            <v>ANALIS</v>
          </cell>
          <cell r="G304" t="str">
            <v>KEUANGAN</v>
          </cell>
        </row>
        <row r="305">
          <cell r="C305" t="str">
            <v>ANALIS KIMIA</v>
          </cell>
          <cell r="E305" t="str">
            <v>Analis</v>
          </cell>
          <cell r="F305" t="str">
            <v>ANALIS</v>
          </cell>
          <cell r="G305" t="str">
            <v>KIMIA</v>
          </cell>
        </row>
        <row r="306">
          <cell r="C306" t="str">
            <v>ANALIS KINERJA</v>
          </cell>
          <cell r="D306" t="str">
            <v>Tidak untuk formasi CPNS</v>
          </cell>
          <cell r="E306" t="str">
            <v>Analis</v>
          </cell>
          <cell r="F306" t="str">
            <v>ANALIS</v>
          </cell>
          <cell r="G306" t="str">
            <v>KINERJA</v>
          </cell>
        </row>
        <row r="307">
          <cell r="C307" t="str">
            <v>ANALIS KINERJA ATDIKBUD DAN SEKOLAH INDONESIA</v>
          </cell>
          <cell r="E307" t="str">
            <v>Analis</v>
          </cell>
          <cell r="F307" t="str">
            <v>ANALIS</v>
          </cell>
          <cell r="G307" t="str">
            <v>KINERJA ATDIKBUD DAN SEKOLAH INDONESIA</v>
          </cell>
        </row>
        <row r="308">
          <cell r="C308" t="str">
            <v>ANALIS KINERJA PENGHULU/PENYULUH</v>
          </cell>
          <cell r="E308" t="str">
            <v>Analis</v>
          </cell>
          <cell r="F308" t="str">
            <v>ANALIS</v>
          </cell>
          <cell r="G308" t="str">
            <v>KINERJA PENGHULU/PENYULUH</v>
          </cell>
        </row>
        <row r="309">
          <cell r="C309" t="str">
            <v>ANALIS KINERJA PETUGAS</v>
          </cell>
          <cell r="E309" t="str">
            <v>Analis</v>
          </cell>
          <cell r="F309" t="str">
            <v>ANALIS</v>
          </cell>
          <cell r="G309" t="str">
            <v>KINERJA PETUGAS</v>
          </cell>
        </row>
        <row r="310">
          <cell r="C310" t="str">
            <v>ANALIS KOLEKSI MUSEUM</v>
          </cell>
          <cell r="E310" t="str">
            <v>Analis</v>
          </cell>
          <cell r="F310" t="str">
            <v>ANALIS</v>
          </cell>
          <cell r="G310" t="str">
            <v>KOLEKSI MUSEUM</v>
          </cell>
        </row>
        <row r="311">
          <cell r="C311" t="str">
            <v>ANALIS KOMERSIALISASI HKI</v>
          </cell>
          <cell r="E311" t="str">
            <v>Analis</v>
          </cell>
          <cell r="F311" t="str">
            <v>ANALIS</v>
          </cell>
          <cell r="G311" t="str">
            <v>KOMERSIALISASI HKI</v>
          </cell>
        </row>
        <row r="312">
          <cell r="C312" t="str">
            <v>ANALIS KOMIK</v>
          </cell>
          <cell r="E312" t="str">
            <v>Analis</v>
          </cell>
          <cell r="F312" t="str">
            <v>ANALIS</v>
          </cell>
          <cell r="G312" t="str">
            <v>KOMIK</v>
          </cell>
        </row>
        <row r="313">
          <cell r="C313" t="str">
            <v>ANALIS KOMPETENSI DAN KUALIFIKASI PENDIDIKAN</v>
          </cell>
          <cell r="E313" t="str">
            <v>Analis</v>
          </cell>
          <cell r="F313" t="str">
            <v>ANALIS</v>
          </cell>
          <cell r="G313" t="str">
            <v>KOMPETENSI DAN KUALIFIKASI PENDIDIKAN</v>
          </cell>
        </row>
        <row r="314">
          <cell r="C314" t="str">
            <v>ANALIS KOMPETENSI INSTRUKTUR</v>
          </cell>
          <cell r="E314" t="str">
            <v>Analis</v>
          </cell>
          <cell r="F314" t="str">
            <v>ANALIS</v>
          </cell>
          <cell r="G314" t="str">
            <v>KOMPETENSI INSTRUKTUR</v>
          </cell>
        </row>
        <row r="315">
          <cell r="C315" t="str">
            <v>ANALIS KOMPETENSI INTI INDUSTRI DAERAH</v>
          </cell>
          <cell r="E315" t="str">
            <v>Analis</v>
          </cell>
          <cell r="F315" t="str">
            <v>ANALIS</v>
          </cell>
          <cell r="G315" t="str">
            <v>KOMPETENSI INTI INDUSTRI DAERAH</v>
          </cell>
        </row>
        <row r="316">
          <cell r="C316" t="str">
            <v>ANALIS KOMPETENSI KELULUSAN</v>
          </cell>
          <cell r="E316" t="str">
            <v>Analis</v>
          </cell>
          <cell r="F316" t="str">
            <v>ANALIS</v>
          </cell>
          <cell r="G316" t="str">
            <v>KOMPETENSI KELULUSAN</v>
          </cell>
        </row>
        <row r="317">
          <cell r="C317" t="str">
            <v>ANALIS KONFLIK PERTANAHAN</v>
          </cell>
          <cell r="E317" t="str">
            <v>Analis</v>
          </cell>
          <cell r="F317" t="str">
            <v>ANALIS</v>
          </cell>
          <cell r="G317" t="str">
            <v>KONFLIK PERTANAHAN</v>
          </cell>
        </row>
        <row r="318">
          <cell r="C318" t="str">
            <v>ANALIS KONFLIK BIDANG AGAMA DAN ETNIS</v>
          </cell>
          <cell r="E318" t="str">
            <v>Analis</v>
          </cell>
          <cell r="F318" t="str">
            <v>ANALIS</v>
          </cell>
          <cell r="G318" t="str">
            <v>KONFLIK BIDANG AGAMA DAN ETNIS</v>
          </cell>
        </row>
        <row r="319">
          <cell r="C319" t="str">
            <v>ANALIS KONSERVASI AIR DAN LH</v>
          </cell>
          <cell r="E319" t="str">
            <v>Analis</v>
          </cell>
          <cell r="F319" t="str">
            <v>ANALIS</v>
          </cell>
          <cell r="G319" t="str">
            <v>KONSERVASI AIR DAN LH</v>
          </cell>
        </row>
        <row r="320">
          <cell r="C320" t="str">
            <v>ANALIS KONSERVASI DAN REHABILITASI WILAYAH PESISIR</v>
          </cell>
          <cell r="E320" t="str">
            <v>Analis</v>
          </cell>
          <cell r="F320" t="str">
            <v>ANALIS</v>
          </cell>
          <cell r="G320" t="str">
            <v>KONSERVASI DAN REHABILITASI WILAYAH PESISIR</v>
          </cell>
        </row>
        <row r="321">
          <cell r="C321" t="str">
            <v>ANALIS KONSERVASI KAWASAN</v>
          </cell>
          <cell r="E321" t="str">
            <v>Analis</v>
          </cell>
          <cell r="F321" t="str">
            <v>ANALIS</v>
          </cell>
          <cell r="G321" t="str">
            <v>KONSERVASI KAWASAN</v>
          </cell>
        </row>
        <row r="322">
          <cell r="C322" t="str">
            <v>ANALIS KONSOLIDASI TANAH</v>
          </cell>
          <cell r="E322" t="str">
            <v>Analis</v>
          </cell>
          <cell r="F322" t="str">
            <v>ANALIS</v>
          </cell>
          <cell r="G322" t="str">
            <v>KONSOLIDASI TANAH</v>
          </cell>
        </row>
        <row r="323">
          <cell r="C323" t="str">
            <v>ANALIS KONVENSI INTERNASIONAL</v>
          </cell>
          <cell r="E323" t="str">
            <v>Analis</v>
          </cell>
          <cell r="F323" t="str">
            <v>ANALIS</v>
          </cell>
          <cell r="G323" t="str">
            <v>KONVENSI INTERNASIONAL</v>
          </cell>
        </row>
        <row r="324">
          <cell r="C324" t="str">
            <v>ANALIS KOPERASI</v>
          </cell>
          <cell r="E324" t="str">
            <v>Analis</v>
          </cell>
          <cell r="F324" t="str">
            <v>ANALIS</v>
          </cell>
          <cell r="G324" t="str">
            <v>KOPERASI</v>
          </cell>
        </row>
        <row r="325">
          <cell r="C325" t="str">
            <v>ANALIS KREASI DAN PRODUKSI MUSIK</v>
          </cell>
          <cell r="E325" t="str">
            <v>Analis</v>
          </cell>
          <cell r="F325" t="str">
            <v>ANALIS</v>
          </cell>
          <cell r="G325" t="str">
            <v>KREASI DAN PRODUKSI MUSIK</v>
          </cell>
        </row>
        <row r="326">
          <cell r="C326" t="str">
            <v>ANALIS KUALIFIKASI DAN KARIR PENDIDIK DAN TENAGA KEPENDIDIKAN</v>
          </cell>
          <cell r="E326" t="str">
            <v>Analis</v>
          </cell>
          <cell r="F326" t="str">
            <v>ANALIS</v>
          </cell>
          <cell r="G326" t="str">
            <v>KUALIFIKASI DAN KARIR PENDIDIK DAN TENAGA KEPENDIDIKAN</v>
          </cell>
        </row>
        <row r="327">
          <cell r="C327" t="str">
            <v>ANALIS KURIKULUM</v>
          </cell>
          <cell r="E327" t="str">
            <v>Analis</v>
          </cell>
          <cell r="F327" t="str">
            <v>ANALIS</v>
          </cell>
          <cell r="G327" t="str">
            <v>KURIKULUM</v>
          </cell>
        </row>
        <row r="328">
          <cell r="C328" t="str">
            <v>ANALIS KURIKULUM DAN PEMBELAJARAN</v>
          </cell>
          <cell r="E328" t="str">
            <v>Analis</v>
          </cell>
          <cell r="F328" t="str">
            <v>ANALIS</v>
          </cell>
          <cell r="G328" t="str">
            <v>KURIKULUM DAN PEMBELAJARAN</v>
          </cell>
        </row>
        <row r="329">
          <cell r="C329" t="str">
            <v>ANALIS KURSUS DAN KESETARAAN</v>
          </cell>
          <cell r="E329" t="str">
            <v>Analis</v>
          </cell>
          <cell r="F329" t="str">
            <v>ANALIS</v>
          </cell>
          <cell r="G329" t="str">
            <v>KURSUS DAN KESETARAAN</v>
          </cell>
        </row>
        <row r="330">
          <cell r="C330" t="str">
            <v>ANALIS LABORATORIUM</v>
          </cell>
          <cell r="E330" t="str">
            <v>Analis</v>
          </cell>
          <cell r="F330" t="str">
            <v>ANALIS</v>
          </cell>
          <cell r="G330" t="str">
            <v>LABORATORIUM</v>
          </cell>
        </row>
        <row r="331">
          <cell r="C331" t="str">
            <v>ANALIS LABORATORIUM NARKOBA</v>
          </cell>
          <cell r="E331" t="str">
            <v>Analis</v>
          </cell>
          <cell r="F331" t="str">
            <v>ANALIS</v>
          </cell>
          <cell r="G331" t="str">
            <v>LABORATORIUM NARKOBA</v>
          </cell>
        </row>
        <row r="332">
          <cell r="C332" t="str">
            <v>ANALIS LABORATORIUM TUMBUHAN DAN SARANA</v>
          </cell>
          <cell r="E332" t="str">
            <v>Analis</v>
          </cell>
          <cell r="F332" t="str">
            <v>ANALIS</v>
          </cell>
          <cell r="G332" t="str">
            <v>LABORATORIUM TUMBUHAN DAN SARANA</v>
          </cell>
        </row>
        <row r="333">
          <cell r="C333" t="str">
            <v>ANALIS LAHAN PERTANIAN</v>
          </cell>
          <cell r="E333" t="str">
            <v>Analis</v>
          </cell>
          <cell r="F333" t="str">
            <v>ANALIS</v>
          </cell>
          <cell r="G333" t="str">
            <v>LAHAN PERTANIAN</v>
          </cell>
        </row>
        <row r="334">
          <cell r="C334" t="str">
            <v>ANALIS LANDREFORM</v>
          </cell>
          <cell r="E334" t="str">
            <v>Analis</v>
          </cell>
          <cell r="F334" t="str">
            <v>ANALIS</v>
          </cell>
          <cell r="G334" t="str">
            <v>LANDREFORM</v>
          </cell>
        </row>
        <row r="335">
          <cell r="C335" t="str">
            <v>ANALIS LAPORAN AKUNTABILITAS KINERJA</v>
          </cell>
          <cell r="E335" t="str">
            <v>Analis</v>
          </cell>
          <cell r="F335" t="str">
            <v>ANALIS</v>
          </cell>
          <cell r="G335" t="str">
            <v>LAPORAN AKUNTABILITAS KINERJA</v>
          </cell>
        </row>
        <row r="336">
          <cell r="C336" t="str">
            <v>ANALIS LAYANAN KB</v>
          </cell>
          <cell r="E336" t="str">
            <v>Analis</v>
          </cell>
          <cell r="F336" t="str">
            <v>ANALIS</v>
          </cell>
          <cell r="G336" t="str">
            <v>LAYANAN KB</v>
          </cell>
        </row>
        <row r="337">
          <cell r="C337" t="str">
            <v>ANALIS LAYANAN UMUM</v>
          </cell>
          <cell r="E337" t="str">
            <v>Analis</v>
          </cell>
          <cell r="F337" t="str">
            <v>ANALIS</v>
          </cell>
          <cell r="G337" t="str">
            <v>LAYANAN UMUM</v>
          </cell>
        </row>
        <row r="338">
          <cell r="C338" t="str">
            <v>ANALIS LEKSIKOGRAF/PEKAMUS</v>
          </cell>
          <cell r="E338" t="str">
            <v>Analis</v>
          </cell>
          <cell r="F338" t="str">
            <v>ANALIS</v>
          </cell>
          <cell r="G338" t="str">
            <v>LEKSIKOGRAF/PEKAMUS</v>
          </cell>
        </row>
        <row r="339">
          <cell r="C339" t="str">
            <v>ANALIS LEMBAGA DAKWAH/ KEAGAMAAN</v>
          </cell>
          <cell r="E339" t="str">
            <v>Analis</v>
          </cell>
          <cell r="F339" t="str">
            <v>ANALIS</v>
          </cell>
          <cell r="G339" t="str">
            <v>LEMBAGA DAKWAH/ KEAGAMAAN</v>
          </cell>
        </row>
        <row r="340">
          <cell r="C340" t="str">
            <v>ANALIS LEMBAGA KEAGAMAAN</v>
          </cell>
          <cell r="E340" t="str">
            <v>Analis</v>
          </cell>
          <cell r="F340" t="str">
            <v>ANALIS</v>
          </cell>
          <cell r="G340" t="str">
            <v>LEMBAGA KEAGAMAAN</v>
          </cell>
        </row>
        <row r="341">
          <cell r="C341" t="str">
            <v>ANALIS LEMBAGA KEAGAMAAN</v>
          </cell>
          <cell r="E341" t="str">
            <v>Analis</v>
          </cell>
          <cell r="F341" t="str">
            <v>ANALIS</v>
          </cell>
          <cell r="G341" t="str">
            <v>LEMBAGA KEAGAMAAN</v>
          </cell>
        </row>
        <row r="342">
          <cell r="C342" t="str">
            <v>ANALIS LEMBAGA SWADAYA DAERAH DAN ADAT</v>
          </cell>
          <cell r="E342" t="str">
            <v>Analis</v>
          </cell>
          <cell r="F342" t="str">
            <v>ANALIS</v>
          </cell>
          <cell r="G342" t="str">
            <v>LEMBAGA SWADAYA DAERAH DAN ADAT</v>
          </cell>
        </row>
        <row r="343">
          <cell r="C343" t="str">
            <v>ANALIS LEMBAGA SWADAYA NASIONAL</v>
          </cell>
          <cell r="E343" t="str">
            <v>Analis</v>
          </cell>
          <cell r="F343" t="str">
            <v>ANALIS</v>
          </cell>
          <cell r="G343" t="str">
            <v>LEMBAGA SWADAYA NASIONAL</v>
          </cell>
        </row>
        <row r="344">
          <cell r="C344" t="str">
            <v>ANALIS LINGKUNGAN HIDUP</v>
          </cell>
          <cell r="E344" t="str">
            <v>Analis</v>
          </cell>
          <cell r="F344" t="str">
            <v>ANALIS</v>
          </cell>
          <cell r="G344" t="str">
            <v>LINGKUNGAN HIDUP</v>
          </cell>
        </row>
        <row r="345">
          <cell r="C345" t="str">
            <v>ANALIS MANAJEMEN KEPEGAWAIAN</v>
          </cell>
          <cell r="D345" t="str">
            <v>Tidak untuk formasi CPNS</v>
          </cell>
          <cell r="E345" t="str">
            <v>Analis</v>
          </cell>
          <cell r="F345" t="str">
            <v>ANALIS</v>
          </cell>
          <cell r="G345" t="str">
            <v>MANAJEMEN KEPEGAWAIAN</v>
          </cell>
        </row>
        <row r="346">
          <cell r="C346" t="str">
            <v>ANALIS MANAJEMEN KINERJA</v>
          </cell>
          <cell r="E346" t="str">
            <v>Analis</v>
          </cell>
          <cell r="F346" t="str">
            <v>ANALIS</v>
          </cell>
          <cell r="G346" t="str">
            <v>MANAJEMEN KINERJA</v>
          </cell>
        </row>
        <row r="347">
          <cell r="C347" t="str">
            <v>ANALIS MANAJEMEN LEMBAGA KEAGAMAAN</v>
          </cell>
          <cell r="E347" t="str">
            <v>Analis</v>
          </cell>
          <cell r="F347" t="str">
            <v>ANALIS</v>
          </cell>
          <cell r="G347" t="str">
            <v>MANAJEMEN LEMBAGA KEAGAMAAN</v>
          </cell>
        </row>
        <row r="348">
          <cell r="C348" t="str">
            <v>ANALIS MANAJEMEN MONITORING &amp; PENGENDALIAN KEKAMBUHAN DAN WAJIB LAPOR</v>
          </cell>
          <cell r="E348" t="str">
            <v>Analis</v>
          </cell>
          <cell r="F348" t="str">
            <v>ANALIS</v>
          </cell>
          <cell r="G348" t="str">
            <v>MANAJEMEN MONITORING &amp; PENGENDALIAN KEKAMBUHAN DAN WAJIB LAPOR</v>
          </cell>
        </row>
        <row r="349">
          <cell r="C349" t="str">
            <v>ANALIS MASALAH DAN PENCEGAHAN HIV/AIDS, IMS DAN BAHAYA NAFZA</v>
          </cell>
          <cell r="E349" t="str">
            <v>Analis</v>
          </cell>
          <cell r="F349" t="str">
            <v>ANALIS</v>
          </cell>
          <cell r="G349" t="str">
            <v>MASALAH DAN PENCEGAHAN HIV/AIDS, IMS DAN BAHAYA NAFZA</v>
          </cell>
        </row>
        <row r="350">
          <cell r="C350" t="str">
            <v>ANALIS MASALAH SOSIAL</v>
          </cell>
          <cell r="E350" t="str">
            <v>Analis</v>
          </cell>
          <cell r="F350" t="str">
            <v>ANALIS</v>
          </cell>
          <cell r="G350" t="str">
            <v>MASALAH SOSIAL</v>
          </cell>
        </row>
        <row r="351">
          <cell r="C351" t="str">
            <v>ANALIS MASYARAKAT PEDESAAN</v>
          </cell>
          <cell r="E351" t="str">
            <v>Analis</v>
          </cell>
          <cell r="F351" t="str">
            <v>ANALIS</v>
          </cell>
          <cell r="G351" t="str">
            <v>MASYARAKAT PEDESAAN</v>
          </cell>
        </row>
        <row r="352">
          <cell r="C352" t="str">
            <v>ANALIS MATERI PENYULUHAN</v>
          </cell>
          <cell r="E352" t="str">
            <v>Analis</v>
          </cell>
          <cell r="F352" t="str">
            <v>ANALIS</v>
          </cell>
          <cell r="G352" t="str">
            <v>MATERI PENYULUHAN</v>
          </cell>
        </row>
        <row r="353">
          <cell r="C353" t="str">
            <v>ANALIS MATERI SIDANG</v>
          </cell>
          <cell r="E353" t="str">
            <v>Analis</v>
          </cell>
          <cell r="F353" t="str">
            <v>ANALIS</v>
          </cell>
          <cell r="G353" t="str">
            <v>MATERI SIDANG</v>
          </cell>
        </row>
        <row r="354">
          <cell r="C354" t="str">
            <v>ANALIS MEDIA DAN JURNALISTIK</v>
          </cell>
          <cell r="E354" t="str">
            <v>Analis</v>
          </cell>
          <cell r="F354" t="str">
            <v>ANALIS</v>
          </cell>
          <cell r="G354" t="str">
            <v>MEDIA DAN JURNALISTIK</v>
          </cell>
        </row>
        <row r="355">
          <cell r="C355" t="str">
            <v>ANALIS MEKASINSME OPERASIONAL KELUARGA BERENCANA</v>
          </cell>
          <cell r="E355" t="str">
            <v>Analis</v>
          </cell>
          <cell r="F355" t="str">
            <v>ANALIS</v>
          </cell>
          <cell r="G355" t="str">
            <v>MEKASINSME OPERASIONAL KELUARGA BERENCANA</v>
          </cell>
        </row>
        <row r="356">
          <cell r="C356" t="str">
            <v>ANALIS METALOGRAFI</v>
          </cell>
          <cell r="E356" t="str">
            <v>Analis</v>
          </cell>
          <cell r="F356" t="str">
            <v>ANALIS</v>
          </cell>
          <cell r="G356" t="str">
            <v>METALOGRAFI</v>
          </cell>
        </row>
        <row r="357">
          <cell r="C357" t="str">
            <v>ANALIS METODE PENYULUHAN</v>
          </cell>
          <cell r="E357" t="str">
            <v>Analis</v>
          </cell>
          <cell r="F357" t="str">
            <v>ANALIS</v>
          </cell>
          <cell r="G357" t="str">
            <v>METODE PENYULUHAN</v>
          </cell>
        </row>
        <row r="358">
          <cell r="C358" t="str">
            <v>ANALIS MODEL PENGEMBANGAN INDUSTRI</v>
          </cell>
          <cell r="E358" t="str">
            <v>Analis</v>
          </cell>
          <cell r="F358" t="str">
            <v>ANALIS</v>
          </cell>
          <cell r="G358" t="str">
            <v>MODEL PENGEMBANGAN INDUSTRI</v>
          </cell>
        </row>
        <row r="359">
          <cell r="C359" t="str">
            <v>ANALIS MONITORING DAN EVALUASI</v>
          </cell>
          <cell r="E359" t="str">
            <v>Analis</v>
          </cell>
          <cell r="F359" t="str">
            <v>ANALIS</v>
          </cell>
          <cell r="G359" t="str">
            <v>MONITORING DAN EVALUASI</v>
          </cell>
        </row>
        <row r="360">
          <cell r="C360" t="str">
            <v>ANALIS MUTASI PEJABAT NEGARA</v>
          </cell>
          <cell r="E360" t="str">
            <v>Analis</v>
          </cell>
          <cell r="F360" t="str">
            <v>ANALIS</v>
          </cell>
          <cell r="G360" t="str">
            <v>MUTASI PEJABAT NEGARA</v>
          </cell>
        </row>
        <row r="361">
          <cell r="C361" t="str">
            <v>ANALIS MUTU AKADEMIK</v>
          </cell>
          <cell r="E361" t="str">
            <v>Analis</v>
          </cell>
          <cell r="F361" t="str">
            <v>ANALIS</v>
          </cell>
          <cell r="G361" t="str">
            <v>MUTU AKADEMIK</v>
          </cell>
        </row>
        <row r="362">
          <cell r="C362" t="str">
            <v>ANALIS MUTU HASIL PERIKANAN</v>
          </cell>
          <cell r="E362" t="str">
            <v>Analis</v>
          </cell>
          <cell r="F362" t="str">
            <v>ANALIS</v>
          </cell>
          <cell r="G362" t="str">
            <v>MUTU HASIL PERIKANAN</v>
          </cell>
        </row>
        <row r="363">
          <cell r="C363" t="str">
            <v>ANALIS MUTU PENDIDIKAN</v>
          </cell>
          <cell r="E363" t="str">
            <v>Analis</v>
          </cell>
          <cell r="F363" t="str">
            <v>ANALIS</v>
          </cell>
          <cell r="G363" t="str">
            <v>MUTU PENDIDIKAN</v>
          </cell>
        </row>
        <row r="364">
          <cell r="C364" t="str">
            <v>ANALIS NARKOBA</v>
          </cell>
          <cell r="E364" t="str">
            <v>Analis</v>
          </cell>
          <cell r="F364" t="str">
            <v>ANALIS</v>
          </cell>
          <cell r="G364" t="str">
            <v>NARKOBA</v>
          </cell>
        </row>
        <row r="365">
          <cell r="C365" t="str">
            <v>ANALIS NILAI BUDAYA</v>
          </cell>
          <cell r="E365" t="str">
            <v>Analis</v>
          </cell>
          <cell r="F365" t="str">
            <v>ANALIS</v>
          </cell>
          <cell r="G365" t="str">
            <v>NILAI BUDAYA</v>
          </cell>
        </row>
        <row r="366">
          <cell r="C366" t="str">
            <v>ANALIS NOTIFIKASI</v>
          </cell>
          <cell r="E366" t="str">
            <v>Analis</v>
          </cell>
          <cell r="F366" t="str">
            <v>ANALIS</v>
          </cell>
          <cell r="G366" t="str">
            <v>NOTIFIKASI</v>
          </cell>
        </row>
        <row r="367">
          <cell r="C367" t="str">
            <v>ANALIS OBAT DAN MAKANAN</v>
          </cell>
          <cell r="E367" t="str">
            <v>Analis</v>
          </cell>
          <cell r="F367" t="str">
            <v>ANALIS</v>
          </cell>
          <cell r="G367" t="str">
            <v>OBAT DAN MAKANAN</v>
          </cell>
        </row>
        <row r="368">
          <cell r="C368" t="str">
            <v>ANALIS OPERASI INTELIJEN KEIMIGRASIAN</v>
          </cell>
          <cell r="E368" t="str">
            <v>Analis</v>
          </cell>
          <cell r="F368" t="str">
            <v>ANALIS</v>
          </cell>
          <cell r="G368" t="str">
            <v>OPERASI INTELIJEN KEIMIGRASIAN</v>
          </cell>
        </row>
        <row r="369">
          <cell r="C369" t="str">
            <v>ANALIS OPERASI PEMUTUSAN JARINGAN</v>
          </cell>
          <cell r="E369" t="str">
            <v>Analis</v>
          </cell>
          <cell r="F369" t="str">
            <v>ANALIS</v>
          </cell>
          <cell r="G369" t="str">
            <v>OPERASI PEMUTUSAN JARINGAN</v>
          </cell>
        </row>
        <row r="370">
          <cell r="C370" t="str">
            <v>ANALIS OPTIMASI AIR</v>
          </cell>
          <cell r="E370" t="str">
            <v>Analis</v>
          </cell>
          <cell r="F370" t="str">
            <v>ANALIS</v>
          </cell>
          <cell r="G370" t="str">
            <v>OPTIMASI AIR</v>
          </cell>
        </row>
        <row r="371">
          <cell r="C371" t="str">
            <v>ANALIS OPTIMASI, REHABILITASI DAN KONSERVASI LAHAN</v>
          </cell>
          <cell r="E371" t="str">
            <v>Analis</v>
          </cell>
          <cell r="F371" t="str">
            <v>ANALIS</v>
          </cell>
          <cell r="G371" t="str">
            <v>OPTIMASI, REHABILITASI DAN KONSERVASI LAHAN</v>
          </cell>
        </row>
        <row r="372">
          <cell r="C372" t="str">
            <v>ANALIS ORGANISASI</v>
          </cell>
          <cell r="E372" t="str">
            <v>Analis</v>
          </cell>
          <cell r="F372" t="str">
            <v>ANALIS</v>
          </cell>
          <cell r="G372" t="str">
            <v>ORGANISASI</v>
          </cell>
        </row>
        <row r="373">
          <cell r="C373" t="str">
            <v>ANALIS ORGANISASI MASYARAKAT</v>
          </cell>
          <cell r="E373" t="str">
            <v>Analis</v>
          </cell>
          <cell r="F373" t="str">
            <v>ANALIS</v>
          </cell>
          <cell r="G373" t="str">
            <v>ORGANISASI MASYARAKAT</v>
          </cell>
        </row>
        <row r="374">
          <cell r="C374" t="str">
            <v>ANALIS ORGANISASI PERGURUAN TINGGI</v>
          </cell>
          <cell r="E374" t="str">
            <v>Analis</v>
          </cell>
          <cell r="F374" t="str">
            <v>ANALIS</v>
          </cell>
          <cell r="G374" t="str">
            <v>ORGANISASI PERGURUAN TINGGI</v>
          </cell>
        </row>
        <row r="375">
          <cell r="C375" t="str">
            <v>ANALIS PAJAK</v>
          </cell>
          <cell r="E375" t="str">
            <v>Analis</v>
          </cell>
          <cell r="F375" t="str">
            <v>ANALIS</v>
          </cell>
          <cell r="G375" t="str">
            <v>PAJAK</v>
          </cell>
        </row>
        <row r="376">
          <cell r="C376" t="str">
            <v>ANALIS PAJAK/RETRIBUSI DAERAH</v>
          </cell>
          <cell r="E376" t="str">
            <v>Analis</v>
          </cell>
          <cell r="F376" t="str">
            <v>ANALIS</v>
          </cell>
          <cell r="G376" t="str">
            <v>PAJAK/RETRIBUSI DAERAH</v>
          </cell>
        </row>
        <row r="377">
          <cell r="C377" t="str">
            <v>ANALIS PAKAN TERNAK</v>
          </cell>
          <cell r="E377" t="str">
            <v>Analis</v>
          </cell>
          <cell r="F377" t="str">
            <v>ANALIS</v>
          </cell>
          <cell r="G377" t="str">
            <v>PAKAN TERNAK</v>
          </cell>
        </row>
        <row r="378">
          <cell r="C378" t="str">
            <v>ANALIS PARIWISATA</v>
          </cell>
          <cell r="E378" t="str">
            <v>Analis</v>
          </cell>
          <cell r="F378" t="str">
            <v>ANALIS</v>
          </cell>
          <cell r="G378" t="str">
            <v>PARIWISATA</v>
          </cell>
        </row>
        <row r="379">
          <cell r="C379" t="str">
            <v>ANALIS PARPOL</v>
          </cell>
          <cell r="E379" t="str">
            <v>Analis</v>
          </cell>
          <cell r="F379" t="str">
            <v>ANALIS</v>
          </cell>
          <cell r="G379" t="str">
            <v>PARPOL</v>
          </cell>
        </row>
        <row r="380">
          <cell r="C380" t="str">
            <v>ANALIS PASAR IKAN HIAS</v>
          </cell>
          <cell r="E380" t="str">
            <v>Analis</v>
          </cell>
          <cell r="F380" t="str">
            <v>ANALIS</v>
          </cell>
          <cell r="G380" t="str">
            <v>PASAR IKAN HIAS</v>
          </cell>
        </row>
        <row r="381">
          <cell r="C381" t="str">
            <v>ANALIS PELABUHAN</v>
          </cell>
          <cell r="E381" t="str">
            <v>Analis</v>
          </cell>
          <cell r="F381" t="str">
            <v>ANALIS</v>
          </cell>
          <cell r="G381" t="str">
            <v>PELABUHAN</v>
          </cell>
        </row>
        <row r="382">
          <cell r="C382" t="str">
            <v>ANALIS PELAKSANAAN AKADEMIK DAN KEMAHASISWAAN</v>
          </cell>
          <cell r="E382" t="str">
            <v>Analis</v>
          </cell>
          <cell r="F382" t="str">
            <v>ANALIS</v>
          </cell>
          <cell r="G382" t="str">
            <v>PELAKSANAAN AKADEMIK DAN KEMAHASISWAAN</v>
          </cell>
        </row>
        <row r="383">
          <cell r="C383" t="str">
            <v>ANALIS PELAKSANAAN DIKLAT KEPALA SEKOLAH</v>
          </cell>
          <cell r="E383" t="str">
            <v>Analis</v>
          </cell>
          <cell r="F383" t="str">
            <v>ANALIS</v>
          </cell>
          <cell r="G383" t="str">
            <v>PELAKSANAAN DIKLAT KEPALA SEKOLAH</v>
          </cell>
        </row>
        <row r="384">
          <cell r="C384" t="str">
            <v>ANALIS PELAKSANAAN KEMITRAAN PENDIDIKAN</v>
          </cell>
          <cell r="E384" t="str">
            <v>Analis</v>
          </cell>
          <cell r="F384" t="str">
            <v>ANALIS</v>
          </cell>
          <cell r="G384" t="str">
            <v>PELAKSANAAN KEMITRAAN PENDIDIKAN</v>
          </cell>
        </row>
        <row r="385">
          <cell r="C385" t="str">
            <v>ANALIS PELAKSANAAN KURIKULUM PENDIDIKAN</v>
          </cell>
          <cell r="E385" t="str">
            <v>Analis</v>
          </cell>
          <cell r="F385" t="str">
            <v>ANALIS</v>
          </cell>
          <cell r="G385" t="str">
            <v>PELAKSANAAN KURIKULUM PENDIDIKAN</v>
          </cell>
        </row>
        <row r="386">
          <cell r="C386" t="str">
            <v>ANALIS PELAKSANAAN PROGRAM INTERNALISASI NILAI DAN DIPLOMASI BUDAYA</v>
          </cell>
          <cell r="E386" t="str">
            <v>Analis</v>
          </cell>
          <cell r="F386" t="str">
            <v>ANALIS</v>
          </cell>
          <cell r="G386" t="str">
            <v>PELAKSANAAN PROGRAM INTERNALISASI NILAI DAN DIPLOMASI BUDAYA</v>
          </cell>
        </row>
        <row r="387">
          <cell r="C387" t="str">
            <v>ANALIS PELAKSANAAN PROGRAM KELEMBAGAAN DAN KERJA SAMA</v>
          </cell>
          <cell r="E387" t="str">
            <v>Analis</v>
          </cell>
          <cell r="F387" t="str">
            <v>ANALIS</v>
          </cell>
          <cell r="G387" t="str">
            <v>PELAKSANAAN PROGRAM KELEMBAGAAN DAN KERJA SAMA</v>
          </cell>
        </row>
        <row r="388">
          <cell r="C388" t="str">
            <v>ANALIS PELAKSANAAN PROGRAM KEPERCAYAAN TERHADAP TUHAN YANG MAHA ESA DAN TRADISI</v>
          </cell>
          <cell r="E388" t="str">
            <v>Analis</v>
          </cell>
          <cell r="F388" t="str">
            <v>ANALIS</v>
          </cell>
          <cell r="G388" t="str">
            <v>PELAKSANAAN PROGRAM KEPERCAYAAN TERHADAP TUHAN YANG MAHA ESA DAN TRADISI</v>
          </cell>
        </row>
        <row r="389">
          <cell r="C389" t="str">
            <v>ANALIS PELAKSANAAN PROGRAM PENDIDIKAN</v>
          </cell>
          <cell r="E389" t="str">
            <v>Analis</v>
          </cell>
          <cell r="F389" t="str">
            <v>ANALIS</v>
          </cell>
          <cell r="G389" t="str">
            <v>PELAKSANAAN PROGRAM PENDIDIKAN</v>
          </cell>
        </row>
        <row r="390">
          <cell r="C390" t="str">
            <v>ANALIS PELAKSANAAN PROGRAM PENGEMBANGAN PENDIDIKAN</v>
          </cell>
          <cell r="E390" t="str">
            <v>Analis</v>
          </cell>
          <cell r="F390" t="str">
            <v>ANALIS</v>
          </cell>
          <cell r="G390" t="str">
            <v>PELAKSANAAN PROGRAM PENGEMBANGAN PENDIDIKAN</v>
          </cell>
        </row>
        <row r="391">
          <cell r="C391" t="str">
            <v>ANALIS PELAKSANAAN PROGRAM PENGEMBANGAN TENAGA PIMPINAN DAN PEGAWAI</v>
          </cell>
          <cell r="E391" t="str">
            <v>Analis</v>
          </cell>
          <cell r="F391" t="str">
            <v>ANALIS</v>
          </cell>
          <cell r="G391" t="str">
            <v>PELAKSANAAN PROGRAM PENGEMBANGAN TENAGA PIMPINAN DAN PEGAWAI</v>
          </cell>
        </row>
        <row r="392">
          <cell r="C392" t="str">
            <v>ANALIS PELAKSANAAN PROGRAM PENGEMBANGAN TENAGA TEKNIS DAN FUNGSIONAL NON PENDIDIK</v>
          </cell>
          <cell r="E392" t="str">
            <v>Analis</v>
          </cell>
          <cell r="F392" t="str">
            <v>ANALIS</v>
          </cell>
          <cell r="G392" t="str">
            <v>PELAKSANAAN PROGRAM PENGEMBANGAN TENAGA TEKNIS DAN FUNGSIONAL NON PENDIDIK</v>
          </cell>
        </row>
        <row r="393">
          <cell r="C393" t="str">
            <v>ANALIS PELAKSANAAN PROGRAM PENINGKATAN KOMPETENSI SDM KEBUDAYAAN</v>
          </cell>
          <cell r="E393" t="str">
            <v>Analis</v>
          </cell>
          <cell r="F393" t="str">
            <v>ANALIS</v>
          </cell>
          <cell r="G393" t="str">
            <v>PELAKSANAAN PROGRAM PENINGKATAN KOMPETENSI SDM KEBUDAYAAN</v>
          </cell>
        </row>
        <row r="394">
          <cell r="C394" t="str">
            <v>ANALIS PELAKSANAAN PROGRAM SERTIFIKASI SDM KEBUDAYAAN</v>
          </cell>
          <cell r="E394" t="str">
            <v>Analis</v>
          </cell>
          <cell r="F394" t="str">
            <v>ANALIS</v>
          </cell>
          <cell r="G394" t="str">
            <v>PELAKSANAAN PROGRAM SERTIFIKASI SDM KEBUDAYAAN</v>
          </cell>
        </row>
        <row r="395">
          <cell r="C395" t="str">
            <v>ANALIS PELANGARAN HAM</v>
          </cell>
          <cell r="E395" t="str">
            <v>Analis</v>
          </cell>
          <cell r="F395" t="str">
            <v>ANALIS</v>
          </cell>
          <cell r="G395" t="str">
            <v>PELANGARAN HAM</v>
          </cell>
        </row>
        <row r="396">
          <cell r="C396" t="str">
            <v>ANALIS PELAPORAN</v>
          </cell>
          <cell r="E396" t="str">
            <v>Analis</v>
          </cell>
          <cell r="F396" t="str">
            <v>ANALIS</v>
          </cell>
          <cell r="G396" t="str">
            <v>PELAPORAN</v>
          </cell>
        </row>
        <row r="397">
          <cell r="C397" t="str">
            <v>ANALIS PELAPORAN DAN TRANSAKSI KEUANGAN</v>
          </cell>
          <cell r="E397" t="str">
            <v>Analis</v>
          </cell>
          <cell r="F397" t="str">
            <v>ANALIS</v>
          </cell>
          <cell r="G397" t="str">
            <v>PELAPORAN DAN TRANSAKSI KEUANGAN</v>
          </cell>
        </row>
        <row r="398">
          <cell r="C398" t="str">
            <v>ANALIS PELAYANAN KESEHATAN KELUARGA DAN KB</v>
          </cell>
          <cell r="E398" t="str">
            <v>Analis</v>
          </cell>
          <cell r="F398" t="str">
            <v>ANALIS</v>
          </cell>
          <cell r="G398" t="str">
            <v>PELAYANAN KESEHATAN KELUARGA DAN KB</v>
          </cell>
        </row>
        <row r="399">
          <cell r="C399" t="str">
            <v>ANALIS PELAYANAN PUBLIK</v>
          </cell>
          <cell r="E399" t="str">
            <v>Analis</v>
          </cell>
          <cell r="F399" t="str">
            <v>ANALIS</v>
          </cell>
          <cell r="G399" t="str">
            <v>PELAYANAN PUBLIK</v>
          </cell>
        </row>
        <row r="400">
          <cell r="C400" t="str">
            <v>ANALIS PELAYANAN PUBLIK</v>
          </cell>
          <cell r="E400" t="str">
            <v>Analis</v>
          </cell>
          <cell r="F400" t="str">
            <v>ANALIS</v>
          </cell>
          <cell r="G400" t="str">
            <v>PELAYANAN PUBLIK</v>
          </cell>
        </row>
        <row r="401">
          <cell r="C401" t="str">
            <v>ANALIS PELESTARIAN CAGAR BUDAYA DAN PERMUSEUMAN</v>
          </cell>
          <cell r="E401" t="str">
            <v>Analis</v>
          </cell>
          <cell r="F401" t="str">
            <v>ANALIS</v>
          </cell>
          <cell r="G401" t="str">
            <v>PELESTARIAN CAGAR BUDAYA DAN PERMUSEUMAN</v>
          </cell>
        </row>
        <row r="402">
          <cell r="C402" t="str">
            <v>ANALIS PELINDUNGAN HAK-HAK SIPIL DAN HAM</v>
          </cell>
          <cell r="E402" t="str">
            <v>Analis</v>
          </cell>
          <cell r="F402" t="str">
            <v>ANALIS</v>
          </cell>
          <cell r="G402" t="str">
            <v>PELINDUNGAN HAK-HAK SIPIL DAN HAM</v>
          </cell>
        </row>
        <row r="403">
          <cell r="C403" t="str">
            <v>ANALIS PEMANFAATAN CAGAR BUDAYA DAN KOLEKSI MUSEUM</v>
          </cell>
          <cell r="E403" t="str">
            <v>Analis</v>
          </cell>
          <cell r="F403" t="str">
            <v>ANALIS</v>
          </cell>
          <cell r="G403" t="str">
            <v>PEMANFAATAN CAGAR BUDAYA DAN KOLEKSI MUSEUM</v>
          </cell>
        </row>
        <row r="404">
          <cell r="C404" t="str">
            <v>ANALIS PEMANPAATAN TEKNOLOGI</v>
          </cell>
          <cell r="E404" t="str">
            <v>Analis</v>
          </cell>
          <cell r="F404" t="str">
            <v>ANALIS</v>
          </cell>
          <cell r="G404" t="str">
            <v>PEMANPAATAN TEKNOLOGI</v>
          </cell>
        </row>
        <row r="405">
          <cell r="C405" t="str">
            <v>ANALIS PEMASARAN</v>
          </cell>
          <cell r="E405" t="str">
            <v>Analis</v>
          </cell>
          <cell r="F405" t="str">
            <v>ANALIS</v>
          </cell>
          <cell r="G405" t="str">
            <v>PEMASARAN</v>
          </cell>
        </row>
        <row r="406">
          <cell r="C406" t="str">
            <v>ANALIS PEMASARAN DAN KERJASAMA</v>
          </cell>
          <cell r="E406" t="str">
            <v>Analis</v>
          </cell>
          <cell r="F406" t="str">
            <v>ANALIS</v>
          </cell>
          <cell r="G406" t="str">
            <v>PEMASARAN DAN KERJASAMA</v>
          </cell>
        </row>
        <row r="407">
          <cell r="C407" t="str">
            <v>ANALIS PEMASARAN HASIL PERTANIAN</v>
          </cell>
          <cell r="E407" t="str">
            <v>Analis</v>
          </cell>
          <cell r="F407" t="str">
            <v>ANALIS</v>
          </cell>
          <cell r="G407" t="str">
            <v>PEMASARAN HASIL PERTANIAN</v>
          </cell>
        </row>
        <row r="408">
          <cell r="C408" t="str">
            <v>ANALIS PEMBANGUNAN</v>
          </cell>
          <cell r="E408" t="str">
            <v>Analis</v>
          </cell>
          <cell r="F408" t="str">
            <v>ANALIS</v>
          </cell>
          <cell r="G408" t="str">
            <v>PEMBANGUNAN</v>
          </cell>
        </row>
        <row r="409">
          <cell r="C409" t="str">
            <v>ANALIS PEMBANGUNAN DAERAH TERPENCIL</v>
          </cell>
          <cell r="E409" t="str">
            <v>Analis</v>
          </cell>
          <cell r="F409" t="str">
            <v>ANALIS</v>
          </cell>
          <cell r="G409" t="str">
            <v>PEMBANGUNAN DAERAH TERPENCIL</v>
          </cell>
        </row>
        <row r="410">
          <cell r="C410" t="str">
            <v>ANALIS PEMBELAJARAN KURSUS DAN PELATIHAN</v>
          </cell>
          <cell r="E410" t="str">
            <v>Analis</v>
          </cell>
          <cell r="F410" t="str">
            <v>ANALIS</v>
          </cell>
          <cell r="G410" t="str">
            <v>PEMBELAJARAN KURSUS DAN PELATIHAN</v>
          </cell>
        </row>
        <row r="411">
          <cell r="C411" t="str">
            <v>ANALIS PEMBELAJARAN PEMBINAAN PENDIDIKAN MASYARAKAT</v>
          </cell>
          <cell r="E411" t="str">
            <v>Analis</v>
          </cell>
          <cell r="F411" t="str">
            <v>ANALIS</v>
          </cell>
          <cell r="G411" t="str">
            <v>PEMBELAJARAN PEMBINAAN PENDIDIKAN MASYARAKAT</v>
          </cell>
        </row>
        <row r="412">
          <cell r="C412" t="str">
            <v>ANALIS PEMBELAJARAN PENDIDIKAN</v>
          </cell>
          <cell r="E412" t="str">
            <v>Analis</v>
          </cell>
          <cell r="F412" t="str">
            <v>ANALIS</v>
          </cell>
          <cell r="G412" t="str">
            <v>PEMBELAJARAN PENDIDIKAN</v>
          </cell>
        </row>
        <row r="413">
          <cell r="C413" t="str">
            <v>ANALIS PEMBERDAYAAN KEMAHASISWAAN</v>
          </cell>
          <cell r="E413" t="str">
            <v>Analis</v>
          </cell>
          <cell r="F413" t="str">
            <v>ANALIS</v>
          </cell>
          <cell r="G413" t="str">
            <v>PEMBERDAYAAN KEMAHASISWAAN</v>
          </cell>
        </row>
        <row r="414">
          <cell r="C414" t="str">
            <v>ANALIS PEMBERDAYAAN LEMBAGA KEPERCAYAAN TUHAN YANG MAHA ESA DAN TRADISI</v>
          </cell>
          <cell r="E414" t="str">
            <v>Analis</v>
          </cell>
          <cell r="F414" t="str">
            <v>ANALIS</v>
          </cell>
          <cell r="G414" t="str">
            <v>PEMBERDAYAAN LEMBAGA KEPERCAYAAN TUHAN YANG MAHA ESA DAN TRADISI</v>
          </cell>
        </row>
        <row r="415">
          <cell r="C415" t="str">
            <v>ANALIS PEMBERDAYAAN MASYARAKAT</v>
          </cell>
          <cell r="E415" t="str">
            <v>Analis</v>
          </cell>
          <cell r="F415" t="str">
            <v>ANALIS</v>
          </cell>
          <cell r="G415" t="str">
            <v>PEMBERDAYAAN MASYARAKAT</v>
          </cell>
        </row>
        <row r="416">
          <cell r="C416" t="str">
            <v>ANALIS PEMBERDAYAAN MASYARAKAT DAN KELEMBAGAAN</v>
          </cell>
          <cell r="E416" t="str">
            <v>Analis</v>
          </cell>
          <cell r="F416" t="str">
            <v>ANALIS</v>
          </cell>
          <cell r="G416" t="str">
            <v>PEMBERDAYAAN MASYARAKAT DAN KELEMBAGAAN</v>
          </cell>
        </row>
        <row r="417">
          <cell r="C417" t="str">
            <v>ANALIS PEMBERDAYAAN PEREMPUAN DAN ANAK</v>
          </cell>
          <cell r="E417" t="str">
            <v>Analis</v>
          </cell>
          <cell r="F417" t="str">
            <v>ANALIS</v>
          </cell>
          <cell r="G417" t="str">
            <v>PEMBERDAYAAN PEREMPUAN DAN ANAK</v>
          </cell>
        </row>
        <row r="418">
          <cell r="C418" t="str">
            <v>ANALIS PEMBIAYAAN PERTANIAN</v>
          </cell>
          <cell r="E418" t="str">
            <v>Analis</v>
          </cell>
          <cell r="F418" t="str">
            <v>ANALIS</v>
          </cell>
          <cell r="G418" t="str">
            <v>PEMBIAYAAN PERTANIAN</v>
          </cell>
        </row>
        <row r="419">
          <cell r="C419" t="str">
            <v>ANALIS PEMBINAAN KEAGAMAAN</v>
          </cell>
          <cell r="E419" t="str">
            <v>Analis</v>
          </cell>
          <cell r="F419" t="str">
            <v>ANALIS</v>
          </cell>
          <cell r="G419" t="str">
            <v>PEMBINAAN KEAGAMAAN</v>
          </cell>
        </row>
        <row r="420">
          <cell r="C420" t="str">
            <v>ANALIS PEMBINAAN PENDIDIKAN</v>
          </cell>
          <cell r="E420" t="str">
            <v>Analis</v>
          </cell>
          <cell r="F420" t="str">
            <v>ANALIS</v>
          </cell>
          <cell r="G420" t="str">
            <v>PEMBINAAN PENDIDIKAN</v>
          </cell>
        </row>
        <row r="421">
          <cell r="C421" t="str">
            <v>ANALIS PEMBINAAN UMAT</v>
          </cell>
          <cell r="E421" t="str">
            <v>Analis</v>
          </cell>
          <cell r="F421" t="str">
            <v>ANALIS</v>
          </cell>
          <cell r="G421" t="str">
            <v>PEMBINAAN UMAT</v>
          </cell>
        </row>
        <row r="422">
          <cell r="C422" t="str">
            <v>ANALIS PEMBUKAAN LAHAN</v>
          </cell>
          <cell r="E422" t="str">
            <v>Analis</v>
          </cell>
          <cell r="F422" t="str">
            <v>ANALIS</v>
          </cell>
          <cell r="G422" t="str">
            <v>PEMBUKAAN LAHAN</v>
          </cell>
        </row>
        <row r="423">
          <cell r="C423" t="str">
            <v>ANALIS PEMELIHARAAN DAN PEMUGARAN CAGAR BUDAYA DAN KOLEKSI MUSEUM</v>
          </cell>
          <cell r="E423" t="str">
            <v>Analis</v>
          </cell>
          <cell r="F423" t="str">
            <v>ANALIS</v>
          </cell>
          <cell r="G423" t="str">
            <v>PEMELIHARAAN DAN PEMUGARAN CAGAR BUDAYA DAN KOLEKSI MUSEUM</v>
          </cell>
        </row>
        <row r="424">
          <cell r="C424" t="str">
            <v>ANALIS PEMERIKSAAN MASYARAKAT</v>
          </cell>
          <cell r="E424" t="str">
            <v>Analis</v>
          </cell>
          <cell r="F424" t="str">
            <v>ANALIS</v>
          </cell>
          <cell r="G424" t="str">
            <v>PEMERIKSAAN MASYARAKAT</v>
          </cell>
        </row>
        <row r="425">
          <cell r="C425" t="str">
            <v>ANALIS PEMERINTAH DAERAH</v>
          </cell>
          <cell r="E425" t="str">
            <v>Analis</v>
          </cell>
          <cell r="F425" t="str">
            <v>ANALIS</v>
          </cell>
          <cell r="G425" t="str">
            <v>PEMERINTAH DAERAH</v>
          </cell>
        </row>
        <row r="426">
          <cell r="C426" t="str">
            <v>ANALIS PEMERINTAHAN</v>
          </cell>
          <cell r="E426" t="str">
            <v>Analis</v>
          </cell>
          <cell r="F426" t="str">
            <v>ANALIS</v>
          </cell>
          <cell r="G426" t="str">
            <v>PEMERINTAHAN</v>
          </cell>
        </row>
        <row r="427">
          <cell r="C427" t="str">
            <v>ANALIS PEMERINTAHAN</v>
          </cell>
          <cell r="E427" t="str">
            <v>Analis</v>
          </cell>
          <cell r="F427" t="str">
            <v>ANALIS</v>
          </cell>
          <cell r="G427" t="str">
            <v>PEMERINTAHAN</v>
          </cell>
        </row>
        <row r="428">
          <cell r="C428" t="str">
            <v>ANALIS PEMERINTAHAN PUSAT</v>
          </cell>
          <cell r="E428" t="str">
            <v>Analis</v>
          </cell>
          <cell r="F428" t="str">
            <v>ANALIS</v>
          </cell>
          <cell r="G428" t="str">
            <v>PEMERINTAHAN PUSAT</v>
          </cell>
        </row>
        <row r="429">
          <cell r="C429" t="str">
            <v>ANALIS PEMETA DAN PENILAI TANAH</v>
          </cell>
          <cell r="E429" t="str">
            <v>Analis</v>
          </cell>
          <cell r="F429" t="str">
            <v>ANALIS</v>
          </cell>
          <cell r="G429" t="str">
            <v>PEMETA DAN PENILAI TANAH</v>
          </cell>
        </row>
        <row r="430">
          <cell r="C430" t="str">
            <v>ANALIS PEMETAAN JARINGAN</v>
          </cell>
          <cell r="E430" t="str">
            <v>Analis</v>
          </cell>
          <cell r="F430" t="str">
            <v>ANALIS</v>
          </cell>
          <cell r="G430" t="str">
            <v>PEMETAAN JARINGAN</v>
          </cell>
        </row>
        <row r="431">
          <cell r="C431" t="str">
            <v>ANALIS PEMETAAN MUTU PENDIDIKAN</v>
          </cell>
          <cell r="E431" t="str">
            <v>Analis</v>
          </cell>
          <cell r="F431" t="str">
            <v>ANALIS</v>
          </cell>
          <cell r="G431" t="str">
            <v>PEMETAAN MUTU PENDIDIKAN</v>
          </cell>
        </row>
        <row r="432">
          <cell r="C432" t="str">
            <v>ANALIS PEMILIHAN UMUM</v>
          </cell>
          <cell r="E432" t="str">
            <v>Analis</v>
          </cell>
          <cell r="F432" t="str">
            <v>ANALIS</v>
          </cell>
          <cell r="G432" t="str">
            <v>PEMILIHAN UMUM</v>
          </cell>
        </row>
        <row r="433">
          <cell r="C433" t="str">
            <v>ANALIS PENANAMAN MODAL</v>
          </cell>
          <cell r="E433" t="str">
            <v>Analis</v>
          </cell>
          <cell r="F433" t="str">
            <v>ANALIS</v>
          </cell>
          <cell r="G433" t="str">
            <v>PENANAMAN MODAL</v>
          </cell>
        </row>
        <row r="434">
          <cell r="C434" t="str">
            <v>ANALIS PENANGANAN MASALAH SOSIAL</v>
          </cell>
          <cell r="E434" t="str">
            <v>Analis</v>
          </cell>
          <cell r="F434" t="str">
            <v>ANALIS</v>
          </cell>
          <cell r="G434" t="str">
            <v>PENANGANAN MASALAH SOSIAL</v>
          </cell>
        </row>
        <row r="435">
          <cell r="C435" t="str">
            <v>ANALIS PENANGANAN OBJEK VITAL, TRANPORTASI DAN VVIP</v>
          </cell>
          <cell r="E435" t="str">
            <v>Analis</v>
          </cell>
          <cell r="F435" t="str">
            <v>ANALIS</v>
          </cell>
          <cell r="G435" t="str">
            <v>PENANGANAN OBJEK VITAL, TRANPORTASI DAN VVIP</v>
          </cell>
        </row>
        <row r="436">
          <cell r="C436" t="str">
            <v>ANALIS PENANGGULANGAN PENCEMARAN SUMBER DAYA LAUT</v>
          </cell>
          <cell r="E436" t="str">
            <v>Analis</v>
          </cell>
          <cell r="F436" t="str">
            <v>ANALIS</v>
          </cell>
          <cell r="G436" t="str">
            <v>PENANGGULANGAN PENCEMARAN SUMBER DAYA LAUT</v>
          </cell>
        </row>
        <row r="437">
          <cell r="C437" t="str">
            <v>ANALIS PENANGGULANGAN PENCEMARAN SUMBER DAYA PESISIR</v>
          </cell>
          <cell r="E437" t="str">
            <v>Analis</v>
          </cell>
          <cell r="F437" t="str">
            <v>ANALIS</v>
          </cell>
          <cell r="G437" t="str">
            <v>PENANGGULANGAN PENCEMARAN SUMBER DAYA PESISIR</v>
          </cell>
        </row>
        <row r="438">
          <cell r="C438" t="str">
            <v>ANALIS PENATAGUNAAN TANAH DAN KAWASAN TERTENTU</v>
          </cell>
          <cell r="E438" t="str">
            <v>Analis</v>
          </cell>
          <cell r="F438" t="str">
            <v>ANALIS</v>
          </cell>
          <cell r="G438" t="str">
            <v>PENATAGUNAAN TANAH DAN KAWASAN TERTENTU</v>
          </cell>
        </row>
        <row r="439">
          <cell r="C439" t="str">
            <v>ANALIS PENDAFTARAN HAK TANAH DAN GUNA RUANG</v>
          </cell>
          <cell r="E439" t="str">
            <v>Analis</v>
          </cell>
          <cell r="F439" t="str">
            <v>ANALIS</v>
          </cell>
          <cell r="G439" t="str">
            <v>PENDAFTARAN HAK TANAH DAN GUNA RUANG</v>
          </cell>
        </row>
        <row r="440">
          <cell r="C440" t="str">
            <v>ANALIS PENDAPATAN DAERAH</v>
          </cell>
          <cell r="E440" t="str">
            <v>Analis</v>
          </cell>
          <cell r="F440" t="str">
            <v>ANALIS</v>
          </cell>
          <cell r="G440" t="str">
            <v>PENDAPATAN DAERAH</v>
          </cell>
        </row>
        <row r="441">
          <cell r="C441" t="str">
            <v>ANALIS PENDAPATAN NEGARA</v>
          </cell>
          <cell r="E441" t="str">
            <v>Analis</v>
          </cell>
          <cell r="F441" t="str">
            <v>ANALIS</v>
          </cell>
          <cell r="G441" t="str">
            <v>PENDAPATAN NEGARA</v>
          </cell>
        </row>
        <row r="442">
          <cell r="C442" t="str">
            <v>ANALIS PENDAYAGUNAAN LEMBAGA KEAGAMAAN</v>
          </cell>
          <cell r="E442" t="str">
            <v>Analis</v>
          </cell>
          <cell r="F442" t="str">
            <v>ANALIS</v>
          </cell>
          <cell r="G442" t="str">
            <v>PENDAYAGUNAAN LEMBAGA KEAGAMAAN</v>
          </cell>
        </row>
        <row r="443">
          <cell r="C443" t="str">
            <v>ANALIS PENDIDIK DAN/ATAU SANTRI</v>
          </cell>
          <cell r="E443" t="str">
            <v>Analis</v>
          </cell>
          <cell r="F443" t="str">
            <v>ANALIS</v>
          </cell>
          <cell r="G443" t="str">
            <v>PENDIDIK DAN/ATAU SANTRI</v>
          </cell>
        </row>
        <row r="444">
          <cell r="C444" t="str">
            <v>ANALIS PENDIDIKAN</v>
          </cell>
          <cell r="E444" t="str">
            <v>Analis</v>
          </cell>
          <cell r="F444" t="str">
            <v>ANALIS</v>
          </cell>
          <cell r="G444" t="str">
            <v>PENDIDIKAN</v>
          </cell>
        </row>
        <row r="445">
          <cell r="C445" t="str">
            <v>ANALIS PENDIDIKAN KHONGHUCU</v>
          </cell>
          <cell r="E445" t="str">
            <v>Analis</v>
          </cell>
          <cell r="F445" t="str">
            <v>ANALIS</v>
          </cell>
          <cell r="G445" t="str">
            <v>PENDIDIKAN KHONGHUCU</v>
          </cell>
        </row>
        <row r="446">
          <cell r="C446" t="str">
            <v>ANALIS PENEGAKAN INTEGRITAS SDM APARATUR</v>
          </cell>
          <cell r="E446" t="str">
            <v>Analis</v>
          </cell>
          <cell r="F446" t="str">
            <v>ANALIS</v>
          </cell>
          <cell r="G446" t="str">
            <v>PENEGAKAN INTEGRITAS SDM APARATUR</v>
          </cell>
        </row>
        <row r="447">
          <cell r="C447" t="str">
            <v>ANALIS PENERAPAN INOVASI TEKNOLOGI INDUSTRI</v>
          </cell>
          <cell r="E447" t="str">
            <v>Analis</v>
          </cell>
          <cell r="F447" t="str">
            <v>ANALIS</v>
          </cell>
          <cell r="G447" t="str">
            <v>PENERAPAN INOVASI TEKNOLOGI INDUSTRI</v>
          </cell>
        </row>
        <row r="448">
          <cell r="C448" t="str">
            <v>ANALIS PENERAPAN KEBIJAKAN TEKNOLOGI INDUSTRI</v>
          </cell>
          <cell r="E448" t="str">
            <v>Analis</v>
          </cell>
          <cell r="F448" t="str">
            <v>ANALIS</v>
          </cell>
          <cell r="G448" t="str">
            <v>PENERAPAN KEBIJAKAN TEKNOLOGI INDUSTRI</v>
          </cell>
        </row>
        <row r="449">
          <cell r="C449" t="str">
            <v>ANALIS PENERIMAAN NEGARA BUKAN PAJAK (PNBP)</v>
          </cell>
          <cell r="E449" t="str">
            <v>Analis</v>
          </cell>
          <cell r="F449" t="str">
            <v>ANALIS</v>
          </cell>
          <cell r="G449" t="str">
            <v>PENERIMAAN NEGARA BUKAN PAJAK (PNBP)</v>
          </cell>
        </row>
        <row r="450">
          <cell r="C450" t="str">
            <v>ANALIS PENETAPAN CAGAR BUDAYA DAN KOLEKSI MUSEUM</v>
          </cell>
          <cell r="E450" t="str">
            <v>Analis</v>
          </cell>
          <cell r="F450" t="str">
            <v>ANALIS</v>
          </cell>
          <cell r="G450" t="str">
            <v>PENETAPAN CAGAR BUDAYA DAN KOLEKSI MUSEUM</v>
          </cell>
        </row>
        <row r="451">
          <cell r="C451" t="str">
            <v>ANALIS PENETAPAN HAK ATAS TANAH</v>
          </cell>
          <cell r="E451" t="str">
            <v>Analis</v>
          </cell>
          <cell r="F451" t="str">
            <v>ANALIS</v>
          </cell>
          <cell r="G451" t="str">
            <v>PENETAPAN HAK ATAS TANAH</v>
          </cell>
        </row>
        <row r="452">
          <cell r="C452" t="str">
            <v>ANALIS PENETAPAN LOKASI PELABUHAN</v>
          </cell>
          <cell r="E452" t="str">
            <v>Analis</v>
          </cell>
          <cell r="F452" t="str">
            <v>ANALIS</v>
          </cell>
          <cell r="G452" t="str">
            <v>PENETAPAN LOKASI PELABUHAN</v>
          </cell>
        </row>
        <row r="453">
          <cell r="C453" t="str">
            <v>ANALIS PENGADUAN MASYARAKAT</v>
          </cell>
          <cell r="E453" t="str">
            <v>Analis</v>
          </cell>
          <cell r="F453" t="str">
            <v>ANALIS</v>
          </cell>
          <cell r="G453" t="str">
            <v>PENGADUAN MASYARAKAT</v>
          </cell>
        </row>
        <row r="454">
          <cell r="C454" t="str">
            <v>ANALIS PENGAMANAN LINGKUNGAN</v>
          </cell>
          <cell r="E454" t="str">
            <v>Analis</v>
          </cell>
          <cell r="F454" t="str">
            <v>ANALIS</v>
          </cell>
          <cell r="G454" t="str">
            <v>PENGAMANAN LINGKUNGAN</v>
          </cell>
        </row>
        <row r="455">
          <cell r="C455" t="str">
            <v>ANALIS PENGAMANAN OBJEK VITAS, TRANSPORTASI DAN VVIP</v>
          </cell>
          <cell r="E455" t="str">
            <v>Analis</v>
          </cell>
          <cell r="F455" t="str">
            <v>ANALIS</v>
          </cell>
          <cell r="G455" t="str">
            <v>PENGAMANAN OBJEK VITAS, TRANSPORTASI DAN VVIP</v>
          </cell>
        </row>
        <row r="456">
          <cell r="C456" t="str">
            <v>ANALIS PENGAMANAN OBVIT</v>
          </cell>
          <cell r="E456" t="str">
            <v>Analis</v>
          </cell>
          <cell r="F456" t="str">
            <v>ANALIS</v>
          </cell>
          <cell r="G456" t="str">
            <v>PENGAMANAN OBVIT</v>
          </cell>
        </row>
        <row r="457">
          <cell r="C457" t="str">
            <v>ANALIS PENGATURAN DAN PENGADAAN TANAH</v>
          </cell>
          <cell r="E457" t="str">
            <v>Analis</v>
          </cell>
          <cell r="F457" t="str">
            <v>ANALIS</v>
          </cell>
          <cell r="G457" t="str">
            <v>PENGATURAN DAN PENGADAAN TANAH</v>
          </cell>
        </row>
        <row r="458">
          <cell r="C458" t="str">
            <v>ANALIS PENGATURAN PERTANAHAN</v>
          </cell>
          <cell r="E458" t="str">
            <v>Analis</v>
          </cell>
          <cell r="F458" t="str">
            <v>ANALIS</v>
          </cell>
          <cell r="G458" t="str">
            <v>PENGATURAN PERTANAHAN</v>
          </cell>
        </row>
        <row r="459">
          <cell r="C459" t="str">
            <v>ANALIS PENGAWAS</v>
          </cell>
          <cell r="E459" t="str">
            <v>Analis</v>
          </cell>
          <cell r="F459" t="str">
            <v>ANALIS</v>
          </cell>
          <cell r="G459" t="str">
            <v>PENGAWAS</v>
          </cell>
        </row>
        <row r="460">
          <cell r="C460" t="str">
            <v>ANALIS PENGELOLA BARANG MILIK NEGARA (BMN)</v>
          </cell>
          <cell r="E460" t="str">
            <v>Analis</v>
          </cell>
          <cell r="F460" t="str">
            <v>ANALIS</v>
          </cell>
          <cell r="G460" t="str">
            <v>PENGELOLA BARANG MILIK NEGARA (BMN)</v>
          </cell>
        </row>
        <row r="461">
          <cell r="C461" t="str">
            <v>ANALIS PENGELOLAAN DANA ALOKASI KHUSUS</v>
          </cell>
          <cell r="E461" t="str">
            <v>Analis</v>
          </cell>
          <cell r="F461" t="str">
            <v>ANALIS</v>
          </cell>
          <cell r="G461" t="str">
            <v>PENGELOLAAN DANA ALOKASI KHUSUS</v>
          </cell>
        </row>
        <row r="462">
          <cell r="C462" t="str">
            <v>ANALIS PENGELOLAAN DANA ALOKASI UMUM</v>
          </cell>
          <cell r="E462" t="str">
            <v>Analis</v>
          </cell>
          <cell r="F462" t="str">
            <v>ANALIS</v>
          </cell>
          <cell r="G462" t="str">
            <v>PENGELOLAAN DANA ALOKASI UMUM</v>
          </cell>
        </row>
        <row r="463">
          <cell r="C463" t="str">
            <v>ANALIS PENGELOLAAN DANA BAGI HASIL PAJAK &amp; SDA</v>
          </cell>
          <cell r="E463" t="str">
            <v>Analis</v>
          </cell>
          <cell r="F463" t="str">
            <v>ANALIS</v>
          </cell>
          <cell r="G463" t="str">
            <v>PENGELOLAAN DANA BAGI HASIL PAJAK &amp; SDA</v>
          </cell>
        </row>
        <row r="464">
          <cell r="C464" t="str">
            <v>ANALIS PENGELOLAAN DANA OTSUS DAN DANA TRANSFER LAINNYA</v>
          </cell>
          <cell r="E464" t="str">
            <v>Analis</v>
          </cell>
          <cell r="F464" t="str">
            <v>ANALIS</v>
          </cell>
          <cell r="G464" t="str">
            <v>PENGELOLAAN DANA OTSUS DAN DANA TRANSFER LAINNYA</v>
          </cell>
        </row>
        <row r="465">
          <cell r="C465" t="str">
            <v>ANALIS PENGELOLAAN KEKAYAAN DAERAH</v>
          </cell>
          <cell r="E465" t="str">
            <v>Analis</v>
          </cell>
          <cell r="F465" t="str">
            <v>ANALIS</v>
          </cell>
          <cell r="G465" t="str">
            <v>PENGELOLAAN KEKAYAAN DAERAH</v>
          </cell>
        </row>
        <row r="466">
          <cell r="C466" t="str">
            <v>ANALIS PENGELOLAAN TANAH NEGARA, TANAH TERLANTAR DAN TANAH KRITIS</v>
          </cell>
          <cell r="E466" t="str">
            <v>Analis</v>
          </cell>
          <cell r="F466" t="str">
            <v>ANALIS</v>
          </cell>
          <cell r="G466" t="str">
            <v>PENGELOLAAN TANAH NEGARA, TANAH TERLANTAR DAN TANAH KRITIS</v>
          </cell>
        </row>
        <row r="467">
          <cell r="C467" t="str">
            <v>ANALIS PENGEMBANGAN CAGAR BUDAYA DAN KOLEKSI MUSEUM</v>
          </cell>
          <cell r="E467" t="str">
            <v>Analis</v>
          </cell>
          <cell r="F467" t="str">
            <v>ANALIS</v>
          </cell>
          <cell r="G467" t="str">
            <v>PENGEMBANGAN CAGAR BUDAYA DAN KOLEKSI MUSEUM</v>
          </cell>
        </row>
        <row r="468">
          <cell r="C468" t="str">
            <v>ANALIS PENGEMBANGAN DAN PENATAAN BATAS ANTAR NEGARA</v>
          </cell>
          <cell r="E468" t="str">
            <v>Analis</v>
          </cell>
          <cell r="F468" t="str">
            <v>ANALIS</v>
          </cell>
          <cell r="G468" t="str">
            <v>PENGEMBANGAN DAN PENATAAN BATAS ANTAR NEGARA</v>
          </cell>
        </row>
        <row r="469">
          <cell r="C469" t="str">
            <v>ANALIS PENGEMBANGAN ENERGI</v>
          </cell>
          <cell r="E469" t="str">
            <v>Analis</v>
          </cell>
          <cell r="F469" t="str">
            <v>ANALIS</v>
          </cell>
          <cell r="G469" t="str">
            <v>PENGEMBANGAN ENERGI</v>
          </cell>
        </row>
        <row r="470">
          <cell r="C470" t="str">
            <v>ANALIS PENGEMBANGAN HUTAN</v>
          </cell>
          <cell r="E470" t="str">
            <v>Analis</v>
          </cell>
          <cell r="F470" t="str">
            <v>ANALIS</v>
          </cell>
          <cell r="G470" t="str">
            <v>PENGEMBANGAN HUTAN</v>
          </cell>
        </row>
        <row r="471">
          <cell r="C471" t="str">
            <v>ANALIS PENGEMBANGAN IKM</v>
          </cell>
          <cell r="E471" t="str">
            <v>Analis</v>
          </cell>
          <cell r="F471" t="str">
            <v>ANALIS</v>
          </cell>
          <cell r="G471" t="str">
            <v>PENGEMBANGAN IKM</v>
          </cell>
        </row>
        <row r="472">
          <cell r="C472" t="str">
            <v>ANALIS PENGEMBANGAN INFRASTRUKTUR STANDAR</v>
          </cell>
          <cell r="E472" t="str">
            <v>Analis</v>
          </cell>
          <cell r="F472" t="str">
            <v>ANALIS</v>
          </cell>
          <cell r="G472" t="str">
            <v>PENGEMBANGAN INFRASTRUKTUR STANDAR</v>
          </cell>
        </row>
        <row r="473">
          <cell r="C473" t="str">
            <v>ANALIS PENGEMBANGAN JARINGAN</v>
          </cell>
          <cell r="E473" t="str">
            <v>Analis</v>
          </cell>
          <cell r="F473" t="str">
            <v>ANALIS</v>
          </cell>
          <cell r="G473" t="str">
            <v>PENGEMBANGAN JARINGAN</v>
          </cell>
        </row>
        <row r="474">
          <cell r="C474" t="str">
            <v>ANALIS PENGEMBANGAN JASA SERTIFIKASI</v>
          </cell>
          <cell r="E474" t="str">
            <v>Analis</v>
          </cell>
          <cell r="F474" t="str">
            <v>ANALIS</v>
          </cell>
          <cell r="G474" t="str">
            <v>PENGEMBANGAN JASA SERTIFIKASI</v>
          </cell>
        </row>
        <row r="475">
          <cell r="C475" t="str">
            <v>ANALIS PENGEMBANGAN JASA TEKNIK</v>
          </cell>
          <cell r="E475" t="str">
            <v>Analis</v>
          </cell>
          <cell r="F475" t="str">
            <v>ANALIS</v>
          </cell>
          <cell r="G475" t="str">
            <v>PENGEMBANGAN JASA TEKNIK</v>
          </cell>
        </row>
        <row r="476">
          <cell r="C476" t="str">
            <v>ANALIS PENGEMBANGAN KARIR PENDIDIK/TENAGA KEPENDIDIKAN</v>
          </cell>
          <cell r="E476" t="str">
            <v>Analis</v>
          </cell>
          <cell r="F476" t="str">
            <v>ANALIS</v>
          </cell>
          <cell r="G476" t="str">
            <v>PENGEMBANGAN KARIR PENDIDIK/TENAGA KEPENDIDIKAN</v>
          </cell>
        </row>
        <row r="477">
          <cell r="C477" t="str">
            <v>ANALIS PENGEMBANGAN KELEMBAGAAN AIR</v>
          </cell>
          <cell r="E477" t="str">
            <v>Analis</v>
          </cell>
          <cell r="F477" t="str">
            <v>ANALIS</v>
          </cell>
          <cell r="G477" t="str">
            <v>PENGEMBANGAN KELEMBAGAAN AIR</v>
          </cell>
        </row>
        <row r="478">
          <cell r="C478" t="str">
            <v>ANALIS PENGEMBANGAN KOMPETENSI</v>
          </cell>
          <cell r="E478" t="str">
            <v>Analis</v>
          </cell>
          <cell r="F478" t="str">
            <v>ANALIS</v>
          </cell>
          <cell r="G478" t="str">
            <v>PENGEMBANGAN KOMPETENSI</v>
          </cell>
        </row>
        <row r="479">
          <cell r="C479" t="str">
            <v>ANALIS PENGEMBANGAN MODEL TERAPI &amp; REHABILITASI</v>
          </cell>
          <cell r="E479" t="str">
            <v>Analis</v>
          </cell>
          <cell r="F479" t="str">
            <v>ANALIS</v>
          </cell>
          <cell r="G479" t="str">
            <v>PENGEMBANGAN MODEL TERAPI &amp; REHABILITASI</v>
          </cell>
        </row>
        <row r="480">
          <cell r="C480" t="str">
            <v>ANALIS PENGEMBANGAN ORGANISASI DAN SDM KELEMBAGAAN ALAT DAN MESIN PERTANIAN</v>
          </cell>
          <cell r="E480" t="str">
            <v>Analis</v>
          </cell>
          <cell r="F480" t="str">
            <v>ANALIS</v>
          </cell>
          <cell r="G480" t="str">
            <v>PENGEMBANGAN ORGANISASI DAN SDM KELEMBAGAAN ALAT DAN MESIN PERTANIAN</v>
          </cell>
        </row>
        <row r="481">
          <cell r="C481" t="str">
            <v>ANALIS PENGEMBANGAN PASAR</v>
          </cell>
          <cell r="E481" t="str">
            <v>Analis</v>
          </cell>
          <cell r="F481" t="str">
            <v>ANALIS</v>
          </cell>
          <cell r="G481" t="str">
            <v>PENGEMBANGAN PASAR</v>
          </cell>
        </row>
        <row r="482">
          <cell r="C482" t="str">
            <v>ANALIS PENGEMBANGAN PERDESAAN</v>
          </cell>
          <cell r="E482" t="str">
            <v>Analis</v>
          </cell>
          <cell r="F482" t="str">
            <v>ANALIS</v>
          </cell>
          <cell r="G482" t="str">
            <v>PENGEMBANGAN PERDESAAN</v>
          </cell>
        </row>
        <row r="483">
          <cell r="C483" t="str">
            <v>ANALIS PENGEMBANGAN PESERTA DIDIK</v>
          </cell>
          <cell r="E483" t="str">
            <v>Analis</v>
          </cell>
          <cell r="F483" t="str">
            <v>ANALIS</v>
          </cell>
          <cell r="G483" t="str">
            <v>PENGEMBANGAN PESERTA DIDIK</v>
          </cell>
        </row>
        <row r="484">
          <cell r="C484" t="str">
            <v>ANALIS PENGEMBANGAN POTENSI DAERAH</v>
          </cell>
          <cell r="E484" t="str">
            <v>Analis</v>
          </cell>
          <cell r="F484" t="str">
            <v>ANALIS</v>
          </cell>
          <cell r="G484" t="str">
            <v>PENGEMBANGAN POTENSI DAERAH</v>
          </cell>
        </row>
        <row r="485">
          <cell r="C485" t="str">
            <v>ANALIS PENGEMBANGAN SARANA DAN PRASARANA</v>
          </cell>
          <cell r="E485" t="str">
            <v>Analis</v>
          </cell>
          <cell r="F485" t="str">
            <v>ANALIS</v>
          </cell>
          <cell r="G485" t="str">
            <v>PENGEMBANGAN SARANA DAN PRASARANA</v>
          </cell>
        </row>
        <row r="486">
          <cell r="C486" t="str">
            <v>ANALIS PENGEMBANGAN SISTEM INFORMASI</v>
          </cell>
          <cell r="E486" t="str">
            <v>Analis</v>
          </cell>
          <cell r="F486" t="str">
            <v>ANALIS</v>
          </cell>
          <cell r="G486" t="str">
            <v>PENGEMBANGAN SISTEM INFORMASI</v>
          </cell>
        </row>
        <row r="487">
          <cell r="C487" t="str">
            <v>ANALIS PENGEMBANGAN SISTEM OPERASI MEDIS</v>
          </cell>
          <cell r="E487" t="str">
            <v>Analis</v>
          </cell>
          <cell r="F487" t="str">
            <v>ANALIS</v>
          </cell>
          <cell r="G487" t="str">
            <v>PENGEMBANGAN SISTEM OPERASI MEDIS</v>
          </cell>
        </row>
        <row r="488">
          <cell r="C488" t="str">
            <v>ANALIS PENGEMBANGAN SISTEM PEMBELAJARAN</v>
          </cell>
          <cell r="E488" t="str">
            <v>Analis</v>
          </cell>
          <cell r="F488" t="str">
            <v>ANALIS</v>
          </cell>
          <cell r="G488" t="str">
            <v>PENGEMBANGAN SISTEM PEMBELAJARAN</v>
          </cell>
        </row>
        <row r="489">
          <cell r="C489" t="str">
            <v>ANALIS PENGEMBANGAN TEKNOLOGI MEDIS</v>
          </cell>
          <cell r="E489" t="str">
            <v>Analis</v>
          </cell>
          <cell r="F489" t="str">
            <v>ANALIS</v>
          </cell>
          <cell r="G489" t="str">
            <v>PENGEMBANGAN TEKNOLOGI MEDIS</v>
          </cell>
        </row>
        <row r="490">
          <cell r="C490" t="str">
            <v>ANALIS PENGEMBANGAN WILAYAH</v>
          </cell>
          <cell r="E490" t="str">
            <v>Analis</v>
          </cell>
          <cell r="F490" t="str">
            <v>ANALIS</v>
          </cell>
          <cell r="G490" t="str">
            <v>PENGEMBANGAN WILAYAH</v>
          </cell>
        </row>
        <row r="491">
          <cell r="C491" t="str">
            <v>ANALIS PENGENDALIAN DAN PENGELOLAAN PERTANAHAN</v>
          </cell>
          <cell r="E491" t="str">
            <v>Analis</v>
          </cell>
          <cell r="F491" t="str">
            <v>ANALIS</v>
          </cell>
          <cell r="G491" t="str">
            <v>PENGENDALIAN DAN PENGELOLAAN PERTANAHAN</v>
          </cell>
        </row>
        <row r="492">
          <cell r="C492" t="str">
            <v>ANALIS PENGGUNAAN DAN PEMANFAATAN TANAH</v>
          </cell>
          <cell r="E492" t="str">
            <v>Analis</v>
          </cell>
          <cell r="F492" t="str">
            <v>ANALIS</v>
          </cell>
          <cell r="G492" t="str">
            <v>PENGGUNAAN DAN PEMANFAATAN TANAH</v>
          </cell>
        </row>
        <row r="493">
          <cell r="C493" t="str">
            <v>ANALIS PENGKAJIAN INOVASI TEKNOLOGI INDUSTRI</v>
          </cell>
          <cell r="E493" t="str">
            <v>Analis</v>
          </cell>
          <cell r="F493" t="str">
            <v>ANALIS</v>
          </cell>
          <cell r="G493" t="str">
            <v>PENGKAJIAN INOVASI TEKNOLOGI INDUSTRI</v>
          </cell>
        </row>
        <row r="494">
          <cell r="C494" t="str">
            <v>ANALIS PENGKAJIAN KEBIJAKAN TEKNOLOGI INDUSTRI</v>
          </cell>
          <cell r="E494" t="str">
            <v>Analis</v>
          </cell>
          <cell r="F494" t="str">
            <v>ANALIS</v>
          </cell>
          <cell r="G494" t="str">
            <v>PENGKAJIAN KEBIJAKAN TEKNOLOGI INDUSTRI</v>
          </cell>
        </row>
        <row r="495">
          <cell r="C495" t="str">
            <v>ANALIS PENGOLAH HASIL PERTANIAN</v>
          </cell>
          <cell r="E495" t="str">
            <v>Analis</v>
          </cell>
          <cell r="F495" t="str">
            <v>ANALIS</v>
          </cell>
          <cell r="G495" t="str">
            <v>PENGOLAH HASIL PERTANIAN</v>
          </cell>
        </row>
        <row r="496">
          <cell r="C496" t="str">
            <v>ANALIS PENGUJIAN</v>
          </cell>
          <cell r="E496" t="str">
            <v>Analis</v>
          </cell>
          <cell r="F496" t="str">
            <v>ANALIS</v>
          </cell>
          <cell r="G496" t="str">
            <v>PENGUJIAN</v>
          </cell>
        </row>
        <row r="497">
          <cell r="C497" t="str">
            <v>ANALIS PENGUKURAN</v>
          </cell>
          <cell r="E497" t="str">
            <v>Analis</v>
          </cell>
          <cell r="F497" t="str">
            <v>ANALIS</v>
          </cell>
          <cell r="G497" t="str">
            <v>PENGUKURAN</v>
          </cell>
        </row>
        <row r="498">
          <cell r="C498" t="str">
            <v>ANALIS PENILAI TANAH DAN PEMETA NILAI TANAH</v>
          </cell>
          <cell r="E498" t="str">
            <v>Analis</v>
          </cell>
          <cell r="F498" t="str">
            <v>ANALIS</v>
          </cell>
          <cell r="G498" t="str">
            <v>PENILAI TANAH DAN PEMETA NILAI TANAH</v>
          </cell>
        </row>
        <row r="499">
          <cell r="C499" t="str">
            <v>ANALIS PENILAIAN DAN AKREDITASI</v>
          </cell>
          <cell r="E499" t="str">
            <v>Analis</v>
          </cell>
          <cell r="F499" t="str">
            <v>ANALIS</v>
          </cell>
          <cell r="G499" t="str">
            <v>PENILAIAN DAN AKREDITASI</v>
          </cell>
        </row>
        <row r="500">
          <cell r="C500" t="str">
            <v>ANALIS PENINGKATAN KUALIFIKASI TENAGA KEPENDIDIKAN</v>
          </cell>
          <cell r="E500" t="str">
            <v>Analis</v>
          </cell>
          <cell r="F500" t="str">
            <v>ANALIS</v>
          </cell>
          <cell r="G500" t="str">
            <v>PENINGKATAN KUALIFIKASI TENAGA KEPENDIDIKAN</v>
          </cell>
        </row>
        <row r="501">
          <cell r="C501" t="str">
            <v>ANALIS PENINGKATAN KUALIFIKASI PENDIDIKAN</v>
          </cell>
          <cell r="E501" t="str">
            <v>Analis</v>
          </cell>
          <cell r="F501" t="str">
            <v>ANALIS</v>
          </cell>
          <cell r="G501" t="str">
            <v>PENINGKATAN KUALIFIKASI PENDIDIKAN</v>
          </cell>
        </row>
        <row r="502">
          <cell r="C502" t="str">
            <v>ANALIS PENINGKATAN USAHA PERTANIAN DAN AGROBISNIS</v>
          </cell>
          <cell r="E502" t="str">
            <v>Analis</v>
          </cell>
          <cell r="F502" t="str">
            <v>ANALIS</v>
          </cell>
          <cell r="G502" t="str">
            <v>PENINGKATAN USAHA PERTANIAN DAN AGROBISNIS</v>
          </cell>
        </row>
        <row r="503">
          <cell r="C503" t="str">
            <v>ANALIS PENUNTUTAN</v>
          </cell>
          <cell r="E503" t="str">
            <v>Analis</v>
          </cell>
          <cell r="F503" t="str">
            <v>ANALIS</v>
          </cell>
          <cell r="G503" t="str">
            <v>PENUNTUTAN</v>
          </cell>
        </row>
        <row r="504">
          <cell r="C504" t="str">
            <v>ANALIS PENYAKIT MENULAR</v>
          </cell>
          <cell r="E504" t="str">
            <v>Analis</v>
          </cell>
          <cell r="F504" t="str">
            <v>ANALIS</v>
          </cell>
          <cell r="G504" t="str">
            <v>PENYAKIT MENULAR</v>
          </cell>
        </row>
        <row r="505">
          <cell r="C505" t="str">
            <v>ANALIS PENYELESAIAN LHP/TP/TGR</v>
          </cell>
          <cell r="E505" t="str">
            <v>Analis</v>
          </cell>
          <cell r="F505" t="str">
            <v>ANALIS</v>
          </cell>
          <cell r="G505" t="str">
            <v>PENYELESAIAN LHP/TP/TGR</v>
          </cell>
        </row>
        <row r="506">
          <cell r="C506" t="str">
            <v>ANALIS PENYIAPAN PENERAPAN STANDAR</v>
          </cell>
          <cell r="E506" t="str">
            <v>Analis</v>
          </cell>
          <cell r="F506" t="str">
            <v>ANALIS</v>
          </cell>
          <cell r="G506" t="str">
            <v>PENYIAPAN PENERAPAN STANDAR</v>
          </cell>
        </row>
        <row r="507">
          <cell r="C507" t="str">
            <v>ANALIS PENYULUH KELUARGA BERENCANA</v>
          </cell>
          <cell r="E507" t="str">
            <v>Analis</v>
          </cell>
          <cell r="F507" t="str">
            <v>ANALIS</v>
          </cell>
          <cell r="G507" t="str">
            <v>PENYULUH KELUARGA BERENCANA</v>
          </cell>
        </row>
        <row r="508">
          <cell r="C508" t="str">
            <v>ANALIS PENYULUHAN SYARIAH</v>
          </cell>
          <cell r="E508" t="str">
            <v>Analis</v>
          </cell>
          <cell r="F508" t="str">
            <v>ANALIS</v>
          </cell>
          <cell r="G508" t="str">
            <v>PENYULUHAN SYARIAH</v>
          </cell>
        </row>
        <row r="509">
          <cell r="C509" t="str">
            <v>ANALIS PENYUSUN PENYIAPAN LAHAN</v>
          </cell>
          <cell r="E509" t="str">
            <v>Analis</v>
          </cell>
          <cell r="F509" t="str">
            <v>ANALIS</v>
          </cell>
          <cell r="G509" t="str">
            <v>PENYUSUN PENYIAPAN LAHAN</v>
          </cell>
        </row>
        <row r="510">
          <cell r="C510" t="str">
            <v>ANALIS PERATURAN ADMINISTRASI</v>
          </cell>
          <cell r="E510" t="str">
            <v>Analis</v>
          </cell>
          <cell r="F510" t="str">
            <v>ANALIS</v>
          </cell>
          <cell r="G510" t="str">
            <v>PERATURAN ADMINISTRASI</v>
          </cell>
        </row>
        <row r="511">
          <cell r="C511" t="str">
            <v>ANALIS PERATURAN IKLIM INDUSTRI</v>
          </cell>
          <cell r="E511" t="str">
            <v>Analis</v>
          </cell>
          <cell r="F511" t="str">
            <v>ANALIS</v>
          </cell>
          <cell r="G511" t="str">
            <v>PERATURAN IKLIM INDUSTRI</v>
          </cell>
        </row>
        <row r="512">
          <cell r="C512" t="str">
            <v>ANALIS PERATURAN IKLIM USAHA</v>
          </cell>
          <cell r="E512" t="str">
            <v>Analis</v>
          </cell>
          <cell r="F512" t="str">
            <v>ANALIS</v>
          </cell>
          <cell r="G512" t="str">
            <v>PERATURAN IKLIM USAHA</v>
          </cell>
        </row>
        <row r="513">
          <cell r="C513" t="str">
            <v>ANALIS PERATURAN LINTAS SEKTORAL</v>
          </cell>
          <cell r="E513" t="str">
            <v>Analis</v>
          </cell>
          <cell r="F513" t="str">
            <v>ANALIS</v>
          </cell>
          <cell r="G513" t="str">
            <v>PERATURAN LINTAS SEKTORAL</v>
          </cell>
        </row>
        <row r="514">
          <cell r="C514" t="str">
            <v>ANALIS PERBANKAN</v>
          </cell>
          <cell r="E514" t="str">
            <v>Analis</v>
          </cell>
          <cell r="F514" t="str">
            <v>ANALIS</v>
          </cell>
          <cell r="G514" t="str">
            <v>PERBANKAN</v>
          </cell>
        </row>
        <row r="515">
          <cell r="C515" t="str">
            <v>ANALIS PERDAGANGAN</v>
          </cell>
          <cell r="E515" t="str">
            <v>Analis</v>
          </cell>
          <cell r="F515" t="str">
            <v>ANALIS</v>
          </cell>
          <cell r="G515" t="str">
            <v>PERDAGANGAN</v>
          </cell>
        </row>
        <row r="516">
          <cell r="C516" t="str">
            <v>ANALIS PERDAGANGAN</v>
          </cell>
          <cell r="E516" t="str">
            <v>Analis</v>
          </cell>
          <cell r="F516" t="str">
            <v>ANALIS</v>
          </cell>
          <cell r="G516" t="str">
            <v>PERDAGANGAN</v>
          </cell>
        </row>
        <row r="517">
          <cell r="C517" t="str">
            <v>ANALIS PERENCANAAN DAN PENGEMBANGAN PEGAWAI</v>
          </cell>
          <cell r="E517" t="str">
            <v>Analis</v>
          </cell>
          <cell r="F517" t="str">
            <v>ANALIS</v>
          </cell>
          <cell r="G517" t="str">
            <v>PERENCANAAN DAN PENGEMBANGAN PEGAWAI</v>
          </cell>
        </row>
        <row r="518">
          <cell r="C518" t="str">
            <v>ANALIS PERENCANAAN PROGRAM DAN ANGGARAN</v>
          </cell>
          <cell r="E518" t="str">
            <v>Analis</v>
          </cell>
          <cell r="F518" t="str">
            <v>ANALIS</v>
          </cell>
          <cell r="G518" t="str">
            <v>PERENCANAAN PROGRAM DAN ANGGARAN</v>
          </cell>
        </row>
        <row r="519">
          <cell r="C519" t="str">
            <v>ANALIS PERENCANAAN SDM</v>
          </cell>
          <cell r="E519" t="str">
            <v>Analis</v>
          </cell>
          <cell r="F519" t="str">
            <v>ANALIS</v>
          </cell>
          <cell r="G519" t="str">
            <v>PERENCANAAN SDM</v>
          </cell>
        </row>
        <row r="520">
          <cell r="C520" t="str">
            <v>ANALIS PERENCANAAN WILAYAH PERUMAHAN</v>
          </cell>
          <cell r="E520" t="str">
            <v>Analis</v>
          </cell>
          <cell r="F520" t="str">
            <v>ANALIS</v>
          </cell>
          <cell r="G520" t="str">
            <v>PERENCANAAN WILAYAH PERUMAHAN</v>
          </cell>
        </row>
        <row r="521">
          <cell r="C521" t="str">
            <v>ANALIS PERFILMAN</v>
          </cell>
          <cell r="E521" t="str">
            <v>Analis</v>
          </cell>
          <cell r="F521" t="str">
            <v>ANALIS</v>
          </cell>
          <cell r="G521" t="str">
            <v>PERFILMAN</v>
          </cell>
        </row>
        <row r="522">
          <cell r="C522" t="str">
            <v>ANALIS PERGURUAN TINGGI</v>
          </cell>
          <cell r="E522" t="str">
            <v>Analis</v>
          </cell>
          <cell r="F522" t="str">
            <v>ANALIS</v>
          </cell>
          <cell r="G522" t="str">
            <v>PERGURUAN TINGGI</v>
          </cell>
        </row>
        <row r="523">
          <cell r="C523" t="str">
            <v>ANALIS PERHUBUNGAN DAN TELEKOMUNIKASI</v>
          </cell>
          <cell r="E523" t="str">
            <v>Analis</v>
          </cell>
          <cell r="F523" t="str">
            <v>ANALIS</v>
          </cell>
          <cell r="G523" t="str">
            <v>PERHUBUNGAN DAN TELEKOMUNIKASI</v>
          </cell>
        </row>
        <row r="524">
          <cell r="C524" t="str">
            <v>ANALIS PERIJINAN DAN PENGAMANAN CAGAR BUDAYA DAN KOLEKSI MUSEUM</v>
          </cell>
          <cell r="E524" t="str">
            <v>Analis</v>
          </cell>
          <cell r="F524" t="str">
            <v>ANALIS</v>
          </cell>
          <cell r="G524" t="str">
            <v>PERIJINAN DAN PENGAMANAN CAGAR BUDAYA DAN KOLEKSI MUSEUM</v>
          </cell>
        </row>
        <row r="525">
          <cell r="C525" t="str">
            <v>ANALIS PERIZINAN</v>
          </cell>
          <cell r="E525" t="str">
            <v>Analis</v>
          </cell>
          <cell r="F525" t="str">
            <v>ANALIS</v>
          </cell>
          <cell r="G525" t="str">
            <v>PERIZINAN</v>
          </cell>
        </row>
        <row r="526">
          <cell r="C526" t="str">
            <v>ANALIS PERKARA PERTANAHAN</v>
          </cell>
          <cell r="E526" t="str">
            <v>Analis</v>
          </cell>
          <cell r="F526" t="str">
            <v>ANALIS</v>
          </cell>
          <cell r="G526" t="str">
            <v>PERKARA PERTANAHAN</v>
          </cell>
        </row>
        <row r="527">
          <cell r="C527" t="str">
            <v>ANALIS PERKEBUNRAYAAN</v>
          </cell>
          <cell r="E527" t="str">
            <v>Analis</v>
          </cell>
          <cell r="F527" t="str">
            <v>ANALIS</v>
          </cell>
          <cell r="G527" t="str">
            <v>PERKEBUNRAYAAN</v>
          </cell>
        </row>
        <row r="528">
          <cell r="C528" t="str">
            <v>ANALIS PERLENGKAPAN</v>
          </cell>
          <cell r="E528" t="str">
            <v>Analis</v>
          </cell>
          <cell r="F528" t="str">
            <v>ANALIS</v>
          </cell>
          <cell r="G528" t="str">
            <v>PERLENGKAPAN</v>
          </cell>
        </row>
        <row r="529">
          <cell r="C529" t="str">
            <v>ANALIS PERLENGKAPAN INTELIJEN</v>
          </cell>
          <cell r="E529" t="str">
            <v>Analis</v>
          </cell>
          <cell r="F529" t="str">
            <v>ANALIS</v>
          </cell>
          <cell r="G529" t="str">
            <v>PERLENGKAPAN INTELIJEN</v>
          </cell>
        </row>
        <row r="530">
          <cell r="C530" t="str">
            <v>ANALIS PERLINDUNGAN DAN PELESTARIAN IKAN</v>
          </cell>
          <cell r="E530" t="str">
            <v>Analis</v>
          </cell>
          <cell r="F530" t="str">
            <v>ANALIS</v>
          </cell>
          <cell r="G530" t="str">
            <v>PERLINDUNGAN DAN PELESTARIAN IKAN</v>
          </cell>
        </row>
        <row r="531">
          <cell r="C531" t="str">
            <v>ANALIS PERLINDUNGAN PEREMPUAN</v>
          </cell>
          <cell r="E531" t="str">
            <v>Analis</v>
          </cell>
          <cell r="F531" t="str">
            <v>ANALIS</v>
          </cell>
          <cell r="G531" t="str">
            <v>PERLINDUNGAN PEREMPUAN</v>
          </cell>
        </row>
        <row r="532">
          <cell r="C532" t="str">
            <v>ANALIS PERMASALAHAN (KASUS-KASUS PILKADES)</v>
          </cell>
          <cell r="E532" t="str">
            <v>Analis</v>
          </cell>
          <cell r="F532" t="str">
            <v>ANALIS</v>
          </cell>
          <cell r="G532" t="str">
            <v>PERMASALAHAN (KASUS-KASUS PILKADES)</v>
          </cell>
        </row>
        <row r="533">
          <cell r="C533" t="str">
            <v>ANALIS PERMASALAHAN PERTANAHAN</v>
          </cell>
          <cell r="E533" t="str">
            <v>Analis</v>
          </cell>
          <cell r="F533" t="str">
            <v>ANALIS</v>
          </cell>
          <cell r="G533" t="str">
            <v>PERMASALAHAN PERTANAHAN</v>
          </cell>
        </row>
        <row r="534">
          <cell r="C534" t="str">
            <v>ANALIS PERMOHONAN HAK TANAH DAN PENDAFTARAN HAK</v>
          </cell>
          <cell r="E534" t="str">
            <v>Analis</v>
          </cell>
          <cell r="F534" t="str">
            <v>ANALIS</v>
          </cell>
          <cell r="G534" t="str">
            <v>PERMOHONAN HAK TANAH DAN PENDAFTARAN HAK</v>
          </cell>
        </row>
        <row r="535">
          <cell r="C535" t="str">
            <v>ANALIS PERSANDIAN</v>
          </cell>
          <cell r="E535" t="str">
            <v>Analis</v>
          </cell>
          <cell r="F535" t="str">
            <v>ANALIS</v>
          </cell>
          <cell r="G535" t="str">
            <v>PERSANDIAN</v>
          </cell>
        </row>
        <row r="536">
          <cell r="C536" t="str">
            <v>ANALIS PERTAHANAN DAN KEAMANAN</v>
          </cell>
          <cell r="E536" t="str">
            <v>Analis</v>
          </cell>
          <cell r="F536" t="str">
            <v>ANALIS</v>
          </cell>
          <cell r="G536" t="str">
            <v>PERTAHANAN DAN KEAMANAN</v>
          </cell>
        </row>
        <row r="537">
          <cell r="C537" t="str">
            <v>ANALIS PERTAHANAN DAN KEAMANAN DAERAH</v>
          </cell>
          <cell r="E537" t="str">
            <v>Analis</v>
          </cell>
          <cell r="F537" t="str">
            <v>ANALIS</v>
          </cell>
          <cell r="G537" t="str">
            <v>PERTAHANAN DAN KEAMANAN DAERAH</v>
          </cell>
        </row>
        <row r="538">
          <cell r="C538" t="str">
            <v>ANALIS PERTAHANAN NEGARA</v>
          </cell>
          <cell r="E538" t="str">
            <v>Analis</v>
          </cell>
          <cell r="F538" t="str">
            <v>ANALIS</v>
          </cell>
          <cell r="G538" t="str">
            <v>PERTAHANAN NEGARA</v>
          </cell>
        </row>
        <row r="539">
          <cell r="C539" t="str">
            <v>ANALIS PERTAMBANGAN</v>
          </cell>
          <cell r="E539" t="str">
            <v>Analis</v>
          </cell>
          <cell r="F539" t="str">
            <v>ANALIS</v>
          </cell>
          <cell r="G539" t="str">
            <v>PERTAMBANGAN</v>
          </cell>
        </row>
        <row r="540">
          <cell r="C540" t="str">
            <v>ANALIS PERUBAHAN IKLIM</v>
          </cell>
          <cell r="E540" t="str">
            <v>Analis</v>
          </cell>
          <cell r="F540" t="str">
            <v>ANALIS</v>
          </cell>
          <cell r="G540" t="str">
            <v>PERUBAHAN IKLIM</v>
          </cell>
        </row>
        <row r="541">
          <cell r="C541" t="str">
            <v>ANALIS PERUMAHAN</v>
          </cell>
          <cell r="E541" t="str">
            <v>Analis</v>
          </cell>
          <cell r="F541" t="str">
            <v>ANALIS</v>
          </cell>
          <cell r="G541" t="str">
            <v>PERUMAHAN</v>
          </cell>
        </row>
        <row r="542">
          <cell r="C542" t="str">
            <v>ANALIS PERUMAHAN SWADAYA</v>
          </cell>
          <cell r="E542" t="str">
            <v>Analis</v>
          </cell>
          <cell r="F542" t="str">
            <v>ANALIS</v>
          </cell>
          <cell r="G542" t="str">
            <v>PERUMAHAN SWADAYA</v>
          </cell>
        </row>
        <row r="543">
          <cell r="C543" t="str">
            <v>ANALIS PERUMUSAN SNI</v>
          </cell>
          <cell r="E543" t="str">
            <v>Analis</v>
          </cell>
          <cell r="F543" t="str">
            <v>ANALIS</v>
          </cell>
          <cell r="G543" t="str">
            <v>PERUMUSAN SNI</v>
          </cell>
        </row>
        <row r="544">
          <cell r="C544" t="str">
            <v>ANALIS PERUMUSAN STANDAR INDUSTRI</v>
          </cell>
          <cell r="E544" t="str">
            <v>Analis</v>
          </cell>
          <cell r="F544" t="str">
            <v>ANALIS</v>
          </cell>
          <cell r="G544" t="str">
            <v>PERUMUSAN STANDAR INDUSTRI</v>
          </cell>
        </row>
        <row r="545">
          <cell r="C545" t="str">
            <v>ANALIS PERUNDANG-UNDANGAN</v>
          </cell>
          <cell r="E545" t="str">
            <v>Analis</v>
          </cell>
          <cell r="F545" t="str">
            <v>ANALIS</v>
          </cell>
          <cell r="G545" t="str">
            <v>PERUNDANG-UNDANGAN</v>
          </cell>
        </row>
        <row r="546">
          <cell r="C546" t="str">
            <v>ANALIS PERUSAHAAN NEGARA</v>
          </cell>
          <cell r="E546" t="str">
            <v>Analis</v>
          </cell>
          <cell r="F546" t="str">
            <v>ANALIS</v>
          </cell>
          <cell r="G546" t="str">
            <v>PERUSAHAAN NEGARA</v>
          </cell>
        </row>
        <row r="547">
          <cell r="C547" t="str">
            <v>ANALIS PESERTA DIDIK</v>
          </cell>
          <cell r="E547" t="str">
            <v>Analis</v>
          </cell>
          <cell r="F547" t="str">
            <v>ANALIS</v>
          </cell>
          <cell r="G547" t="str">
            <v>PESERTA DIDIK</v>
          </cell>
        </row>
        <row r="548">
          <cell r="C548" t="str">
            <v>ANALIS PESERTA DIDIK DAN KESETARAAN</v>
          </cell>
          <cell r="E548" t="str">
            <v>Analis</v>
          </cell>
          <cell r="F548" t="str">
            <v>ANALIS</v>
          </cell>
          <cell r="G548" t="str">
            <v>PESERTA DIDIK DAN KESETARAAN</v>
          </cell>
        </row>
        <row r="549">
          <cell r="C549" t="str">
            <v>ANALIS PESPARAWI/LPPN</v>
          </cell>
          <cell r="E549" t="str">
            <v>Analis</v>
          </cell>
          <cell r="F549" t="str">
            <v>ANALIS</v>
          </cell>
          <cell r="G549" t="str">
            <v>PESPARAWI/LPPN</v>
          </cell>
        </row>
        <row r="550">
          <cell r="C550" t="str">
            <v>ANALIS PESTISIDA</v>
          </cell>
          <cell r="E550" t="str">
            <v>Analis</v>
          </cell>
          <cell r="F550" t="str">
            <v>ANALIS</v>
          </cell>
          <cell r="G550" t="str">
            <v>PESTISIDA</v>
          </cell>
        </row>
        <row r="551">
          <cell r="C551" t="str">
            <v>ANALIS PETA WILAYAH</v>
          </cell>
          <cell r="E551" t="str">
            <v>Analis</v>
          </cell>
          <cell r="F551" t="str">
            <v>ANALIS</v>
          </cell>
          <cell r="G551" t="str">
            <v>PETA WILAYAH</v>
          </cell>
        </row>
        <row r="552">
          <cell r="C552" t="str">
            <v>ANALIS PETUGAS HAJI</v>
          </cell>
          <cell r="E552" t="str">
            <v>Analis</v>
          </cell>
          <cell r="F552" t="str">
            <v>ANALIS</v>
          </cell>
          <cell r="G552" t="str">
            <v>PETUGAS HAJI</v>
          </cell>
        </row>
        <row r="553">
          <cell r="C553" t="str">
            <v>ANALIS PIHK/PIU</v>
          </cell>
          <cell r="E553" t="str">
            <v>Analis</v>
          </cell>
          <cell r="F553" t="str">
            <v>ANALIS</v>
          </cell>
          <cell r="G553" t="str">
            <v>PIHK/PIU</v>
          </cell>
        </row>
        <row r="554">
          <cell r="C554" t="str">
            <v>ANALIS PINJAMAN DAN OBLIGASI</v>
          </cell>
          <cell r="E554" t="str">
            <v>Analis</v>
          </cell>
          <cell r="F554" t="str">
            <v>ANALIS</v>
          </cell>
          <cell r="G554" t="str">
            <v>PINJAMAN DAN OBLIGASI</v>
          </cell>
        </row>
        <row r="555">
          <cell r="C555" t="str">
            <v>ANALIS POLHUKAM</v>
          </cell>
          <cell r="E555" t="str">
            <v>Analis</v>
          </cell>
          <cell r="F555" t="str">
            <v>ANALIS</v>
          </cell>
          <cell r="G555" t="str">
            <v>POLHUKAM</v>
          </cell>
        </row>
        <row r="556">
          <cell r="C556" t="str">
            <v>ANALIS POLITIK</v>
          </cell>
          <cell r="E556" t="str">
            <v>Analis</v>
          </cell>
          <cell r="F556" t="str">
            <v>ANALIS</v>
          </cell>
          <cell r="G556" t="str">
            <v>POLITIK</v>
          </cell>
        </row>
        <row r="557">
          <cell r="C557" t="str">
            <v>ANALIS POLITIK DALAM NEGERI</v>
          </cell>
          <cell r="E557" t="str">
            <v>Analis</v>
          </cell>
          <cell r="F557" t="str">
            <v>ANALIS</v>
          </cell>
          <cell r="G557" t="str">
            <v>POLITIK DALAM NEGERI</v>
          </cell>
        </row>
        <row r="558">
          <cell r="C558" t="str">
            <v>ANALIS POLITIK LUAR NEGERI</v>
          </cell>
          <cell r="E558" t="str">
            <v>Analis</v>
          </cell>
          <cell r="F558" t="str">
            <v>ANALIS</v>
          </cell>
          <cell r="G558" t="str">
            <v>POLITIK LUAR NEGERI</v>
          </cell>
        </row>
        <row r="559">
          <cell r="C559" t="str">
            <v>ANALIS POTENSI BUDIDAYA ANEKA KACANG DAN UMBI</v>
          </cell>
          <cell r="E559" t="str">
            <v>Analis</v>
          </cell>
          <cell r="F559" t="str">
            <v>ANALIS</v>
          </cell>
          <cell r="G559" t="str">
            <v>POTENSI BUDIDAYA ANEKA KACANG DAN UMBI</v>
          </cell>
        </row>
        <row r="560">
          <cell r="C560" t="str">
            <v>ANALIS POTENSI BUDIDAYA SEREALIA</v>
          </cell>
          <cell r="E560" t="str">
            <v>Analis</v>
          </cell>
          <cell r="F560" t="str">
            <v>ANALIS</v>
          </cell>
          <cell r="G560" t="str">
            <v>POTENSI BUDIDAYA SEREALIA</v>
          </cell>
        </row>
        <row r="561">
          <cell r="C561" t="str">
            <v>ANALIS POTENSI HUTAN</v>
          </cell>
          <cell r="E561" t="str">
            <v>Analis</v>
          </cell>
          <cell r="F561" t="str">
            <v>ANALIS</v>
          </cell>
          <cell r="G561" t="str">
            <v>POTENSI HUTAN</v>
          </cell>
        </row>
        <row r="562">
          <cell r="C562" t="str">
            <v>ANALIS POTENSI KLOROFIL DI LAUT</v>
          </cell>
          <cell r="E562" t="str">
            <v>Analis</v>
          </cell>
          <cell r="F562" t="str">
            <v>ANALIS</v>
          </cell>
          <cell r="G562" t="str">
            <v>POTENSI KLOROFIL DI LAUT</v>
          </cell>
        </row>
        <row r="563">
          <cell r="C563" t="str">
            <v>ANALIS POTENSI MASJID</v>
          </cell>
          <cell r="E563" t="str">
            <v>Analis</v>
          </cell>
          <cell r="F563" t="str">
            <v>ANALIS</v>
          </cell>
          <cell r="G563" t="str">
            <v>POTENSI MASJID</v>
          </cell>
        </row>
        <row r="564">
          <cell r="C564" t="str">
            <v>ANALIS POTENSI PERBENIHAN</v>
          </cell>
          <cell r="E564" t="str">
            <v>Analis</v>
          </cell>
          <cell r="F564" t="str">
            <v>ANALIS</v>
          </cell>
          <cell r="G564" t="str">
            <v>POTENSI PERBENIHAN</v>
          </cell>
        </row>
        <row r="565">
          <cell r="C565" t="str">
            <v>ANALIS POTENSI SISWA/SANTRI/MAHASISWA</v>
          </cell>
          <cell r="E565" t="str">
            <v>Analis</v>
          </cell>
          <cell r="F565" t="str">
            <v>ANALIS</v>
          </cell>
          <cell r="G565" t="str">
            <v>POTENSI SISWA/SANTRI/MAHASISWA</v>
          </cell>
        </row>
        <row r="566">
          <cell r="C566" t="str">
            <v>ANALIS POTENSI SUMBER AIR PERMUKAAN</v>
          </cell>
          <cell r="E566" t="str">
            <v>Analis</v>
          </cell>
          <cell r="F566" t="str">
            <v>ANALIS</v>
          </cell>
          <cell r="G566" t="str">
            <v>POTENSI SUMBER AIR PERMUKAAN</v>
          </cell>
        </row>
        <row r="567">
          <cell r="C567" t="str">
            <v>ANALIS POTENSI SUMBER AIR TANAH</v>
          </cell>
          <cell r="E567" t="str">
            <v>Analis</v>
          </cell>
          <cell r="F567" t="str">
            <v>ANALIS</v>
          </cell>
          <cell r="G567" t="str">
            <v>POTENSI SUMBER AIR TANAH</v>
          </cell>
        </row>
        <row r="568">
          <cell r="C568" t="str">
            <v>ANALIS POTENSI UMAT</v>
          </cell>
          <cell r="E568" t="str">
            <v>Analis</v>
          </cell>
          <cell r="F568" t="str">
            <v>ANALIS</v>
          </cell>
          <cell r="G568" t="str">
            <v>POTENSI UMAT</v>
          </cell>
        </row>
        <row r="569">
          <cell r="C569" t="str">
            <v>ANALIS PRASARANA KOTA DAN PEDESAAN</v>
          </cell>
          <cell r="E569" t="str">
            <v>Analis</v>
          </cell>
          <cell r="F569" t="str">
            <v>ANALIS</v>
          </cell>
          <cell r="G569" t="str">
            <v>PRASARANA KOTA DAN PEDESAAN</v>
          </cell>
        </row>
        <row r="570">
          <cell r="C570" t="str">
            <v>ANALIS PRASARANA PENDIDIKAN</v>
          </cell>
          <cell r="E570" t="str">
            <v>Analis</v>
          </cell>
          <cell r="F570" t="str">
            <v>ANALIS</v>
          </cell>
          <cell r="G570" t="str">
            <v>PRASARANA PENDIDIKAN</v>
          </cell>
        </row>
        <row r="571">
          <cell r="C571" t="str">
            <v>ANALIS PRODUK HUKUM</v>
          </cell>
          <cell r="E571" t="str">
            <v>Analis</v>
          </cell>
          <cell r="F571" t="str">
            <v>ANALIS</v>
          </cell>
          <cell r="G571" t="str">
            <v>PRODUK HUKUM</v>
          </cell>
        </row>
        <row r="572">
          <cell r="C572" t="str">
            <v>ANALIS PROFESI DOSEN</v>
          </cell>
          <cell r="E572" t="str">
            <v>Analis</v>
          </cell>
          <cell r="F572" t="str">
            <v>ANALIS</v>
          </cell>
          <cell r="G572" t="str">
            <v>PROFESI DOSEN</v>
          </cell>
        </row>
        <row r="573">
          <cell r="C573" t="str">
            <v>ANALIS PROGRAM DAN ANGGARAN</v>
          </cell>
          <cell r="E573" t="str">
            <v>Analis</v>
          </cell>
          <cell r="F573" t="str">
            <v>ANALIS</v>
          </cell>
          <cell r="G573" t="str">
            <v>PROGRAM DAN ANGGARAN</v>
          </cell>
        </row>
        <row r="574">
          <cell r="C574" t="str">
            <v>ANALIS PROGRAM DAN PORTOFOLIO</v>
          </cell>
          <cell r="E574" t="str">
            <v>Analis</v>
          </cell>
          <cell r="F574" t="str">
            <v>ANALIS</v>
          </cell>
          <cell r="G574" t="str">
            <v>PROGRAM DAN PORTOFOLIO</v>
          </cell>
        </row>
        <row r="575">
          <cell r="C575" t="str">
            <v>ANALIS PROGRAM KINERJA SDM APARATUR</v>
          </cell>
          <cell r="E575" t="str">
            <v>Analis</v>
          </cell>
          <cell r="F575" t="str">
            <v>ANALIS</v>
          </cell>
          <cell r="G575" t="str">
            <v>PROGRAM KINERJA SDM APARATUR</v>
          </cell>
        </row>
        <row r="576">
          <cell r="C576" t="str">
            <v>ANALIS PROGRAM PEMBERDAYAAN UMAT</v>
          </cell>
          <cell r="E576" t="str">
            <v>Analis</v>
          </cell>
          <cell r="F576" t="str">
            <v>ANALIS</v>
          </cell>
          <cell r="G576" t="str">
            <v>PROGRAM PEMBERDAYAAN UMAT</v>
          </cell>
        </row>
        <row r="577">
          <cell r="C577" t="str">
            <v>ANALIS PROGRAM PENYULUHAN</v>
          </cell>
          <cell r="E577" t="str">
            <v>Analis</v>
          </cell>
          <cell r="F577" t="str">
            <v>ANALIS</v>
          </cell>
          <cell r="G577" t="str">
            <v>PROGRAM PENYULUHAN</v>
          </cell>
        </row>
        <row r="578">
          <cell r="C578" t="str">
            <v>ANALIS PROGRAM STUDI PERGURUAN TINGGI</v>
          </cell>
          <cell r="E578" t="str">
            <v>Analis</v>
          </cell>
          <cell r="F578" t="str">
            <v>ANALIS</v>
          </cell>
          <cell r="G578" t="str">
            <v>PROGRAM STUDI PERGURUAN TINGGI</v>
          </cell>
        </row>
        <row r="579">
          <cell r="C579" t="str">
            <v>ANALIS PROGRAM/KEGIATAN PEMBANGUNAN PERTANIAN</v>
          </cell>
          <cell r="E579" t="str">
            <v>Analis</v>
          </cell>
          <cell r="F579" t="str">
            <v>ANALIS</v>
          </cell>
          <cell r="G579" t="str">
            <v>PROGRAM/KEGIATAN PEMBANGUNAN PERTANIAN</v>
          </cell>
        </row>
        <row r="580">
          <cell r="C580" t="str">
            <v>ANALIS PROGRAM/PERENCANAAN</v>
          </cell>
          <cell r="E580" t="str">
            <v>Analis</v>
          </cell>
          <cell r="F580" t="str">
            <v>ANALIS</v>
          </cell>
          <cell r="G580" t="str">
            <v>PROGRAM/PERENCANAAN</v>
          </cell>
        </row>
        <row r="581">
          <cell r="C581" t="str">
            <v>ANALIS PROSES AKREDITASI LABORATORIUM KALIBRASI</v>
          </cell>
          <cell r="E581" t="str">
            <v>Analis</v>
          </cell>
          <cell r="F581" t="str">
            <v>ANALIS</v>
          </cell>
          <cell r="G581" t="str">
            <v>PROSES AKREDITASI LABORATORIUM KALIBRASI</v>
          </cell>
        </row>
        <row r="582">
          <cell r="C582" t="str">
            <v>ANALIS PROSES AKREDITASI LABORATORIUM PENGUJI</v>
          </cell>
          <cell r="E582" t="str">
            <v>Analis</v>
          </cell>
          <cell r="F582" t="str">
            <v>ANALIS</v>
          </cell>
          <cell r="G582" t="str">
            <v>PROSES AKREDITASI LABORATORIUM PENGUJI</v>
          </cell>
        </row>
        <row r="583">
          <cell r="C583" t="str">
            <v>ANALIS PROSES AKREDITASI LEMBAGA INSPEKSI DAN LABORATORIUM MEDIK</v>
          </cell>
          <cell r="E583" t="str">
            <v>Analis</v>
          </cell>
          <cell r="F583" t="str">
            <v>ANALIS</v>
          </cell>
          <cell r="G583" t="str">
            <v>PROSES AKREDITASI LEMBAGA INSPEKSI DAN LABORATORIUM MEDIK</v>
          </cell>
        </row>
        <row r="584">
          <cell r="C584" t="str">
            <v>ANALIS PROSES AKREDITASI LS PRODUK, LS PERSONEL, LS HALAL, LS PANGAN ORGANIK</v>
          </cell>
          <cell r="E584" t="str">
            <v>Analis</v>
          </cell>
          <cell r="F584" t="str">
            <v>ANALIS</v>
          </cell>
          <cell r="G584" t="str">
            <v>PROSES AKREDITASI LS PRODUK, LS PERSONEL, LS HALAL, LS PANGAN ORGANIK</v>
          </cell>
        </row>
        <row r="585">
          <cell r="C585" t="str">
            <v>ANALIS PROSES AKREDITASI LSSM LS SHACCP/LS 22000 LS QS9000</v>
          </cell>
          <cell r="E585" t="str">
            <v>Analis</v>
          </cell>
          <cell r="F585" t="str">
            <v>ANALIS</v>
          </cell>
          <cell r="G585" t="str">
            <v>PROSES AKREDITASI LSSM LS SHACCP/LS 22000 LS QS9000</v>
          </cell>
        </row>
        <row r="586">
          <cell r="C586" t="str">
            <v>ANALIS PROSES AKREDITASI LSSM, LS SHACCP/LS QS9000</v>
          </cell>
          <cell r="E586" t="str">
            <v>Analis</v>
          </cell>
          <cell r="F586" t="str">
            <v>ANALIS</v>
          </cell>
          <cell r="G586" t="str">
            <v>PROSES AKREDITASI LSSM, LS SHACCP/LS QS9000</v>
          </cell>
        </row>
        <row r="587">
          <cell r="C587" t="str">
            <v>ANALIS PROSES AKREDITASI LSSML LS EKOLABEL LS PHPL</v>
          </cell>
          <cell r="E587" t="str">
            <v>Analis</v>
          </cell>
          <cell r="F587" t="str">
            <v>ANALIS</v>
          </cell>
          <cell r="G587" t="str">
            <v>PROSES AKREDITASI LSSML LS EKOLABEL LS PHPL</v>
          </cell>
        </row>
        <row r="588">
          <cell r="C588" t="str">
            <v>ANALIS PROSES UJI BANDING</v>
          </cell>
          <cell r="E588" t="str">
            <v>Analis</v>
          </cell>
          <cell r="F588" t="str">
            <v>ANALIS</v>
          </cell>
          <cell r="G588" t="str">
            <v>PROSES UJI BANDING</v>
          </cell>
        </row>
        <row r="589">
          <cell r="C589" t="str">
            <v>ANALIS PROSES UJI KOMPARASI</v>
          </cell>
          <cell r="E589" t="str">
            <v>Analis</v>
          </cell>
          <cell r="F589" t="str">
            <v>ANALIS</v>
          </cell>
          <cell r="G589" t="str">
            <v>PROSES UJI KOMPARASI</v>
          </cell>
        </row>
        <row r="590">
          <cell r="C590" t="str">
            <v>ANALIS PROSES UJI PROFISIENSI</v>
          </cell>
          <cell r="E590" t="str">
            <v>Analis</v>
          </cell>
          <cell r="F590" t="str">
            <v>ANALIS</v>
          </cell>
          <cell r="G590" t="str">
            <v>PROSES UJI PROFISIENSI</v>
          </cell>
        </row>
        <row r="591">
          <cell r="C591" t="str">
            <v>ANALIS PUPUK ANORGANIK</v>
          </cell>
          <cell r="E591" t="str">
            <v>Analis</v>
          </cell>
          <cell r="F591" t="str">
            <v>ANALIS</v>
          </cell>
          <cell r="G591" t="str">
            <v>PUPUK ANORGANIK</v>
          </cell>
        </row>
        <row r="592">
          <cell r="C592" t="str">
            <v>ANALIS PUPUK ORGANIK DAN PEMBENAH TANAH</v>
          </cell>
          <cell r="E592" t="str">
            <v>Analis</v>
          </cell>
          <cell r="F592" t="str">
            <v>ANALIS</v>
          </cell>
          <cell r="G592" t="str">
            <v>PUPUK ORGANIK DAN PEMBENAH TANAH</v>
          </cell>
        </row>
        <row r="593">
          <cell r="C593" t="str">
            <v>ANALIS PUSTAKA DAN MUSEUM KEAGAMAAN</v>
          </cell>
          <cell r="E593" t="str">
            <v>Analis</v>
          </cell>
          <cell r="F593" t="str">
            <v>ANALIS</v>
          </cell>
          <cell r="G593" t="str">
            <v>PUSTAKA DAN MUSEUM KEAGAMAAN</v>
          </cell>
        </row>
        <row r="594">
          <cell r="C594" t="str">
            <v>ANALIS RAHASIA NEGARA</v>
          </cell>
          <cell r="E594" t="str">
            <v>Analis</v>
          </cell>
          <cell r="F594" t="str">
            <v>ANALIS</v>
          </cell>
          <cell r="G594" t="str">
            <v>RAHASIA NEGARA</v>
          </cell>
        </row>
        <row r="595">
          <cell r="C595" t="str">
            <v>ANALIS REHABILITASI</v>
          </cell>
          <cell r="E595" t="str">
            <v>Analis</v>
          </cell>
          <cell r="F595" t="str">
            <v>ANALIS</v>
          </cell>
          <cell r="G595" t="str">
            <v>REHABILITASI</v>
          </cell>
        </row>
        <row r="596">
          <cell r="C596" t="str">
            <v>ANALIS REKLAMASI</v>
          </cell>
          <cell r="E596" t="str">
            <v>Analis</v>
          </cell>
          <cell r="F596" t="str">
            <v>ANALIS</v>
          </cell>
          <cell r="G596" t="str">
            <v>REKLAMASI</v>
          </cell>
        </row>
        <row r="597">
          <cell r="C597" t="str">
            <v>ANALIS RELEVANSI DAN PRODUKTIVITAS IPTEK</v>
          </cell>
          <cell r="E597" t="str">
            <v>Analis</v>
          </cell>
          <cell r="F597" t="str">
            <v>ANALIS</v>
          </cell>
          <cell r="G597" t="str">
            <v>RELEVANSI DAN PRODUKTIVITAS IPTEK</v>
          </cell>
        </row>
        <row r="598">
          <cell r="C598" t="str">
            <v>ANALIS RESOLUSI BADAN NON PBB</v>
          </cell>
          <cell r="E598" t="str">
            <v>Analis</v>
          </cell>
          <cell r="F598" t="str">
            <v>ANALIS</v>
          </cell>
          <cell r="G598" t="str">
            <v>RESOLUSI BADAN NON PBB</v>
          </cell>
        </row>
        <row r="599">
          <cell r="C599" t="str">
            <v>ANALIS RESOSIALISASI DAN REHABILITASI</v>
          </cell>
          <cell r="E599" t="str">
            <v>Analis</v>
          </cell>
          <cell r="F599" t="str">
            <v>ANALIS</v>
          </cell>
          <cell r="G599" t="str">
            <v>RESOSIALISASI DAN REHABILITASI</v>
          </cell>
        </row>
        <row r="600">
          <cell r="C600" t="str">
            <v>ANALIS RISET KEMASAN</v>
          </cell>
          <cell r="E600" t="str">
            <v>Analis</v>
          </cell>
          <cell r="F600" t="str">
            <v>ANALIS</v>
          </cell>
          <cell r="G600" t="str">
            <v>RISET KEMASAN</v>
          </cell>
        </row>
        <row r="601">
          <cell r="C601" t="str">
            <v>ANALIS SAR</v>
          </cell>
          <cell r="E601" t="str">
            <v>Analis</v>
          </cell>
          <cell r="F601" t="str">
            <v>ANALIS</v>
          </cell>
          <cell r="G601" t="str">
            <v>SAR</v>
          </cell>
        </row>
        <row r="602">
          <cell r="C602" t="str">
            <v>ANALIS SARANA ANGKUTAN DARAT</v>
          </cell>
          <cell r="E602" t="str">
            <v>Analis</v>
          </cell>
          <cell r="F602" t="str">
            <v>ANALIS</v>
          </cell>
          <cell r="G602" t="str">
            <v>SARANA ANGKUTAN DARAT</v>
          </cell>
        </row>
        <row r="603">
          <cell r="C603" t="str">
            <v>ANALIS SARANA ANGKUTAN LAUT</v>
          </cell>
          <cell r="E603" t="str">
            <v>Analis</v>
          </cell>
          <cell r="F603" t="str">
            <v>ANALIS</v>
          </cell>
          <cell r="G603" t="str">
            <v>SARANA ANGKUTAN LAUT</v>
          </cell>
        </row>
        <row r="604">
          <cell r="C604" t="str">
            <v>ANALIS SARANA ANGKUTAN UDARA</v>
          </cell>
          <cell r="E604" t="str">
            <v>Analis</v>
          </cell>
          <cell r="F604" t="str">
            <v>ANALIS</v>
          </cell>
          <cell r="G604" t="str">
            <v>SARANA ANGKUTAN UDARA</v>
          </cell>
        </row>
        <row r="605">
          <cell r="C605" t="str">
            <v>ANALIS SARANA DAN PRASARANA PENDIDIKAN</v>
          </cell>
          <cell r="E605" t="str">
            <v>Analis</v>
          </cell>
          <cell r="F605" t="str">
            <v>ANALIS</v>
          </cell>
          <cell r="G605" t="str">
            <v>SARANA DAN PRASARANA PENDIDIKAN</v>
          </cell>
        </row>
        <row r="606">
          <cell r="C606" t="str">
            <v>ANALIS SARANA KB</v>
          </cell>
          <cell r="E606" t="str">
            <v>Analis</v>
          </cell>
          <cell r="F606" t="str">
            <v>ANALIS</v>
          </cell>
          <cell r="G606" t="str">
            <v>SARANA KB</v>
          </cell>
        </row>
        <row r="607">
          <cell r="C607" t="str">
            <v>ANALIS SARANA KURSUS DAN PELATIHAN</v>
          </cell>
          <cell r="E607" t="str">
            <v>Analis</v>
          </cell>
          <cell r="F607" t="str">
            <v>ANALIS</v>
          </cell>
          <cell r="G607" t="str">
            <v>SARANA KURSUS DAN PELATIHAN</v>
          </cell>
        </row>
        <row r="608">
          <cell r="C608" t="str">
            <v>ANALIS SARANA PAUD</v>
          </cell>
          <cell r="E608" t="str">
            <v>Analis</v>
          </cell>
          <cell r="F608" t="str">
            <v>ANALIS</v>
          </cell>
          <cell r="G608" t="str">
            <v>SARANA PAUD</v>
          </cell>
        </row>
        <row r="609">
          <cell r="C609" t="str">
            <v>ANALIS SARANA PEMBINAAN PENDIDIKAN MASYARAKAT</v>
          </cell>
          <cell r="E609" t="str">
            <v>Analis</v>
          </cell>
          <cell r="F609" t="str">
            <v>ANALIS</v>
          </cell>
          <cell r="G609" t="str">
            <v>SARANA PEMBINAAN PENDIDIKAN MASYARAKAT</v>
          </cell>
        </row>
        <row r="610">
          <cell r="C610" t="str">
            <v>ANALIS SARANA PENDIDIKAN</v>
          </cell>
          <cell r="E610" t="str">
            <v>Analis</v>
          </cell>
          <cell r="F610" t="str">
            <v>ANALIS</v>
          </cell>
          <cell r="G610" t="str">
            <v>SARANA PENDIDIKAN</v>
          </cell>
        </row>
        <row r="611">
          <cell r="C611" t="str">
            <v>ANALIS SARANA PRASARANA IBADAH</v>
          </cell>
          <cell r="E611" t="str">
            <v>Analis</v>
          </cell>
          <cell r="F611" t="str">
            <v>ANALIS</v>
          </cell>
          <cell r="G611" t="str">
            <v>SARANA PRASARANA IBADAH</v>
          </cell>
        </row>
        <row r="612">
          <cell r="C612" t="str">
            <v>ANALIS SARANA PRASARANA PENDIDIKAN</v>
          </cell>
          <cell r="E612" t="str">
            <v>Analis</v>
          </cell>
          <cell r="F612" t="str">
            <v>ANALIS</v>
          </cell>
          <cell r="G612" t="str">
            <v>SARANA PRASARANA PENDIDIKAN</v>
          </cell>
        </row>
        <row r="613">
          <cell r="C613" t="str">
            <v>ANALIS SARANA PROGRAM KELUARGA BERENCANA</v>
          </cell>
          <cell r="E613" t="str">
            <v>Analis</v>
          </cell>
          <cell r="F613" t="str">
            <v>ANALIS</v>
          </cell>
          <cell r="G613" t="str">
            <v>SARANA PROGRAM KELUARGA BERENCANA</v>
          </cell>
        </row>
        <row r="614">
          <cell r="C614" t="str">
            <v>ANALIS SARANA RISET</v>
          </cell>
          <cell r="E614" t="str">
            <v>Analis</v>
          </cell>
          <cell r="F614" t="str">
            <v>ANALIS</v>
          </cell>
          <cell r="G614" t="str">
            <v>SARANA RISET</v>
          </cell>
        </row>
        <row r="615">
          <cell r="C615" t="str">
            <v>ANALIS SDM APARATUR</v>
          </cell>
          <cell r="E615" t="str">
            <v>Analis</v>
          </cell>
          <cell r="F615" t="str">
            <v>ANALIS</v>
          </cell>
          <cell r="G615" t="str">
            <v>SDM APARATUR</v>
          </cell>
        </row>
        <row r="616">
          <cell r="C616" t="str">
            <v>ANALIS SENGKETA PERTANAHAN</v>
          </cell>
          <cell r="E616" t="str">
            <v>Analis</v>
          </cell>
          <cell r="F616" t="str">
            <v>ANALIS</v>
          </cell>
          <cell r="G616" t="str">
            <v>SENGKETA PERTANAHAN</v>
          </cell>
        </row>
        <row r="617">
          <cell r="C617" t="str">
            <v>ANALIS SENGKETA PERADILAN</v>
          </cell>
          <cell r="E617" t="str">
            <v>Analis</v>
          </cell>
          <cell r="F617" t="str">
            <v>ANALIS</v>
          </cell>
          <cell r="G617" t="str">
            <v>SENGKETA PERADILAN</v>
          </cell>
        </row>
        <row r="618">
          <cell r="C618" t="str">
            <v>ANALIS SENI PERTUNJUKAN</v>
          </cell>
          <cell r="E618" t="str">
            <v>Analis</v>
          </cell>
          <cell r="F618" t="str">
            <v>ANALIS</v>
          </cell>
          <cell r="G618" t="str">
            <v>SENI PERTUNJUKAN</v>
          </cell>
        </row>
        <row r="619">
          <cell r="C619" t="str">
            <v>ANALIS SENI RUPA</v>
          </cell>
          <cell r="E619" t="str">
            <v>Analis</v>
          </cell>
          <cell r="F619" t="str">
            <v>ANALIS</v>
          </cell>
          <cell r="G619" t="str">
            <v>SENI RUPA</v>
          </cell>
        </row>
        <row r="620">
          <cell r="C620" t="str">
            <v>ANALIS SISTEM DAN JARINGAN PELAYANAN PERTANAHAN</v>
          </cell>
          <cell r="E620" t="str">
            <v>Analis</v>
          </cell>
          <cell r="F620" t="str">
            <v>ANALIS</v>
          </cell>
          <cell r="G620" t="str">
            <v>SISTEM DAN JARINGAN PELAYANAN PERTANAHAN</v>
          </cell>
        </row>
        <row r="621">
          <cell r="C621" t="str">
            <v>ANALIS SISTEM INFORMASI</v>
          </cell>
          <cell r="E621" t="str">
            <v>Analis</v>
          </cell>
          <cell r="F621" t="str">
            <v>ANALIS</v>
          </cell>
          <cell r="G621" t="str">
            <v>SISTEM INFORMASI</v>
          </cell>
        </row>
        <row r="622">
          <cell r="C622" t="str">
            <v>ANALIS SISTEM INFORMASI DAN JARINGAN</v>
          </cell>
          <cell r="E622" t="str">
            <v>Analis</v>
          </cell>
          <cell r="F622" t="str">
            <v>ANALIS</v>
          </cell>
          <cell r="G622" t="str">
            <v>SISTEM INFORMASI DAN JARINGAN</v>
          </cell>
        </row>
        <row r="623">
          <cell r="C623" t="str">
            <v>ANALIS SISTEM INFORMASI DAN JARINGAN PENDIDIKAN</v>
          </cell>
          <cell r="E623" t="str">
            <v>Analis</v>
          </cell>
          <cell r="F623" t="str">
            <v>ANALIS</v>
          </cell>
          <cell r="G623" t="str">
            <v>SISTEM INFORMASI DAN JARINGAN PENDIDIKAN</v>
          </cell>
        </row>
        <row r="624">
          <cell r="C624" t="str">
            <v>ANALIS SISTEM INFORMASI PERTANAHAN</v>
          </cell>
          <cell r="E624" t="str">
            <v>Analis</v>
          </cell>
          <cell r="F624" t="str">
            <v>ANALIS</v>
          </cell>
          <cell r="G624" t="str">
            <v>SISTEM INFORMASI PERTANAHAN</v>
          </cell>
        </row>
        <row r="625">
          <cell r="C625" t="str">
            <v>ANALIS SISTEM JARINGAN</v>
          </cell>
          <cell r="E625" t="str">
            <v>Analis</v>
          </cell>
          <cell r="F625" t="str">
            <v>ANALIS</v>
          </cell>
          <cell r="G625" t="str">
            <v>SISTEM JARINGAN</v>
          </cell>
        </row>
        <row r="626">
          <cell r="C626" t="str">
            <v>ANALIS SOSIAL BUDAYA</v>
          </cell>
          <cell r="E626" t="str">
            <v>Analis</v>
          </cell>
          <cell r="F626" t="str">
            <v>ANALIS</v>
          </cell>
          <cell r="G626" t="str">
            <v>SOSIAL BUDAYA</v>
          </cell>
        </row>
        <row r="627">
          <cell r="C627" t="str">
            <v>ANALIS SOSIAL BUDAYA MASYARAKAT</v>
          </cell>
          <cell r="E627" t="str">
            <v>Analis</v>
          </cell>
          <cell r="F627" t="str">
            <v>ANALIS</v>
          </cell>
          <cell r="G627" t="str">
            <v>SOSIAL BUDAYA MASYARAKAT</v>
          </cell>
        </row>
        <row r="628">
          <cell r="C628" t="str">
            <v>ANALIS STANDAR KOMPETENSI</v>
          </cell>
          <cell r="E628" t="str">
            <v>Analis</v>
          </cell>
          <cell r="F628" t="str">
            <v>ANALIS</v>
          </cell>
          <cell r="G628" t="str">
            <v>STANDAR KOMPETENSI</v>
          </cell>
        </row>
        <row r="629">
          <cell r="C629" t="str">
            <v>ANALIS STANDAR MUTU BAHAN DAN PERALATAN</v>
          </cell>
          <cell r="E629" t="str">
            <v>Analis</v>
          </cell>
          <cell r="F629" t="str">
            <v>ANALIS</v>
          </cell>
          <cell r="G629" t="str">
            <v>STANDAR MUTU BAHAN DAN PERALATAN</v>
          </cell>
        </row>
        <row r="630">
          <cell r="C630" t="str">
            <v>ANALIS STANDARDISASI DAN TEKNOLOGI</v>
          </cell>
          <cell r="E630" t="str">
            <v>Analis</v>
          </cell>
          <cell r="F630" t="str">
            <v>ANALIS</v>
          </cell>
          <cell r="G630" t="str">
            <v>STANDARDISASI DAN TEKNOLOGI</v>
          </cell>
        </row>
        <row r="631">
          <cell r="C631" t="str">
            <v>ANALIS STANDARISASI PELAYANAN KB</v>
          </cell>
          <cell r="E631" t="str">
            <v>Analis</v>
          </cell>
          <cell r="F631" t="str">
            <v>ANALIS</v>
          </cell>
          <cell r="G631" t="str">
            <v>STANDARISASI PELAYANAN KB</v>
          </cell>
        </row>
        <row r="632">
          <cell r="C632" t="str">
            <v>ANALIS STATISTIK</v>
          </cell>
          <cell r="E632" t="str">
            <v>Analis</v>
          </cell>
          <cell r="F632" t="str">
            <v>ANALIS</v>
          </cell>
          <cell r="G632" t="str">
            <v>STATISTIK</v>
          </cell>
        </row>
        <row r="633">
          <cell r="C633" t="str">
            <v>ANALIS SUMBER DAYA AIR DAN LINGKUNGAN HIDUP</v>
          </cell>
          <cell r="E633" t="str">
            <v>Analis</v>
          </cell>
          <cell r="F633" t="str">
            <v>ANALIS</v>
          </cell>
          <cell r="G633" t="str">
            <v>SUMBER DAYA AIR DAN LINGKUNGAN HIDUP</v>
          </cell>
        </row>
        <row r="634">
          <cell r="C634" t="str">
            <v>ANALIS SUMBER DAYA IPTEK</v>
          </cell>
          <cell r="E634" t="str">
            <v>Analis</v>
          </cell>
          <cell r="F634" t="str">
            <v>ANALIS</v>
          </cell>
          <cell r="G634" t="str">
            <v>SUMBER DAYA IPTEK</v>
          </cell>
        </row>
        <row r="635">
          <cell r="C635" t="str">
            <v>ANALIS SUMBER DAYA IPTEK</v>
          </cell>
          <cell r="E635" t="str">
            <v>Analis</v>
          </cell>
          <cell r="F635" t="str">
            <v>ANALIS</v>
          </cell>
          <cell r="G635" t="str">
            <v>SUMBER DAYA IPTEK</v>
          </cell>
        </row>
        <row r="636">
          <cell r="C636" t="str">
            <v>ANALIS SUMBER DAYA MANUSIA DAN ORGANISASI</v>
          </cell>
          <cell r="E636" t="str">
            <v>Analis</v>
          </cell>
          <cell r="F636" t="str">
            <v>ANALIS</v>
          </cell>
          <cell r="G636" t="str">
            <v>SUMBER DAYA MANUSIA DAN ORGANISASI</v>
          </cell>
        </row>
        <row r="637">
          <cell r="C637" t="str">
            <v>ANALIS SUMBER SEJARAH</v>
          </cell>
          <cell r="E637" t="str">
            <v>Analis</v>
          </cell>
          <cell r="F637" t="str">
            <v>ANALIS</v>
          </cell>
          <cell r="G637" t="str">
            <v>SUMBER SEJARAH</v>
          </cell>
        </row>
        <row r="638">
          <cell r="C638" t="str">
            <v>ANALIS TAMAN</v>
          </cell>
          <cell r="E638" t="str">
            <v>Analis</v>
          </cell>
          <cell r="F638" t="str">
            <v>ANALIS</v>
          </cell>
          <cell r="G638" t="str">
            <v>TAMAN</v>
          </cell>
        </row>
        <row r="639">
          <cell r="C639" t="str">
            <v>ANALIS TANAMAN HIAS/ TANAMAN KOLEKSI</v>
          </cell>
          <cell r="E639" t="str">
            <v>Analis</v>
          </cell>
          <cell r="F639" t="str">
            <v>ANALIS</v>
          </cell>
          <cell r="G639" t="str">
            <v>TANAMAN HIAS/ TANAMAN KOLEKSI</v>
          </cell>
        </row>
        <row r="640">
          <cell r="C640" t="str">
            <v>ANALIS TANDA JASA DAN KEHORMATAN</v>
          </cell>
          <cell r="E640" t="str">
            <v>Analis</v>
          </cell>
          <cell r="F640" t="str">
            <v>ANALIS</v>
          </cell>
          <cell r="G640" t="str">
            <v>TANDA JASA DAN KEHORMATAN</v>
          </cell>
        </row>
        <row r="641">
          <cell r="C641" t="str">
            <v>ANALIS TATA LAKSANA</v>
          </cell>
          <cell r="E641" t="str">
            <v>Analis</v>
          </cell>
          <cell r="F641" t="str">
            <v>ANALIS</v>
          </cell>
          <cell r="G641" t="str">
            <v>TATA LAKSANA</v>
          </cell>
        </row>
        <row r="642">
          <cell r="C642" t="str">
            <v>ANALIS TATA PAMERAN</v>
          </cell>
          <cell r="E642" t="str">
            <v>Analis</v>
          </cell>
          <cell r="F642" t="str">
            <v>ANALIS</v>
          </cell>
          <cell r="G642" t="str">
            <v>TATA PAMERAN</v>
          </cell>
        </row>
        <row r="643">
          <cell r="C643" t="str">
            <v>ANALIS TATA PRAJA</v>
          </cell>
          <cell r="E643" t="str">
            <v>Analis</v>
          </cell>
          <cell r="F643" t="str">
            <v>ANALIS</v>
          </cell>
          <cell r="G643" t="str">
            <v>TATA PRAJA</v>
          </cell>
        </row>
        <row r="644">
          <cell r="C644" t="str">
            <v>ANALIS TATA USAHA DRN</v>
          </cell>
          <cell r="E644" t="str">
            <v>Analis</v>
          </cell>
          <cell r="F644" t="str">
            <v>ANALIS</v>
          </cell>
          <cell r="G644" t="str">
            <v>TATA USAHA DRN</v>
          </cell>
        </row>
        <row r="645">
          <cell r="C645" t="str">
            <v>ANALIS TEKNOLOGI INDUSTRI</v>
          </cell>
          <cell r="E645" t="str">
            <v>Analis</v>
          </cell>
          <cell r="F645" t="str">
            <v>ANALIS</v>
          </cell>
          <cell r="G645" t="str">
            <v>TEKNOLOGI INDUSTRI</v>
          </cell>
        </row>
        <row r="646">
          <cell r="C646" t="str">
            <v>ANALIS TENAGA KEPENDIDIKAN</v>
          </cell>
          <cell r="E646" t="str">
            <v>Analis</v>
          </cell>
          <cell r="F646" t="str">
            <v>ANALIS</v>
          </cell>
          <cell r="G646" t="str">
            <v>TENAGA KEPENDIDIKAN</v>
          </cell>
        </row>
        <row r="647">
          <cell r="C647" t="str">
            <v>ANALIS TENAGA KEPENDIDIKAN</v>
          </cell>
          <cell r="E647" t="str">
            <v>Analis</v>
          </cell>
          <cell r="F647" t="str">
            <v>ANALIS</v>
          </cell>
          <cell r="G647" t="str">
            <v>TENAGA KEPENDIDIKAN</v>
          </cell>
        </row>
        <row r="648">
          <cell r="C648" t="str">
            <v>ANALIS TENAGA KERJA</v>
          </cell>
          <cell r="E648" t="str">
            <v>Analis</v>
          </cell>
          <cell r="F648" t="str">
            <v>ANALIS</v>
          </cell>
          <cell r="G648" t="str">
            <v>TENAGA KERJA</v>
          </cell>
        </row>
        <row r="649">
          <cell r="C649" t="str">
            <v>ANALIS TENAGA KERJA PERUSAHAAN PEMERINTAH</v>
          </cell>
          <cell r="E649" t="str">
            <v>Analis</v>
          </cell>
          <cell r="F649" t="str">
            <v>ANALIS</v>
          </cell>
          <cell r="G649" t="str">
            <v>TENAGA KERJA PERUSAHAAN PEMERINTAH</v>
          </cell>
        </row>
        <row r="650">
          <cell r="C650" t="str">
            <v>ANALIS TENAGA KERJA PERUSAHAAN SWASTA</v>
          </cell>
          <cell r="E650" t="str">
            <v>Analis</v>
          </cell>
          <cell r="F650" t="str">
            <v>ANALIS</v>
          </cell>
          <cell r="G650" t="str">
            <v>TENAGA KERJA PERUSAHAAN SWASTA</v>
          </cell>
        </row>
        <row r="651">
          <cell r="C651" t="str">
            <v>ANALIS TINDAK LANJUT LHP</v>
          </cell>
          <cell r="E651" t="str">
            <v>Analis</v>
          </cell>
          <cell r="F651" t="str">
            <v>ANALIS</v>
          </cell>
          <cell r="G651" t="str">
            <v>TINDAK LANJUT LHP</v>
          </cell>
        </row>
        <row r="652">
          <cell r="C652" t="str">
            <v>ANALIS TRANSPORTASI DAN KESEHATAN HAJI</v>
          </cell>
          <cell r="E652" t="str">
            <v>Analis</v>
          </cell>
          <cell r="F652" t="str">
            <v>ANALIS</v>
          </cell>
          <cell r="G652" t="str">
            <v>TRANSPORTASI DAN KESEHATAN HAJI</v>
          </cell>
        </row>
        <row r="653">
          <cell r="C653" t="str">
            <v>ANALIS TULISAN FIKSI</v>
          </cell>
          <cell r="E653" t="str">
            <v>Analis</v>
          </cell>
          <cell r="F653" t="str">
            <v>ANALIS</v>
          </cell>
          <cell r="G653" t="str">
            <v>TULISAN FIKSI</v>
          </cell>
        </row>
        <row r="654">
          <cell r="C654" t="str">
            <v>ANALIS UJI KONSEUENSI</v>
          </cell>
          <cell r="E654" t="str">
            <v>Analis</v>
          </cell>
          <cell r="F654" t="str">
            <v>ANALIS</v>
          </cell>
          <cell r="G654" t="str">
            <v>UJI KONSEUENSI</v>
          </cell>
        </row>
        <row r="655">
          <cell r="C655" t="str">
            <v>ANALIS USAHA ENERGI</v>
          </cell>
          <cell r="E655" t="str">
            <v>Analis</v>
          </cell>
          <cell r="F655" t="str">
            <v>ANALIS</v>
          </cell>
          <cell r="G655" t="str">
            <v>USAHA ENERGI</v>
          </cell>
        </row>
        <row r="656">
          <cell r="C656" t="str">
            <v>ANALIS WAKAF</v>
          </cell>
          <cell r="E656" t="str">
            <v>Analis</v>
          </cell>
          <cell r="F656" t="str">
            <v>ANALIS</v>
          </cell>
          <cell r="G656" t="str">
            <v>WAKAF</v>
          </cell>
        </row>
        <row r="657">
          <cell r="C657" t="str">
            <v>ANALIS WARISAN BUDAYA BENDA</v>
          </cell>
          <cell r="E657" t="str">
            <v>Analis</v>
          </cell>
          <cell r="F657" t="str">
            <v>ANALIS</v>
          </cell>
          <cell r="G657" t="str">
            <v>WARISAN BUDAYA BENDA</v>
          </cell>
        </row>
        <row r="658">
          <cell r="C658" t="str">
            <v>ANALIS WARISAN BUDAYA TAKBENDA</v>
          </cell>
          <cell r="E658" t="str">
            <v>Analis</v>
          </cell>
          <cell r="F658" t="str">
            <v>ANALIS</v>
          </cell>
          <cell r="G658" t="str">
            <v>WARISAN BUDAYA TAKBENDA</v>
          </cell>
        </row>
        <row r="659">
          <cell r="C659" t="str">
            <v>PENGAWAS PUPUK DAN PESTISIDA</v>
          </cell>
          <cell r="E659" t="str">
            <v>Analis</v>
          </cell>
          <cell r="F659" t="str">
            <v>PENGAWAS</v>
          </cell>
          <cell r="G659" t="str">
            <v>PUPUK DAN PESTISIDA</v>
          </cell>
        </row>
        <row r="660">
          <cell r="C660" t="str">
            <v>PERENCANA PUPUK ORGANIK DAN PEMBENAH TANAH</v>
          </cell>
          <cell r="E660" t="str">
            <v>Analis</v>
          </cell>
          <cell r="F660" t="str">
            <v>PERENCANA</v>
          </cell>
          <cell r="G660" t="str">
            <v>PUPUK ORGANIK DAN PEMBENAH TANAH</v>
          </cell>
        </row>
        <row r="661">
          <cell r="C661" t="str">
            <v>ARSITEK</v>
          </cell>
          <cell r="E661" t="str">
            <v>Arsitek</v>
          </cell>
          <cell r="F661">
            <v>0</v>
          </cell>
          <cell r="G661">
            <v>0</v>
          </cell>
        </row>
        <row r="662">
          <cell r="C662" t="str">
            <v>DESAINER INTERIOR</v>
          </cell>
          <cell r="E662" t="str">
            <v>Arsitek</v>
          </cell>
          <cell r="F662" t="str">
            <v>DESAINER</v>
          </cell>
          <cell r="G662" t="str">
            <v>INTERIOR</v>
          </cell>
        </row>
        <row r="663">
          <cell r="C663" t="str">
            <v>ASSESOR INDUSTRI</v>
          </cell>
          <cell r="E663" t="str">
            <v>Assesor</v>
          </cell>
          <cell r="F663" t="str">
            <v>ASSESOR</v>
          </cell>
          <cell r="G663" t="str">
            <v>INDUSTRI</v>
          </cell>
        </row>
        <row r="664">
          <cell r="C664" t="str">
            <v>ASSESSOR K3</v>
          </cell>
          <cell r="E664" t="str">
            <v>Assesor</v>
          </cell>
          <cell r="F664" t="str">
            <v>ASSESSOR</v>
          </cell>
          <cell r="G664" t="str">
            <v>K3</v>
          </cell>
        </row>
        <row r="665">
          <cell r="C665" t="str">
            <v>ATASE</v>
          </cell>
          <cell r="E665" t="str">
            <v>Assesor</v>
          </cell>
          <cell r="F665">
            <v>0</v>
          </cell>
          <cell r="G665">
            <v>0</v>
          </cell>
        </row>
        <row r="666">
          <cell r="C666" t="str">
            <v>ATASSE PERDAGANGAN</v>
          </cell>
          <cell r="E666" t="str">
            <v>Assesor</v>
          </cell>
          <cell r="F666" t="str">
            <v>ATASSE</v>
          </cell>
          <cell r="G666" t="str">
            <v>PERDAGANGAN</v>
          </cell>
        </row>
        <row r="667">
          <cell r="C667" t="str">
            <v>KONSELOR</v>
          </cell>
          <cell r="E667" t="str">
            <v>Assesor</v>
          </cell>
          <cell r="F667">
            <v>0</v>
          </cell>
          <cell r="G667">
            <v>0</v>
          </cell>
        </row>
        <row r="668">
          <cell r="C668" t="str">
            <v>AUDITOR KESELAMATAN</v>
          </cell>
          <cell r="E668" t="str">
            <v>Auditor/Pemeriks</v>
          </cell>
          <cell r="F668" t="str">
            <v>AUDITOR</v>
          </cell>
          <cell r="G668" t="str">
            <v>KESELAMATAN</v>
          </cell>
        </row>
        <row r="669">
          <cell r="C669" t="str">
            <v>AWAK KAPAL PENGAWAS</v>
          </cell>
          <cell r="E669" t="str">
            <v>Auditor/Pemeriks</v>
          </cell>
          <cell r="F669" t="str">
            <v>AWAK</v>
          </cell>
          <cell r="G669" t="str">
            <v>KAPAL PENGAWAS</v>
          </cell>
        </row>
        <row r="670">
          <cell r="C670" t="str">
            <v>EVALUATOR KEGIATAN DAN OPERASI</v>
          </cell>
          <cell r="E670" t="str">
            <v>Auditor/Pemeriks</v>
          </cell>
          <cell r="F670" t="str">
            <v>EVALUATOR</v>
          </cell>
          <cell r="G670" t="str">
            <v>KEGIATAN DAN OPERASI</v>
          </cell>
        </row>
        <row r="671">
          <cell r="C671" t="str">
            <v>EVALUATOR PELAKSANAAN KERJASAMA INVESTASI</v>
          </cell>
          <cell r="E671" t="str">
            <v>Auditor/Pemeriks</v>
          </cell>
          <cell r="F671" t="str">
            <v>EVALUATOR</v>
          </cell>
          <cell r="G671" t="str">
            <v>PELAKSANAAN KERJASAMA INVESTASI</v>
          </cell>
        </row>
        <row r="672">
          <cell r="C672" t="str">
            <v>KURATOR KOLEKSI MUSEUM</v>
          </cell>
          <cell r="E672" t="str">
            <v>Auditor/Pemeriks</v>
          </cell>
          <cell r="F672" t="str">
            <v>KURATOR</v>
          </cell>
          <cell r="G672" t="str">
            <v>KOLEKSI MUSEUM</v>
          </cell>
        </row>
        <row r="673">
          <cell r="C673" t="str">
            <v>KURATOR SENI</v>
          </cell>
          <cell r="E673" t="str">
            <v>Auditor/Pemeriks</v>
          </cell>
          <cell r="F673" t="str">
            <v>KURATOR</v>
          </cell>
          <cell r="G673" t="str">
            <v>SENI</v>
          </cell>
        </row>
        <row r="674">
          <cell r="C674" t="str">
            <v>MEDIATOR PERTANAHAN</v>
          </cell>
          <cell r="E674" t="str">
            <v>Auditor/Pemeriks</v>
          </cell>
          <cell r="F674" t="str">
            <v>MEDIATOR</v>
          </cell>
          <cell r="G674" t="str">
            <v>PERTANAHAN</v>
          </cell>
        </row>
        <row r="675">
          <cell r="C675" t="str">
            <v>PEMERIKSA KETRANSMIGRASIAN</v>
          </cell>
          <cell r="E675" t="str">
            <v>Auditor/Pemeriks</v>
          </cell>
          <cell r="F675" t="str">
            <v>PEMERIKSA</v>
          </cell>
          <cell r="G675" t="str">
            <v>KETRANSMIGRASIAN</v>
          </cell>
        </row>
        <row r="676">
          <cell r="C676" t="str">
            <v>PEMERIKSA PENELITIAN DAN HKI</v>
          </cell>
          <cell r="E676" t="str">
            <v>Auditor/Pemeriks</v>
          </cell>
          <cell r="F676" t="str">
            <v>PEMERIKSA</v>
          </cell>
          <cell r="G676" t="str">
            <v>PENELITIAN DAN HKI</v>
          </cell>
        </row>
        <row r="677">
          <cell r="C677" t="str">
            <v>PEMERIKSA PERKEBUNRAYAAN</v>
          </cell>
          <cell r="E677" t="str">
            <v>Auditor/Pemeriks</v>
          </cell>
          <cell r="F677" t="str">
            <v>PEMERIKSA</v>
          </cell>
          <cell r="G677" t="str">
            <v>PERKEBUNRAYAAN</v>
          </cell>
        </row>
        <row r="678">
          <cell r="C678" t="str">
            <v>PEMERIKSA RUMAH SUSUN</v>
          </cell>
          <cell r="E678" t="str">
            <v>Auditor/Pemeriks</v>
          </cell>
          <cell r="F678" t="str">
            <v>PEMERIKSA</v>
          </cell>
          <cell r="G678" t="str">
            <v>RUMAH SUSUN</v>
          </cell>
        </row>
        <row r="679">
          <cell r="C679" t="str">
            <v>PEMERIKSA ALAT MESIN PERTANIAN</v>
          </cell>
          <cell r="E679" t="str">
            <v>Auditor/Pemeriks</v>
          </cell>
          <cell r="F679" t="str">
            <v>PEMERIKSA</v>
          </cell>
          <cell r="G679" t="str">
            <v>ALAT MESIN PERTANIAN</v>
          </cell>
        </row>
        <row r="680">
          <cell r="C680" t="str">
            <v>PEMERIKSA ANATARIKSA</v>
          </cell>
          <cell r="E680" t="str">
            <v>Auditor/Pemeriks</v>
          </cell>
          <cell r="F680" t="str">
            <v>PEMERIKSA</v>
          </cell>
          <cell r="G680" t="str">
            <v>ANATARIKSA</v>
          </cell>
        </row>
        <row r="681">
          <cell r="C681" t="str">
            <v>PEMERIKSA ANGGARAN</v>
          </cell>
          <cell r="E681" t="str">
            <v>Auditor/Pemeriks</v>
          </cell>
          <cell r="F681" t="str">
            <v>PEMERIKSA</v>
          </cell>
          <cell r="G681" t="str">
            <v>ANGGARAN</v>
          </cell>
        </row>
        <row r="682">
          <cell r="C682" t="str">
            <v>PEMERIKSA BAHASA/SASTRA</v>
          </cell>
          <cell r="E682" t="str">
            <v>Auditor/Pemeriks</v>
          </cell>
          <cell r="F682" t="str">
            <v>PEMERIKSA</v>
          </cell>
          <cell r="G682" t="str">
            <v>BAHASA/SASTRA</v>
          </cell>
        </row>
        <row r="683">
          <cell r="C683" t="str">
            <v>PEMERIKSA BANGUNAN</v>
          </cell>
          <cell r="E683" t="str">
            <v>Auditor/Pemeriks</v>
          </cell>
          <cell r="F683" t="str">
            <v>PEMERIKSA</v>
          </cell>
          <cell r="G683" t="str">
            <v>BANGUNAN</v>
          </cell>
        </row>
        <row r="684">
          <cell r="C684" t="str">
            <v>PEMERIKSA BARANG BUKTI</v>
          </cell>
          <cell r="E684" t="str">
            <v>Auditor/Pemeriks</v>
          </cell>
          <cell r="F684" t="str">
            <v>PEMERIKSA</v>
          </cell>
          <cell r="G684" t="str">
            <v>BARANG BUKTI</v>
          </cell>
        </row>
        <row r="685">
          <cell r="C685" t="str">
            <v>PEMERIKSA BENGKEL</v>
          </cell>
          <cell r="E685" t="str">
            <v>Auditor/Pemeriks</v>
          </cell>
          <cell r="F685" t="str">
            <v>PEMERIKSA</v>
          </cell>
          <cell r="G685" t="str">
            <v>BENGKEL</v>
          </cell>
        </row>
        <row r="686">
          <cell r="C686" t="str">
            <v>PEMERIKSA CUACA</v>
          </cell>
          <cell r="E686" t="str">
            <v>Auditor/Pemeriks</v>
          </cell>
          <cell r="F686" t="str">
            <v>PEMERIKSA</v>
          </cell>
          <cell r="G686" t="str">
            <v>CUACA</v>
          </cell>
        </row>
        <row r="687">
          <cell r="C687" t="str">
            <v>PEMERIKSA DESAIN INDUSTRI</v>
          </cell>
          <cell r="E687" t="str">
            <v>Auditor/Pemeriks</v>
          </cell>
          <cell r="F687" t="str">
            <v>PEMERIKSA</v>
          </cell>
          <cell r="G687" t="str">
            <v>DESAIN INDUSTRI</v>
          </cell>
        </row>
        <row r="688">
          <cell r="C688" t="str">
            <v>PEMERIKSA DIKLAT</v>
          </cell>
          <cell r="E688" t="str">
            <v>Auditor/Pemeriks</v>
          </cell>
          <cell r="F688" t="str">
            <v>PEMERIKSA</v>
          </cell>
          <cell r="G688" t="str">
            <v>DIKLAT</v>
          </cell>
        </row>
        <row r="689">
          <cell r="C689" t="str">
            <v>PEMERIKSA GUDANG SENJATA</v>
          </cell>
          <cell r="E689" t="str">
            <v>Auditor/Pemeriks</v>
          </cell>
          <cell r="F689" t="str">
            <v>PEMERIKSA</v>
          </cell>
          <cell r="G689" t="str">
            <v>GUDANG SENJATA</v>
          </cell>
        </row>
        <row r="690">
          <cell r="C690" t="str">
            <v>PEMERIKSA INDUSTRI</v>
          </cell>
          <cell r="E690" t="str">
            <v>Auditor/Pemeriks</v>
          </cell>
          <cell r="F690" t="str">
            <v>PEMERIKSA</v>
          </cell>
          <cell r="G690" t="str">
            <v>INDUSTRI</v>
          </cell>
        </row>
        <row r="691">
          <cell r="C691" t="str">
            <v>PEMERIKSA INTELEJEN</v>
          </cell>
          <cell r="E691" t="str">
            <v>Auditor/Pemeriks</v>
          </cell>
          <cell r="F691" t="str">
            <v>PEMERIKSA</v>
          </cell>
          <cell r="G691" t="str">
            <v>INTELEJEN</v>
          </cell>
        </row>
        <row r="692">
          <cell r="C692" t="str">
            <v>PEMERIKSA INTELIJEN</v>
          </cell>
          <cell r="E692" t="str">
            <v>Auditor/Pemeriks</v>
          </cell>
          <cell r="F692" t="str">
            <v>PEMERIKSA</v>
          </cell>
          <cell r="G692" t="str">
            <v>INTELIJEN</v>
          </cell>
        </row>
        <row r="693">
          <cell r="C693" t="str">
            <v>PEMERIKSA IRIGASI</v>
          </cell>
          <cell r="E693" t="str">
            <v>Auditor/Pemeriks</v>
          </cell>
          <cell r="F693" t="str">
            <v>PEMERIKSA</v>
          </cell>
          <cell r="G693" t="str">
            <v>IRIGASI</v>
          </cell>
        </row>
        <row r="694">
          <cell r="C694" t="str">
            <v>PEMERIKSA JALAN DAN JEMBATAN</v>
          </cell>
          <cell r="E694" t="str">
            <v>Auditor/Pemeriks</v>
          </cell>
          <cell r="F694" t="str">
            <v>PEMERIKSA</v>
          </cell>
          <cell r="G694" t="str">
            <v>JALAN DAN JEMBATAN</v>
          </cell>
        </row>
        <row r="695">
          <cell r="C695" t="str">
            <v>PEMERIKSA KELISTRIKAN</v>
          </cell>
          <cell r="E695" t="str">
            <v>Auditor/Pemeriks</v>
          </cell>
          <cell r="F695" t="str">
            <v>PEMERIKSA</v>
          </cell>
          <cell r="G695" t="str">
            <v>KELISTRIKAN</v>
          </cell>
        </row>
        <row r="696">
          <cell r="C696" t="str">
            <v>PEMERIKSA KEPARIWISATAAN</v>
          </cell>
          <cell r="E696" t="str">
            <v>Auditor/Pemeriks</v>
          </cell>
          <cell r="F696" t="str">
            <v>PEMERIKSA</v>
          </cell>
          <cell r="G696" t="str">
            <v>KEPARIWISATAAN</v>
          </cell>
        </row>
        <row r="697">
          <cell r="C697" t="str">
            <v>PEMERIKSA KEPENDUDUKAN</v>
          </cell>
          <cell r="E697" t="str">
            <v>Auditor/Pemeriks</v>
          </cell>
          <cell r="F697" t="str">
            <v>PEMERIKSA</v>
          </cell>
          <cell r="G697" t="str">
            <v>KEPENDUDUKAN</v>
          </cell>
        </row>
        <row r="698">
          <cell r="C698" t="str">
            <v>PEMERIKSA KESELAMATAN DARAT (JALAN)</v>
          </cell>
          <cell r="E698" t="str">
            <v>Auditor/Pemeriks</v>
          </cell>
          <cell r="F698" t="str">
            <v>PEMERIKSA</v>
          </cell>
          <cell r="G698" t="str">
            <v>KESELAMATAN DARAT (JALAN)</v>
          </cell>
        </row>
        <row r="699">
          <cell r="C699" t="str">
            <v>PEMERIKSA KESELAMATAN PELAYARAN</v>
          </cell>
          <cell r="E699" t="str">
            <v>Auditor/Pemeriks</v>
          </cell>
          <cell r="F699" t="str">
            <v>PEMERIKSA</v>
          </cell>
          <cell r="G699" t="str">
            <v>KESELAMATAN PELAYARAN</v>
          </cell>
        </row>
        <row r="700">
          <cell r="C700" t="str">
            <v>PEMERIKSA KESELAMATAN UDARA</v>
          </cell>
          <cell r="E700" t="str">
            <v>Auditor/Pemeriks</v>
          </cell>
          <cell r="F700" t="str">
            <v>PEMERIKSA</v>
          </cell>
          <cell r="G700" t="str">
            <v>KESELAMATAN UDARA</v>
          </cell>
        </row>
        <row r="701">
          <cell r="C701" t="str">
            <v>PEMERIKSA KOPERASI</v>
          </cell>
          <cell r="E701" t="str">
            <v>Auditor/Pemeriks</v>
          </cell>
          <cell r="F701" t="str">
            <v>PEMERIKSA</v>
          </cell>
          <cell r="G701" t="str">
            <v>KOPERASI</v>
          </cell>
        </row>
        <row r="702">
          <cell r="C702" t="str">
            <v>PEMERIKSA LALU LINTAS DARAT</v>
          </cell>
          <cell r="E702" t="str">
            <v>Auditor/Pemeriks</v>
          </cell>
          <cell r="F702" t="str">
            <v>PEMERIKSA</v>
          </cell>
          <cell r="G702" t="str">
            <v>LALU LINTAS DARAT</v>
          </cell>
        </row>
        <row r="703">
          <cell r="C703" t="str">
            <v>PEMERIKSA LALU LINTAS LAUT</v>
          </cell>
          <cell r="E703" t="str">
            <v>Auditor/Pemeriks</v>
          </cell>
          <cell r="F703" t="str">
            <v>PEMERIKSA</v>
          </cell>
          <cell r="G703" t="str">
            <v>LALU LINTAS LAUT</v>
          </cell>
        </row>
        <row r="704">
          <cell r="C704" t="str">
            <v>PEMERIKSA LALU LINTAS UDARA</v>
          </cell>
          <cell r="E704" t="str">
            <v>Auditor/Pemeriks</v>
          </cell>
          <cell r="F704" t="str">
            <v>PEMERIKSA</v>
          </cell>
          <cell r="G704" t="str">
            <v>LALU LINTAS UDARA</v>
          </cell>
        </row>
        <row r="705">
          <cell r="C705" t="str">
            <v>PEMERIKSA OLAH RAGA</v>
          </cell>
          <cell r="E705" t="str">
            <v>Auditor/Pemeriks</v>
          </cell>
          <cell r="F705" t="str">
            <v>PEMERIKSA</v>
          </cell>
          <cell r="G705" t="str">
            <v>OLAH RAGA</v>
          </cell>
        </row>
        <row r="706">
          <cell r="C706" t="str">
            <v>PEMERIKSA PARIWISATA</v>
          </cell>
          <cell r="E706" t="str">
            <v>Auditor/Pemeriks</v>
          </cell>
          <cell r="F706" t="str">
            <v>PEMERIKSA</v>
          </cell>
          <cell r="G706" t="str">
            <v>PARIWISATA</v>
          </cell>
        </row>
        <row r="707">
          <cell r="C707" t="str">
            <v>PEMERIKSA PELABUHAN</v>
          </cell>
          <cell r="E707" t="str">
            <v>Auditor/Pemeriks</v>
          </cell>
          <cell r="F707" t="str">
            <v>PEMERIKSA</v>
          </cell>
          <cell r="G707" t="str">
            <v>PELABUHAN</v>
          </cell>
        </row>
        <row r="708">
          <cell r="C708" t="str">
            <v>PEMERIKSA PELAPORAN DAN TRANSAKSI KEUANGAN</v>
          </cell>
          <cell r="E708" t="str">
            <v>Auditor/Pemeriks</v>
          </cell>
          <cell r="F708" t="str">
            <v>PEMERIKSA</v>
          </cell>
          <cell r="G708" t="str">
            <v>PELAPORAN DAN TRANSAKSI KEUANGAN</v>
          </cell>
        </row>
        <row r="709">
          <cell r="C709" t="str">
            <v>PEMERIKSA PELAYANAN KB</v>
          </cell>
          <cell r="E709" t="str">
            <v>Auditor/Pemeriks</v>
          </cell>
          <cell r="F709" t="str">
            <v>PEMERIKSA</v>
          </cell>
          <cell r="G709" t="str">
            <v>PELAYANAN KB</v>
          </cell>
        </row>
        <row r="710">
          <cell r="C710" t="str">
            <v>PEMERIKSA PELAYANAN PUBLIK</v>
          </cell>
          <cell r="E710" t="str">
            <v>Auditor/Pemeriks</v>
          </cell>
          <cell r="F710" t="str">
            <v>PEMERIKSA</v>
          </cell>
          <cell r="G710" t="str">
            <v>PELAYANAN PUBLIK</v>
          </cell>
        </row>
        <row r="711">
          <cell r="C711" t="str">
            <v>PEMERIKSA PELAYANAN PUBLIK</v>
          </cell>
          <cell r="E711" t="str">
            <v>Auditor/Pemeriks</v>
          </cell>
          <cell r="F711" t="str">
            <v>PEMERIKSA</v>
          </cell>
          <cell r="G711" t="str">
            <v>PELAYANAN PUBLIK</v>
          </cell>
        </row>
        <row r="712">
          <cell r="C712" t="str">
            <v>PEMERIKSA PEMBANGUNAN DAERAH TERPENCIL</v>
          </cell>
          <cell r="E712" t="str">
            <v>Auditor/Pemeriks</v>
          </cell>
          <cell r="F712" t="str">
            <v>PEMERIKSA</v>
          </cell>
          <cell r="G712" t="str">
            <v>PEMBANGUNAN DAERAH TERPENCIL</v>
          </cell>
        </row>
        <row r="713">
          <cell r="C713" t="str">
            <v>PEMERIKSA PEMILIHAN UMUM</v>
          </cell>
          <cell r="E713" t="str">
            <v>Auditor/Pemeriks</v>
          </cell>
          <cell r="F713" t="str">
            <v>PEMERIKSA</v>
          </cell>
          <cell r="G713" t="str">
            <v>PEMILIHAN UMUM</v>
          </cell>
        </row>
        <row r="714">
          <cell r="C714" t="str">
            <v>PEMERIKSA PENANAMAN MODAL</v>
          </cell>
          <cell r="E714" t="str">
            <v>Auditor/Pemeriks</v>
          </cell>
          <cell r="F714" t="str">
            <v>PEMERIKSA</v>
          </cell>
          <cell r="G714" t="str">
            <v>PENANAMAN MODAL</v>
          </cell>
        </row>
        <row r="715">
          <cell r="C715" t="str">
            <v>PEMERIKSA PENGADILAN</v>
          </cell>
          <cell r="E715" t="str">
            <v>Auditor/Pemeriks</v>
          </cell>
          <cell r="F715" t="str">
            <v>PEMERIKSA</v>
          </cell>
          <cell r="G715" t="str">
            <v>PENGADILAN</v>
          </cell>
        </row>
        <row r="716">
          <cell r="C716" t="str">
            <v>PEMERIKSA PENGELOLAAN LAHAN PERTANIAN DAN AIR IRIGASI</v>
          </cell>
          <cell r="E716" t="str">
            <v>Auditor/Pemeriks</v>
          </cell>
          <cell r="F716" t="str">
            <v>PEMERIKSA</v>
          </cell>
          <cell r="G716" t="str">
            <v>PENGELOLAAN LAHAN PERTANIAN DAN AIR IRIGASI</v>
          </cell>
        </row>
        <row r="717">
          <cell r="C717" t="str">
            <v>PEMERIKSA PERBATASAN</v>
          </cell>
          <cell r="E717" t="str">
            <v>Auditor/Pemeriks</v>
          </cell>
          <cell r="F717" t="str">
            <v>PEMERIKSA</v>
          </cell>
          <cell r="G717" t="str">
            <v>PERBATASAN</v>
          </cell>
        </row>
        <row r="718">
          <cell r="C718" t="str">
            <v>PEMERIKSA PEREMPUAN DAN ANAK</v>
          </cell>
          <cell r="E718" t="str">
            <v>Auditor/Pemeriks</v>
          </cell>
          <cell r="F718" t="str">
            <v>PEMERIKSA</v>
          </cell>
          <cell r="G718" t="str">
            <v>PEREMPUAN DAN ANAK</v>
          </cell>
        </row>
        <row r="719">
          <cell r="C719" t="str">
            <v>PEMERIKSA PERKERETAAPIAN</v>
          </cell>
          <cell r="E719" t="str">
            <v>Auditor/Pemeriks</v>
          </cell>
          <cell r="F719" t="str">
            <v>PEMERIKSA</v>
          </cell>
          <cell r="G719" t="str">
            <v>PERKERETAAPIAN</v>
          </cell>
        </row>
        <row r="720">
          <cell r="C720" t="str">
            <v>PEMERIKSA PERLINDUNGAN VARIETAS TANAMAN</v>
          </cell>
          <cell r="E720" t="str">
            <v>Auditor/Pemeriks</v>
          </cell>
          <cell r="F720" t="str">
            <v>PEMERIKSA</v>
          </cell>
          <cell r="G720" t="str">
            <v>PERLINDUNGAN VARIETAS TANAMAN</v>
          </cell>
        </row>
        <row r="721">
          <cell r="C721" t="str">
            <v>PEMERIKSA PERPUSTAKAAN</v>
          </cell>
          <cell r="E721" t="str">
            <v>Auditor/Pemeriks</v>
          </cell>
          <cell r="F721" t="str">
            <v>PEMERIKSA</v>
          </cell>
          <cell r="G721" t="str">
            <v>PERPUSTAKAAN</v>
          </cell>
        </row>
        <row r="722">
          <cell r="C722" t="str">
            <v>PEMERIKSA PERTANAHAN</v>
          </cell>
          <cell r="E722" t="str">
            <v>Auditor/Pemeriks</v>
          </cell>
          <cell r="F722" t="str">
            <v>PEMERIKSA</v>
          </cell>
          <cell r="G722" t="str">
            <v>PERTANAHAN</v>
          </cell>
        </row>
        <row r="723">
          <cell r="C723" t="str">
            <v>PEMERIKSA PERUMAHAN</v>
          </cell>
          <cell r="E723" t="str">
            <v>Auditor/Pemeriks</v>
          </cell>
          <cell r="F723" t="str">
            <v>PEMERIKSA</v>
          </cell>
          <cell r="G723" t="str">
            <v>PERUMAHAN</v>
          </cell>
        </row>
        <row r="724">
          <cell r="C724" t="str">
            <v>PEMERIKSA PERUSAHAAN NEGARA</v>
          </cell>
          <cell r="E724" t="str">
            <v>Auditor/Pemeriks</v>
          </cell>
          <cell r="F724" t="str">
            <v>PEMERIKSA</v>
          </cell>
          <cell r="G724" t="str">
            <v>PERUSAHAAN NEGARA</v>
          </cell>
        </row>
        <row r="725">
          <cell r="C725" t="str">
            <v>PEMERIKSA PUPUK DAN PESTISIDA</v>
          </cell>
          <cell r="E725" t="str">
            <v>Auditor/Pemeriks</v>
          </cell>
          <cell r="F725" t="str">
            <v>PEMERIKSA</v>
          </cell>
          <cell r="G725" t="str">
            <v>PUPUK DAN PESTISIDA</v>
          </cell>
        </row>
        <row r="726">
          <cell r="C726" t="str">
            <v>PEMERIKSA REHABILITASI NARKOBA</v>
          </cell>
          <cell r="E726" t="str">
            <v>Auditor/Pemeriks</v>
          </cell>
          <cell r="F726" t="str">
            <v>PEMERIKSA</v>
          </cell>
          <cell r="G726" t="str">
            <v>REHABILITASI NARKOBA</v>
          </cell>
        </row>
        <row r="727">
          <cell r="C727" t="str">
            <v>PEMERIKSA SISTEM INFORMASI DAN JARINGAN</v>
          </cell>
          <cell r="E727" t="str">
            <v>Auditor/Pemeriks</v>
          </cell>
          <cell r="F727" t="str">
            <v>PEMERIKSA</v>
          </cell>
          <cell r="G727" t="str">
            <v>SISTEM INFORMASI DAN JARINGAN</v>
          </cell>
        </row>
        <row r="728">
          <cell r="C728" t="str">
            <v>PEMERIKSA STATUS PETA WILAYAH</v>
          </cell>
          <cell r="E728" t="str">
            <v>Auditor/Pemeriks</v>
          </cell>
          <cell r="F728" t="str">
            <v>PEMERIKSA</v>
          </cell>
          <cell r="G728" t="str">
            <v>STATUS PETA WILAYAH</v>
          </cell>
        </row>
        <row r="729">
          <cell r="C729" t="str">
            <v>PEMERIKSA TATA BANGUNAN DAN PERUMAHAN</v>
          </cell>
          <cell r="E729" t="str">
            <v>Auditor/Pemeriks</v>
          </cell>
          <cell r="F729" t="str">
            <v>PEMERIKSA</v>
          </cell>
          <cell r="G729" t="str">
            <v>TATA BANGUNAN DAN PERUMAHAN</v>
          </cell>
        </row>
        <row r="730">
          <cell r="C730" t="str">
            <v>PEMERIKSA TEKNOLOGI INFORMASI</v>
          </cell>
          <cell r="E730" t="str">
            <v>Auditor/Pemeriks</v>
          </cell>
          <cell r="F730" t="str">
            <v>PEMERIKSA</v>
          </cell>
          <cell r="G730" t="str">
            <v>TEKNOLOGI INFORMASI</v>
          </cell>
        </row>
        <row r="731">
          <cell r="C731" t="str">
            <v>PEMERIKSA TERMINAL</v>
          </cell>
          <cell r="E731" t="str">
            <v>Auditor/Pemeriks</v>
          </cell>
          <cell r="F731" t="str">
            <v>PEMERIKSA</v>
          </cell>
          <cell r="G731" t="str">
            <v>TERMINAL</v>
          </cell>
        </row>
        <row r="732">
          <cell r="C732" t="str">
            <v>PEMERIKSA TKI</v>
          </cell>
          <cell r="E732" t="str">
            <v>Auditor/Pemeriks</v>
          </cell>
          <cell r="F732" t="str">
            <v>PEMERIKSA</v>
          </cell>
          <cell r="G732" t="str">
            <v>TKI</v>
          </cell>
        </row>
        <row r="733">
          <cell r="C733" t="str">
            <v>PEMERIKSA TRANSAKSI KEUANGAN</v>
          </cell>
          <cell r="E733" t="str">
            <v>Auditor/Pemeriks</v>
          </cell>
          <cell r="F733" t="str">
            <v>PEMERIKSA</v>
          </cell>
          <cell r="G733" t="str">
            <v>TRANSAKSI KEUANGAN</v>
          </cell>
        </row>
        <row r="734">
          <cell r="C734" t="str">
            <v>PENGAWAS KEKERASAN TERHADAP PEREMPUAN DAN ANAK</v>
          </cell>
          <cell r="E734" t="str">
            <v>Auditor/Pemeriks</v>
          </cell>
          <cell r="F734" t="str">
            <v>PENGAWAS</v>
          </cell>
          <cell r="G734" t="str">
            <v>KEKERASAN TERHADAP PEREMPUAN DAN ANAK</v>
          </cell>
        </row>
        <row r="735">
          <cell r="C735" t="str">
            <v>PENGAWAS ALSINTAN</v>
          </cell>
          <cell r="E735" t="str">
            <v>Auditor/Pemeriks</v>
          </cell>
          <cell r="F735" t="str">
            <v>PENGAWAS</v>
          </cell>
          <cell r="G735" t="str">
            <v>ALSINTAN</v>
          </cell>
        </row>
        <row r="736">
          <cell r="C736" t="str">
            <v>PENGAWAS BANGUNAN PENGAIRAN</v>
          </cell>
          <cell r="E736" t="str">
            <v>Auditor/Pemeriks</v>
          </cell>
          <cell r="F736" t="str">
            <v>PENGAWAS</v>
          </cell>
          <cell r="G736" t="str">
            <v>BANGUNAN PENGAIRAN</v>
          </cell>
        </row>
        <row r="737">
          <cell r="C737" t="str">
            <v>PENGAWAS FISIK PEMUKIMAN</v>
          </cell>
          <cell r="E737" t="str">
            <v>Auditor/Pemeriks</v>
          </cell>
          <cell r="F737" t="str">
            <v>PENGAWAS</v>
          </cell>
          <cell r="G737" t="str">
            <v>FISIK PEMUKIMAN</v>
          </cell>
        </row>
        <row r="738">
          <cell r="C738" t="str">
            <v>PENGAWAS JALAN DAN JEMBATAN</v>
          </cell>
          <cell r="E738" t="str">
            <v>Auditor/Pemeriks</v>
          </cell>
          <cell r="F738" t="str">
            <v>PENGAWAS</v>
          </cell>
          <cell r="G738" t="str">
            <v>JALAN DAN JEMBATAN</v>
          </cell>
        </row>
        <row r="739">
          <cell r="C739" t="str">
            <v>PENGAWAS JARINGAN UTILITAS</v>
          </cell>
          <cell r="E739" t="str">
            <v>Auditor/Pemeriks</v>
          </cell>
          <cell r="F739" t="str">
            <v>PENGAWAS</v>
          </cell>
          <cell r="G739" t="str">
            <v>JARINGAN UTILITAS</v>
          </cell>
        </row>
        <row r="740">
          <cell r="C740" t="str">
            <v>PENGAWAS KEMETROLOGIAN</v>
          </cell>
          <cell r="E740" t="str">
            <v>Auditor/Pemeriks</v>
          </cell>
          <cell r="F740" t="str">
            <v>PENGAWAS</v>
          </cell>
          <cell r="G740" t="str">
            <v>KEMETROLOGIAN</v>
          </cell>
        </row>
        <row r="741">
          <cell r="C741" t="str">
            <v>PENGAWAS KEPENDUDUKAN</v>
          </cell>
          <cell r="E741" t="str">
            <v>Auditor/Pemeriks</v>
          </cell>
          <cell r="F741" t="str">
            <v>PENGAWAS</v>
          </cell>
          <cell r="G741" t="str">
            <v>KEPENDUDUKAN</v>
          </cell>
        </row>
        <row r="742">
          <cell r="C742" t="str">
            <v>PENGAWAS KESELAMATAN ANGKUTAN</v>
          </cell>
          <cell r="E742" t="str">
            <v>Auditor/Pemeriks</v>
          </cell>
          <cell r="F742" t="str">
            <v>PENGAWAS</v>
          </cell>
          <cell r="G742" t="str">
            <v>KESELAMATAN ANGKUTAN</v>
          </cell>
        </row>
        <row r="743">
          <cell r="C743" t="str">
            <v>PENGAWAS MONITORING DAN EVALUASI IMUNISASI PUSKESMAS</v>
          </cell>
          <cell r="E743" t="str">
            <v>Auditor/Pemeriks</v>
          </cell>
          <cell r="F743" t="str">
            <v>PENGAWAS</v>
          </cell>
          <cell r="G743" t="str">
            <v>MONITORING DAN EVALUASI IMUNISASI PUSKESMAS</v>
          </cell>
        </row>
        <row r="744">
          <cell r="C744" t="str">
            <v>PENGAWAS OLAH RAGA</v>
          </cell>
          <cell r="E744" t="str">
            <v>Auditor/Pemeriks</v>
          </cell>
          <cell r="F744" t="str">
            <v>PENGAWAS</v>
          </cell>
          <cell r="G744" t="str">
            <v>OLAH RAGA</v>
          </cell>
        </row>
        <row r="745">
          <cell r="C745" t="str">
            <v>PENGAWAS PARIWISATA</v>
          </cell>
          <cell r="E745" t="str">
            <v>Auditor/Pemeriks</v>
          </cell>
          <cell r="F745" t="str">
            <v>PENGAWAS</v>
          </cell>
          <cell r="G745" t="str">
            <v>PARIWISATA</v>
          </cell>
        </row>
        <row r="746">
          <cell r="C746" t="str">
            <v>PENGAWAS PENGAMATAN DAN PENCAGAHAN PENYAKIT</v>
          </cell>
          <cell r="E746" t="str">
            <v>Auditor/Pemeriks</v>
          </cell>
          <cell r="F746" t="str">
            <v>PENGAWAS</v>
          </cell>
          <cell r="G746" t="str">
            <v>PENGAMATAN DAN PENCAGAHAN PENYAKIT</v>
          </cell>
        </row>
        <row r="747">
          <cell r="C747" t="str">
            <v>PENGAWAS PENGEMBANGAN SARANA IPTEK</v>
          </cell>
          <cell r="E747" t="str">
            <v>Auditor/Pemeriks</v>
          </cell>
          <cell r="F747" t="str">
            <v>PENGAWAS</v>
          </cell>
          <cell r="G747" t="str">
            <v>PENGEMBANGAN SARANA IPTEK</v>
          </cell>
        </row>
        <row r="748">
          <cell r="C748" t="str">
            <v>PENGAWAS PENGOPERASIAN ALAT BERAT</v>
          </cell>
          <cell r="E748" t="str">
            <v>Auditor/Pemeriks</v>
          </cell>
          <cell r="F748" t="str">
            <v>PENGAWAS</v>
          </cell>
          <cell r="G748" t="str">
            <v>PENGOPERASIAN ALAT BERAT</v>
          </cell>
        </row>
        <row r="749">
          <cell r="C749" t="str">
            <v>PENGAWAS PENGUJIAN KENDARAAN BERMOTOR</v>
          </cell>
          <cell r="E749" t="str">
            <v>Auditor/Pemeriks</v>
          </cell>
          <cell r="F749" t="str">
            <v>PENGAWAS</v>
          </cell>
          <cell r="G749" t="str">
            <v>PENGUJIAN KENDARAAN BERMOTOR</v>
          </cell>
        </row>
        <row r="750">
          <cell r="C750" t="str">
            <v>PENGAWAS PENYELENGGARA DAN PELAKU PASAR LELANG</v>
          </cell>
          <cell r="E750" t="str">
            <v>Auditor/Pemeriks</v>
          </cell>
          <cell r="F750" t="str">
            <v>PENGAWAS</v>
          </cell>
          <cell r="G750" t="str">
            <v>PENYELENGGARA DAN PELAKU PASAR LELANG</v>
          </cell>
        </row>
        <row r="751">
          <cell r="C751" t="str">
            <v>PENGAWAS PERDAGANGAN BERJANGKA KOMODITI</v>
          </cell>
          <cell r="E751" t="str">
            <v>Auditor/Pemeriks</v>
          </cell>
          <cell r="F751" t="str">
            <v>PENGAWAS</v>
          </cell>
          <cell r="G751" t="str">
            <v>PERDAGANGAN BERJANGKA KOMODITI</v>
          </cell>
        </row>
        <row r="752">
          <cell r="C752" t="str">
            <v>PENGAWAS PERHOTELAN</v>
          </cell>
          <cell r="E752" t="str">
            <v>Auditor/Pemeriks</v>
          </cell>
          <cell r="F752" t="str">
            <v>PENGAWAS</v>
          </cell>
          <cell r="G752" t="str">
            <v>PERHOTELAN</v>
          </cell>
        </row>
        <row r="753">
          <cell r="C753" t="str">
            <v>PENGAWAS SISTIM RESI GUDANG</v>
          </cell>
          <cell r="E753" t="str">
            <v>Auditor/Pemeriks</v>
          </cell>
          <cell r="F753" t="str">
            <v>PENGAWAS</v>
          </cell>
          <cell r="G753" t="str">
            <v>SISTIM RESI GUDANG</v>
          </cell>
        </row>
        <row r="754">
          <cell r="C754" t="str">
            <v>PENGAWAS TRANSAKSI PASAR LELANG</v>
          </cell>
          <cell r="E754" t="str">
            <v>Auditor/Pemeriks</v>
          </cell>
          <cell r="F754" t="str">
            <v>PENGAWAS</v>
          </cell>
          <cell r="G754" t="str">
            <v>TRANSAKSI PASAR LELANG</v>
          </cell>
        </row>
        <row r="755">
          <cell r="C755" t="str">
            <v>PENGAWAS TRANSPORTASI</v>
          </cell>
          <cell r="E755" t="str">
            <v>Auditor/Pemeriks</v>
          </cell>
          <cell r="F755" t="str">
            <v>PENGAWAS</v>
          </cell>
          <cell r="G755" t="str">
            <v>TRANSPORTASI</v>
          </cell>
        </row>
        <row r="756">
          <cell r="C756" t="str">
            <v>PENGAWASAN DAN PRODUSEN PUPUK PENGOLAHAN KUOTA PUPUK</v>
          </cell>
          <cell r="E756" t="str">
            <v>Auditor/Pemeriks</v>
          </cell>
          <cell r="F756" t="str">
            <v>PENGAWASAN</v>
          </cell>
          <cell r="G756" t="str">
            <v>DAN PRODUSEN PUPUK PENGOLAHAN KUOTA PUPUK</v>
          </cell>
        </row>
        <row r="757">
          <cell r="C757" t="str">
            <v>PENGAWASAN DAN PRODUSEN PUPUK PENGOLAHAN KUOTA PUPUK</v>
          </cell>
          <cell r="E757" t="str">
            <v>Auditor/Pemeriks</v>
          </cell>
          <cell r="F757" t="str">
            <v>PENGAWASAN</v>
          </cell>
          <cell r="G757" t="str">
            <v>DAN PRODUSEN PUPUK PENGOLAHAN KUOTA PUPUK</v>
          </cell>
        </row>
        <row r="758">
          <cell r="C758" t="str">
            <v>PENGAWASAN MUTU DAN HASIL PERBAIKAN MUTU</v>
          </cell>
          <cell r="E758" t="str">
            <v>Auditor/Pemeriks</v>
          </cell>
          <cell r="F758" t="str">
            <v>PENGAWASAN</v>
          </cell>
          <cell r="G758" t="str">
            <v>MUTU DAN HASIL PERBAIKAN MUTU</v>
          </cell>
        </row>
        <row r="759">
          <cell r="C759" t="str">
            <v>PENILIK JALAN</v>
          </cell>
          <cell r="E759" t="str">
            <v>Auditor/Pemeriks</v>
          </cell>
          <cell r="F759" t="str">
            <v>PENILIK</v>
          </cell>
          <cell r="G759" t="str">
            <v>JALAN</v>
          </cell>
        </row>
        <row r="760">
          <cell r="C760" t="str">
            <v>SATPOL PP (NAMA JABATAN SEDANG DIEVALUASI)</v>
          </cell>
          <cell r="E760" t="str">
            <v>Auditor/Pemeriks</v>
          </cell>
          <cell r="F760" t="str">
            <v>SATPOL</v>
          </cell>
          <cell r="G760" t="str">
            <v>PP (NAMA JABATAN SEDANG DIEVALUASI)</v>
          </cell>
        </row>
        <row r="761">
          <cell r="C761" t="str">
            <v>FASILITATOR KELEMBAGAAN PEMASARAN</v>
          </cell>
          <cell r="E761" t="str">
            <v>Fasilitator</v>
          </cell>
          <cell r="F761" t="str">
            <v>FASILITATOR</v>
          </cell>
          <cell r="G761" t="str">
            <v>KELEMBAGAAN PEMASARAN</v>
          </cell>
        </row>
        <row r="762">
          <cell r="C762" t="str">
            <v>FASILITATOR KEMITRAAN</v>
          </cell>
          <cell r="E762" t="str">
            <v>Fasilitator</v>
          </cell>
          <cell r="F762" t="str">
            <v>FASILITATOR</v>
          </cell>
          <cell r="G762" t="str">
            <v>KEMITRAAN</v>
          </cell>
        </row>
        <row r="763">
          <cell r="C763" t="str">
            <v>FASILITATOR KEWIRAUSAHAAN</v>
          </cell>
          <cell r="E763" t="str">
            <v>Fasilitator</v>
          </cell>
          <cell r="F763" t="str">
            <v>FASILITATOR</v>
          </cell>
          <cell r="G763" t="str">
            <v>KEWIRAUSAHAAN</v>
          </cell>
        </row>
        <row r="764">
          <cell r="C764" t="str">
            <v>FASILITATOR PEMASARAN</v>
          </cell>
          <cell r="E764" t="str">
            <v>Fasilitator</v>
          </cell>
          <cell r="F764" t="str">
            <v>FASILITATOR</v>
          </cell>
          <cell r="G764" t="str">
            <v>PEMASARAN</v>
          </cell>
        </row>
        <row r="765">
          <cell r="C765" t="str">
            <v>FASILITATOR PERDAGANGAN</v>
          </cell>
          <cell r="E765" t="str">
            <v>Fasilitator</v>
          </cell>
          <cell r="F765" t="str">
            <v>FASILITATOR</v>
          </cell>
          <cell r="G765" t="str">
            <v>PERDAGANGAN</v>
          </cell>
        </row>
        <row r="766">
          <cell r="C766" t="str">
            <v>FASILITATOR PROMOSI</v>
          </cell>
          <cell r="E766" t="str">
            <v>Fasilitator</v>
          </cell>
          <cell r="F766" t="str">
            <v>FASILITATOR</v>
          </cell>
          <cell r="G766" t="str">
            <v>PROMOSI</v>
          </cell>
        </row>
        <row r="767">
          <cell r="C767" t="str">
            <v>FASILITATOR SARANA PEMASARAN</v>
          </cell>
          <cell r="E767" t="str">
            <v>Fasilitator</v>
          </cell>
          <cell r="F767" t="str">
            <v>FASILITATOR</v>
          </cell>
          <cell r="G767" t="str">
            <v>SARANA PEMASARAN</v>
          </cell>
        </row>
        <row r="768">
          <cell r="C768" t="str">
            <v>ADIKARA SIARAN</v>
          </cell>
          <cell r="E768" t="str">
            <v>JFT</v>
          </cell>
          <cell r="F768" t="str">
            <v>ADIKARA</v>
          </cell>
          <cell r="G768" t="str">
            <v>SIARAN</v>
          </cell>
        </row>
        <row r="769">
          <cell r="C769" t="str">
            <v>ADMINISTRATOR KESEHATAN AGEN</v>
          </cell>
          <cell r="E769" t="str">
            <v>JFT</v>
          </cell>
          <cell r="F769" t="str">
            <v>ADMINISTRATOR</v>
          </cell>
          <cell r="G769" t="str">
            <v>KESEHATAN AGEN</v>
          </cell>
        </row>
        <row r="770">
          <cell r="C770" t="str">
            <v>ANALIS KEBIJAKAN</v>
          </cell>
          <cell r="E770" t="str">
            <v>JFT</v>
          </cell>
          <cell r="F770" t="str">
            <v>ANALIS</v>
          </cell>
          <cell r="G770" t="str">
            <v>KEBIJAKAN</v>
          </cell>
        </row>
        <row r="771">
          <cell r="C771" t="str">
            <v>ANALIS KEIMIGRASIAN</v>
          </cell>
          <cell r="E771" t="str">
            <v>JFT</v>
          </cell>
          <cell r="F771" t="str">
            <v>ANALIS</v>
          </cell>
          <cell r="G771" t="str">
            <v>KEIMIGRASIAN</v>
          </cell>
        </row>
        <row r="772">
          <cell r="C772" t="str">
            <v>ANALIS KEPEGAWAIAN</v>
          </cell>
          <cell r="E772" t="str">
            <v>JFT</v>
          </cell>
          <cell r="F772" t="str">
            <v>ANALIS</v>
          </cell>
          <cell r="G772" t="str">
            <v>KEPEGAWAIAN</v>
          </cell>
        </row>
        <row r="773">
          <cell r="C773" t="str">
            <v>ANALIS PASAR HASIL PERIKANAN</v>
          </cell>
          <cell r="E773" t="str">
            <v>JFT</v>
          </cell>
          <cell r="F773" t="str">
            <v>ANALIS</v>
          </cell>
          <cell r="G773" t="str">
            <v>PASAR HASIL PERIKANAN</v>
          </cell>
        </row>
        <row r="774">
          <cell r="C774" t="str">
            <v>ANALIS PASAR HASIL PERTANIAN</v>
          </cell>
          <cell r="E774" t="str">
            <v>JFT</v>
          </cell>
          <cell r="F774" t="str">
            <v>ANALIS</v>
          </cell>
          <cell r="G774" t="str">
            <v>PASAR HASIL PERTANIAN</v>
          </cell>
        </row>
        <row r="775">
          <cell r="C775" t="str">
            <v>ANDALAN SIARAN</v>
          </cell>
          <cell r="E775" t="str">
            <v>JFT</v>
          </cell>
          <cell r="F775" t="str">
            <v>ANDALAN</v>
          </cell>
          <cell r="G775" t="str">
            <v>SIARAN</v>
          </cell>
        </row>
        <row r="776">
          <cell r="C776" t="str">
            <v>APOTEKER</v>
          </cell>
          <cell r="E776" t="str">
            <v>JFT</v>
          </cell>
          <cell r="F776">
            <v>0</v>
          </cell>
          <cell r="G776">
            <v>0</v>
          </cell>
        </row>
        <row r="777">
          <cell r="C777" t="str">
            <v>ARSIPARIS</v>
          </cell>
          <cell r="E777" t="str">
            <v>JFT</v>
          </cell>
          <cell r="F777">
            <v>0</v>
          </cell>
          <cell r="G777">
            <v>0</v>
          </cell>
        </row>
        <row r="778">
          <cell r="C778" t="str">
            <v>ASESSOR SDM APARATUR</v>
          </cell>
          <cell r="E778" t="str">
            <v>JFT</v>
          </cell>
          <cell r="F778" t="str">
            <v>ASESSOR</v>
          </cell>
          <cell r="G778" t="str">
            <v>SDM APARATUR</v>
          </cell>
        </row>
        <row r="779">
          <cell r="C779" t="str">
            <v>ASISTEN APOTEKER</v>
          </cell>
          <cell r="E779" t="str">
            <v>JFT</v>
          </cell>
          <cell r="F779" t="str">
            <v>ASISTEN</v>
          </cell>
          <cell r="G779" t="str">
            <v>APOTEKER</v>
          </cell>
        </row>
        <row r="780">
          <cell r="C780" t="str">
            <v>AUDITOR</v>
          </cell>
          <cell r="E780" t="str">
            <v>JFT</v>
          </cell>
          <cell r="F780">
            <v>0</v>
          </cell>
          <cell r="G780">
            <v>0</v>
          </cell>
        </row>
        <row r="781">
          <cell r="C781" t="str">
            <v>AUDITOR KEPEGAWAIAN</v>
          </cell>
          <cell r="E781" t="str">
            <v>JFT</v>
          </cell>
          <cell r="F781" t="str">
            <v>AUDITOR</v>
          </cell>
          <cell r="G781" t="str">
            <v>KEPEGAWAIAN</v>
          </cell>
        </row>
        <row r="782">
          <cell r="C782" t="str">
            <v>BIDAN</v>
          </cell>
          <cell r="E782" t="str">
            <v>JFT</v>
          </cell>
          <cell r="F782">
            <v>0</v>
          </cell>
          <cell r="G782">
            <v>0</v>
          </cell>
        </row>
        <row r="783">
          <cell r="C783" t="str">
            <v>DIPLOMAT</v>
          </cell>
          <cell r="E783" t="str">
            <v>JFT</v>
          </cell>
          <cell r="F783">
            <v>0</v>
          </cell>
          <cell r="G783">
            <v>0</v>
          </cell>
        </row>
        <row r="784">
          <cell r="C784" t="str">
            <v>DOKTER</v>
          </cell>
          <cell r="E784" t="str">
            <v>JFT</v>
          </cell>
          <cell r="F784">
            <v>0</v>
          </cell>
          <cell r="G784">
            <v>0</v>
          </cell>
        </row>
        <row r="785">
          <cell r="C785" t="str">
            <v>DOKTER GIGI</v>
          </cell>
          <cell r="E785" t="str">
            <v>JFT</v>
          </cell>
          <cell r="F785" t="str">
            <v>DOKTER</v>
          </cell>
          <cell r="G785" t="str">
            <v>GIGI</v>
          </cell>
        </row>
        <row r="786">
          <cell r="C786" t="str">
            <v>DOKTER PENDIDIK KLINIS</v>
          </cell>
          <cell r="E786" t="str">
            <v>JFT</v>
          </cell>
          <cell r="F786" t="str">
            <v>DOKTER</v>
          </cell>
          <cell r="G786" t="str">
            <v>PENDIDIK KLINIS</v>
          </cell>
        </row>
        <row r="787">
          <cell r="C787" t="str">
            <v>DOSEN</v>
          </cell>
          <cell r="E787" t="str">
            <v>JFT</v>
          </cell>
          <cell r="F787">
            <v>0</v>
          </cell>
          <cell r="G787">
            <v>0</v>
          </cell>
        </row>
        <row r="788">
          <cell r="C788" t="str">
            <v>ENTOMOLOG KESEHATAN</v>
          </cell>
          <cell r="E788" t="str">
            <v>JFT</v>
          </cell>
          <cell r="F788" t="str">
            <v>ENTOMOLOG</v>
          </cell>
          <cell r="G788" t="str">
            <v>KESEHATAN</v>
          </cell>
        </row>
        <row r="789">
          <cell r="C789" t="str">
            <v>EPIDEMIOLOG KESEHATAN</v>
          </cell>
          <cell r="E789" t="str">
            <v>JFT</v>
          </cell>
          <cell r="F789" t="str">
            <v>EPIDEMIOLOG</v>
          </cell>
          <cell r="G789" t="str">
            <v>KESEHATAN</v>
          </cell>
        </row>
        <row r="790">
          <cell r="C790" t="str">
            <v>FISIKAWAN MEDIS</v>
          </cell>
          <cell r="E790" t="str">
            <v>JFT</v>
          </cell>
          <cell r="F790" t="str">
            <v>FISIKAWAN</v>
          </cell>
          <cell r="G790" t="str">
            <v>MEDIS</v>
          </cell>
        </row>
        <row r="791">
          <cell r="C791" t="str">
            <v>FISIOTERAPIS</v>
          </cell>
          <cell r="E791" t="str">
            <v>JFT</v>
          </cell>
          <cell r="F791">
            <v>0</v>
          </cell>
          <cell r="G791">
            <v>0</v>
          </cell>
        </row>
        <row r="792">
          <cell r="C792" t="str">
            <v>GURU</v>
          </cell>
          <cell r="E792" t="str">
            <v>JFT</v>
          </cell>
          <cell r="F792">
            <v>0</v>
          </cell>
          <cell r="G792">
            <v>0</v>
          </cell>
        </row>
        <row r="793">
          <cell r="C793" t="str">
            <v>INSPEKTUR KETENAGALISTRIKAN</v>
          </cell>
          <cell r="E793" t="str">
            <v>JFT</v>
          </cell>
          <cell r="F793" t="str">
            <v>INSPEKTUR</v>
          </cell>
          <cell r="G793" t="str">
            <v>KETENAGALISTRIKAN</v>
          </cell>
        </row>
        <row r="794">
          <cell r="C794" t="str">
            <v>INSPEKTUR MINYAK DAN GAS BUMI</v>
          </cell>
          <cell r="E794" t="str">
            <v>JFT</v>
          </cell>
          <cell r="F794" t="str">
            <v>INSPEKTUR</v>
          </cell>
          <cell r="G794" t="str">
            <v>MINYAK DAN GAS BUMI</v>
          </cell>
        </row>
        <row r="795">
          <cell r="C795" t="str">
            <v>INSPEKTUR TAMBANG</v>
          </cell>
          <cell r="E795" t="str">
            <v>JFT</v>
          </cell>
          <cell r="F795" t="str">
            <v>INSPEKTUR</v>
          </cell>
          <cell r="G795" t="str">
            <v>TAMBANG</v>
          </cell>
        </row>
        <row r="796">
          <cell r="C796" t="str">
            <v>INSTRUKTUR</v>
          </cell>
          <cell r="E796" t="str">
            <v>JFT</v>
          </cell>
          <cell r="F796">
            <v>0</v>
          </cell>
          <cell r="G796">
            <v>0</v>
          </cell>
        </row>
        <row r="797">
          <cell r="C797" t="str">
            <v>JAKSA</v>
          </cell>
          <cell r="E797" t="str">
            <v>JFT</v>
          </cell>
          <cell r="F797">
            <v>0</v>
          </cell>
          <cell r="G797">
            <v>0</v>
          </cell>
        </row>
        <row r="798">
          <cell r="C798" t="str">
            <v>KATALOGER</v>
          </cell>
          <cell r="E798" t="str">
            <v>JFT</v>
          </cell>
          <cell r="F798">
            <v>0</v>
          </cell>
          <cell r="G798">
            <v>0</v>
          </cell>
        </row>
        <row r="799">
          <cell r="C799" t="str">
            <v>MEDIATOR HUBUNGAN INDUSTRIAL</v>
          </cell>
          <cell r="E799" t="str">
            <v>JFT</v>
          </cell>
          <cell r="F799" t="str">
            <v>MEDIATOR</v>
          </cell>
          <cell r="G799" t="str">
            <v>HUBUNGAN INDUSTRIAL</v>
          </cell>
        </row>
        <row r="800">
          <cell r="C800" t="str">
            <v>MEDIK VETERINER</v>
          </cell>
          <cell r="E800" t="str">
            <v>JFT</v>
          </cell>
          <cell r="F800" t="str">
            <v>MEDIK</v>
          </cell>
          <cell r="G800" t="str">
            <v>VETERINER</v>
          </cell>
        </row>
        <row r="801">
          <cell r="C801" t="str">
            <v>NUTRISIONIS</v>
          </cell>
          <cell r="E801" t="str">
            <v>JFT</v>
          </cell>
          <cell r="F801">
            <v>0</v>
          </cell>
          <cell r="G801">
            <v>0</v>
          </cell>
        </row>
        <row r="802">
          <cell r="C802" t="str">
            <v>OKUPASI TERAPIS</v>
          </cell>
          <cell r="E802" t="str">
            <v>JFT</v>
          </cell>
          <cell r="F802" t="str">
            <v>OKUPASI</v>
          </cell>
          <cell r="G802" t="str">
            <v>TERAPIS</v>
          </cell>
        </row>
        <row r="803">
          <cell r="C803" t="str">
            <v>OPERATOR TRANSMISI SANDI</v>
          </cell>
          <cell r="E803" t="str">
            <v>JFT</v>
          </cell>
          <cell r="F803" t="str">
            <v>OPERATOR</v>
          </cell>
          <cell r="G803" t="str">
            <v>TRANSMISI SANDI</v>
          </cell>
        </row>
        <row r="804">
          <cell r="C804" t="str">
            <v>ORTOTIS PROSTETIS</v>
          </cell>
          <cell r="E804" t="str">
            <v>JFT</v>
          </cell>
          <cell r="F804" t="str">
            <v>ORTOTIS</v>
          </cell>
          <cell r="G804" t="str">
            <v>PROSTETIS</v>
          </cell>
        </row>
        <row r="805">
          <cell r="C805" t="str">
            <v>PAMONG BELAJAR</v>
          </cell>
          <cell r="E805" t="str">
            <v>JFT</v>
          </cell>
          <cell r="F805" t="str">
            <v>PAMONG</v>
          </cell>
          <cell r="G805" t="str">
            <v>BELAJAR</v>
          </cell>
        </row>
        <row r="806">
          <cell r="C806" t="str">
            <v>PAMONG BUDAYA</v>
          </cell>
          <cell r="E806" t="str">
            <v>JFT</v>
          </cell>
          <cell r="F806" t="str">
            <v>PAMONG</v>
          </cell>
          <cell r="G806" t="str">
            <v>BUDAYA</v>
          </cell>
        </row>
        <row r="807">
          <cell r="C807" t="str">
            <v>PARAMEDIK VETERINER</v>
          </cell>
          <cell r="E807" t="str">
            <v>JFT</v>
          </cell>
          <cell r="F807" t="str">
            <v>PARAMEDIK</v>
          </cell>
          <cell r="G807" t="str">
            <v>VETERINER</v>
          </cell>
        </row>
        <row r="808">
          <cell r="C808" t="str">
            <v>PEKERJA SOSIAL</v>
          </cell>
          <cell r="E808" t="str">
            <v>JFT</v>
          </cell>
          <cell r="F808" t="str">
            <v>PEKERJA</v>
          </cell>
          <cell r="G808" t="str">
            <v>SOSIAL</v>
          </cell>
        </row>
        <row r="809">
          <cell r="C809" t="str">
            <v>PEMERIKSA</v>
          </cell>
          <cell r="E809" t="str">
            <v>JFT</v>
          </cell>
          <cell r="F809">
            <v>0</v>
          </cell>
          <cell r="G809">
            <v>0</v>
          </cell>
        </row>
        <row r="810">
          <cell r="C810" t="str">
            <v>PEMERIKSA BEA DAN CUKAI</v>
          </cell>
          <cell r="E810" t="str">
            <v>JFT</v>
          </cell>
          <cell r="F810" t="str">
            <v>PEMERIKSA</v>
          </cell>
          <cell r="G810" t="str">
            <v>BEA DAN CUKAI</v>
          </cell>
        </row>
        <row r="811">
          <cell r="C811" t="str">
            <v>PEMERIKSA KEIMIGRASIAN</v>
          </cell>
          <cell r="E811" t="str">
            <v>JFT</v>
          </cell>
          <cell r="F811" t="str">
            <v>PEMERIKSA</v>
          </cell>
          <cell r="G811" t="str">
            <v>KEIMIGRASIAN</v>
          </cell>
        </row>
        <row r="812">
          <cell r="C812" t="str">
            <v>PEMERIKSA MEREK</v>
          </cell>
          <cell r="E812" t="str">
            <v>JFT</v>
          </cell>
          <cell r="F812" t="str">
            <v>PEMERIKSA</v>
          </cell>
          <cell r="G812" t="str">
            <v>MEREK</v>
          </cell>
        </row>
        <row r="813">
          <cell r="C813" t="str">
            <v>PEMERIKSA PAJAK</v>
          </cell>
          <cell r="E813" t="str">
            <v>JFT</v>
          </cell>
          <cell r="F813" t="str">
            <v>PEMERIKSA</v>
          </cell>
          <cell r="G813" t="str">
            <v>PAJAK</v>
          </cell>
        </row>
        <row r="814">
          <cell r="C814" t="str">
            <v>PEMERIKSA PATEN</v>
          </cell>
          <cell r="E814" t="str">
            <v>JFT</v>
          </cell>
          <cell r="F814" t="str">
            <v>PEMERIKSA</v>
          </cell>
          <cell r="G814" t="str">
            <v>PATEN</v>
          </cell>
        </row>
        <row r="815">
          <cell r="C815" t="str">
            <v>PENATA RUANG</v>
          </cell>
          <cell r="E815" t="str">
            <v>JFT</v>
          </cell>
          <cell r="F815" t="str">
            <v>PENATA</v>
          </cell>
          <cell r="G815" t="str">
            <v>RUANG</v>
          </cell>
        </row>
        <row r="816">
          <cell r="C816" t="str">
            <v>PENELITI</v>
          </cell>
          <cell r="E816" t="str">
            <v>JFT</v>
          </cell>
          <cell r="F816">
            <v>0</v>
          </cell>
          <cell r="G816">
            <v>0</v>
          </cell>
        </row>
        <row r="817">
          <cell r="C817" t="str">
            <v>PENERA</v>
          </cell>
          <cell r="E817" t="str">
            <v>JFT</v>
          </cell>
          <cell r="F817">
            <v>0</v>
          </cell>
          <cell r="G817">
            <v>0</v>
          </cell>
        </row>
        <row r="818">
          <cell r="C818" t="str">
            <v>PENERJEMAH</v>
          </cell>
          <cell r="E818" t="str">
            <v>JFT</v>
          </cell>
          <cell r="F818">
            <v>0</v>
          </cell>
          <cell r="G818">
            <v>0</v>
          </cell>
        </row>
        <row r="819">
          <cell r="C819" t="str">
            <v>PENGAMAT GUNUNG API</v>
          </cell>
          <cell r="E819" t="str">
            <v>JFT</v>
          </cell>
          <cell r="F819" t="str">
            <v>PENGAMAT</v>
          </cell>
          <cell r="G819" t="str">
            <v>GUNUNG API</v>
          </cell>
        </row>
        <row r="820">
          <cell r="C820" t="str">
            <v>PENGAMAT METEOROLOGI DAN</v>
          </cell>
          <cell r="E820" t="str">
            <v>JFT</v>
          </cell>
          <cell r="F820" t="str">
            <v>PENGAMAT</v>
          </cell>
          <cell r="G820" t="str">
            <v>METEOROLOGI DAN</v>
          </cell>
        </row>
        <row r="821">
          <cell r="C821" t="str">
            <v>GEOFISIKA</v>
          </cell>
          <cell r="E821" t="str">
            <v>JFT</v>
          </cell>
          <cell r="F821">
            <v>0</v>
          </cell>
          <cell r="G821">
            <v>0</v>
          </cell>
        </row>
        <row r="822">
          <cell r="C822" t="str">
            <v>PENGANTAR KERJA</v>
          </cell>
          <cell r="E822" t="str">
            <v>JFT</v>
          </cell>
          <cell r="F822" t="str">
            <v>PENGANTAR</v>
          </cell>
          <cell r="G822" t="str">
            <v>KERJA</v>
          </cell>
        </row>
        <row r="823">
          <cell r="C823" t="str">
            <v>PENGAWAS BENIH TANAMAN</v>
          </cell>
          <cell r="E823" t="str">
            <v>JFT</v>
          </cell>
          <cell r="F823" t="str">
            <v>PENGAWAS</v>
          </cell>
          <cell r="G823" t="str">
            <v>BENIH TANAMAN</v>
          </cell>
        </row>
        <row r="824">
          <cell r="C824" t="str">
            <v>PENGAWAS BIBIT TERNAK</v>
          </cell>
          <cell r="E824" t="str">
            <v>JFT</v>
          </cell>
          <cell r="F824" t="str">
            <v>PENGAWAS</v>
          </cell>
          <cell r="G824" t="str">
            <v>BIBIT TERNAK</v>
          </cell>
        </row>
        <row r="825">
          <cell r="C825" t="str">
            <v>PENGAWAS FARMASI DAN MAKANAN</v>
          </cell>
          <cell r="E825" t="str">
            <v>JFT</v>
          </cell>
          <cell r="F825" t="str">
            <v>PENGAWAS</v>
          </cell>
          <cell r="G825" t="str">
            <v>FARMASI DAN MAKANAN</v>
          </cell>
        </row>
        <row r="826">
          <cell r="C826" t="str">
            <v>PENGAWAS KESELAMATAN PELAYARAN</v>
          </cell>
          <cell r="E826" t="str">
            <v>JFT</v>
          </cell>
          <cell r="F826" t="str">
            <v>PENGAWAS</v>
          </cell>
          <cell r="G826" t="str">
            <v>KESELAMATAN PELAYARAN</v>
          </cell>
        </row>
        <row r="827">
          <cell r="C827" t="str">
            <v>PENGAWAS KETENAGAKERJAAN</v>
          </cell>
          <cell r="E827" t="str">
            <v>JFT</v>
          </cell>
          <cell r="F827" t="str">
            <v>PENGAWAS</v>
          </cell>
          <cell r="G827" t="str">
            <v>KETENAGAKERJAAN</v>
          </cell>
        </row>
        <row r="828">
          <cell r="C828" t="str">
            <v>PENGAWAS LINGKUNGAN HIDUP</v>
          </cell>
          <cell r="E828" t="str">
            <v>JFT</v>
          </cell>
          <cell r="F828" t="str">
            <v>PENGAWAS</v>
          </cell>
          <cell r="G828" t="str">
            <v>LINGKUNGAN HIDUP</v>
          </cell>
        </row>
        <row r="829">
          <cell r="C829" t="str">
            <v>PENGAWAS MUTU HASIL PERTANIAN</v>
          </cell>
          <cell r="E829" t="str">
            <v>JFT</v>
          </cell>
          <cell r="F829" t="str">
            <v>PENGAWAS</v>
          </cell>
          <cell r="G829" t="str">
            <v>MUTU HASIL PERTANIAN</v>
          </cell>
        </row>
        <row r="830">
          <cell r="C830" t="str">
            <v>PENGAWAS MUTU PAKAN</v>
          </cell>
          <cell r="E830" t="str">
            <v>JFT</v>
          </cell>
          <cell r="F830" t="str">
            <v>PENGAWAS</v>
          </cell>
          <cell r="G830" t="str">
            <v>MUTU PAKAN</v>
          </cell>
        </row>
        <row r="831">
          <cell r="C831" t="str">
            <v>PENGAWAS PEMERINTAHAN</v>
          </cell>
          <cell r="E831" t="str">
            <v>JFT</v>
          </cell>
          <cell r="F831" t="str">
            <v>PENGAWAS</v>
          </cell>
          <cell r="G831" t="str">
            <v>PEMERINTAHAN</v>
          </cell>
        </row>
        <row r="832">
          <cell r="C832" t="str">
            <v>PENGAWAS PERIKANAN</v>
          </cell>
          <cell r="E832" t="str">
            <v>JFT</v>
          </cell>
          <cell r="F832" t="str">
            <v>PENGAWAS</v>
          </cell>
          <cell r="G832" t="str">
            <v>PERIKANAN</v>
          </cell>
        </row>
        <row r="833">
          <cell r="C833" t="str">
            <v>PENGAWAS RADIASI</v>
          </cell>
          <cell r="E833" t="str">
            <v>JFT</v>
          </cell>
          <cell r="F833" t="str">
            <v>PENGAWAS</v>
          </cell>
          <cell r="G833" t="str">
            <v>RADIASI</v>
          </cell>
        </row>
        <row r="834">
          <cell r="C834" t="str">
            <v>PENGAWAS SEKOLAH</v>
          </cell>
          <cell r="E834" t="str">
            <v>JFT</v>
          </cell>
          <cell r="F834" t="str">
            <v>PENGAWAS</v>
          </cell>
          <cell r="G834" t="str">
            <v>SEKOLAH</v>
          </cell>
        </row>
        <row r="835">
          <cell r="C835" t="str">
            <v>PENGEMBANG TEKNOLOGI</v>
          </cell>
          <cell r="E835" t="str">
            <v>JFT</v>
          </cell>
          <cell r="F835" t="str">
            <v>PENGEMBANG</v>
          </cell>
          <cell r="G835" t="str">
            <v>TEKNOLOGI</v>
          </cell>
        </row>
        <row r="836">
          <cell r="C836" t="str">
            <v>PEMBELAJARAN</v>
          </cell>
          <cell r="E836" t="str">
            <v>JFT</v>
          </cell>
          <cell r="F836">
            <v>0</v>
          </cell>
          <cell r="G836">
            <v>0</v>
          </cell>
        </row>
        <row r="837">
          <cell r="C837" t="str">
            <v>PENGENDALI DAMPAK LINGKUNGAN</v>
          </cell>
          <cell r="E837" t="str">
            <v>JFT</v>
          </cell>
          <cell r="F837" t="str">
            <v>PENGENDALI</v>
          </cell>
          <cell r="G837" t="str">
            <v>DAMPAK LINGKUNGAN</v>
          </cell>
        </row>
        <row r="838">
          <cell r="C838" t="str">
            <v>PENGENDALI EKOSISTEM HUTAN</v>
          </cell>
          <cell r="E838" t="str">
            <v>JFT</v>
          </cell>
          <cell r="F838" t="str">
            <v>PENGENDALI</v>
          </cell>
          <cell r="G838" t="str">
            <v>EKOSISTEM HUTAN</v>
          </cell>
        </row>
        <row r="839">
          <cell r="C839" t="str">
            <v>PENGENDALI FREKUENSI RADIO</v>
          </cell>
          <cell r="E839" t="str">
            <v>JFT</v>
          </cell>
          <cell r="F839" t="str">
            <v>PENGENDALI</v>
          </cell>
          <cell r="G839" t="str">
            <v>FREKUENSI RADIO</v>
          </cell>
        </row>
        <row r="840">
          <cell r="C840" t="str">
            <v>PENGENDALI HAMA DAN PENYAKIT</v>
          </cell>
          <cell r="E840" t="str">
            <v>JFT</v>
          </cell>
          <cell r="F840" t="str">
            <v>PENGENDALI</v>
          </cell>
          <cell r="G840" t="str">
            <v>HAMA DAN PENYAKIT</v>
          </cell>
        </row>
        <row r="841">
          <cell r="C841" t="str">
            <v>IKAN</v>
          </cell>
          <cell r="E841" t="str">
            <v>JFT</v>
          </cell>
          <cell r="F841">
            <v>0</v>
          </cell>
          <cell r="G841">
            <v>0</v>
          </cell>
        </row>
        <row r="842">
          <cell r="C842" t="str">
            <v>PENGENDALI ORGANISME</v>
          </cell>
          <cell r="E842" t="str">
            <v>JFT</v>
          </cell>
          <cell r="F842" t="str">
            <v>PENGENDALI</v>
          </cell>
          <cell r="G842" t="str">
            <v>ORGANISME</v>
          </cell>
        </row>
        <row r="843">
          <cell r="C843" t="str">
            <v>PENGGANGGU TUMBUHAN</v>
          </cell>
          <cell r="E843" t="str">
            <v>JFT</v>
          </cell>
          <cell r="F843" t="str">
            <v>PENGGANGGU</v>
          </cell>
          <cell r="G843" t="str">
            <v>TUMBUHAN</v>
          </cell>
        </row>
        <row r="844">
          <cell r="C844" t="str">
            <v>PENGGERAK SWADAYA MASYARAKAT</v>
          </cell>
          <cell r="E844" t="str">
            <v>JFT</v>
          </cell>
          <cell r="F844" t="str">
            <v>PENGGERAK</v>
          </cell>
          <cell r="G844" t="str">
            <v>SWADAYA MASYARAKAT</v>
          </cell>
        </row>
        <row r="845">
          <cell r="C845" t="str">
            <v>PENGHULU</v>
          </cell>
          <cell r="E845" t="str">
            <v>JFT</v>
          </cell>
          <cell r="F845">
            <v>0</v>
          </cell>
          <cell r="G845">
            <v>0</v>
          </cell>
        </row>
        <row r="846">
          <cell r="C846" t="str">
            <v>PENGUJI KENDARAAN BERMOTOR</v>
          </cell>
          <cell r="E846" t="str">
            <v>JFT</v>
          </cell>
          <cell r="F846" t="str">
            <v>PENGUJI</v>
          </cell>
          <cell r="G846" t="str">
            <v>KENDARAAN BERMOTOR</v>
          </cell>
        </row>
        <row r="847">
          <cell r="C847" t="str">
            <v>PENGUJI MUTU BARANG</v>
          </cell>
          <cell r="E847" t="str">
            <v>JFT</v>
          </cell>
          <cell r="F847" t="str">
            <v>PENGUJI</v>
          </cell>
          <cell r="G847" t="str">
            <v>MUTU BARANG</v>
          </cell>
        </row>
        <row r="848">
          <cell r="C848" t="str">
            <v>PENILAI PAJAK BUMI DAN BANGUNAN</v>
          </cell>
          <cell r="E848" t="str">
            <v>JFT</v>
          </cell>
          <cell r="F848" t="str">
            <v>PENILAI</v>
          </cell>
          <cell r="G848" t="str">
            <v>PAJAK BUMI DAN BANGUNAN</v>
          </cell>
        </row>
        <row r="849">
          <cell r="C849" t="str">
            <v>PENILIK</v>
          </cell>
          <cell r="E849" t="str">
            <v>JFT</v>
          </cell>
          <cell r="F849">
            <v>0</v>
          </cell>
          <cell r="G849">
            <v>0</v>
          </cell>
        </row>
        <row r="850">
          <cell r="C850" t="str">
            <v>PENYELIDIK BUMI</v>
          </cell>
          <cell r="E850" t="str">
            <v>JFT</v>
          </cell>
          <cell r="F850" t="str">
            <v>PENYELIDIK</v>
          </cell>
          <cell r="G850" t="str">
            <v>BUMI</v>
          </cell>
        </row>
        <row r="851">
          <cell r="C851" t="str">
            <v>PENYULUH AGAMA</v>
          </cell>
          <cell r="E851" t="str">
            <v>JFT</v>
          </cell>
          <cell r="F851" t="str">
            <v>PENYULUH</v>
          </cell>
          <cell r="G851" t="str">
            <v>AGAMA</v>
          </cell>
        </row>
        <row r="852">
          <cell r="C852" t="str">
            <v>PENYULUH HUKUM</v>
          </cell>
          <cell r="E852" t="str">
            <v>JFT</v>
          </cell>
          <cell r="F852" t="str">
            <v>PENYULUH</v>
          </cell>
          <cell r="G852" t="str">
            <v>HUKUM</v>
          </cell>
        </row>
        <row r="853">
          <cell r="C853" t="str">
            <v>PENYULUH KEHUTANAN</v>
          </cell>
          <cell r="E853" t="str">
            <v>JFT</v>
          </cell>
          <cell r="F853" t="str">
            <v>PENYULUH</v>
          </cell>
          <cell r="G853" t="str">
            <v>KEHUTANAN</v>
          </cell>
        </row>
        <row r="854">
          <cell r="C854" t="str">
            <v>PENYULUH KELUARGA BERENCANA</v>
          </cell>
          <cell r="E854" t="str">
            <v>JFT</v>
          </cell>
          <cell r="F854" t="str">
            <v>PENYULUH</v>
          </cell>
          <cell r="G854" t="str">
            <v>KELUARGA BERENCANA</v>
          </cell>
        </row>
        <row r="855">
          <cell r="C855" t="str">
            <v>PENYULUH KESEHATAN MASYARAKAT</v>
          </cell>
          <cell r="E855" t="str">
            <v>JFT</v>
          </cell>
          <cell r="F855" t="str">
            <v>PENYULUH</v>
          </cell>
          <cell r="G855" t="str">
            <v>KESEHATAN MASYARAKAT</v>
          </cell>
        </row>
        <row r="856">
          <cell r="C856" t="str">
            <v>PENYULUH PAJAK</v>
          </cell>
          <cell r="E856" t="str">
            <v>JFT</v>
          </cell>
          <cell r="F856" t="str">
            <v>PENYULUH</v>
          </cell>
          <cell r="G856" t="str">
            <v>PAJAK</v>
          </cell>
        </row>
        <row r="857">
          <cell r="C857" t="str">
            <v>PENYULUH PERIKANAN</v>
          </cell>
          <cell r="E857" t="str">
            <v>JFT</v>
          </cell>
          <cell r="F857" t="str">
            <v>PENYULUH</v>
          </cell>
          <cell r="G857" t="str">
            <v>PERIKANAN</v>
          </cell>
        </row>
        <row r="858">
          <cell r="C858" t="str">
            <v>PENYULUH PERINDUSTRIAN DAN</v>
          </cell>
          <cell r="E858" t="str">
            <v>JFT</v>
          </cell>
          <cell r="F858" t="str">
            <v>PENYULUH</v>
          </cell>
          <cell r="G858" t="str">
            <v>PERINDUSTRIAN DAN</v>
          </cell>
        </row>
        <row r="859">
          <cell r="C859" t="str">
            <v>PERDAGANGAN</v>
          </cell>
          <cell r="E859" t="str">
            <v>JFT</v>
          </cell>
          <cell r="F859">
            <v>0</v>
          </cell>
          <cell r="G859">
            <v>0</v>
          </cell>
        </row>
        <row r="860">
          <cell r="C860" t="str">
            <v>PENYULUH PERTANIAN</v>
          </cell>
          <cell r="E860" t="str">
            <v>JFT</v>
          </cell>
          <cell r="F860" t="str">
            <v>PENYULUH</v>
          </cell>
          <cell r="G860" t="str">
            <v>PERTANIAN</v>
          </cell>
        </row>
        <row r="861">
          <cell r="C861" t="str">
            <v>PENYULUH SOSIAL</v>
          </cell>
          <cell r="E861" t="str">
            <v>JFT</v>
          </cell>
          <cell r="F861" t="str">
            <v>PENYULUH</v>
          </cell>
          <cell r="G861" t="str">
            <v>SOSIAL</v>
          </cell>
        </row>
        <row r="862">
          <cell r="C862" t="str">
            <v>PERANCANG PERATURAN PERUNDANG - UNDANGAN</v>
          </cell>
          <cell r="E862" t="str">
            <v>JFT</v>
          </cell>
          <cell r="F862" t="str">
            <v>PERANCANG</v>
          </cell>
          <cell r="G862" t="str">
            <v>PERATURAN PERUNDANG - UNDANGAN</v>
          </cell>
        </row>
        <row r="863">
          <cell r="C863" t="str">
            <v>PERAWAT</v>
          </cell>
          <cell r="E863" t="str">
            <v>JFT</v>
          </cell>
          <cell r="F863">
            <v>0</v>
          </cell>
          <cell r="G863">
            <v>0</v>
          </cell>
        </row>
        <row r="864">
          <cell r="C864" t="str">
            <v>PERAWAT GIGI</v>
          </cell>
          <cell r="E864" t="str">
            <v>JFT</v>
          </cell>
          <cell r="F864" t="str">
            <v>PERAWAT</v>
          </cell>
          <cell r="G864" t="str">
            <v>GIGI</v>
          </cell>
        </row>
        <row r="865">
          <cell r="C865" t="str">
            <v>PEREKAM MEDIS</v>
          </cell>
          <cell r="E865" t="str">
            <v>JFT</v>
          </cell>
          <cell r="F865" t="str">
            <v>PEREKAM</v>
          </cell>
          <cell r="G865" t="str">
            <v>MEDIS</v>
          </cell>
        </row>
        <row r="866">
          <cell r="C866" t="str">
            <v>PEREKAYASA</v>
          </cell>
          <cell r="E866" t="str">
            <v>JFT</v>
          </cell>
          <cell r="F866">
            <v>0</v>
          </cell>
          <cell r="G866">
            <v>0</v>
          </cell>
        </row>
        <row r="867">
          <cell r="C867" t="str">
            <v>PERENCANA</v>
          </cell>
          <cell r="E867" t="str">
            <v>JFT</v>
          </cell>
          <cell r="F867">
            <v>0</v>
          </cell>
          <cell r="G867">
            <v>0</v>
          </cell>
        </row>
        <row r="868">
          <cell r="C868" t="str">
            <v>POLISI KEHUTANAN</v>
          </cell>
          <cell r="E868" t="str">
            <v>JFT</v>
          </cell>
          <cell r="F868" t="str">
            <v>POLISI</v>
          </cell>
          <cell r="G868" t="str">
            <v>KEHUTANAN</v>
          </cell>
        </row>
        <row r="869">
          <cell r="C869" t="str">
            <v>PRANATA HUBUNGAN MASYARAKAT</v>
          </cell>
          <cell r="E869" t="str">
            <v>JFT</v>
          </cell>
          <cell r="F869" t="str">
            <v>PRANATA</v>
          </cell>
          <cell r="G869" t="str">
            <v>HUBUNGAN MASYARAKAT</v>
          </cell>
        </row>
        <row r="870">
          <cell r="C870" t="str">
            <v>PRANATA KOMPUTER</v>
          </cell>
          <cell r="E870" t="str">
            <v>JFT</v>
          </cell>
          <cell r="F870" t="str">
            <v>PRANATA</v>
          </cell>
          <cell r="G870" t="str">
            <v>KOMPUTER</v>
          </cell>
        </row>
        <row r="871">
          <cell r="C871" t="str">
            <v>PRANATA LABORATORIUM KESEHATAN</v>
          </cell>
          <cell r="E871" t="str">
            <v>JFT</v>
          </cell>
          <cell r="F871" t="str">
            <v>PRANATA</v>
          </cell>
          <cell r="G871" t="str">
            <v>LABORATORIUM KESEHATAN</v>
          </cell>
        </row>
        <row r="872">
          <cell r="C872" t="str">
            <v>PRANATA LABORATORIUM PENDIDIKAN</v>
          </cell>
          <cell r="E872" t="str">
            <v>JFT</v>
          </cell>
          <cell r="F872" t="str">
            <v>PRANATA</v>
          </cell>
          <cell r="G872" t="str">
            <v>LABORATORIUM PENDIDIKAN</v>
          </cell>
        </row>
        <row r="873">
          <cell r="C873" t="str">
            <v>PRANATA NUKLIR</v>
          </cell>
          <cell r="E873" t="str">
            <v>JFT</v>
          </cell>
          <cell r="F873" t="str">
            <v>PRANATA</v>
          </cell>
          <cell r="G873" t="str">
            <v>NUKLIR</v>
          </cell>
        </row>
        <row r="874">
          <cell r="C874" t="str">
            <v>PSIKOLOG KLINIS</v>
          </cell>
          <cell r="E874" t="str">
            <v>JFT</v>
          </cell>
          <cell r="F874" t="str">
            <v>PSIKOLOG</v>
          </cell>
          <cell r="G874" t="str">
            <v>KLINIS</v>
          </cell>
        </row>
        <row r="875">
          <cell r="C875" t="str">
            <v>PUSTAKAWAN</v>
          </cell>
          <cell r="E875" t="str">
            <v>JFT</v>
          </cell>
          <cell r="F875">
            <v>0</v>
          </cell>
          <cell r="G875">
            <v>0</v>
          </cell>
        </row>
        <row r="876">
          <cell r="C876" t="str">
            <v>RADIOGRAFER</v>
          </cell>
          <cell r="E876" t="str">
            <v>JFT</v>
          </cell>
          <cell r="F876">
            <v>0</v>
          </cell>
          <cell r="G876">
            <v>0</v>
          </cell>
        </row>
        <row r="877">
          <cell r="C877" t="str">
            <v>REFRAKSIONIS OPTISIEN</v>
          </cell>
          <cell r="E877" t="str">
            <v>JFT</v>
          </cell>
          <cell r="F877" t="str">
            <v>REFRAKSIONIS</v>
          </cell>
          <cell r="G877" t="str">
            <v>OPTISIEN</v>
          </cell>
        </row>
        <row r="878">
          <cell r="C878" t="str">
            <v>RESCUER</v>
          </cell>
          <cell r="E878" t="str">
            <v>JFT</v>
          </cell>
          <cell r="F878">
            <v>0</v>
          </cell>
          <cell r="G878">
            <v>0</v>
          </cell>
        </row>
        <row r="879">
          <cell r="C879" t="str">
            <v>SANDIMAN</v>
          </cell>
          <cell r="E879" t="str">
            <v>JFT</v>
          </cell>
          <cell r="F879">
            <v>0</v>
          </cell>
          <cell r="G879">
            <v>0</v>
          </cell>
        </row>
        <row r="880">
          <cell r="C880" t="str">
            <v>SANITARIAN</v>
          </cell>
          <cell r="E880" t="str">
            <v>JFT</v>
          </cell>
          <cell r="F880">
            <v>0</v>
          </cell>
          <cell r="G880">
            <v>0</v>
          </cell>
        </row>
        <row r="881">
          <cell r="C881" t="str">
            <v>SATPOL PP</v>
          </cell>
          <cell r="E881" t="str">
            <v>JFT</v>
          </cell>
          <cell r="F881" t="str">
            <v>SATPOL</v>
          </cell>
          <cell r="G881" t="str">
            <v>PP</v>
          </cell>
        </row>
        <row r="882">
          <cell r="C882" t="str">
            <v>STATISTISI</v>
          </cell>
          <cell r="E882" t="str">
            <v>JFT</v>
          </cell>
          <cell r="F882">
            <v>0</v>
          </cell>
          <cell r="G882">
            <v>0</v>
          </cell>
        </row>
        <row r="883">
          <cell r="C883" t="str">
            <v>SURVEYOR PEMETAAN</v>
          </cell>
          <cell r="E883" t="str">
            <v>JFT</v>
          </cell>
          <cell r="F883" t="str">
            <v>SURVEYOR</v>
          </cell>
          <cell r="G883" t="str">
            <v>PEMETAAN</v>
          </cell>
        </row>
        <row r="884">
          <cell r="C884" t="str">
            <v>TEKNIK JALAN DAN JEMBATAN</v>
          </cell>
          <cell r="E884" t="str">
            <v>JFT</v>
          </cell>
          <cell r="F884" t="str">
            <v>TEKNIK</v>
          </cell>
          <cell r="G884" t="str">
            <v>JALAN DAN JEMBATAN</v>
          </cell>
        </row>
        <row r="885">
          <cell r="C885" t="str">
            <v>TEKNIK PENGAIRAN</v>
          </cell>
          <cell r="E885" t="str">
            <v>JFT</v>
          </cell>
          <cell r="F885" t="str">
            <v>TEKNIK</v>
          </cell>
          <cell r="G885" t="str">
            <v>PENGAIRAN</v>
          </cell>
        </row>
        <row r="886">
          <cell r="C886" t="str">
            <v>TEKNIK PENYEHATAN LINGKUNGAN</v>
          </cell>
          <cell r="E886" t="str">
            <v>JFT</v>
          </cell>
          <cell r="F886" t="str">
            <v>TEKNIK</v>
          </cell>
          <cell r="G886" t="str">
            <v>PENYEHATAN LINGKUNGAN</v>
          </cell>
        </row>
        <row r="887">
          <cell r="C887" t="str">
            <v>TEKNIK TATA BANGUNAN DAN PERUMAHAN</v>
          </cell>
          <cell r="E887" t="str">
            <v>JFT</v>
          </cell>
          <cell r="F887" t="str">
            <v>TEKNIK</v>
          </cell>
          <cell r="G887" t="str">
            <v>TATA BANGUNAN DAN PERUMAHAN</v>
          </cell>
        </row>
        <row r="888">
          <cell r="C888" t="str">
            <v>TEKNISI ELEKTROMEDIS</v>
          </cell>
          <cell r="E888" t="str">
            <v>JFT</v>
          </cell>
          <cell r="F888" t="str">
            <v>TEKNISI</v>
          </cell>
          <cell r="G888" t="str">
            <v>ELEKTROMEDIS</v>
          </cell>
        </row>
        <row r="889">
          <cell r="C889" t="str">
            <v>TEKNISI GIGI</v>
          </cell>
          <cell r="E889" t="str">
            <v>JFT</v>
          </cell>
          <cell r="F889" t="str">
            <v>TEKNISI</v>
          </cell>
          <cell r="G889" t="str">
            <v>GIGI</v>
          </cell>
        </row>
        <row r="890">
          <cell r="C890" t="str">
            <v>TEKNISI PENELITIAN DAN PEREKAYASAAN</v>
          </cell>
          <cell r="E890" t="str">
            <v>JFT</v>
          </cell>
          <cell r="F890" t="str">
            <v>TEKNISI</v>
          </cell>
          <cell r="G890" t="str">
            <v>PENELITIAN DAN PEREKAYASAAN</v>
          </cell>
        </row>
        <row r="891">
          <cell r="C891" t="str">
            <v>TEKNISI PENERBANGAN</v>
          </cell>
          <cell r="E891" t="str">
            <v>JFT</v>
          </cell>
          <cell r="F891" t="str">
            <v>TEKNISI</v>
          </cell>
          <cell r="G891" t="str">
            <v>PENERBANGAN</v>
          </cell>
        </row>
        <row r="892">
          <cell r="C892" t="str">
            <v>TEKNISI SIARAN</v>
          </cell>
          <cell r="E892" t="str">
            <v>JFT</v>
          </cell>
          <cell r="F892" t="str">
            <v>TEKNISI</v>
          </cell>
          <cell r="G892" t="str">
            <v>SIARAN</v>
          </cell>
        </row>
        <row r="893">
          <cell r="C893" t="str">
            <v>TEKNISI TRANSFUSI DARAH</v>
          </cell>
          <cell r="E893" t="str">
            <v>JFT</v>
          </cell>
          <cell r="F893" t="str">
            <v>TEKNISI</v>
          </cell>
          <cell r="G893" t="str">
            <v>TRANSFUSI DARAH</v>
          </cell>
        </row>
        <row r="894">
          <cell r="C894" t="str">
            <v>TERAPIS WICARA</v>
          </cell>
          <cell r="E894" t="str">
            <v>JFT</v>
          </cell>
          <cell r="F894" t="str">
            <v>TERAPIS</v>
          </cell>
          <cell r="G894" t="str">
            <v>WICARA</v>
          </cell>
        </row>
        <row r="895">
          <cell r="C895" t="str">
            <v>WIDYAISWARA</v>
          </cell>
          <cell r="E895" t="str">
            <v>JFT</v>
          </cell>
          <cell r="F895">
            <v>0</v>
          </cell>
          <cell r="G895">
            <v>0</v>
          </cell>
        </row>
        <row r="896">
          <cell r="C896" t="str">
            <v>JURNALIS</v>
          </cell>
          <cell r="D896" t="str">
            <v>Tidak untuk formasi CPNS</v>
          </cell>
          <cell r="E896" t="str">
            <v>Jurnalis</v>
          </cell>
          <cell r="F896">
            <v>0</v>
          </cell>
          <cell r="G896">
            <v>0</v>
          </cell>
        </row>
        <row r="897">
          <cell r="C897" t="str">
            <v>JURU GAMBAR</v>
          </cell>
          <cell r="D897" t="str">
            <v>Tidak untuk formasi CPNS</v>
          </cell>
          <cell r="E897" t="str">
            <v>Jurnalis</v>
          </cell>
          <cell r="F897" t="str">
            <v>JURU</v>
          </cell>
          <cell r="G897" t="str">
            <v>GAMBAR</v>
          </cell>
        </row>
        <row r="898">
          <cell r="C898" t="str">
            <v>PENGALIH MEDIA</v>
          </cell>
          <cell r="E898" t="str">
            <v>Jurnalis</v>
          </cell>
          <cell r="F898" t="str">
            <v>PENGALIH</v>
          </cell>
          <cell r="G898" t="str">
            <v>MEDIA</v>
          </cell>
        </row>
        <row r="899">
          <cell r="C899" t="str">
            <v>PENGUKUR DAN PENGALIH REKAM MATERI PENYENSORAN</v>
          </cell>
          <cell r="E899" t="str">
            <v>Jurnalis</v>
          </cell>
          <cell r="F899" t="str">
            <v>PENGUKUR</v>
          </cell>
          <cell r="G899" t="str">
            <v>DAN PENGALIH REKAM MATERI PENYENSORAN</v>
          </cell>
        </row>
        <row r="900">
          <cell r="C900" t="str">
            <v>PENYUNTING NASKAH</v>
          </cell>
          <cell r="E900" t="str">
            <v>Jurnalis</v>
          </cell>
          <cell r="F900" t="str">
            <v>PENYUNTING</v>
          </cell>
          <cell r="G900" t="str">
            <v>NASKAH</v>
          </cell>
        </row>
        <row r="901">
          <cell r="C901" t="str">
            <v>PENYUNTING NASKAH PENERBITAN BUKU</v>
          </cell>
          <cell r="E901" t="str">
            <v>Jurnalis</v>
          </cell>
          <cell r="F901" t="str">
            <v>PENYUNTING</v>
          </cell>
          <cell r="G901" t="str">
            <v>NASKAH PENERBITAN BUKU</v>
          </cell>
        </row>
        <row r="902">
          <cell r="C902" t="str">
            <v>PENYUNTING REKAMAN MATERI PENYENSORAN</v>
          </cell>
          <cell r="E902" t="str">
            <v>Jurnalis</v>
          </cell>
          <cell r="F902" t="str">
            <v>PENYUNTING</v>
          </cell>
          <cell r="G902" t="str">
            <v>REKAMAN MATERI PENYENSORAN</v>
          </cell>
        </row>
        <row r="903">
          <cell r="C903" t="str">
            <v>TENAGA PELIPUTAN</v>
          </cell>
          <cell r="D903" t="str">
            <v>Tidak untuk formasi CPNS</v>
          </cell>
          <cell r="E903" t="str">
            <v>Jurnalis</v>
          </cell>
          <cell r="F903" t="str">
            <v>TENAGA</v>
          </cell>
          <cell r="G903" t="str">
            <v>PELIPUTAN</v>
          </cell>
        </row>
        <row r="904">
          <cell r="C904" t="str">
            <v>JURI LISTRIK</v>
          </cell>
          <cell r="D904" t="str">
            <v>Tidak untuk formasi CPNS</v>
          </cell>
          <cell r="E904" t="str">
            <v>Juru</v>
          </cell>
          <cell r="F904" t="str">
            <v>JURI</v>
          </cell>
          <cell r="G904" t="str">
            <v>LISTRIK</v>
          </cell>
        </row>
        <row r="905">
          <cell r="C905" t="str">
            <v>JURU MESIN</v>
          </cell>
          <cell r="D905" t="str">
            <v>Tidak untuk formasi CPNS</v>
          </cell>
          <cell r="E905" t="str">
            <v>Juru</v>
          </cell>
          <cell r="F905" t="str">
            <v>JURU</v>
          </cell>
          <cell r="G905" t="str">
            <v>MESIN</v>
          </cell>
        </row>
        <row r="906">
          <cell r="C906" t="str">
            <v>JURU MINYAK</v>
          </cell>
          <cell r="E906" t="str">
            <v>Juru</v>
          </cell>
          <cell r="F906" t="str">
            <v>JURU</v>
          </cell>
          <cell r="G906" t="str">
            <v>MINYAK</v>
          </cell>
        </row>
        <row r="907">
          <cell r="C907" t="str">
            <v>JURU MOTOR</v>
          </cell>
          <cell r="E907" t="str">
            <v>Juru</v>
          </cell>
          <cell r="F907" t="str">
            <v>JURU</v>
          </cell>
          <cell r="G907" t="str">
            <v>MOTOR</v>
          </cell>
        </row>
        <row r="908">
          <cell r="C908" t="str">
            <v>JURU MUDI</v>
          </cell>
          <cell r="D908" t="str">
            <v>Tidak untuk formasi CPNS</v>
          </cell>
          <cell r="E908" t="str">
            <v>Juru</v>
          </cell>
          <cell r="F908" t="str">
            <v>JURU</v>
          </cell>
          <cell r="G908" t="str">
            <v>MUDI</v>
          </cell>
        </row>
        <row r="909">
          <cell r="C909" t="str">
            <v>AKUPUNTUR</v>
          </cell>
          <cell r="E909" t="str">
            <v>Kesehatan</v>
          </cell>
          <cell r="F909">
            <v>0</v>
          </cell>
          <cell r="G909">
            <v>0</v>
          </cell>
        </row>
        <row r="910">
          <cell r="C910" t="str">
            <v>BINATU RUMAH SAKIT</v>
          </cell>
          <cell r="D910" t="str">
            <v>Tidak untuk formasi CPNS</v>
          </cell>
          <cell r="E910" t="str">
            <v>Kesehatan</v>
          </cell>
          <cell r="F910" t="str">
            <v>BINATU</v>
          </cell>
          <cell r="G910" t="str">
            <v>RUMAH SAKIT</v>
          </cell>
        </row>
        <row r="911">
          <cell r="C911" t="str">
            <v>BIOSTATISTIKA</v>
          </cell>
          <cell r="E911" t="str">
            <v>Kesehatan</v>
          </cell>
          <cell r="F911">
            <v>0</v>
          </cell>
          <cell r="G911">
            <v>0</v>
          </cell>
        </row>
        <row r="912">
          <cell r="C912" t="str">
            <v>INTRUKTUR PIJAT</v>
          </cell>
          <cell r="E912" t="str">
            <v>Kesehatan</v>
          </cell>
          <cell r="F912" t="str">
            <v>INTRUKTUR</v>
          </cell>
          <cell r="G912" t="str">
            <v>PIJAT</v>
          </cell>
        </row>
        <row r="913">
          <cell r="C913" t="str">
            <v>OCCUPATIONAL TERAPI</v>
          </cell>
          <cell r="E913" t="str">
            <v>Kesehatan</v>
          </cell>
          <cell r="F913" t="str">
            <v>OCCUPATIONAL</v>
          </cell>
          <cell r="G913" t="str">
            <v>TERAPI</v>
          </cell>
        </row>
        <row r="914">
          <cell r="C914" t="str">
            <v>ORTOTIS PROSTESIS</v>
          </cell>
          <cell r="E914" t="str">
            <v>Kesehatan</v>
          </cell>
          <cell r="F914" t="str">
            <v>ORTOTIS</v>
          </cell>
          <cell r="G914" t="str">
            <v>PROSTESIS</v>
          </cell>
        </row>
        <row r="915">
          <cell r="C915" t="str">
            <v>PEMBANTU ORANG SAKIT</v>
          </cell>
          <cell r="E915" t="str">
            <v>Kesehatan</v>
          </cell>
          <cell r="F915" t="str">
            <v>PEMBANTU</v>
          </cell>
          <cell r="G915" t="str">
            <v>ORANG SAKIT</v>
          </cell>
        </row>
        <row r="916">
          <cell r="C916" t="str">
            <v>PEMBINA MENTAL</v>
          </cell>
          <cell r="E916" t="str">
            <v>Kesehatan</v>
          </cell>
          <cell r="F916" t="str">
            <v>PEMBINA</v>
          </cell>
          <cell r="G916" t="str">
            <v>MENTAL</v>
          </cell>
        </row>
        <row r="917">
          <cell r="C917" t="str">
            <v>PEMULASARAN JENAZAH</v>
          </cell>
          <cell r="D917" t="str">
            <v>Tidak untuk formasi CPNS</v>
          </cell>
          <cell r="E917" t="str">
            <v>Kesehatan</v>
          </cell>
          <cell r="F917" t="str">
            <v>PEMULASARAN</v>
          </cell>
          <cell r="G917" t="str">
            <v>JENAZAH</v>
          </cell>
        </row>
        <row r="918">
          <cell r="C918" t="str">
            <v>PERAWAT ANESTESI</v>
          </cell>
          <cell r="E918" t="str">
            <v>Kesehatan</v>
          </cell>
          <cell r="F918" t="str">
            <v>PERAWAT</v>
          </cell>
          <cell r="G918" t="str">
            <v>ANESTESI</v>
          </cell>
        </row>
        <row r="919">
          <cell r="C919" t="str">
            <v>PSIKOLOG</v>
          </cell>
          <cell r="E919" t="str">
            <v>Kesehatan</v>
          </cell>
          <cell r="F919">
            <v>0</v>
          </cell>
          <cell r="G919">
            <v>0</v>
          </cell>
        </row>
        <row r="920">
          <cell r="C920" t="str">
            <v>OPERATOR MESIN PEMADAM KEBAKARAN</v>
          </cell>
          <cell r="D920" t="str">
            <v>Tidak untuk formasi CPNS</v>
          </cell>
          <cell r="E920" t="str">
            <v>Keterampilan</v>
          </cell>
          <cell r="F920" t="str">
            <v>OPERATOR</v>
          </cell>
          <cell r="G920" t="str">
            <v>MESIN PEMADAM KEBAKARAN</v>
          </cell>
        </row>
        <row r="921">
          <cell r="C921" t="str">
            <v>PEMANDU WISATA</v>
          </cell>
          <cell r="E921" t="str">
            <v>Keterampilan</v>
          </cell>
          <cell r="F921" t="str">
            <v>PEMANDU</v>
          </cell>
          <cell r="G921" t="str">
            <v>WISATA</v>
          </cell>
        </row>
        <row r="922">
          <cell r="C922" t="str">
            <v>PEMBUAT PETA DAN SKETSA DAERAH</v>
          </cell>
          <cell r="E922" t="str">
            <v>Keterampilan</v>
          </cell>
          <cell r="F922" t="str">
            <v>PEMBUAT</v>
          </cell>
          <cell r="G922" t="str">
            <v>PETA DAN SKETSA DAERAH</v>
          </cell>
        </row>
        <row r="923">
          <cell r="C923" t="str">
            <v>PEMERIKSA SEKTOR SUMBER DAYA AIR</v>
          </cell>
          <cell r="E923" t="str">
            <v>Keterampilan</v>
          </cell>
          <cell r="F923" t="str">
            <v>PEMERIKSA</v>
          </cell>
          <cell r="G923" t="str">
            <v>SEKTOR SUMBER DAYA AIR</v>
          </cell>
        </row>
        <row r="924">
          <cell r="C924" t="str">
            <v>PEMERIKSA SEKTOR SUMBER DAYA AIR</v>
          </cell>
          <cell r="E924" t="str">
            <v>Keterampilan</v>
          </cell>
          <cell r="F924" t="str">
            <v>PEMERIKSA</v>
          </cell>
          <cell r="G924" t="str">
            <v>SEKTOR SUMBER DAYA AIR</v>
          </cell>
        </row>
        <row r="925">
          <cell r="C925" t="str">
            <v>PENAGIH RETRIBUSI</v>
          </cell>
          <cell r="D925" t="str">
            <v>Tidak untuk formasi CPNS</v>
          </cell>
          <cell r="E925" t="str">
            <v>Keterampilan</v>
          </cell>
          <cell r="F925" t="str">
            <v>PENAGIH</v>
          </cell>
          <cell r="G925" t="str">
            <v>RETRIBUSI</v>
          </cell>
        </row>
        <row r="926">
          <cell r="C926" t="str">
            <v>PENARIK RETRIBUSI PENGUJIAN KENDARAAN BERMOTOR</v>
          </cell>
          <cell r="D926" t="str">
            <v>Tidak untuk formasi CPNS</v>
          </cell>
          <cell r="E926" t="str">
            <v>Keterampilan</v>
          </cell>
          <cell r="F926" t="str">
            <v>PENARIK</v>
          </cell>
          <cell r="G926" t="str">
            <v>RETRIBUSI PENGUJIAN KENDARAAN BERMOTOR</v>
          </cell>
        </row>
        <row r="927">
          <cell r="C927" t="str">
            <v>PENGADMINISTASI IZIN USAHA PARIWISATA</v>
          </cell>
          <cell r="E927" t="str">
            <v>Keterampilan</v>
          </cell>
          <cell r="F927" t="str">
            <v>PENGADMINISTASI</v>
          </cell>
          <cell r="G927" t="str">
            <v>IZIN USAHA PARIWISATA</v>
          </cell>
        </row>
        <row r="928">
          <cell r="C928" t="str">
            <v>PENJAGA PINTU AIR</v>
          </cell>
          <cell r="D928" t="str">
            <v>Tidak untuk formasi CPNS</v>
          </cell>
          <cell r="E928" t="str">
            <v>Keterampilan</v>
          </cell>
          <cell r="F928" t="str">
            <v>PENJAGA</v>
          </cell>
          <cell r="G928" t="str">
            <v>PINTU AIR</v>
          </cell>
        </row>
        <row r="929">
          <cell r="C929" t="str">
            <v>SOPIR MOBIL DAMKAR</v>
          </cell>
          <cell r="D929" t="str">
            <v>Tidak untuk formasi CPNS</v>
          </cell>
          <cell r="E929" t="str">
            <v>Keterampilan</v>
          </cell>
          <cell r="F929" t="str">
            <v>SOPIR</v>
          </cell>
          <cell r="G929" t="str">
            <v>MOBIL DAMKAR</v>
          </cell>
        </row>
        <row r="930">
          <cell r="C930" t="str">
            <v>TEKNIK TATA BANGUNAN DAN PERUMAHAN</v>
          </cell>
          <cell r="E930" t="str">
            <v>Keterampilan</v>
          </cell>
          <cell r="F930" t="str">
            <v>TEKNIK</v>
          </cell>
          <cell r="G930" t="str">
            <v>TATA BANGUNAN DAN PERUMAHAN</v>
          </cell>
        </row>
        <row r="931">
          <cell r="C931" t="str">
            <v>TEKNISI KECIPTAKARYAAN</v>
          </cell>
          <cell r="E931" t="str">
            <v>Keterampilan</v>
          </cell>
          <cell r="F931" t="str">
            <v>TEKNISI</v>
          </cell>
          <cell r="G931" t="str">
            <v>KECIPTAKARYAAN</v>
          </cell>
        </row>
        <row r="932">
          <cell r="C932" t="str">
            <v>KETUA JURUSAN</v>
          </cell>
          <cell r="D932" t="str">
            <v>Tidak untuk formasi CPNS</v>
          </cell>
          <cell r="E932" t="str">
            <v>Ketua</v>
          </cell>
          <cell r="F932" t="str">
            <v>KETUA</v>
          </cell>
          <cell r="G932" t="str">
            <v>JURUSAN</v>
          </cell>
        </row>
        <row r="933">
          <cell r="C933" t="str">
            <v>KETUA SARANA PENDIDIKAN</v>
          </cell>
          <cell r="D933" t="str">
            <v>Tidak untuk formasi CPNS</v>
          </cell>
          <cell r="E933" t="str">
            <v>Ketua</v>
          </cell>
          <cell r="F933" t="str">
            <v>KETUA</v>
          </cell>
          <cell r="G933" t="str">
            <v>SARANA PENDIDIKAN</v>
          </cell>
        </row>
        <row r="934">
          <cell r="C934" t="str">
            <v>KETUA UNIT ASRAMA</v>
          </cell>
          <cell r="D934" t="str">
            <v>Tidak untuk formasi CPNS</v>
          </cell>
          <cell r="E934" t="str">
            <v>Ketua</v>
          </cell>
          <cell r="F934" t="str">
            <v>KETUA</v>
          </cell>
          <cell r="G934" t="str">
            <v>UNIT ASRAMA</v>
          </cell>
        </row>
        <row r="935">
          <cell r="C935" t="str">
            <v>KETUA UNIT MULTIMEDIA</v>
          </cell>
          <cell r="D935" t="str">
            <v>Tidak untuk formasi CPNS</v>
          </cell>
          <cell r="E935" t="str">
            <v>Ketua</v>
          </cell>
          <cell r="F935" t="str">
            <v>KETUA</v>
          </cell>
          <cell r="G935" t="str">
            <v>UNIT MULTIMEDIA</v>
          </cell>
        </row>
        <row r="936">
          <cell r="C936" t="str">
            <v>KETUA UPPM</v>
          </cell>
          <cell r="D936" t="str">
            <v>Tidak untuk formasi CPNS</v>
          </cell>
          <cell r="E936" t="str">
            <v>Ketua</v>
          </cell>
          <cell r="F936" t="str">
            <v>KETUA</v>
          </cell>
          <cell r="G936" t="str">
            <v>UPPM</v>
          </cell>
        </row>
        <row r="937">
          <cell r="C937" t="str">
            <v>KOORDINATOR PENGEMBANGAN DAN APLIKASI PROGRAM</v>
          </cell>
          <cell r="E937" t="str">
            <v>Ketua</v>
          </cell>
          <cell r="F937" t="str">
            <v>KOORDINATOR</v>
          </cell>
          <cell r="G937" t="str">
            <v>PENGEMBANGAN DAN APLIKASI PROGRAM</v>
          </cell>
        </row>
        <row r="938">
          <cell r="C938" t="str">
            <v>KOORDINATOR PENGEMBANGAN SISTEM UJIAN, TES DAN PENGUKURAN</v>
          </cell>
          <cell r="E938" t="str">
            <v>Ketua</v>
          </cell>
          <cell r="F938" t="str">
            <v>KOORDINATOR</v>
          </cell>
          <cell r="G938" t="str">
            <v>PENGEMBANGAN SISTEM UJIAN, TES DAN PENGUKURAN</v>
          </cell>
        </row>
        <row r="939">
          <cell r="C939" t="str">
            <v>KOORDINATOR PENGENDALIAN KUALITAS</v>
          </cell>
          <cell r="E939" t="str">
            <v>Ketua</v>
          </cell>
          <cell r="F939" t="str">
            <v>KOORDINATOR</v>
          </cell>
          <cell r="G939" t="str">
            <v>PENGENDALIAN KUALITAS</v>
          </cell>
        </row>
        <row r="940">
          <cell r="C940" t="str">
            <v>KOORDINATOR PENGOLAHAN DATA</v>
          </cell>
          <cell r="E940" t="str">
            <v>Ketua</v>
          </cell>
          <cell r="F940" t="str">
            <v>KOORDINATOR</v>
          </cell>
          <cell r="G940" t="str">
            <v>PENGOLAHAN DATA</v>
          </cell>
        </row>
        <row r="941">
          <cell r="C941" t="str">
            <v>KOORDINATOR PENGOLAHAN HASIL UJIAN</v>
          </cell>
          <cell r="E941" t="str">
            <v>Ketua</v>
          </cell>
          <cell r="F941" t="str">
            <v>KOORDINATOR</v>
          </cell>
          <cell r="G941" t="str">
            <v>PENGOLAHAN HASIL UJIAN</v>
          </cell>
        </row>
        <row r="942">
          <cell r="C942" t="str">
            <v>KOORDINATOR PENILAIAN KINERJA</v>
          </cell>
          <cell r="E942" t="str">
            <v>Ketua</v>
          </cell>
          <cell r="F942" t="str">
            <v>KOORDINATOR</v>
          </cell>
          <cell r="G942" t="str">
            <v>PENILAIAN KINERJA</v>
          </cell>
        </row>
        <row r="943">
          <cell r="C943" t="str">
            <v>KOORDINATOR PENYIAPAN DAN PENGGANDAAN BAHAN UJIAN</v>
          </cell>
          <cell r="E943" t="str">
            <v>Ketua</v>
          </cell>
          <cell r="F943" t="str">
            <v>KOORDINATOR</v>
          </cell>
          <cell r="G943" t="str">
            <v>PENYIAPAN DAN PENGGANDAAN BAHAN UJIAN</v>
          </cell>
        </row>
        <row r="944">
          <cell r="C944" t="str">
            <v>KOORDINATOR PENYIAPAN NASKAH</v>
          </cell>
          <cell r="E944" t="str">
            <v>Ketua</v>
          </cell>
          <cell r="F944" t="str">
            <v>KOORDINATOR</v>
          </cell>
          <cell r="G944" t="str">
            <v>PENYIAPAN NASKAH</v>
          </cell>
        </row>
        <row r="945">
          <cell r="C945" t="str">
            <v>KOORDINATOR PERGUDANGAN</v>
          </cell>
          <cell r="E945" t="str">
            <v>Ketua</v>
          </cell>
          <cell r="F945" t="str">
            <v>KOORDINATOR</v>
          </cell>
          <cell r="G945" t="str">
            <v>PERGUDANGAN</v>
          </cell>
        </row>
        <row r="946">
          <cell r="C946" t="str">
            <v>KOORDINATOR PRODUKSI DAN PENERBITAN</v>
          </cell>
          <cell r="E946" t="str">
            <v>Ketua</v>
          </cell>
          <cell r="F946" t="str">
            <v>KOORDINATOR</v>
          </cell>
          <cell r="G946" t="str">
            <v>PRODUKSI DAN PENERBITAN</v>
          </cell>
        </row>
        <row r="947">
          <cell r="C947" t="str">
            <v>KOORDINATOR SISTEM INFORMASI DISTRIBUSI</v>
          </cell>
          <cell r="E947" t="str">
            <v>Ketua</v>
          </cell>
          <cell r="F947" t="str">
            <v>KOORDINATOR</v>
          </cell>
          <cell r="G947" t="str">
            <v>SISTEM INFORMASI DISTRIBUSI</v>
          </cell>
        </row>
        <row r="948">
          <cell r="C948" t="str">
            <v>PUKET</v>
          </cell>
          <cell r="D948" t="str">
            <v>Tidak untuk formasi CPNS</v>
          </cell>
          <cell r="E948" t="str">
            <v>Ketua</v>
          </cell>
          <cell r="F948">
            <v>0</v>
          </cell>
          <cell r="G948">
            <v>0</v>
          </cell>
        </row>
        <row r="949">
          <cell r="C949" t="str">
            <v>SATLAK SPI</v>
          </cell>
          <cell r="D949" t="str">
            <v>Tidak untuk formasi CPNS</v>
          </cell>
          <cell r="E949" t="str">
            <v>Ketua</v>
          </cell>
          <cell r="F949" t="str">
            <v>SATLAK</v>
          </cell>
          <cell r="G949" t="str">
            <v>SPI</v>
          </cell>
        </row>
        <row r="950">
          <cell r="C950" t="str">
            <v>AKUNTAN</v>
          </cell>
          <cell r="E950" t="str">
            <v>Keuangan</v>
          </cell>
          <cell r="F950">
            <v>0</v>
          </cell>
          <cell r="G950">
            <v>0</v>
          </cell>
        </row>
        <row r="951">
          <cell r="C951" t="str">
            <v>BENDAHARA</v>
          </cell>
          <cell r="E951" t="str">
            <v>Keuangan</v>
          </cell>
          <cell r="F951">
            <v>0</v>
          </cell>
          <cell r="G951">
            <v>0</v>
          </cell>
        </row>
        <row r="952">
          <cell r="C952" t="str">
            <v>PEMEGANG BUKU</v>
          </cell>
          <cell r="E952" t="str">
            <v>Keuangan</v>
          </cell>
          <cell r="F952" t="str">
            <v>PEMEGANG</v>
          </cell>
          <cell r="G952" t="str">
            <v>BUKU</v>
          </cell>
        </row>
        <row r="953">
          <cell r="C953" t="str">
            <v>ANAK BUAH KAPAL</v>
          </cell>
          <cell r="E953" t="str">
            <v>Operasional</v>
          </cell>
          <cell r="F953" t="str">
            <v>ANAK</v>
          </cell>
          <cell r="G953" t="str">
            <v>BUAH KAPAL</v>
          </cell>
        </row>
        <row r="954">
          <cell r="C954" t="str">
            <v>ASISTEN SOPIR</v>
          </cell>
          <cell r="D954" t="str">
            <v>Tidak untuk Formasi CPNS</v>
          </cell>
          <cell r="E954" t="str">
            <v>Operasional</v>
          </cell>
          <cell r="F954" t="str">
            <v>ASISTEN</v>
          </cell>
          <cell r="G954" t="str">
            <v>SOPIR</v>
          </cell>
        </row>
        <row r="955">
          <cell r="C955" t="str">
            <v>CO PILOT</v>
          </cell>
          <cell r="E955" t="str">
            <v>Operasional</v>
          </cell>
          <cell r="F955" t="str">
            <v>CO</v>
          </cell>
          <cell r="G955" t="str">
            <v>PILOT</v>
          </cell>
        </row>
        <row r="956">
          <cell r="C956" t="str">
            <v>MASINIS</v>
          </cell>
          <cell r="E956" t="str">
            <v>Operasional</v>
          </cell>
          <cell r="F956">
            <v>0</v>
          </cell>
          <cell r="G956">
            <v>0</v>
          </cell>
        </row>
        <row r="957">
          <cell r="C957" t="str">
            <v>MASINIS KAPAL</v>
          </cell>
          <cell r="E957" t="str">
            <v>Operasional</v>
          </cell>
          <cell r="F957" t="str">
            <v>MASINIS</v>
          </cell>
          <cell r="G957" t="str">
            <v>KAPAL</v>
          </cell>
        </row>
        <row r="958">
          <cell r="C958" t="str">
            <v>MUALIM KAPAL</v>
          </cell>
          <cell r="E958" t="str">
            <v>Operasional</v>
          </cell>
          <cell r="F958" t="str">
            <v>MUALIM</v>
          </cell>
          <cell r="G958" t="str">
            <v>KAPAL</v>
          </cell>
        </row>
        <row r="959">
          <cell r="C959" t="str">
            <v>NAHODA</v>
          </cell>
          <cell r="E959" t="str">
            <v>Operasional</v>
          </cell>
          <cell r="F959">
            <v>0</v>
          </cell>
          <cell r="G959">
            <v>0</v>
          </cell>
        </row>
        <row r="960">
          <cell r="C960" t="str">
            <v>PENGEMUDI</v>
          </cell>
          <cell r="D960" t="str">
            <v>Tidak untuk Formasi CPNS</v>
          </cell>
          <cell r="E960" t="str">
            <v>Operasional</v>
          </cell>
          <cell r="F960">
            <v>0</v>
          </cell>
          <cell r="G960">
            <v>0</v>
          </cell>
        </row>
        <row r="961">
          <cell r="C961" t="str">
            <v>PENGEMUDI KENEGARAAN</v>
          </cell>
          <cell r="E961" t="str">
            <v>Operasional</v>
          </cell>
          <cell r="F961" t="str">
            <v>PENGEMUDI</v>
          </cell>
          <cell r="G961" t="str">
            <v>KENEGARAAN</v>
          </cell>
        </row>
        <row r="962">
          <cell r="C962" t="str">
            <v>PILOT</v>
          </cell>
          <cell r="E962" t="str">
            <v>Operasional</v>
          </cell>
          <cell r="F962">
            <v>0</v>
          </cell>
          <cell r="G962">
            <v>0</v>
          </cell>
        </row>
        <row r="963">
          <cell r="C963" t="str">
            <v>OPERATOR DATA ENTRY</v>
          </cell>
          <cell r="D963" t="str">
            <v>Tidak untuk formasi CPNS</v>
          </cell>
          <cell r="E963" t="str">
            <v>Operator</v>
          </cell>
          <cell r="F963" t="str">
            <v>OPERATOR</v>
          </cell>
          <cell r="G963" t="str">
            <v>DATA ENTRY</v>
          </cell>
        </row>
        <row r="964">
          <cell r="C964" t="str">
            <v>OPERATOR KOMPUTER</v>
          </cell>
          <cell r="D964" t="str">
            <v>Tidak untuk formasi CPNS</v>
          </cell>
          <cell r="E964" t="str">
            <v>Operator</v>
          </cell>
          <cell r="F964" t="str">
            <v>OPERATOR</v>
          </cell>
          <cell r="G964" t="str">
            <v>KOMPUTER</v>
          </cell>
        </row>
        <row r="965">
          <cell r="C965" t="str">
            <v>OPERATOR KOMUNIKASI</v>
          </cell>
          <cell r="E965" t="str">
            <v>Operator</v>
          </cell>
          <cell r="F965" t="str">
            <v>OPERATOR</v>
          </cell>
          <cell r="G965" t="str">
            <v>KOMUNIKASI</v>
          </cell>
        </row>
        <row r="966">
          <cell r="C966" t="str">
            <v>OPERATOR MESIN</v>
          </cell>
          <cell r="D966" t="str">
            <v>Tidak untuk formasi CPNS</v>
          </cell>
          <cell r="E966" t="str">
            <v>Operator</v>
          </cell>
          <cell r="F966" t="str">
            <v>OPERATOR</v>
          </cell>
          <cell r="G966" t="str">
            <v>MESIN</v>
          </cell>
        </row>
        <row r="967">
          <cell r="C967" t="str">
            <v>OPERATOR MESIN BAJAK (TRAKTOR)</v>
          </cell>
          <cell r="E967" t="str">
            <v>Operator</v>
          </cell>
          <cell r="F967" t="str">
            <v>OPERATOR</v>
          </cell>
          <cell r="G967" t="str">
            <v>MESIN BAJAK (TRAKTOR)</v>
          </cell>
        </row>
        <row r="968">
          <cell r="C968" t="str">
            <v>OPERATOR MESIN CETAK</v>
          </cell>
          <cell r="E968" t="str">
            <v>Operator</v>
          </cell>
          <cell r="F968" t="str">
            <v>OPERATOR</v>
          </cell>
          <cell r="G968" t="str">
            <v>MESIN CETAK</v>
          </cell>
        </row>
        <row r="969">
          <cell r="C969" t="str">
            <v>OPERATOR PENGEMBANGAN SARANA IPTEK</v>
          </cell>
          <cell r="E969" t="str">
            <v>Operator</v>
          </cell>
          <cell r="F969" t="str">
            <v>OPERATOR</v>
          </cell>
          <cell r="G969" t="str">
            <v>PENGEMBANGAN SARANA IPTEK</v>
          </cell>
        </row>
        <row r="970">
          <cell r="C970" t="str">
            <v>OPERATOR PERALATAN PENYENSORAN</v>
          </cell>
          <cell r="E970" t="str">
            <v>Operator</v>
          </cell>
          <cell r="F970" t="str">
            <v>OPERATOR</v>
          </cell>
          <cell r="G970" t="str">
            <v>PERALATAN PENYENSORAN</v>
          </cell>
        </row>
        <row r="971">
          <cell r="C971" t="str">
            <v>OPERATOR RADIO PANGGIL</v>
          </cell>
          <cell r="E971" t="str">
            <v>Operator</v>
          </cell>
          <cell r="F971" t="str">
            <v>OPERATOR</v>
          </cell>
          <cell r="G971" t="str">
            <v>RADIO PANGGIL</v>
          </cell>
        </row>
        <row r="972">
          <cell r="C972" t="str">
            <v>OPERATOR TAYANGAN MULTIMEDIA DAN SMS</v>
          </cell>
          <cell r="E972" t="str">
            <v>Operator</v>
          </cell>
          <cell r="F972" t="str">
            <v>OPERATOR</v>
          </cell>
          <cell r="G972" t="str">
            <v>TAYANGAN MULTIMEDIA DAN SMS</v>
          </cell>
        </row>
        <row r="973">
          <cell r="C973" t="str">
            <v>OPERATOR TRAKTOR</v>
          </cell>
          <cell r="D973" t="str">
            <v>Tidak untuk formasi CPNS</v>
          </cell>
          <cell r="E973" t="str">
            <v>Operator</v>
          </cell>
          <cell r="F973" t="str">
            <v>OPERATOR</v>
          </cell>
          <cell r="G973" t="str">
            <v>TRAKTOR</v>
          </cell>
        </row>
        <row r="974">
          <cell r="C974" t="str">
            <v>OPERATOR X-RAY</v>
          </cell>
          <cell r="E974" t="str">
            <v>Operator</v>
          </cell>
          <cell r="F974" t="str">
            <v>OPERATOR</v>
          </cell>
          <cell r="G974" t="str">
            <v>X-RAY</v>
          </cell>
        </row>
        <row r="975">
          <cell r="C975" t="str">
            <v>TEKNISI ALAT ELEKTRO DAN ALAT KOMUNIKASI</v>
          </cell>
          <cell r="E975" t="str">
            <v>Operator</v>
          </cell>
          <cell r="F975" t="str">
            <v>TEKNISI</v>
          </cell>
          <cell r="G975" t="str">
            <v>ALAT ELEKTRO DAN ALAT KOMUNIKASI</v>
          </cell>
        </row>
        <row r="976">
          <cell r="C976" t="str">
            <v>INSTRUKTUR VOKASIONAL</v>
          </cell>
          <cell r="E976" t="str">
            <v>Pelatih</v>
          </cell>
          <cell r="F976" t="str">
            <v>INSTRUKTUR</v>
          </cell>
          <cell r="G976" t="str">
            <v>VOKASIONAL</v>
          </cell>
        </row>
        <row r="977">
          <cell r="C977" t="str">
            <v>PELATIH OLAH RAGA</v>
          </cell>
          <cell r="E977" t="str">
            <v>Pelatih</v>
          </cell>
          <cell r="F977" t="str">
            <v>PELATIH</v>
          </cell>
          <cell r="G977" t="str">
            <v>OLAH RAGA</v>
          </cell>
        </row>
        <row r="978">
          <cell r="C978" t="str">
            <v>PELATIH/PAWANG HEWAN</v>
          </cell>
          <cell r="E978" t="str">
            <v>Pelatih</v>
          </cell>
          <cell r="F978" t="str">
            <v>PELATIH/PAWANG</v>
          </cell>
          <cell r="G978" t="str">
            <v>HEWAN</v>
          </cell>
        </row>
        <row r="979">
          <cell r="C979" t="str">
            <v>AJUDAN</v>
          </cell>
          <cell r="D979" t="str">
            <v>Tidak untuk Formasi CPNS</v>
          </cell>
          <cell r="E979" t="str">
            <v>Pelayanan</v>
          </cell>
          <cell r="F979">
            <v>0</v>
          </cell>
          <cell r="G979">
            <v>0</v>
          </cell>
        </row>
        <row r="980">
          <cell r="C980" t="str">
            <v>CALL CENTER</v>
          </cell>
          <cell r="E980" t="str">
            <v>Pelayanan</v>
          </cell>
          <cell r="F980" t="str">
            <v>CALL</v>
          </cell>
          <cell r="G980" t="str">
            <v>CENTER</v>
          </cell>
        </row>
        <row r="981">
          <cell r="C981" t="str">
            <v>KOKI</v>
          </cell>
          <cell r="D981" t="str">
            <v>Tidak untuk Formasi CPNS</v>
          </cell>
          <cell r="E981" t="str">
            <v>Pelayanan</v>
          </cell>
          <cell r="F981">
            <v>0</v>
          </cell>
          <cell r="G981">
            <v>0</v>
          </cell>
        </row>
        <row r="982">
          <cell r="C982" t="str">
            <v>PENERIMA TAMU</v>
          </cell>
          <cell r="D982" t="str">
            <v>Tidak untuk Formasi CPNS</v>
          </cell>
          <cell r="E982" t="str">
            <v>Pelayanan</v>
          </cell>
          <cell r="F982" t="str">
            <v>PENERIMA</v>
          </cell>
          <cell r="G982" t="str">
            <v>TAMU</v>
          </cell>
        </row>
        <row r="983">
          <cell r="C983" t="str">
            <v>PRAMU BAKTI</v>
          </cell>
          <cell r="E983" t="str">
            <v>Pelayanan</v>
          </cell>
          <cell r="F983" t="str">
            <v>PRAMU</v>
          </cell>
          <cell r="G983" t="str">
            <v>BAKTI</v>
          </cell>
        </row>
        <row r="984">
          <cell r="C984" t="str">
            <v>PRAMU SARANA PENDIDIKAN</v>
          </cell>
          <cell r="E984" t="str">
            <v>Pelayanan</v>
          </cell>
          <cell r="F984" t="str">
            <v>PRAMU</v>
          </cell>
          <cell r="G984" t="str">
            <v>SARANA PENDIDIKAN</v>
          </cell>
        </row>
        <row r="985">
          <cell r="C985" t="str">
            <v>PROTOKULER</v>
          </cell>
          <cell r="D985" t="str">
            <v>Tidak untuk Formasi CPNS</v>
          </cell>
          <cell r="E985" t="str">
            <v>Pelayanan</v>
          </cell>
          <cell r="F985">
            <v>0</v>
          </cell>
          <cell r="G985">
            <v>0</v>
          </cell>
        </row>
        <row r="986">
          <cell r="C986" t="str">
            <v>SEKRETARIS</v>
          </cell>
          <cell r="E986" t="str">
            <v>Pelayanan</v>
          </cell>
          <cell r="F986">
            <v>0</v>
          </cell>
          <cell r="G986">
            <v>0</v>
          </cell>
        </row>
        <row r="987">
          <cell r="C987" t="str">
            <v>SEKRETARIS KETUA MK</v>
          </cell>
          <cell r="E987" t="str">
            <v>Pelayanan</v>
          </cell>
          <cell r="F987" t="str">
            <v>SEKRETARIS</v>
          </cell>
          <cell r="G987" t="str">
            <v>KETUA MK</v>
          </cell>
        </row>
        <row r="988">
          <cell r="C988" t="str">
            <v>SEKRETARIS WAKIL KETUA MK</v>
          </cell>
          <cell r="E988" t="str">
            <v>Pelayanan</v>
          </cell>
          <cell r="F988" t="str">
            <v>SEKRETARIS</v>
          </cell>
          <cell r="G988" t="str">
            <v>WAKIL KETUA MK</v>
          </cell>
        </row>
        <row r="989">
          <cell r="C989" t="str">
            <v>PEMELIHARA BARANG</v>
          </cell>
          <cell r="D989" t="str">
            <v>Tidak untuk formasi CPNS</v>
          </cell>
          <cell r="E989" t="str">
            <v>Pemelihara/Perawat</v>
          </cell>
          <cell r="F989" t="str">
            <v>PEMELIHARA</v>
          </cell>
          <cell r="G989" t="str">
            <v>BARANG</v>
          </cell>
        </row>
        <row r="990">
          <cell r="C990" t="str">
            <v>PEMELIHARA GEDUNG</v>
          </cell>
          <cell r="D990" t="str">
            <v>Tidak untuk formasi CPNS</v>
          </cell>
          <cell r="E990" t="str">
            <v>Pemelihara/Perawat</v>
          </cell>
          <cell r="F990" t="str">
            <v>PEMELIHARA</v>
          </cell>
          <cell r="G990" t="str">
            <v>GEDUNG</v>
          </cell>
        </row>
        <row r="991">
          <cell r="C991" t="str">
            <v>PEMELIHARA HEWAN PERCOBAAN</v>
          </cell>
          <cell r="D991" t="str">
            <v>Tidak untuk formasi CPNS</v>
          </cell>
          <cell r="E991" t="str">
            <v>Pemelihara/Perawat</v>
          </cell>
          <cell r="F991" t="str">
            <v>PEMELIHARA</v>
          </cell>
          <cell r="G991" t="str">
            <v>HEWAN PERCOBAAN</v>
          </cell>
        </row>
        <row r="992">
          <cell r="C992" t="str">
            <v>PEMELIHARA KEBUN</v>
          </cell>
          <cell r="D992" t="str">
            <v>Tidak untuk formasi CPNS</v>
          </cell>
          <cell r="E992" t="str">
            <v>Pemelihara/Perawat</v>
          </cell>
          <cell r="F992" t="str">
            <v>PEMELIHARA</v>
          </cell>
          <cell r="G992" t="str">
            <v>KEBUN</v>
          </cell>
        </row>
        <row r="993">
          <cell r="C993" t="str">
            <v>PEMELIHARA KENDARAAN</v>
          </cell>
          <cell r="D993" t="str">
            <v>Tidak untuk formasi CPNS</v>
          </cell>
          <cell r="E993" t="str">
            <v>Pemelihara/Perawat</v>
          </cell>
          <cell r="F993" t="str">
            <v>PEMELIHARA</v>
          </cell>
          <cell r="G993" t="str">
            <v>KENDARAAN</v>
          </cell>
        </row>
        <row r="994">
          <cell r="C994" t="str">
            <v>PEMELIHARA KOLEKSI DAN MUSEUM</v>
          </cell>
          <cell r="E994" t="str">
            <v>Pemelihara/Perawat</v>
          </cell>
          <cell r="F994" t="str">
            <v>PEMELIHARA</v>
          </cell>
          <cell r="G994" t="str">
            <v>KOLEKSI DAN MUSEUM</v>
          </cell>
        </row>
        <row r="995">
          <cell r="C995" t="str">
            <v>PEMELIHARA PERALATAN</v>
          </cell>
          <cell r="D995" t="str">
            <v>Tidak untuk formasi CPNS</v>
          </cell>
          <cell r="E995" t="str">
            <v>Pemelihara/Perawat</v>
          </cell>
          <cell r="F995" t="str">
            <v>PEMELIHARA</v>
          </cell>
          <cell r="G995" t="str">
            <v>PERALATAN</v>
          </cell>
        </row>
        <row r="996">
          <cell r="C996" t="str">
            <v>PEMELIHARA SATWA</v>
          </cell>
          <cell r="D996" t="str">
            <v>Tidak untuk formasi CPNS</v>
          </cell>
          <cell r="E996" t="str">
            <v>Pemelihara/Perawat</v>
          </cell>
          <cell r="F996" t="str">
            <v>PEMELIHARA</v>
          </cell>
          <cell r="G996" t="str">
            <v>SATWA</v>
          </cell>
        </row>
        <row r="997">
          <cell r="C997" t="str">
            <v>PEMELIHARA SENJATA API</v>
          </cell>
          <cell r="D997" t="str">
            <v>Tidak untuk formasi CPNS</v>
          </cell>
          <cell r="E997" t="str">
            <v>Pemelihara/Perawat</v>
          </cell>
          <cell r="F997" t="str">
            <v>PEMELIHARA</v>
          </cell>
          <cell r="G997" t="str">
            <v>SENJATA API</v>
          </cell>
        </row>
        <row r="998">
          <cell r="C998" t="str">
            <v>PEMELIHARA TUMBUHAN</v>
          </cell>
          <cell r="D998" t="str">
            <v>Tidak untuk formasi CPNS</v>
          </cell>
          <cell r="E998" t="str">
            <v>Pemelihara/Perawat</v>
          </cell>
          <cell r="F998" t="str">
            <v>PEMELIHARA</v>
          </cell>
          <cell r="G998" t="str">
            <v>TUMBUHAN</v>
          </cell>
        </row>
        <row r="999">
          <cell r="C999" t="str">
            <v>PEMELIHARAAN SARANA DAN PRASARANA KANTOR</v>
          </cell>
          <cell r="E999" t="str">
            <v>Pemelihara/Perawat</v>
          </cell>
          <cell r="F999" t="str">
            <v>PEMELIHARAAN</v>
          </cell>
          <cell r="G999" t="str">
            <v>SARANA DAN PRASARANA KANTOR</v>
          </cell>
        </row>
        <row r="1000">
          <cell r="C1000" t="str">
            <v>PERAWAT TERNAK</v>
          </cell>
          <cell r="D1000" t="str">
            <v>Tidak untuk formasi CPNS</v>
          </cell>
          <cell r="E1000" t="str">
            <v>Pemelihara/Perawat</v>
          </cell>
          <cell r="F1000" t="str">
            <v>PERAWAT</v>
          </cell>
          <cell r="G1000" t="str">
            <v>TERNAK</v>
          </cell>
        </row>
        <row r="1001">
          <cell r="C1001" t="str">
            <v>PEMANDU WISATA ISTANA</v>
          </cell>
          <cell r="E1001" t="str">
            <v>Penata</v>
          </cell>
          <cell r="F1001" t="str">
            <v>PEMANDU</v>
          </cell>
          <cell r="G1001" t="str">
            <v>WISATA ISTANA</v>
          </cell>
        </row>
        <row r="1002">
          <cell r="C1002" t="str">
            <v>PENATA BAHAN EVALUASI DAN MONITORING KEGIATAN</v>
          </cell>
          <cell r="E1002" t="str">
            <v>Penata</v>
          </cell>
          <cell r="F1002" t="str">
            <v>PENATA</v>
          </cell>
          <cell r="G1002" t="str">
            <v>BAHAN EVALUASI DAN MONITORING KEGIATAN</v>
          </cell>
        </row>
        <row r="1003">
          <cell r="C1003" t="str">
            <v>PENATA BOGA</v>
          </cell>
          <cell r="E1003" t="str">
            <v>Penata</v>
          </cell>
          <cell r="F1003" t="str">
            <v>PENATA</v>
          </cell>
          <cell r="G1003" t="str">
            <v>BOGA</v>
          </cell>
        </row>
        <row r="1004">
          <cell r="C1004" t="str">
            <v>PENATA DOKUMEN BAHASA DAN SASTRA</v>
          </cell>
          <cell r="E1004" t="str">
            <v>Penata</v>
          </cell>
          <cell r="F1004" t="str">
            <v>PENATA</v>
          </cell>
          <cell r="G1004" t="str">
            <v>DOKUMEN BAHASA DAN SASTRA</v>
          </cell>
        </row>
        <row r="1005">
          <cell r="C1005" t="str">
            <v>PENATA DOKUMEN FILM</v>
          </cell>
          <cell r="E1005" t="str">
            <v>Penata</v>
          </cell>
          <cell r="F1005" t="str">
            <v>PENATA</v>
          </cell>
          <cell r="G1005" t="str">
            <v>DOKUMEN FILM</v>
          </cell>
        </row>
        <row r="1006">
          <cell r="C1006" t="str">
            <v>PENATA DOKUMEN HASIL PRODUKSI</v>
          </cell>
          <cell r="E1006" t="str">
            <v>Penata</v>
          </cell>
          <cell r="F1006" t="str">
            <v>PENATA</v>
          </cell>
          <cell r="G1006" t="str">
            <v>DOKUMEN HASIL PRODUKSI</v>
          </cell>
        </row>
        <row r="1007">
          <cell r="C1007" t="str">
            <v>PENATA JAMUAN</v>
          </cell>
          <cell r="E1007" t="str">
            <v>Penata</v>
          </cell>
          <cell r="F1007" t="str">
            <v>PENATA</v>
          </cell>
          <cell r="G1007" t="str">
            <v>JAMUAN</v>
          </cell>
        </row>
        <row r="1008">
          <cell r="C1008" t="str">
            <v>PENATA LAPORAN KEUANGAN</v>
          </cell>
          <cell r="E1008" t="str">
            <v>Penata</v>
          </cell>
          <cell r="F1008" t="str">
            <v>PENATA</v>
          </cell>
          <cell r="G1008" t="str">
            <v>LAPORAN KEUANGAN</v>
          </cell>
        </row>
        <row r="1009">
          <cell r="C1009" t="str">
            <v>PRAMUSAJI</v>
          </cell>
          <cell r="E1009" t="str">
            <v>Penata</v>
          </cell>
          <cell r="F1009">
            <v>0</v>
          </cell>
          <cell r="G1009">
            <v>0</v>
          </cell>
        </row>
        <row r="1010">
          <cell r="C1010" t="str">
            <v>PRAMUSAJI KEPRESIDENAN</v>
          </cell>
          <cell r="E1010" t="str">
            <v>Penata</v>
          </cell>
          <cell r="F1010" t="str">
            <v>PRAMUSAJI</v>
          </cell>
          <cell r="G1010" t="str">
            <v>KEPRESIDENAN</v>
          </cell>
        </row>
        <row r="1011">
          <cell r="C1011" t="str">
            <v>LEGISLASI</v>
          </cell>
          <cell r="E1011" t="str">
            <v>Pencatat</v>
          </cell>
          <cell r="F1011">
            <v>0</v>
          </cell>
          <cell r="G1011">
            <v>0</v>
          </cell>
        </row>
        <row r="1012">
          <cell r="C1012" t="str">
            <v>NOTULIS RAPAT</v>
          </cell>
          <cell r="E1012" t="str">
            <v>Pencatat</v>
          </cell>
          <cell r="F1012" t="str">
            <v>NOTULIS</v>
          </cell>
          <cell r="G1012" t="str">
            <v>RAPAT</v>
          </cell>
        </row>
        <row r="1013">
          <cell r="C1013" t="str">
            <v>PEMEGANG BUKU</v>
          </cell>
          <cell r="E1013" t="str">
            <v>Pencatat</v>
          </cell>
          <cell r="F1013" t="str">
            <v>PEMEGANG</v>
          </cell>
          <cell r="G1013" t="str">
            <v>BUKU</v>
          </cell>
        </row>
        <row r="1014">
          <cell r="C1014" t="str">
            <v>PEMROSES DOKUMEN ATDIKBUD DAN SEKOLAH INDONESIA</v>
          </cell>
          <cell r="E1014" t="str">
            <v>Pencatat</v>
          </cell>
          <cell r="F1014" t="str">
            <v>PEMROSES</v>
          </cell>
          <cell r="G1014" t="str">
            <v>DOKUMEN ATDIKBUD DAN SEKOLAH INDONESIA</v>
          </cell>
        </row>
        <row r="1015">
          <cell r="C1015" t="str">
            <v>PEMROSES DOKUMEN PERJALANAN LUAR NEGERI</v>
          </cell>
          <cell r="E1015" t="str">
            <v>Pencatat</v>
          </cell>
          <cell r="F1015" t="str">
            <v>PEMROSES</v>
          </cell>
          <cell r="G1015" t="str">
            <v>DOKUMEN PERJALANAN LUAR NEGERI</v>
          </cell>
        </row>
        <row r="1016">
          <cell r="C1016" t="str">
            <v>PENGUMPUL TATA USAHA DRN</v>
          </cell>
          <cell r="E1016" t="str">
            <v>Pencatat</v>
          </cell>
          <cell r="F1016" t="str">
            <v>PENGUMPUL</v>
          </cell>
          <cell r="G1016" t="str">
            <v>TATA USAHA DRN</v>
          </cell>
        </row>
        <row r="1017">
          <cell r="C1017" t="str">
            <v>PENULIS STENO</v>
          </cell>
          <cell r="E1017" t="str">
            <v>Pencatat</v>
          </cell>
          <cell r="F1017" t="str">
            <v>PENULIS</v>
          </cell>
          <cell r="G1017" t="str">
            <v>STENO</v>
          </cell>
        </row>
        <row r="1018">
          <cell r="C1018" t="str">
            <v>PENYIAP TATA USAHA DRN</v>
          </cell>
          <cell r="E1018" t="str">
            <v>Pencatat</v>
          </cell>
          <cell r="F1018" t="str">
            <v>PENYIAP</v>
          </cell>
          <cell r="G1018" t="str">
            <v>TATA USAHA DRN</v>
          </cell>
        </row>
        <row r="1019">
          <cell r="C1019" t="str">
            <v>PENYUSUN DATA DAN DOKUMENTASI KEBUTUHAN SARANA PEMILU</v>
          </cell>
          <cell r="E1019" t="str">
            <v>Pencatat</v>
          </cell>
          <cell r="F1019" t="str">
            <v>PENYUSUN</v>
          </cell>
          <cell r="G1019" t="str">
            <v>DATA DAN DOKUMENTASI KEBUTUHAN SARANA PEMILU</v>
          </cell>
        </row>
        <row r="1020">
          <cell r="C1020" t="str">
            <v>PENYUSUN RISALAH</v>
          </cell>
          <cell r="E1020" t="str">
            <v>Pencatat</v>
          </cell>
          <cell r="F1020" t="str">
            <v>PENYUSUN</v>
          </cell>
          <cell r="G1020" t="str">
            <v>RISALAH</v>
          </cell>
        </row>
        <row r="1021">
          <cell r="C1021" t="str">
            <v>PENYUSUN TATA USAHA DRN</v>
          </cell>
          <cell r="E1021" t="str">
            <v>Pencatat</v>
          </cell>
          <cell r="F1021" t="str">
            <v>PENYUSUN</v>
          </cell>
          <cell r="G1021" t="str">
            <v>TATA USAHA DRN</v>
          </cell>
        </row>
        <row r="1022">
          <cell r="C1022" t="str">
            <v>TRANKRIPTOR</v>
          </cell>
          <cell r="E1022" t="str">
            <v>Pencatat</v>
          </cell>
          <cell r="F1022">
            <v>0</v>
          </cell>
          <cell r="G1022">
            <v>0</v>
          </cell>
        </row>
        <row r="1023">
          <cell r="C1023" t="str">
            <v>PANITERA</v>
          </cell>
          <cell r="E1023" t="str">
            <v>Penegakan</v>
          </cell>
          <cell r="F1023">
            <v>0</v>
          </cell>
          <cell r="G1023">
            <v>0</v>
          </cell>
        </row>
        <row r="1024">
          <cell r="C1024" t="str">
            <v>PANITERA PENGADILAN</v>
          </cell>
          <cell r="E1024" t="str">
            <v>Penegakan</v>
          </cell>
          <cell r="F1024" t="str">
            <v>PANITERA</v>
          </cell>
          <cell r="G1024" t="str">
            <v>PENGADILAN</v>
          </cell>
        </row>
        <row r="1025">
          <cell r="C1025" t="str">
            <v>PANITERA PENGADILAN (MA)</v>
          </cell>
          <cell r="E1025" t="str">
            <v>Penegakan</v>
          </cell>
          <cell r="F1025" t="str">
            <v>PANITERA</v>
          </cell>
          <cell r="G1025" t="str">
            <v>PENGADILAN (MA)</v>
          </cell>
        </row>
        <row r="1026">
          <cell r="C1026" t="str">
            <v>PENGAWAL TAHANAN</v>
          </cell>
          <cell r="E1026" t="str">
            <v>Penegakan</v>
          </cell>
          <cell r="F1026" t="str">
            <v>PENGAWAL</v>
          </cell>
          <cell r="G1026" t="str">
            <v>TAHANAN</v>
          </cell>
        </row>
        <row r="1027">
          <cell r="C1027" t="str">
            <v>PENYIDIK</v>
          </cell>
          <cell r="E1027" t="str">
            <v>Penegakan</v>
          </cell>
          <cell r="F1027">
            <v>0</v>
          </cell>
          <cell r="G1027">
            <v>0</v>
          </cell>
        </row>
        <row r="1028">
          <cell r="C1028" t="str">
            <v>PENYIDIK PIDANA KHUSUS</v>
          </cell>
          <cell r="E1028" t="str">
            <v>Penegakan</v>
          </cell>
          <cell r="F1028" t="str">
            <v>PENYIDIK</v>
          </cell>
          <cell r="G1028" t="str">
            <v>PIDANA KHUSUS</v>
          </cell>
        </row>
        <row r="1029">
          <cell r="C1029" t="str">
            <v>PENYIDIK PIDANA UMUM</v>
          </cell>
          <cell r="E1029" t="str">
            <v>Penegakan</v>
          </cell>
          <cell r="F1029" t="str">
            <v>PENYIDIK</v>
          </cell>
          <cell r="G1029" t="str">
            <v>PIDANA UMUM</v>
          </cell>
        </row>
        <row r="1030">
          <cell r="C1030" t="str">
            <v>PENELAAH AUDIT KESELAMATAN JALAN</v>
          </cell>
          <cell r="E1030" t="str">
            <v>Penelaah</v>
          </cell>
          <cell r="F1030" t="str">
            <v>PENELAAH</v>
          </cell>
          <cell r="G1030" t="str">
            <v>AUDIT KESELAMATAN JALAN</v>
          </cell>
        </row>
        <row r="1031">
          <cell r="C1031" t="str">
            <v>PENELAAH BAHAN JALAN</v>
          </cell>
          <cell r="E1031" t="str">
            <v>Penelaah</v>
          </cell>
          <cell r="F1031" t="str">
            <v>PENELAAH</v>
          </cell>
          <cell r="G1031" t="str">
            <v>BAHAN JALAN</v>
          </cell>
        </row>
        <row r="1032">
          <cell r="C1032" t="str">
            <v>PENELAAH BAHAN KAJIAN BENCANA ALAM</v>
          </cell>
          <cell r="E1032" t="str">
            <v>Penelaah</v>
          </cell>
          <cell r="F1032" t="str">
            <v>PENELAAH</v>
          </cell>
          <cell r="G1032" t="str">
            <v>BAHAN KAJIAN BENCANA ALAM</v>
          </cell>
        </row>
        <row r="1033">
          <cell r="C1033" t="str">
            <v>PENELAAH BIDANG SOSIAL</v>
          </cell>
          <cell r="E1033" t="str">
            <v>Penelaah</v>
          </cell>
          <cell r="F1033" t="str">
            <v>PENELAAH</v>
          </cell>
          <cell r="G1033" t="str">
            <v>BIDANG SOSIAL</v>
          </cell>
        </row>
        <row r="1034">
          <cell r="C1034" t="str">
            <v>PENELAAH DAMPAK LINGKUNGAN</v>
          </cell>
          <cell r="E1034" t="str">
            <v>Penelaah</v>
          </cell>
          <cell r="F1034" t="str">
            <v>PENELAAH</v>
          </cell>
          <cell r="G1034" t="str">
            <v>DAMPAK LINGKUNGAN</v>
          </cell>
        </row>
        <row r="1035">
          <cell r="C1035" t="str">
            <v>PENELAAH DATA PENGENDALIAN BAHAN BAKU</v>
          </cell>
          <cell r="E1035" t="str">
            <v>Penelaah</v>
          </cell>
          <cell r="F1035" t="str">
            <v>PENELAAH</v>
          </cell>
          <cell r="G1035" t="str">
            <v>DATA PENGENDALIAN BAHAN BAKU</v>
          </cell>
        </row>
        <row r="1036">
          <cell r="C1036" t="str">
            <v>PENELAAH DATA PENGOLAHAN INDUSTRI PRIMER</v>
          </cell>
          <cell r="E1036" t="str">
            <v>Penelaah</v>
          </cell>
          <cell r="F1036" t="str">
            <v>PENELAAH</v>
          </cell>
          <cell r="G1036" t="str">
            <v>DATA PENGOLAHAN INDUSTRI PRIMER</v>
          </cell>
        </row>
        <row r="1037">
          <cell r="C1037" t="str">
            <v>PENELAAH DATA PENGUJIAN MUTU PERSUTERAAN ALAM</v>
          </cell>
          <cell r="E1037" t="str">
            <v>Penelaah</v>
          </cell>
          <cell r="F1037" t="str">
            <v>PENELAAH</v>
          </cell>
          <cell r="G1037" t="str">
            <v>DATA PENGUJIAN MUTU PERSUTERAAN ALAM</v>
          </cell>
        </row>
        <row r="1038">
          <cell r="C1038" t="str">
            <v>PENELAAH DATA PENGUKURAN DAN PENGUJIAN HASIL HUTAN BUKAN KAYU</v>
          </cell>
          <cell r="E1038" t="str">
            <v>Penelaah</v>
          </cell>
          <cell r="F1038" t="str">
            <v>PENELAAH</v>
          </cell>
          <cell r="G1038" t="str">
            <v>DATA PENGUKURAN DAN PENGUJIAN HASIL HUTAN BUKAN KAYU</v>
          </cell>
        </row>
        <row r="1039">
          <cell r="C1039" t="str">
            <v>PENELAAH DATA PENGUKURAN DAN PENGUJIAN HASIL HUTAN KAYU</v>
          </cell>
          <cell r="E1039" t="str">
            <v>Penelaah</v>
          </cell>
          <cell r="F1039" t="str">
            <v>PENELAAH</v>
          </cell>
          <cell r="G1039" t="str">
            <v>DATA PENGUKURAN DAN PENGUJIAN HASIL HUTAN KAYU</v>
          </cell>
        </row>
        <row r="1040">
          <cell r="C1040" t="str">
            <v>PENELAAH DATA SDA</v>
          </cell>
          <cell r="E1040" t="str">
            <v>Penelaah</v>
          </cell>
          <cell r="F1040" t="str">
            <v>PENELAAH</v>
          </cell>
          <cell r="G1040" t="str">
            <v>DATA SDA</v>
          </cell>
        </row>
        <row r="1041">
          <cell r="C1041" t="str">
            <v>PENELAAH DATA SERTIFIKASI DAN AKREDITASI TELUR ULAT SUTERA</v>
          </cell>
          <cell r="E1041" t="str">
            <v>Penelaah</v>
          </cell>
          <cell r="F1041" t="str">
            <v>PENELAAH</v>
          </cell>
          <cell r="G1041" t="str">
            <v>DATA SERTIFIKASI DAN AKREDITASI TELUR ULAT SUTERA</v>
          </cell>
        </row>
        <row r="1042">
          <cell r="C1042" t="str">
            <v>PENELAAH DATA SERTIFIKASI MUTU BENIH/BIBIT</v>
          </cell>
          <cell r="E1042" t="str">
            <v>Penelaah</v>
          </cell>
          <cell r="F1042" t="str">
            <v>PENELAAH</v>
          </cell>
          <cell r="G1042" t="str">
            <v>DATA SERTIFIKASI MUTU BENIH/BIBIT</v>
          </cell>
        </row>
        <row r="1043">
          <cell r="C1043" t="str">
            <v>PENELAAH DATA SISTEM INFORMASI PERBENIHAN DAN PEMBIBITAN TANAMAN HUTAN</v>
          </cell>
          <cell r="E1043" t="str">
            <v>Penelaah</v>
          </cell>
          <cell r="F1043" t="str">
            <v>PENELAAH</v>
          </cell>
          <cell r="G1043" t="str">
            <v>DATA SISTEM INFORMASI PERBENIHAN DAN PEMBIBITAN TANAMAN HUTAN</v>
          </cell>
        </row>
        <row r="1044">
          <cell r="C1044" t="str">
            <v>PENELAAH DATA STATISTIK PENGELOLAAN DAS</v>
          </cell>
          <cell r="E1044" t="str">
            <v>Penelaah</v>
          </cell>
          <cell r="F1044" t="str">
            <v>PENELAAH</v>
          </cell>
          <cell r="G1044" t="str">
            <v>DATA STATISTIK PENGELOLAAN DAS</v>
          </cell>
        </row>
        <row r="1045">
          <cell r="C1045" t="str">
            <v>PENELAAH DATA SUMBER BENIH</v>
          </cell>
          <cell r="E1045" t="str">
            <v>Penelaah</v>
          </cell>
          <cell r="F1045" t="str">
            <v>PENELAAH</v>
          </cell>
          <cell r="G1045" t="str">
            <v>DATA SUMBER BENIH</v>
          </cell>
        </row>
        <row r="1046">
          <cell r="C1046" t="str">
            <v>PENELAAH DATA SUMBERDAYA GENETIK</v>
          </cell>
          <cell r="E1046" t="str">
            <v>Penelaah</v>
          </cell>
          <cell r="F1046" t="str">
            <v>PENELAAH</v>
          </cell>
          <cell r="G1046" t="str">
            <v>DATA SUMBERDAYA GENETIK</v>
          </cell>
        </row>
        <row r="1047">
          <cell r="C1047" t="str">
            <v>PENELAAH DATA TANDA LEGALITAS HASIL HUTAN</v>
          </cell>
          <cell r="E1047" t="str">
            <v>Penelaah</v>
          </cell>
          <cell r="F1047" t="str">
            <v>PENELAAH</v>
          </cell>
          <cell r="G1047" t="str">
            <v>DATA TANDA LEGALITAS HASIL HUTAN</v>
          </cell>
        </row>
        <row r="1048">
          <cell r="C1048" t="str">
            <v>PENELAAH DIFUSI &amp; ALIH TEKNOLOGI</v>
          </cell>
          <cell r="E1048" t="str">
            <v>Penelaah</v>
          </cell>
          <cell r="F1048" t="str">
            <v>PENELAAH</v>
          </cell>
          <cell r="G1048" t="str">
            <v>DIFUSI &amp; ALIH TEKNOLOGI</v>
          </cell>
        </row>
        <row r="1049">
          <cell r="C1049" t="str">
            <v>PENELAAH EROSI DAN SEDIMENTASI</v>
          </cell>
          <cell r="E1049" t="str">
            <v>Penelaah</v>
          </cell>
          <cell r="F1049" t="str">
            <v>PENELAAH</v>
          </cell>
          <cell r="G1049" t="str">
            <v>EROSI DAN SEDIMENTASI</v>
          </cell>
        </row>
        <row r="1050">
          <cell r="C1050" t="str">
            <v>PENELAAH INVESTASI JALAN TOL</v>
          </cell>
          <cell r="E1050" t="str">
            <v>Penelaah</v>
          </cell>
          <cell r="F1050" t="str">
            <v>PENELAAH</v>
          </cell>
          <cell r="G1050" t="str">
            <v>INVESTASI JALAN TOL</v>
          </cell>
        </row>
        <row r="1051">
          <cell r="C1051" t="str">
            <v>PENELAAH KEBIJAKAN PENGADAAN BARANG/JASA</v>
          </cell>
          <cell r="E1051" t="str">
            <v>Penelaah</v>
          </cell>
          <cell r="F1051" t="str">
            <v>PENELAAH</v>
          </cell>
          <cell r="G1051" t="str">
            <v>KEBIJAKAN PENGADAAN BARANG/JASA</v>
          </cell>
        </row>
        <row r="1052">
          <cell r="C1052" t="str">
            <v>PENELAAH LHP DAN KERUGIAN NEGARA</v>
          </cell>
          <cell r="E1052" t="str">
            <v>Penelaah</v>
          </cell>
          <cell r="F1052" t="str">
            <v>PENELAAH</v>
          </cell>
          <cell r="G1052" t="str">
            <v>LHP DAN KERUGIAN NEGARA</v>
          </cell>
        </row>
        <row r="1053">
          <cell r="C1053" t="str">
            <v>PENELAAH PENERAPAN &amp; PELAYANAN TEKNIS</v>
          </cell>
          <cell r="E1053" t="str">
            <v>Penelaah</v>
          </cell>
          <cell r="F1053" t="str">
            <v>PENELAAH</v>
          </cell>
          <cell r="G1053" t="str">
            <v>PENERAPAN &amp; PELAYANAN TEKNIS</v>
          </cell>
        </row>
        <row r="1054">
          <cell r="C1054" t="str">
            <v>PENELAAH PENGADAAN TANAH</v>
          </cell>
          <cell r="E1054" t="str">
            <v>Penelaah</v>
          </cell>
          <cell r="F1054" t="str">
            <v>PENELAAH</v>
          </cell>
          <cell r="G1054" t="str">
            <v>PENGADAAN TANAH</v>
          </cell>
        </row>
        <row r="1055">
          <cell r="C1055" t="str">
            <v>PENELAAH PENGELOLAAN LEGER JALAN</v>
          </cell>
          <cell r="E1055" t="str">
            <v>Penelaah</v>
          </cell>
          <cell r="F1055" t="str">
            <v>PENELAAH</v>
          </cell>
          <cell r="G1055" t="str">
            <v>PENGELOLAAN LEGER JALAN</v>
          </cell>
        </row>
        <row r="1056">
          <cell r="C1056" t="str">
            <v>PENELAAH PENGEMBANGAN USAHA</v>
          </cell>
          <cell r="E1056" t="str">
            <v>Penelaah</v>
          </cell>
          <cell r="F1056" t="str">
            <v>PENELAAH</v>
          </cell>
          <cell r="G1056" t="str">
            <v>PENGEMBANGAN USAHA</v>
          </cell>
        </row>
        <row r="1057">
          <cell r="C1057" t="str">
            <v>PENELAAH PERJANJIAN &amp; INFORMASI HUKUM</v>
          </cell>
          <cell r="E1057" t="str">
            <v>Penelaah</v>
          </cell>
          <cell r="F1057" t="str">
            <v>PENELAAH</v>
          </cell>
          <cell r="G1057" t="str">
            <v>PERJANJIAN &amp; INFORMASI HUKUM</v>
          </cell>
        </row>
        <row r="1058">
          <cell r="C1058" t="str">
            <v>PENGKAJI BAHASA DAN SASTRA</v>
          </cell>
          <cell r="E1058" t="str">
            <v>Penelaah</v>
          </cell>
          <cell r="F1058" t="str">
            <v>PENGKAJI</v>
          </cell>
          <cell r="G1058" t="str">
            <v>BAHASA DAN SASTRA</v>
          </cell>
        </row>
        <row r="1059">
          <cell r="C1059" t="str">
            <v>PENGKAJI PELESTARIAN CAGAR BUDAYA</v>
          </cell>
          <cell r="E1059" t="str">
            <v>Penelaah</v>
          </cell>
          <cell r="F1059" t="str">
            <v>PENGKAJI</v>
          </cell>
          <cell r="G1059" t="str">
            <v>PELESTARIAN CAGAR BUDAYA</v>
          </cell>
        </row>
        <row r="1060">
          <cell r="C1060" t="str">
            <v>PENGKAJI PELINDUNGAN SITUS MANUSIA PURBA</v>
          </cell>
          <cell r="E1060" t="str">
            <v>Penelaah</v>
          </cell>
          <cell r="F1060" t="str">
            <v>PENGKAJI</v>
          </cell>
          <cell r="G1060" t="str">
            <v>PELINDUNGAN SITUS MANUSIA PURBA</v>
          </cell>
        </row>
        <row r="1061">
          <cell r="C1061" t="str">
            <v>PENGKAJI PENGEMBANGAN SITUS MANUSIA PURBA</v>
          </cell>
          <cell r="E1061" t="str">
            <v>Penelaah</v>
          </cell>
          <cell r="F1061" t="str">
            <v>PENGKAJI</v>
          </cell>
          <cell r="G1061" t="str">
            <v>PENGEMBANGAN SITUS MANUSIA PURBA</v>
          </cell>
        </row>
        <row r="1062">
          <cell r="C1062" t="str">
            <v>FILOLOG</v>
          </cell>
          <cell r="E1062" t="str">
            <v>Pengelola</v>
          </cell>
          <cell r="F1062">
            <v>0</v>
          </cell>
          <cell r="G1062">
            <v>0</v>
          </cell>
        </row>
        <row r="1063">
          <cell r="C1063" t="str">
            <v>KONSERVATOR</v>
          </cell>
          <cell r="E1063" t="str">
            <v>Pengelola</v>
          </cell>
          <cell r="F1063">
            <v>0</v>
          </cell>
          <cell r="G1063">
            <v>0</v>
          </cell>
        </row>
        <row r="1064">
          <cell r="C1064" t="str">
            <v>LABORAN</v>
          </cell>
          <cell r="E1064" t="str">
            <v>Pengelola</v>
          </cell>
          <cell r="F1064">
            <v>0</v>
          </cell>
          <cell r="G1064">
            <v>0</v>
          </cell>
        </row>
        <row r="1065">
          <cell r="C1065" t="str">
            <v>PENERIMA LAYANAN PENGADUAN</v>
          </cell>
          <cell r="E1065" t="str">
            <v>Pengelola</v>
          </cell>
          <cell r="F1065" t="str">
            <v>PENERIMA</v>
          </cell>
          <cell r="G1065" t="str">
            <v>LAYANAN PENGADUAN</v>
          </cell>
        </row>
        <row r="1066">
          <cell r="C1066" t="str">
            <v>PENGELOLA ALSINTAN</v>
          </cell>
          <cell r="D1066" t="str">
            <v>Tidak untuk Formasi CPNS</v>
          </cell>
          <cell r="E1066" t="str">
            <v>Pengelola</v>
          </cell>
          <cell r="F1066" t="str">
            <v>PENGELOLA</v>
          </cell>
          <cell r="G1066" t="str">
            <v>ALSINTAN</v>
          </cell>
        </row>
        <row r="1067">
          <cell r="C1067" t="str">
            <v>PENGELOLA DAN KEBUTUHAN BIBIT TANAMAN PADI, BUAH-BUAHAN SERTA SAYURAN</v>
          </cell>
          <cell r="D1067" t="str">
            <v>Tidak untuk Formasi CPNS</v>
          </cell>
          <cell r="E1067" t="str">
            <v>Pengelola</v>
          </cell>
          <cell r="F1067" t="str">
            <v>PENGELOLA</v>
          </cell>
          <cell r="G1067" t="str">
            <v>DAN KEBUTUHAN BIBIT TANAMAN PADI, BUAH-BUAHAN SERTA SAYURAN</v>
          </cell>
        </row>
        <row r="1068">
          <cell r="C1068" t="str">
            <v>PENGELOLA DATA PERKARA</v>
          </cell>
          <cell r="E1068" t="str">
            <v>Pengelola</v>
          </cell>
          <cell r="F1068" t="str">
            <v>PENGELOLA</v>
          </cell>
          <cell r="G1068" t="str">
            <v>DATA PERKARA</v>
          </cell>
        </row>
        <row r="1069">
          <cell r="C1069" t="str">
            <v>PENGELOLA DATA HAK ATAS TANAH</v>
          </cell>
          <cell r="E1069" t="str">
            <v>Pengelola</v>
          </cell>
          <cell r="F1069" t="str">
            <v>PENGELOLA</v>
          </cell>
          <cell r="G1069" t="str">
            <v>DATA HAK ATAS TANAH</v>
          </cell>
        </row>
        <row r="1070">
          <cell r="C1070" t="str">
            <v>PENGELOLA DATA KONSOLIDASI TANAH</v>
          </cell>
          <cell r="E1070" t="str">
            <v>Pengelola</v>
          </cell>
          <cell r="F1070" t="str">
            <v>PENGELOLA</v>
          </cell>
          <cell r="G1070" t="str">
            <v>DATA KONSOLIDASI TANAH</v>
          </cell>
        </row>
        <row r="1071">
          <cell r="C1071" t="str">
            <v>PENGELOLA DATA PEMBERDAYAAN MASYARAKAT DAN KELEMBAGAAN</v>
          </cell>
          <cell r="E1071" t="str">
            <v>Pengelola</v>
          </cell>
          <cell r="F1071" t="str">
            <v>PENGELOLA</v>
          </cell>
          <cell r="G1071" t="str">
            <v>DATA PEMBERDAYAAN MASYARAKAT DAN KELEMBAGAAN</v>
          </cell>
        </row>
        <row r="1072">
          <cell r="C1072" t="str">
            <v>PENGELOLA DATA PENATAGUNAAN TANAH</v>
          </cell>
          <cell r="E1072" t="str">
            <v>Pengelola</v>
          </cell>
          <cell r="F1072" t="str">
            <v>PENGELOLA</v>
          </cell>
          <cell r="G1072" t="str">
            <v>DATA PENATAGUNAAN TANAH</v>
          </cell>
        </row>
        <row r="1073">
          <cell r="C1073" t="str">
            <v>PENGELOLA DATA PENGENDALIAN PERTANAHAN</v>
          </cell>
          <cell r="E1073" t="str">
            <v>Pengelola</v>
          </cell>
          <cell r="F1073" t="str">
            <v>PENGELOLA</v>
          </cell>
          <cell r="G1073" t="str">
            <v>DATA PENGENDALIAN PERTANAHAN</v>
          </cell>
        </row>
        <row r="1074">
          <cell r="C1074" t="str">
            <v>PENGELOLA DATA PENGUKURAN DAN PEMETAAN</v>
          </cell>
          <cell r="E1074" t="str">
            <v>Pengelola</v>
          </cell>
          <cell r="F1074" t="str">
            <v>PENGELOLA</v>
          </cell>
          <cell r="G1074" t="str">
            <v>DATA PENGUKURAN DAN PEMETAAN</v>
          </cell>
        </row>
        <row r="1075">
          <cell r="C1075" t="str">
            <v>PENGELOLA DATA PENYUSUNAN BAHAN PEMBINAAN TEKNIS PENGUKURAN DAN PEMETAAN</v>
          </cell>
          <cell r="E1075" t="str">
            <v>Pengelola</v>
          </cell>
          <cell r="F1075" t="str">
            <v>PENGELOLA</v>
          </cell>
          <cell r="G1075" t="str">
            <v>DATA PENYUSUNAN BAHAN PEMBINAAN TEKNIS PENGUKURAN DAN PEMETAAN</v>
          </cell>
        </row>
        <row r="1076">
          <cell r="C1076" t="str">
            <v>PENGELOLA DATA PERMOHONAN HAK TANAH DAN PENDAFTARAN TANAH</v>
          </cell>
          <cell r="E1076" t="str">
            <v>Pengelola</v>
          </cell>
          <cell r="F1076" t="str">
            <v>PENGELOLA</v>
          </cell>
          <cell r="G1076" t="str">
            <v>DATA PERMOHONAN HAK TANAH DAN PENDAFTARAN TANAH</v>
          </cell>
        </row>
        <row r="1077">
          <cell r="C1077" t="str">
            <v>PENGELOLA DATA TANAH NEGARA, TANAH TERLANTAR DAN TANAH KRITIS</v>
          </cell>
          <cell r="E1077" t="str">
            <v>Pengelola</v>
          </cell>
          <cell r="F1077" t="str">
            <v>PENGELOLA</v>
          </cell>
          <cell r="G1077" t="str">
            <v>DATA TANAH NEGARA, TANAH TERLANTAR DAN TANAH KRITIS</v>
          </cell>
        </row>
        <row r="1078">
          <cell r="C1078" t="str">
            <v>PENGELOLA DATA WILAYAH PESISIR, PULAU-PULAU KECIL, PERBATASAN DAN WILAYAH TERTENTU</v>
          </cell>
          <cell r="E1078" t="str">
            <v>Pengelola</v>
          </cell>
          <cell r="F1078" t="str">
            <v>PENGELOLA</v>
          </cell>
          <cell r="G1078" t="str">
            <v>DATA WILAYAH PESISIR, PULAU-PULAU KECIL, PERBATASAN DAN WILAYAH TERTENTU</v>
          </cell>
        </row>
        <row r="1079">
          <cell r="C1079" t="str">
            <v>PENGELOLA INFORMASI PERTANAHAN</v>
          </cell>
          <cell r="E1079" t="str">
            <v>Pengelola</v>
          </cell>
          <cell r="F1079" t="str">
            <v>PENGELOLA</v>
          </cell>
          <cell r="G1079" t="str">
            <v>INFORMASI PERTANAHAN</v>
          </cell>
        </row>
        <row r="1080">
          <cell r="C1080" t="str">
            <v>PENGELOLA INSTALASI</v>
          </cell>
          <cell r="D1080" t="str">
            <v>Tidak untuk Formasi CPNS</v>
          </cell>
          <cell r="E1080" t="str">
            <v>Pengelola</v>
          </cell>
          <cell r="F1080" t="str">
            <v>PENGELOLA</v>
          </cell>
          <cell r="G1080" t="str">
            <v>INSTALASI</v>
          </cell>
        </row>
        <row r="1081">
          <cell r="C1081" t="str">
            <v>PENGELOLA KETERSEDIAAN DAN KERAWANAN PANGAN</v>
          </cell>
          <cell r="D1081" t="str">
            <v>Tidak untuk Formasi CPNS</v>
          </cell>
          <cell r="E1081" t="str">
            <v>Pengelola</v>
          </cell>
          <cell r="F1081" t="str">
            <v>PENGELOLA</v>
          </cell>
          <cell r="G1081" t="str">
            <v>KETERSEDIAAN DAN KERAWANAN PANGAN</v>
          </cell>
        </row>
        <row r="1082">
          <cell r="C1082" t="str">
            <v>PENGELOLA KONSUMSI</v>
          </cell>
          <cell r="D1082" t="str">
            <v>Tidak untuk Formasi CPNS</v>
          </cell>
          <cell r="E1082" t="str">
            <v>Pengelola</v>
          </cell>
          <cell r="F1082" t="str">
            <v>PENGELOLA</v>
          </cell>
          <cell r="G1082" t="str">
            <v>KONSUMSI</v>
          </cell>
        </row>
        <row r="1083">
          <cell r="C1083" t="str">
            <v>PENGELOLA LALU LINTAS TERNAK/PENGURUS IZIN BUDI DAYA TERNAK</v>
          </cell>
          <cell r="D1083" t="str">
            <v>Tidak untuk Formasi CPNS</v>
          </cell>
          <cell r="E1083" t="str">
            <v>Pengelola</v>
          </cell>
          <cell r="F1083" t="str">
            <v>PENGELOLA</v>
          </cell>
          <cell r="G1083" t="str">
            <v>LALU LINTAS TERNAK/PENGURUS IZIN BUDI DAYA TERNAK</v>
          </cell>
        </row>
        <row r="1084">
          <cell r="C1084" t="str">
            <v>PENGELOLA LAYANAN BKB, BKR DAN BKL</v>
          </cell>
          <cell r="D1084" t="str">
            <v>Tidak untuk Formasi CPNS</v>
          </cell>
          <cell r="E1084" t="str">
            <v>Pengelola</v>
          </cell>
          <cell r="F1084" t="str">
            <v>PENGELOLA</v>
          </cell>
          <cell r="G1084" t="str">
            <v>LAYANAN BKB, BKR DAN BKL</v>
          </cell>
        </row>
        <row r="1085">
          <cell r="C1085" t="str">
            <v>PENGELOLA METEOROLOGY DAN GEOFISIKA</v>
          </cell>
          <cell r="D1085" t="str">
            <v>Tidak untuk Formasi CPNS</v>
          </cell>
          <cell r="E1085" t="str">
            <v>Pengelola</v>
          </cell>
          <cell r="F1085" t="str">
            <v>PENGELOLA</v>
          </cell>
          <cell r="G1085" t="str">
            <v>METEOROLOGY DAN GEOFISIKA</v>
          </cell>
        </row>
        <row r="1086">
          <cell r="C1086" t="str">
            <v>PENGELOLA MUTASI PENDUDUK</v>
          </cell>
          <cell r="D1086" t="str">
            <v>Tidak untuk Formasi CPNS</v>
          </cell>
          <cell r="E1086" t="str">
            <v>Pengelola</v>
          </cell>
          <cell r="F1086" t="str">
            <v>PENGELOLA</v>
          </cell>
          <cell r="G1086" t="str">
            <v>MUTASI PENDUDUK</v>
          </cell>
        </row>
        <row r="1087">
          <cell r="C1087" t="str">
            <v>PENGELOLA PEMANFAATAN ENERGI DAN PENYEDIAAN LISTRIK PERDESAAN</v>
          </cell>
          <cell r="D1087" t="str">
            <v>Tidak untuk Formasi CPNS</v>
          </cell>
          <cell r="E1087" t="str">
            <v>Pengelola</v>
          </cell>
          <cell r="F1087" t="str">
            <v>PENGELOLA</v>
          </cell>
          <cell r="G1087" t="str">
            <v>PEMANFAATAN ENERGI DAN PENYEDIAAN LISTRIK PERDESAAN</v>
          </cell>
        </row>
        <row r="1088">
          <cell r="C1088" t="str">
            <v>PENGELOLA PENDAFTARAN/PEMBATALAN HAJI</v>
          </cell>
          <cell r="E1088" t="str">
            <v>Pengelola</v>
          </cell>
          <cell r="F1088" t="str">
            <v>PENGELOLA</v>
          </cell>
          <cell r="G1088" t="str">
            <v>PENDAFTARAN/PEMBATALAN HAJI</v>
          </cell>
        </row>
        <row r="1089">
          <cell r="C1089" t="str">
            <v>PENGELOLA PENGADUAN PUBLIK</v>
          </cell>
          <cell r="D1089" t="str">
            <v>Tidak untuk Formasi CPNS</v>
          </cell>
          <cell r="E1089" t="str">
            <v>Pengelola</v>
          </cell>
          <cell r="F1089" t="str">
            <v>PENGELOLA</v>
          </cell>
          <cell r="G1089" t="str">
            <v>PENGADUAN PUBLIK</v>
          </cell>
        </row>
        <row r="1090">
          <cell r="C1090" t="str">
            <v>PENGELOLA PERIJINAN USAHA PERTAMBANGAN</v>
          </cell>
          <cell r="D1090" t="str">
            <v>Tidak untuk Formasi CPNS</v>
          </cell>
          <cell r="E1090" t="str">
            <v>Pengelola</v>
          </cell>
          <cell r="F1090" t="str">
            <v>PENGELOLA</v>
          </cell>
          <cell r="G1090" t="str">
            <v>PERIJINAN USAHA PERTAMBANGAN</v>
          </cell>
        </row>
        <row r="1091">
          <cell r="C1091" t="str">
            <v>PENGELOLA PROFESI SDM PERTANIAN</v>
          </cell>
          <cell r="D1091" t="str">
            <v>Tidak untuk Formasi CPNS</v>
          </cell>
          <cell r="E1091" t="str">
            <v>Pengelola</v>
          </cell>
          <cell r="F1091" t="str">
            <v>PENGELOLA</v>
          </cell>
          <cell r="G1091" t="str">
            <v>PROFESI SDM PERTANIAN</v>
          </cell>
        </row>
        <row r="1092">
          <cell r="C1092" t="str">
            <v>PENGELOLA RUJUKAN KESEHATAN</v>
          </cell>
          <cell r="D1092" t="str">
            <v>Tidak untuk Formasi CPNS</v>
          </cell>
          <cell r="E1092" t="str">
            <v>Pengelola</v>
          </cell>
          <cell r="F1092" t="str">
            <v>PENGELOLA</v>
          </cell>
          <cell r="G1092" t="str">
            <v>RUJUKAN KESEHATAN</v>
          </cell>
        </row>
        <row r="1093">
          <cell r="C1093" t="str">
            <v>PENGELOLA TATA RUANG DAN KONSERVASI KAWASAN</v>
          </cell>
          <cell r="D1093" t="str">
            <v>Tidak untuk Formasi CPNS</v>
          </cell>
          <cell r="E1093" t="str">
            <v>Pengelola</v>
          </cell>
          <cell r="F1093" t="str">
            <v>PENGELOLA</v>
          </cell>
          <cell r="G1093" t="str">
            <v>TATA RUANG DAN KONSERVASI KAWASAN</v>
          </cell>
        </row>
        <row r="1094">
          <cell r="C1094" t="str">
            <v>PENGELOLA TERMINAL</v>
          </cell>
          <cell r="D1094" t="str">
            <v>Tidak untuk Formasi CPNS</v>
          </cell>
          <cell r="E1094" t="str">
            <v>Pengelola</v>
          </cell>
          <cell r="F1094" t="str">
            <v>PENGELOLA</v>
          </cell>
          <cell r="G1094" t="str">
            <v>TERMINAL</v>
          </cell>
        </row>
        <row r="1095">
          <cell r="C1095" t="str">
            <v>PENGELOLA USAHA ANGKUTAN</v>
          </cell>
          <cell r="D1095" t="str">
            <v>Tidak untuk Formasi CPNS</v>
          </cell>
          <cell r="E1095" t="str">
            <v>Pengelola</v>
          </cell>
          <cell r="F1095" t="str">
            <v>PENGELOLA</v>
          </cell>
          <cell r="G1095" t="str">
            <v>USAHA ANGKUTAN</v>
          </cell>
        </row>
        <row r="1096">
          <cell r="C1096" t="str">
            <v>PENGELOLA WAJIB PAJAK/RETRIBUSI DAERAH</v>
          </cell>
          <cell r="D1096" t="str">
            <v>Tidak untuk Formasi CPNS</v>
          </cell>
          <cell r="E1096" t="str">
            <v>Pengelola</v>
          </cell>
          <cell r="F1096" t="str">
            <v>PENGELOLA</v>
          </cell>
          <cell r="G1096" t="str">
            <v>WAJIB PAJAK/RETRIBUSI DAERAH</v>
          </cell>
        </row>
        <row r="1097">
          <cell r="C1097" t="str">
            <v>PENGELOLA ADMINISTRASI BELANJA PEGAWAI</v>
          </cell>
          <cell r="E1097" t="str">
            <v>Pengelola</v>
          </cell>
          <cell r="F1097" t="str">
            <v>PENGELOLA</v>
          </cell>
          <cell r="G1097" t="str">
            <v>ADMINISTRASI BELANJA PEGAWAI</v>
          </cell>
        </row>
        <row r="1098">
          <cell r="C1098" t="str">
            <v>PENGELOLA ADMINISTRASI KERJA SAMA LUAR NEGERI</v>
          </cell>
          <cell r="E1098" t="str">
            <v>Pengelola</v>
          </cell>
          <cell r="F1098" t="str">
            <v>PENGELOLA</v>
          </cell>
          <cell r="G1098" t="str">
            <v>ADMINISTRASI KERJA SAMA LUAR NEGERI</v>
          </cell>
        </row>
        <row r="1099">
          <cell r="C1099" t="str">
            <v>PENGELOLA ADMINISTRASI KPHI</v>
          </cell>
          <cell r="E1099" t="str">
            <v>Pengelola</v>
          </cell>
          <cell r="F1099" t="str">
            <v>PENGELOLA</v>
          </cell>
          <cell r="G1099" t="str">
            <v>ADMINISTRASI KPHI</v>
          </cell>
        </row>
        <row r="1100">
          <cell r="C1100" t="str">
            <v>PENGELOLA ADMINISTRASI SIMLUHTAN</v>
          </cell>
          <cell r="D1100" t="str">
            <v>Tidak untuk Formasi CPNS</v>
          </cell>
          <cell r="E1100" t="str">
            <v>Pengelola</v>
          </cell>
          <cell r="F1100" t="str">
            <v>PENGELOLA</v>
          </cell>
          <cell r="G1100" t="str">
            <v>ADMINISTRASI SIMLUHTAN</v>
          </cell>
        </row>
        <row r="1101">
          <cell r="C1101" t="str">
            <v>PENGELOLA AKADEMIK DAN KEMAHASISWAAN</v>
          </cell>
          <cell r="E1101" t="str">
            <v>Pengelola</v>
          </cell>
          <cell r="F1101" t="str">
            <v>PENGELOLA</v>
          </cell>
          <cell r="G1101" t="str">
            <v>AKADEMIK DAN KEMAHASISWAAN</v>
          </cell>
        </row>
        <row r="1102">
          <cell r="C1102" t="str">
            <v>PENGELOLA AKOMODASI HAJI</v>
          </cell>
          <cell r="E1102" t="str">
            <v>Pengelola</v>
          </cell>
          <cell r="F1102" t="str">
            <v>PENGELOLA</v>
          </cell>
          <cell r="G1102" t="str">
            <v>AKOMODASI HAJI</v>
          </cell>
        </row>
        <row r="1103">
          <cell r="C1103" t="str">
            <v>PENGELOLA AKTA PEJABAT PEMBUAT AKTA TANAH</v>
          </cell>
          <cell r="E1103" t="str">
            <v>Pengelola</v>
          </cell>
          <cell r="F1103" t="str">
            <v>PENGELOLA</v>
          </cell>
          <cell r="G1103" t="str">
            <v>AKTA PEJABAT PEMBUAT AKTA TANAH</v>
          </cell>
        </row>
        <row r="1104">
          <cell r="C1104" t="str">
            <v>PENGELOLA ALIH TEKNOLOGI</v>
          </cell>
          <cell r="E1104" t="str">
            <v>Pengelola</v>
          </cell>
          <cell r="F1104" t="str">
            <v>PENGELOLA</v>
          </cell>
          <cell r="G1104" t="str">
            <v>ALIH TEKNOLOGI</v>
          </cell>
        </row>
        <row r="1105">
          <cell r="C1105" t="str">
            <v>PENGELOLA ANGKUTAN KENDARAAN</v>
          </cell>
          <cell r="E1105" t="str">
            <v>Pengelola</v>
          </cell>
          <cell r="F1105" t="str">
            <v>PENGELOLA</v>
          </cell>
          <cell r="G1105" t="str">
            <v>ANGKUTAN KENDARAAN</v>
          </cell>
        </row>
        <row r="1106">
          <cell r="C1106" t="str">
            <v>PENGELOLA ASRAMA</v>
          </cell>
          <cell r="D1106" t="str">
            <v>Tidak untuk Formasi CPNS</v>
          </cell>
          <cell r="E1106" t="str">
            <v>Pengelola</v>
          </cell>
          <cell r="F1106" t="str">
            <v>PENGELOLA</v>
          </cell>
          <cell r="G1106" t="str">
            <v>ASRAMA</v>
          </cell>
        </row>
        <row r="1107">
          <cell r="C1107" t="str">
            <v>PENGELOLA ASSET DAERAH</v>
          </cell>
          <cell r="D1107" t="str">
            <v>Tidak untuk Formasi CPNS</v>
          </cell>
          <cell r="E1107" t="str">
            <v>Pengelola</v>
          </cell>
          <cell r="F1107" t="str">
            <v>PENGELOLA</v>
          </cell>
          <cell r="G1107" t="str">
            <v>ASSET DAERAH</v>
          </cell>
        </row>
        <row r="1108">
          <cell r="C1108" t="str">
            <v>PENGELOLA BAHAN AKADEMIK DAN PENGAJARAN</v>
          </cell>
          <cell r="E1108" t="str">
            <v>Pengelola</v>
          </cell>
          <cell r="F1108" t="str">
            <v>PENGELOLA</v>
          </cell>
          <cell r="G1108" t="str">
            <v>BAHAN AKADEMIK DAN PENGAJARAN</v>
          </cell>
        </row>
        <row r="1109">
          <cell r="C1109" t="str">
            <v>PENGELOLA BAHAN DATABASE KELEMBAGAAN PETANI</v>
          </cell>
          <cell r="D1109" t="str">
            <v>Tidak untuk Formasi CPNS</v>
          </cell>
          <cell r="E1109" t="str">
            <v>Pengelola</v>
          </cell>
          <cell r="F1109" t="str">
            <v>PENGELOLA</v>
          </cell>
          <cell r="G1109" t="str">
            <v>BAHAN DATABASE KELEMBAGAAN PETANI</v>
          </cell>
        </row>
        <row r="1110">
          <cell r="C1110" t="str">
            <v>PENGELOLA BAHAN PEMBELAJARAN BAHASA DAN SASTRA</v>
          </cell>
          <cell r="E1110" t="str">
            <v>Pengelola</v>
          </cell>
          <cell r="F1110" t="str">
            <v>PENGELOLA</v>
          </cell>
          <cell r="G1110" t="str">
            <v>BAHAN PEMBELAJARAN BAHASA DAN SASTRA</v>
          </cell>
        </row>
        <row r="1111">
          <cell r="C1111" t="str">
            <v>PENGELOLA BAHAN PEMBERI KETATALAKSANAAN PELAYANAN PERIZINAN</v>
          </cell>
          <cell r="D1111" t="str">
            <v>Tidak untuk Formasi CPNS</v>
          </cell>
          <cell r="E1111" t="str">
            <v>Pengelola</v>
          </cell>
          <cell r="F1111" t="str">
            <v>PENGELOLA</v>
          </cell>
          <cell r="G1111" t="str">
            <v>BAHAN PEMBERI KETATALAKSANAAN PELAYANAN PERIZINAN</v>
          </cell>
        </row>
        <row r="1112">
          <cell r="C1112" t="str">
            <v>PENGELOLA BAHAN PENGUATAN/PEMBERDAYAAN LEMBAGA</v>
          </cell>
          <cell r="E1112" t="str">
            <v>Pengelola</v>
          </cell>
          <cell r="F1112" t="str">
            <v>PENGELOLA</v>
          </cell>
          <cell r="G1112" t="str">
            <v>BAHAN PENGUATAN/PEMBERDAYAAN LEMBAGA</v>
          </cell>
        </row>
        <row r="1113">
          <cell r="C1113" t="str">
            <v>PENGELOLA BAHAN PERENCANAAN DAN PELAPORAN USAHATANI</v>
          </cell>
          <cell r="D1113" t="str">
            <v>Tidak untuk Formasi CPNS</v>
          </cell>
          <cell r="E1113" t="str">
            <v>Pengelola</v>
          </cell>
          <cell r="F1113" t="str">
            <v>PENGELOLA</v>
          </cell>
          <cell r="G1113" t="str">
            <v>BAHAN PERENCANAAN DAN PELAPORAN USAHATANI</v>
          </cell>
        </row>
        <row r="1114">
          <cell r="C1114" t="str">
            <v>PENGELOLA BANK SOAL</v>
          </cell>
          <cell r="E1114" t="str">
            <v>Pengelola</v>
          </cell>
          <cell r="F1114" t="str">
            <v>PENGELOLA</v>
          </cell>
          <cell r="G1114" t="str">
            <v>BANK SOAL</v>
          </cell>
        </row>
        <row r="1115">
          <cell r="C1115" t="str">
            <v>PENGELOLA BANTUAN SOSIAL DAN HIBAH</v>
          </cell>
          <cell r="D1115" t="str">
            <v>Tidak untuk Formasi CPNS</v>
          </cell>
          <cell r="E1115" t="str">
            <v>Pengelola</v>
          </cell>
          <cell r="F1115" t="str">
            <v>PENGELOLA</v>
          </cell>
          <cell r="G1115" t="str">
            <v>BANTUAN SOSIAL DAN HIBAH</v>
          </cell>
        </row>
        <row r="1116">
          <cell r="C1116" t="str">
            <v>PENGELOLA BARANG INVENTARIS</v>
          </cell>
          <cell r="E1116" t="str">
            <v>Pengelola</v>
          </cell>
          <cell r="F1116" t="str">
            <v>PENGELOLA</v>
          </cell>
          <cell r="G1116" t="str">
            <v>BARANG INVENTARIS</v>
          </cell>
        </row>
        <row r="1117">
          <cell r="C1117" t="str">
            <v>PENGELOLA BEASISWA</v>
          </cell>
          <cell r="E1117" t="str">
            <v>Pengelola</v>
          </cell>
          <cell r="F1117" t="str">
            <v>PENGELOLA</v>
          </cell>
          <cell r="G1117" t="str">
            <v>BEASISWA</v>
          </cell>
        </row>
        <row r="1118">
          <cell r="C1118" t="str">
            <v>PENGELOLA BENGKEL LATIH</v>
          </cell>
          <cell r="D1118" t="str">
            <v>Tidak untuk Formasi CPNS</v>
          </cell>
          <cell r="E1118" t="str">
            <v>Pengelola</v>
          </cell>
          <cell r="F1118" t="str">
            <v>PENGELOLA</v>
          </cell>
          <cell r="G1118" t="str">
            <v>BENGKEL LATIH</v>
          </cell>
        </row>
        <row r="1119">
          <cell r="C1119" t="str">
            <v>PENGELOLA BIMBINGAN MASYARAKAT</v>
          </cell>
          <cell r="E1119" t="str">
            <v>Pengelola</v>
          </cell>
          <cell r="F1119" t="str">
            <v>PENGELOLA</v>
          </cell>
          <cell r="G1119" t="str">
            <v>BIMBINGAN MASYARAKAT</v>
          </cell>
        </row>
        <row r="1120">
          <cell r="C1120" t="str">
            <v>PENGELOLA BIMBINGAN TEKNIS SERTIFIKASI PROFESI</v>
          </cell>
          <cell r="D1120" t="str">
            <v>Tidak untuk Formasi CPNS</v>
          </cell>
          <cell r="E1120" t="str">
            <v>Pengelola</v>
          </cell>
          <cell r="F1120" t="str">
            <v>PENGELOLA</v>
          </cell>
          <cell r="G1120" t="str">
            <v>BIMBINGAN TEKNIS SERTIFIKASI PROFESI</v>
          </cell>
        </row>
        <row r="1121">
          <cell r="C1121" t="str">
            <v>PENGELOLA BIMBINGAN TEKNIS STANDARDISASI KOMPETENSI</v>
          </cell>
          <cell r="D1121" t="str">
            <v>Tidak untuk Formasi CPNS</v>
          </cell>
          <cell r="E1121" t="str">
            <v>Pengelola</v>
          </cell>
          <cell r="F1121" t="str">
            <v>PENGELOLA</v>
          </cell>
          <cell r="G1121" t="str">
            <v>BIMBINGAN TEKNIS STANDARDISASI KOMPETENSI</v>
          </cell>
        </row>
        <row r="1122">
          <cell r="C1122" t="str">
            <v>PENGELOLA BMN</v>
          </cell>
          <cell r="E1122" t="str">
            <v>Pengelola</v>
          </cell>
          <cell r="F1122" t="str">
            <v>PENGELOLA</v>
          </cell>
          <cell r="G1122" t="str">
            <v>BMN</v>
          </cell>
        </row>
        <row r="1123">
          <cell r="C1123" t="str">
            <v>PENGELOLA DAN PEMELIHARA PIRANTI TI</v>
          </cell>
          <cell r="E1123" t="str">
            <v>Pengelola</v>
          </cell>
          <cell r="F1123" t="str">
            <v>PENGELOLA</v>
          </cell>
          <cell r="G1123" t="str">
            <v>DAN PEMELIHARA PIRANTI TI</v>
          </cell>
        </row>
        <row r="1124">
          <cell r="C1124" t="str">
            <v>PENGELOLA DATA KONFLIK PERTANAHAN</v>
          </cell>
          <cell r="E1124" t="str">
            <v>Pengelola</v>
          </cell>
          <cell r="F1124" t="str">
            <v>PENGELOLA</v>
          </cell>
          <cell r="G1124" t="str">
            <v>DATA KONFLIK PERTANAHAN</v>
          </cell>
        </row>
        <row r="1125">
          <cell r="C1125" t="str">
            <v>PENGELOLA DATA LANDREFORM</v>
          </cell>
          <cell r="E1125" t="str">
            <v>Pengelola</v>
          </cell>
          <cell r="F1125" t="str">
            <v>PENGELOLA</v>
          </cell>
          <cell r="G1125" t="str">
            <v>DATA LANDREFORM</v>
          </cell>
        </row>
        <row r="1126">
          <cell r="C1126" t="str">
            <v>PENGELOLA DATA SENGKETA PERTANAHAN</v>
          </cell>
          <cell r="E1126" t="str">
            <v>Pengelola</v>
          </cell>
          <cell r="F1126" t="str">
            <v>PENGELOLA</v>
          </cell>
          <cell r="G1126" t="str">
            <v>DATA SENGKETA PERTANAHAN</v>
          </cell>
        </row>
        <row r="1127">
          <cell r="C1127" t="str">
            <v>PENGELOLA DATA &amp; INFORMASI</v>
          </cell>
          <cell r="E1127" t="str">
            <v>Pengelola</v>
          </cell>
          <cell r="F1127" t="str">
            <v>PENGELOLA</v>
          </cell>
          <cell r="G1127" t="str">
            <v>DATA &amp; INFORMASI</v>
          </cell>
        </row>
        <row r="1128">
          <cell r="C1128" t="str">
            <v>PENGELOLA DATA ALUMNI</v>
          </cell>
          <cell r="E1128" t="str">
            <v>Pengelola</v>
          </cell>
          <cell r="F1128" t="str">
            <v>PENGELOLA</v>
          </cell>
          <cell r="G1128" t="str">
            <v>DATA ALUMNI</v>
          </cell>
        </row>
        <row r="1129">
          <cell r="C1129" t="str">
            <v>PENGELOLA DATA APRESIASI FILM</v>
          </cell>
          <cell r="E1129" t="str">
            <v>Pengelola</v>
          </cell>
          <cell r="F1129" t="str">
            <v>PENGELOLA</v>
          </cell>
          <cell r="G1129" t="str">
            <v>DATA APRESIASI FILM</v>
          </cell>
        </row>
        <row r="1130">
          <cell r="C1130" t="str">
            <v>PENGELOLA DATA ARKEOLOGI</v>
          </cell>
          <cell r="E1130" t="str">
            <v>Pengelola</v>
          </cell>
          <cell r="F1130" t="str">
            <v>PENGELOLA</v>
          </cell>
          <cell r="G1130" t="str">
            <v>DATA ARKEOLOGI</v>
          </cell>
        </row>
        <row r="1131">
          <cell r="C1131" t="str">
            <v>PENGELOLA DATA BANTUAN SOSIAL</v>
          </cell>
          <cell r="E1131" t="str">
            <v>Pengelola</v>
          </cell>
          <cell r="F1131" t="str">
            <v>PENGELOLA</v>
          </cell>
          <cell r="G1131" t="str">
            <v>DATA BANTUAN SOSIAL</v>
          </cell>
        </row>
        <row r="1132">
          <cell r="C1132" t="str">
            <v>PENGELOLA DATA BIMBINGAN DAN KONSELING</v>
          </cell>
          <cell r="E1132" t="str">
            <v>Pengelola</v>
          </cell>
          <cell r="F1132" t="str">
            <v>PENGELOLA</v>
          </cell>
          <cell r="G1132" t="str">
            <v>DATA BIMBINGAN DAN KONSELING</v>
          </cell>
        </row>
        <row r="1133">
          <cell r="C1133" t="str">
            <v>PENGELOLA DATA CAGAR BUDAYA DAN KOLEKSI MUSEUM</v>
          </cell>
          <cell r="E1133" t="str">
            <v>Pengelola</v>
          </cell>
          <cell r="F1133" t="str">
            <v>PENGELOLA</v>
          </cell>
          <cell r="G1133" t="str">
            <v>DATA CAGAR BUDAYA DAN KOLEKSI MUSEUM</v>
          </cell>
        </row>
        <row r="1134">
          <cell r="C1134" t="str">
            <v>PENGELOLA DATA DAN INFORMASI KERJASAMA</v>
          </cell>
          <cell r="D1134" t="str">
            <v>Tidak untuk Formasi CPNS</v>
          </cell>
          <cell r="E1134" t="str">
            <v>Pengelola</v>
          </cell>
          <cell r="F1134" t="str">
            <v>PENGELOLA</v>
          </cell>
          <cell r="G1134" t="str">
            <v>DATA DAN INFORMASI KERJASAMA</v>
          </cell>
        </row>
        <row r="1135">
          <cell r="C1135" t="str">
            <v>PENGELOLA DATA DAN SISTEM PEMBELAJARAN</v>
          </cell>
          <cell r="E1135" t="str">
            <v>Pengelola</v>
          </cell>
          <cell r="F1135" t="str">
            <v>PENGELOLA</v>
          </cell>
          <cell r="G1135" t="str">
            <v>DATA DAN SISTEM PEMBELAJARAN</v>
          </cell>
        </row>
        <row r="1136">
          <cell r="C1136" t="str">
            <v>PENGELOLA DATA DIPLOMASI BUDAYA DALAM NEGERI</v>
          </cell>
          <cell r="E1136" t="str">
            <v>Pengelola</v>
          </cell>
          <cell r="F1136" t="str">
            <v>PENGELOLA</v>
          </cell>
          <cell r="G1136" t="str">
            <v>DATA DIPLOMASI BUDAYA DALAM NEGERI</v>
          </cell>
        </row>
        <row r="1137">
          <cell r="C1137" t="str">
            <v>PENGELOLA DATA DIPLOMASI BUDAYA LUAR NEGERI</v>
          </cell>
          <cell r="E1137" t="str">
            <v>Pengelola</v>
          </cell>
          <cell r="F1137" t="str">
            <v>PENGELOLA</v>
          </cell>
          <cell r="G1137" t="str">
            <v>DATA DIPLOMASI BUDAYA LUAR NEGERI</v>
          </cell>
        </row>
        <row r="1138">
          <cell r="C1138" t="str">
            <v>PENGELOLA DATA EDUKASI</v>
          </cell>
          <cell r="E1138" t="str">
            <v>Pengelola</v>
          </cell>
          <cell r="F1138" t="str">
            <v>PENGELOLA</v>
          </cell>
          <cell r="G1138" t="str">
            <v>DATA EDUKASI</v>
          </cell>
        </row>
        <row r="1139">
          <cell r="C1139" t="str">
            <v>PENGELOLA DATA EKSPLORASI CAGAR BUDAYA</v>
          </cell>
          <cell r="E1139" t="str">
            <v>Pengelola</v>
          </cell>
          <cell r="F1139" t="str">
            <v>PENGELOLA</v>
          </cell>
          <cell r="G1139" t="str">
            <v>DATA EKSPLORASI CAGAR BUDAYA</v>
          </cell>
        </row>
        <row r="1140">
          <cell r="C1140" t="str">
            <v>PENGELOLA DATA EKSPRESI BUDAYA TRADISIONAL</v>
          </cell>
          <cell r="E1140" t="str">
            <v>Pengelola</v>
          </cell>
          <cell r="F1140" t="str">
            <v>PENGELOLA</v>
          </cell>
          <cell r="G1140" t="str">
            <v>DATA EKSPRESI BUDAYA TRADISIONAL</v>
          </cell>
        </row>
        <row r="1141">
          <cell r="C1141" t="str">
            <v>PENGELOLA DATA KARIR PENDIDIK</v>
          </cell>
          <cell r="E1141" t="str">
            <v>Pengelola</v>
          </cell>
          <cell r="F1141" t="str">
            <v>PENGELOLA</v>
          </cell>
          <cell r="G1141" t="str">
            <v>DATA KARIR PENDIDIK</v>
          </cell>
        </row>
        <row r="1142">
          <cell r="C1142" t="str">
            <v>PENGELOLA DATA KEBAHASAAN</v>
          </cell>
          <cell r="E1142" t="str">
            <v>Pengelola</v>
          </cell>
          <cell r="F1142" t="str">
            <v>PENGELOLA</v>
          </cell>
          <cell r="G1142" t="str">
            <v>DATA KEBAHASAAN</v>
          </cell>
        </row>
        <row r="1143">
          <cell r="C1143" t="str">
            <v>PENGELOLA DATA KEKAYAAN BUDAYA</v>
          </cell>
          <cell r="E1143" t="str">
            <v>Pengelola</v>
          </cell>
          <cell r="F1143" t="str">
            <v>PENGELOLA</v>
          </cell>
          <cell r="G1143" t="str">
            <v>DATA KEKAYAAN BUDAYA</v>
          </cell>
        </row>
        <row r="1144">
          <cell r="C1144" t="str">
            <v>PENGELOLA DATA KELEMBAGAAN BENIH</v>
          </cell>
          <cell r="E1144" t="str">
            <v>Pengelola</v>
          </cell>
          <cell r="F1144" t="str">
            <v>PENGELOLA</v>
          </cell>
          <cell r="G1144" t="str">
            <v>DATA KELEMBAGAAN BENIH</v>
          </cell>
        </row>
        <row r="1145">
          <cell r="C1145" t="str">
            <v>PENGELOLA DATA KELEMBAGAAN KURSUS DAN PELATIHAN</v>
          </cell>
          <cell r="E1145" t="str">
            <v>Pengelola</v>
          </cell>
          <cell r="F1145" t="str">
            <v>PENGELOLA</v>
          </cell>
          <cell r="G1145" t="str">
            <v>DATA KELEMBAGAAN KURSUS DAN PELATIHAN</v>
          </cell>
        </row>
        <row r="1146">
          <cell r="C1146" t="str">
            <v>PENGELOLA DATA KELEMBAGAAN PAUD</v>
          </cell>
          <cell r="E1146" t="str">
            <v>Pengelola</v>
          </cell>
          <cell r="F1146" t="str">
            <v>PENGELOLA</v>
          </cell>
          <cell r="G1146" t="str">
            <v>DATA KELEMBAGAAN PAUD</v>
          </cell>
        </row>
        <row r="1147">
          <cell r="C1147" t="str">
            <v>PENGELOLA DATA KELEMBAGAAN PENDIDIKAN</v>
          </cell>
          <cell r="E1147" t="str">
            <v>Pengelola</v>
          </cell>
          <cell r="F1147" t="str">
            <v>PENGELOLA</v>
          </cell>
          <cell r="G1147" t="str">
            <v>DATA KELEMBAGAAN PENDIDIKAN</v>
          </cell>
        </row>
        <row r="1148">
          <cell r="C1148" t="str">
            <v>PENGELOLA DATA KEMAHASISWAAN/ALUMNI</v>
          </cell>
          <cell r="E1148" t="str">
            <v>Pengelola</v>
          </cell>
          <cell r="F1148" t="str">
            <v>PENGELOLA</v>
          </cell>
          <cell r="G1148" t="str">
            <v>DATA KEMAHASISWAAN/ALUMNI</v>
          </cell>
        </row>
        <row r="1149">
          <cell r="C1149" t="str">
            <v>PENGELOLA DATA KESENIAN DAN PERFILMAN</v>
          </cell>
          <cell r="E1149" t="str">
            <v>Pengelola</v>
          </cell>
          <cell r="F1149" t="str">
            <v>PENGELOLA</v>
          </cell>
          <cell r="G1149" t="str">
            <v>DATA KESENIAN DAN PERFILMAN</v>
          </cell>
        </row>
        <row r="1150">
          <cell r="C1150" t="str">
            <v>PENGELOLA DATA KINERJA ATDIKBUD DAN SEKOLAH INDONESIA</v>
          </cell>
          <cell r="E1150" t="str">
            <v>Pengelola</v>
          </cell>
          <cell r="F1150" t="str">
            <v>PENGELOLA</v>
          </cell>
          <cell r="G1150" t="str">
            <v>DATA KINERJA ATDIKBUD DAN SEKOLAH INDONESIA</v>
          </cell>
        </row>
        <row r="1151">
          <cell r="C1151" t="str">
            <v>PENGELOLA DATA KLASIFIKASI NILAI BUDAYA</v>
          </cell>
          <cell r="E1151" t="str">
            <v>Pengelola</v>
          </cell>
          <cell r="F1151" t="str">
            <v>PENGELOLA</v>
          </cell>
          <cell r="G1151" t="str">
            <v>DATA KLASIFIKASI NILAI BUDAYA</v>
          </cell>
        </row>
        <row r="1152">
          <cell r="C1152" t="str">
            <v>PENGELOLA DATA KOMUNITAS ADAT</v>
          </cell>
          <cell r="E1152" t="str">
            <v>Pengelola</v>
          </cell>
          <cell r="F1152" t="str">
            <v>PENGELOLA</v>
          </cell>
          <cell r="G1152" t="str">
            <v>DATA KOMUNITAS ADAT</v>
          </cell>
        </row>
        <row r="1153">
          <cell r="C1153" t="str">
            <v>PENGELOLA DATA KREATIVITAS DAN INOVASI</v>
          </cell>
          <cell r="E1153" t="str">
            <v>Pengelola</v>
          </cell>
          <cell r="F1153" t="str">
            <v>PENGELOLA</v>
          </cell>
          <cell r="G1153" t="str">
            <v>DATA KREATIVITAS DAN INOVASI</v>
          </cell>
        </row>
        <row r="1154">
          <cell r="C1154" t="str">
            <v>PENGELOLA DATA KURIKULUM DAN PERBUKUAN PENDIDIKAN MENENGAH</v>
          </cell>
          <cell r="E1154" t="str">
            <v>Pengelola</v>
          </cell>
          <cell r="F1154" t="str">
            <v>PENGELOLA</v>
          </cell>
          <cell r="G1154" t="str">
            <v>DATA KURIKULUM DAN PERBUKUAN PENDIDIKAN MENENGAH</v>
          </cell>
        </row>
        <row r="1155">
          <cell r="C1155" t="str">
            <v>PENGELOLA DATA LINGKUNGAN BUDAYA</v>
          </cell>
          <cell r="E1155" t="str">
            <v>Pengelola</v>
          </cell>
          <cell r="F1155" t="str">
            <v>PENGELOLA</v>
          </cell>
          <cell r="G1155" t="str">
            <v>DATA LINGKUNGAN BUDAYA</v>
          </cell>
        </row>
        <row r="1156">
          <cell r="C1156" t="str">
            <v>PENGELOLA DATA LITERASI FILM</v>
          </cell>
          <cell r="E1156" t="str">
            <v>Pengelola</v>
          </cell>
          <cell r="F1156" t="str">
            <v>PENGELOLA</v>
          </cell>
          <cell r="G1156" t="str">
            <v>DATA LITERASI FILM</v>
          </cell>
        </row>
        <row r="1157">
          <cell r="C1157" t="str">
            <v>PENGELOLA DATA MUTU DAN SUPERVISI</v>
          </cell>
          <cell r="E1157" t="str">
            <v>Pengelola</v>
          </cell>
          <cell r="F1157" t="str">
            <v>PENGELOLA</v>
          </cell>
          <cell r="G1157" t="str">
            <v>DATA MUTU DAN SUPERVISI</v>
          </cell>
        </row>
        <row r="1158">
          <cell r="C1158" t="str">
            <v>PENGELOLA DATA MUTU PENDIDIKAN</v>
          </cell>
          <cell r="E1158" t="str">
            <v>Pengelola</v>
          </cell>
          <cell r="F1158" t="str">
            <v>PENGELOLA</v>
          </cell>
          <cell r="G1158" t="str">
            <v>DATA MUTU PENDIDIKAN</v>
          </cell>
        </row>
        <row r="1159">
          <cell r="C1159" t="str">
            <v>PENGELOLA DATA NILAI BUDAYA</v>
          </cell>
          <cell r="E1159" t="str">
            <v>Pengelola</v>
          </cell>
          <cell r="F1159" t="str">
            <v>PENGELOLA</v>
          </cell>
          <cell r="G1159" t="str">
            <v>DATA NILAI BUDAYA</v>
          </cell>
        </row>
        <row r="1160">
          <cell r="C1160" t="str">
            <v>PENGELOLA DATA OBSERVASI</v>
          </cell>
          <cell r="E1160" t="str">
            <v>Pengelola</v>
          </cell>
          <cell r="F1160" t="str">
            <v>PENGELOLA</v>
          </cell>
          <cell r="G1160" t="str">
            <v>DATA OBSERVASI</v>
          </cell>
        </row>
        <row r="1161">
          <cell r="C1161" t="str">
            <v>PENGELOLA DATA ORGANISASI KEMAHASISWAAN</v>
          </cell>
          <cell r="E1161" t="str">
            <v>Pengelola</v>
          </cell>
          <cell r="F1161" t="str">
            <v>PENGELOLA</v>
          </cell>
          <cell r="G1161" t="str">
            <v>DATA ORGANISASI KEMAHASISWAAN</v>
          </cell>
        </row>
        <row r="1162">
          <cell r="C1162" t="str">
            <v>PENGELOLA DATA ORGANISASI PERGURUAN TINGGI</v>
          </cell>
          <cell r="E1162" t="str">
            <v>Pengelola</v>
          </cell>
          <cell r="F1162" t="str">
            <v>PENGELOLA</v>
          </cell>
          <cell r="G1162" t="str">
            <v>DATA ORGANISASI PERGURUAN TINGGI</v>
          </cell>
        </row>
        <row r="1163">
          <cell r="C1163" t="str">
            <v>PENGELOLA DATA PAMERAN DAN KEMITRAAN</v>
          </cell>
          <cell r="E1163" t="str">
            <v>Pengelola</v>
          </cell>
          <cell r="F1163" t="str">
            <v>PENGELOLA</v>
          </cell>
          <cell r="G1163" t="str">
            <v>DATA PAMERAN DAN KEMITRAAN</v>
          </cell>
        </row>
        <row r="1164">
          <cell r="C1164" t="str">
            <v>PENGELOLA DATA PARTISIPASI</v>
          </cell>
          <cell r="D1164" t="str">
            <v>Tidak untuk Formasi CPNS</v>
          </cell>
          <cell r="E1164" t="str">
            <v>Pengelola</v>
          </cell>
          <cell r="F1164" t="str">
            <v>PENGELOLA</v>
          </cell>
          <cell r="G1164" t="str">
            <v>DATA PARTISIPASI</v>
          </cell>
        </row>
        <row r="1165">
          <cell r="C1165" t="str">
            <v>PENGELOLA DATA PASCA PANEN</v>
          </cell>
          <cell r="E1165" t="str">
            <v>Pengelola</v>
          </cell>
          <cell r="F1165" t="str">
            <v>PENGELOLA</v>
          </cell>
          <cell r="G1165" t="str">
            <v>DATA PASCA PANEN</v>
          </cell>
        </row>
        <row r="1166">
          <cell r="C1166" t="str">
            <v>PENGELOLA DATA PELAKSANAAN KURIKULUM</v>
          </cell>
          <cell r="E1166" t="str">
            <v>Pengelola</v>
          </cell>
          <cell r="F1166" t="str">
            <v>PENGELOLA</v>
          </cell>
          <cell r="G1166" t="str">
            <v>DATA PELAKSANAAN KURIKULUM</v>
          </cell>
        </row>
        <row r="1167">
          <cell r="C1167" t="str">
            <v>PENGELOLA DATA PELAKSANAAN PROGRAM DAN ANGGARAN</v>
          </cell>
          <cell r="E1167" t="str">
            <v>Pengelola</v>
          </cell>
          <cell r="F1167" t="str">
            <v>PENGELOLA</v>
          </cell>
          <cell r="G1167" t="str">
            <v>DATA PELAKSANAAN PROGRAM DAN ANGGARAN</v>
          </cell>
        </row>
        <row r="1168">
          <cell r="C1168" t="str">
            <v>PENGELOLA DATA PELAKSANAAN PROGRAM INTERNALISASI NILAI DAN DIPLOMASI BUDAYA</v>
          </cell>
          <cell r="E1168" t="str">
            <v>Pengelola</v>
          </cell>
          <cell r="F1168" t="str">
            <v>PENGELOLA</v>
          </cell>
          <cell r="G1168" t="str">
            <v>DATA PELAKSANAAN PROGRAM INTERNALISASI NILAI DAN DIPLOMASI BUDAYA</v>
          </cell>
        </row>
        <row r="1169">
          <cell r="C1169" t="str">
            <v>PENGELOLA DATA PELAKSANAAN PROGRAM KELEMBAGAAN DAN KERJA SAMA</v>
          </cell>
          <cell r="E1169" t="str">
            <v>Pengelola</v>
          </cell>
          <cell r="F1169" t="str">
            <v>PENGELOLA</v>
          </cell>
          <cell r="G1169" t="str">
            <v>DATA PELAKSANAAN PROGRAM KELEMBAGAAN DAN KERJA SAMA</v>
          </cell>
        </row>
        <row r="1170">
          <cell r="C1170" t="str">
            <v>PENGELOLA DATA PELAKSANAAN PROGRAM SERTIFIKASI SDM KEBUDAYAAN</v>
          </cell>
          <cell r="E1170" t="str">
            <v>Pengelola</v>
          </cell>
          <cell r="F1170" t="str">
            <v>PENGELOLA</v>
          </cell>
          <cell r="G1170" t="str">
            <v>DATA PELAKSANAAN PROGRAM SERTIFIKASI SDM KEBUDAYAAN</v>
          </cell>
        </row>
        <row r="1171">
          <cell r="C1171" t="str">
            <v>PENGELOLA DATA PELINDUNGAN SITUS MANUSIA PURBA</v>
          </cell>
          <cell r="E1171" t="str">
            <v>Pengelola</v>
          </cell>
          <cell r="F1171" t="str">
            <v>PENGELOLA</v>
          </cell>
          <cell r="G1171" t="str">
            <v>DATA PELINDUNGAN SITUS MANUSIA PURBA</v>
          </cell>
        </row>
        <row r="1172">
          <cell r="C1172" t="str">
            <v>PENGELOLA DATA PEMANFAATAN CAGAR BUDAYA DAN KOLEKSI MUSEUM</v>
          </cell>
          <cell r="E1172" t="str">
            <v>Pengelola</v>
          </cell>
          <cell r="F1172" t="str">
            <v>PENGELOLA</v>
          </cell>
          <cell r="G1172" t="str">
            <v>DATA PEMANFAATAN CAGAR BUDAYA DAN KOLEKSI MUSEUM</v>
          </cell>
        </row>
        <row r="1173">
          <cell r="C1173" t="str">
            <v>PENGELOLA DATA PEMANFAATAN SITUS MANUSIA PURBA</v>
          </cell>
          <cell r="E1173" t="str">
            <v>Pengelola</v>
          </cell>
          <cell r="F1173" t="str">
            <v>PENGELOLA</v>
          </cell>
          <cell r="G1173" t="str">
            <v>DATA PEMANFAATAN SITUS MANUSIA PURBA</v>
          </cell>
        </row>
        <row r="1174">
          <cell r="C1174" t="str">
            <v>PENGELOLA DATA PEMBERDAYAAN KEMAHASISWAAN</v>
          </cell>
          <cell r="E1174" t="str">
            <v>Pengelola</v>
          </cell>
          <cell r="F1174" t="str">
            <v>PENGELOLA</v>
          </cell>
          <cell r="G1174" t="str">
            <v>DATA PEMBERDAYAAN KEMAHASISWAAN</v>
          </cell>
        </row>
        <row r="1175">
          <cell r="C1175" t="str">
            <v>PENGELOLA DATA PEMETAAN MUTU PENDIDIKAN</v>
          </cell>
          <cell r="E1175" t="str">
            <v>Pengelola</v>
          </cell>
          <cell r="F1175" t="str">
            <v>PENGELOLA</v>
          </cell>
          <cell r="G1175" t="str">
            <v>DATA PEMETAAN MUTU PENDIDIKAN</v>
          </cell>
        </row>
        <row r="1176">
          <cell r="C1176" t="str">
            <v>PENGELOLA DATA PEMETAAN NILAI BUDAYA</v>
          </cell>
          <cell r="E1176" t="str">
            <v>Pengelola</v>
          </cell>
          <cell r="F1176" t="str">
            <v>PENGELOLA</v>
          </cell>
          <cell r="G1176" t="str">
            <v>DATA PEMETAAN NILAI BUDAYA</v>
          </cell>
        </row>
        <row r="1177">
          <cell r="C1177" t="str">
            <v>PENGELOLA DATA PEMETAAN SEJARAH</v>
          </cell>
          <cell r="E1177" t="str">
            <v>Pengelola</v>
          </cell>
          <cell r="F1177" t="str">
            <v>PENGELOLA</v>
          </cell>
          <cell r="G1177" t="str">
            <v>DATA PEMETAAN SEJARAH</v>
          </cell>
        </row>
        <row r="1178">
          <cell r="C1178" t="str">
            <v>PENGELOLA DATA PENANAMAN NILAI BUDAYA</v>
          </cell>
          <cell r="E1178" t="str">
            <v>Pengelola</v>
          </cell>
          <cell r="F1178" t="str">
            <v>PENGELOLA</v>
          </cell>
          <cell r="G1178" t="str">
            <v>DATA PENANAMAN NILAI BUDAYA</v>
          </cell>
        </row>
        <row r="1179">
          <cell r="C1179" t="str">
            <v>PENGELOLA DATA PENDIDIKAN</v>
          </cell>
          <cell r="E1179" t="str">
            <v>Pengelola</v>
          </cell>
          <cell r="F1179" t="str">
            <v>PENGELOLA</v>
          </cell>
          <cell r="G1179" t="str">
            <v>DATA PENDIDIKAN</v>
          </cell>
        </row>
        <row r="1180">
          <cell r="C1180" t="str">
            <v>PENGELOLA DATA PENDIDIKAN DAN EVALUASI</v>
          </cell>
          <cell r="E1180" t="str">
            <v>Pengelola</v>
          </cell>
          <cell r="F1180" t="str">
            <v>PENGELOLA</v>
          </cell>
          <cell r="G1180" t="str">
            <v>DATA PENDIDIKAN DAN EVALUASI</v>
          </cell>
        </row>
        <row r="1181">
          <cell r="C1181" t="str">
            <v>PENGELOLA DATA PENELITIAN</v>
          </cell>
          <cell r="E1181" t="str">
            <v>Pengelola</v>
          </cell>
          <cell r="F1181" t="str">
            <v>PENGELOLA</v>
          </cell>
          <cell r="G1181" t="str">
            <v>DATA PENELITIAN</v>
          </cell>
        </row>
        <row r="1182">
          <cell r="C1182" t="str">
            <v>PENGELOLA DATA PENELITIAN DAN PENGEMBANGAN KEBUDAYAAN</v>
          </cell>
          <cell r="E1182" t="str">
            <v>Pengelola</v>
          </cell>
          <cell r="F1182" t="str">
            <v>PENGELOLA</v>
          </cell>
          <cell r="G1182" t="str">
            <v>DATA PENELITIAN DAN PENGEMBANGAN KEBUDAYAAN</v>
          </cell>
        </row>
        <row r="1183">
          <cell r="C1183" t="str">
            <v>PENGELOLA DATA PENELITIAN DASAR DAN PENGEMBANGAN ILMU</v>
          </cell>
          <cell r="E1183" t="str">
            <v>Pengelola</v>
          </cell>
          <cell r="F1183" t="str">
            <v>PENGELOLA</v>
          </cell>
          <cell r="G1183" t="str">
            <v>DATA PENELITIAN DASAR DAN PENGEMBANGAN ILMU</v>
          </cell>
        </row>
        <row r="1184">
          <cell r="C1184" t="str">
            <v>PENGELOLA DATA PENELITIAN STRATEGIS</v>
          </cell>
          <cell r="E1184" t="str">
            <v>Pengelola</v>
          </cell>
          <cell r="F1184" t="str">
            <v>PENGELOLA</v>
          </cell>
          <cell r="G1184" t="str">
            <v>DATA PENELITIAN STRATEGIS</v>
          </cell>
        </row>
        <row r="1185">
          <cell r="C1185" t="str">
            <v>PENGELOLA DATA PENGABDIAN KEPADA MASYARAKAT</v>
          </cell>
          <cell r="E1185" t="str">
            <v>Pengelola</v>
          </cell>
          <cell r="F1185" t="str">
            <v>PENGELOLA</v>
          </cell>
          <cell r="G1185" t="str">
            <v>DATA PENGABDIAN KEPADA MASYARAKAT</v>
          </cell>
        </row>
        <row r="1186">
          <cell r="C1186" t="str">
            <v>PENGELOLA DATA PENGADUAN MASYARAKAT</v>
          </cell>
          <cell r="E1186" t="str">
            <v>Pengelola</v>
          </cell>
          <cell r="F1186" t="str">
            <v>PENGELOLA</v>
          </cell>
          <cell r="G1186" t="str">
            <v>DATA PENGADUAN MASYARAKAT</v>
          </cell>
        </row>
        <row r="1187">
          <cell r="C1187" t="str">
            <v>PENGELOLA DATA PENGEMASAN NILAI BUDAYA</v>
          </cell>
          <cell r="E1187" t="str">
            <v>Pengelola</v>
          </cell>
          <cell r="F1187" t="str">
            <v>PENGELOLA</v>
          </cell>
          <cell r="G1187" t="str">
            <v>DATA PENGEMASAN NILAI BUDAYA</v>
          </cell>
        </row>
        <row r="1188">
          <cell r="C1188" t="str">
            <v>PENGELOLA DATA PENGEMBANGAN CAGAR BUDAYA DAN KOLEKSI MUSEUM</v>
          </cell>
          <cell r="E1188" t="str">
            <v>Pengelola</v>
          </cell>
          <cell r="F1188" t="str">
            <v>PENGELOLA</v>
          </cell>
          <cell r="G1188" t="str">
            <v>DATA PENGEMBANGAN CAGAR BUDAYA DAN KOLEKSI MUSEUM</v>
          </cell>
        </row>
        <row r="1189">
          <cell r="C1189" t="str">
            <v>PENGELOLA DATA PENGEMBANGAN INSTITUSI</v>
          </cell>
          <cell r="E1189" t="str">
            <v>Pengelola</v>
          </cell>
          <cell r="F1189" t="str">
            <v>PENGELOLA</v>
          </cell>
          <cell r="G1189" t="str">
            <v>DATA PENGEMBANGAN INSTITUSI</v>
          </cell>
        </row>
        <row r="1190">
          <cell r="C1190" t="str">
            <v>PENGELOLA DATA PENGEMBANGAN KARIR PENDIDIK DAN TENAGA KEPENDIDIKAN</v>
          </cell>
          <cell r="E1190" t="str">
            <v>Pengelola</v>
          </cell>
          <cell r="F1190" t="str">
            <v>PENGELOLA</v>
          </cell>
          <cell r="G1190" t="str">
            <v>DATA PENGEMBANGAN KARIR PENDIDIK DAN TENAGA KEPENDIDIKAN</v>
          </cell>
        </row>
        <row r="1191">
          <cell r="C1191" t="str">
            <v>PENGELOLA DATA PENGEMBANGAN KOMPETENSI KELULUSAN</v>
          </cell>
          <cell r="E1191" t="str">
            <v>Pengelola</v>
          </cell>
          <cell r="F1191" t="str">
            <v>PENGELOLA</v>
          </cell>
          <cell r="G1191" t="str">
            <v>DATA PENGEMBANGAN KOMPETENSI KELULUSAN</v>
          </cell>
        </row>
        <row r="1192">
          <cell r="C1192" t="str">
            <v>PENGELOLA DATA PENGEMBANGAN PEMBELAJARAN DAN PENJAMINAN MUTU PENDIDIKAN</v>
          </cell>
          <cell r="E1192" t="str">
            <v>Pengelola</v>
          </cell>
          <cell r="F1192" t="str">
            <v>PENGELOLA</v>
          </cell>
          <cell r="G1192" t="str">
            <v>DATA PENGEMBANGAN PEMBELAJARAN DAN PENJAMINAN MUTU PENDIDIKAN</v>
          </cell>
        </row>
        <row r="1193">
          <cell r="C1193" t="str">
            <v>PENGELOLA DATA PENGEMBANGAN SISTEM PEMBELAJARAN</v>
          </cell>
          <cell r="E1193" t="str">
            <v>Pengelola</v>
          </cell>
          <cell r="F1193" t="str">
            <v>PENGELOLA</v>
          </cell>
          <cell r="G1193" t="str">
            <v>DATA PENGEMBANGAN SISTEM PEMBELAJARAN</v>
          </cell>
        </row>
        <row r="1194">
          <cell r="C1194" t="str">
            <v>PENGELOLA DATA PENGEMBANGAN SITUS</v>
          </cell>
          <cell r="E1194" t="str">
            <v>Pengelola</v>
          </cell>
          <cell r="F1194" t="str">
            <v>PENGELOLA</v>
          </cell>
          <cell r="G1194" t="str">
            <v>DATA PENGEMBANGAN SITUS</v>
          </cell>
        </row>
        <row r="1195">
          <cell r="C1195" t="str">
            <v>PENGELOLA DATA PENGEMBANGAN SUMBERDAYA PAUDNI</v>
          </cell>
          <cell r="E1195" t="str">
            <v>Pengelola</v>
          </cell>
          <cell r="F1195" t="str">
            <v>PENGELOLA</v>
          </cell>
          <cell r="G1195" t="str">
            <v>DATA PENGEMBANGAN SUMBERDAYA PAUDNI</v>
          </cell>
        </row>
        <row r="1196">
          <cell r="C1196" t="str">
            <v>PENGELOLA DATA PENGENDALIAN MASYARAKAT</v>
          </cell>
          <cell r="E1196" t="str">
            <v>Pengelola</v>
          </cell>
          <cell r="F1196" t="str">
            <v>PENGELOLA</v>
          </cell>
          <cell r="G1196" t="str">
            <v>DATA PENGENDALIAN MASYARAKAT</v>
          </cell>
        </row>
        <row r="1197">
          <cell r="C1197" t="str">
            <v>PENGELOLA DATA PENGETAHUAN TRADISIONAL</v>
          </cell>
          <cell r="E1197" t="str">
            <v>Pengelola</v>
          </cell>
          <cell r="F1197" t="str">
            <v>PENGELOLA</v>
          </cell>
          <cell r="G1197" t="str">
            <v>DATA PENGETAHUAN TRADISIONAL</v>
          </cell>
        </row>
        <row r="1198">
          <cell r="C1198" t="str">
            <v>PENGELOLA DATA PENGGUNAAN BAHASA</v>
          </cell>
          <cell r="E1198" t="str">
            <v>Pengelola</v>
          </cell>
          <cell r="F1198" t="str">
            <v>PENGELOLA</v>
          </cell>
          <cell r="G1198" t="str">
            <v>DATA PENGGUNAAN BAHASA</v>
          </cell>
        </row>
        <row r="1199">
          <cell r="C1199" t="str">
            <v>PENGELOLA DATA PENGKAJIAN DAN PERAWATAN</v>
          </cell>
          <cell r="E1199" t="str">
            <v>Pengelola</v>
          </cell>
          <cell r="F1199" t="str">
            <v>PENGELOLA</v>
          </cell>
          <cell r="G1199" t="str">
            <v>DATA PENGKAJIAN DAN PERAWATAN</v>
          </cell>
        </row>
        <row r="1200">
          <cell r="C1200" t="str">
            <v>PENGELOLA DATA PENILAIAN DAN AKREDITASI PENDIDIKAN</v>
          </cell>
          <cell r="E1200" t="str">
            <v>Pengelola</v>
          </cell>
          <cell r="F1200" t="str">
            <v>PENGELOLA</v>
          </cell>
          <cell r="G1200" t="str">
            <v>DATA PENILAIAN DAN AKREDITASI PENDIDIKAN</v>
          </cell>
        </row>
        <row r="1201">
          <cell r="C1201" t="str">
            <v>PENGELOLA DATA PENILAIAN VARIETAS</v>
          </cell>
          <cell r="E1201" t="str">
            <v>Pengelola</v>
          </cell>
          <cell r="F1201" t="str">
            <v>PENGELOLA</v>
          </cell>
          <cell r="G1201" t="str">
            <v>DATA PENILAIAN VARIETAS</v>
          </cell>
        </row>
        <row r="1202">
          <cell r="C1202" t="str">
            <v>PENGELOLA DATA PENINGKATAN KOMPETENSI KEPALA SEKOLAH</v>
          </cell>
          <cell r="E1202" t="str">
            <v>Pengelola</v>
          </cell>
          <cell r="F1202" t="str">
            <v>PENGELOLA</v>
          </cell>
          <cell r="G1202" t="str">
            <v>DATA PENINGKATAN KOMPETENSI KEPALA SEKOLAH</v>
          </cell>
        </row>
        <row r="1203">
          <cell r="C1203" t="str">
            <v>PENGELOLA DATA PENINGKATAN KOMPETENSI PENDIDIK DAN TENAGA KEPENDIDIKAN</v>
          </cell>
          <cell r="E1203" t="str">
            <v>Pengelola</v>
          </cell>
          <cell r="F1203" t="str">
            <v>PENGELOLA</v>
          </cell>
          <cell r="G1203" t="str">
            <v>DATA PENINGKATAN KOMPETENSI PENDIDIK DAN TENAGA KEPENDIDIKAN</v>
          </cell>
        </row>
        <row r="1204">
          <cell r="C1204" t="str">
            <v>PENGELOLA DATA PENINGKATAN KUALIFIKASI PENDIDIKAN DALAM NEGERI</v>
          </cell>
          <cell r="E1204" t="str">
            <v>Pengelola</v>
          </cell>
          <cell r="F1204" t="str">
            <v>PENGELOLA</v>
          </cell>
          <cell r="G1204" t="str">
            <v>DATA PENINGKATAN KUALIFIKASI PENDIDIKAN DALAM NEGERI</v>
          </cell>
        </row>
        <row r="1205">
          <cell r="C1205" t="str">
            <v>PENGELOLA DATA PENINGKATAN KUALIFIKASI PENDIDIKAN LUAR NEGERI</v>
          </cell>
          <cell r="E1205" t="str">
            <v>Pengelola</v>
          </cell>
          <cell r="F1205" t="str">
            <v>PENGELOLA</v>
          </cell>
          <cell r="G1205" t="str">
            <v>DATA PENINGKATAN KUALIFIKASI PENDIDIKAN LUAR NEGERI</v>
          </cell>
        </row>
        <row r="1206">
          <cell r="C1206" t="str">
            <v>PENGELOLA DATA PENULISAN NILAI BUDAYA</v>
          </cell>
          <cell r="E1206" t="str">
            <v>Pengelola</v>
          </cell>
          <cell r="F1206" t="str">
            <v>PENGELOLA</v>
          </cell>
          <cell r="G1206" t="str">
            <v>DATA PENULISAN NILAI BUDAYA</v>
          </cell>
        </row>
        <row r="1207">
          <cell r="C1207" t="str">
            <v>PENGELOLA DATA PENULISAN SEJARAH</v>
          </cell>
          <cell r="E1207" t="str">
            <v>Pengelola</v>
          </cell>
          <cell r="F1207" t="str">
            <v>PENGELOLA</v>
          </cell>
          <cell r="G1207" t="str">
            <v>DATA PENULISAN SEJARAH</v>
          </cell>
        </row>
        <row r="1208">
          <cell r="C1208" t="str">
            <v>PENGELOLA DATA PENUNJANG KARIR MAHASISWA</v>
          </cell>
          <cell r="E1208" t="str">
            <v>Pengelola</v>
          </cell>
          <cell r="F1208" t="str">
            <v>PENGELOLA</v>
          </cell>
          <cell r="G1208" t="str">
            <v>DATA PENUNJANG KARIR MAHASISWA</v>
          </cell>
        </row>
        <row r="1209">
          <cell r="C1209" t="str">
            <v>PENGELOLA DATA PENYAJIAN DAN LAYANAN EDUKASI</v>
          </cell>
          <cell r="E1209" t="str">
            <v>Pengelola</v>
          </cell>
          <cell r="F1209" t="str">
            <v>PENGELOLA</v>
          </cell>
          <cell r="G1209" t="str">
            <v>DATA PENYAJIAN DAN LAYANAN EDUKASI</v>
          </cell>
        </row>
        <row r="1210">
          <cell r="C1210" t="str">
            <v>PENGELOLA DATA PENYELENGGARAAN DIKLAT</v>
          </cell>
          <cell r="E1210" t="str">
            <v>Pengelola</v>
          </cell>
          <cell r="F1210" t="str">
            <v>PENGELOLA</v>
          </cell>
          <cell r="G1210" t="str">
            <v>DATA PENYELENGGARAAN DIKLAT</v>
          </cell>
        </row>
        <row r="1211">
          <cell r="C1211" t="str">
            <v>PENGELOLA DATA PERBUKUAN PENDIDIKAN</v>
          </cell>
          <cell r="E1211" t="str">
            <v>Pengelola</v>
          </cell>
          <cell r="F1211" t="str">
            <v>PENGELOLA</v>
          </cell>
          <cell r="G1211" t="str">
            <v>DATA PERBUKUAN PENDIDIKAN</v>
          </cell>
        </row>
        <row r="1212">
          <cell r="C1212" t="str">
            <v>PENGELOLA DATA PERENCANAAN KEBUTUHAN DAN PENINGKATAN KUALIFIKASI PENDIDIK DAN TENAGA KEPENDIDIKAN</v>
          </cell>
          <cell r="E1212" t="str">
            <v>Pengelola</v>
          </cell>
          <cell r="F1212" t="str">
            <v>PENGELOLA</v>
          </cell>
          <cell r="G1212" t="str">
            <v>DATA PERENCANAAN KEBUTUHAN DAN PENINGKATAN KUALIFIKASI PENDIDIK DAN TENAGA KEPENDIDIKAN</v>
          </cell>
        </row>
        <row r="1213">
          <cell r="C1213" t="str">
            <v>PENGELOLA DATA PERGURUAN TINGGI</v>
          </cell>
          <cell r="E1213" t="str">
            <v>Pengelola</v>
          </cell>
          <cell r="F1213" t="str">
            <v>PENGELOLA</v>
          </cell>
          <cell r="G1213" t="str">
            <v>DATA PERGURUAN TINGGI</v>
          </cell>
        </row>
        <row r="1214">
          <cell r="C1214" t="str">
            <v>PENGELOLA DATA PERIJINAN CAGAR BUDAYA DAN KOLEKSI MUSEUM</v>
          </cell>
          <cell r="E1214" t="str">
            <v>Pengelola</v>
          </cell>
          <cell r="F1214" t="str">
            <v>PENGELOLA</v>
          </cell>
          <cell r="G1214" t="str">
            <v>DATA PERIJINAN CAGAR BUDAYA DAN KOLEKSI MUSEUM</v>
          </cell>
        </row>
        <row r="1215">
          <cell r="C1215" t="str">
            <v>PENGELOLA DATA PERUMUSAN NILAI BUDAYA</v>
          </cell>
          <cell r="E1215" t="str">
            <v>Pengelola</v>
          </cell>
          <cell r="F1215" t="str">
            <v>PENGELOLA</v>
          </cell>
          <cell r="G1215" t="str">
            <v>DATA PERUMUSAN NILAI BUDAYA</v>
          </cell>
        </row>
        <row r="1216">
          <cell r="C1216" t="str">
            <v>PENGELOLA DATA PESERTA DIDIK</v>
          </cell>
          <cell r="E1216" t="str">
            <v>Pengelola</v>
          </cell>
          <cell r="F1216" t="str">
            <v>PENGELOLA</v>
          </cell>
          <cell r="G1216" t="str">
            <v>DATA PESERTA DIDIK</v>
          </cell>
        </row>
        <row r="1217">
          <cell r="C1217" t="str">
            <v>PENGELOLA DATA PNBP</v>
          </cell>
          <cell r="E1217" t="str">
            <v>Pengelola</v>
          </cell>
          <cell r="F1217" t="str">
            <v>PENGELOLA</v>
          </cell>
          <cell r="G1217" t="str">
            <v>DATA PNBP</v>
          </cell>
        </row>
        <row r="1218">
          <cell r="C1218" t="str">
            <v>PENGELOLA DATA PRANATA SOSIAL</v>
          </cell>
          <cell r="E1218" t="str">
            <v>Pengelola</v>
          </cell>
          <cell r="F1218" t="str">
            <v>PENGELOLA</v>
          </cell>
          <cell r="G1218" t="str">
            <v>DATA PRANATA SOSIAL</v>
          </cell>
        </row>
        <row r="1219">
          <cell r="C1219" t="str">
            <v>PENGELOLA DATA PRASARANA PENDIDIKAN</v>
          </cell>
          <cell r="E1219" t="str">
            <v>Pengelola</v>
          </cell>
          <cell r="F1219" t="str">
            <v>PENGELOLA</v>
          </cell>
          <cell r="G1219" t="str">
            <v>DATA PRASARANA PENDIDIKAN</v>
          </cell>
        </row>
        <row r="1220">
          <cell r="C1220" t="str">
            <v>PENGELOLA DATA PROGRAM DAN EVALUASI PENGEMBANGAN PAUDNI</v>
          </cell>
          <cell r="E1220" t="str">
            <v>Pengelola</v>
          </cell>
          <cell r="F1220" t="str">
            <v>PENGELOLA</v>
          </cell>
          <cell r="G1220" t="str">
            <v>DATA PROGRAM DAN EVALUASI PENGEMBANGAN PAUDNI</v>
          </cell>
        </row>
        <row r="1221">
          <cell r="C1221" t="str">
            <v>PENGELOLA DATA PROGRAM FASILITASI PENDIDIKAN</v>
          </cell>
          <cell r="E1221" t="str">
            <v>Pengelola</v>
          </cell>
          <cell r="F1221" t="str">
            <v>PENGELOLA</v>
          </cell>
          <cell r="G1221" t="str">
            <v>DATA PROGRAM FASILITASI PENDIDIKAN</v>
          </cell>
        </row>
        <row r="1222">
          <cell r="C1222" t="str">
            <v>PENGELOLA DATA PROGRAM FASILITASI PENINGKATAN MUTU PENDIDIKAN</v>
          </cell>
          <cell r="E1222" t="str">
            <v>Pengelola</v>
          </cell>
          <cell r="F1222" t="str">
            <v>PENGELOLA</v>
          </cell>
          <cell r="G1222" t="str">
            <v>DATA PROGRAM FASILITASI PENINGKATAN MUTU PENDIDIKAN</v>
          </cell>
        </row>
        <row r="1223">
          <cell r="C1223" t="str">
            <v>PENGELOLA DATA PROGRAM INTERNALISASI NILAI DAN DIPLOMASI BUDAYA</v>
          </cell>
          <cell r="E1223" t="str">
            <v>Pengelola</v>
          </cell>
          <cell r="F1223" t="str">
            <v>PENGELOLA</v>
          </cell>
          <cell r="G1223" t="str">
            <v>DATA PROGRAM INTERNALISASI NILAI DAN DIPLOMASI BUDAYA</v>
          </cell>
        </row>
        <row r="1224">
          <cell r="C1224" t="str">
            <v>PENGELOLA DATA PROGRAM PENGEMBANGAN KOMPETENSI PENDIDIK</v>
          </cell>
          <cell r="E1224" t="str">
            <v>Pengelola</v>
          </cell>
          <cell r="F1224" t="str">
            <v>PENGELOLA</v>
          </cell>
          <cell r="G1224" t="str">
            <v>DATA PROGRAM PENGEMBANGAN KOMPETENSI PENDIDIK</v>
          </cell>
        </row>
        <row r="1225">
          <cell r="C1225" t="str">
            <v>PENGELOLA DATA PROGRAM PENGEMBANGAN TENAGA TEKNIS DAN FUNGSIONAL NON PENDIDIK</v>
          </cell>
          <cell r="E1225" t="str">
            <v>Pengelola</v>
          </cell>
          <cell r="F1225" t="str">
            <v>PENGELOLA</v>
          </cell>
          <cell r="G1225" t="str">
            <v>DATA PROGRAM PENGEMBANGAN TENAGA TEKNIS DAN FUNGSIONAL NON PENDIDIK</v>
          </cell>
        </row>
        <row r="1226">
          <cell r="C1226" t="str">
            <v>PENGELOLA DATA PROGRAM PENINGKATAN KOMPETENSI SDM KEBUDAYAAN</v>
          </cell>
          <cell r="E1226" t="str">
            <v>Pengelola</v>
          </cell>
          <cell r="F1226" t="str">
            <v>PENGELOLA</v>
          </cell>
          <cell r="G1226" t="str">
            <v>DATA PROGRAM PENINGKATAN KOMPETENSI SDM KEBUDAYAAN</v>
          </cell>
        </row>
        <row r="1227">
          <cell r="C1227" t="str">
            <v>PENGELOLA DATA PROGRAM SERTIFIKASI PENDIDIK</v>
          </cell>
          <cell r="E1227" t="str">
            <v>Pengelola</v>
          </cell>
          <cell r="F1227" t="str">
            <v>PENGELOLA</v>
          </cell>
          <cell r="G1227" t="str">
            <v>DATA PROGRAM SERTIFIKASI PENDIDIK</v>
          </cell>
        </row>
        <row r="1228">
          <cell r="C1228" t="str">
            <v>PENGELOLA DATA PROGRAM SERTIFIKASI SDM KEBUDAYAAN</v>
          </cell>
          <cell r="E1228" t="str">
            <v>Pengelola</v>
          </cell>
          <cell r="F1228" t="str">
            <v>PENGELOLA</v>
          </cell>
          <cell r="G1228" t="str">
            <v>DATA PROGRAM SERTIFIKASI SDM KEBUDAYAAN</v>
          </cell>
        </row>
        <row r="1229">
          <cell r="C1229" t="str">
            <v>PENGELOLA DATA PROGRAM STUDI</v>
          </cell>
          <cell r="E1229" t="str">
            <v>Pengelola</v>
          </cell>
          <cell r="F1229" t="str">
            <v>PENGELOLA</v>
          </cell>
          <cell r="G1229" t="str">
            <v>DATA PROGRAM STUDI</v>
          </cell>
        </row>
        <row r="1230">
          <cell r="C1230" t="str">
            <v>PENGELOLA DATA PUBLIKASI ILMIAH</v>
          </cell>
          <cell r="E1230" t="str">
            <v>Pengelola</v>
          </cell>
          <cell r="F1230" t="str">
            <v>PENGELOLA</v>
          </cell>
          <cell r="G1230" t="str">
            <v>DATA PUBLIKASI ILMIAH</v>
          </cell>
        </row>
        <row r="1231">
          <cell r="C1231" t="str">
            <v>PENGELOLA DATA PUBLIKASI SEJARAH</v>
          </cell>
          <cell r="E1231" t="str">
            <v>Pengelola</v>
          </cell>
          <cell r="F1231" t="str">
            <v>PENGELOLA</v>
          </cell>
          <cell r="G1231" t="str">
            <v>DATA PUBLIKASI SEJARAH</v>
          </cell>
        </row>
        <row r="1232">
          <cell r="C1232" t="str">
            <v>PENGELOLA DATA SARANA DAN PRASARANA PEMBELAJARAN</v>
          </cell>
          <cell r="E1232" t="str">
            <v>Pengelola</v>
          </cell>
          <cell r="F1232" t="str">
            <v>PENGELOLA</v>
          </cell>
          <cell r="G1232" t="str">
            <v>DATA SARANA DAN PRASARANA PEMBELAJARAN</v>
          </cell>
        </row>
        <row r="1233">
          <cell r="C1233" t="str">
            <v>PENGELOLA DATA SARANA DAN PRASARANA PENDIDIKAN</v>
          </cell>
          <cell r="E1233" t="str">
            <v>Pengelola</v>
          </cell>
          <cell r="F1233" t="str">
            <v>PENGELOLA</v>
          </cell>
          <cell r="G1233" t="str">
            <v>DATA SARANA DAN PRASARANA PENDIDIKAN</v>
          </cell>
        </row>
        <row r="1234">
          <cell r="C1234" t="str">
            <v>PENGELOLA DATA SARANA KURSUS DAN PELATIHAN</v>
          </cell>
          <cell r="E1234" t="str">
            <v>Pengelola</v>
          </cell>
          <cell r="F1234" t="str">
            <v>PENGELOLA</v>
          </cell>
          <cell r="G1234" t="str">
            <v>DATA SARANA KURSUS DAN PELATIHAN</v>
          </cell>
        </row>
        <row r="1235">
          <cell r="C1235" t="str">
            <v>PENGELOLA DATA SEJARAH</v>
          </cell>
          <cell r="E1235" t="str">
            <v>Pengelola</v>
          </cell>
          <cell r="F1235" t="str">
            <v>PENGELOLA</v>
          </cell>
          <cell r="G1235" t="str">
            <v>DATA SEJARAH</v>
          </cell>
        </row>
        <row r="1236">
          <cell r="C1236" t="str">
            <v>PENGELOLA DATA SENI PERTUNJUKAN NONTRADISIONAL</v>
          </cell>
          <cell r="E1236" t="str">
            <v>Pengelola</v>
          </cell>
          <cell r="F1236" t="str">
            <v>PENGELOLA</v>
          </cell>
          <cell r="G1236" t="str">
            <v>DATA SENI PERTUNJUKAN NONTRADISIONAL</v>
          </cell>
        </row>
        <row r="1237">
          <cell r="C1237" t="str">
            <v>PENGELOLA DATA SENI PERTUNJUKAN TRADISIONAL</v>
          </cell>
          <cell r="E1237" t="str">
            <v>Pengelola</v>
          </cell>
          <cell r="F1237" t="str">
            <v>PENGELOLA</v>
          </cell>
          <cell r="G1237" t="str">
            <v>DATA SENI PERTUNJUKAN TRADISIONAL</v>
          </cell>
        </row>
        <row r="1238">
          <cell r="C1238" t="str">
            <v>PENGELOLA DATA SENI RUPA MURNI</v>
          </cell>
          <cell r="E1238" t="str">
            <v>Pengelola</v>
          </cell>
          <cell r="F1238" t="str">
            <v>PENGELOLA</v>
          </cell>
          <cell r="G1238" t="str">
            <v>DATA SENI RUPA MURNI</v>
          </cell>
        </row>
        <row r="1239">
          <cell r="C1239" t="str">
            <v>PENGELOLA DATA SENI RUPA TERAPAN</v>
          </cell>
          <cell r="E1239" t="str">
            <v>Pengelola</v>
          </cell>
          <cell r="F1239" t="str">
            <v>PENGELOLA</v>
          </cell>
          <cell r="G1239" t="str">
            <v>DATA SENI RUPA TERAPAN</v>
          </cell>
        </row>
        <row r="1240">
          <cell r="C1240" t="str">
            <v>PENGELOLA DATA SISTEM INFORMASI</v>
          </cell>
          <cell r="E1240" t="str">
            <v>Pengelola</v>
          </cell>
          <cell r="F1240" t="str">
            <v>PENGELOLA</v>
          </cell>
          <cell r="G1240" t="str">
            <v>DATA SISTEM INFORMASI</v>
          </cell>
        </row>
        <row r="1241">
          <cell r="C1241" t="str">
            <v>PENGELOLA DATA SISTEM PEMBELAJARAN</v>
          </cell>
          <cell r="E1241" t="str">
            <v>Pengelola</v>
          </cell>
          <cell r="F1241" t="str">
            <v>PENGELOLA</v>
          </cell>
          <cell r="G1241" t="str">
            <v>DATA SISTEM PEMBELAJARAN</v>
          </cell>
        </row>
        <row r="1242">
          <cell r="C1242" t="str">
            <v>PENGELOLA DATA STATISTIK</v>
          </cell>
          <cell r="E1242" t="str">
            <v>Pengelola</v>
          </cell>
          <cell r="F1242" t="str">
            <v>PENGELOLA</v>
          </cell>
          <cell r="G1242" t="str">
            <v>DATA STATISTIK</v>
          </cell>
        </row>
        <row r="1243">
          <cell r="C1243" t="str">
            <v>PENGELOLA DATA SUMBER SEJARAH</v>
          </cell>
          <cell r="E1243" t="str">
            <v>Pengelola</v>
          </cell>
          <cell r="F1243" t="str">
            <v>PENGELOLA</v>
          </cell>
          <cell r="G1243" t="str">
            <v>DATA SUMBER SEJARAH</v>
          </cell>
        </row>
        <row r="1244">
          <cell r="C1244" t="str">
            <v>PENGELOLA DATA SUPERVISI DAN FASILITASI PENINGKATAN MUTU PENDIDIKAN</v>
          </cell>
          <cell r="E1244" t="str">
            <v>Pengelola</v>
          </cell>
          <cell r="F1244" t="str">
            <v>PENGELOLA</v>
          </cell>
          <cell r="G1244" t="str">
            <v>DATA SUPERVISI DAN FASILITASI PENINGKATAN MUTU PENDIDIKAN</v>
          </cell>
        </row>
        <row r="1245">
          <cell r="C1245" t="str">
            <v>PENGELOLA DATA TEKSTUAL DAN SPASIAL</v>
          </cell>
          <cell r="E1245" t="str">
            <v>Pengelola</v>
          </cell>
          <cell r="F1245" t="str">
            <v>PENGELOLA</v>
          </cell>
          <cell r="G1245" t="str">
            <v>DATA TEKSTUAL DAN SPASIAL</v>
          </cell>
        </row>
        <row r="1246">
          <cell r="C1246" t="str">
            <v>PENGELOLA DATA TENAGA KEPENDIDIKAN</v>
          </cell>
          <cell r="E1246" t="str">
            <v>Pengelola</v>
          </cell>
          <cell r="F1246" t="str">
            <v>PENGELOLA</v>
          </cell>
          <cell r="G1246" t="str">
            <v>DATA TENAGA KEPENDIDIKAN</v>
          </cell>
        </row>
        <row r="1247">
          <cell r="C1247" t="str">
            <v>PENGELOLA DATA TP/TGR</v>
          </cell>
          <cell r="E1247" t="str">
            <v>Pengelola</v>
          </cell>
          <cell r="F1247" t="str">
            <v>PENGELOLA</v>
          </cell>
          <cell r="G1247" t="str">
            <v>DATA TP/TGR</v>
          </cell>
        </row>
        <row r="1248">
          <cell r="C1248" t="str">
            <v>PENGELOLA DATA UPACARA ADAT</v>
          </cell>
          <cell r="E1248" t="str">
            <v>Pengelola</v>
          </cell>
          <cell r="F1248" t="str">
            <v>PENGELOLA</v>
          </cell>
          <cell r="G1248" t="str">
            <v>DATA UPACARA ADAT</v>
          </cell>
        </row>
        <row r="1249">
          <cell r="C1249" t="str">
            <v>PENGELOLA DATA WARISAN BUDAYA BENDA</v>
          </cell>
          <cell r="E1249" t="str">
            <v>Pengelola</v>
          </cell>
          <cell r="F1249" t="str">
            <v>PENGELOLA</v>
          </cell>
          <cell r="G1249" t="str">
            <v>DATA WARISAN BUDAYA BENDA</v>
          </cell>
        </row>
        <row r="1250">
          <cell r="C1250" t="str">
            <v>PENGELOLA DATA WARISAN BUDAYA TAKBENDA</v>
          </cell>
          <cell r="E1250" t="str">
            <v>Pengelola</v>
          </cell>
          <cell r="F1250" t="str">
            <v>PENGELOLA</v>
          </cell>
          <cell r="G1250" t="str">
            <v>DATA WARISAN BUDAYA TAKBENDA</v>
          </cell>
        </row>
        <row r="1251">
          <cell r="C1251" t="str">
            <v>PENGELOLA DATABASE</v>
          </cell>
          <cell r="E1251" t="str">
            <v>Pengelola</v>
          </cell>
          <cell r="F1251" t="str">
            <v>PENGELOLA</v>
          </cell>
          <cell r="G1251" t="str">
            <v>DATABASE</v>
          </cell>
        </row>
        <row r="1252">
          <cell r="C1252" t="str">
            <v>PENGELOLA DATABASE PENDIDIKAN</v>
          </cell>
          <cell r="D1252" t="str">
            <v>Tidak untuk Formasi CPNS</v>
          </cell>
          <cell r="E1252" t="str">
            <v>Pengelola</v>
          </cell>
          <cell r="F1252" t="str">
            <v>PENGELOLA</v>
          </cell>
          <cell r="G1252" t="str">
            <v>DATABASE PENDIDIKAN</v>
          </cell>
        </row>
        <row r="1253">
          <cell r="C1253" t="str">
            <v>PENGELOLA DATABASE SPM</v>
          </cell>
          <cell r="E1253" t="str">
            <v>Pengelola</v>
          </cell>
          <cell r="F1253" t="str">
            <v>PENGELOLA</v>
          </cell>
          <cell r="G1253" t="str">
            <v>DATABASE SPM</v>
          </cell>
        </row>
        <row r="1254">
          <cell r="C1254" t="str">
            <v>PENGELOLA DOKUMEN CAGAR BUDAYA DAN KOLEKSI MUSEUM</v>
          </cell>
          <cell r="E1254" t="str">
            <v>Pengelola</v>
          </cell>
          <cell r="F1254" t="str">
            <v>PENGELOLA</v>
          </cell>
          <cell r="G1254" t="str">
            <v>DOKUMEN CAGAR BUDAYA DAN KOLEKSI MUSEUM</v>
          </cell>
        </row>
        <row r="1255">
          <cell r="C1255" t="str">
            <v>PENGELOLA DOKUMEN DAN ALAT PENGUKURAN DAN PEMETAAN</v>
          </cell>
          <cell r="E1255" t="str">
            <v>Pengelola</v>
          </cell>
          <cell r="F1255" t="str">
            <v>PENGELOLA</v>
          </cell>
          <cell r="G1255" t="str">
            <v>DOKUMEN DAN ALAT PENGUKURAN DAN PEMETAAN</v>
          </cell>
        </row>
        <row r="1256">
          <cell r="C1256" t="str">
            <v>PENGELOLA DOKUMEN HAJI</v>
          </cell>
          <cell r="E1256" t="str">
            <v>Pengelola</v>
          </cell>
          <cell r="F1256" t="str">
            <v>PENGELOLA</v>
          </cell>
          <cell r="G1256" t="str">
            <v>DOKUMEN HAJI</v>
          </cell>
        </row>
        <row r="1257">
          <cell r="C1257" t="str">
            <v>PENGELOLA DOKUMEN PERIZINAN</v>
          </cell>
          <cell r="E1257" t="str">
            <v>Pengelola</v>
          </cell>
          <cell r="F1257" t="str">
            <v>PENGELOLA</v>
          </cell>
          <cell r="G1257" t="str">
            <v>DOKUMEN PERIZINAN</v>
          </cell>
        </row>
        <row r="1258">
          <cell r="C1258" t="str">
            <v>PENGELOLA DOKUMENTASI INFORMASI PUBLIK</v>
          </cell>
          <cell r="D1258" t="str">
            <v>Tidak untuk Formasi CPNS</v>
          </cell>
          <cell r="E1258" t="str">
            <v>Pengelola</v>
          </cell>
          <cell r="F1258" t="str">
            <v>PENGELOLA</v>
          </cell>
          <cell r="G1258" t="str">
            <v>DOKUMENTASI INFORMASI PUBLIK</v>
          </cell>
        </row>
        <row r="1259">
          <cell r="C1259" t="str">
            <v>PENGELOLA FASILITASI DAN MEDIASI PEMBANGUNAN USAHA PERDAGANGAN</v>
          </cell>
          <cell r="D1259" t="str">
            <v>Tidak untuk Formasi CPNS</v>
          </cell>
          <cell r="E1259" t="str">
            <v>Pengelola</v>
          </cell>
          <cell r="F1259" t="str">
            <v>PENGELOLA</v>
          </cell>
          <cell r="G1259" t="str">
            <v>FASILITASI DAN MEDIASI PEMBANGUNAN USAHA PERDAGANGAN</v>
          </cell>
        </row>
        <row r="1260">
          <cell r="C1260" t="str">
            <v>PENGELOLA FASILITASI DAN MEDIASI PEMBANGUNAN USAHA PERDAGANGAN EKSPOR-IMPOR</v>
          </cell>
          <cell r="D1260" t="str">
            <v>Tidak untuk Formasi CPNS</v>
          </cell>
          <cell r="E1260" t="str">
            <v>Pengelola</v>
          </cell>
          <cell r="F1260" t="str">
            <v>PENGELOLA</v>
          </cell>
          <cell r="G1260" t="str">
            <v>FASILITASI DAN MEDIASI PEMBANGUNAN USAHA PERDAGANGAN EKSPOR-IMPOR</v>
          </cell>
        </row>
        <row r="1261">
          <cell r="C1261" t="str">
            <v>PENGELOLA FASILITASI DAN MEDIASI PERLINDUNGAN KONSUMEN</v>
          </cell>
          <cell r="D1261" t="str">
            <v>Tidak untuk Formasi CPNS</v>
          </cell>
          <cell r="E1261" t="str">
            <v>Pengelola</v>
          </cell>
          <cell r="F1261" t="str">
            <v>PENGELOLA</v>
          </cell>
          <cell r="G1261" t="str">
            <v>FASILITASI DAN MEDIASI PERLINDUNGAN KONSUMEN</v>
          </cell>
        </row>
        <row r="1262">
          <cell r="C1262" t="str">
            <v>PENGELOLA GEDUNG</v>
          </cell>
          <cell r="D1262" t="str">
            <v>Tidak untuk Formasi CPNS</v>
          </cell>
          <cell r="E1262" t="str">
            <v>Pengelola</v>
          </cell>
          <cell r="F1262" t="str">
            <v>PENGELOLA</v>
          </cell>
          <cell r="G1262" t="str">
            <v>GEDUNG</v>
          </cell>
        </row>
        <row r="1263">
          <cell r="C1263" t="str">
            <v>PENGELOLA HAK CIPTA DAN MEREK</v>
          </cell>
          <cell r="E1263" t="str">
            <v>Pengelola</v>
          </cell>
          <cell r="F1263" t="str">
            <v>PENGELOLA</v>
          </cell>
          <cell r="G1263" t="str">
            <v>HAK CIPTA DAN MEREK</v>
          </cell>
        </row>
        <row r="1264">
          <cell r="C1264" t="str">
            <v>PENGELOLA HUBUNGAN KERJASAMA USAHA INDUSTRI</v>
          </cell>
          <cell r="D1264" t="str">
            <v>Tidak untuk Formasi CPNS</v>
          </cell>
          <cell r="E1264" t="str">
            <v>Pengelola</v>
          </cell>
          <cell r="F1264" t="str">
            <v>PENGELOLA</v>
          </cell>
          <cell r="G1264" t="str">
            <v>HUBUNGAN KERJASAMA USAHA INDUSTRI</v>
          </cell>
        </row>
        <row r="1265">
          <cell r="C1265" t="str">
            <v>PENGELOLA HUMAS DAN PROTOKOL (VERTIKAL)</v>
          </cell>
          <cell r="E1265" t="str">
            <v>Pengelola</v>
          </cell>
          <cell r="F1265" t="str">
            <v>PENGELOLA</v>
          </cell>
          <cell r="G1265" t="str">
            <v>HUMAS DAN PROTOKOL (VERTIKAL)</v>
          </cell>
        </row>
        <row r="1266">
          <cell r="C1266" t="str">
            <v>PENGELOLA IMB GEDUNG/BANGUNAN</v>
          </cell>
          <cell r="D1266" t="str">
            <v>Tidak untuk Formasi CPNS</v>
          </cell>
          <cell r="E1266" t="str">
            <v>Pengelola</v>
          </cell>
          <cell r="F1266" t="str">
            <v>PENGELOLA</v>
          </cell>
          <cell r="G1266" t="str">
            <v>IMB GEDUNG/BANGUNAN</v>
          </cell>
        </row>
        <row r="1267">
          <cell r="C1267" t="str">
            <v>PENGELOLA INFORMASI AKADEMIK (PTAN)</v>
          </cell>
          <cell r="E1267" t="str">
            <v>Pengelola</v>
          </cell>
          <cell r="F1267" t="str">
            <v>PENGELOLA</v>
          </cell>
          <cell r="G1267" t="str">
            <v>INFORMASI AKADEMIK (PTAN)</v>
          </cell>
        </row>
        <row r="1268">
          <cell r="C1268" t="str">
            <v>PENGELOLA INFORMASI DAN DOKUMENTASI</v>
          </cell>
          <cell r="E1268" t="str">
            <v>Pengelola</v>
          </cell>
          <cell r="F1268" t="str">
            <v>PENGELOLA</v>
          </cell>
          <cell r="G1268" t="str">
            <v>INFORMASI DAN DOKUMENTASI</v>
          </cell>
        </row>
        <row r="1269">
          <cell r="C1269" t="str">
            <v>PENGELOLA INFORMASI LINTAS BATAS NEGARA</v>
          </cell>
          <cell r="E1269" t="str">
            <v>Pengelola</v>
          </cell>
          <cell r="F1269" t="str">
            <v>PENGELOLA</v>
          </cell>
          <cell r="G1269" t="str">
            <v>INFORMASI LINTAS BATAS NEGARA</v>
          </cell>
        </row>
        <row r="1270">
          <cell r="C1270" t="str">
            <v>PENGELOLA INFRASTUKTUR JARINGAN</v>
          </cell>
          <cell r="E1270" t="str">
            <v>Pengelola</v>
          </cell>
          <cell r="F1270" t="str">
            <v>PENGELOLA</v>
          </cell>
          <cell r="G1270" t="str">
            <v>INFRASTUKTUR JARINGAN</v>
          </cell>
        </row>
        <row r="1271">
          <cell r="C1271" t="str">
            <v>PENGELOLA INSTALASI AIR DAN LISTRIK</v>
          </cell>
          <cell r="D1271" t="str">
            <v>Tidak untuk Formasi CPNS</v>
          </cell>
          <cell r="E1271" t="str">
            <v>Pengelola</v>
          </cell>
          <cell r="F1271" t="str">
            <v>PENGELOLA</v>
          </cell>
          <cell r="G1271" t="str">
            <v>INSTALASI AIR DAN LISTRIK</v>
          </cell>
        </row>
        <row r="1272">
          <cell r="C1272" t="str">
            <v>PENGELOLA INSTALASI KEBUN/LAHAN PRAKTEK DAN SCREEN HOUSE</v>
          </cell>
          <cell r="D1272" t="str">
            <v>Tidak untuk Formasi CPNS</v>
          </cell>
          <cell r="E1272" t="str">
            <v>Pengelola</v>
          </cell>
          <cell r="F1272" t="str">
            <v>PENGELOLA</v>
          </cell>
          <cell r="G1272" t="str">
            <v>INSTALASI KEBUN/LAHAN PRAKTEK DAN SCREEN HOUSE</v>
          </cell>
        </row>
        <row r="1273">
          <cell r="C1273" t="str">
            <v>PENGELOLA INSTALASI RADIO</v>
          </cell>
          <cell r="D1273" t="str">
            <v>Tidak untuk Formasi CPNS</v>
          </cell>
          <cell r="E1273" t="str">
            <v>Pengelola</v>
          </cell>
          <cell r="F1273" t="str">
            <v>PENGELOLA</v>
          </cell>
          <cell r="G1273" t="str">
            <v>INSTALASI RADIO</v>
          </cell>
        </row>
        <row r="1274">
          <cell r="C1274" t="str">
            <v>PENGELOLA INSTALASI TERNAK</v>
          </cell>
          <cell r="D1274" t="str">
            <v>Tidak untuk Formasi CPNS</v>
          </cell>
          <cell r="E1274" t="str">
            <v>Pengelola</v>
          </cell>
          <cell r="F1274" t="str">
            <v>PENGELOLA</v>
          </cell>
          <cell r="G1274" t="str">
            <v>INSTALASI TERNAK</v>
          </cell>
        </row>
        <row r="1275">
          <cell r="C1275" t="str">
            <v>PENGELOLA JABATAN FUNGSIONAL</v>
          </cell>
          <cell r="E1275" t="str">
            <v>Pengelola</v>
          </cell>
          <cell r="F1275" t="str">
            <v>PENGELOLA</v>
          </cell>
          <cell r="G1275" t="str">
            <v>JABATAN FUNGSIONAL</v>
          </cell>
        </row>
        <row r="1276">
          <cell r="C1276" t="str">
            <v>PENGELOLA JAMINAN PEMELIHARAAN KESEHATAN</v>
          </cell>
          <cell r="D1276" t="str">
            <v>Tidak untuk Formasi CPNS</v>
          </cell>
          <cell r="E1276" t="str">
            <v>Pengelola</v>
          </cell>
          <cell r="F1276" t="str">
            <v>PENGELOLA</v>
          </cell>
          <cell r="G1276" t="str">
            <v>JAMINAN PEMELIHARAAN KESEHATAN</v>
          </cell>
        </row>
        <row r="1277">
          <cell r="C1277" t="str">
            <v>PENGELOLA JARINGAN</v>
          </cell>
          <cell r="E1277" t="str">
            <v>Pengelola</v>
          </cell>
          <cell r="F1277" t="str">
            <v>PENGELOLA</v>
          </cell>
          <cell r="G1277" t="str">
            <v>JARINGAN</v>
          </cell>
        </row>
        <row r="1278">
          <cell r="C1278" t="str">
            <v>PENGELOLA KALENDER PENDIDIKAN DASAR</v>
          </cell>
          <cell r="D1278" t="str">
            <v>Tidak untuk Formasi CPNS</v>
          </cell>
          <cell r="E1278" t="str">
            <v>Pengelola</v>
          </cell>
          <cell r="F1278" t="str">
            <v>PENGELOLA</v>
          </cell>
          <cell r="G1278" t="str">
            <v>KALENDER PENDIDIKAN DASAR</v>
          </cell>
        </row>
        <row r="1279">
          <cell r="C1279" t="str">
            <v>PENGELOLA KANDANG HEWAN PERCOBAAN</v>
          </cell>
          <cell r="D1279" t="str">
            <v>Tidak untuk Formasi CPNS</v>
          </cell>
          <cell r="E1279" t="str">
            <v>Pengelola</v>
          </cell>
          <cell r="F1279" t="str">
            <v>PENGELOLA</v>
          </cell>
          <cell r="G1279" t="str">
            <v>KANDANG HEWAN PERCOBAAN</v>
          </cell>
        </row>
        <row r="1280">
          <cell r="C1280" t="str">
            <v>PENGELOLA KARTU PENGENAL NPWPD</v>
          </cell>
          <cell r="D1280" t="str">
            <v>Tidak untuk Formasi CPNS</v>
          </cell>
          <cell r="E1280" t="str">
            <v>Pengelola</v>
          </cell>
          <cell r="F1280" t="str">
            <v>PENGELOLA</v>
          </cell>
          <cell r="G1280" t="str">
            <v>KARTU PENGENAL NPWPD</v>
          </cell>
        </row>
        <row r="1281">
          <cell r="C1281" t="str">
            <v>PENGELOLA KATERING HAJI (PENGELOLA KATERING JEMAAH)</v>
          </cell>
          <cell r="E1281" t="str">
            <v>Pengelola</v>
          </cell>
          <cell r="F1281" t="str">
            <v>PENGELOLA</v>
          </cell>
          <cell r="G1281" t="str">
            <v>KATERING HAJI (PENGELOLA KATERING JEMAAH)</v>
          </cell>
        </row>
        <row r="1282">
          <cell r="C1282" t="str">
            <v>PENGELOLA KEARSIPAN</v>
          </cell>
          <cell r="D1282" t="str">
            <v>Tidak untuk Formasi CPNS</v>
          </cell>
          <cell r="E1282" t="str">
            <v>Pengelola</v>
          </cell>
          <cell r="F1282" t="str">
            <v>PENGELOLA</v>
          </cell>
          <cell r="G1282" t="str">
            <v>KEARSIPAN</v>
          </cell>
        </row>
        <row r="1283">
          <cell r="C1283" t="str">
            <v>PENGELOLA KEBUN KOPI</v>
          </cell>
          <cell r="D1283" t="str">
            <v>Tidak untuk Formasi CPNS</v>
          </cell>
          <cell r="E1283" t="str">
            <v>Pengelola</v>
          </cell>
          <cell r="F1283" t="str">
            <v>PENGELOLA</v>
          </cell>
          <cell r="G1283" t="str">
            <v>KEBUN KOPI</v>
          </cell>
        </row>
        <row r="1284">
          <cell r="C1284" t="str">
            <v>PENGELOLA KEBUTUHAN SARANA PRAKTEK</v>
          </cell>
          <cell r="D1284" t="str">
            <v>Tidak untuk Formasi CPNS</v>
          </cell>
          <cell r="E1284" t="str">
            <v>Pengelola</v>
          </cell>
          <cell r="F1284" t="str">
            <v>PENGELOLA</v>
          </cell>
          <cell r="G1284" t="str">
            <v>KEBUTUHAN SARANA PRAKTEK</v>
          </cell>
        </row>
        <row r="1285">
          <cell r="C1285" t="str">
            <v>PENGELOLA KEGIATAN HARI BESAR KEAGAMAAN</v>
          </cell>
          <cell r="E1285" t="str">
            <v>Pengelola</v>
          </cell>
          <cell r="F1285" t="str">
            <v>PENGELOLA</v>
          </cell>
          <cell r="G1285" t="str">
            <v>KEGIATAN HARI BESAR KEAGAMAAN</v>
          </cell>
        </row>
        <row r="1286">
          <cell r="C1286" t="str">
            <v>PENGELOLA KELEMBAGAAN PHT</v>
          </cell>
          <cell r="E1286" t="str">
            <v>Pengelola</v>
          </cell>
          <cell r="F1286" t="str">
            <v>PENGELOLA</v>
          </cell>
          <cell r="G1286" t="str">
            <v>KELEMBAGAAN PHT</v>
          </cell>
        </row>
        <row r="1287">
          <cell r="C1287" t="str">
            <v>PENGELOLA KELUARGA SAKINAH</v>
          </cell>
          <cell r="D1287" t="str">
            <v>Tidak untuk Formasi CPNS</v>
          </cell>
          <cell r="E1287" t="str">
            <v>Pengelola</v>
          </cell>
          <cell r="F1287" t="str">
            <v>PENGELOLA</v>
          </cell>
          <cell r="G1287" t="str">
            <v>KELUARGA SAKINAH</v>
          </cell>
        </row>
        <row r="1288">
          <cell r="C1288" t="str">
            <v>PENGELOLA KEMASJIDAN</v>
          </cell>
          <cell r="D1288" t="str">
            <v>Tidak untuk Formasi CPNS</v>
          </cell>
          <cell r="E1288" t="str">
            <v>Pengelola</v>
          </cell>
          <cell r="F1288" t="str">
            <v>PENGELOLA</v>
          </cell>
          <cell r="G1288" t="str">
            <v>KEMASJIDAN</v>
          </cell>
        </row>
        <row r="1289">
          <cell r="C1289" t="str">
            <v>PENGELOLA KENDARAAN</v>
          </cell>
          <cell r="D1289" t="str">
            <v>Tidak untuk Formasi CPNS</v>
          </cell>
          <cell r="E1289" t="str">
            <v>Pengelola</v>
          </cell>
          <cell r="F1289" t="str">
            <v>PENGELOLA</v>
          </cell>
          <cell r="G1289" t="str">
            <v>KENDARAAN</v>
          </cell>
        </row>
        <row r="1290">
          <cell r="C1290" t="str">
            <v>PENGELOLA KESEHATAN TERNAK BESAR, KECIL DAN UNGGAS</v>
          </cell>
          <cell r="D1290" t="str">
            <v>Tidak untuk Formasi CPNS</v>
          </cell>
          <cell r="E1290" t="str">
            <v>Pengelola</v>
          </cell>
          <cell r="F1290" t="str">
            <v>PENGELOLA</v>
          </cell>
          <cell r="G1290" t="str">
            <v>KESEHATAN TERNAK BESAR, KECIL DAN UNGGAS</v>
          </cell>
        </row>
        <row r="1291">
          <cell r="C1291" t="str">
            <v>PENGELOLA LABORATORIUM</v>
          </cell>
          <cell r="E1291" t="str">
            <v>Pengelola</v>
          </cell>
          <cell r="F1291" t="str">
            <v>PENGELOLA</v>
          </cell>
          <cell r="G1291" t="str">
            <v>LABORATORIUM</v>
          </cell>
        </row>
        <row r="1292">
          <cell r="C1292" t="str">
            <v>PENGELOLA LABORATORIUM KOMPUTER</v>
          </cell>
          <cell r="E1292" t="str">
            <v>Pengelola</v>
          </cell>
          <cell r="F1292" t="str">
            <v>PENGELOLA</v>
          </cell>
          <cell r="G1292" t="str">
            <v>LABORATORIUM KOMPUTER</v>
          </cell>
        </row>
        <row r="1293">
          <cell r="C1293" t="str">
            <v>PENGELOLA LABORATORIUM PENGOLAHAN HASIL DAN KULTUR JARINGAN</v>
          </cell>
          <cell r="D1293" t="str">
            <v>Tidak untuk Formasi CPNS</v>
          </cell>
          <cell r="E1293" t="str">
            <v>Pengelola</v>
          </cell>
          <cell r="F1293" t="str">
            <v>PENGELOLA</v>
          </cell>
          <cell r="G1293" t="str">
            <v>LABORATORIUM PENGOLAHAN HASIL DAN KULTUR JARINGAN</v>
          </cell>
        </row>
        <row r="1294">
          <cell r="C1294" t="str">
            <v>PENGELOLA LABORATORIUM WORKSHOP</v>
          </cell>
          <cell r="D1294" t="str">
            <v>Tidak untuk Formasi CPNS</v>
          </cell>
          <cell r="E1294" t="str">
            <v>Pengelola</v>
          </cell>
          <cell r="F1294" t="str">
            <v>PENGELOLA</v>
          </cell>
          <cell r="G1294" t="str">
            <v>LABORATORIUM WORKSHOP</v>
          </cell>
        </row>
        <row r="1295">
          <cell r="C1295" t="str">
            <v>PENGELOLA LAHAN PRAKTEK</v>
          </cell>
          <cell r="D1295" t="str">
            <v>Tidak untuk Formasi CPNS</v>
          </cell>
          <cell r="E1295" t="str">
            <v>Pengelola</v>
          </cell>
          <cell r="F1295" t="str">
            <v>PENGELOLA</v>
          </cell>
          <cell r="G1295" t="str">
            <v>LAHAN PRAKTEK</v>
          </cell>
        </row>
        <row r="1296">
          <cell r="C1296" t="str">
            <v>PENGELOLA LAMAN</v>
          </cell>
          <cell r="E1296" t="str">
            <v>Pengelola</v>
          </cell>
          <cell r="F1296" t="str">
            <v>PENGELOLA</v>
          </cell>
          <cell r="G1296" t="str">
            <v>LAMAN</v>
          </cell>
        </row>
        <row r="1297">
          <cell r="C1297" t="str">
            <v>PENGELOLA LAYANAN KESELAMATAN PELAYARAN</v>
          </cell>
          <cell r="D1297" t="str">
            <v>Tidak untuk Formasi CPNS</v>
          </cell>
          <cell r="E1297" t="str">
            <v>Pengelola</v>
          </cell>
          <cell r="F1297" t="str">
            <v>PENGELOLA</v>
          </cell>
          <cell r="G1297" t="str">
            <v>LAYANAN KESELAMATAN PELAYARAN</v>
          </cell>
        </row>
        <row r="1298">
          <cell r="C1298" t="str">
            <v>PENGELOLA LAYANAN PELABUHAN DAN STEIGHER</v>
          </cell>
          <cell r="D1298" t="str">
            <v>Tidak untuk Formasi CPNS</v>
          </cell>
          <cell r="E1298" t="str">
            <v>Pengelola</v>
          </cell>
          <cell r="F1298" t="str">
            <v>PENGELOLA</v>
          </cell>
          <cell r="G1298" t="str">
            <v>LAYANAN PELABUHAN DAN STEIGHER</v>
          </cell>
        </row>
        <row r="1299">
          <cell r="C1299" t="str">
            <v>PENGELOLA LIMBAH TERNAK</v>
          </cell>
          <cell r="D1299" t="str">
            <v>Tidak untuk Formasi CPNS</v>
          </cell>
          <cell r="E1299" t="str">
            <v>Pengelola</v>
          </cell>
          <cell r="F1299" t="str">
            <v>PENGELOLA</v>
          </cell>
          <cell r="G1299" t="str">
            <v>LIMBAH TERNAK</v>
          </cell>
        </row>
        <row r="1300">
          <cell r="C1300" t="str">
            <v>PENGELOLA LINTAS BATAS NEGARA</v>
          </cell>
          <cell r="E1300" t="str">
            <v>Pengelola</v>
          </cell>
          <cell r="F1300" t="str">
            <v>PENGELOLA</v>
          </cell>
          <cell r="G1300" t="str">
            <v>LINTAS BATAS NEGARA</v>
          </cell>
        </row>
        <row r="1301">
          <cell r="C1301" t="str">
            <v>PENGELOLA MATERI DAN KURIKULUM MULTIMEDIA</v>
          </cell>
          <cell r="D1301" t="str">
            <v>Tidak untuk Formasi CPNS</v>
          </cell>
          <cell r="E1301" t="str">
            <v>Pengelola</v>
          </cell>
          <cell r="F1301" t="str">
            <v>PENGELOLA</v>
          </cell>
          <cell r="G1301" t="str">
            <v>MATERI DAN KURIKULUM MULTIMEDIA</v>
          </cell>
        </row>
        <row r="1302">
          <cell r="C1302" t="str">
            <v>PENGELOLA MEDIA CETAK</v>
          </cell>
          <cell r="D1302" t="str">
            <v>Tidak untuk Formasi CPNS</v>
          </cell>
          <cell r="E1302" t="str">
            <v>Pengelola</v>
          </cell>
          <cell r="F1302" t="str">
            <v>PENGELOLA</v>
          </cell>
          <cell r="G1302" t="str">
            <v>MEDIA CETAK</v>
          </cell>
        </row>
        <row r="1303">
          <cell r="C1303" t="str">
            <v>PENGELOLA MUSEUM DAN KOLEKSI BENDA SENI</v>
          </cell>
          <cell r="E1303" t="str">
            <v>Pengelola</v>
          </cell>
          <cell r="F1303" t="str">
            <v>PENGELOLA</v>
          </cell>
          <cell r="G1303" t="str">
            <v>MUSEUM DAN KOLEKSI BENDA SENI</v>
          </cell>
        </row>
        <row r="1304">
          <cell r="C1304" t="str">
            <v>PENGELOLA NASKAH</v>
          </cell>
          <cell r="D1304" t="str">
            <v>Tidak untuk Formasi CPNS</v>
          </cell>
          <cell r="E1304" t="str">
            <v>Pengelola</v>
          </cell>
          <cell r="F1304" t="str">
            <v>PENGELOLA</v>
          </cell>
          <cell r="G1304" t="str">
            <v>NASKAH</v>
          </cell>
        </row>
        <row r="1305">
          <cell r="C1305" t="str">
            <v>PENGELOLA NIKAH &amp; RUJUK</v>
          </cell>
          <cell r="D1305" t="str">
            <v>Tidak untuk Formasi CPNS</v>
          </cell>
          <cell r="E1305" t="str">
            <v>Pengelola</v>
          </cell>
          <cell r="F1305" t="str">
            <v>PENGELOLA</v>
          </cell>
          <cell r="G1305" t="str">
            <v>NIKAH &amp; RUJUK</v>
          </cell>
        </row>
        <row r="1306">
          <cell r="C1306" t="str">
            <v>PENGELOLA OBJEK WISATA</v>
          </cell>
          <cell r="D1306" t="str">
            <v>Tidak untuk Formasi CPNS</v>
          </cell>
          <cell r="E1306" t="str">
            <v>Pengelola</v>
          </cell>
          <cell r="F1306" t="str">
            <v>PENGELOLA</v>
          </cell>
          <cell r="G1306" t="str">
            <v>OBJEK WISATA</v>
          </cell>
        </row>
        <row r="1307">
          <cell r="C1307" t="str">
            <v>PENGELOLA PAI PADA PTU</v>
          </cell>
          <cell r="E1307" t="str">
            <v>Pengelola</v>
          </cell>
          <cell r="F1307" t="str">
            <v>PENGELOLA</v>
          </cell>
          <cell r="G1307" t="str">
            <v>PAI PADA PTU</v>
          </cell>
        </row>
        <row r="1308">
          <cell r="C1308" t="str">
            <v>PENGELOLA PAMERAN DAN PERAGAAN</v>
          </cell>
          <cell r="D1308" t="str">
            <v>Tidak untuk Formasi CPNS</v>
          </cell>
          <cell r="E1308" t="str">
            <v>Pengelola</v>
          </cell>
          <cell r="F1308" t="str">
            <v>PENGELOLA</v>
          </cell>
          <cell r="G1308" t="str">
            <v>PAMERAN DAN PERAGAAN</v>
          </cell>
        </row>
        <row r="1309">
          <cell r="C1309" t="str">
            <v>PENGELOLA PEKARYA KEBUN</v>
          </cell>
          <cell r="D1309" t="str">
            <v>Tidak untuk Formasi CPNS</v>
          </cell>
          <cell r="E1309" t="str">
            <v>Pengelola</v>
          </cell>
          <cell r="F1309" t="str">
            <v>PENGELOLA</v>
          </cell>
          <cell r="G1309" t="str">
            <v>PEKARYA KEBUN</v>
          </cell>
        </row>
        <row r="1310">
          <cell r="C1310" t="str">
            <v>PENGELOLA PELAYANAN DAN DISEMINASI INFORMASI</v>
          </cell>
          <cell r="D1310" t="str">
            <v>Tidak untuk Formasi CPNS</v>
          </cell>
          <cell r="E1310" t="str">
            <v>Pengelola</v>
          </cell>
          <cell r="F1310" t="str">
            <v>PENGELOLA</v>
          </cell>
          <cell r="G1310" t="str">
            <v>PELAYANAN DAN DISEMINASI INFORMASI</v>
          </cell>
        </row>
        <row r="1311">
          <cell r="C1311" t="str">
            <v>PENGELOLA PEMANFAATAN HASIL PENELITIAN</v>
          </cell>
          <cell r="E1311" t="str">
            <v>Pengelola</v>
          </cell>
          <cell r="F1311" t="str">
            <v>PENGELOLA</v>
          </cell>
          <cell r="G1311" t="str">
            <v>PEMANFAATAN HASIL PENELITIAN</v>
          </cell>
        </row>
        <row r="1312">
          <cell r="C1312" t="str">
            <v>PENGELOLA PEMBERIAN HAK PVT</v>
          </cell>
          <cell r="D1312" t="str">
            <v>Tidak untuk Formasi CPNS</v>
          </cell>
          <cell r="E1312" t="str">
            <v>Pengelola</v>
          </cell>
          <cell r="F1312" t="str">
            <v>PENGELOLA</v>
          </cell>
          <cell r="G1312" t="str">
            <v>PEMBERIAN HAK PVT</v>
          </cell>
        </row>
        <row r="1313">
          <cell r="C1313" t="str">
            <v>PENGELOLA PEMBINAAN DAN PENYELENGGARAAN PENDIDIKAN ANAK USIA DINI</v>
          </cell>
          <cell r="D1313" t="str">
            <v>Tidak untuk Formasi CPNS</v>
          </cell>
          <cell r="E1313" t="str">
            <v>Pengelola</v>
          </cell>
          <cell r="F1313" t="str">
            <v>PENGELOLA</v>
          </cell>
          <cell r="G1313" t="str">
            <v>PEMBINAAN DAN PENYELENGGARAAN PENDIDIKAN ANAK USIA DINI</v>
          </cell>
        </row>
        <row r="1314">
          <cell r="C1314" t="str">
            <v>PENGELOLA PEMELIHARAAN DAN PEMUGARAN CAGAR BUDAYA DAN KOLEKSI MUSEUM</v>
          </cell>
          <cell r="E1314" t="str">
            <v>Pengelola</v>
          </cell>
          <cell r="F1314" t="str">
            <v>PENGELOLA</v>
          </cell>
          <cell r="G1314" t="str">
            <v>PEMELIHARAAN DAN PEMUGARAN CAGAR BUDAYA DAN KOLEKSI MUSEUM</v>
          </cell>
        </row>
        <row r="1315">
          <cell r="C1315" t="str">
            <v>PENGELOLA PEMELIHARAAN KONSERVASI LINGKUNGAN DAN KAWASAN KONSERVASI</v>
          </cell>
          <cell r="D1315" t="str">
            <v>Tidak untuk Formasi CPNS</v>
          </cell>
          <cell r="E1315" t="str">
            <v>Pengelola</v>
          </cell>
          <cell r="F1315" t="str">
            <v>PENGELOLA</v>
          </cell>
          <cell r="G1315" t="str">
            <v>PEMELIHARAAN KONSERVASI LINGKUNGAN DAN KAWASAN KONSERVASI</v>
          </cell>
        </row>
        <row r="1316">
          <cell r="C1316" t="str">
            <v>PENGELOLA PENGEMBANGAN SARANA IPTEK</v>
          </cell>
          <cell r="E1316" t="str">
            <v>Pengelola</v>
          </cell>
          <cell r="F1316" t="str">
            <v>PENGELOLA</v>
          </cell>
          <cell r="G1316" t="str">
            <v>PENGEMBANGAN SARANA IPTEK</v>
          </cell>
        </row>
        <row r="1317">
          <cell r="C1317" t="str">
            <v>PENGELOLA PENGENDALI OPT</v>
          </cell>
          <cell r="E1317" t="str">
            <v>Pengelola</v>
          </cell>
          <cell r="F1317" t="str">
            <v>PENGELOLA</v>
          </cell>
          <cell r="G1317" t="str">
            <v>PENGENDALI OPT</v>
          </cell>
        </row>
        <row r="1318">
          <cell r="C1318" t="str">
            <v>PENGELOLA PENGONSERVASI BAHASA DAN SASTRA</v>
          </cell>
          <cell r="E1318" t="str">
            <v>Pengelola</v>
          </cell>
          <cell r="F1318" t="str">
            <v>PENGELOLA</v>
          </cell>
          <cell r="G1318" t="str">
            <v>PENGONSERVASI BAHASA DAN SASTRA</v>
          </cell>
        </row>
        <row r="1319">
          <cell r="C1319" t="str">
            <v>PENGELOLA PENILAI USAHA PERKEBUNAN</v>
          </cell>
          <cell r="E1319" t="str">
            <v>Pengelola</v>
          </cell>
          <cell r="F1319" t="str">
            <v>PENGELOLA</v>
          </cell>
          <cell r="G1319" t="str">
            <v>PENILAI USAHA PERKEBUNAN</v>
          </cell>
        </row>
        <row r="1320">
          <cell r="C1320" t="str">
            <v>PENGELOLA PENYALURAN DAN PENEMPATAN KERJA PENYANDANG CACAT DAN LANSIA</v>
          </cell>
          <cell r="D1320" t="str">
            <v>Tidak untuk Formasi CPNS</v>
          </cell>
          <cell r="E1320" t="str">
            <v>Pengelola</v>
          </cell>
          <cell r="F1320" t="str">
            <v>PENGELOLA</v>
          </cell>
          <cell r="G1320" t="str">
            <v>PENYALURAN DAN PENEMPATAN KERJA PENYANDANG CACAT DAN LANSIA</v>
          </cell>
        </row>
        <row r="1321">
          <cell r="C1321" t="str">
            <v>PENGELOLA PENYELENGGARAAN HAJI DAN UMRAH</v>
          </cell>
          <cell r="E1321" t="str">
            <v>Pengelola</v>
          </cell>
          <cell r="F1321" t="str">
            <v>PENGELOLA</v>
          </cell>
          <cell r="G1321" t="str">
            <v>PENYELENGGARAAN HAJI DAN UMRAH</v>
          </cell>
        </row>
        <row r="1322">
          <cell r="C1322" t="str">
            <v>PENGELOLA PENYELESAIAN HASIL PENGAWASAN</v>
          </cell>
          <cell r="E1322" t="str">
            <v>Pengelola</v>
          </cell>
          <cell r="F1322" t="str">
            <v>PENGELOLA</v>
          </cell>
          <cell r="G1322" t="str">
            <v>PENYELESAIAN HASIL PENGAWASAN</v>
          </cell>
        </row>
        <row r="1323">
          <cell r="C1323" t="str">
            <v>PENGELOLA PENYIAP BAHAN PERENCANAAN DAN PELAPORAN KELEMBAGAAN PETANI</v>
          </cell>
          <cell r="D1323" t="str">
            <v>Tidak untuk Formasi CPNS</v>
          </cell>
          <cell r="E1323" t="str">
            <v>Pengelola</v>
          </cell>
          <cell r="F1323" t="str">
            <v>PENGELOLA</v>
          </cell>
          <cell r="G1323" t="str">
            <v>PENYIAP BAHAN PERENCANAAN DAN PELAPORAN KELEMBAGAAN PETANI</v>
          </cell>
        </row>
        <row r="1324">
          <cell r="C1324" t="str">
            <v>PENGELOLA PERJALANAN DINAS</v>
          </cell>
          <cell r="E1324" t="str">
            <v>Pengelola</v>
          </cell>
          <cell r="F1324" t="str">
            <v>PENGELOLA</v>
          </cell>
          <cell r="G1324" t="str">
            <v>PERJALANAN DINAS</v>
          </cell>
        </row>
        <row r="1325">
          <cell r="C1325" t="str">
            <v>PENGELOLA PERJALANAN DINAS</v>
          </cell>
          <cell r="E1325" t="str">
            <v>Pengelola</v>
          </cell>
          <cell r="F1325" t="str">
            <v>PENGELOLA</v>
          </cell>
          <cell r="G1325" t="str">
            <v>PERJALANAN DINAS</v>
          </cell>
        </row>
        <row r="1326">
          <cell r="C1326" t="str">
            <v>PENGELOLA PERLENGKAPAN HAJI</v>
          </cell>
          <cell r="E1326" t="str">
            <v>Pengelola</v>
          </cell>
          <cell r="F1326" t="str">
            <v>PENGELOLA</v>
          </cell>
          <cell r="G1326" t="str">
            <v>PERLENGKAPAN HAJI</v>
          </cell>
        </row>
        <row r="1327">
          <cell r="C1327" t="str">
            <v>PENGELOLA PERPUSTAKAAN</v>
          </cell>
          <cell r="E1327" t="str">
            <v>Pengelola</v>
          </cell>
          <cell r="F1327" t="str">
            <v>PENGELOLA</v>
          </cell>
          <cell r="G1327" t="str">
            <v>PERPUSTAKAAN</v>
          </cell>
        </row>
        <row r="1328">
          <cell r="C1328" t="str">
            <v>PENGELOLA POLIKLINIK</v>
          </cell>
          <cell r="E1328" t="str">
            <v>Pengelola</v>
          </cell>
          <cell r="F1328" t="str">
            <v>PENGELOLA</v>
          </cell>
          <cell r="G1328" t="str">
            <v>POLIKLINIK</v>
          </cell>
        </row>
        <row r="1329">
          <cell r="C1329" t="str">
            <v>PENGELOLA PRODUKSI TERNAK</v>
          </cell>
          <cell r="E1329" t="str">
            <v>Pengelola</v>
          </cell>
          <cell r="F1329" t="str">
            <v>PENGELOLA</v>
          </cell>
          <cell r="G1329" t="str">
            <v>PRODUKSI TERNAK</v>
          </cell>
        </row>
        <row r="1330">
          <cell r="C1330" t="str">
            <v>PENGELOLA PRODUKSI TERNAK</v>
          </cell>
          <cell r="E1330" t="str">
            <v>Pengelola</v>
          </cell>
          <cell r="F1330" t="str">
            <v>PENGELOLA</v>
          </cell>
          <cell r="G1330" t="str">
            <v>PRODUKSI TERNAK</v>
          </cell>
        </row>
        <row r="1331">
          <cell r="C1331" t="str">
            <v>PENGELOLA PROGRAM PENYULUHAN</v>
          </cell>
          <cell r="E1331" t="str">
            <v>Pengelola</v>
          </cell>
          <cell r="F1331" t="str">
            <v>PENGELOLA</v>
          </cell>
          <cell r="G1331" t="str">
            <v>PROGRAM PENYULUHAN</v>
          </cell>
        </row>
        <row r="1332">
          <cell r="C1332" t="str">
            <v>PENGELOLA PUSTAKA ELEKTRONIK</v>
          </cell>
          <cell r="E1332" t="str">
            <v>Pengelola</v>
          </cell>
          <cell r="F1332" t="str">
            <v>PENGELOLA</v>
          </cell>
          <cell r="G1332" t="str">
            <v>PUSTAKA ELEKTRONIK</v>
          </cell>
        </row>
        <row r="1333">
          <cell r="C1333" t="str">
            <v>PENGELOLA RAB PEMELIHARAAN SARANA PENGAIRAN</v>
          </cell>
          <cell r="D1333" t="str">
            <v>Tidak untuk Formasi CPNS</v>
          </cell>
          <cell r="E1333" t="str">
            <v>Pengelola</v>
          </cell>
          <cell r="F1333" t="str">
            <v>PENGELOLA</v>
          </cell>
          <cell r="G1333" t="str">
            <v>RAB PEMELIHARAAN SARANA PENGAIRAN</v>
          </cell>
        </row>
        <row r="1334">
          <cell r="C1334" t="str">
            <v>PENGELOLA RAMBU-RAMBU LALU LINTAS JALAN</v>
          </cell>
          <cell r="D1334" t="str">
            <v>Tidak untuk Formasi CPNS</v>
          </cell>
          <cell r="E1334" t="str">
            <v>Pengelola</v>
          </cell>
          <cell r="F1334" t="str">
            <v>PENGELOLA</v>
          </cell>
          <cell r="G1334" t="str">
            <v>RAMBU-RAMBU LALU LINTAS JALAN</v>
          </cell>
        </row>
        <row r="1335">
          <cell r="C1335" t="str">
            <v>PENGELOLA RETRIBUSI TERMINAL</v>
          </cell>
          <cell r="E1335" t="str">
            <v>Pengelola</v>
          </cell>
          <cell r="F1335" t="str">
            <v>PENGELOLA</v>
          </cell>
          <cell r="G1335" t="str">
            <v>RETRIBUSI TERMINAL</v>
          </cell>
        </row>
        <row r="1336">
          <cell r="C1336" t="str">
            <v>PENGELOLA RUANG MASAK</v>
          </cell>
          <cell r="D1336" t="str">
            <v>Tidak untuk Formasi CPNS</v>
          </cell>
          <cell r="E1336" t="str">
            <v>Pengelola</v>
          </cell>
          <cell r="F1336" t="str">
            <v>PENGELOLA</v>
          </cell>
          <cell r="G1336" t="str">
            <v>RUANG MASAK</v>
          </cell>
        </row>
        <row r="1337">
          <cell r="C1337" t="str">
            <v>PENGELOLA SAK</v>
          </cell>
          <cell r="D1337" t="str">
            <v>Tidak untuk Formasi CPNS</v>
          </cell>
          <cell r="E1337" t="str">
            <v>Pengelola</v>
          </cell>
          <cell r="F1337" t="str">
            <v>PENGELOLA</v>
          </cell>
          <cell r="G1337" t="str">
            <v>SAK</v>
          </cell>
        </row>
        <row r="1338">
          <cell r="C1338" t="str">
            <v>PENGELOLA SAMPAH</v>
          </cell>
          <cell r="D1338" t="str">
            <v>Tidak untuk Formasi CPNS</v>
          </cell>
          <cell r="E1338" t="str">
            <v>Pengelola</v>
          </cell>
          <cell r="F1338" t="str">
            <v>PENGELOLA</v>
          </cell>
          <cell r="G1338" t="str">
            <v>SAMPAH</v>
          </cell>
        </row>
        <row r="1339">
          <cell r="C1339" t="str">
            <v>PENGELOLA SAMPEL PENGUJIAN</v>
          </cell>
          <cell r="E1339" t="str">
            <v>Pengelola</v>
          </cell>
          <cell r="F1339" t="str">
            <v>PENGELOLA</v>
          </cell>
          <cell r="G1339" t="str">
            <v>SAMPEL PENGUJIAN</v>
          </cell>
        </row>
        <row r="1340">
          <cell r="C1340" t="str">
            <v>PENGELOLA SARANA ANGKUTAN</v>
          </cell>
          <cell r="D1340" t="str">
            <v>Tidak untuk Formasi CPNS</v>
          </cell>
          <cell r="E1340" t="str">
            <v>Pengelola</v>
          </cell>
          <cell r="F1340" t="str">
            <v>PENGELOLA</v>
          </cell>
          <cell r="G1340" t="str">
            <v>SARANA ANGKUTAN</v>
          </cell>
        </row>
        <row r="1341">
          <cell r="C1341" t="str">
            <v>PENGELOLA SARANA DAN PRASARANA PEMAKAMAN UMUM</v>
          </cell>
          <cell r="D1341" t="str">
            <v>Tidak untuk Formasi CPNS</v>
          </cell>
          <cell r="E1341" t="str">
            <v>Pengelola</v>
          </cell>
          <cell r="F1341" t="str">
            <v>PENGELOLA</v>
          </cell>
          <cell r="G1341" t="str">
            <v>SARANA DAN PRASARANA PEMAKAMAN UMUM</v>
          </cell>
        </row>
        <row r="1342">
          <cell r="C1342" t="str">
            <v>PENGELOLA SARANA DAN PRASARANA TAMAN</v>
          </cell>
          <cell r="D1342" t="str">
            <v>Tidak untuk Formasi CPNS</v>
          </cell>
          <cell r="E1342" t="str">
            <v>Pengelola</v>
          </cell>
          <cell r="F1342" t="str">
            <v>PENGELOLA</v>
          </cell>
          <cell r="G1342" t="str">
            <v>SARANA DAN PRASARANA TAMAN</v>
          </cell>
        </row>
        <row r="1343">
          <cell r="C1343" t="str">
            <v>PENGELOLA SARANA IPTEK</v>
          </cell>
          <cell r="D1343" t="str">
            <v>Tidak untuk Formasi CPNS</v>
          </cell>
          <cell r="E1343" t="str">
            <v>Pengelola</v>
          </cell>
          <cell r="F1343" t="str">
            <v>PENGELOLA</v>
          </cell>
          <cell r="G1343" t="str">
            <v>SARANA IPTEK</v>
          </cell>
        </row>
        <row r="1344">
          <cell r="C1344" t="str">
            <v>PENGELOLA SARANA PEMBIBITAN DAN PENGHIJAUAN</v>
          </cell>
          <cell r="D1344" t="str">
            <v>Tidak untuk Formasi CPNS</v>
          </cell>
          <cell r="E1344" t="str">
            <v>Pengelola</v>
          </cell>
          <cell r="F1344" t="str">
            <v>PENGELOLA</v>
          </cell>
          <cell r="G1344" t="str">
            <v>SARANA PEMBIBITAN DAN PENGHIJAUAN</v>
          </cell>
        </row>
        <row r="1345">
          <cell r="C1345" t="str">
            <v>PENGELOLA SARANA PERINDUSTRIAN</v>
          </cell>
          <cell r="D1345" t="str">
            <v>Tidak untuk Formasi CPNS</v>
          </cell>
          <cell r="E1345" t="str">
            <v>Pengelola</v>
          </cell>
          <cell r="F1345" t="str">
            <v>PENGELOLA</v>
          </cell>
          <cell r="G1345" t="str">
            <v>SARANA PERINDUSTRIAN</v>
          </cell>
        </row>
        <row r="1346">
          <cell r="C1346" t="str">
            <v>PENGELOLA SERAH SIMPAN KCKR</v>
          </cell>
          <cell r="E1346" t="str">
            <v>Pengelola</v>
          </cell>
          <cell r="F1346" t="str">
            <v>PENGELOLA</v>
          </cell>
          <cell r="G1346" t="str">
            <v>SERAH SIMPAN KCKR</v>
          </cell>
        </row>
        <row r="1347">
          <cell r="C1347" t="str">
            <v>PENGELOLA SIMAK-BMN</v>
          </cell>
          <cell r="D1347" t="str">
            <v>Tidak untuk Formasi CPNS</v>
          </cell>
          <cell r="E1347" t="str">
            <v>Pengelola</v>
          </cell>
          <cell r="F1347" t="str">
            <v>PENGELOLA</v>
          </cell>
          <cell r="G1347" t="str">
            <v>SIMAK-BMN</v>
          </cell>
        </row>
        <row r="1348">
          <cell r="C1348" t="str">
            <v>PENGELOLA SISTEM DAN JARINGAN</v>
          </cell>
          <cell r="E1348" t="str">
            <v>Pengelola</v>
          </cell>
          <cell r="F1348" t="str">
            <v>PENGELOLA</v>
          </cell>
          <cell r="G1348" t="str">
            <v>SISTEM DAN JARINGAN</v>
          </cell>
        </row>
        <row r="1349">
          <cell r="C1349" t="str">
            <v>PENGELOLA SISTEM INFORMASI</v>
          </cell>
          <cell r="E1349" t="str">
            <v>Pengelola</v>
          </cell>
          <cell r="F1349" t="str">
            <v>PENGELOLA</v>
          </cell>
          <cell r="G1349" t="str">
            <v>SISTEM INFORMASI</v>
          </cell>
        </row>
        <row r="1350">
          <cell r="C1350" t="str">
            <v>PENGELOLA SISTEM INFORMASI KEPENDUDUKAN</v>
          </cell>
          <cell r="D1350" t="str">
            <v>Tidak untuk Formasi CPNS</v>
          </cell>
          <cell r="E1350" t="str">
            <v>Pengelola</v>
          </cell>
          <cell r="F1350" t="str">
            <v>PENGELOLA</v>
          </cell>
          <cell r="G1350" t="str">
            <v>SISTEM INFORMASI KEPENDUDUKAN</v>
          </cell>
        </row>
        <row r="1351">
          <cell r="C1351" t="str">
            <v>PENGELOLA SISTEM MANAJEMEN JALAN</v>
          </cell>
          <cell r="E1351" t="str">
            <v>Pengelola</v>
          </cell>
          <cell r="F1351" t="str">
            <v>PENGELOLA</v>
          </cell>
          <cell r="G1351" t="str">
            <v>SISTEM MANAJEMEN JALAN</v>
          </cell>
        </row>
        <row r="1352">
          <cell r="C1352" t="str">
            <v>PENGELOLA SURAT</v>
          </cell>
          <cell r="D1352" t="str">
            <v>Tidak untuk Formasi CPNS</v>
          </cell>
          <cell r="E1352" t="str">
            <v>Pengelola</v>
          </cell>
          <cell r="F1352" t="str">
            <v>PENGELOLA</v>
          </cell>
          <cell r="G1352" t="str">
            <v>SURAT</v>
          </cell>
        </row>
        <row r="1353">
          <cell r="C1353" t="str">
            <v>PENGELOLA SYSTEM JARINGAN</v>
          </cell>
          <cell r="E1353" t="str">
            <v>Pengelola</v>
          </cell>
          <cell r="F1353" t="str">
            <v>PENGELOLA</v>
          </cell>
          <cell r="G1353" t="str">
            <v>SYSTEM JARINGAN</v>
          </cell>
        </row>
        <row r="1354">
          <cell r="C1354" t="str">
            <v>PENGELOLA TAMAN</v>
          </cell>
          <cell r="D1354" t="str">
            <v>Tidak untuk Formasi CPNS</v>
          </cell>
          <cell r="E1354" t="str">
            <v>Pengelola</v>
          </cell>
          <cell r="F1354" t="str">
            <v>PENGELOLA</v>
          </cell>
          <cell r="G1354" t="str">
            <v>TAMAN</v>
          </cell>
        </row>
        <row r="1355">
          <cell r="C1355" t="str">
            <v>PENGELOLA TAMAN</v>
          </cell>
          <cell r="D1355" t="str">
            <v>Tidak untuk Formasi CPNS</v>
          </cell>
          <cell r="E1355" t="str">
            <v>Pengelola</v>
          </cell>
          <cell r="F1355" t="str">
            <v>PENGELOLA</v>
          </cell>
          <cell r="G1355" t="str">
            <v>TAMAN</v>
          </cell>
        </row>
        <row r="1356">
          <cell r="C1356" t="str">
            <v>PENGELOLA TEKNOLOGI HASIL PERTANIAN</v>
          </cell>
          <cell r="D1356" t="str">
            <v>Tidak untuk Formasi CPNS</v>
          </cell>
          <cell r="E1356" t="str">
            <v>Pengelola</v>
          </cell>
          <cell r="F1356" t="str">
            <v>PENGELOLA</v>
          </cell>
          <cell r="G1356" t="str">
            <v>TEKNOLOGI HASIL PERTANIAN</v>
          </cell>
        </row>
        <row r="1357">
          <cell r="C1357" t="str">
            <v>PENGELOLA TEKNOLOGI INFORMASI</v>
          </cell>
          <cell r="D1357" t="str">
            <v>Tidak untuk Formasi CPNS</v>
          </cell>
          <cell r="E1357" t="str">
            <v>Pengelola</v>
          </cell>
          <cell r="F1357" t="str">
            <v>PENGELOLA</v>
          </cell>
          <cell r="G1357" t="str">
            <v>TEKNOLOGI INFORMASI</v>
          </cell>
        </row>
        <row r="1358">
          <cell r="C1358" t="str">
            <v>PENGELOLA TEKNOLOGI PASCAPANEN</v>
          </cell>
          <cell r="E1358" t="str">
            <v>Pengelola</v>
          </cell>
          <cell r="F1358" t="str">
            <v>PENGELOLA</v>
          </cell>
          <cell r="G1358" t="str">
            <v>TEKNOLOGI PASCAPANEN</v>
          </cell>
        </row>
        <row r="1359">
          <cell r="C1359" t="str">
            <v>PENGELOLA TEKNOLOGI PENGENDALIAN OPT</v>
          </cell>
          <cell r="E1359" t="str">
            <v>Pengelola</v>
          </cell>
          <cell r="F1359" t="str">
            <v>PENGELOLA</v>
          </cell>
          <cell r="G1359" t="str">
            <v>TEKNOLOGI PENGENDALIAN OPT</v>
          </cell>
        </row>
        <row r="1360">
          <cell r="C1360" t="str">
            <v>PENGELOLA TEKNOLOGI PERBENIHAN</v>
          </cell>
          <cell r="D1360" t="str">
            <v>Tidak untuk Formasi CPNS</v>
          </cell>
          <cell r="E1360" t="str">
            <v>Pengelola</v>
          </cell>
          <cell r="F1360" t="str">
            <v>PENGELOLA</v>
          </cell>
          <cell r="G1360" t="str">
            <v>TEKNOLOGI PERBENIHAN</v>
          </cell>
        </row>
        <row r="1361">
          <cell r="C1361" t="str">
            <v>PENGELOLA TERJEMAHAN DAN KERJASAMA</v>
          </cell>
          <cell r="D1361" t="str">
            <v>Tidak untuk Formasi CPNS</v>
          </cell>
          <cell r="E1361" t="str">
            <v>Pengelola</v>
          </cell>
          <cell r="F1361" t="str">
            <v>PENGELOLA</v>
          </cell>
          <cell r="G1361" t="str">
            <v>TERJEMAHAN DAN KERJASAMA</v>
          </cell>
        </row>
        <row r="1362">
          <cell r="C1362" t="str">
            <v>PENGELOLA TERNAK UNGGAS</v>
          </cell>
          <cell r="D1362" t="str">
            <v>Tidak untuk Formasi CPNS</v>
          </cell>
          <cell r="E1362" t="str">
            <v>Pengelola</v>
          </cell>
          <cell r="F1362" t="str">
            <v>PENGELOLA</v>
          </cell>
          <cell r="G1362" t="str">
            <v>TERNAK UNGGAS</v>
          </cell>
        </row>
        <row r="1363">
          <cell r="C1363" t="str">
            <v>PENGELOLA TPA</v>
          </cell>
          <cell r="D1363" t="str">
            <v>Tidak untuk Formasi CPNS</v>
          </cell>
          <cell r="E1363" t="str">
            <v>Pengelola</v>
          </cell>
          <cell r="F1363" t="str">
            <v>PENGELOLA</v>
          </cell>
          <cell r="G1363" t="str">
            <v>TPA</v>
          </cell>
        </row>
        <row r="1364">
          <cell r="C1364" t="str">
            <v>PENGELOLA TRANSPORTASI HAJI</v>
          </cell>
          <cell r="E1364" t="str">
            <v>Pengelola</v>
          </cell>
          <cell r="F1364" t="str">
            <v>PENGELOLA</v>
          </cell>
          <cell r="G1364" t="str">
            <v>TRANSPORTASI HAJI</v>
          </cell>
        </row>
        <row r="1365">
          <cell r="C1365" t="str">
            <v>PENGELOLA TV DAN RADIO</v>
          </cell>
          <cell r="D1365" t="str">
            <v>Tidak untuk Formasi CPNS</v>
          </cell>
          <cell r="E1365" t="str">
            <v>Pengelola</v>
          </cell>
          <cell r="F1365" t="str">
            <v>PENGELOLA</v>
          </cell>
          <cell r="G1365" t="str">
            <v>TV DAN RADIO</v>
          </cell>
        </row>
        <row r="1366">
          <cell r="C1366" t="str">
            <v>PENGELOLA URUSAN AGAMA</v>
          </cell>
          <cell r="E1366" t="str">
            <v>Pengelola</v>
          </cell>
          <cell r="F1366" t="str">
            <v>PENGELOLA</v>
          </cell>
          <cell r="G1366" t="str">
            <v>URUSAN AGAMA</v>
          </cell>
        </row>
        <row r="1367">
          <cell r="C1367" t="str">
            <v>PENGELOLA URUSAN KESEHATAN MASYARAKAT</v>
          </cell>
          <cell r="D1367" t="str">
            <v>Tidak untuk Formasi CPNS</v>
          </cell>
          <cell r="E1367" t="str">
            <v>Pengelola</v>
          </cell>
          <cell r="F1367" t="str">
            <v>PENGELOLA</v>
          </cell>
          <cell r="G1367" t="str">
            <v>URUSAN KESEHATAN MASYARAKAT</v>
          </cell>
        </row>
        <row r="1368">
          <cell r="C1368" t="str">
            <v>PENGELOLA VISA HAJI</v>
          </cell>
          <cell r="E1368" t="str">
            <v>Pengelola</v>
          </cell>
          <cell r="F1368" t="str">
            <v>PENGELOLA</v>
          </cell>
          <cell r="G1368" t="str">
            <v>VISA HAJI</v>
          </cell>
        </row>
        <row r="1369">
          <cell r="C1369" t="str">
            <v>PENGOLAH BAHAN UNTUK RENCANA PENANGGULANGAN BENCANA</v>
          </cell>
          <cell r="D1369" t="str">
            <v>Tidak untuk Formasi CPNS</v>
          </cell>
          <cell r="E1369" t="str">
            <v>Pengelola</v>
          </cell>
          <cell r="F1369" t="str">
            <v>PENGOLAH</v>
          </cell>
          <cell r="G1369" t="str">
            <v>BAHAN UNTUK RENCANA PENANGGULANGAN BENCANA</v>
          </cell>
        </row>
        <row r="1370">
          <cell r="C1370" t="str">
            <v>PENGOLAH DAMPAK PENOMENA ALAM (KEKERINGAN &amp; KEBANJIRAN) REKOMONDASI DAN PEREDARAN PESTISIDA</v>
          </cell>
          <cell r="D1370" t="str">
            <v>Tidak untuk Formasi CPNS</v>
          </cell>
          <cell r="E1370" t="str">
            <v>Pengelola</v>
          </cell>
          <cell r="F1370" t="str">
            <v>PENGOLAH</v>
          </cell>
          <cell r="G1370" t="str">
            <v>DAMPAK PENOMENA ALAM (KEKERINGAN &amp; KEBANJIRAN) REKOMONDASI DAN PEREDARAN PESTISIDA</v>
          </cell>
        </row>
        <row r="1371">
          <cell r="C1371" t="str">
            <v>PENGOLAH SARANA DAN PRASARANA PENGAIRAN</v>
          </cell>
          <cell r="D1371" t="str">
            <v>Tidak untuk Formasi CPNS</v>
          </cell>
          <cell r="E1371" t="str">
            <v>Pengelola</v>
          </cell>
          <cell r="F1371" t="str">
            <v>PENGOLAH</v>
          </cell>
          <cell r="G1371" t="str">
            <v>SARANA DAN PRASARANA PENGAIRAN</v>
          </cell>
        </row>
        <row r="1372">
          <cell r="C1372" t="str">
            <v>PENGEMBANG FUNGSI DAN PERAN BAHASA</v>
          </cell>
          <cell r="E1372" t="str">
            <v>Pengembang</v>
          </cell>
          <cell r="F1372" t="str">
            <v>PENGEMBANG</v>
          </cell>
          <cell r="G1372" t="str">
            <v>FUNGSI DAN PERAN BAHASA</v>
          </cell>
        </row>
        <row r="1373">
          <cell r="C1373" t="str">
            <v>PENGEMBANG KURIKULUM DAN PERBUKUAN PENDIDIKAN MENENGAH</v>
          </cell>
          <cell r="E1373" t="str">
            <v>Pengembang</v>
          </cell>
          <cell r="F1373" t="str">
            <v>PENGEMBANG</v>
          </cell>
          <cell r="G1373" t="str">
            <v>KURIKULUM DAN PERBUKUAN PENDIDIKAN MENENGAH</v>
          </cell>
        </row>
        <row r="1374">
          <cell r="C1374" t="str">
            <v>PENGEMBANG MODEL PENILAIAN PENDIDIKAN</v>
          </cell>
          <cell r="E1374" t="str">
            <v>Pengembang</v>
          </cell>
          <cell r="F1374" t="str">
            <v>PENGEMBANG</v>
          </cell>
          <cell r="G1374" t="str">
            <v>MODEL PENILAIAN PENDIDIKAN</v>
          </cell>
        </row>
        <row r="1375">
          <cell r="C1375" t="str">
            <v>PENGEMBANG PERBUKUAN</v>
          </cell>
          <cell r="E1375" t="str">
            <v>Pengembang</v>
          </cell>
          <cell r="F1375" t="str">
            <v>PENGEMBANG</v>
          </cell>
          <cell r="G1375" t="str">
            <v>PERBUKUAN</v>
          </cell>
        </row>
        <row r="1376">
          <cell r="C1376" t="str">
            <v>PENGEMBANG SISTEM AKREDITASI DAN SERTIFIKASI LINGKUNGAN</v>
          </cell>
          <cell r="E1376" t="str">
            <v>Pengembang</v>
          </cell>
          <cell r="F1376" t="str">
            <v>PENGEMBANG</v>
          </cell>
          <cell r="G1376" t="str">
            <v>SISTEM AKREDITASI DAN SERTIFIKASI LINGKUNGAN</v>
          </cell>
        </row>
        <row r="1377">
          <cell r="C1377" t="str">
            <v>PENGEMBANG SISTEM AKREDITASI DAN SERTIFIKASI PRODUK, PELATIHAN DAN PERSONIL</v>
          </cell>
          <cell r="E1377" t="str">
            <v>Pengembang</v>
          </cell>
          <cell r="F1377" t="str">
            <v>PENGEMBANG</v>
          </cell>
          <cell r="G1377" t="str">
            <v>SISTEM AKREDITASI DAN SERTIFIKASI PRODUK, PELATIHAN DAN PERSONIL</v>
          </cell>
        </row>
        <row r="1378">
          <cell r="C1378" t="str">
            <v>PENGEMBANG SISTEM AKREDITASI DAN SERTIFIKASI PROLASTO</v>
          </cell>
          <cell r="E1378" t="str">
            <v>Pengembang</v>
          </cell>
          <cell r="F1378" t="str">
            <v>PENGEMBANG</v>
          </cell>
          <cell r="G1378" t="str">
            <v>SISTEM AKREDITASI DAN SERTIFIKASI PROLASTO</v>
          </cell>
        </row>
        <row r="1379">
          <cell r="C1379" t="str">
            <v>PENGEMBANG SISTEM AKREDITASI LAB KALIBRASI</v>
          </cell>
          <cell r="E1379" t="str">
            <v>Pengembang</v>
          </cell>
          <cell r="F1379" t="str">
            <v>PENGEMBANG</v>
          </cell>
          <cell r="G1379" t="str">
            <v>SISTEM AKREDITASI LAB KALIBRASI</v>
          </cell>
        </row>
        <row r="1380">
          <cell r="C1380" t="str">
            <v>PENGEMBANG SISTEM AKREDITASI LAB PENGUJI</v>
          </cell>
          <cell r="E1380" t="str">
            <v>Pengembang</v>
          </cell>
          <cell r="F1380" t="str">
            <v>PENGEMBANG</v>
          </cell>
          <cell r="G1380" t="str">
            <v>SISTEM AKREDITASI LAB PENGUJI</v>
          </cell>
        </row>
        <row r="1381">
          <cell r="C1381" t="str">
            <v>PENGEMBANG SISTEM AKREDITASI LABORATORIUM KALIBRASI</v>
          </cell>
          <cell r="E1381" t="str">
            <v>Pengembang</v>
          </cell>
          <cell r="F1381" t="str">
            <v>PENGEMBANG</v>
          </cell>
          <cell r="G1381" t="str">
            <v>SISTEM AKREDITASI LABORATORIUM KALIBRASI</v>
          </cell>
        </row>
        <row r="1382">
          <cell r="C1382" t="str">
            <v>PENGEMBANG SISTEM AKREDITASI LABORATORIUM PENGUJI</v>
          </cell>
          <cell r="E1382" t="str">
            <v>Pengembang</v>
          </cell>
          <cell r="F1382" t="str">
            <v>PENGEMBANG</v>
          </cell>
          <cell r="G1382" t="str">
            <v>SISTEM AKREDITASI LABORATORIUM PENGUJI</v>
          </cell>
        </row>
        <row r="1383">
          <cell r="C1383" t="str">
            <v>PENGEMBANG SISTEM AKREDITASI LEMBAGA INSPEKSI DAN LAB MEDIK</v>
          </cell>
          <cell r="E1383" t="str">
            <v>Pengembang</v>
          </cell>
          <cell r="F1383" t="str">
            <v>PENGEMBANG</v>
          </cell>
          <cell r="G1383" t="str">
            <v>SISTEM AKREDITASI LEMBAGA INSPEKSI DAN LAB MEDIK</v>
          </cell>
        </row>
        <row r="1384">
          <cell r="C1384" t="str">
            <v>PENGEMBANG SISTEM AKREDITASI LEMBAGA INSPEKSI DAN LABORATORIUM MEDIK</v>
          </cell>
          <cell r="E1384" t="str">
            <v>Pengembang</v>
          </cell>
          <cell r="F1384" t="str">
            <v>PENGEMBANG</v>
          </cell>
          <cell r="G1384" t="str">
            <v>SISTEM AKREDITASI LEMBAGA INSPEKSI DAN LABORATORIUM MEDIK</v>
          </cell>
        </row>
        <row r="1385">
          <cell r="C1385" t="str">
            <v>PENGEMBANG SISTEM AKREDITASI SERTIFIKASI SISTEM MANAJEMEN</v>
          </cell>
          <cell r="E1385" t="str">
            <v>Pengembang</v>
          </cell>
          <cell r="F1385" t="str">
            <v>PENGEMBANG</v>
          </cell>
          <cell r="G1385" t="str">
            <v>SISTEM AKREDITASI SERTIFIKASI SISTEM MANAJEMEN</v>
          </cell>
        </row>
        <row r="1386">
          <cell r="C1386" t="str">
            <v>PENGEMBANG SISTEM INFORMASI</v>
          </cell>
          <cell r="E1386" t="str">
            <v>Pengembang</v>
          </cell>
          <cell r="F1386" t="str">
            <v>PENGEMBANG</v>
          </cell>
          <cell r="G1386" t="str">
            <v>SISTEM INFORMASI</v>
          </cell>
        </row>
        <row r="1387">
          <cell r="C1387" t="str">
            <v>PENGEMBANG SISTEM UJIAN, TES, DAN PENGUKURAN</v>
          </cell>
          <cell r="E1387" t="str">
            <v>Pengembang</v>
          </cell>
          <cell r="F1387" t="str">
            <v>PENGEMBANG</v>
          </cell>
          <cell r="G1387" t="str">
            <v>SISTEM UJIAN, TES, DAN PENGUKURAN</v>
          </cell>
        </row>
        <row r="1388">
          <cell r="C1388" t="str">
            <v>PENGEMBANG TEKNOLOGI PEMBELAJARAN</v>
          </cell>
          <cell r="E1388" t="str">
            <v>Pengembang</v>
          </cell>
          <cell r="F1388" t="str">
            <v>PENGEMBANG</v>
          </cell>
          <cell r="G1388" t="str">
            <v>TEKNOLOGI PEMBELAJARAN</v>
          </cell>
        </row>
        <row r="1389">
          <cell r="C1389" t="str">
            <v>PENGAWAS OPERASIONAL REGIONAL</v>
          </cell>
          <cell r="E1389" t="str">
            <v>Pengendali</v>
          </cell>
          <cell r="F1389" t="str">
            <v>PENGAWAS</v>
          </cell>
          <cell r="G1389" t="str">
            <v>OPERASIONAL REGIONAL</v>
          </cell>
        </row>
        <row r="1390">
          <cell r="C1390" t="str">
            <v>PENGENDALI ALAT SATELIT</v>
          </cell>
          <cell r="E1390" t="str">
            <v>Pengendali</v>
          </cell>
          <cell r="F1390" t="str">
            <v>PENGENDALI</v>
          </cell>
          <cell r="G1390" t="str">
            <v>ALAT SATELIT</v>
          </cell>
        </row>
        <row r="1391">
          <cell r="C1391" t="str">
            <v>PENGENDALI DAN PEMELIHARA RADAR</v>
          </cell>
          <cell r="E1391" t="str">
            <v>Pengendali</v>
          </cell>
          <cell r="F1391" t="str">
            <v>PENGENDALI</v>
          </cell>
          <cell r="G1391" t="str">
            <v>DAN PEMELIHARA RADAR</v>
          </cell>
        </row>
        <row r="1392">
          <cell r="C1392" t="str">
            <v>PENGENDALI FREKUENSI RADIO</v>
          </cell>
          <cell r="E1392" t="str">
            <v>Pengendali</v>
          </cell>
          <cell r="F1392" t="str">
            <v>PENGENDALI</v>
          </cell>
          <cell r="G1392" t="str">
            <v>FREKUENSI RADIO</v>
          </cell>
        </row>
        <row r="1393">
          <cell r="C1393" t="str">
            <v>PENGENDALI JARINGAN KOMUNIKASI</v>
          </cell>
          <cell r="E1393" t="str">
            <v>Pengendali</v>
          </cell>
          <cell r="F1393" t="str">
            <v>PENGENDALI</v>
          </cell>
          <cell r="G1393" t="str">
            <v>JARINGAN KOMUNIKASI</v>
          </cell>
        </row>
        <row r="1394">
          <cell r="C1394" t="str">
            <v>PENGENDALI JARINGAN SISTEM KOMPUTER</v>
          </cell>
          <cell r="E1394" t="str">
            <v>Pengendali</v>
          </cell>
          <cell r="F1394" t="str">
            <v>PENGENDALI</v>
          </cell>
          <cell r="G1394" t="str">
            <v>JARINGAN SISTEM KOMPUTER</v>
          </cell>
        </row>
        <row r="1395">
          <cell r="C1395" t="str">
            <v>PENGENDALI JARINGAN SISTEM SATELIT</v>
          </cell>
          <cell r="E1395" t="str">
            <v>Pengendali</v>
          </cell>
          <cell r="F1395" t="str">
            <v>PENGENDALI</v>
          </cell>
          <cell r="G1395" t="str">
            <v>JARINGAN SISTEM SATELIT</v>
          </cell>
        </row>
        <row r="1396">
          <cell r="C1396" t="str">
            <v>PENGEVALUASI KETERTELUSURAN STANDAR FISIK</v>
          </cell>
          <cell r="E1396" t="str">
            <v>Pengevaluasi</v>
          </cell>
          <cell r="F1396" t="str">
            <v>PENGEVALUASI</v>
          </cell>
          <cell r="G1396" t="str">
            <v>KETERTELUSURAN STANDAR FISIK</v>
          </cell>
        </row>
        <row r="1397">
          <cell r="C1397" t="str">
            <v>PENGEVALUASI PROGRAM DAN KINERJA</v>
          </cell>
          <cell r="E1397" t="str">
            <v>Pengevaluasi</v>
          </cell>
          <cell r="F1397" t="str">
            <v>PENGEVALUASI</v>
          </cell>
          <cell r="G1397" t="str">
            <v>PROGRAM DAN KINERJA</v>
          </cell>
        </row>
        <row r="1398">
          <cell r="C1398" t="str">
            <v>PENGEVALUASI PROSES BIDANG LINGKUNGAN</v>
          </cell>
          <cell r="E1398" t="str">
            <v>Pengevaluasi</v>
          </cell>
          <cell r="F1398" t="str">
            <v>PENGEVALUASI</v>
          </cell>
          <cell r="G1398" t="str">
            <v>PROSES BIDANG LINGKUNGAN</v>
          </cell>
        </row>
        <row r="1399">
          <cell r="C1399" t="str">
            <v>PENGEVALUASI PROSES BIDANG PRODUK DAN PERSONEL</v>
          </cell>
          <cell r="E1399" t="str">
            <v>Pengevaluasi</v>
          </cell>
          <cell r="F1399" t="str">
            <v>PENGEVALUASI</v>
          </cell>
          <cell r="G1399" t="str">
            <v>PROSES BIDANG PRODUK DAN PERSONEL</v>
          </cell>
        </row>
        <row r="1400">
          <cell r="C1400" t="str">
            <v>PENGEVALUASI PROSES BIDANG SISTEM MANAJEMEN</v>
          </cell>
          <cell r="E1400" t="str">
            <v>Pengevaluasi</v>
          </cell>
          <cell r="F1400" t="str">
            <v>PENGEVALUASI</v>
          </cell>
          <cell r="G1400" t="str">
            <v>PROSES BIDANG SISTEM MANAJEMEN</v>
          </cell>
        </row>
        <row r="1401">
          <cell r="C1401" t="str">
            <v>PENGEVALUASI SISTEM AKREDITASI LAB PENGUJI</v>
          </cell>
          <cell r="E1401" t="str">
            <v>Pengevaluasi</v>
          </cell>
          <cell r="F1401" t="str">
            <v>PENGEVALUASI</v>
          </cell>
          <cell r="G1401" t="str">
            <v>SISTEM AKREDITASI LAB PENGUJI</v>
          </cell>
        </row>
        <row r="1402">
          <cell r="C1402" t="str">
            <v>PENGEVALUASI SISTEM AKREDITASI LABORATORIUM KALIBRASI</v>
          </cell>
          <cell r="E1402" t="str">
            <v>Pengevaluasi</v>
          </cell>
          <cell r="F1402" t="str">
            <v>PENGEVALUASI</v>
          </cell>
          <cell r="G1402" t="str">
            <v>SISTEM AKREDITASI LABORATORIUM KALIBRASI</v>
          </cell>
        </row>
        <row r="1403">
          <cell r="C1403" t="str">
            <v>PENGEVALUASI SISTEM AKREDITASI LABORATORIUM PENGUJI</v>
          </cell>
          <cell r="E1403" t="str">
            <v>Pengevaluasi</v>
          </cell>
          <cell r="F1403" t="str">
            <v>PENGEVALUASI</v>
          </cell>
          <cell r="G1403" t="str">
            <v>SISTEM AKREDITASI LABORATORIUM PENGUJI</v>
          </cell>
        </row>
        <row r="1404">
          <cell r="C1404" t="str">
            <v>PENGEVALUASI SISTEM AKREDITASI LEMBAGA INSPEKSI DAN LAB MEDIK</v>
          </cell>
          <cell r="E1404" t="str">
            <v>Pengevaluasi</v>
          </cell>
          <cell r="F1404" t="str">
            <v>PENGEVALUASI</v>
          </cell>
          <cell r="G1404" t="str">
            <v>SISTEM AKREDITASI LEMBAGA INSPEKSI DAN LAB MEDIK</v>
          </cell>
        </row>
        <row r="1405">
          <cell r="C1405" t="str">
            <v>PENGEVALUASI SISTEM AKREDITASI LEMBAGA INSPEKSI DAN LABORATORIUM MEDIK</v>
          </cell>
          <cell r="E1405" t="str">
            <v>Pengevaluasi</v>
          </cell>
          <cell r="F1405" t="str">
            <v>PENGEVALUASI</v>
          </cell>
          <cell r="G1405" t="str">
            <v>SISTEM AKREDITASI LEMBAGA INSPEKSI DAN LABORATORIUM MEDIK</v>
          </cell>
        </row>
        <row r="1406">
          <cell r="C1406" t="str">
            <v>PENGEVALUASI STANDAR ACUAN</v>
          </cell>
          <cell r="E1406" t="str">
            <v>Pengevaluasi</v>
          </cell>
          <cell r="F1406" t="str">
            <v>PENGEVALUASI</v>
          </cell>
          <cell r="G1406" t="str">
            <v>STANDAR ACUAN</v>
          </cell>
        </row>
        <row r="1407">
          <cell r="C1407" t="str">
            <v>PENGEVALUASI UJI BANDING</v>
          </cell>
          <cell r="E1407" t="str">
            <v>Pengevaluasi</v>
          </cell>
          <cell r="F1407" t="str">
            <v>PENGEVALUASI</v>
          </cell>
          <cell r="G1407" t="str">
            <v>UJI BANDING</v>
          </cell>
        </row>
        <row r="1408">
          <cell r="C1408" t="str">
            <v>PENGOLAH BAHAN PUSTAKA</v>
          </cell>
          <cell r="E1408" t="str">
            <v>Pengolah</v>
          </cell>
          <cell r="F1408" t="str">
            <v>PENGOLAH</v>
          </cell>
          <cell r="G1408" t="str">
            <v>BAHAN PUSTAKA</v>
          </cell>
        </row>
        <row r="1409">
          <cell r="C1409" t="str">
            <v>PENGOLAH BAKUAN KOMPETENSI</v>
          </cell>
          <cell r="E1409" t="str">
            <v>Pengolah</v>
          </cell>
          <cell r="F1409" t="str">
            <v>PENGOLAH</v>
          </cell>
          <cell r="G1409" t="str">
            <v>BAKUAN KOMPETENSI</v>
          </cell>
        </row>
        <row r="1410">
          <cell r="C1410" t="str">
            <v>PENGOLAH BIAYA SENSOR</v>
          </cell>
          <cell r="E1410" t="str">
            <v>Pengolah</v>
          </cell>
          <cell r="F1410" t="str">
            <v>PENGOLAH</v>
          </cell>
          <cell r="G1410" t="str">
            <v>BIAYA SENSOR</v>
          </cell>
        </row>
        <row r="1411">
          <cell r="C1411" t="str">
            <v>PENGOLAH BIMBINGAN TEKNIS DAN BANTUAN TEKNIS</v>
          </cell>
          <cell r="E1411" t="str">
            <v>Pengolah</v>
          </cell>
          <cell r="F1411" t="str">
            <v>PENGOLAH</v>
          </cell>
          <cell r="G1411" t="str">
            <v>BIMBINGAN TEKNIS DAN BANTUAN TEKNIS</v>
          </cell>
        </row>
        <row r="1412">
          <cell r="C1412" t="str">
            <v>PENGOLAH DATA</v>
          </cell>
          <cell r="E1412" t="str">
            <v>Pengolah</v>
          </cell>
          <cell r="F1412" t="str">
            <v>PENGOLAH</v>
          </cell>
          <cell r="G1412" t="str">
            <v>DATA</v>
          </cell>
        </row>
        <row r="1413">
          <cell r="C1413" t="str">
            <v>PENGOLAH DATA HASIL PENYENSORAN</v>
          </cell>
          <cell r="E1413" t="str">
            <v>Pengolah</v>
          </cell>
          <cell r="F1413" t="str">
            <v>PENGOLAH</v>
          </cell>
          <cell r="G1413" t="str">
            <v>DATA HASIL PENYENSORAN</v>
          </cell>
        </row>
        <row r="1414">
          <cell r="C1414" t="str">
            <v>PENGOLAH DATA PENELITIAN BIDANG IPSK</v>
          </cell>
          <cell r="E1414" t="str">
            <v>Pengolah</v>
          </cell>
          <cell r="F1414" t="str">
            <v>PENGOLAH</v>
          </cell>
          <cell r="G1414" t="str">
            <v>DATA PENELITIAN BIDANG IPSK</v>
          </cell>
        </row>
        <row r="1415">
          <cell r="C1415" t="str">
            <v>PENGOLAH DATA PENILAIAN</v>
          </cell>
          <cell r="E1415" t="str">
            <v>Pengolah</v>
          </cell>
          <cell r="F1415" t="str">
            <v>PENGOLAH</v>
          </cell>
          <cell r="G1415" t="str">
            <v>DATA PENILAIAN</v>
          </cell>
        </row>
        <row r="1416">
          <cell r="C1416" t="str">
            <v>PENGOLAH DATA PERKARA DAN PUTUSAN</v>
          </cell>
          <cell r="E1416" t="str">
            <v>Pengolah</v>
          </cell>
          <cell r="F1416" t="str">
            <v>PENGOLAH</v>
          </cell>
          <cell r="G1416" t="str">
            <v>DATA PERKARA DAN PUTUSAN</v>
          </cell>
        </row>
        <row r="1417">
          <cell r="C1417" t="str">
            <v>PENGOLAH DATA PROSES PENYENSORAN</v>
          </cell>
          <cell r="E1417" t="str">
            <v>Pengolah</v>
          </cell>
          <cell r="F1417" t="str">
            <v>PENGOLAH</v>
          </cell>
          <cell r="G1417" t="str">
            <v>DATA PROSES PENYENSORAN</v>
          </cell>
        </row>
        <row r="1418">
          <cell r="C1418" t="str">
            <v>PENYELIDIK SUMBER DAYA ALAM</v>
          </cell>
          <cell r="E1418" t="str">
            <v>Pengolah</v>
          </cell>
          <cell r="F1418" t="str">
            <v>PENYELIDIK</v>
          </cell>
          <cell r="G1418" t="str">
            <v>SUMBER DAYA ALAM</v>
          </cell>
        </row>
        <row r="1419">
          <cell r="C1419" t="str">
            <v>PENGUJI HIPERKES</v>
          </cell>
          <cell r="E1419" t="str">
            <v>Penguji</v>
          </cell>
          <cell r="F1419" t="str">
            <v>PENGUJI</v>
          </cell>
          <cell r="G1419" t="str">
            <v>HIPERKES</v>
          </cell>
        </row>
        <row r="1420">
          <cell r="C1420" t="str">
            <v>PENGUJI K3</v>
          </cell>
          <cell r="E1420" t="str">
            <v>Penguji</v>
          </cell>
          <cell r="F1420" t="str">
            <v>PENGUJI</v>
          </cell>
          <cell r="G1420" t="str">
            <v>K3</v>
          </cell>
        </row>
        <row r="1421">
          <cell r="C1421" t="str">
            <v>PENILAI MUTU PRODUK</v>
          </cell>
          <cell r="E1421" t="str">
            <v>Penguji</v>
          </cell>
          <cell r="F1421" t="str">
            <v>PENILAI</v>
          </cell>
          <cell r="G1421" t="str">
            <v>MUTU PRODUK</v>
          </cell>
        </row>
        <row r="1422">
          <cell r="C1422" t="str">
            <v>KOMANDAN PETUGAS KEAMANAN</v>
          </cell>
          <cell r="D1422" t="str">
            <v>Tidak untuk formasi CPNS</v>
          </cell>
          <cell r="E1422" t="str">
            <v>Penjaga/Petugas</v>
          </cell>
          <cell r="F1422" t="str">
            <v>KOMANDAN</v>
          </cell>
          <cell r="G1422" t="str">
            <v>PETUGAS KEAMANAN</v>
          </cell>
        </row>
        <row r="1423">
          <cell r="C1423" t="str">
            <v>PENJAGA KAMAR GELAP</v>
          </cell>
          <cell r="D1423" t="str">
            <v>Tidak untuk formasi CPNS</v>
          </cell>
          <cell r="E1423" t="str">
            <v>Penjaga/Petugas</v>
          </cell>
          <cell r="F1423" t="str">
            <v>PENJAGA</v>
          </cell>
          <cell r="G1423" t="str">
            <v>KAMAR GELAP</v>
          </cell>
        </row>
        <row r="1424">
          <cell r="C1424" t="str">
            <v>PENJAGA MERCUSUAR</v>
          </cell>
          <cell r="E1424" t="str">
            <v>Penjaga/Petugas</v>
          </cell>
          <cell r="F1424" t="str">
            <v>PENJAGA</v>
          </cell>
          <cell r="G1424" t="str">
            <v>MERCUSUAR</v>
          </cell>
        </row>
        <row r="1425">
          <cell r="C1425" t="str">
            <v>PENJAGA TAHANAN</v>
          </cell>
          <cell r="E1425" t="str">
            <v>Penjaga/Petugas</v>
          </cell>
          <cell r="F1425" t="str">
            <v>PENJAGA</v>
          </cell>
          <cell r="G1425" t="str">
            <v>TAHANAN</v>
          </cell>
        </row>
        <row r="1426">
          <cell r="C1426" t="str">
            <v>PETUGAS KEAMANAN</v>
          </cell>
          <cell r="E1426" t="str">
            <v>Penjaga/Petugas</v>
          </cell>
          <cell r="F1426" t="str">
            <v>PETUGAS</v>
          </cell>
          <cell r="G1426" t="str">
            <v>KEAMANAN</v>
          </cell>
        </row>
        <row r="1427">
          <cell r="C1427" t="str">
            <v>PETUGAS KESELAMAT KERJA</v>
          </cell>
          <cell r="E1427" t="str">
            <v>Penjaga/Petugas</v>
          </cell>
          <cell r="F1427" t="str">
            <v>PETUGAS</v>
          </cell>
          <cell r="G1427" t="str">
            <v>KESELAMAT KERJA</v>
          </cell>
        </row>
        <row r="1428">
          <cell r="C1428" t="str">
            <v>PETUGAS PEMBINAAN JASMANI DAN MENTAL PEGAWAI</v>
          </cell>
          <cell r="E1428" t="str">
            <v>Penjaga/Petugas</v>
          </cell>
          <cell r="F1428" t="str">
            <v>PETUGAS</v>
          </cell>
          <cell r="G1428" t="str">
            <v>PEMBINAAN JASMANI DAN MENTAL PEGAWAI</v>
          </cell>
        </row>
        <row r="1429">
          <cell r="C1429" t="str">
            <v>PETUGAS PENGEJARAN</v>
          </cell>
          <cell r="D1429" t="str">
            <v>Tidak untuk formasi CPNS</v>
          </cell>
          <cell r="E1429" t="str">
            <v>Penjaga/Petugas</v>
          </cell>
          <cell r="F1429" t="str">
            <v>PETUGAS</v>
          </cell>
          <cell r="G1429" t="str">
            <v>PENGEJARAN</v>
          </cell>
        </row>
        <row r="1430">
          <cell r="C1430" t="str">
            <v>PETUGAS PENINDAKAN</v>
          </cell>
          <cell r="D1430" t="str">
            <v>Tidak untuk formasi CPNS</v>
          </cell>
          <cell r="E1430" t="str">
            <v>Penjaga/Petugas</v>
          </cell>
          <cell r="F1430" t="str">
            <v>PETUGAS</v>
          </cell>
          <cell r="G1430" t="str">
            <v>PENINDAKAN</v>
          </cell>
        </row>
        <row r="1431">
          <cell r="C1431" t="str">
            <v>PETUGAS PROTOKOL</v>
          </cell>
          <cell r="D1431" t="str">
            <v>Tidak untuk formasi CPNS</v>
          </cell>
          <cell r="E1431" t="str">
            <v>Penjaga/Petugas</v>
          </cell>
          <cell r="F1431" t="str">
            <v>PETUGAS</v>
          </cell>
          <cell r="G1431" t="str">
            <v>PROTOKOL</v>
          </cell>
        </row>
        <row r="1432">
          <cell r="C1432" t="str">
            <v>PETUGAS PROTOKOL KEPRESIDENAN</v>
          </cell>
          <cell r="E1432" t="str">
            <v>Penjaga/Petugas</v>
          </cell>
          <cell r="F1432" t="str">
            <v>PETUGAS</v>
          </cell>
          <cell r="G1432" t="str">
            <v>PROTOKOL KEPRESIDENAN</v>
          </cell>
        </row>
        <row r="1433">
          <cell r="C1433" t="str">
            <v>PETUGAS STANDARISASI DAN SERTIFIKASI</v>
          </cell>
          <cell r="E1433" t="str">
            <v>Penjaga/Petugas</v>
          </cell>
          <cell r="F1433" t="str">
            <v>PETUGAS</v>
          </cell>
          <cell r="G1433" t="str">
            <v>STANDARISASI DAN SERTIFIKASI</v>
          </cell>
        </row>
        <row r="1434">
          <cell r="C1434" t="str">
            <v>RESCUER</v>
          </cell>
          <cell r="D1434" t="str">
            <v>JF tertentu</v>
          </cell>
          <cell r="E1434" t="str">
            <v>Penjaga/Petugas</v>
          </cell>
          <cell r="F1434">
            <v>0</v>
          </cell>
          <cell r="G1434">
            <v>0</v>
          </cell>
        </row>
        <row r="1435">
          <cell r="C1435" t="str">
            <v>PENYIAP BAHAN BIMBINGAN LANJUTAN PELATIHAN</v>
          </cell>
          <cell r="E1435" t="str">
            <v>Penyiap</v>
          </cell>
          <cell r="F1435" t="str">
            <v>PENYIAP</v>
          </cell>
          <cell r="G1435" t="str">
            <v>BAHAN BIMBINGAN LANJUTAN PELATIHAN</v>
          </cell>
        </row>
        <row r="1436">
          <cell r="C1436" t="str">
            <v>PENYIAP BAHAN INSTRUMENT EVALUASI DIRI, AKREDITASI DAN SERTIFIKASI</v>
          </cell>
          <cell r="E1436" t="str">
            <v>Penyiap</v>
          </cell>
          <cell r="F1436" t="str">
            <v>PENYIAP</v>
          </cell>
          <cell r="G1436" t="str">
            <v>BAHAN INSTRUMENT EVALUASI DIRI, AKREDITASI DAN SERTIFIKASI</v>
          </cell>
        </row>
        <row r="1437">
          <cell r="C1437" t="str">
            <v>PENYIAP BAHAN PEMBINAAN LSP, LDP DAN TUK</v>
          </cell>
          <cell r="E1437" t="str">
            <v>Penyiap</v>
          </cell>
          <cell r="F1437" t="str">
            <v>PENYIAP</v>
          </cell>
          <cell r="G1437" t="str">
            <v>BAHAN PEMBINAAN LSP, LDP DAN TUK</v>
          </cell>
        </row>
        <row r="1438">
          <cell r="C1438" t="str">
            <v>PENYIAP BAHAN PROSES STANDARDISASI KOMPETENSI</v>
          </cell>
          <cell r="E1438" t="str">
            <v>Penyiap</v>
          </cell>
          <cell r="F1438" t="str">
            <v>PENYIAP</v>
          </cell>
          <cell r="G1438" t="str">
            <v>BAHAN PROSES STANDARDISASI KOMPETENSI</v>
          </cell>
        </row>
        <row r="1439">
          <cell r="C1439" t="str">
            <v>PENYIAP BAHAN PUBLIKASI DAN SOSIALISASI INFORMASI</v>
          </cell>
          <cell r="E1439" t="str">
            <v>Penyiap</v>
          </cell>
          <cell r="F1439" t="str">
            <v>PENYIAP</v>
          </cell>
          <cell r="G1439" t="str">
            <v>BAHAN PUBLIKASI DAN SOSIALISASI INFORMASI</v>
          </cell>
        </row>
        <row r="1440">
          <cell r="C1440" t="str">
            <v>PENYIAP BAHAN RKA-K/L</v>
          </cell>
          <cell r="E1440" t="str">
            <v>Penyiap</v>
          </cell>
          <cell r="F1440" t="str">
            <v>PENYIAP</v>
          </cell>
          <cell r="G1440" t="str">
            <v>BAHAN RKA-K/L</v>
          </cell>
        </row>
        <row r="1441">
          <cell r="C1441" t="str">
            <v>PENYIAP PELAKSANAAN KEMITRAAN</v>
          </cell>
          <cell r="E1441" t="str">
            <v>Penyiap</v>
          </cell>
          <cell r="F1441" t="str">
            <v>PENYIAP</v>
          </cell>
          <cell r="G1441" t="str">
            <v>PELAKSANAAN KEMITRAAN</v>
          </cell>
        </row>
        <row r="1442">
          <cell r="C1442" t="str">
            <v>EDUKATOR</v>
          </cell>
          <cell r="E1442" t="str">
            <v>Penyuluh</v>
          </cell>
          <cell r="F1442">
            <v>0</v>
          </cell>
          <cell r="G1442">
            <v>0</v>
          </cell>
        </row>
        <row r="1443">
          <cell r="C1443" t="str">
            <v>PEMANDU KERUKUNAN UMAT BERAGAMA</v>
          </cell>
          <cell r="E1443" t="str">
            <v>Penyuluh</v>
          </cell>
          <cell r="F1443" t="str">
            <v>PEMANDU</v>
          </cell>
          <cell r="G1443" t="str">
            <v>KERUKUNAN UMAT BERAGAMA</v>
          </cell>
        </row>
        <row r="1444">
          <cell r="C1444" t="str">
            <v>PENYULUH KAWASAN TRANSMIGRASI</v>
          </cell>
          <cell r="E1444" t="str">
            <v>Penyuluh</v>
          </cell>
          <cell r="F1444" t="str">
            <v>PENYULUH</v>
          </cell>
          <cell r="G1444" t="str">
            <v>KAWASAN TRANSMIGRASI</v>
          </cell>
        </row>
        <row r="1445">
          <cell r="C1445" t="str">
            <v>PENYULUH OBAT DAN MAKANAN</v>
          </cell>
          <cell r="E1445" t="str">
            <v>Penyuluh</v>
          </cell>
          <cell r="F1445" t="str">
            <v>PENYULUH</v>
          </cell>
          <cell r="G1445" t="str">
            <v>OBAT DAN MAKANAN</v>
          </cell>
        </row>
        <row r="1446">
          <cell r="C1446" t="str">
            <v>PENYULUH PELESTARIAN NILAI BUDAYA DAN TRADISI</v>
          </cell>
          <cell r="E1446" t="str">
            <v>Penyuluh</v>
          </cell>
          <cell r="F1446" t="str">
            <v>PENYULUH</v>
          </cell>
          <cell r="G1446" t="str">
            <v>PELESTARIAN NILAI BUDAYA DAN TRADISI</v>
          </cell>
        </row>
        <row r="1447">
          <cell r="C1447" t="str">
            <v>PENYULUH BAHASA</v>
          </cell>
          <cell r="E1447" t="str">
            <v>Penyuluh</v>
          </cell>
          <cell r="F1447" t="str">
            <v>PENYULUH</v>
          </cell>
          <cell r="G1447" t="str">
            <v>BAHASA</v>
          </cell>
        </row>
        <row r="1448">
          <cell r="C1448" t="str">
            <v>PENYULUH BAHASA DAN SASTRA</v>
          </cell>
          <cell r="E1448" t="str">
            <v>Penyuluh</v>
          </cell>
          <cell r="F1448" t="str">
            <v>PENYULUH</v>
          </cell>
          <cell r="G1448" t="str">
            <v>BAHASA DAN SASTRA</v>
          </cell>
        </row>
        <row r="1449">
          <cell r="C1449" t="str">
            <v>PENYULUH BARANG DAN JASA</v>
          </cell>
          <cell r="E1449" t="str">
            <v>Penyuluh</v>
          </cell>
          <cell r="F1449" t="str">
            <v>PENYULUH</v>
          </cell>
          <cell r="G1449" t="str">
            <v>BARANG DAN JASA</v>
          </cell>
        </row>
        <row r="1450">
          <cell r="C1450" t="str">
            <v>PENYULUH BENCANA</v>
          </cell>
          <cell r="E1450" t="str">
            <v>Penyuluh</v>
          </cell>
          <cell r="F1450" t="str">
            <v>PENYULUH</v>
          </cell>
          <cell r="G1450" t="str">
            <v>BENCANA</v>
          </cell>
        </row>
        <row r="1451">
          <cell r="C1451" t="str">
            <v>PENYULUH DAN FASILITATOR HUKUM PERTANAHAN</v>
          </cell>
          <cell r="E1451" t="str">
            <v>Penyuluh</v>
          </cell>
          <cell r="F1451" t="str">
            <v>PENYULUH</v>
          </cell>
          <cell r="G1451" t="str">
            <v>DAN FASILITATOR HUKUM PERTANAHAN</v>
          </cell>
        </row>
        <row r="1452">
          <cell r="C1452" t="str">
            <v>PENYULUH DAN FASILITATOR PERTANAHAN</v>
          </cell>
          <cell r="E1452" t="str">
            <v>Penyuluh</v>
          </cell>
          <cell r="F1452" t="str">
            <v>PENYULUH</v>
          </cell>
          <cell r="G1452" t="str">
            <v>DAN FASILITATOR PERTANAHAN</v>
          </cell>
        </row>
        <row r="1453">
          <cell r="C1453" t="str">
            <v>PENYULUH HAM</v>
          </cell>
          <cell r="E1453" t="str">
            <v>Penyuluh</v>
          </cell>
          <cell r="F1453" t="str">
            <v>PENYULUH</v>
          </cell>
          <cell r="G1453" t="str">
            <v>HAM</v>
          </cell>
        </row>
        <row r="1454">
          <cell r="C1454" t="str">
            <v>PENYULUH HUKUM</v>
          </cell>
          <cell r="E1454" t="str">
            <v>Penyuluh</v>
          </cell>
          <cell r="F1454" t="str">
            <v>PENYULUH</v>
          </cell>
          <cell r="G1454" t="str">
            <v>HUKUM</v>
          </cell>
        </row>
        <row r="1455">
          <cell r="C1455" t="str">
            <v>PENYULUH INFORMATIKA</v>
          </cell>
          <cell r="E1455" t="str">
            <v>Penyuluh</v>
          </cell>
          <cell r="F1455" t="str">
            <v>PENYULUH</v>
          </cell>
          <cell r="G1455" t="str">
            <v>INFORMATIKA</v>
          </cell>
        </row>
        <row r="1456">
          <cell r="C1456" t="str">
            <v>PENYULUH K3</v>
          </cell>
          <cell r="E1456" t="str">
            <v>Penyuluh</v>
          </cell>
          <cell r="F1456" t="str">
            <v>PENYULUH</v>
          </cell>
          <cell r="G1456" t="str">
            <v>K3</v>
          </cell>
        </row>
        <row r="1457">
          <cell r="C1457" t="str">
            <v>PENYULUH KEAMANAN LAUT</v>
          </cell>
          <cell r="E1457" t="str">
            <v>Penyuluh</v>
          </cell>
          <cell r="F1457" t="str">
            <v>PENYULUH</v>
          </cell>
          <cell r="G1457" t="str">
            <v>KEAMANAN LAUT</v>
          </cell>
        </row>
        <row r="1458">
          <cell r="C1458" t="str">
            <v>PENYULUH KEARSIPAN</v>
          </cell>
          <cell r="E1458" t="str">
            <v>Penyuluh</v>
          </cell>
          <cell r="F1458" t="str">
            <v>PENYULUH</v>
          </cell>
          <cell r="G1458" t="str">
            <v>KEARSIPAN</v>
          </cell>
        </row>
        <row r="1459">
          <cell r="C1459" t="str">
            <v>PENYULUH KELUARGA PRA SEJAHTERA DAN KELUARGA SEJAHTERA</v>
          </cell>
          <cell r="E1459" t="str">
            <v>Penyuluh</v>
          </cell>
          <cell r="F1459" t="str">
            <v>PENYULUH</v>
          </cell>
          <cell r="G1459" t="str">
            <v>KELUARGA PRA SEJAHTERA DAN KELUARGA SEJAHTERA</v>
          </cell>
        </row>
        <row r="1460">
          <cell r="C1460" t="str">
            <v>PENYULUH KEMASYARAKATAN</v>
          </cell>
          <cell r="E1460" t="str">
            <v>Penyuluh</v>
          </cell>
          <cell r="F1460" t="str">
            <v>PENYULUH</v>
          </cell>
          <cell r="G1460" t="str">
            <v>KEMASYARAKATAN</v>
          </cell>
        </row>
        <row r="1461">
          <cell r="C1461" t="str">
            <v>PENYULUH KEPEMUDAAN</v>
          </cell>
          <cell r="E1461" t="str">
            <v>Penyuluh</v>
          </cell>
          <cell r="F1461" t="str">
            <v>PENYULUH</v>
          </cell>
          <cell r="G1461" t="str">
            <v>KEPEMUDAAN</v>
          </cell>
        </row>
        <row r="1462">
          <cell r="C1462" t="str">
            <v>PENYULUH KESEHATAN DAN PENCEGAHAN HIV/AIDS, IMS DAN BAHAYA NAFZA</v>
          </cell>
          <cell r="E1462" t="str">
            <v>Penyuluh</v>
          </cell>
          <cell r="F1462" t="str">
            <v>PENYULUH</v>
          </cell>
          <cell r="G1462" t="str">
            <v>KESEHATAN DAN PENCEGAHAN HIV/AIDS, IMS DAN BAHAYA NAFZA</v>
          </cell>
        </row>
        <row r="1463">
          <cell r="C1463" t="str">
            <v>PENYULUH KOPERASI</v>
          </cell>
          <cell r="E1463" t="str">
            <v>Penyuluh</v>
          </cell>
          <cell r="F1463" t="str">
            <v>PENYULUH</v>
          </cell>
          <cell r="G1463" t="str">
            <v>KOPERASI</v>
          </cell>
        </row>
        <row r="1464">
          <cell r="C1464" t="str">
            <v>PENYULUH LINGKUNGAN HIDUP</v>
          </cell>
          <cell r="E1464" t="str">
            <v>Penyuluh</v>
          </cell>
          <cell r="F1464" t="str">
            <v>PENYULUH</v>
          </cell>
          <cell r="G1464" t="str">
            <v>LINGKUNGAN HIDUP</v>
          </cell>
        </row>
        <row r="1465">
          <cell r="C1465" t="str">
            <v>PENYULUH NARAPIDANA</v>
          </cell>
          <cell r="E1465" t="str">
            <v>Penyuluh</v>
          </cell>
          <cell r="F1465" t="str">
            <v>PENYULUH</v>
          </cell>
          <cell r="G1465" t="str">
            <v>NARAPIDANA</v>
          </cell>
        </row>
        <row r="1466">
          <cell r="C1466" t="str">
            <v>PENYULUH NARKOBA</v>
          </cell>
          <cell r="E1466" t="str">
            <v>Penyuluh</v>
          </cell>
          <cell r="F1466" t="str">
            <v>PENYULUH</v>
          </cell>
          <cell r="G1466" t="str">
            <v>NARKOBA</v>
          </cell>
        </row>
        <row r="1467">
          <cell r="C1467" t="str">
            <v>PENYULUH NUKLIR</v>
          </cell>
          <cell r="E1467" t="str">
            <v>Penyuluh</v>
          </cell>
          <cell r="F1467" t="str">
            <v>PENYULUH</v>
          </cell>
          <cell r="G1467" t="str">
            <v>NUKLIR</v>
          </cell>
        </row>
        <row r="1468">
          <cell r="C1468" t="str">
            <v>PENYULUH OLAH RAGA</v>
          </cell>
          <cell r="E1468" t="str">
            <v>Penyuluh</v>
          </cell>
          <cell r="F1468" t="str">
            <v>PENYULUH</v>
          </cell>
          <cell r="G1468" t="str">
            <v>OLAH RAGA</v>
          </cell>
        </row>
        <row r="1469">
          <cell r="C1469" t="str">
            <v>PENYULUH PELANGGARAN HAM</v>
          </cell>
          <cell r="E1469" t="str">
            <v>Penyuluh</v>
          </cell>
          <cell r="F1469" t="str">
            <v>PENYULUH</v>
          </cell>
          <cell r="G1469" t="str">
            <v>PELANGGARAN HAM</v>
          </cell>
        </row>
        <row r="1470">
          <cell r="C1470" t="str">
            <v>PENYULUH PELAPORAN DAN TRANSAKSI KEUANGAN</v>
          </cell>
          <cell r="E1470" t="str">
            <v>Penyuluh</v>
          </cell>
          <cell r="F1470" t="str">
            <v>PENYULUH</v>
          </cell>
          <cell r="G1470" t="str">
            <v>PELAPORAN DAN TRANSAKSI KEUANGAN</v>
          </cell>
        </row>
        <row r="1471">
          <cell r="C1471" t="str">
            <v>PENYULUH PEMBANGUNAN DAERAH TERPENCIL</v>
          </cell>
          <cell r="E1471" t="str">
            <v>Penyuluh</v>
          </cell>
          <cell r="F1471" t="str">
            <v>PENYULUH</v>
          </cell>
          <cell r="G1471" t="str">
            <v>PEMBANGUNAN DAERAH TERPENCIL</v>
          </cell>
        </row>
        <row r="1472">
          <cell r="C1472" t="str">
            <v>PENYULUH PEMBERDAYAAN MASYARAKAT DESA/KELURAHAN</v>
          </cell>
          <cell r="E1472" t="str">
            <v>Penyuluh</v>
          </cell>
          <cell r="F1472" t="str">
            <v>PENYULUH</v>
          </cell>
          <cell r="G1472" t="str">
            <v>PEMBERDAYAAN MASYARAKAT DESA/KELURAHAN</v>
          </cell>
        </row>
        <row r="1473">
          <cell r="C1473" t="str">
            <v>PENYULUH PEMBERDAYAAN PEREMPUAN DAN ANAK</v>
          </cell>
          <cell r="E1473" t="str">
            <v>Penyuluh</v>
          </cell>
          <cell r="F1473" t="str">
            <v>PENYULUH</v>
          </cell>
          <cell r="G1473" t="str">
            <v>PEMBERDAYAAN PEREMPUAN DAN ANAK</v>
          </cell>
        </row>
        <row r="1474">
          <cell r="C1474" t="str">
            <v>PENYULUH PEMILIHAN UMUM</v>
          </cell>
          <cell r="E1474" t="str">
            <v>Penyuluh</v>
          </cell>
          <cell r="F1474" t="str">
            <v>PENYULUH</v>
          </cell>
          <cell r="G1474" t="str">
            <v>PEMILIHAN UMUM</v>
          </cell>
        </row>
        <row r="1475">
          <cell r="C1475" t="str">
            <v>PENYULUH PENANGANAN MASALAH SOSIAL</v>
          </cell>
          <cell r="E1475" t="str">
            <v>Penyuluh</v>
          </cell>
          <cell r="F1475" t="str">
            <v>PENYULUH</v>
          </cell>
          <cell r="G1475" t="str">
            <v>PENANGANAN MASALAH SOSIAL</v>
          </cell>
        </row>
        <row r="1476">
          <cell r="C1476" t="str">
            <v>PENYULUH PENCEMARAN</v>
          </cell>
          <cell r="E1476" t="str">
            <v>Penyuluh</v>
          </cell>
          <cell r="F1476" t="str">
            <v>PENYULUH</v>
          </cell>
          <cell r="G1476" t="str">
            <v>PENCEMARAN</v>
          </cell>
        </row>
        <row r="1477">
          <cell r="C1477" t="str">
            <v>PENYULUH PENINGKATAN KUALITAS HIDUP PEREMPUAN DAN ANAK</v>
          </cell>
          <cell r="E1477" t="str">
            <v>Penyuluh</v>
          </cell>
          <cell r="F1477" t="str">
            <v>PENYULUH</v>
          </cell>
          <cell r="G1477" t="str">
            <v>PENINGKATAN KUALITAS HIDUP PEREMPUAN DAN ANAK</v>
          </cell>
        </row>
        <row r="1478">
          <cell r="C1478" t="str">
            <v>PENYULUH PEREKONOMIAN</v>
          </cell>
          <cell r="E1478" t="str">
            <v>Penyuluh</v>
          </cell>
          <cell r="F1478" t="str">
            <v>PENYULUH</v>
          </cell>
          <cell r="G1478" t="str">
            <v>PEREKONOMIAN</v>
          </cell>
        </row>
        <row r="1479">
          <cell r="C1479" t="str">
            <v>PENYULUH PERKEBUNAN</v>
          </cell>
          <cell r="E1479" t="str">
            <v>Penyuluh</v>
          </cell>
          <cell r="F1479" t="str">
            <v>PENYULUH</v>
          </cell>
          <cell r="G1479" t="str">
            <v>PERKEBUNAN</v>
          </cell>
        </row>
        <row r="1480">
          <cell r="C1480" t="str">
            <v>PENYULUH PERPUSTAKAAN</v>
          </cell>
          <cell r="E1480" t="str">
            <v>Penyuluh</v>
          </cell>
          <cell r="F1480" t="str">
            <v>PENYULUH</v>
          </cell>
          <cell r="G1480" t="str">
            <v>PERPUSTAKAAN</v>
          </cell>
        </row>
        <row r="1481">
          <cell r="C1481" t="str">
            <v>PENYULUH PERTAHANAN NEGARA</v>
          </cell>
          <cell r="E1481" t="str">
            <v>Penyuluh</v>
          </cell>
          <cell r="F1481" t="str">
            <v>PENYULUH</v>
          </cell>
          <cell r="G1481" t="str">
            <v>PERTAHANAN NEGARA</v>
          </cell>
        </row>
        <row r="1482">
          <cell r="C1482" t="str">
            <v>PENYULUH PERTANAHAN</v>
          </cell>
          <cell r="E1482" t="str">
            <v>Penyuluh</v>
          </cell>
          <cell r="F1482" t="str">
            <v>PENYULUH</v>
          </cell>
          <cell r="G1482" t="str">
            <v>PERTANAHAN</v>
          </cell>
        </row>
        <row r="1483">
          <cell r="C1483" t="str">
            <v>PENYULUH PKK</v>
          </cell>
          <cell r="E1483" t="str">
            <v>Penyuluh</v>
          </cell>
          <cell r="F1483" t="str">
            <v>PENYULUH</v>
          </cell>
          <cell r="G1483" t="str">
            <v>PKK</v>
          </cell>
        </row>
        <row r="1484">
          <cell r="C1484" t="str">
            <v>PENYULUH RADIASI</v>
          </cell>
          <cell r="E1484" t="str">
            <v>Penyuluh</v>
          </cell>
          <cell r="F1484" t="str">
            <v>PENYULUH</v>
          </cell>
          <cell r="G1484" t="str">
            <v>RADIASI</v>
          </cell>
        </row>
        <row r="1485">
          <cell r="C1485" t="str">
            <v>PENYULUH SAR</v>
          </cell>
          <cell r="E1485" t="str">
            <v>Penyuluh</v>
          </cell>
          <cell r="F1485" t="str">
            <v>PENYULUH</v>
          </cell>
          <cell r="G1485" t="str">
            <v>SAR</v>
          </cell>
        </row>
        <row r="1486">
          <cell r="C1486" t="str">
            <v>PENYULUH STATISTIK</v>
          </cell>
          <cell r="E1486" t="str">
            <v>Penyuluh</v>
          </cell>
          <cell r="F1486" t="str">
            <v>PENYULUH</v>
          </cell>
          <cell r="G1486" t="str">
            <v>STATISTIK</v>
          </cell>
        </row>
        <row r="1487">
          <cell r="C1487" t="str">
            <v>PENYULUH TENAGA KERJA</v>
          </cell>
          <cell r="E1487" t="str">
            <v>Penyuluh</v>
          </cell>
          <cell r="F1487" t="str">
            <v>PENYULUH</v>
          </cell>
          <cell r="G1487" t="str">
            <v>TENAGA KERJA</v>
          </cell>
        </row>
        <row r="1488">
          <cell r="C1488" t="str">
            <v>PENYULUH WISATA</v>
          </cell>
          <cell r="E1488" t="str">
            <v>Penyuluh</v>
          </cell>
          <cell r="F1488" t="str">
            <v>PENYULUH</v>
          </cell>
          <cell r="G1488" t="str">
            <v>WISATA</v>
          </cell>
        </row>
        <row r="1489">
          <cell r="C1489" t="str">
            <v>PENYULUH BIMBINGAN/KONSELING BAGI EKS PENYANDANG PENYAKIT SOSIAL</v>
          </cell>
          <cell r="E1489" t="str">
            <v>Penyuluh</v>
          </cell>
          <cell r="F1489" t="str">
            <v>PENYULUH</v>
          </cell>
          <cell r="G1489" t="str">
            <v>BIMBINGAN/KONSELING BAGI EKS PENYANDANG PENYAKIT SOSIAL</v>
          </cell>
        </row>
        <row r="1490">
          <cell r="C1490" t="str">
            <v>PENYUSUN PROGRAM, ANGGARAN, DAN LAPORAN</v>
          </cell>
          <cell r="E1490" t="str">
            <v>Penyusun</v>
          </cell>
          <cell r="F1490" t="str">
            <v>PENYUSUN</v>
          </cell>
          <cell r="G1490" t="str">
            <v>PROGRAM, ANGGARAN, DAN LAPORAN</v>
          </cell>
        </row>
        <row r="1491">
          <cell r="C1491" t="str">
            <v>PENYUSUN ABSTRAKSI HUKUM</v>
          </cell>
          <cell r="E1491" t="str">
            <v>Penyusun</v>
          </cell>
          <cell r="F1491" t="str">
            <v>PENYUSUN</v>
          </cell>
          <cell r="G1491" t="str">
            <v>ABSTRAKSI HUKUM</v>
          </cell>
        </row>
        <row r="1492">
          <cell r="C1492" t="str">
            <v>PENYUSUN BAHAN ADMINISTRASI KEPENGHULUAN</v>
          </cell>
          <cell r="E1492" t="str">
            <v>Penyusun</v>
          </cell>
          <cell r="F1492" t="str">
            <v>PENYUSUN</v>
          </cell>
          <cell r="G1492" t="str">
            <v>BAHAN ADMINISTRASI KEPENGHULUAN</v>
          </cell>
        </row>
        <row r="1493">
          <cell r="C1493" t="str">
            <v>PENYUSUN BAHAN ADVOKASI HARTA BENDA WAKAF</v>
          </cell>
          <cell r="E1493" t="str">
            <v>Penyusun</v>
          </cell>
          <cell r="F1493" t="str">
            <v>PENYUSUN</v>
          </cell>
          <cell r="G1493" t="str">
            <v>BAHAN ADVOKASI HARTA BENDA WAKAF</v>
          </cell>
        </row>
        <row r="1494">
          <cell r="C1494" t="str">
            <v>PENYUSUN BAHAN AKREDITASI LEMBAGA KEAGAMAAN</v>
          </cell>
          <cell r="E1494" t="str">
            <v>Penyusun</v>
          </cell>
          <cell r="F1494" t="str">
            <v>PENYUSUN</v>
          </cell>
          <cell r="G1494" t="str">
            <v>BAHAN AKREDITASI LEMBAGA KEAGAMAAN</v>
          </cell>
        </row>
        <row r="1495">
          <cell r="C1495" t="str">
            <v>PENYUSUN BAHAN BIMBINGAN TEKNIS</v>
          </cell>
          <cell r="E1495" t="str">
            <v>Penyusun</v>
          </cell>
          <cell r="F1495" t="str">
            <v>PENYUSUN</v>
          </cell>
          <cell r="G1495" t="str">
            <v>BAHAN BIMBINGAN TEKNIS</v>
          </cell>
        </row>
        <row r="1496">
          <cell r="C1496" t="str">
            <v>PENYUSUN BAHAN DATA KEPENDUDUKAN DAN KELUARGA BERENCANA</v>
          </cell>
          <cell r="E1496" t="str">
            <v>Penyusun</v>
          </cell>
          <cell r="F1496" t="str">
            <v>PENYUSUN</v>
          </cell>
          <cell r="G1496" t="str">
            <v>BAHAN DATA KEPENDUDUKAN DAN KELUARGA BERENCANA</v>
          </cell>
        </row>
        <row r="1497">
          <cell r="C1497" t="str">
            <v>PENYUSUN BAHAN FASILITASI SERTIFIKASI HARTA BENDA WAKAF</v>
          </cell>
          <cell r="E1497" t="str">
            <v>Penyusun</v>
          </cell>
          <cell r="F1497" t="str">
            <v>PENYUSUN</v>
          </cell>
          <cell r="G1497" t="str">
            <v>BAHAN FASILITASI SERTIFIKASI HARTA BENDA WAKAF</v>
          </cell>
        </row>
        <row r="1498">
          <cell r="C1498" t="str">
            <v>PENYUSUN BAHAN HISAB RUKYAT</v>
          </cell>
          <cell r="E1498" t="str">
            <v>Penyusun</v>
          </cell>
          <cell r="F1498" t="str">
            <v>PENYUSUN</v>
          </cell>
          <cell r="G1498" t="str">
            <v>BAHAN HISAB RUKYAT</v>
          </cell>
        </row>
        <row r="1499">
          <cell r="C1499" t="str">
            <v>PENYUSUN BAHAN INFORMASI DAN PENERANGAN</v>
          </cell>
          <cell r="E1499" t="str">
            <v>Penyusun</v>
          </cell>
          <cell r="F1499" t="str">
            <v>PENYUSUN</v>
          </cell>
          <cell r="G1499" t="str">
            <v>BAHAN INFORMASI DAN PENERANGAN</v>
          </cell>
        </row>
        <row r="1500">
          <cell r="C1500" t="str">
            <v>PENYUSUN BAHAN INFORMASI DAN PUBLIKASI</v>
          </cell>
          <cell r="E1500" t="str">
            <v>Penyusun</v>
          </cell>
          <cell r="F1500" t="str">
            <v>PENYUSUN</v>
          </cell>
          <cell r="G1500" t="str">
            <v>BAHAN INFORMASI DAN PUBLIKASI</v>
          </cell>
        </row>
        <row r="1501">
          <cell r="C1501" t="str">
            <v>PENYUSUN BAHAN KERJASAMA</v>
          </cell>
          <cell r="E1501" t="str">
            <v>Penyusun</v>
          </cell>
          <cell r="F1501" t="str">
            <v>PENYUSUN</v>
          </cell>
          <cell r="G1501" t="str">
            <v>BAHAN KERJASAMA</v>
          </cell>
        </row>
        <row r="1502">
          <cell r="C1502" t="str">
            <v>PENYUSUN BAHAN KERJASAMA PELATIHAN</v>
          </cell>
          <cell r="E1502" t="str">
            <v>Penyusun</v>
          </cell>
          <cell r="F1502" t="str">
            <v>PENYUSUN</v>
          </cell>
          <cell r="G1502" t="str">
            <v>BAHAN KERJASAMA PELATIHAN</v>
          </cell>
        </row>
        <row r="1503">
          <cell r="C1503" t="str">
            <v>PENYUSUN BAHAN KERJASAMA PENDIDIKAN KEPENDUDUKAN</v>
          </cell>
          <cell r="E1503" t="str">
            <v>Penyusun</v>
          </cell>
          <cell r="F1503" t="str">
            <v>PENYUSUN</v>
          </cell>
          <cell r="G1503" t="str">
            <v>BAHAN KERJASAMA PENDIDIKAN KEPENDUDUKAN</v>
          </cell>
        </row>
        <row r="1504">
          <cell r="C1504" t="str">
            <v>PENYUSUN BAHAN KESEJAHTERAAN KELUARGA</v>
          </cell>
          <cell r="E1504" t="str">
            <v>Penyusun</v>
          </cell>
          <cell r="F1504" t="str">
            <v>PENYUSUN</v>
          </cell>
          <cell r="G1504" t="str">
            <v>BAHAN KESEJAHTERAAN KELUARGA</v>
          </cell>
        </row>
        <row r="1505">
          <cell r="C1505" t="str">
            <v>PENYUSUN BAHAN KETAHANAN KELUARGA</v>
          </cell>
          <cell r="E1505" t="str">
            <v>Penyusun</v>
          </cell>
          <cell r="F1505" t="str">
            <v>PENYUSUN</v>
          </cell>
          <cell r="G1505" t="str">
            <v>BAHAN KETAHANAN KELUARGA</v>
          </cell>
        </row>
        <row r="1506">
          <cell r="C1506" t="str">
            <v>PENYUSUN BAHAN LAPORAN AKUNTABILITAS LEMBAGA KEAGAMAAN</v>
          </cell>
          <cell r="E1506" t="str">
            <v>Penyusun</v>
          </cell>
          <cell r="F1506" t="str">
            <v>PENYUSUN</v>
          </cell>
          <cell r="G1506" t="str">
            <v>BAHAN LAPORAN AKUNTABILITAS LEMBAGA KEAGAMAAN</v>
          </cell>
        </row>
        <row r="1507">
          <cell r="C1507" t="str">
            <v>PENYUSUN BAHAN MEKASINSME OPERASIONAL KELUARGA BERENCANA</v>
          </cell>
          <cell r="E1507" t="str">
            <v>Penyusun</v>
          </cell>
          <cell r="F1507" t="str">
            <v>PENYUSUN</v>
          </cell>
          <cell r="G1507" t="str">
            <v>BAHAN MEKASINSME OPERASIONAL KELUARGA BERENCANA</v>
          </cell>
        </row>
        <row r="1508">
          <cell r="C1508" t="str">
            <v>PENYUSUN BAHAN MUTASI HARTA BENDA WAKAF</v>
          </cell>
          <cell r="E1508" t="str">
            <v>Penyusun</v>
          </cell>
          <cell r="F1508" t="str">
            <v>PENYUSUN</v>
          </cell>
          <cell r="G1508" t="str">
            <v>BAHAN MUTASI HARTA BENDA WAKAF</v>
          </cell>
        </row>
        <row r="1509">
          <cell r="C1509" t="str">
            <v>PENYUSUN BAHAN PEMBERDAYAAN AMIL ZAKAT</v>
          </cell>
          <cell r="E1509" t="str">
            <v>Penyusun</v>
          </cell>
          <cell r="F1509" t="str">
            <v>PENYUSUN</v>
          </cell>
          <cell r="G1509" t="str">
            <v>BAHAN PEMBERDAYAAN AMIL ZAKAT</v>
          </cell>
        </row>
        <row r="1510">
          <cell r="C1510" t="str">
            <v>PENYUSUN BAHAN PEMBERIAN BANTUAN TEKNIS</v>
          </cell>
          <cell r="E1510" t="str">
            <v>Penyusun</v>
          </cell>
          <cell r="F1510" t="str">
            <v>PENYUSUN</v>
          </cell>
          <cell r="G1510" t="str">
            <v>BAHAN PEMBERIAN BANTUAN TEKNIS</v>
          </cell>
        </row>
        <row r="1511">
          <cell r="C1511" t="str">
            <v>PENYUSUN BAHAN PEMBINAAN BUDAYA KEAGAMAAN</v>
          </cell>
          <cell r="E1511" t="str">
            <v>Penyusun</v>
          </cell>
          <cell r="F1511" t="str">
            <v>PENYUSUN</v>
          </cell>
          <cell r="G1511" t="str">
            <v>BAHAN PEMBINAAN BUDAYA KEAGAMAAN</v>
          </cell>
        </row>
        <row r="1512">
          <cell r="C1512" t="str">
            <v>PENYUSUN BAHAN PEMBINAAN FAHAM KEAGAMAAN</v>
          </cell>
          <cell r="E1512" t="str">
            <v>Penyusun</v>
          </cell>
          <cell r="F1512" t="str">
            <v>PENYUSUN</v>
          </cell>
          <cell r="G1512" t="str">
            <v>BAHAN PEMBINAAN FAHAM KEAGAMAAN</v>
          </cell>
        </row>
        <row r="1513">
          <cell r="C1513" t="str">
            <v>PENYUSUN BAHAN PEMBINAAN INSTITUSI MASYARAKAT PEDESAAN</v>
          </cell>
          <cell r="E1513" t="str">
            <v>Penyusun</v>
          </cell>
          <cell r="F1513" t="str">
            <v>PENYUSUN</v>
          </cell>
          <cell r="G1513" t="str">
            <v>BAHAN PEMBINAAN INSTITUSI MASYARAKAT PEDESAAN</v>
          </cell>
        </row>
        <row r="1514">
          <cell r="C1514" t="str">
            <v>PENYUSUN BAHAN PEMBINAAN KEESAAN</v>
          </cell>
          <cell r="E1514" t="str">
            <v>Penyusun</v>
          </cell>
          <cell r="F1514" t="str">
            <v>PENYUSUN</v>
          </cell>
          <cell r="G1514" t="str">
            <v>BAHAN PEMBINAAN KEESAAN</v>
          </cell>
        </row>
        <row r="1515">
          <cell r="C1515" t="str">
            <v>PENYUSUN BAHAN PEMBINAAN KELUARGA SAKINAH</v>
          </cell>
          <cell r="E1515" t="str">
            <v>Penyusun</v>
          </cell>
          <cell r="F1515" t="str">
            <v>PENYUSUN</v>
          </cell>
          <cell r="G1515" t="str">
            <v>BAHAN PEMBINAAN KELUARGA SAKINAH</v>
          </cell>
        </row>
        <row r="1516">
          <cell r="C1516" t="str">
            <v>PENYUSUN BAHAN PEMBINAAN KESERTAAN KELUARGA BERENCANA</v>
          </cell>
          <cell r="E1516" t="str">
            <v>Penyusun</v>
          </cell>
          <cell r="F1516" t="str">
            <v>PENYUSUN</v>
          </cell>
          <cell r="G1516" t="str">
            <v>BAHAN PEMBINAAN KESERTAAN KELUARGA BERENCANA</v>
          </cell>
        </row>
        <row r="1517">
          <cell r="C1517" t="str">
            <v>PENYUSUN BAHAN PEMBINAAN KETENAGAAN LEMBAGA KEAGAMAAN</v>
          </cell>
          <cell r="E1517" t="str">
            <v>Penyusun</v>
          </cell>
          <cell r="F1517" t="str">
            <v>PENYUSUN</v>
          </cell>
          <cell r="G1517" t="str">
            <v>BAHAN PEMBINAAN KETENAGAAN LEMBAGA KEAGAMAAN</v>
          </cell>
        </row>
        <row r="1518">
          <cell r="C1518" t="str">
            <v>PENYUSUN BAHAN PEMBINAAN LPTQ</v>
          </cell>
          <cell r="E1518" t="str">
            <v>Penyusun</v>
          </cell>
          <cell r="F1518" t="str">
            <v>PENYUSUN</v>
          </cell>
          <cell r="G1518" t="str">
            <v>BAHAN PEMBINAAN LPTQ</v>
          </cell>
        </row>
        <row r="1519">
          <cell r="C1519" t="str">
            <v>PENYUSUN BAHAN PEMBINAAN MASJID</v>
          </cell>
          <cell r="E1519" t="str">
            <v>Penyusun</v>
          </cell>
          <cell r="F1519" t="str">
            <v>PENYUSUN</v>
          </cell>
          <cell r="G1519" t="str">
            <v>BAHAN PEMBINAAN MASJID</v>
          </cell>
        </row>
        <row r="1520">
          <cell r="C1520" t="str">
            <v>PENYUSUN BAHAN PEMBINAAN MUSABAQAH/BACA KITAB SUCI</v>
          </cell>
          <cell r="E1520" t="str">
            <v>Penyusun</v>
          </cell>
          <cell r="F1520" t="str">
            <v>PENYUSUN</v>
          </cell>
          <cell r="G1520" t="str">
            <v>BAHAN PEMBINAAN MUSABAQAH/BACA KITAB SUCI</v>
          </cell>
        </row>
        <row r="1521">
          <cell r="C1521" t="str">
            <v>PENYUSUN BAHAN PEMBINAAN PENGHULU/PENYULUH</v>
          </cell>
          <cell r="E1521" t="str">
            <v>Penyusun</v>
          </cell>
          <cell r="F1521" t="str">
            <v>PENYUSUN</v>
          </cell>
          <cell r="G1521" t="str">
            <v>BAHAN PEMBINAAN PENGHULU/PENYULUH</v>
          </cell>
        </row>
        <row r="1522">
          <cell r="C1522" t="str">
            <v>PENYUSUN BAHAN PEMBINAAN PENTASHIHAN</v>
          </cell>
          <cell r="E1522" t="str">
            <v>Penyusun</v>
          </cell>
          <cell r="F1522" t="str">
            <v>PENYUSUN</v>
          </cell>
          <cell r="G1522" t="str">
            <v>BAHAN PEMBINAAN PENTASHIHAN</v>
          </cell>
        </row>
        <row r="1523">
          <cell r="C1523" t="str">
            <v>PENYUSUN BAHAN PEMBINAAN PENYULUH KELUARGA BERENCANA</v>
          </cell>
          <cell r="E1523" t="str">
            <v>Penyusun</v>
          </cell>
          <cell r="F1523" t="str">
            <v>PENYUSUN</v>
          </cell>
          <cell r="G1523" t="str">
            <v>BAHAN PEMBINAAN PENYULUH KELUARGA BERENCANA</v>
          </cell>
        </row>
        <row r="1524">
          <cell r="C1524" t="str">
            <v>PENYUSUN BAHAN PEMBINAAN PPAIW</v>
          </cell>
          <cell r="E1524" t="str">
            <v>Penyusun</v>
          </cell>
          <cell r="F1524" t="str">
            <v>PENYUSUN</v>
          </cell>
          <cell r="G1524" t="str">
            <v>BAHAN PEMBINAAN PPAIW</v>
          </cell>
        </row>
        <row r="1525">
          <cell r="C1525" t="str">
            <v>PENYUSUN BAHAN PEMBINAAN QORI DAN HAFIDZ</v>
          </cell>
          <cell r="E1525" t="str">
            <v>Penyusun</v>
          </cell>
          <cell r="F1525" t="str">
            <v>PENYUSUN</v>
          </cell>
          <cell r="G1525" t="str">
            <v>BAHAN PEMBINAAN QORI DAN HAFIDZ</v>
          </cell>
        </row>
        <row r="1526">
          <cell r="C1526" t="str">
            <v>PENYUSUN BAHAN PEMBINAAN SDM KEPENGHULUAN</v>
          </cell>
          <cell r="E1526" t="str">
            <v>Penyusun</v>
          </cell>
          <cell r="F1526" t="str">
            <v>PENYUSUN</v>
          </cell>
          <cell r="G1526" t="str">
            <v>BAHAN PEMBINAAN SDM KEPENGHULUAN</v>
          </cell>
        </row>
        <row r="1527">
          <cell r="C1527" t="str">
            <v>PENYUSUN BAHAN PEMBINAAN SENI KEAGAMAAN</v>
          </cell>
          <cell r="E1527" t="str">
            <v>Penyusun</v>
          </cell>
          <cell r="F1527" t="str">
            <v>PENYUSUN</v>
          </cell>
          <cell r="G1527" t="str">
            <v>BAHAN PEMBINAAN SENI KEAGAMAAN</v>
          </cell>
        </row>
        <row r="1528">
          <cell r="C1528" t="str">
            <v>PENYUSUN BAHAN PEMBINAAN UMAT</v>
          </cell>
          <cell r="E1528" t="str">
            <v>Penyusun</v>
          </cell>
          <cell r="F1528" t="str">
            <v>PENYUSUN</v>
          </cell>
          <cell r="G1528" t="str">
            <v>BAHAN PEMBINAAN UMAT</v>
          </cell>
        </row>
        <row r="1529">
          <cell r="C1529" t="str">
            <v>PENYUSUN BAHAN PENCATATAN DAN PELAPORAN DATA KEPENDUDUKAN DAN KB</v>
          </cell>
          <cell r="E1529" t="str">
            <v>Penyusun</v>
          </cell>
          <cell r="F1529" t="str">
            <v>PENYUSUN</v>
          </cell>
          <cell r="G1529" t="str">
            <v>BAHAN PENCATATAN DAN PELAPORAN DATA KEPENDUDUKAN DAN KB</v>
          </cell>
        </row>
        <row r="1530">
          <cell r="C1530" t="str">
            <v>PENYUSUN BAHAN PENERAPAN STANDAR SUKARELA DAN PENANGANAN PENGADUAN</v>
          </cell>
          <cell r="E1530" t="str">
            <v>Penyusun</v>
          </cell>
          <cell r="F1530" t="str">
            <v>PENYUSUN</v>
          </cell>
          <cell r="G1530" t="str">
            <v>BAHAN PENERAPAN STANDAR SUKARELA DAN PENANGANAN PENGADUAN</v>
          </cell>
        </row>
        <row r="1531">
          <cell r="C1531" t="str">
            <v>PENYUSUN BAHAN PENERAPAN STANDAR WAJIB DAN PENANGANAN PENGADUAN</v>
          </cell>
          <cell r="E1531" t="str">
            <v>Penyusun</v>
          </cell>
          <cell r="F1531" t="str">
            <v>PENYUSUN</v>
          </cell>
          <cell r="G1531" t="str">
            <v>BAHAN PENERAPAN STANDAR WAJIB DAN PENANGANAN PENGADUAN</v>
          </cell>
        </row>
        <row r="1532">
          <cell r="C1532" t="str">
            <v>PENYUSUN BAHAN PENERBITAN DAKWAH</v>
          </cell>
          <cell r="E1532" t="str">
            <v>Penyusun</v>
          </cell>
          <cell r="F1532" t="str">
            <v>PENYUSUN</v>
          </cell>
          <cell r="G1532" t="str">
            <v>BAHAN PENERBITAN DAKWAH</v>
          </cell>
        </row>
        <row r="1533">
          <cell r="C1533" t="str">
            <v>PENYUSUN BAHAN PENGAWASAN PRODUK HALAL</v>
          </cell>
          <cell r="E1533" t="str">
            <v>Penyusun</v>
          </cell>
          <cell r="F1533" t="str">
            <v>PENYUSUN</v>
          </cell>
          <cell r="G1533" t="str">
            <v>BAHAN PENGAWASAN PRODUK HALAL</v>
          </cell>
        </row>
        <row r="1534">
          <cell r="C1534" t="str">
            <v>PENYUSUN BAHAN PENGEMBANGAN PROGRAM KEAGAMAAN</v>
          </cell>
          <cell r="E1534" t="str">
            <v>Penyusun</v>
          </cell>
          <cell r="F1534" t="str">
            <v>PENYUSUN</v>
          </cell>
          <cell r="G1534" t="str">
            <v>BAHAN PENGEMBANGAN PROGRAM KEAGAMAAN</v>
          </cell>
        </row>
        <row r="1535">
          <cell r="C1535" t="str">
            <v>PENYUSUN BAHAN PENGENDALIAN MASALAH UMAT</v>
          </cell>
          <cell r="E1535" t="str">
            <v>Penyusun</v>
          </cell>
          <cell r="F1535" t="str">
            <v>PENYUSUN</v>
          </cell>
          <cell r="G1535" t="str">
            <v>BAHAN PENGENDALIAN MASALAH UMAT</v>
          </cell>
        </row>
        <row r="1536">
          <cell r="C1536" t="str">
            <v>PENYUSUN BAHAN PENGKAJIAN AL-QUR’AN</v>
          </cell>
          <cell r="E1536" t="str">
            <v>Penyusun</v>
          </cell>
          <cell r="F1536" t="str">
            <v>PENYUSUN</v>
          </cell>
          <cell r="G1536" t="str">
            <v>BAHAN PENGKAJIAN AL-QUR’AN</v>
          </cell>
        </row>
        <row r="1537">
          <cell r="C1537" t="str">
            <v>PENYUSUN BAHAN PENINGKATAN KESEJAHTERAAN KELUARGA</v>
          </cell>
          <cell r="E1537" t="str">
            <v>Penyusun</v>
          </cell>
          <cell r="F1537" t="str">
            <v>PENYUSUN</v>
          </cell>
          <cell r="G1537" t="str">
            <v>BAHAN PENINGKATAN KESEJAHTERAAN KELUARGA</v>
          </cell>
        </row>
        <row r="1538">
          <cell r="C1538" t="str">
            <v>PENYUSUN BAHAN PENYELENGGARAAN PERMAGANGAN INTERNASIONAL</v>
          </cell>
          <cell r="E1538" t="str">
            <v>Penyusun</v>
          </cell>
          <cell r="F1538" t="str">
            <v>PENYUSUN</v>
          </cell>
          <cell r="G1538" t="str">
            <v>BAHAN PENYELENGGARAAN PERMAGANGAN INTERNASIONAL</v>
          </cell>
        </row>
        <row r="1539">
          <cell r="C1539" t="str">
            <v>PENYUSUN BAHAN PENYULUHAN BAHASA DAN SASTRA</v>
          </cell>
          <cell r="E1539" t="str">
            <v>Penyusun</v>
          </cell>
          <cell r="F1539" t="str">
            <v>PENYUSUN</v>
          </cell>
          <cell r="G1539" t="str">
            <v>BAHAN PENYULUHAN BAHASA DAN SASTRA</v>
          </cell>
        </row>
        <row r="1540">
          <cell r="C1540" t="str">
            <v>PENYUSUN BAHAN PENYULUHAN PRODUK HALAL</v>
          </cell>
          <cell r="E1540" t="str">
            <v>Penyusun</v>
          </cell>
          <cell r="F1540" t="str">
            <v>PENYUSUN</v>
          </cell>
          <cell r="G1540" t="str">
            <v>BAHAN PENYULUHAN PRODUK HALAL</v>
          </cell>
        </row>
        <row r="1541">
          <cell r="C1541" t="str">
            <v>PENYUSUN BAHAN PERLINDUNGAN DAN KEAMANAN JEMAAH</v>
          </cell>
          <cell r="E1541" t="str">
            <v>Penyusun</v>
          </cell>
          <cell r="F1541" t="str">
            <v>PENYUSUN</v>
          </cell>
          <cell r="G1541" t="str">
            <v>BAHAN PERLINDUNGAN DAN KEAMANAN JEMAAH</v>
          </cell>
        </row>
        <row r="1542">
          <cell r="C1542" t="str">
            <v>PENYUSUN BAHAN PRASARANA PENERAPAN STANDAR</v>
          </cell>
          <cell r="E1542" t="str">
            <v>Penyusun</v>
          </cell>
          <cell r="F1542" t="str">
            <v>PENYUSUN</v>
          </cell>
          <cell r="G1542" t="str">
            <v>BAHAN PRASARANA PENERAPAN STANDAR</v>
          </cell>
        </row>
        <row r="1543">
          <cell r="C1543" t="str">
            <v>PENYUSUN BAHAN PROSES PENGEMBANGAN KELEMBAGAAN DAN KETENAGAAN</v>
          </cell>
          <cell r="E1543" t="str">
            <v>Penyusun</v>
          </cell>
          <cell r="F1543" t="str">
            <v>PENYUSUN</v>
          </cell>
          <cell r="G1543" t="str">
            <v>BAHAN PROSES PENGEMBANGAN KELEMBAGAAN DAN KETENAGAAN</v>
          </cell>
        </row>
        <row r="1544">
          <cell r="C1544" t="str">
            <v>PENYUSUN BAHAN RENCANA KERJA DAN ANGGARAN SISTEM DAN METODA</v>
          </cell>
          <cell r="E1544" t="str">
            <v>Penyusun</v>
          </cell>
          <cell r="F1544" t="str">
            <v>PENYUSUN</v>
          </cell>
          <cell r="G1544" t="str">
            <v>BAHAN RENCANA KERJA DAN ANGGARAN SISTEM DAN METODA</v>
          </cell>
        </row>
        <row r="1545">
          <cell r="C1545" t="str">
            <v>PENYUSUN BAHAN SIARAN PERS DAN PEMBERITAAN</v>
          </cell>
          <cell r="E1545" t="str">
            <v>Penyusun</v>
          </cell>
          <cell r="F1545" t="str">
            <v>PENYUSUN</v>
          </cell>
          <cell r="G1545" t="str">
            <v>BAHAN SIARAN PERS DAN PEMBERITAAN</v>
          </cell>
        </row>
        <row r="1546">
          <cell r="C1546" t="str">
            <v>PENYUSUN BAHAN SISTEM JAMINAN MUTU</v>
          </cell>
          <cell r="E1546" t="str">
            <v>Penyusun</v>
          </cell>
          <cell r="F1546" t="str">
            <v>PENYUSUN</v>
          </cell>
          <cell r="G1546" t="str">
            <v>BAHAN SISTEM JAMINAN MUTU</v>
          </cell>
        </row>
        <row r="1547">
          <cell r="C1547" t="str">
            <v>PENYUSUN BIMBINGAN LANJUTAN, DAN EVALUASI PASCA DIKLAT PERTANIAN</v>
          </cell>
          <cell r="E1547" t="str">
            <v>Penyusun</v>
          </cell>
          <cell r="F1547" t="str">
            <v>PENYUSUN</v>
          </cell>
          <cell r="G1547" t="str">
            <v>BIMBINGAN LANJUTAN, DAN EVALUASI PASCA DIKLAT PERTANIAN</v>
          </cell>
        </row>
        <row r="1548">
          <cell r="C1548" t="str">
            <v>PENYUSUN BUKU ACUAN KEBAHASAAN DAN KESASTRAAN</v>
          </cell>
          <cell r="E1548" t="str">
            <v>Penyusun</v>
          </cell>
          <cell r="F1548" t="str">
            <v>PENYUSUN</v>
          </cell>
          <cell r="G1548" t="str">
            <v>BUKU ACUAN KEBAHASAAN DAN KESASTRAAN</v>
          </cell>
        </row>
        <row r="1549">
          <cell r="C1549" t="str">
            <v>PENYUSUN DAN PENGOLAH INSTRUMEN</v>
          </cell>
          <cell r="E1549" t="str">
            <v>Penyusun</v>
          </cell>
          <cell r="F1549" t="str">
            <v>PENYUSUN</v>
          </cell>
          <cell r="G1549" t="str">
            <v>DAN PENGOLAH INSTRUMEN</v>
          </cell>
        </row>
        <row r="1550">
          <cell r="C1550" t="str">
            <v>PENYUSUN DATA BAYT AL-QURAN</v>
          </cell>
          <cell r="E1550" t="str">
            <v>Penyusun</v>
          </cell>
          <cell r="F1550" t="str">
            <v>PENYUSUN</v>
          </cell>
          <cell r="G1550" t="str">
            <v>DATA BAYT AL-QURAN</v>
          </cell>
        </row>
        <row r="1551">
          <cell r="C1551" t="str">
            <v>PENYUSUN DATA DAN INFORMASI</v>
          </cell>
          <cell r="E1551" t="str">
            <v>Penyusun</v>
          </cell>
          <cell r="F1551" t="str">
            <v>PENYUSUN</v>
          </cell>
          <cell r="G1551" t="str">
            <v>DATA DAN INFORMASI</v>
          </cell>
        </row>
        <row r="1552">
          <cell r="C1552" t="str">
            <v>PENYUSUN DATA PENDIDIKAN AGAMA DAN KEAGAMAAN</v>
          </cell>
          <cell r="E1552" t="str">
            <v>Penyusun</v>
          </cell>
          <cell r="F1552" t="str">
            <v>PENYUSUN</v>
          </cell>
          <cell r="G1552" t="str">
            <v>DATA PENDIDIKAN AGAMA DAN KEAGAMAAN</v>
          </cell>
        </row>
        <row r="1553">
          <cell r="C1553" t="str">
            <v>PENYUSUN DATA PESERTA DIDIK</v>
          </cell>
          <cell r="E1553" t="str">
            <v>Penyusun</v>
          </cell>
          <cell r="F1553" t="str">
            <v>PENYUSUN</v>
          </cell>
          <cell r="G1553" t="str">
            <v>DATA PESERTA DIDIK</v>
          </cell>
        </row>
        <row r="1554">
          <cell r="C1554" t="str">
            <v>PENYUSUN DOKUMENTASI KESENIAN DAN PERFILMAN</v>
          </cell>
          <cell r="E1554" t="str">
            <v>Penyusun</v>
          </cell>
          <cell r="F1554" t="str">
            <v>PENYUSUN</v>
          </cell>
          <cell r="G1554" t="str">
            <v>DOKUMENTASI KESENIAN DAN PERFILMAN</v>
          </cell>
        </row>
        <row r="1555">
          <cell r="C1555" t="str">
            <v>PENYUSUN DOKUMENTASI SEJARAH DAN NILAI BUDAYA</v>
          </cell>
          <cell r="E1555" t="str">
            <v>Penyusun</v>
          </cell>
          <cell r="F1555" t="str">
            <v>PENYUSUN</v>
          </cell>
          <cell r="G1555" t="str">
            <v>DOKUMENTASI SEJARAH DAN NILAI BUDAYA</v>
          </cell>
        </row>
        <row r="1556">
          <cell r="C1556" t="str">
            <v>PENYUSUN EVALUASI DAN PELAPORAN DIKLAT</v>
          </cell>
          <cell r="E1556" t="str">
            <v>Penyusun</v>
          </cell>
          <cell r="F1556" t="str">
            <v>PENYUSUN</v>
          </cell>
          <cell r="G1556" t="str">
            <v>EVALUASI DAN PELAPORAN DIKLAT</v>
          </cell>
        </row>
        <row r="1557">
          <cell r="C1557" t="str">
            <v>PENYUSUN EVALUASI DIKLAT PERTANIAN BAGI APARATUR DAN NON APARATUR</v>
          </cell>
          <cell r="E1557" t="str">
            <v>Penyusun</v>
          </cell>
          <cell r="F1557" t="str">
            <v>PENYUSUN</v>
          </cell>
          <cell r="G1557" t="str">
            <v>EVALUASI DIKLAT PERTANIAN BAGI APARATUR DAN NON APARATUR</v>
          </cell>
        </row>
        <row r="1558">
          <cell r="C1558" t="str">
            <v>PENYUSUN INFORMASI ARKEOLOGI</v>
          </cell>
          <cell r="E1558" t="str">
            <v>Penyusun</v>
          </cell>
          <cell r="F1558" t="str">
            <v>PENYUSUN</v>
          </cell>
          <cell r="G1558" t="str">
            <v>INFORMASI ARKEOLOGI</v>
          </cell>
        </row>
        <row r="1559">
          <cell r="C1559" t="str">
            <v>PENYUSUN INFORMASI BAHASA DAN SASTRA</v>
          </cell>
          <cell r="E1559" t="str">
            <v>Penyusun</v>
          </cell>
          <cell r="F1559" t="str">
            <v>PENYUSUN</v>
          </cell>
          <cell r="G1559" t="str">
            <v>INFORMASI BAHASA DAN SASTRA</v>
          </cell>
        </row>
        <row r="1560">
          <cell r="C1560" t="str">
            <v>PENYUSUN INFORMASI DAN PUBLIKASI PENDIDIKAN TINGGI</v>
          </cell>
          <cell r="E1560" t="str">
            <v>Penyusun</v>
          </cell>
          <cell r="F1560" t="str">
            <v>PENYUSUN</v>
          </cell>
          <cell r="G1560" t="str">
            <v>INFORMASI DAN PUBLIKASI PENDIDIKAN TINGGI</v>
          </cell>
        </row>
        <row r="1561">
          <cell r="C1561" t="str">
            <v>PENYUSUN INFORMASI KERJA SAMA UNESCO</v>
          </cell>
          <cell r="E1561" t="str">
            <v>Penyusun</v>
          </cell>
          <cell r="F1561" t="str">
            <v>PENYUSUN</v>
          </cell>
          <cell r="G1561" t="str">
            <v>INFORMASI KERJA SAMA UNESCO</v>
          </cell>
        </row>
        <row r="1562">
          <cell r="C1562" t="str">
            <v>PENYUSUN KEBIJAKAN DAN PENGEMBANGAN KELEMBAGAAN</v>
          </cell>
          <cell r="E1562" t="str">
            <v>Penyusun</v>
          </cell>
          <cell r="F1562" t="str">
            <v>PENYUSUN</v>
          </cell>
          <cell r="G1562" t="str">
            <v>KEBIJAKAN DAN PENGEMBANGAN KELEMBAGAAN</v>
          </cell>
        </row>
        <row r="1563">
          <cell r="C1563" t="str">
            <v>PENYUSUN KEBUTUHAN PENYELENGGARAAN DIKLAT</v>
          </cell>
          <cell r="E1563" t="str">
            <v>Penyusun</v>
          </cell>
          <cell r="F1563" t="str">
            <v>PENYUSUN</v>
          </cell>
          <cell r="G1563" t="str">
            <v>KEBUTUHAN PENYELENGGARAAN DIKLAT</v>
          </cell>
        </row>
        <row r="1564">
          <cell r="C1564" t="str">
            <v>PENYUSUN KETENAGAAN DAN KELEMBAGAAN</v>
          </cell>
          <cell r="E1564" t="str">
            <v>Penyusun</v>
          </cell>
          <cell r="F1564" t="str">
            <v>PENYUSUN</v>
          </cell>
          <cell r="G1564" t="str">
            <v>KETENAGAAN DAN KELEMBAGAAN</v>
          </cell>
        </row>
        <row r="1565">
          <cell r="C1565" t="str">
            <v>PENYUSUN KURIKULUM, MODUL DAN BAHAN AJAR</v>
          </cell>
          <cell r="E1565" t="str">
            <v>Penyusun</v>
          </cell>
          <cell r="F1565" t="str">
            <v>PENYUSUN</v>
          </cell>
          <cell r="G1565" t="str">
            <v>KURIKULUM, MODUL DAN BAHAN AJAR</v>
          </cell>
        </row>
        <row r="1566">
          <cell r="C1566" t="str">
            <v>PENYUSUN MODUL PEMBELAJARAN BAHASA DAN SASTRA</v>
          </cell>
          <cell r="E1566" t="str">
            <v>Penyusun</v>
          </cell>
          <cell r="F1566" t="str">
            <v>PENYUSUN</v>
          </cell>
          <cell r="G1566" t="str">
            <v>MODUL PEMBELAJARAN BAHASA DAN SASTRA</v>
          </cell>
        </row>
        <row r="1567">
          <cell r="C1567" t="str">
            <v>PENYUSUN NASKAH REKAMAN DAN SIARAN KEAGAMAAN</v>
          </cell>
          <cell r="E1567" t="str">
            <v>Penyusun</v>
          </cell>
          <cell r="F1567" t="str">
            <v>PENYUSUN</v>
          </cell>
          <cell r="G1567" t="str">
            <v>NASKAH REKAMAN DAN SIARAN KEAGAMAAN</v>
          </cell>
        </row>
        <row r="1568">
          <cell r="C1568" t="str">
            <v>PENYUSUN NSPK PENDIDIKAN</v>
          </cell>
          <cell r="E1568" t="str">
            <v>Penyusun</v>
          </cell>
          <cell r="F1568" t="str">
            <v>PENYUSUN</v>
          </cell>
          <cell r="G1568" t="str">
            <v>NSPK PENDIDIKAN</v>
          </cell>
        </row>
        <row r="1569">
          <cell r="C1569" t="str">
            <v>PENYUSUN PERJANJIAN KERJA SAMA</v>
          </cell>
          <cell r="E1569" t="str">
            <v>Penyusun</v>
          </cell>
          <cell r="F1569" t="str">
            <v>PENYUSUN</v>
          </cell>
          <cell r="G1569" t="str">
            <v>PERJANJIAN KERJA SAMA</v>
          </cell>
        </row>
        <row r="1570">
          <cell r="C1570" t="str">
            <v>PENYUSUN PROGRAM DAN ANGGARAN</v>
          </cell>
          <cell r="E1570" t="str">
            <v>Penyusun</v>
          </cell>
          <cell r="F1570" t="str">
            <v>PENYUSUN</v>
          </cell>
          <cell r="G1570" t="str">
            <v>PROGRAM DAN ANGGARAN</v>
          </cell>
        </row>
        <row r="1571">
          <cell r="C1571" t="str">
            <v>PENYUSUN PROGRAM DIPLOMASI BUDAYA</v>
          </cell>
          <cell r="E1571" t="str">
            <v>Penyusun</v>
          </cell>
          <cell r="F1571" t="str">
            <v>PENYUSUN</v>
          </cell>
          <cell r="G1571" t="str">
            <v>PROGRAM DIPLOMASI BUDAYA</v>
          </cell>
        </row>
        <row r="1572">
          <cell r="C1572" t="str">
            <v>PENYUSUN PROGRAM FASILITASI PENDIDIKAN</v>
          </cell>
          <cell r="E1572" t="str">
            <v>Penyusun</v>
          </cell>
          <cell r="F1572" t="str">
            <v>PENYUSUN</v>
          </cell>
          <cell r="G1572" t="str">
            <v>PROGRAM FASILITASI PENDIDIKAN</v>
          </cell>
        </row>
        <row r="1573">
          <cell r="C1573" t="str">
            <v>PENYUSUN PROGRAM FASILITASI SUPERVISI DAN FASILITASI PENINGKATAN MUTU PENDIDIKAN</v>
          </cell>
          <cell r="E1573" t="str">
            <v>Penyusun</v>
          </cell>
          <cell r="F1573" t="str">
            <v>PENYUSUN</v>
          </cell>
          <cell r="G1573" t="str">
            <v>PROGRAM FASILITASI SUPERVISI DAN FASILITASI PENINGKATAN MUTU PENDIDIKAN</v>
          </cell>
        </row>
        <row r="1574">
          <cell r="C1574" t="str">
            <v>PENYUSUN PROGRAM INTERNALISASI NILAI DAN DIPLOMASI BUDAYA</v>
          </cell>
          <cell r="E1574" t="str">
            <v>Penyusun</v>
          </cell>
          <cell r="F1574" t="str">
            <v>PENYUSUN</v>
          </cell>
          <cell r="G1574" t="str">
            <v>PROGRAM INTERNALISASI NILAI DAN DIPLOMASI BUDAYA</v>
          </cell>
        </row>
        <row r="1575">
          <cell r="C1575" t="str">
            <v>PENYUSUN PROGRAM KELEMBAGAAN DAN KERJA SAMA</v>
          </cell>
          <cell r="E1575" t="str">
            <v>Penyusun</v>
          </cell>
          <cell r="F1575" t="str">
            <v>PENYUSUN</v>
          </cell>
          <cell r="G1575" t="str">
            <v>PROGRAM KELEMBAGAAN DAN KERJA SAMA</v>
          </cell>
        </row>
        <row r="1576">
          <cell r="C1576" t="str">
            <v>PENYUSUN PROGRAM KEPERCAYAAN TERHADAP TUHAN YANG MAHA ESA DAN TRADISI</v>
          </cell>
          <cell r="E1576" t="str">
            <v>Penyusun</v>
          </cell>
          <cell r="F1576" t="str">
            <v>PENYUSUN</v>
          </cell>
          <cell r="G1576" t="str">
            <v>PROGRAM KEPERCAYAAN TERHADAP TUHAN YANG MAHA ESA DAN TRADISI</v>
          </cell>
        </row>
        <row r="1577">
          <cell r="C1577" t="str">
            <v>PENYUSUN PROGRAM KREATIVITAS DAN INOVASI</v>
          </cell>
          <cell r="E1577" t="str">
            <v>Penyusun</v>
          </cell>
          <cell r="F1577" t="str">
            <v>PENYUSUN</v>
          </cell>
          <cell r="G1577" t="str">
            <v>PROGRAM KREATIVITAS DAN INOVASI</v>
          </cell>
        </row>
        <row r="1578">
          <cell r="C1578" t="str">
            <v>PENYUSUN PROGRAM MINAT, BAKAT, DAN PENALARAN MAHASISWA</v>
          </cell>
          <cell r="E1578" t="str">
            <v>Penyusun</v>
          </cell>
          <cell r="F1578" t="str">
            <v>PENYUSUN</v>
          </cell>
          <cell r="G1578" t="str">
            <v>PROGRAM MINAT, BAKAT, DAN PENALARAN MAHASISWA</v>
          </cell>
        </row>
        <row r="1579">
          <cell r="C1579" t="str">
            <v>PENYUSUN PROGRAM PEMBINAAN EKSPRESI BUDAYA TRADISIONAL</v>
          </cell>
          <cell r="E1579" t="str">
            <v>Penyusun</v>
          </cell>
          <cell r="F1579" t="str">
            <v>PENYUSUN</v>
          </cell>
          <cell r="G1579" t="str">
            <v>PROGRAM PEMBINAAN EKSPRESI BUDAYA TRADISIONAL</v>
          </cell>
        </row>
        <row r="1580">
          <cell r="C1580" t="str">
            <v>PENYUSUN PROGRAM PEMBINAAN KOMUNITAS ADAT</v>
          </cell>
          <cell r="E1580" t="str">
            <v>Penyusun</v>
          </cell>
          <cell r="F1580" t="str">
            <v>PENYUSUN</v>
          </cell>
          <cell r="G1580" t="str">
            <v>PROGRAM PEMBINAAN KOMUNITAS ADAT</v>
          </cell>
        </row>
        <row r="1581">
          <cell r="C1581" t="str">
            <v>PENYUSUN PROGRAM PEMBINAAN LINGKUNGAN BUDAYA</v>
          </cell>
          <cell r="E1581" t="str">
            <v>Penyusun</v>
          </cell>
          <cell r="F1581" t="str">
            <v>PENYUSUN</v>
          </cell>
          <cell r="G1581" t="str">
            <v>PROGRAM PEMBINAAN LINGKUNGAN BUDAYA</v>
          </cell>
        </row>
        <row r="1582">
          <cell r="C1582" t="str">
            <v>PENYUSUN PROGRAM PEMBINAAN ORGANISASI KEMAHASISWAAN</v>
          </cell>
          <cell r="E1582" t="str">
            <v>Penyusun</v>
          </cell>
          <cell r="F1582" t="str">
            <v>PENYUSUN</v>
          </cell>
          <cell r="G1582" t="str">
            <v>PROGRAM PEMBINAAN ORGANISASI KEMAHASISWAAN</v>
          </cell>
        </row>
        <row r="1583">
          <cell r="C1583" t="str">
            <v>PENYUSUN PROGRAM PEMBINAAN PENDIDIKAN MASYARAKAT</v>
          </cell>
          <cell r="E1583" t="str">
            <v>Penyusun</v>
          </cell>
          <cell r="F1583" t="str">
            <v>PENYUSUN</v>
          </cell>
          <cell r="G1583" t="str">
            <v>PROGRAM PEMBINAAN PENDIDIKAN MASYARAKAT</v>
          </cell>
        </row>
        <row r="1584">
          <cell r="C1584" t="str">
            <v>PENYUSUN PROGRAM PEMBINAAN PENGETAHUAN TRADISIONAL</v>
          </cell>
          <cell r="E1584" t="str">
            <v>Penyusun</v>
          </cell>
          <cell r="F1584" t="str">
            <v>PENYUSUN</v>
          </cell>
          <cell r="G1584" t="str">
            <v>PROGRAM PEMBINAAN PENGETAHUAN TRADISIONAL</v>
          </cell>
        </row>
        <row r="1585">
          <cell r="C1585" t="str">
            <v>PENYUSUN PROGRAM PEMBINAAN PRANATA SOSIAL</v>
          </cell>
          <cell r="E1585" t="str">
            <v>Penyusun</v>
          </cell>
          <cell r="F1585" t="str">
            <v>PENYUSUN</v>
          </cell>
          <cell r="G1585" t="str">
            <v>PROGRAM PEMBINAAN PRANATA SOSIAL</v>
          </cell>
        </row>
        <row r="1586">
          <cell r="C1586" t="str">
            <v>PENYUSUN PROGRAM PEMBINAAN SENI PERTUNJUKAN NONTRADISIONAL</v>
          </cell>
          <cell r="E1586" t="str">
            <v>Penyusun</v>
          </cell>
          <cell r="F1586" t="str">
            <v>PENYUSUN</v>
          </cell>
          <cell r="G1586" t="str">
            <v>PROGRAM PEMBINAAN SENI PERTUNJUKAN NONTRADISIONAL</v>
          </cell>
        </row>
        <row r="1587">
          <cell r="C1587" t="str">
            <v>PENYUSUN PROGRAM PEMBINAAN SENI PERTUNJUKAN TRADISIONAL</v>
          </cell>
          <cell r="E1587" t="str">
            <v>Penyusun</v>
          </cell>
          <cell r="F1587" t="str">
            <v>PENYUSUN</v>
          </cell>
          <cell r="G1587" t="str">
            <v>PROGRAM PEMBINAAN SENI PERTUNJUKAN TRADISIONAL</v>
          </cell>
        </row>
        <row r="1588">
          <cell r="C1588" t="str">
            <v>PENYUSUN PROGRAM PEMBINAAN SENI RUPA MURNI</v>
          </cell>
          <cell r="E1588" t="str">
            <v>Penyusun</v>
          </cell>
          <cell r="F1588" t="str">
            <v>PENYUSUN</v>
          </cell>
          <cell r="G1588" t="str">
            <v>PROGRAM PEMBINAAN SENI RUPA MURNI</v>
          </cell>
        </row>
        <row r="1589">
          <cell r="C1589" t="str">
            <v>PENYUSUN PROGRAM PEMBINAAN SENI RUPA TERAPAN</v>
          </cell>
          <cell r="E1589" t="str">
            <v>Penyusun</v>
          </cell>
          <cell r="F1589" t="str">
            <v>PENYUSUN</v>
          </cell>
          <cell r="G1589" t="str">
            <v>PROGRAM PEMBINAAN SENI RUPA TERAPAN</v>
          </cell>
        </row>
        <row r="1590">
          <cell r="C1590" t="str">
            <v>PENYUSUN PROGRAM PEMBINAAN TENAGA KEBAHASAAN DAN KESASTRAAN</v>
          </cell>
          <cell r="E1590" t="str">
            <v>Penyusun</v>
          </cell>
          <cell r="F1590" t="str">
            <v>PENYUSUN</v>
          </cell>
          <cell r="G1590" t="str">
            <v>PROGRAM PEMBINAAN TENAGA KEBAHASAAN DAN KESASTRAAN</v>
          </cell>
        </row>
        <row r="1591">
          <cell r="C1591" t="str">
            <v>PENYUSUN PROGRAM PEMBINAAN UPACARA ADAT</v>
          </cell>
          <cell r="E1591" t="str">
            <v>Penyusun</v>
          </cell>
          <cell r="F1591" t="str">
            <v>PENYUSUN</v>
          </cell>
          <cell r="G1591" t="str">
            <v>PROGRAM PEMBINAAN UPACARA ADAT</v>
          </cell>
        </row>
        <row r="1592">
          <cell r="C1592" t="str">
            <v>PENYUSUN PROGRAM PENELITIAN DASAR DAN PENGEMBANGAN ILMU</v>
          </cell>
          <cell r="E1592" t="str">
            <v>Penyusun</v>
          </cell>
          <cell r="F1592" t="str">
            <v>PENYUSUN</v>
          </cell>
          <cell r="G1592" t="str">
            <v>PROGRAM PENELITIAN DASAR DAN PENGEMBANGAN ILMU</v>
          </cell>
        </row>
        <row r="1593">
          <cell r="C1593" t="str">
            <v>PENYUSUN PROGRAM PENELITIAN STRATEGIS</v>
          </cell>
          <cell r="E1593" t="str">
            <v>Penyusun</v>
          </cell>
          <cell r="F1593" t="str">
            <v>PENYUSUN</v>
          </cell>
          <cell r="G1593" t="str">
            <v>PROGRAM PENELITIAN STRATEGIS</v>
          </cell>
        </row>
        <row r="1594">
          <cell r="C1594" t="str">
            <v>PENYUSUN PROGRAM PENGABDIAN KEPADA MASYARAKAT</v>
          </cell>
          <cell r="E1594" t="str">
            <v>Penyusun</v>
          </cell>
          <cell r="F1594" t="str">
            <v>PENYUSUN</v>
          </cell>
          <cell r="G1594" t="str">
            <v>PROGRAM PENGABDIAN KEPADA MASYARAKAT</v>
          </cell>
        </row>
        <row r="1595">
          <cell r="C1595" t="str">
            <v>PENYUSUN PROGRAM PENGEMBANGAN INSTITUSI</v>
          </cell>
          <cell r="E1595" t="str">
            <v>Penyusun</v>
          </cell>
          <cell r="F1595" t="str">
            <v>PENYUSUN</v>
          </cell>
          <cell r="G1595" t="str">
            <v>PROGRAM PENGEMBANGAN INSTITUSI</v>
          </cell>
        </row>
        <row r="1596">
          <cell r="C1596" t="str">
            <v>PENYUSUN PROGRAM PENGEMBANGAN KEMAHASISWAAN</v>
          </cell>
          <cell r="E1596" t="str">
            <v>Penyusun</v>
          </cell>
          <cell r="F1596" t="str">
            <v>PENYUSUN</v>
          </cell>
          <cell r="G1596" t="str">
            <v>PROGRAM PENGEMBANGAN KEMAHASISWAAN</v>
          </cell>
        </row>
        <row r="1597">
          <cell r="C1597" t="str">
            <v>PENYUSUN PROGRAM PENGEMBANGAN KOMPETENSI PENDIDIK</v>
          </cell>
          <cell r="E1597" t="str">
            <v>Penyusun</v>
          </cell>
          <cell r="F1597" t="str">
            <v>PENYUSUN</v>
          </cell>
          <cell r="G1597" t="str">
            <v>PROGRAM PENGEMBANGAN KOMPETENSI PENDIDIK</v>
          </cell>
        </row>
        <row r="1598">
          <cell r="C1598" t="str">
            <v>PENYUSUN PROGRAM PENGEMBANGAN PAUDNI</v>
          </cell>
          <cell r="E1598" t="str">
            <v>Penyusun</v>
          </cell>
          <cell r="F1598" t="str">
            <v>PENYUSUN</v>
          </cell>
          <cell r="G1598" t="str">
            <v>PROGRAM PENGEMBANGAN PAUDNI</v>
          </cell>
        </row>
        <row r="1599">
          <cell r="C1599" t="str">
            <v>PENYUSUN PROGRAM PENGEMBANGAN TENAGA PIMPINAN DAN PEGAWAI</v>
          </cell>
          <cell r="E1599" t="str">
            <v>Penyusun</v>
          </cell>
          <cell r="F1599" t="str">
            <v>PENYUSUN</v>
          </cell>
          <cell r="G1599" t="str">
            <v>PROGRAM PENGEMBANGAN TENAGA PIMPINAN DAN PEGAWAI</v>
          </cell>
        </row>
        <row r="1600">
          <cell r="C1600" t="str">
            <v>PENYUSUN PROGRAM PENGEMBANGAN TENAGA TEKNIS DAN FUNGSIONAL NON PENDIDIK</v>
          </cell>
          <cell r="E1600" t="str">
            <v>Penyusun</v>
          </cell>
          <cell r="F1600" t="str">
            <v>PENYUSUN</v>
          </cell>
          <cell r="G1600" t="str">
            <v>PROGRAM PENGEMBANGAN TENAGA TEKNIS DAN FUNGSIONAL NON PENDIDIK</v>
          </cell>
        </row>
        <row r="1601">
          <cell r="C1601" t="str">
            <v>PENYUSUN PROGRAM PENINGKATAN KOMPETENSI KEPALA SEKOLAH</v>
          </cell>
          <cell r="E1601" t="str">
            <v>Penyusun</v>
          </cell>
          <cell r="F1601" t="str">
            <v>PENYUSUN</v>
          </cell>
          <cell r="G1601" t="str">
            <v>PROGRAM PENINGKATAN KOMPETENSI KEPALA SEKOLAH</v>
          </cell>
        </row>
        <row r="1602">
          <cell r="C1602" t="str">
            <v>PENYUSUN PROGRAM PENINGKATAN KOMPETENSI PENDIDIK DAN TENAGA KEPENDIDIKAN</v>
          </cell>
          <cell r="E1602" t="str">
            <v>Penyusun</v>
          </cell>
          <cell r="F1602" t="str">
            <v>PENYUSUN</v>
          </cell>
          <cell r="G1602" t="str">
            <v>PROGRAM PENINGKATAN KOMPETENSI PENDIDIK DAN TENAGA KEPENDIDIKAN</v>
          </cell>
        </row>
        <row r="1603">
          <cell r="C1603" t="str">
            <v>PENYUSUN PROGRAM PENINGKATAN KOMPETENSI SDM KEBUDAYAAN</v>
          </cell>
          <cell r="E1603" t="str">
            <v>Penyusun</v>
          </cell>
          <cell r="F1603" t="str">
            <v>PENYUSUN</v>
          </cell>
          <cell r="G1603" t="str">
            <v>PROGRAM PENINGKATAN KOMPETENSI SDM KEBUDAYAAN</v>
          </cell>
        </row>
        <row r="1604">
          <cell r="C1604" t="str">
            <v>PENYUSUN PROGRAM PENINGKATAN KUALIFIKASI PENDIDIKAN</v>
          </cell>
          <cell r="E1604" t="str">
            <v>Penyusun</v>
          </cell>
          <cell r="F1604" t="str">
            <v>PENYUSUN</v>
          </cell>
          <cell r="G1604" t="str">
            <v>PROGRAM PENINGKATAN KUALIFIKASI PENDIDIKAN</v>
          </cell>
        </row>
        <row r="1605">
          <cell r="C1605" t="str">
            <v>PENYUSUN PROGRAM PENULISAN SEJARAH DAN NILAI BUDAYA</v>
          </cell>
          <cell r="E1605" t="str">
            <v>Penyusun</v>
          </cell>
          <cell r="F1605" t="str">
            <v>PENYUSUN</v>
          </cell>
          <cell r="G1605" t="str">
            <v>PROGRAM PENULISAN SEJARAH DAN NILAI BUDAYA</v>
          </cell>
        </row>
        <row r="1606">
          <cell r="C1606" t="str">
            <v>PENYUSUN PROGRAM PEROLEHAN HAK KEKAYAAN INTELEKTUAL</v>
          </cell>
          <cell r="E1606" t="str">
            <v>Penyusun</v>
          </cell>
          <cell r="F1606" t="str">
            <v>PENYUSUN</v>
          </cell>
          <cell r="G1606" t="str">
            <v>PROGRAM PEROLEHAN HAK KEKAYAAN INTELEKTUAL</v>
          </cell>
        </row>
        <row r="1607">
          <cell r="C1607" t="str">
            <v>PENYUSUN PROGRAM PUBLIKASI ILMIAH</v>
          </cell>
          <cell r="E1607" t="str">
            <v>Penyusun</v>
          </cell>
          <cell r="F1607" t="str">
            <v>PENYUSUN</v>
          </cell>
          <cell r="G1607" t="str">
            <v>PROGRAM PUBLIKASI ILMIAH</v>
          </cell>
        </row>
        <row r="1608">
          <cell r="C1608" t="str">
            <v>PENYUSUN PROGRAM SERTIFIKASI PENDIDIK</v>
          </cell>
          <cell r="E1608" t="str">
            <v>Penyusun</v>
          </cell>
          <cell r="F1608" t="str">
            <v>PENYUSUN</v>
          </cell>
          <cell r="G1608" t="str">
            <v>PROGRAM SERTIFIKASI PENDIDIK</v>
          </cell>
        </row>
        <row r="1609">
          <cell r="C1609" t="str">
            <v>PENYUSUN PUBLIKASI BAHASA DAN SASTRA</v>
          </cell>
          <cell r="E1609" t="str">
            <v>Penyusun</v>
          </cell>
          <cell r="F1609" t="str">
            <v>PENYUSUN</v>
          </cell>
          <cell r="G1609" t="str">
            <v>PUBLIKASI BAHASA DAN SASTRA</v>
          </cell>
        </row>
        <row r="1610">
          <cell r="C1610" t="str">
            <v>PENYUSUN PUBLIKASI KEBUDAYAAN</v>
          </cell>
          <cell r="E1610" t="str">
            <v>Penyusun</v>
          </cell>
          <cell r="F1610" t="str">
            <v>PENYUSUN</v>
          </cell>
          <cell r="G1610" t="str">
            <v>PUBLIKASI KEBUDAYAAN</v>
          </cell>
        </row>
        <row r="1611">
          <cell r="C1611" t="str">
            <v>PENYUSUN PUBLIKASI KESENIAN DAN PERFILMAN</v>
          </cell>
          <cell r="E1611" t="str">
            <v>Penyusun</v>
          </cell>
          <cell r="F1611" t="str">
            <v>PENYUSUN</v>
          </cell>
          <cell r="G1611" t="str">
            <v>PUBLIKASI KESENIAN DAN PERFILMAN</v>
          </cell>
        </row>
        <row r="1612">
          <cell r="C1612" t="str">
            <v>PENYUSUN PUBLIKASI PAMERAN</v>
          </cell>
          <cell r="E1612" t="str">
            <v>Penyusun</v>
          </cell>
          <cell r="F1612" t="str">
            <v>PENYUSUN</v>
          </cell>
          <cell r="G1612" t="str">
            <v>PUBLIKASI PAMERAN</v>
          </cell>
        </row>
        <row r="1613">
          <cell r="C1613" t="str">
            <v>PENYUSUN PUBLIKASI PENDIDIKAN DASAR</v>
          </cell>
          <cell r="E1613" t="str">
            <v>Penyusun</v>
          </cell>
          <cell r="F1613" t="str">
            <v>PENYUSUN</v>
          </cell>
          <cell r="G1613" t="str">
            <v>PUBLIKASI PENDIDIKAN DASAR</v>
          </cell>
        </row>
        <row r="1614">
          <cell r="C1614" t="str">
            <v>PENYUSUN RENCANA KERJA DAN ANGGARAN EVALUASI PENYELENGGARAAN DIKLAT PERTANIAN</v>
          </cell>
          <cell r="E1614" t="str">
            <v>Penyusun</v>
          </cell>
          <cell r="F1614" t="str">
            <v>PENYUSUN</v>
          </cell>
          <cell r="G1614" t="str">
            <v>RENCANA KERJA DAN ANGGARAN EVALUASI PENYELENGGARAAN DIKLAT PERTANIAN</v>
          </cell>
        </row>
        <row r="1615">
          <cell r="C1615" t="str">
            <v>PENYUSUN RENCANA LOGISTIK</v>
          </cell>
          <cell r="E1615" t="str">
            <v>Penyusun</v>
          </cell>
          <cell r="F1615" t="str">
            <v>PENYUSUN</v>
          </cell>
          <cell r="G1615" t="str">
            <v>RENCANA LOGISTIK</v>
          </cell>
        </row>
        <row r="1616">
          <cell r="C1616" t="str">
            <v>PENYUSUN SARANA PROGRAM KELUARGA BERENCANA</v>
          </cell>
          <cell r="E1616" t="str">
            <v>Penyusun</v>
          </cell>
          <cell r="F1616" t="str">
            <v>PENYUSUN</v>
          </cell>
          <cell r="G1616" t="str">
            <v>SARANA PROGRAM KELUARGA BERENCANA</v>
          </cell>
        </row>
        <row r="1617">
          <cell r="C1617" t="str">
            <v>PENYUSUN SKKNI BIDANG PERTANIAN</v>
          </cell>
          <cell r="E1617" t="str">
            <v>Penyusun</v>
          </cell>
          <cell r="F1617" t="str">
            <v>PENYUSUN</v>
          </cell>
          <cell r="G1617" t="str">
            <v>SKKNI BIDANG PERTANIAN</v>
          </cell>
        </row>
        <row r="1618">
          <cell r="C1618" t="str">
            <v>PENYUSUN STANDARIASI MASJID</v>
          </cell>
          <cell r="E1618" t="str">
            <v>Penyusun</v>
          </cell>
          <cell r="F1618" t="str">
            <v>PENYUSUN</v>
          </cell>
          <cell r="G1618" t="str">
            <v>STANDARIASI MASJID</v>
          </cell>
        </row>
        <row r="1619">
          <cell r="C1619" t="str">
            <v>PENYUSUN TEKNIS PELATIHAN FUNGSIONAL BAGI APARATUR DAN NON APARATUR</v>
          </cell>
          <cell r="E1619" t="str">
            <v>Penyusun</v>
          </cell>
          <cell r="F1619" t="str">
            <v>PENYUSUN</v>
          </cell>
          <cell r="G1619" t="str">
            <v>TEKNIS PELATIHAN FUNGSIONAL BAGI APARATUR DAN NON APARATUR</v>
          </cell>
        </row>
        <row r="1620">
          <cell r="C1620" t="str">
            <v>PENYUSUN LAPORAN STANDARDISASI KOMPETENSI</v>
          </cell>
          <cell r="E1620" t="str">
            <v>Penyusun</v>
          </cell>
          <cell r="F1620" t="str">
            <v>PENYUSUN</v>
          </cell>
          <cell r="G1620" t="str">
            <v>LAPORAN STANDARDISASI KOMPETENSI</v>
          </cell>
        </row>
        <row r="1621">
          <cell r="C1621" t="str">
            <v>PERANCANG BAHAN PARTISIPASI</v>
          </cell>
          <cell r="E1621" t="str">
            <v>Perancang</v>
          </cell>
          <cell r="F1621" t="str">
            <v>PERANCANG</v>
          </cell>
          <cell r="G1621" t="str">
            <v>BAHAN PARTISIPASI</v>
          </cell>
        </row>
        <row r="1622">
          <cell r="C1622" t="str">
            <v>PERANCANG DESAIN PAMERAN</v>
          </cell>
          <cell r="E1622" t="str">
            <v>Perancang</v>
          </cell>
          <cell r="F1622" t="str">
            <v>PERANCANG</v>
          </cell>
          <cell r="G1622" t="str">
            <v>DESAIN PAMERAN</v>
          </cell>
        </row>
        <row r="1623">
          <cell r="C1623" t="str">
            <v>PERANCANG GRAFIS</v>
          </cell>
          <cell r="E1623" t="str">
            <v>Perancang</v>
          </cell>
          <cell r="F1623" t="str">
            <v>PERANCANG</v>
          </cell>
          <cell r="G1623" t="str">
            <v>GRAFIS</v>
          </cell>
        </row>
        <row r="1624">
          <cell r="C1624" t="str">
            <v>PERANCANG KEBIJAKAN PENGADAAN BARANG/JASA</v>
          </cell>
          <cell r="E1624" t="str">
            <v>Perancang</v>
          </cell>
          <cell r="F1624" t="str">
            <v>PERANCANG</v>
          </cell>
          <cell r="G1624" t="str">
            <v>KEBIJAKAN PENGADAAN BARANG/JASA</v>
          </cell>
        </row>
        <row r="1625">
          <cell r="C1625" t="str">
            <v>PERANCANG KEMASAN INFORMASI STANDARDISASI</v>
          </cell>
          <cell r="E1625" t="str">
            <v>Perancang</v>
          </cell>
          <cell r="F1625" t="str">
            <v>PERANCANG</v>
          </cell>
          <cell r="G1625" t="str">
            <v>KEMASAN INFORMASI STANDARDISASI</v>
          </cell>
        </row>
        <row r="1626">
          <cell r="C1626" t="str">
            <v>PERANCANG PROMOSI MUSEUM</v>
          </cell>
          <cell r="E1626" t="str">
            <v>Perancang</v>
          </cell>
          <cell r="F1626" t="str">
            <v>PERANCANG</v>
          </cell>
          <cell r="G1626" t="str">
            <v>PROMOSI MUSEUM</v>
          </cell>
        </row>
        <row r="1627">
          <cell r="C1627" t="str">
            <v>PERANCANG SARANA DAN PRASARANA PENDIDIKAN</v>
          </cell>
          <cell r="E1627" t="str">
            <v>Perancang</v>
          </cell>
          <cell r="F1627" t="str">
            <v>PERANCANG</v>
          </cell>
          <cell r="G1627" t="str">
            <v>SARANA DAN PRASARANA PENDIDIKAN</v>
          </cell>
        </row>
        <row r="1628">
          <cell r="C1628" t="str">
            <v>PERANCANG SISTEM APLIKASI DAN WEB</v>
          </cell>
          <cell r="E1628" t="str">
            <v>Perancang</v>
          </cell>
          <cell r="F1628" t="str">
            <v>PERANCANG</v>
          </cell>
          <cell r="G1628" t="str">
            <v>SISTEM APLIKASI DAN WEB</v>
          </cell>
        </row>
        <row r="1629">
          <cell r="C1629" t="str">
            <v>PERANCANG SISTEM INFORMASI KEPEGAWAIAN</v>
          </cell>
          <cell r="E1629" t="str">
            <v>Perancang</v>
          </cell>
          <cell r="F1629" t="str">
            <v>PERANCANG</v>
          </cell>
          <cell r="G1629" t="str">
            <v>SISTEM INFORMASI KEPEGAWAIAN</v>
          </cell>
        </row>
        <row r="1630">
          <cell r="C1630" t="str">
            <v>PERANCANG SISTEM PEMASYARAKATAN</v>
          </cell>
          <cell r="E1630" t="str">
            <v>Perancang</v>
          </cell>
          <cell r="F1630" t="str">
            <v>PERANCANG</v>
          </cell>
          <cell r="G1630" t="str">
            <v>SISTEM PEMASYARAKATAN</v>
          </cell>
        </row>
        <row r="1631">
          <cell r="C1631" t="str">
            <v>PRANATA FOTOGRAFI</v>
          </cell>
          <cell r="E1631" t="str">
            <v>Pranata</v>
          </cell>
          <cell r="F1631" t="str">
            <v>PRANATA</v>
          </cell>
          <cell r="G1631" t="str">
            <v>FOTOGRAFI</v>
          </cell>
        </row>
        <row r="1632">
          <cell r="C1632" t="str">
            <v>PRANATA KETRANSMIGRASIAN</v>
          </cell>
          <cell r="E1632" t="str">
            <v>Pranata</v>
          </cell>
          <cell r="F1632" t="str">
            <v>PRANATA</v>
          </cell>
          <cell r="G1632" t="str">
            <v>KETRANSMIGRASIAN</v>
          </cell>
        </row>
        <row r="1633">
          <cell r="C1633" t="str">
            <v>PRANATA ACARA</v>
          </cell>
          <cell r="E1633" t="str">
            <v>Pranata</v>
          </cell>
          <cell r="F1633" t="str">
            <v>PRANATA</v>
          </cell>
          <cell r="G1633" t="str">
            <v>ACARA</v>
          </cell>
        </row>
        <row r="1634">
          <cell r="C1634" t="str">
            <v>PRANATA ACARA KEPRESIDENAN</v>
          </cell>
          <cell r="E1634" t="str">
            <v>Pranata</v>
          </cell>
          <cell r="F1634" t="str">
            <v>PRANATA</v>
          </cell>
          <cell r="G1634" t="str">
            <v>ACARA KEPRESIDENAN</v>
          </cell>
        </row>
        <row r="1635">
          <cell r="C1635" t="str">
            <v>PRANATA ALAT PERSANDIAN</v>
          </cell>
          <cell r="E1635" t="str">
            <v>Pranata</v>
          </cell>
          <cell r="F1635" t="str">
            <v>PRANATA</v>
          </cell>
          <cell r="G1635" t="str">
            <v>ALAT PERSANDIAN</v>
          </cell>
        </row>
        <row r="1636">
          <cell r="C1636" t="str">
            <v>PRANATA BARANG BUKTI</v>
          </cell>
          <cell r="E1636" t="str">
            <v>Pranata</v>
          </cell>
          <cell r="F1636" t="str">
            <v>PRANATA</v>
          </cell>
          <cell r="G1636" t="str">
            <v>BARANG BUKTI</v>
          </cell>
        </row>
        <row r="1637">
          <cell r="C1637" t="str">
            <v>PRANATA BARANG DAN JASA</v>
          </cell>
          <cell r="E1637" t="str">
            <v>Pranata</v>
          </cell>
          <cell r="F1637" t="str">
            <v>PRANATA</v>
          </cell>
          <cell r="G1637" t="str">
            <v>BARANG DAN JASA</v>
          </cell>
        </row>
        <row r="1638">
          <cell r="C1638" t="str">
            <v>PRANATA BENCANA</v>
          </cell>
          <cell r="E1638" t="str">
            <v>Pranata</v>
          </cell>
          <cell r="F1638" t="str">
            <v>PRANATA</v>
          </cell>
          <cell r="G1638" t="str">
            <v>BENCANA</v>
          </cell>
        </row>
        <row r="1639">
          <cell r="C1639" t="str">
            <v>PRANATA DAS</v>
          </cell>
          <cell r="E1639" t="str">
            <v>Pranata</v>
          </cell>
          <cell r="F1639" t="str">
            <v>PRANATA</v>
          </cell>
          <cell r="G1639" t="str">
            <v>DAS</v>
          </cell>
        </row>
        <row r="1640">
          <cell r="C1640" t="str">
            <v>PRANATA DEKORASI</v>
          </cell>
          <cell r="E1640" t="str">
            <v>Pranata</v>
          </cell>
          <cell r="F1640" t="str">
            <v>PRANATA</v>
          </cell>
          <cell r="G1640" t="str">
            <v>DEKORASI</v>
          </cell>
        </row>
        <row r="1641">
          <cell r="C1641" t="str">
            <v>PRANATA DIKLAT</v>
          </cell>
          <cell r="E1641" t="str">
            <v>Pranata</v>
          </cell>
          <cell r="F1641" t="str">
            <v>PRANATA</v>
          </cell>
          <cell r="G1641" t="str">
            <v>DIKLAT</v>
          </cell>
        </row>
        <row r="1642">
          <cell r="C1642" t="str">
            <v>PRANATA HAJI</v>
          </cell>
          <cell r="E1642" t="str">
            <v>Pranata</v>
          </cell>
          <cell r="F1642" t="str">
            <v>PRANATA</v>
          </cell>
          <cell r="G1642" t="str">
            <v>HAJI</v>
          </cell>
        </row>
        <row r="1643">
          <cell r="C1643" t="str">
            <v>PRANATA HERBAL</v>
          </cell>
          <cell r="E1643" t="str">
            <v>Pranata</v>
          </cell>
          <cell r="F1643" t="str">
            <v>PRANATA</v>
          </cell>
          <cell r="G1643" t="str">
            <v>HERBAL</v>
          </cell>
        </row>
        <row r="1644">
          <cell r="C1644" t="str">
            <v>PRANATA IMIGRASI</v>
          </cell>
          <cell r="E1644" t="str">
            <v>Pranata</v>
          </cell>
          <cell r="F1644" t="str">
            <v>PRANATA</v>
          </cell>
          <cell r="G1644" t="str">
            <v>IMIGRASI</v>
          </cell>
        </row>
        <row r="1645">
          <cell r="C1645" t="str">
            <v>PRANATA IZIN TINGGAL</v>
          </cell>
          <cell r="E1645" t="str">
            <v>Pranata</v>
          </cell>
          <cell r="F1645" t="str">
            <v>PRANATA</v>
          </cell>
          <cell r="G1645" t="str">
            <v>IZIN TINGGAL</v>
          </cell>
        </row>
        <row r="1646">
          <cell r="C1646" t="str">
            <v>PRANATA JAMUAN</v>
          </cell>
          <cell r="E1646" t="str">
            <v>Pranata</v>
          </cell>
          <cell r="F1646" t="str">
            <v>PRANATA</v>
          </cell>
          <cell r="G1646" t="str">
            <v>JAMUAN</v>
          </cell>
        </row>
        <row r="1647">
          <cell r="C1647" t="str">
            <v>PRANATA JARINGAN IPTEK</v>
          </cell>
          <cell r="E1647" t="str">
            <v>Pranata</v>
          </cell>
          <cell r="F1647" t="str">
            <v>PRANATA</v>
          </cell>
          <cell r="G1647" t="str">
            <v>JARINGAN IPTEK</v>
          </cell>
        </row>
        <row r="1648">
          <cell r="C1648" t="str">
            <v>PRANATA JASMANI &amp; MENTAL</v>
          </cell>
          <cell r="E1648" t="str">
            <v>Pranata</v>
          </cell>
          <cell r="F1648" t="str">
            <v>PRANATA</v>
          </cell>
          <cell r="G1648" t="str">
            <v>JASMANI &amp; MENTAL</v>
          </cell>
        </row>
        <row r="1649">
          <cell r="C1649" t="str">
            <v>PRANATA KAWASAN KONSERVASI</v>
          </cell>
          <cell r="E1649" t="str">
            <v>Pranata</v>
          </cell>
          <cell r="F1649" t="str">
            <v>PRANATA</v>
          </cell>
          <cell r="G1649" t="str">
            <v>KAWASAN KONSERVASI</v>
          </cell>
        </row>
        <row r="1650">
          <cell r="C1650" t="str">
            <v>PRANATA KEARSIPAN</v>
          </cell>
          <cell r="E1650" t="str">
            <v>Pranata</v>
          </cell>
          <cell r="F1650" t="str">
            <v>PRANATA</v>
          </cell>
          <cell r="G1650" t="str">
            <v>KEARSIPAN</v>
          </cell>
        </row>
        <row r="1651">
          <cell r="C1651" t="str">
            <v>PRANATA KOMUNIKASI DIPLOMATIK</v>
          </cell>
          <cell r="E1651" t="str">
            <v>Pranata</v>
          </cell>
          <cell r="F1651" t="str">
            <v>PRANATA</v>
          </cell>
          <cell r="G1651" t="str">
            <v>KOMUNIKASI DIPLOMATIK</v>
          </cell>
        </row>
        <row r="1652">
          <cell r="C1652" t="str">
            <v>PRANATA KOPERASI</v>
          </cell>
          <cell r="E1652" t="str">
            <v>Pranata</v>
          </cell>
          <cell r="F1652" t="str">
            <v>PRANATA</v>
          </cell>
          <cell r="G1652" t="str">
            <v>KOPERASI</v>
          </cell>
        </row>
        <row r="1653">
          <cell r="C1653" t="str">
            <v>PRANATA LABORATORIUM KEARSIPAN</v>
          </cell>
          <cell r="E1653" t="str">
            <v>Pranata</v>
          </cell>
          <cell r="F1653" t="str">
            <v>PRANATA</v>
          </cell>
          <cell r="G1653" t="str">
            <v>LABORATORIUM KEARSIPAN</v>
          </cell>
        </row>
        <row r="1654">
          <cell r="C1654" t="str">
            <v>PRANATA LABORATORIUM KEMETROLOGIAN</v>
          </cell>
          <cell r="E1654" t="str">
            <v>Pranata</v>
          </cell>
          <cell r="F1654" t="str">
            <v>PRANATA</v>
          </cell>
          <cell r="G1654" t="str">
            <v>LABORATORIUM KEMETROLOGIAN</v>
          </cell>
        </row>
        <row r="1655">
          <cell r="C1655" t="str">
            <v>PRANATA LABORATORIUM KEMETROLOGIAN</v>
          </cell>
          <cell r="E1655" t="str">
            <v>Pranata</v>
          </cell>
          <cell r="F1655" t="str">
            <v>PRANATA</v>
          </cell>
          <cell r="G1655" t="str">
            <v>LABORATORIUM KEMETROLOGIAN</v>
          </cell>
        </row>
        <row r="1656">
          <cell r="C1656" t="str">
            <v>PRANATA LABORATORIUM PEREKAYASAAN</v>
          </cell>
          <cell r="E1656" t="str">
            <v>Pranata</v>
          </cell>
          <cell r="F1656" t="str">
            <v>PRANATA</v>
          </cell>
          <cell r="G1656" t="str">
            <v>LABORATORIUM PEREKAYASAAN</v>
          </cell>
        </row>
        <row r="1657">
          <cell r="C1657" t="str">
            <v>PRANATA LABORATORIUM SUMBER ENERGI</v>
          </cell>
          <cell r="E1657" t="str">
            <v>Pranata</v>
          </cell>
          <cell r="F1657" t="str">
            <v>PRANATA</v>
          </cell>
          <cell r="G1657" t="str">
            <v>LABORATORIUM SUMBER ENERGI</v>
          </cell>
        </row>
        <row r="1658">
          <cell r="C1658" t="str">
            <v>PRANATA LAPAS</v>
          </cell>
          <cell r="E1658" t="str">
            <v>Pranata</v>
          </cell>
          <cell r="F1658" t="str">
            <v>PRANATA</v>
          </cell>
          <cell r="G1658" t="str">
            <v>LAPAS</v>
          </cell>
        </row>
        <row r="1659">
          <cell r="C1659" t="str">
            <v>PRANATA LAPORAN KEUANGAN (PETUGAS SAI)</v>
          </cell>
          <cell r="E1659" t="str">
            <v>Pranata</v>
          </cell>
          <cell r="F1659" t="str">
            <v>PRANATA</v>
          </cell>
          <cell r="G1659" t="str">
            <v>LAPORAN KEUANGAN (PETUGAS SAI)</v>
          </cell>
        </row>
        <row r="1660">
          <cell r="C1660" t="str">
            <v>PRANATA LINMAS</v>
          </cell>
          <cell r="E1660" t="str">
            <v>Pranata</v>
          </cell>
          <cell r="F1660" t="str">
            <v>PRANATA</v>
          </cell>
          <cell r="G1660" t="str">
            <v>LINMAS</v>
          </cell>
        </row>
        <row r="1661">
          <cell r="C1661" t="str">
            <v>PRANATA PAM</v>
          </cell>
          <cell r="E1661" t="str">
            <v>Pranata</v>
          </cell>
          <cell r="F1661" t="str">
            <v>PRANATA</v>
          </cell>
          <cell r="G1661" t="str">
            <v>PAM</v>
          </cell>
        </row>
        <row r="1662">
          <cell r="C1662" t="str">
            <v>PRANATA PEMADAM KEBAKARAN</v>
          </cell>
          <cell r="E1662" t="str">
            <v>Pranata</v>
          </cell>
          <cell r="F1662" t="str">
            <v>PRANATA</v>
          </cell>
          <cell r="G1662" t="str">
            <v>PEMADAM KEBAKARAN</v>
          </cell>
        </row>
        <row r="1663">
          <cell r="C1663" t="str">
            <v>PRANATA PEMBINAAN DIPLOMAT</v>
          </cell>
          <cell r="E1663" t="str">
            <v>Pranata</v>
          </cell>
          <cell r="F1663" t="str">
            <v>PRANATA</v>
          </cell>
          <cell r="G1663" t="str">
            <v>PEMBINAAN DIPLOMAT</v>
          </cell>
        </row>
        <row r="1664">
          <cell r="C1664" t="str">
            <v>PRANATA PEMETAAN JARINGAN</v>
          </cell>
          <cell r="E1664" t="str">
            <v>Pranata</v>
          </cell>
          <cell r="F1664" t="str">
            <v>PRANATA</v>
          </cell>
          <cell r="G1664" t="str">
            <v>PEMETAAN JARINGAN</v>
          </cell>
        </row>
        <row r="1665">
          <cell r="C1665" t="str">
            <v>PRANATA PEMILU</v>
          </cell>
          <cell r="E1665" t="str">
            <v>Pranata</v>
          </cell>
          <cell r="F1665" t="str">
            <v>PRANATA</v>
          </cell>
          <cell r="G1665" t="str">
            <v>PEMILU</v>
          </cell>
        </row>
        <row r="1666">
          <cell r="C1666" t="str">
            <v>PRANATA PENGADAAN TANAH</v>
          </cell>
          <cell r="E1666" t="str">
            <v>Pranata</v>
          </cell>
          <cell r="F1666" t="str">
            <v>PRANATA</v>
          </cell>
          <cell r="G1666" t="str">
            <v>PENGADAAN TANAH</v>
          </cell>
        </row>
        <row r="1667">
          <cell r="C1667" t="str">
            <v>PRANATA PENGELOLAAN LEGER JALAN</v>
          </cell>
          <cell r="E1667" t="str">
            <v>Pranata</v>
          </cell>
          <cell r="F1667" t="str">
            <v>PRANATA</v>
          </cell>
          <cell r="G1667" t="str">
            <v>PENGELOLAAN LEGER JALAN</v>
          </cell>
        </row>
        <row r="1668">
          <cell r="C1668" t="str">
            <v>PRANATA PENGEMBANGAN BIBIT TANAMAN HUTAN/ PERKEBUNAN</v>
          </cell>
          <cell r="E1668" t="str">
            <v>Pranata</v>
          </cell>
          <cell r="F1668" t="str">
            <v>PRANATA</v>
          </cell>
          <cell r="G1668" t="str">
            <v>PENGEMBANGAN BIBIT TANAMAN HUTAN/ PERKEBUNAN</v>
          </cell>
        </row>
        <row r="1669">
          <cell r="C1669" t="str">
            <v>PRANATA REPRODUKSI ARSIP</v>
          </cell>
          <cell r="E1669" t="str">
            <v>Pranata</v>
          </cell>
          <cell r="F1669" t="str">
            <v>PRANATA</v>
          </cell>
          <cell r="G1669" t="str">
            <v>REPRODUKSI ARSIP</v>
          </cell>
        </row>
        <row r="1670">
          <cell r="C1670" t="str">
            <v>PRANATA RESTORASI ARSIP</v>
          </cell>
          <cell r="E1670" t="str">
            <v>Pranata</v>
          </cell>
          <cell r="F1670" t="str">
            <v>PRANATA</v>
          </cell>
          <cell r="G1670" t="str">
            <v>RESTORASI ARSIP</v>
          </cell>
        </row>
        <row r="1671">
          <cell r="C1671" t="str">
            <v>PRANATA REVANSI DAN PRODUKTIVITAS IPTEK</v>
          </cell>
          <cell r="E1671" t="str">
            <v>Pranata</v>
          </cell>
          <cell r="F1671" t="str">
            <v>PRANATA</v>
          </cell>
          <cell r="G1671" t="str">
            <v>REVANSI DAN PRODUKTIVITAS IPTEK</v>
          </cell>
        </row>
        <row r="1672">
          <cell r="C1672" t="str">
            <v>PRANATA SAR</v>
          </cell>
          <cell r="E1672" t="str">
            <v>Pranata</v>
          </cell>
          <cell r="F1672" t="str">
            <v>PRANATA</v>
          </cell>
          <cell r="G1672" t="str">
            <v>SAR</v>
          </cell>
        </row>
        <row r="1673">
          <cell r="C1673" t="str">
            <v>PRANATA SARANA DAN PRASARANA DIKLAT</v>
          </cell>
          <cell r="E1673" t="str">
            <v>Pranata</v>
          </cell>
          <cell r="F1673" t="str">
            <v>PRANATA</v>
          </cell>
          <cell r="G1673" t="str">
            <v>SARANA DAN PRASARANA DIKLAT</v>
          </cell>
        </row>
        <row r="1674">
          <cell r="C1674" t="str">
            <v>PRANATA SIDIK JARI</v>
          </cell>
          <cell r="E1674" t="str">
            <v>Pranata</v>
          </cell>
          <cell r="F1674" t="str">
            <v>PRANATA</v>
          </cell>
          <cell r="G1674" t="str">
            <v>SIDIK JARI</v>
          </cell>
        </row>
        <row r="1675">
          <cell r="C1675" t="str">
            <v>PRANATA SISTEM INFORMASI DIKLAT APARATUR (SIDA)</v>
          </cell>
          <cell r="E1675" t="str">
            <v>Pranata</v>
          </cell>
          <cell r="F1675" t="str">
            <v>PRANATA</v>
          </cell>
          <cell r="G1675" t="str">
            <v>SISTEM INFORMASI DIKLAT APARATUR (SIDA)</v>
          </cell>
        </row>
        <row r="1676">
          <cell r="C1676" t="str">
            <v>PRANATA STANDAR KESELAMATAN</v>
          </cell>
          <cell r="E1676" t="str">
            <v>Pranata</v>
          </cell>
          <cell r="F1676" t="str">
            <v>PRANATA</v>
          </cell>
          <cell r="G1676" t="str">
            <v>STANDAR KESELAMATAN</v>
          </cell>
        </row>
        <row r="1677">
          <cell r="C1677" t="str">
            <v>PRANATA SUMBER DAYA IPTEK</v>
          </cell>
          <cell r="E1677" t="str">
            <v>Pranata</v>
          </cell>
          <cell r="F1677" t="str">
            <v>PRANATA</v>
          </cell>
          <cell r="G1677" t="str">
            <v>SUMBER DAYA IPTEK</v>
          </cell>
        </row>
        <row r="1678">
          <cell r="C1678" t="str">
            <v>PRANATA TAMAN</v>
          </cell>
          <cell r="E1678" t="str">
            <v>Pranata</v>
          </cell>
          <cell r="F1678" t="str">
            <v>PRANATA</v>
          </cell>
          <cell r="G1678" t="str">
            <v>TAMAN</v>
          </cell>
        </row>
        <row r="1679">
          <cell r="C1679" t="str">
            <v>PRANATA TAMAN MAKAM PAHLAWAN (TMP),</v>
          </cell>
          <cell r="E1679" t="str">
            <v>Pranata</v>
          </cell>
          <cell r="F1679" t="str">
            <v>PRANATA</v>
          </cell>
          <cell r="G1679" t="str">
            <v>TAMAN MAKAM PAHLAWAN (TMP),</v>
          </cell>
        </row>
        <row r="1680">
          <cell r="C1680" t="str">
            <v>PRANATA TATAPRAJA</v>
          </cell>
          <cell r="E1680" t="str">
            <v>Pranata</v>
          </cell>
          <cell r="F1680" t="str">
            <v>PRANATA</v>
          </cell>
          <cell r="G1680" t="str">
            <v>TATAPRAJA</v>
          </cell>
        </row>
        <row r="1681">
          <cell r="C1681" t="str">
            <v>PRANATA TILANG</v>
          </cell>
          <cell r="D1681" t="str">
            <v>Tidak untuk formasi CPNS</v>
          </cell>
          <cell r="E1681" t="str">
            <v>Pranata</v>
          </cell>
          <cell r="F1681" t="str">
            <v>PRANATA</v>
          </cell>
          <cell r="G1681" t="str">
            <v>TILANG</v>
          </cell>
        </row>
        <row r="1682">
          <cell r="C1682" t="str">
            <v>PRANATA UPACARA</v>
          </cell>
          <cell r="D1682" t="str">
            <v>Tidak untuk formasi CPNS</v>
          </cell>
          <cell r="E1682" t="str">
            <v>Pranata</v>
          </cell>
          <cell r="F1682" t="str">
            <v>PRANATA</v>
          </cell>
          <cell r="G1682" t="str">
            <v>UPACARA</v>
          </cell>
        </row>
        <row r="1683">
          <cell r="C1683" t="str">
            <v>MONTIR</v>
          </cell>
          <cell r="E1683" t="str">
            <v>Teknis</v>
          </cell>
          <cell r="F1683">
            <v>0</v>
          </cell>
          <cell r="G1683">
            <v>0</v>
          </cell>
        </row>
        <row r="1684">
          <cell r="C1684" t="str">
            <v>TEKNISI AUDIO VISUAL</v>
          </cell>
          <cell r="E1684" t="str">
            <v>Teknis</v>
          </cell>
          <cell r="F1684" t="str">
            <v>TEKNISI</v>
          </cell>
          <cell r="G1684" t="str">
            <v>AUDIO VISUAL</v>
          </cell>
        </row>
        <row r="1685">
          <cell r="C1685" t="str">
            <v>TEKNISI BANGUNAN</v>
          </cell>
          <cell r="E1685" t="str">
            <v>Teknis</v>
          </cell>
          <cell r="F1685" t="str">
            <v>TEKNISI</v>
          </cell>
          <cell r="G1685" t="str">
            <v>BANGUNAN</v>
          </cell>
        </row>
        <row r="1686">
          <cell r="C1686" t="str">
            <v>TEKNISI ELEKTRONIK</v>
          </cell>
          <cell r="E1686" t="str">
            <v>Teknis</v>
          </cell>
          <cell r="F1686" t="str">
            <v>TEKNISI</v>
          </cell>
          <cell r="G1686" t="str">
            <v>ELEKTRONIK</v>
          </cell>
        </row>
        <row r="1687">
          <cell r="C1687" t="str">
            <v>TEKNISI HERBARIUM</v>
          </cell>
          <cell r="E1687" t="str">
            <v>Teknis</v>
          </cell>
          <cell r="F1687" t="str">
            <v>TEKNISI</v>
          </cell>
          <cell r="G1687" t="str">
            <v>HERBARIUM</v>
          </cell>
        </row>
        <row r="1688">
          <cell r="C1688" t="str">
            <v>TEKNISI INSTRUMEN</v>
          </cell>
          <cell r="E1688" t="str">
            <v>Teknis</v>
          </cell>
          <cell r="F1688" t="str">
            <v>TEKNISI</v>
          </cell>
          <cell r="G1688" t="str">
            <v>INSTRUMEN</v>
          </cell>
        </row>
        <row r="1689">
          <cell r="C1689" t="str">
            <v>TEKNISI JARINGAN TIK PENDIDIKAN</v>
          </cell>
          <cell r="E1689" t="str">
            <v>Teknis</v>
          </cell>
          <cell r="F1689" t="str">
            <v>TEKNISI</v>
          </cell>
          <cell r="G1689" t="str">
            <v>JARINGAN TIK PENDIDIKAN</v>
          </cell>
        </row>
        <row r="1690">
          <cell r="C1690" t="str">
            <v>TEKNISI KAPAL</v>
          </cell>
          <cell r="E1690" t="str">
            <v>Teknis</v>
          </cell>
          <cell r="F1690" t="str">
            <v>TEKNISI</v>
          </cell>
          <cell r="G1690" t="str">
            <v>KAPAL</v>
          </cell>
        </row>
        <row r="1691">
          <cell r="C1691" t="str">
            <v>TEKNISI KENDARAAN</v>
          </cell>
          <cell r="E1691" t="str">
            <v>Teknis</v>
          </cell>
          <cell r="F1691" t="str">
            <v>TEKNISI</v>
          </cell>
          <cell r="G1691" t="str">
            <v>KENDARAAN</v>
          </cell>
        </row>
        <row r="1692">
          <cell r="C1692" t="str">
            <v>TEKNISI KOMPUTER</v>
          </cell>
          <cell r="E1692" t="str">
            <v>Teknis</v>
          </cell>
          <cell r="F1692" t="str">
            <v>TEKNISI</v>
          </cell>
          <cell r="G1692" t="str">
            <v>KOMPUTER</v>
          </cell>
        </row>
        <row r="1693">
          <cell r="C1693" t="str">
            <v>TEKNISI KONSERVASI</v>
          </cell>
          <cell r="E1693" t="str">
            <v>Teknis</v>
          </cell>
          <cell r="F1693" t="str">
            <v>TEKNISI</v>
          </cell>
          <cell r="G1693" t="str">
            <v>KONSERVASI</v>
          </cell>
        </row>
        <row r="1694">
          <cell r="C1694" t="str">
            <v>TEKNISI LABORATORIUM</v>
          </cell>
          <cell r="E1694" t="str">
            <v>Teknis</v>
          </cell>
          <cell r="F1694" t="str">
            <v>TEKNISI</v>
          </cell>
          <cell r="G1694" t="str">
            <v>LABORATORIUM</v>
          </cell>
        </row>
        <row r="1695">
          <cell r="C1695" t="str">
            <v>TEKNISI LABORATORIUM BAHASA</v>
          </cell>
          <cell r="E1695" t="str">
            <v>Teknis</v>
          </cell>
          <cell r="F1695" t="str">
            <v>TEKNISI</v>
          </cell>
          <cell r="G1695" t="str">
            <v>LABORATORIUM BAHASA</v>
          </cell>
        </row>
        <row r="1696">
          <cell r="C1696" t="str">
            <v>TEKNISI MESIN</v>
          </cell>
          <cell r="E1696" t="str">
            <v>Teknis</v>
          </cell>
          <cell r="F1696" t="str">
            <v>TEKNISI</v>
          </cell>
          <cell r="G1696" t="str">
            <v>MESIN</v>
          </cell>
        </row>
        <row r="1697">
          <cell r="C1697" t="str">
            <v>TEKNISI MESIN BORDIR</v>
          </cell>
          <cell r="E1697" t="str">
            <v>Teknis</v>
          </cell>
          <cell r="F1697" t="str">
            <v>TEKNISI</v>
          </cell>
          <cell r="G1697" t="str">
            <v>MESIN BORDIR</v>
          </cell>
        </row>
        <row r="1698">
          <cell r="C1698" t="str">
            <v>TEKNISI PANGGUNG</v>
          </cell>
          <cell r="E1698" t="str">
            <v>Teknis</v>
          </cell>
          <cell r="F1698" t="str">
            <v>TEKNISI</v>
          </cell>
          <cell r="G1698" t="str">
            <v>PANGGUNG</v>
          </cell>
        </row>
        <row r="1699">
          <cell r="C1699" t="str">
            <v>TEKNISI PANGGUNG AJANG GELAR</v>
          </cell>
          <cell r="E1699" t="str">
            <v>Teknis</v>
          </cell>
          <cell r="F1699" t="str">
            <v>TEKNISI</v>
          </cell>
          <cell r="G1699" t="str">
            <v>PANGGUNG AJANG GELAR</v>
          </cell>
        </row>
        <row r="1700">
          <cell r="C1700" t="str">
            <v>TEKNISI PELESTARIAN CAGAR BUDAYA</v>
          </cell>
          <cell r="E1700" t="str">
            <v>Teknis</v>
          </cell>
          <cell r="F1700" t="str">
            <v>TEKNISI</v>
          </cell>
          <cell r="G1700" t="str">
            <v>PELESTARIAN CAGAR BUDAYA</v>
          </cell>
        </row>
        <row r="1701">
          <cell r="C1701" t="str">
            <v>TEKNISI PEMBENTUKAN KARAKTER</v>
          </cell>
          <cell r="E1701" t="str">
            <v>Teknis</v>
          </cell>
          <cell r="F1701" t="str">
            <v>TEKNISI</v>
          </cell>
          <cell r="G1701" t="str">
            <v>PEMBENTUKAN KARAKTER</v>
          </cell>
        </row>
        <row r="1702">
          <cell r="C1702" t="str">
            <v>TEKNISI PEMETAAN DAN PENGGAMBARAN</v>
          </cell>
          <cell r="E1702" t="str">
            <v>Teknis</v>
          </cell>
          <cell r="F1702" t="str">
            <v>TEKNISI</v>
          </cell>
          <cell r="G1702" t="str">
            <v>PEMETAAN DAN PENGGAMBARAN</v>
          </cell>
        </row>
        <row r="1703">
          <cell r="C1703" t="str">
            <v>TEKNISI PENGGAMBARAN</v>
          </cell>
          <cell r="E1703" t="str">
            <v>Teknis</v>
          </cell>
          <cell r="F1703" t="str">
            <v>TEKNISI</v>
          </cell>
          <cell r="G1703" t="str">
            <v>PENGGAMBARAN</v>
          </cell>
        </row>
        <row r="1704">
          <cell r="C1704" t="str">
            <v>TEKNISI PENYIARAN</v>
          </cell>
          <cell r="E1704" t="str">
            <v>Teknis</v>
          </cell>
          <cell r="F1704" t="str">
            <v>TEKNISI</v>
          </cell>
          <cell r="G1704" t="str">
            <v>PENYIARAN</v>
          </cell>
        </row>
        <row r="1705">
          <cell r="C1705" t="str">
            <v>TEKNISI PERALATAN</v>
          </cell>
          <cell r="E1705" t="str">
            <v>Teknis</v>
          </cell>
          <cell r="F1705" t="str">
            <v>TEKNISI</v>
          </cell>
          <cell r="G1705" t="str">
            <v>PERALATAN</v>
          </cell>
        </row>
        <row r="1706">
          <cell r="C1706" t="str">
            <v>TEKNISI PERALATAN DAN INSTALASI</v>
          </cell>
          <cell r="E1706" t="str">
            <v>Teknis</v>
          </cell>
          <cell r="F1706" t="str">
            <v>TEKNISI</v>
          </cell>
          <cell r="G1706" t="str">
            <v>PERALATAN DAN INSTALASI</v>
          </cell>
        </row>
        <row r="1707">
          <cell r="C1707" t="str">
            <v>TEKNISI PERALATAN DAN MESIN</v>
          </cell>
          <cell r="E1707" t="str">
            <v>Teknis</v>
          </cell>
          <cell r="F1707" t="str">
            <v>TEKNISI</v>
          </cell>
          <cell r="G1707" t="str">
            <v>PERALATAN DAN MESIN</v>
          </cell>
        </row>
        <row r="1708">
          <cell r="C1708" t="str">
            <v>TEKNISI PERALATAN LABORATORIUM RISET KEMASAN</v>
          </cell>
          <cell r="E1708" t="str">
            <v>Teknis</v>
          </cell>
          <cell r="F1708" t="str">
            <v>TEKNISI</v>
          </cell>
          <cell r="G1708" t="str">
            <v>PERALATAN LABORATORIUM RISET KEMASAN</v>
          </cell>
        </row>
        <row r="1709">
          <cell r="C1709" t="str">
            <v>TEKNISI PERALATAN LABORATORIUM RISET KIMIA</v>
          </cell>
          <cell r="E1709" t="str">
            <v>Teknis</v>
          </cell>
          <cell r="F1709" t="str">
            <v>TEKNISI</v>
          </cell>
          <cell r="G1709" t="str">
            <v>PERALATAN LABORATORIUM RISET KIMIA</v>
          </cell>
        </row>
        <row r="1710">
          <cell r="C1710" t="str">
            <v>TEKNISI PERALATAN, LISTRIK DAN ELEKTRONIKA</v>
          </cell>
          <cell r="E1710" t="str">
            <v>Teknis</v>
          </cell>
          <cell r="F1710" t="str">
            <v>TEKNISI</v>
          </cell>
          <cell r="G1710" t="str">
            <v>PERALATAN, LISTRIK DAN ELEKTRONIKA</v>
          </cell>
        </row>
        <row r="1711">
          <cell r="C1711" t="str">
            <v>TEKNISI PESAWAT</v>
          </cell>
          <cell r="E1711" t="str">
            <v>Teknis</v>
          </cell>
          <cell r="F1711" t="str">
            <v>TEKNISI</v>
          </cell>
          <cell r="G1711" t="str">
            <v>PESAWAT</v>
          </cell>
        </row>
        <row r="1712">
          <cell r="C1712" t="str">
            <v>TEKNISI PRODUKSI</v>
          </cell>
          <cell r="E1712" t="str">
            <v>Teknis</v>
          </cell>
          <cell r="F1712" t="str">
            <v>TEKNISI</v>
          </cell>
          <cell r="G1712" t="str">
            <v>PRODUKSI</v>
          </cell>
        </row>
        <row r="1713">
          <cell r="C1713" t="str">
            <v>TEKNISI PRODUKSI MULTIMEDIA DAN WEB</v>
          </cell>
          <cell r="E1713" t="str">
            <v>Teknis</v>
          </cell>
          <cell r="F1713" t="str">
            <v>TEKNISI</v>
          </cell>
          <cell r="G1713" t="str">
            <v>PRODUKSI MULTIMEDIA DAN WEB</v>
          </cell>
        </row>
        <row r="1714">
          <cell r="C1714" t="str">
            <v>TEKNISI RANCANG BANGUNAN</v>
          </cell>
          <cell r="E1714" t="str">
            <v>Teknis</v>
          </cell>
          <cell r="F1714" t="str">
            <v>TEKNISI</v>
          </cell>
          <cell r="G1714" t="str">
            <v>RANCANG BANGUNAN</v>
          </cell>
        </row>
        <row r="1715">
          <cell r="C1715" t="str">
            <v>TEKNISI SARANA DAN PRASARANA KANTOR</v>
          </cell>
          <cell r="E1715" t="str">
            <v>Teknis</v>
          </cell>
          <cell r="F1715" t="str">
            <v>TEKNISI</v>
          </cell>
          <cell r="G1715" t="str">
            <v>SARANA DAN PRASARANA KANTOR</v>
          </cell>
        </row>
        <row r="1716">
          <cell r="C1716" t="str">
            <v>TEKNISI SARANA DAN PRASARANA PENDIDIKAN</v>
          </cell>
          <cell r="E1716" t="str">
            <v>Teknis</v>
          </cell>
          <cell r="F1716" t="str">
            <v>TEKNISI</v>
          </cell>
          <cell r="G1716" t="str">
            <v>SARANA DAN PRASARANA PENDIDIKAN</v>
          </cell>
        </row>
        <row r="1717">
          <cell r="C1717" t="str">
            <v>TEKNISI SARANA DAN PRASARANA PENYENSORAN</v>
          </cell>
          <cell r="E1717" t="str">
            <v>Teknis</v>
          </cell>
          <cell r="F1717" t="str">
            <v>TEKNISI</v>
          </cell>
          <cell r="G1717" t="str">
            <v>SARANA DAN PRASARANA PENYENSORAN</v>
          </cell>
        </row>
        <row r="1718">
          <cell r="C1718" t="str">
            <v>TEKNISI SARANA PENDIDIKAN SENI</v>
          </cell>
          <cell r="E1718" t="str">
            <v>Teknis</v>
          </cell>
          <cell r="F1718" t="str">
            <v>TEKNISI</v>
          </cell>
          <cell r="G1718" t="str">
            <v>SARANA PENDIDIKAN SENI</v>
          </cell>
        </row>
        <row r="1719">
          <cell r="C1719" t="str">
            <v>TEKNISI UJI KOMPETENSI</v>
          </cell>
          <cell r="E1719" t="str">
            <v>Teknis</v>
          </cell>
          <cell r="F1719" t="str">
            <v>TEKNISI</v>
          </cell>
          <cell r="G1719" t="str">
            <v>UJI KOMPETENSI</v>
          </cell>
        </row>
        <row r="1720">
          <cell r="C1720" t="str">
            <v>AKTUARIA</v>
          </cell>
          <cell r="E1720" t="str">
            <v>Verifikator</v>
          </cell>
          <cell r="F1720">
            <v>0</v>
          </cell>
          <cell r="G1720">
            <v>0</v>
          </cell>
        </row>
        <row r="1721">
          <cell r="C1721" t="str">
            <v>VERIFIKATOR TEKNIS PENDAFTARAN PVT SDG</v>
          </cell>
          <cell r="E1721" t="str">
            <v>Verifikator</v>
          </cell>
          <cell r="F1721" t="str">
            <v>VERIFIKATOR</v>
          </cell>
          <cell r="G1721" t="str">
            <v>TEKNIS PENDAFTARAN PVT SDG</v>
          </cell>
        </row>
        <row r="1722">
          <cell r="C1722" t="str">
            <v>VERIFIKATOR ANGGARAN</v>
          </cell>
          <cell r="E1722" t="str">
            <v>Verifikator</v>
          </cell>
          <cell r="F1722" t="str">
            <v>VERIFIKATOR</v>
          </cell>
          <cell r="G1722" t="str">
            <v>ANGGARAN</v>
          </cell>
        </row>
        <row r="1723">
          <cell r="C1723" t="str">
            <v>VERIFIKATOR ASET NEGARA</v>
          </cell>
          <cell r="E1723" t="str">
            <v>Verifikator</v>
          </cell>
          <cell r="F1723" t="str">
            <v>VERIFIKATOR</v>
          </cell>
          <cell r="G1723" t="str">
            <v>ASET NEGARA</v>
          </cell>
        </row>
        <row r="1724">
          <cell r="C1724" t="str">
            <v>VERIFIKATOR BEA DAN CUKAI</v>
          </cell>
          <cell r="E1724" t="str">
            <v>Verifikator</v>
          </cell>
          <cell r="F1724" t="str">
            <v>VERIFIKATOR</v>
          </cell>
          <cell r="G1724" t="str">
            <v>BEA DAN CUKAI</v>
          </cell>
        </row>
        <row r="1725">
          <cell r="C1725" t="str">
            <v>VERIFIKATOR BERKAS PERMOHONAN HAK</v>
          </cell>
          <cell r="E1725" t="str">
            <v>Verifikator</v>
          </cell>
          <cell r="F1725" t="str">
            <v>VERIFIKATOR</v>
          </cell>
          <cell r="G1725" t="str">
            <v>BERKAS PERMOHONAN HAK</v>
          </cell>
        </row>
        <row r="1726">
          <cell r="C1726" t="str">
            <v>VERIFIKATOR DOKUMEN PERIZINAN</v>
          </cell>
          <cell r="E1726" t="str">
            <v>Verifikator</v>
          </cell>
          <cell r="F1726" t="str">
            <v>VERIFIKATOR</v>
          </cell>
          <cell r="G1726" t="str">
            <v>DOKUMEN PERIZINAN</v>
          </cell>
        </row>
        <row r="1727">
          <cell r="C1727" t="str">
            <v>VERIFIKATOR KEUANGAN</v>
          </cell>
          <cell r="E1727" t="str">
            <v>Verifikator</v>
          </cell>
          <cell r="F1727" t="str">
            <v>VERIFIKATOR</v>
          </cell>
          <cell r="G1727" t="str">
            <v>KEUANGAN</v>
          </cell>
        </row>
        <row r="1728">
          <cell r="C1728" t="str">
            <v>VERIFIKATOR PAJAK</v>
          </cell>
          <cell r="E1728" t="str">
            <v>Verifikator</v>
          </cell>
          <cell r="F1728" t="str">
            <v>VERIFIKATOR</v>
          </cell>
          <cell r="G1728" t="str">
            <v>PAJAK</v>
          </cell>
        </row>
        <row r="1729">
          <cell r="C1729" t="str">
            <v>VERIFIKATOR PARTAI POLITIK PESERTA PEMILU</v>
          </cell>
          <cell r="E1729" t="str">
            <v>Verifikator</v>
          </cell>
          <cell r="F1729" t="str">
            <v>VERIFIKATOR</v>
          </cell>
          <cell r="G1729" t="str">
            <v>PARTAI POLITIK PESERTA PEMILU</v>
          </cell>
        </row>
        <row r="1730">
          <cell r="C1730" t="str">
            <v>VERIFIKATOR PERSEORANGAN PESERTA PEMILU</v>
          </cell>
          <cell r="E1730" t="str">
            <v>Verifikator</v>
          </cell>
          <cell r="F1730" t="str">
            <v>VERIFIKATOR</v>
          </cell>
          <cell r="G1730" t="str">
            <v>PERSEORANGAN PESERTA PEMILU</v>
          </cell>
        </row>
        <row r="1731">
          <cell r="C1731" t="str">
            <v>VERIFIKATOR TEKNIS PERMOHONAN PVT</v>
          </cell>
          <cell r="E1731" t="str">
            <v>Verifikator</v>
          </cell>
          <cell r="F1731" t="str">
            <v>VERIFIKATOR</v>
          </cell>
          <cell r="G1731" t="str">
            <v>TEKNIS PERMOHONAN PVT</v>
          </cell>
        </row>
      </sheetData>
      <sheetData sheetId="3"/>
      <sheetData sheetId="4"/>
      <sheetData sheetId="5"/>
      <sheetData sheetId="6">
        <row r="1">
          <cell r="M1" t="str">
            <v>Agama</v>
          </cell>
          <cell r="Q1" t="str">
            <v>Administrasi</v>
          </cell>
        </row>
        <row r="2">
          <cell r="M2" t="str">
            <v>Badan Usaha Milik Negara</v>
          </cell>
          <cell r="Q2" t="str">
            <v>Analisis</v>
          </cell>
        </row>
        <row r="3">
          <cell r="M3" t="str">
            <v>Energi dan Sumber Daya Mineral</v>
          </cell>
          <cell r="Q3" t="str">
            <v>Operasional</v>
          </cell>
        </row>
        <row r="4">
          <cell r="M4" t="str">
            <v>Keamanan</v>
          </cell>
          <cell r="Q4" t="str">
            <v>Pelayanan</v>
          </cell>
        </row>
        <row r="5">
          <cell r="M5" t="str">
            <v>Kearsipan</v>
          </cell>
        </row>
        <row r="6">
          <cell r="M6" t="str">
            <v>Kelautan dan Perikanan</v>
          </cell>
        </row>
        <row r="7">
          <cell r="M7" t="str">
            <v>Kepegawaian</v>
          </cell>
        </row>
        <row r="8">
          <cell r="M8" t="str">
            <v>Kepemudaan dan Olahraga</v>
          </cell>
        </row>
        <row r="9">
          <cell r="M9" t="str">
            <v>Kesehatan</v>
          </cell>
        </row>
        <row r="10">
          <cell r="M10" t="str">
            <v>Kesekretariatan</v>
          </cell>
        </row>
        <row r="11">
          <cell r="M11" t="str">
            <v>Ketenagakerjaan</v>
          </cell>
        </row>
        <row r="12">
          <cell r="M12" t="str">
            <v>Komunikasi dan Informatika</v>
          </cell>
        </row>
        <row r="13">
          <cell r="M13" t="str">
            <v>Koperasi, Usaha Kecil dan Menengah</v>
          </cell>
        </row>
        <row r="14">
          <cell r="M14" t="str">
            <v>Lingkungan Hidup</v>
          </cell>
        </row>
        <row r="15">
          <cell r="M15" t="str">
            <v>Moneter dan Fiskal Nasional</v>
          </cell>
        </row>
        <row r="16">
          <cell r="M16" t="str">
            <v>Pariwisata</v>
          </cell>
        </row>
        <row r="17">
          <cell r="M17" t="str">
            <v>Pekerjaan Umum dan Penataan Ruang</v>
          </cell>
        </row>
        <row r="18">
          <cell r="M18" t="str">
            <v>Pemberdayaan Perempuan dan Perlindungan Anak</v>
          </cell>
        </row>
        <row r="19">
          <cell r="M19" t="str">
            <v>Pemerintahan Dalam Negeri</v>
          </cell>
        </row>
        <row r="20">
          <cell r="M20" t="str">
            <v>Penanaman Modal</v>
          </cell>
        </row>
        <row r="21">
          <cell r="M21" t="str">
            <v>Pengendalian Penduduk dan Keluarga Berencana</v>
          </cell>
        </row>
        <row r="22">
          <cell r="M22" t="str">
            <v>Perdagangan</v>
          </cell>
        </row>
        <row r="23">
          <cell r="M23" t="str">
            <v>Perencanaan Pembangunan</v>
          </cell>
        </row>
        <row r="24">
          <cell r="M24" t="str">
            <v>Perhubungan</v>
          </cell>
        </row>
        <row r="25">
          <cell r="M25" t="str">
            <v>Perindustrian</v>
          </cell>
        </row>
        <row r="26">
          <cell r="M26" t="str">
            <v>Perpustakaan</v>
          </cell>
        </row>
        <row r="27">
          <cell r="M27" t="str">
            <v>Persandian</v>
          </cell>
        </row>
        <row r="28">
          <cell r="M28" t="str">
            <v>Pertahanan</v>
          </cell>
        </row>
        <row r="29">
          <cell r="M29" t="str">
            <v>Pertanahan</v>
          </cell>
        </row>
        <row r="30">
          <cell r="M30" t="str">
            <v>Pertanian</v>
          </cell>
        </row>
        <row r="31">
          <cell r="M31" t="str">
            <v>Politik Luar Negeri</v>
          </cell>
        </row>
        <row r="32">
          <cell r="M32" t="str">
            <v>Riset, Teknologi dan Pendidikan</v>
          </cell>
        </row>
        <row r="33">
          <cell r="M33" t="str">
            <v>Sosial</v>
          </cell>
        </row>
        <row r="34">
          <cell r="M34" t="str">
            <v>Statistik</v>
          </cell>
        </row>
        <row r="35">
          <cell r="M35" t="str">
            <v>Yustisi</v>
          </cell>
        </row>
        <row r="281">
          <cell r="B281" t="str">
            <v>ADMINISTRASI</v>
          </cell>
          <cell r="C281" t="str">
            <v>D3</v>
          </cell>
        </row>
        <row r="282">
          <cell r="B282" t="str">
            <v>ANALIS</v>
          </cell>
          <cell r="C282" t="str">
            <v>S1</v>
          </cell>
        </row>
        <row r="283">
          <cell r="B283" t="str">
            <v>ASISTEN</v>
          </cell>
          <cell r="C283" t="str">
            <v>D3</v>
          </cell>
        </row>
        <row r="284">
          <cell r="B284" t="str">
            <v>ASSESOR</v>
          </cell>
          <cell r="C284" t="str">
            <v>S1</v>
          </cell>
        </row>
        <row r="285">
          <cell r="B285" t="str">
            <v>ATASSE</v>
          </cell>
          <cell r="C285" t="str">
            <v>S1</v>
          </cell>
        </row>
        <row r="286">
          <cell r="B286" t="str">
            <v>AUDITOR</v>
          </cell>
          <cell r="C286" t="str">
            <v>S1</v>
          </cell>
        </row>
        <row r="287">
          <cell r="B287" t="str">
            <v>COMPLIANCE</v>
          </cell>
          <cell r="C287" t="str">
            <v>S1</v>
          </cell>
        </row>
        <row r="288">
          <cell r="B288" t="str">
            <v>DESAIN</v>
          </cell>
          <cell r="C288" t="str">
            <v>S1</v>
          </cell>
        </row>
        <row r="289">
          <cell r="B289" t="str">
            <v>DESAINER</v>
          </cell>
          <cell r="C289" t="str">
            <v>S1</v>
          </cell>
        </row>
        <row r="290">
          <cell r="B290" t="str">
            <v>DOKTER</v>
          </cell>
          <cell r="C290" t="str">
            <v>S2</v>
          </cell>
        </row>
        <row r="291">
          <cell r="B291" t="str">
            <v>DOSEN</v>
          </cell>
          <cell r="C291" t="str">
            <v>S2</v>
          </cell>
        </row>
        <row r="292">
          <cell r="B292" t="str">
            <v>EVALUATOR</v>
          </cell>
          <cell r="C292" t="str">
            <v>D3</v>
          </cell>
        </row>
        <row r="293">
          <cell r="B293" t="str">
            <v>FASILITATOR</v>
          </cell>
          <cell r="C293" t="str">
            <v>D3</v>
          </cell>
        </row>
        <row r="294">
          <cell r="B294" t="str">
            <v>INSPEKTUR</v>
          </cell>
          <cell r="C294" t="str">
            <v>D3</v>
          </cell>
        </row>
        <row r="295">
          <cell r="B295" t="str">
            <v>INSTRUKTUR</v>
          </cell>
          <cell r="C295" t="str">
            <v>D3</v>
          </cell>
        </row>
        <row r="296">
          <cell r="B296" t="str">
            <v>INTRUKTUR</v>
          </cell>
          <cell r="C296" t="str">
            <v>D3</v>
          </cell>
        </row>
        <row r="297">
          <cell r="B297" t="str">
            <v>JURI</v>
          </cell>
          <cell r="C297" t="str">
            <v>SLTA</v>
          </cell>
        </row>
        <row r="298">
          <cell r="B298" t="str">
            <v>JURU</v>
          </cell>
          <cell r="C298" t="str">
            <v>SLTA</v>
          </cell>
        </row>
        <row r="299">
          <cell r="B299" t="str">
            <v>KEPALA</v>
          </cell>
          <cell r="C299" t="str">
            <v>D3</v>
          </cell>
        </row>
        <row r="300">
          <cell r="B300" t="str">
            <v>KETUA</v>
          </cell>
          <cell r="C300" t="str">
            <v>SLTA</v>
          </cell>
        </row>
        <row r="301">
          <cell r="B301" t="str">
            <v>KOMANDAN</v>
          </cell>
          <cell r="C301" t="str">
            <v>SLTA</v>
          </cell>
        </row>
        <row r="302">
          <cell r="B302" t="str">
            <v>KOORDINATOR</v>
          </cell>
          <cell r="C302" t="str">
            <v>SLTA</v>
          </cell>
        </row>
        <row r="303">
          <cell r="B303" t="str">
            <v>KURATOR</v>
          </cell>
          <cell r="C303" t="str">
            <v>S1</v>
          </cell>
        </row>
        <row r="304">
          <cell r="B304" t="str">
            <v>KUSTODIAN</v>
          </cell>
          <cell r="C304" t="str">
            <v>D3</v>
          </cell>
        </row>
        <row r="305">
          <cell r="B305" t="str">
            <v>MASINIS</v>
          </cell>
          <cell r="C305" t="str">
            <v>D3</v>
          </cell>
        </row>
        <row r="306">
          <cell r="B306" t="str">
            <v>MEDIATOR</v>
          </cell>
          <cell r="C306" t="str">
            <v>D3</v>
          </cell>
        </row>
        <row r="307">
          <cell r="B307" t="str">
            <v>MUALIM</v>
          </cell>
          <cell r="C307" t="str">
            <v>D3</v>
          </cell>
        </row>
        <row r="308">
          <cell r="B308" t="str">
            <v>NOTULIS</v>
          </cell>
          <cell r="C308" t="str">
            <v>D3</v>
          </cell>
        </row>
        <row r="309">
          <cell r="B309" t="str">
            <v>OPERATOR</v>
          </cell>
          <cell r="C309" t="str">
            <v>D3</v>
          </cell>
        </row>
        <row r="310">
          <cell r="B310" t="str">
            <v>ORTOTIS</v>
          </cell>
          <cell r="C310" t="str">
            <v>S1</v>
          </cell>
        </row>
        <row r="311">
          <cell r="B311" t="str">
            <v>PANITERA</v>
          </cell>
          <cell r="C311" t="str">
            <v>D3</v>
          </cell>
        </row>
        <row r="312">
          <cell r="B312" t="str">
            <v>PAWANG</v>
          </cell>
          <cell r="C312" t="str">
            <v>SLTA</v>
          </cell>
        </row>
        <row r="313">
          <cell r="B313" t="str">
            <v>PELATIH</v>
          </cell>
          <cell r="C313" t="str">
            <v>SLTA</v>
          </cell>
        </row>
        <row r="314">
          <cell r="B314" t="str">
            <v>PELATIH/PAWANG</v>
          </cell>
          <cell r="C314" t="str">
            <v>SLTA</v>
          </cell>
        </row>
        <row r="315">
          <cell r="B315" t="str">
            <v>PEMANDU</v>
          </cell>
          <cell r="C315" t="str">
            <v>SLTA</v>
          </cell>
        </row>
        <row r="316">
          <cell r="B316" t="str">
            <v>PEMBERDAYA</v>
          </cell>
          <cell r="C316" t="str">
            <v>D3</v>
          </cell>
        </row>
        <row r="317">
          <cell r="B317" t="str">
            <v>PEMBINA</v>
          </cell>
          <cell r="C317" t="str">
            <v>D3</v>
          </cell>
        </row>
        <row r="318">
          <cell r="B318" t="str">
            <v>PEMBUAT</v>
          </cell>
          <cell r="C318" t="str">
            <v>D3</v>
          </cell>
        </row>
        <row r="319">
          <cell r="B319" t="str">
            <v>PEMELIHARA</v>
          </cell>
          <cell r="C319" t="str">
            <v>SLTA</v>
          </cell>
        </row>
        <row r="320">
          <cell r="B320" t="str">
            <v>PEMELIHARAAN</v>
          </cell>
          <cell r="C320" t="str">
            <v>SLTA</v>
          </cell>
        </row>
        <row r="321">
          <cell r="B321" t="str">
            <v>PEMERIKSA</v>
          </cell>
          <cell r="C321" t="str">
            <v>S1</v>
          </cell>
        </row>
        <row r="322">
          <cell r="B322" t="str">
            <v>PEMROSES</v>
          </cell>
          <cell r="C322" t="str">
            <v>D3</v>
          </cell>
        </row>
        <row r="323">
          <cell r="B323" t="str">
            <v>PEMULASARAN</v>
          </cell>
          <cell r="C323" t="str">
            <v>SLTA</v>
          </cell>
        </row>
        <row r="324">
          <cell r="B324" t="str">
            <v>PENAGIH</v>
          </cell>
          <cell r="C324" t="str">
            <v>D3</v>
          </cell>
        </row>
        <row r="325">
          <cell r="B325" t="str">
            <v>PENANGAN</v>
          </cell>
          <cell r="C325" t="str">
            <v>D3</v>
          </cell>
        </row>
        <row r="326">
          <cell r="B326" t="str">
            <v>PENARIK</v>
          </cell>
          <cell r="C326" t="str">
            <v>D3</v>
          </cell>
        </row>
        <row r="327">
          <cell r="B327" t="str">
            <v>PENATA</v>
          </cell>
          <cell r="C327" t="str">
            <v>D3</v>
          </cell>
        </row>
        <row r="328">
          <cell r="B328" t="str">
            <v>PENELAAH</v>
          </cell>
          <cell r="C328" t="str">
            <v>S1</v>
          </cell>
        </row>
        <row r="329">
          <cell r="B329" t="str">
            <v>PENELITI</v>
          </cell>
          <cell r="C329" t="str">
            <v>S1</v>
          </cell>
        </row>
        <row r="330">
          <cell r="B330" t="str">
            <v>PENERIMA</v>
          </cell>
          <cell r="C330" t="str">
            <v>SLTA</v>
          </cell>
        </row>
        <row r="331">
          <cell r="B331" t="str">
            <v>PENGADMINISTRASI</v>
          </cell>
          <cell r="C331" t="str">
            <v>SLTA</v>
          </cell>
        </row>
        <row r="332">
          <cell r="B332" t="str">
            <v>PENGADMINISTRASIAN</v>
          </cell>
          <cell r="C332" t="str">
            <v>SLTA</v>
          </cell>
        </row>
        <row r="333">
          <cell r="B333" t="str">
            <v>PENGADMINISTRATOR</v>
          </cell>
          <cell r="C333" t="str">
            <v>SLTA</v>
          </cell>
        </row>
        <row r="334">
          <cell r="B334" t="str">
            <v>PENGALIH</v>
          </cell>
          <cell r="C334" t="str">
            <v>D3</v>
          </cell>
        </row>
        <row r="335">
          <cell r="B335" t="str">
            <v>PENGAMAT</v>
          </cell>
          <cell r="C335" t="str">
            <v>S1</v>
          </cell>
        </row>
        <row r="336">
          <cell r="B336" t="str">
            <v>PENGATUR</v>
          </cell>
          <cell r="C336" t="str">
            <v>D3</v>
          </cell>
        </row>
        <row r="337">
          <cell r="B337" t="str">
            <v>PENGAWAL</v>
          </cell>
          <cell r="C337" t="str">
            <v>SLTA</v>
          </cell>
        </row>
        <row r="338">
          <cell r="B338" t="str">
            <v>PENGAWAS</v>
          </cell>
          <cell r="C338" t="str">
            <v>D3</v>
          </cell>
        </row>
        <row r="339">
          <cell r="B339" t="str">
            <v>PENGAWASAN</v>
          </cell>
          <cell r="C339" t="str">
            <v>D3</v>
          </cell>
        </row>
        <row r="340">
          <cell r="B340" t="str">
            <v>PENGELOLA</v>
          </cell>
          <cell r="C340" t="str">
            <v>D3</v>
          </cell>
        </row>
        <row r="341">
          <cell r="B341" t="str">
            <v>PENGELOLA/TEKNISI</v>
          </cell>
          <cell r="C341" t="str">
            <v>D3</v>
          </cell>
        </row>
        <row r="342">
          <cell r="B342" t="str">
            <v>PENGEMBANG</v>
          </cell>
          <cell r="C342" t="str">
            <v>S1</v>
          </cell>
        </row>
        <row r="343">
          <cell r="B343" t="str">
            <v>PENGEMUDI</v>
          </cell>
          <cell r="C343" t="str">
            <v>SLTA</v>
          </cell>
        </row>
        <row r="344">
          <cell r="B344" t="str">
            <v>PENGENDALI</v>
          </cell>
          <cell r="C344" t="str">
            <v>D3</v>
          </cell>
        </row>
        <row r="345">
          <cell r="B345" t="str">
            <v>PENGEVALUASI</v>
          </cell>
          <cell r="C345" t="str">
            <v>D3</v>
          </cell>
        </row>
        <row r="346">
          <cell r="B346" t="str">
            <v>PENGKAJI</v>
          </cell>
          <cell r="C346" t="str">
            <v>S1</v>
          </cell>
        </row>
        <row r="347">
          <cell r="B347" t="str">
            <v>PENGOLAH</v>
          </cell>
          <cell r="C347" t="str">
            <v>D3</v>
          </cell>
        </row>
        <row r="348">
          <cell r="B348" t="str">
            <v>PENGUJI</v>
          </cell>
          <cell r="C348" t="str">
            <v>S1</v>
          </cell>
        </row>
        <row r="349">
          <cell r="B349" t="str">
            <v>PENGUKUR</v>
          </cell>
          <cell r="C349" t="str">
            <v>D3</v>
          </cell>
        </row>
        <row r="350">
          <cell r="B350" t="str">
            <v>PENGUMPUL</v>
          </cell>
          <cell r="C350" t="str">
            <v>D3</v>
          </cell>
        </row>
        <row r="351">
          <cell r="B351" t="str">
            <v>PENILAI</v>
          </cell>
          <cell r="C351" t="str">
            <v>S1</v>
          </cell>
        </row>
        <row r="352">
          <cell r="B352" t="str">
            <v>PENILIK</v>
          </cell>
          <cell r="C352" t="str">
            <v>S1</v>
          </cell>
        </row>
        <row r="353">
          <cell r="B353" t="str">
            <v>PENJAGA</v>
          </cell>
          <cell r="C353" t="str">
            <v>SLTA</v>
          </cell>
        </row>
        <row r="354">
          <cell r="B354" t="str">
            <v>PENULIS</v>
          </cell>
          <cell r="C354" t="str">
            <v>D3</v>
          </cell>
        </row>
        <row r="355">
          <cell r="B355" t="str">
            <v>PENYELIDIK</v>
          </cell>
          <cell r="C355" t="str">
            <v>S1</v>
          </cell>
        </row>
        <row r="356">
          <cell r="B356" t="str">
            <v>PENYIAP</v>
          </cell>
          <cell r="C356" t="str">
            <v>D3</v>
          </cell>
        </row>
        <row r="357">
          <cell r="B357" t="str">
            <v>PENYIDIK</v>
          </cell>
          <cell r="C357" t="str">
            <v>D3</v>
          </cell>
        </row>
        <row r="358">
          <cell r="B358" t="str">
            <v>PENYULUH</v>
          </cell>
          <cell r="C358" t="str">
            <v>S1</v>
          </cell>
        </row>
        <row r="359">
          <cell r="B359" t="str">
            <v>PENYUNTING</v>
          </cell>
          <cell r="C359" t="str">
            <v>D3</v>
          </cell>
        </row>
        <row r="360">
          <cell r="B360" t="str">
            <v>PENYUSUN</v>
          </cell>
          <cell r="C360" t="str">
            <v>S1</v>
          </cell>
        </row>
        <row r="361">
          <cell r="B361" t="str">
            <v>PERANCANG</v>
          </cell>
          <cell r="C361" t="str">
            <v>S1</v>
          </cell>
        </row>
        <row r="362">
          <cell r="B362" t="str">
            <v>PERAWAT</v>
          </cell>
          <cell r="C362" t="str">
            <v>D3</v>
          </cell>
        </row>
        <row r="363">
          <cell r="B363" t="str">
            <v>PERENCANA</v>
          </cell>
          <cell r="C363" t="str">
            <v>S1</v>
          </cell>
        </row>
        <row r="364">
          <cell r="B364" t="str">
            <v>PETUGAS</v>
          </cell>
          <cell r="C364" t="str">
            <v>SLTA</v>
          </cell>
        </row>
        <row r="365">
          <cell r="B365" t="str">
            <v>PRAMU</v>
          </cell>
          <cell r="C365" t="str">
            <v>SLTA</v>
          </cell>
        </row>
        <row r="366">
          <cell r="B366" t="str">
            <v>PRAMUSAJI</v>
          </cell>
          <cell r="C366" t="str">
            <v>SLTA</v>
          </cell>
        </row>
        <row r="367">
          <cell r="B367" t="str">
            <v>PRANATA</v>
          </cell>
          <cell r="C367" t="str">
            <v>S1</v>
          </cell>
        </row>
        <row r="368">
          <cell r="B368" t="str">
            <v>SATLAK</v>
          </cell>
          <cell r="C368" t="str">
            <v>D3</v>
          </cell>
        </row>
        <row r="369">
          <cell r="B369" t="str">
            <v>SATPOL</v>
          </cell>
          <cell r="C369" t="str">
            <v>SLTA</v>
          </cell>
        </row>
        <row r="370">
          <cell r="B370" t="str">
            <v>SEKRETARIS</v>
          </cell>
          <cell r="C370" t="str">
            <v>D3</v>
          </cell>
        </row>
        <row r="371">
          <cell r="B371" t="str">
            <v>SOPIR</v>
          </cell>
          <cell r="C371" t="str">
            <v>SLTA</v>
          </cell>
        </row>
        <row r="372">
          <cell r="B372" t="str">
            <v>SOPIR/PENGEMUDI</v>
          </cell>
          <cell r="C372" t="str">
            <v>SLTA</v>
          </cell>
        </row>
        <row r="373">
          <cell r="B373" t="str">
            <v>STANDARDISATOR</v>
          </cell>
          <cell r="C373" t="str">
            <v>S1</v>
          </cell>
        </row>
        <row r="374">
          <cell r="B374" t="str">
            <v>SURVEYOR</v>
          </cell>
          <cell r="C374" t="str">
            <v>S1</v>
          </cell>
        </row>
        <row r="375">
          <cell r="B375" t="str">
            <v>TEKNIK</v>
          </cell>
          <cell r="C375" t="str">
            <v>S1</v>
          </cell>
        </row>
        <row r="376">
          <cell r="B376" t="str">
            <v>TEKNISI</v>
          </cell>
          <cell r="C376" t="str">
            <v>D3</v>
          </cell>
        </row>
        <row r="377">
          <cell r="B377" t="str">
            <v>VERIFIKATOR</v>
          </cell>
          <cell r="C377" t="str">
            <v>D3</v>
          </cell>
        </row>
      </sheetData>
      <sheetData sheetId="7">
        <row r="16">
          <cell r="A16" t="str">
            <v>tahu</v>
          </cell>
        </row>
        <row r="17">
          <cell r="A17" t="str">
            <v>paham</v>
          </cell>
        </row>
        <row r="18">
          <cell r="A18" t="str">
            <v>bisa</v>
          </cell>
        </row>
        <row r="19">
          <cell r="A19" t="str">
            <v>analitis</v>
          </cell>
        </row>
        <row r="20">
          <cell r="A20" t="str">
            <v>evaluatif</v>
          </cell>
        </row>
        <row r="21">
          <cell r="A21" t="str">
            <v>kreatif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S Struktural Bimasda"/>
      <sheetName val="FES FUNGSIONAL UMUM"/>
      <sheetName val="FES Struktural edit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DIV 5 6"/>
      <sheetName val="Di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void(0);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74"/>
  <sheetViews>
    <sheetView view="pageBreakPreview" zoomScale="60" zoomScaleNormal="70" workbookViewId="0">
      <pane ySplit="6" topLeftCell="A286" activePane="bottomLeft" state="frozen"/>
      <selection pane="bottomLeft" activeCell="G304" sqref="G304"/>
    </sheetView>
  </sheetViews>
  <sheetFormatPr defaultRowHeight="15" x14ac:dyDescent="0.25"/>
  <cols>
    <col min="1" max="6" width="4.5703125" style="7" customWidth="1"/>
    <col min="7" max="7" width="34.7109375" style="7" customWidth="1"/>
    <col min="8" max="8" width="28.140625" style="7" customWidth="1"/>
    <col min="9" max="9" width="34.140625" style="8" customWidth="1"/>
    <col min="10" max="10" width="11.42578125" style="8" hidden="1" customWidth="1"/>
    <col min="11" max="12" width="45.140625" style="8" hidden="1" customWidth="1"/>
    <col min="13" max="13" width="45.140625" style="8" customWidth="1"/>
    <col min="14" max="14" width="15.85546875" style="7" customWidth="1"/>
    <col min="15" max="15" width="15" style="7" customWidth="1"/>
    <col min="16" max="16" width="13" style="7" hidden="1" customWidth="1"/>
    <col min="17" max="17" width="13" style="7" customWidth="1"/>
    <col min="18" max="18" width="20.42578125" style="8" hidden="1" customWidth="1"/>
    <col min="19" max="19" width="21.7109375" style="7" hidden="1" customWidth="1"/>
    <col min="20" max="20" width="23.85546875" style="7" customWidth="1"/>
    <col min="21" max="21" width="17.85546875" style="7" customWidth="1"/>
    <col min="22" max="22" width="20.7109375" style="7" hidden="1" customWidth="1"/>
    <col min="23" max="23" width="17.5703125" style="8" hidden="1" customWidth="1"/>
    <col min="24" max="24" width="15.85546875" style="9" hidden="1" customWidth="1"/>
    <col min="25" max="25" width="20.28515625" style="9" customWidth="1"/>
    <col min="26" max="26" width="12.28515625" style="9" hidden="1" customWidth="1"/>
    <col min="27" max="27" width="40" style="9" hidden="1" customWidth="1"/>
    <col min="28" max="28" width="15.5703125" hidden="1" customWidth="1"/>
    <col min="29" max="29" width="8.85546875" hidden="1" customWidth="1"/>
    <col min="30" max="30" width="10.28515625" hidden="1" customWidth="1"/>
    <col min="31" max="31" width="12.140625" hidden="1" customWidth="1"/>
    <col min="32" max="34" width="15.5703125" hidden="1" customWidth="1"/>
    <col min="35" max="35" width="18.42578125" hidden="1" customWidth="1"/>
    <col min="36" max="36" width="19.85546875" hidden="1" customWidth="1"/>
    <col min="37" max="37" width="10" hidden="1" customWidth="1"/>
    <col min="38" max="39" width="18" customWidth="1"/>
    <col min="40" max="40" width="17.42578125" customWidth="1"/>
  </cols>
  <sheetData>
    <row r="1" spans="1:38" ht="18.75" x14ac:dyDescent="0.3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4"/>
      <c r="K1" s="544"/>
      <c r="L1" s="544"/>
      <c r="M1" s="543"/>
      <c r="N1" s="543"/>
      <c r="O1" s="543"/>
      <c r="P1" s="544"/>
      <c r="Q1" s="543"/>
      <c r="R1" s="543"/>
      <c r="S1" s="544"/>
      <c r="T1" s="543"/>
      <c r="U1" s="1"/>
      <c r="V1" s="2"/>
      <c r="W1" s="1"/>
      <c r="X1" s="3"/>
      <c r="Y1" s="1"/>
      <c r="Z1" s="3"/>
      <c r="AA1" s="3"/>
    </row>
    <row r="2" spans="1:38" ht="18.75" x14ac:dyDescent="0.3">
      <c r="A2" s="543"/>
      <c r="B2" s="543"/>
      <c r="C2" s="543"/>
      <c r="D2" s="543"/>
      <c r="E2" s="543"/>
      <c r="F2" s="543"/>
      <c r="G2" s="543"/>
      <c r="H2" s="543"/>
      <c r="I2" s="543"/>
      <c r="J2" s="544"/>
      <c r="K2" s="544"/>
      <c r="L2" s="544"/>
      <c r="M2" s="543"/>
      <c r="N2" s="543"/>
      <c r="O2" s="543"/>
      <c r="P2" s="544"/>
      <c r="Q2" s="543"/>
      <c r="R2" s="543"/>
      <c r="S2" s="544"/>
      <c r="T2" s="543"/>
      <c r="U2" s="1"/>
      <c r="V2" s="2"/>
      <c r="W2" s="1"/>
      <c r="X2" s="3"/>
      <c r="Y2" s="1"/>
      <c r="Z2" s="3"/>
      <c r="AA2" s="5"/>
      <c r="AL2" s="6"/>
    </row>
    <row r="3" spans="1:38" ht="15.75" thickBot="1" x14ac:dyDescent="0.3"/>
    <row r="4" spans="1:38" ht="30.6" customHeight="1" thickBot="1" x14ac:dyDescent="0.3">
      <c r="A4" s="545" t="s">
        <v>1</v>
      </c>
      <c r="B4" s="545"/>
      <c r="C4" s="545"/>
      <c r="D4" s="545"/>
      <c r="E4" s="545"/>
      <c r="F4" s="545"/>
      <c r="G4" s="546" t="s">
        <v>2</v>
      </c>
      <c r="H4" s="546" t="s">
        <v>3</v>
      </c>
      <c r="I4" s="547" t="s">
        <v>4</v>
      </c>
      <c r="J4" s="10"/>
      <c r="K4" s="547" t="s">
        <v>5</v>
      </c>
      <c r="L4" s="11"/>
      <c r="M4" s="548" t="s">
        <v>6</v>
      </c>
      <c r="N4" s="550" t="s">
        <v>7</v>
      </c>
      <c r="O4" s="551"/>
      <c r="P4" s="547" t="s">
        <v>8</v>
      </c>
      <c r="Q4" s="548" t="s">
        <v>9</v>
      </c>
      <c r="R4" s="552" t="s">
        <v>10</v>
      </c>
      <c r="S4" s="553" t="s">
        <v>11</v>
      </c>
      <c r="T4" s="553" t="s">
        <v>12</v>
      </c>
      <c r="U4" s="13" t="s">
        <v>13</v>
      </c>
      <c r="V4" s="553" t="s">
        <v>14</v>
      </c>
      <c r="W4" s="541" t="s">
        <v>15</v>
      </c>
      <c r="X4" s="541" t="s">
        <v>16</v>
      </c>
      <c r="Y4" s="541" t="s">
        <v>17</v>
      </c>
      <c r="Z4" s="541" t="s">
        <v>18</v>
      </c>
      <c r="AA4" s="541" t="s">
        <v>19</v>
      </c>
      <c r="AB4" s="558" t="s">
        <v>20</v>
      </c>
      <c r="AC4" s="559" t="s">
        <v>21</v>
      </c>
      <c r="AD4" s="560"/>
      <c r="AE4" s="561"/>
      <c r="AF4" s="555" t="s">
        <v>21</v>
      </c>
      <c r="AG4" s="556"/>
      <c r="AH4" s="557"/>
      <c r="AI4" s="14" t="s">
        <v>22</v>
      </c>
      <c r="AJ4" s="14" t="s">
        <v>23</v>
      </c>
      <c r="AK4" s="14" t="s">
        <v>24</v>
      </c>
      <c r="AL4" s="14" t="s">
        <v>25</v>
      </c>
    </row>
    <row r="5" spans="1:38" ht="15.75" thickBot="1" x14ac:dyDescent="0.3">
      <c r="A5" s="545"/>
      <c r="B5" s="545"/>
      <c r="C5" s="545"/>
      <c r="D5" s="545"/>
      <c r="E5" s="545"/>
      <c r="F5" s="545"/>
      <c r="G5" s="546"/>
      <c r="H5" s="546"/>
      <c r="I5" s="547"/>
      <c r="J5" s="10"/>
      <c r="K5" s="547"/>
      <c r="L5" s="10"/>
      <c r="M5" s="549"/>
      <c r="N5" s="15" t="s">
        <v>26</v>
      </c>
      <c r="O5" s="15" t="s">
        <v>27</v>
      </c>
      <c r="P5" s="547"/>
      <c r="Q5" s="549"/>
      <c r="R5" s="552"/>
      <c r="S5" s="554"/>
      <c r="T5" s="554"/>
      <c r="U5" s="16"/>
      <c r="V5" s="554"/>
      <c r="W5" s="542"/>
      <c r="X5" s="542"/>
      <c r="Y5" s="542"/>
      <c r="Z5" s="542"/>
      <c r="AA5" s="542"/>
      <c r="AB5" s="558"/>
      <c r="AC5" s="555" t="s">
        <v>28</v>
      </c>
      <c r="AD5" s="557"/>
      <c r="AE5" s="14">
        <v>150000</v>
      </c>
      <c r="AF5" s="558" t="s">
        <v>29</v>
      </c>
      <c r="AG5" s="558"/>
      <c r="AH5" s="14">
        <v>150000</v>
      </c>
      <c r="AI5" s="14"/>
      <c r="AJ5" s="14"/>
      <c r="AK5" s="14"/>
      <c r="AL5" s="14"/>
    </row>
    <row r="6" spans="1:38" ht="27.75" customHeight="1" thickBot="1" x14ac:dyDescent="0.3">
      <c r="A6" s="17"/>
      <c r="B6" s="17"/>
      <c r="C6" s="17"/>
      <c r="D6" s="17"/>
      <c r="E6" s="17"/>
      <c r="F6" s="17"/>
      <c r="G6" s="18"/>
      <c r="H6" s="18"/>
      <c r="I6" s="19"/>
      <c r="J6" s="19"/>
      <c r="K6" s="19"/>
      <c r="L6" s="19"/>
      <c r="M6" s="19"/>
      <c r="N6" s="18"/>
      <c r="O6" s="18"/>
      <c r="P6" s="20"/>
      <c r="Q6" s="20"/>
      <c r="R6" s="21"/>
      <c r="S6" s="22"/>
      <c r="T6" s="22"/>
      <c r="U6" s="22"/>
      <c r="V6" s="22"/>
      <c r="W6" s="23"/>
      <c r="X6" s="21"/>
      <c r="Y6" s="21"/>
      <c r="Z6" s="24"/>
      <c r="AA6" s="24"/>
      <c r="AB6" s="558"/>
      <c r="AC6" s="14" t="s">
        <v>30</v>
      </c>
      <c r="AD6" s="14" t="s">
        <v>31</v>
      </c>
      <c r="AE6" s="14" t="s">
        <v>32</v>
      </c>
      <c r="AF6" s="14" t="s">
        <v>30</v>
      </c>
      <c r="AG6" s="14" t="s">
        <v>31</v>
      </c>
      <c r="AH6" s="14" t="s">
        <v>32</v>
      </c>
      <c r="AI6" s="14"/>
      <c r="AJ6" s="14"/>
      <c r="AK6" s="14"/>
      <c r="AL6" s="14"/>
    </row>
    <row r="7" spans="1:38" ht="70.5" customHeight="1" thickBot="1" x14ac:dyDescent="0.3">
      <c r="A7" s="25" t="s">
        <v>33</v>
      </c>
      <c r="B7" s="25" t="s">
        <v>34</v>
      </c>
      <c r="C7" s="26" t="s">
        <v>35</v>
      </c>
      <c r="D7" s="25"/>
      <c r="E7" s="25"/>
      <c r="F7" s="25"/>
      <c r="G7" s="27" t="s">
        <v>36</v>
      </c>
      <c r="H7" s="27"/>
      <c r="I7" s="28"/>
      <c r="J7" s="28"/>
      <c r="K7" s="28"/>
      <c r="L7" s="28"/>
      <c r="M7" s="28"/>
      <c r="N7" s="29"/>
      <c r="O7" s="29"/>
      <c r="P7" s="30"/>
      <c r="Q7" s="30"/>
      <c r="R7" s="31"/>
      <c r="S7" s="32"/>
      <c r="T7" s="32">
        <f>SUBTOTAL(9,T9:T35)</f>
        <v>34499412125</v>
      </c>
      <c r="U7" s="32"/>
      <c r="V7" s="32"/>
      <c r="W7" s="33"/>
      <c r="X7" s="34"/>
      <c r="Y7" s="35"/>
      <c r="Z7" s="32">
        <f>SUBTOTAL(9,Z9:Z35)</f>
        <v>17</v>
      </c>
      <c r="AA7" s="35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spans="1:38" ht="60.75" customHeight="1" thickBot="1" x14ac:dyDescent="0.3">
      <c r="A8" s="36" t="s">
        <v>33</v>
      </c>
      <c r="B8" s="36" t="s">
        <v>34</v>
      </c>
      <c r="C8" s="37" t="s">
        <v>35</v>
      </c>
      <c r="D8" s="37" t="s">
        <v>37</v>
      </c>
      <c r="E8" s="37" t="s">
        <v>35</v>
      </c>
      <c r="F8" s="36"/>
      <c r="G8" s="38"/>
      <c r="H8" s="38" t="s">
        <v>38</v>
      </c>
      <c r="I8" s="39"/>
      <c r="J8" s="39"/>
      <c r="K8" s="39"/>
      <c r="L8" s="39"/>
      <c r="M8" s="39"/>
      <c r="N8" s="40"/>
      <c r="O8" s="40"/>
      <c r="P8" s="41"/>
      <c r="Q8" s="41"/>
      <c r="R8" s="42"/>
      <c r="S8" s="43"/>
      <c r="T8" s="43"/>
      <c r="U8" s="43"/>
      <c r="V8" s="43"/>
      <c r="W8" s="44"/>
      <c r="X8" s="45"/>
      <c r="Y8" s="46"/>
      <c r="Z8" s="46"/>
      <c r="AA8" s="46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43.5" thickBot="1" x14ac:dyDescent="0.3">
      <c r="A9" s="47" t="s">
        <v>33</v>
      </c>
      <c r="B9" s="47" t="s">
        <v>34</v>
      </c>
      <c r="C9" s="47" t="s">
        <v>35</v>
      </c>
      <c r="D9" s="47" t="s">
        <v>37</v>
      </c>
      <c r="E9" s="47" t="s">
        <v>35</v>
      </c>
      <c r="F9" s="48" t="s">
        <v>39</v>
      </c>
      <c r="G9" s="49"/>
      <c r="H9" s="49"/>
      <c r="I9" s="50" t="s">
        <v>40</v>
      </c>
      <c r="J9" s="50"/>
      <c r="K9" s="50" t="s">
        <v>41</v>
      </c>
      <c r="L9" s="50"/>
      <c r="M9" s="50" t="str">
        <f>K9</f>
        <v>Jumlah laporan capaian kinerja dan iktisar realisasi kinerja SKPD</v>
      </c>
      <c r="N9" s="49"/>
      <c r="O9" s="49"/>
      <c r="P9" s="51" t="s">
        <v>42</v>
      </c>
      <c r="Q9" s="51"/>
      <c r="R9" s="52" t="s">
        <v>43</v>
      </c>
      <c r="S9" s="53">
        <v>15000000</v>
      </c>
      <c r="T9" s="53">
        <v>15000000</v>
      </c>
      <c r="U9" s="53"/>
      <c r="V9" s="53"/>
      <c r="W9" s="54"/>
      <c r="X9" s="55"/>
      <c r="Y9" s="56" t="s">
        <v>44</v>
      </c>
      <c r="Z9" s="56">
        <v>1</v>
      </c>
      <c r="AA9" s="5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 ht="72" customHeight="1" thickBot="1" x14ac:dyDescent="0.3">
      <c r="A10" s="36" t="s">
        <v>33</v>
      </c>
      <c r="B10" s="36" t="s">
        <v>34</v>
      </c>
      <c r="C10" s="37" t="s">
        <v>45</v>
      </c>
      <c r="D10" s="37" t="s">
        <v>37</v>
      </c>
      <c r="E10" s="37" t="s">
        <v>45</v>
      </c>
      <c r="F10" s="36"/>
      <c r="G10" s="38"/>
      <c r="H10" s="38" t="s">
        <v>46</v>
      </c>
      <c r="I10" s="39"/>
      <c r="J10" s="39"/>
      <c r="K10" s="39"/>
      <c r="L10" s="39"/>
      <c r="M10" s="39"/>
      <c r="N10" s="40"/>
      <c r="O10" s="40"/>
      <c r="P10" s="41"/>
      <c r="Q10" s="41"/>
      <c r="R10" s="42"/>
      <c r="S10" s="43"/>
      <c r="T10" s="43"/>
      <c r="U10" s="43"/>
      <c r="V10" s="43"/>
      <c r="W10" s="44"/>
      <c r="X10" s="45"/>
      <c r="Y10" s="46"/>
      <c r="Z10" s="46"/>
      <c r="AA10" s="46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43.5" thickBot="1" x14ac:dyDescent="0.3">
      <c r="A11" s="47" t="s">
        <v>33</v>
      </c>
      <c r="B11" s="47" t="s">
        <v>34</v>
      </c>
      <c r="C11" s="47" t="s">
        <v>45</v>
      </c>
      <c r="D11" s="47" t="s">
        <v>37</v>
      </c>
      <c r="E11" s="48" t="s">
        <v>45</v>
      </c>
      <c r="F11" s="48" t="s">
        <v>35</v>
      </c>
      <c r="G11" s="49"/>
      <c r="H11" s="49"/>
      <c r="I11" s="50" t="s">
        <v>47</v>
      </c>
      <c r="J11" s="50"/>
      <c r="K11" s="50" t="s">
        <v>48</v>
      </c>
      <c r="L11" s="50"/>
      <c r="M11" s="50" t="str">
        <f>K11</f>
        <v>Jumlah pembayaran gaji dan tunjangan ASN</v>
      </c>
      <c r="N11" s="49"/>
      <c r="O11" s="49"/>
      <c r="P11" s="51" t="s">
        <v>49</v>
      </c>
      <c r="Q11" s="51"/>
      <c r="R11" s="52" t="s">
        <v>43</v>
      </c>
      <c r="S11" s="53">
        <v>29326470000</v>
      </c>
      <c r="T11" s="53">
        <v>29326470000</v>
      </c>
      <c r="U11" s="53"/>
      <c r="V11" s="53"/>
      <c r="W11" s="54"/>
      <c r="X11" s="55"/>
      <c r="Y11" s="56" t="s">
        <v>44</v>
      </c>
      <c r="Z11" s="56">
        <v>1</v>
      </c>
      <c r="AA11" s="5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ht="43.5" thickBot="1" x14ac:dyDescent="0.3">
      <c r="A12" s="47" t="s">
        <v>33</v>
      </c>
      <c r="B12" s="47" t="s">
        <v>34</v>
      </c>
      <c r="C12" s="47" t="s">
        <v>45</v>
      </c>
      <c r="D12" s="47" t="s">
        <v>37</v>
      </c>
      <c r="E12" s="48" t="s">
        <v>45</v>
      </c>
      <c r="F12" s="48" t="s">
        <v>50</v>
      </c>
      <c r="G12" s="49"/>
      <c r="H12" s="49"/>
      <c r="I12" s="50" t="s">
        <v>51</v>
      </c>
      <c r="J12" s="50"/>
      <c r="K12" s="50" t="s">
        <v>52</v>
      </c>
      <c r="L12" s="50"/>
      <c r="M12" s="50" t="str">
        <f>K12</f>
        <v>Jumlah laporan keuangan bulanan, semesteran dan akhir tahun</v>
      </c>
      <c r="N12" s="49"/>
      <c r="O12" s="49"/>
      <c r="P12" s="51" t="s">
        <v>53</v>
      </c>
      <c r="Q12" s="51"/>
      <c r="R12" s="52" t="s">
        <v>43</v>
      </c>
      <c r="S12" s="53">
        <v>10000000</v>
      </c>
      <c r="T12" s="53">
        <v>10000000</v>
      </c>
      <c r="U12" s="53"/>
      <c r="V12" s="53"/>
      <c r="W12" s="54"/>
      <c r="X12" s="55"/>
      <c r="Y12" s="56" t="s">
        <v>44</v>
      </c>
      <c r="Z12" s="56">
        <v>1</v>
      </c>
      <c r="AA12" s="56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 ht="81.75" customHeight="1" thickBot="1" x14ac:dyDescent="0.3">
      <c r="A13" s="36" t="s">
        <v>33</v>
      </c>
      <c r="B13" s="36" t="s">
        <v>34</v>
      </c>
      <c r="C13" s="37" t="s">
        <v>45</v>
      </c>
      <c r="D13" s="37" t="s">
        <v>37</v>
      </c>
      <c r="E13" s="37" t="s">
        <v>50</v>
      </c>
      <c r="F13" s="36"/>
      <c r="G13" s="38"/>
      <c r="H13" s="38" t="s">
        <v>54</v>
      </c>
      <c r="I13" s="39"/>
      <c r="J13" s="39"/>
      <c r="K13" s="39"/>
      <c r="L13" s="39"/>
      <c r="M13" s="39"/>
      <c r="N13" s="40"/>
      <c r="O13" s="40"/>
      <c r="P13" s="41"/>
      <c r="Q13" s="41"/>
      <c r="R13" s="42"/>
      <c r="S13" s="43"/>
      <c r="T13" s="43"/>
      <c r="U13" s="43"/>
      <c r="V13" s="43"/>
      <c r="W13" s="44"/>
      <c r="X13" s="45"/>
      <c r="Y13" s="46"/>
      <c r="Z13" s="46"/>
      <c r="AA13" s="46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43.5" thickBot="1" x14ac:dyDescent="0.3">
      <c r="A14" s="47" t="s">
        <v>33</v>
      </c>
      <c r="B14" s="47" t="s">
        <v>34</v>
      </c>
      <c r="C14" s="47" t="s">
        <v>45</v>
      </c>
      <c r="D14" s="47" t="s">
        <v>37</v>
      </c>
      <c r="E14" s="47" t="s">
        <v>50</v>
      </c>
      <c r="F14" s="48" t="s">
        <v>55</v>
      </c>
      <c r="G14" s="49"/>
      <c r="H14" s="49"/>
      <c r="I14" s="50" t="s">
        <v>56</v>
      </c>
      <c r="J14" s="50"/>
      <c r="K14" s="50" t="s">
        <v>57</v>
      </c>
      <c r="L14" s="50"/>
      <c r="M14" s="50" t="str">
        <f>K14</f>
        <v>Terlaksananya Diklat Pendidikan dan Pelatihan Formal</v>
      </c>
      <c r="N14" s="49"/>
      <c r="O14" s="49"/>
      <c r="P14" s="51" t="s">
        <v>58</v>
      </c>
      <c r="Q14" s="51"/>
      <c r="R14" s="52" t="s">
        <v>43</v>
      </c>
      <c r="S14" s="53">
        <v>50000000</v>
      </c>
      <c r="T14" s="53">
        <v>50000000</v>
      </c>
      <c r="U14" s="53"/>
      <c r="V14" s="53"/>
      <c r="W14" s="54"/>
      <c r="X14" s="55"/>
      <c r="Y14" s="56" t="s">
        <v>44</v>
      </c>
      <c r="Z14" s="56">
        <v>1</v>
      </c>
      <c r="AA14" s="56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 ht="47.25" customHeight="1" thickBot="1" x14ac:dyDescent="0.3">
      <c r="A15" s="36" t="s">
        <v>33</v>
      </c>
      <c r="B15" s="36" t="s">
        <v>34</v>
      </c>
      <c r="C15" s="37" t="s">
        <v>45</v>
      </c>
      <c r="D15" s="37" t="s">
        <v>37</v>
      </c>
      <c r="E15" s="37" t="s">
        <v>39</v>
      </c>
      <c r="F15" s="36"/>
      <c r="G15" s="38"/>
      <c r="H15" s="38" t="s">
        <v>59</v>
      </c>
      <c r="I15" s="39"/>
      <c r="J15" s="39"/>
      <c r="K15" s="39"/>
      <c r="L15" s="39"/>
      <c r="M15" s="39"/>
      <c r="N15" s="40"/>
      <c r="O15" s="40"/>
      <c r="P15" s="41"/>
      <c r="Q15" s="41"/>
      <c r="R15" s="42"/>
      <c r="S15" s="43"/>
      <c r="T15" s="43"/>
      <c r="U15" s="43"/>
      <c r="V15" s="43"/>
      <c r="W15" s="44"/>
      <c r="X15" s="45"/>
      <c r="Y15" s="46"/>
      <c r="Z15" s="46"/>
      <c r="AA15" s="46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43.5" thickBot="1" x14ac:dyDescent="0.3">
      <c r="A16" s="47" t="s">
        <v>33</v>
      </c>
      <c r="B16" s="47" t="s">
        <v>34</v>
      </c>
      <c r="C16" s="47" t="s">
        <v>45</v>
      </c>
      <c r="D16" s="47" t="s">
        <v>37</v>
      </c>
      <c r="E16" s="47" t="s">
        <v>39</v>
      </c>
      <c r="F16" s="47">
        <v>1</v>
      </c>
      <c r="G16" s="49"/>
      <c r="H16" s="49"/>
      <c r="I16" s="50" t="s">
        <v>60</v>
      </c>
      <c r="J16" s="50"/>
      <c r="K16" s="50"/>
      <c r="L16" s="50"/>
      <c r="M16" s="50"/>
      <c r="N16" s="49"/>
      <c r="O16" s="49"/>
      <c r="P16" s="51"/>
      <c r="Q16" s="51"/>
      <c r="R16" s="52" t="s">
        <v>43</v>
      </c>
      <c r="S16" s="53">
        <v>20000000</v>
      </c>
      <c r="T16" s="53">
        <v>20000000</v>
      </c>
      <c r="U16" s="53"/>
      <c r="V16" s="53"/>
      <c r="W16" s="54"/>
      <c r="X16" s="55"/>
      <c r="Y16" s="56" t="s">
        <v>44</v>
      </c>
      <c r="Z16" s="56">
        <v>1</v>
      </c>
      <c r="AA16" s="56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1:38" ht="43.5" thickBot="1" x14ac:dyDescent="0.3">
      <c r="A17" s="47" t="s">
        <v>33</v>
      </c>
      <c r="B17" s="47" t="s">
        <v>34</v>
      </c>
      <c r="C17" s="47" t="s">
        <v>45</v>
      </c>
      <c r="D17" s="47" t="s">
        <v>37</v>
      </c>
      <c r="E17" s="47" t="s">
        <v>39</v>
      </c>
      <c r="F17" s="47">
        <v>4</v>
      </c>
      <c r="G17" s="49"/>
      <c r="H17" s="49"/>
      <c r="I17" s="50" t="s">
        <v>61</v>
      </c>
      <c r="J17" s="50"/>
      <c r="K17" s="50" t="s">
        <v>62</v>
      </c>
      <c r="L17" s="50"/>
      <c r="M17" s="50" t="str">
        <f t="shared" ref="M17:M24" si="0">K17</f>
        <v>Jumlah Alat tulis Kantor dan Bahan Komputer</v>
      </c>
      <c r="N17" s="49"/>
      <c r="O17" s="49"/>
      <c r="P17" s="51" t="s">
        <v>63</v>
      </c>
      <c r="Q17" s="51"/>
      <c r="R17" s="52" t="s">
        <v>43</v>
      </c>
      <c r="S17" s="53">
        <v>340000000</v>
      </c>
      <c r="T17" s="53">
        <v>423890000</v>
      </c>
      <c r="U17" s="53"/>
      <c r="V17" s="53">
        <v>83890000</v>
      </c>
      <c r="W17" s="54"/>
      <c r="X17" s="55"/>
      <c r="Y17" s="56" t="s">
        <v>44</v>
      </c>
      <c r="Z17" s="56">
        <v>1</v>
      </c>
      <c r="AA17" s="56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1:38" ht="43.5" thickBot="1" x14ac:dyDescent="0.3">
      <c r="A18" s="47"/>
      <c r="B18" s="47"/>
      <c r="C18" s="47"/>
      <c r="D18" s="47"/>
      <c r="E18" s="47"/>
      <c r="F18" s="47"/>
      <c r="G18" s="49"/>
      <c r="H18" s="49"/>
      <c r="I18" s="50"/>
      <c r="J18" s="50"/>
      <c r="K18" s="50" t="s">
        <v>64</v>
      </c>
      <c r="L18" s="50"/>
      <c r="M18" s="50" t="str">
        <f t="shared" si="0"/>
        <v>Jumlah Bahan dan Alat Pembersih</v>
      </c>
      <c r="N18" s="49"/>
      <c r="O18" s="49"/>
      <c r="P18" s="51" t="s">
        <v>65</v>
      </c>
      <c r="Q18" s="51"/>
      <c r="R18" s="52" t="s">
        <v>66</v>
      </c>
      <c r="S18" s="53"/>
      <c r="T18" s="53"/>
      <c r="U18" s="53"/>
      <c r="V18" s="53"/>
      <c r="W18" s="54"/>
      <c r="X18" s="55"/>
      <c r="Y18" s="56"/>
      <c r="Z18" s="56"/>
      <c r="AA18" s="56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1:38" ht="43.5" thickBot="1" x14ac:dyDescent="0.3">
      <c r="A19" s="47"/>
      <c r="B19" s="47"/>
      <c r="C19" s="47"/>
      <c r="D19" s="47"/>
      <c r="E19" s="47"/>
      <c r="F19" s="47"/>
      <c r="G19" s="49"/>
      <c r="H19" s="49"/>
      <c r="I19" s="50"/>
      <c r="J19" s="50"/>
      <c r="K19" s="50" t="s">
        <v>67</v>
      </c>
      <c r="L19" s="50"/>
      <c r="M19" s="50" t="str">
        <f t="shared" si="0"/>
        <v>Jumlah Makanan dan Minuman Harian pegawa dan Tamu yang disediakan</v>
      </c>
      <c r="N19" s="49"/>
      <c r="O19" s="49"/>
      <c r="P19" s="51" t="s">
        <v>68</v>
      </c>
      <c r="Q19" s="51"/>
      <c r="R19" s="52" t="s">
        <v>66</v>
      </c>
      <c r="S19" s="53"/>
      <c r="T19" s="53"/>
      <c r="U19" s="53"/>
      <c r="V19" s="53"/>
      <c r="W19" s="54"/>
      <c r="X19" s="55"/>
      <c r="Y19" s="56"/>
      <c r="Z19" s="56"/>
      <c r="AA19" s="56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ht="43.5" thickBot="1" x14ac:dyDescent="0.3">
      <c r="A20" s="47" t="s">
        <v>33</v>
      </c>
      <c r="B20" s="47" t="s">
        <v>34</v>
      </c>
      <c r="C20" s="47" t="s">
        <v>45</v>
      </c>
      <c r="D20" s="47" t="s">
        <v>37</v>
      </c>
      <c r="E20" s="47" t="s">
        <v>39</v>
      </c>
      <c r="F20" s="47">
        <v>5</v>
      </c>
      <c r="G20" s="49"/>
      <c r="H20" s="49"/>
      <c r="I20" s="50" t="s">
        <v>69</v>
      </c>
      <c r="J20" s="50"/>
      <c r="K20" s="50" t="s">
        <v>70</v>
      </c>
      <c r="L20" s="50"/>
      <c r="M20" s="50" t="str">
        <f t="shared" si="0"/>
        <v>Jumlah Barang Cetakan</v>
      </c>
      <c r="N20" s="49"/>
      <c r="O20" s="49"/>
      <c r="P20" s="51" t="s">
        <v>71</v>
      </c>
      <c r="Q20" s="51"/>
      <c r="R20" s="52" t="s">
        <v>43</v>
      </c>
      <c r="S20" s="53">
        <v>190000000</v>
      </c>
      <c r="T20" s="53">
        <v>106110000</v>
      </c>
      <c r="U20" s="53"/>
      <c r="V20" s="53">
        <v>-83890000</v>
      </c>
      <c r="W20" s="54"/>
      <c r="X20" s="55"/>
      <c r="Y20" s="56" t="s">
        <v>44</v>
      </c>
      <c r="Z20" s="56">
        <v>1</v>
      </c>
      <c r="AA20" s="56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1:38" ht="43.5" thickBot="1" x14ac:dyDescent="0.3">
      <c r="A21" s="47"/>
      <c r="B21" s="47"/>
      <c r="C21" s="47"/>
      <c r="D21" s="47"/>
      <c r="E21" s="47"/>
      <c r="F21" s="47"/>
      <c r="G21" s="49"/>
      <c r="H21" s="49"/>
      <c r="I21" s="50"/>
      <c r="J21" s="50"/>
      <c r="K21" s="50" t="s">
        <v>72</v>
      </c>
      <c r="L21" s="50"/>
      <c r="M21" s="50" t="str">
        <f t="shared" si="0"/>
        <v>Jumlah Penggandan</v>
      </c>
      <c r="N21" s="49"/>
      <c r="O21" s="49"/>
      <c r="P21" s="51" t="s">
        <v>73</v>
      </c>
      <c r="Q21" s="51"/>
      <c r="R21" s="52" t="s">
        <v>66</v>
      </c>
      <c r="S21" s="53"/>
      <c r="T21" s="53"/>
      <c r="U21" s="53"/>
      <c r="V21" s="53"/>
      <c r="W21" s="54"/>
      <c r="X21" s="55"/>
      <c r="Y21" s="56"/>
      <c r="Z21" s="56"/>
      <c r="AA21" s="56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43.5" thickBot="1" x14ac:dyDescent="0.3">
      <c r="A22" s="47" t="s">
        <v>33</v>
      </c>
      <c r="B22" s="47" t="s">
        <v>34</v>
      </c>
      <c r="C22" s="47" t="s">
        <v>45</v>
      </c>
      <c r="D22" s="47" t="s">
        <v>37</v>
      </c>
      <c r="E22" s="47" t="s">
        <v>39</v>
      </c>
      <c r="F22" s="47">
        <v>6</v>
      </c>
      <c r="G22" s="49"/>
      <c r="H22" s="49"/>
      <c r="I22" s="50" t="s">
        <v>74</v>
      </c>
      <c r="J22" s="50"/>
      <c r="K22" s="50" t="s">
        <v>75</v>
      </c>
      <c r="L22" s="50"/>
      <c r="M22" s="50" t="str">
        <f t="shared" si="0"/>
        <v>Jumlah bahan bacaan dan peraturan perundang-undangan</v>
      </c>
      <c r="N22" s="49"/>
      <c r="O22" s="49"/>
      <c r="P22" s="51" t="s">
        <v>76</v>
      </c>
      <c r="Q22" s="51"/>
      <c r="R22" s="52" t="s">
        <v>43</v>
      </c>
      <c r="S22" s="53">
        <v>50000000</v>
      </c>
      <c r="T22" s="53">
        <v>25000000</v>
      </c>
      <c r="U22" s="53"/>
      <c r="V22" s="53">
        <v>-25000000</v>
      </c>
      <c r="W22" s="54"/>
      <c r="X22" s="55"/>
      <c r="Y22" s="56" t="s">
        <v>44</v>
      </c>
      <c r="Z22" s="56">
        <v>1</v>
      </c>
      <c r="AA22" s="56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ht="43.5" thickBot="1" x14ac:dyDescent="0.3">
      <c r="A23" s="47" t="s">
        <v>33</v>
      </c>
      <c r="B23" s="47" t="s">
        <v>34</v>
      </c>
      <c r="C23" s="47" t="s">
        <v>45</v>
      </c>
      <c r="D23" s="47" t="s">
        <v>37</v>
      </c>
      <c r="E23" s="47" t="s">
        <v>39</v>
      </c>
      <c r="F23" s="47">
        <v>9</v>
      </c>
      <c r="G23" s="49"/>
      <c r="H23" s="49"/>
      <c r="I23" s="50" t="s">
        <v>77</v>
      </c>
      <c r="J23" s="50"/>
      <c r="K23" s="50" t="s">
        <v>78</v>
      </c>
      <c r="L23" s="50"/>
      <c r="M23" s="50" t="str">
        <f t="shared" si="0"/>
        <v>Jumlah frekuensi rapat-rapat koordinasi dan konsultasi ke luar daerah</v>
      </c>
      <c r="N23" s="49"/>
      <c r="O23" s="49"/>
      <c r="P23" s="51" t="s">
        <v>79</v>
      </c>
      <c r="Q23" s="51"/>
      <c r="R23" s="52" t="s">
        <v>43</v>
      </c>
      <c r="S23" s="53">
        <v>125000000</v>
      </c>
      <c r="T23" s="53">
        <v>100000000</v>
      </c>
      <c r="U23" s="53"/>
      <c r="V23" s="53">
        <v>-25000000</v>
      </c>
      <c r="W23" s="54"/>
      <c r="X23" s="55"/>
      <c r="Y23" s="56" t="s">
        <v>44</v>
      </c>
      <c r="Z23" s="56">
        <v>1</v>
      </c>
      <c r="AA23" s="56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1:38" ht="43.5" thickBot="1" x14ac:dyDescent="0.3">
      <c r="A24" s="47" t="s">
        <v>33</v>
      </c>
      <c r="B24" s="47" t="s">
        <v>34</v>
      </c>
      <c r="C24" s="47" t="s">
        <v>45</v>
      </c>
      <c r="D24" s="47" t="s">
        <v>37</v>
      </c>
      <c r="E24" s="47" t="s">
        <v>39</v>
      </c>
      <c r="F24" s="47">
        <v>10</v>
      </c>
      <c r="G24" s="49"/>
      <c r="H24" s="49"/>
      <c r="I24" s="50" t="s">
        <v>80</v>
      </c>
      <c r="J24" s="50"/>
      <c r="K24" s="50" t="s">
        <v>81</v>
      </c>
      <c r="L24" s="50"/>
      <c r="M24" s="50" t="str">
        <f t="shared" si="0"/>
        <v>Jumlah bahan arsip yang ditata/dikelola</v>
      </c>
      <c r="N24" s="49"/>
      <c r="O24" s="49"/>
      <c r="P24" s="51" t="s">
        <v>82</v>
      </c>
      <c r="Q24" s="51"/>
      <c r="R24" s="52" t="s">
        <v>43</v>
      </c>
      <c r="S24" s="53">
        <v>30000000</v>
      </c>
      <c r="T24" s="53">
        <v>30000000</v>
      </c>
      <c r="U24" s="53"/>
      <c r="V24" s="53"/>
      <c r="W24" s="54"/>
      <c r="X24" s="55"/>
      <c r="Y24" s="56" t="s">
        <v>44</v>
      </c>
      <c r="Z24" s="56">
        <v>1</v>
      </c>
      <c r="AA24" s="56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ht="62.25" customHeight="1" thickBot="1" x14ac:dyDescent="0.3">
      <c r="A25" s="36" t="s">
        <v>33</v>
      </c>
      <c r="B25" s="36" t="s">
        <v>34</v>
      </c>
      <c r="C25" s="37" t="s">
        <v>45</v>
      </c>
      <c r="D25" s="37" t="s">
        <v>37</v>
      </c>
      <c r="E25" s="37" t="s">
        <v>83</v>
      </c>
      <c r="F25" s="36"/>
      <c r="G25" s="38"/>
      <c r="H25" s="38" t="s">
        <v>84</v>
      </c>
      <c r="I25" s="39"/>
      <c r="J25" s="39"/>
      <c r="K25" s="39"/>
      <c r="L25" s="39"/>
      <c r="M25" s="39"/>
      <c r="N25" s="40"/>
      <c r="O25" s="40"/>
      <c r="P25" s="41"/>
      <c r="Q25" s="41"/>
      <c r="R25" s="42"/>
      <c r="S25" s="43"/>
      <c r="T25" s="43"/>
      <c r="U25" s="43"/>
      <c r="V25" s="43"/>
      <c r="W25" s="44"/>
      <c r="X25" s="45"/>
      <c r="Y25" s="46"/>
      <c r="Z25" s="46"/>
      <c r="AA25" s="46"/>
      <c r="AB25" s="43"/>
      <c r="AC25" s="43"/>
      <c r="AD25" s="43"/>
      <c r="AE25" s="43"/>
      <c r="AF25" s="43"/>
      <c r="AG25" s="43"/>
      <c r="AH25" s="43"/>
      <c r="AI25" s="43"/>
      <c r="AJ25" s="43"/>
      <c r="AK25" s="57"/>
      <c r="AL25" s="57"/>
    </row>
    <row r="26" spans="1:38" ht="43.5" thickBot="1" x14ac:dyDescent="0.3">
      <c r="A26" s="58" t="s">
        <v>33</v>
      </c>
      <c r="B26" s="58" t="s">
        <v>34</v>
      </c>
      <c r="C26" s="58" t="s">
        <v>45</v>
      </c>
      <c r="D26" s="58" t="s">
        <v>37</v>
      </c>
      <c r="E26" s="58" t="s">
        <v>83</v>
      </c>
      <c r="F26" s="59" t="s">
        <v>39</v>
      </c>
      <c r="G26" s="60"/>
      <c r="H26" s="60"/>
      <c r="I26" s="61" t="s">
        <v>85</v>
      </c>
      <c r="J26" s="61"/>
      <c r="K26" s="61" t="s">
        <v>86</v>
      </c>
      <c r="L26" s="61"/>
      <c r="M26" s="61" t="str">
        <f>K26</f>
        <v>Jumlah Peralatan</v>
      </c>
      <c r="N26" s="62"/>
      <c r="O26" s="62"/>
      <c r="P26" s="63"/>
      <c r="Q26" s="63"/>
      <c r="R26" s="52" t="s">
        <v>43</v>
      </c>
      <c r="S26" s="64">
        <v>150000000</v>
      </c>
      <c r="T26" s="53">
        <v>50000000</v>
      </c>
      <c r="U26" s="53"/>
      <c r="V26" s="64">
        <v>-100000000</v>
      </c>
      <c r="W26" s="65"/>
      <c r="X26" s="66"/>
      <c r="Y26" s="56" t="s">
        <v>44</v>
      </c>
      <c r="Z26" s="56">
        <v>1</v>
      </c>
      <c r="AA26" s="56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53"/>
    </row>
    <row r="27" spans="1:38" ht="66" customHeight="1" thickBot="1" x14ac:dyDescent="0.3">
      <c r="A27" s="36" t="s">
        <v>33</v>
      </c>
      <c r="B27" s="36" t="s">
        <v>34</v>
      </c>
      <c r="C27" s="37" t="s">
        <v>45</v>
      </c>
      <c r="D27" s="37" t="s">
        <v>37</v>
      </c>
      <c r="E27" s="37" t="s">
        <v>87</v>
      </c>
      <c r="F27" s="36"/>
      <c r="G27" s="38"/>
      <c r="H27" s="38" t="s">
        <v>88</v>
      </c>
      <c r="I27" s="39"/>
      <c r="J27" s="39"/>
      <c r="K27" s="39"/>
      <c r="L27" s="39"/>
      <c r="M27" s="39"/>
      <c r="N27" s="40"/>
      <c r="O27" s="40"/>
      <c r="P27" s="41"/>
      <c r="Q27" s="41"/>
      <c r="R27" s="42"/>
      <c r="S27" s="43"/>
      <c r="T27" s="43"/>
      <c r="U27" s="43"/>
      <c r="V27" s="43"/>
      <c r="W27" s="44"/>
      <c r="X27" s="45"/>
      <c r="Y27" s="46"/>
      <c r="Z27" s="46"/>
      <c r="AA27" s="46"/>
      <c r="AB27" s="43"/>
      <c r="AC27" s="43"/>
      <c r="AD27" s="43"/>
      <c r="AE27" s="43"/>
      <c r="AF27" s="43"/>
      <c r="AG27" s="43"/>
      <c r="AH27" s="43"/>
      <c r="AI27" s="43"/>
      <c r="AJ27" s="43"/>
      <c r="AK27" s="57"/>
      <c r="AL27" s="57"/>
    </row>
    <row r="28" spans="1:38" ht="43.5" thickBot="1" x14ac:dyDescent="0.3">
      <c r="A28" s="47" t="s">
        <v>33</v>
      </c>
      <c r="B28" s="47" t="s">
        <v>34</v>
      </c>
      <c r="C28" s="47" t="s">
        <v>45</v>
      </c>
      <c r="D28" s="47" t="s">
        <v>37</v>
      </c>
      <c r="E28" s="47" t="s">
        <v>87</v>
      </c>
      <c r="F28" s="48" t="s">
        <v>45</v>
      </c>
      <c r="G28" s="49"/>
      <c r="H28" s="49"/>
      <c r="I28" s="50" t="s">
        <v>89</v>
      </c>
      <c r="J28" s="50"/>
      <c r="K28" s="50" t="s">
        <v>90</v>
      </c>
      <c r="L28" s="50"/>
      <c r="M28" s="50" t="str">
        <f>K28</f>
        <v>jumlah rekening teleppn, internet, air dan listrik</v>
      </c>
      <c r="N28" s="49"/>
      <c r="O28" s="49"/>
      <c r="P28" s="51" t="s">
        <v>91</v>
      </c>
      <c r="Q28" s="51"/>
      <c r="R28" s="67" t="s">
        <v>43</v>
      </c>
      <c r="S28" s="53">
        <v>840000000</v>
      </c>
      <c r="T28" s="53">
        <v>840000000</v>
      </c>
      <c r="U28" s="53"/>
      <c r="V28" s="53"/>
      <c r="W28" s="54"/>
      <c r="X28" s="55"/>
      <c r="Y28" s="56" t="s">
        <v>44</v>
      </c>
      <c r="Z28" s="56">
        <v>1</v>
      </c>
      <c r="AA28" s="56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 ht="43.5" thickBot="1" x14ac:dyDescent="0.3">
      <c r="A29" s="47" t="s">
        <v>33</v>
      </c>
      <c r="B29" s="47" t="s">
        <v>34</v>
      </c>
      <c r="C29" s="47" t="s">
        <v>45</v>
      </c>
      <c r="D29" s="47" t="s">
        <v>37</v>
      </c>
      <c r="E29" s="47" t="s">
        <v>87</v>
      </c>
      <c r="F29" s="48" t="s">
        <v>92</v>
      </c>
      <c r="G29" s="49"/>
      <c r="H29" s="49"/>
      <c r="I29" s="50" t="s">
        <v>93</v>
      </c>
      <c r="J29" s="50"/>
      <c r="K29" s="50" t="s">
        <v>94</v>
      </c>
      <c r="L29" s="50"/>
      <c r="M29" s="50" t="str">
        <f t="shared" ref="M29:M30" si="1">K29</f>
        <v>jumlah tenaga administrasi</v>
      </c>
      <c r="N29" s="49"/>
      <c r="O29" s="49"/>
      <c r="P29" s="51" t="s">
        <v>95</v>
      </c>
      <c r="Q29" s="51"/>
      <c r="R29" s="67" t="s">
        <v>43</v>
      </c>
      <c r="S29" s="53">
        <v>3067952666</v>
      </c>
      <c r="T29" s="53">
        <v>2727942125</v>
      </c>
      <c r="U29" s="53"/>
      <c r="V29" s="53">
        <v>-340010541</v>
      </c>
      <c r="W29" s="54"/>
      <c r="X29" s="55"/>
      <c r="Y29" s="56" t="s">
        <v>44</v>
      </c>
      <c r="Z29" s="56">
        <v>1</v>
      </c>
      <c r="AA29" s="56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 ht="43.5" thickBot="1" x14ac:dyDescent="0.3">
      <c r="A30" s="47"/>
      <c r="B30" s="47"/>
      <c r="C30" s="47"/>
      <c r="D30" s="47"/>
      <c r="E30" s="47"/>
      <c r="F30" s="47"/>
      <c r="G30" s="49"/>
      <c r="H30" s="49"/>
      <c r="I30" s="50"/>
      <c r="J30" s="50"/>
      <c r="K30" s="50" t="s">
        <v>96</v>
      </c>
      <c r="L30" s="50"/>
      <c r="M30" s="50" t="str">
        <f t="shared" si="1"/>
        <v>jumlah tenaga kebersihan yang disediakan</v>
      </c>
      <c r="N30" s="49"/>
      <c r="O30" s="49"/>
      <c r="P30" s="51" t="s">
        <v>97</v>
      </c>
      <c r="Q30" s="51"/>
      <c r="R30" s="52" t="s">
        <v>66</v>
      </c>
      <c r="S30" s="53"/>
      <c r="T30" s="53"/>
      <c r="U30" s="53"/>
      <c r="V30" s="53"/>
      <c r="W30" s="54"/>
      <c r="X30" s="55"/>
      <c r="Y30" s="56"/>
      <c r="Z30" s="56"/>
      <c r="AA30" s="56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 ht="77.25" customHeight="1" thickBot="1" x14ac:dyDescent="0.3">
      <c r="A31" s="36" t="s">
        <v>33</v>
      </c>
      <c r="B31" s="36" t="s">
        <v>34</v>
      </c>
      <c r="C31" s="37" t="s">
        <v>45</v>
      </c>
      <c r="D31" s="37" t="s">
        <v>37</v>
      </c>
      <c r="E31" s="37" t="s">
        <v>55</v>
      </c>
      <c r="F31" s="36"/>
      <c r="G31" s="38"/>
      <c r="H31" s="38" t="s">
        <v>98</v>
      </c>
      <c r="I31" s="39"/>
      <c r="J31" s="39"/>
      <c r="K31" s="39"/>
      <c r="L31" s="39"/>
      <c r="M31" s="39"/>
      <c r="N31" s="40"/>
      <c r="O31" s="40"/>
      <c r="P31" s="41"/>
      <c r="Q31" s="41"/>
      <c r="R31" s="42"/>
      <c r="S31" s="43"/>
      <c r="T31" s="43"/>
      <c r="U31" s="43"/>
      <c r="V31" s="43"/>
      <c r="W31" s="44"/>
      <c r="X31" s="45"/>
      <c r="Y31" s="46"/>
      <c r="Z31" s="46"/>
      <c r="AA31" s="46"/>
      <c r="AB31" s="43"/>
      <c r="AC31" s="43"/>
      <c r="AD31" s="43"/>
      <c r="AE31" s="43"/>
      <c r="AF31" s="43"/>
      <c r="AG31" s="43"/>
      <c r="AH31" s="43"/>
      <c r="AI31" s="43"/>
      <c r="AJ31" s="43"/>
      <c r="AK31" s="57"/>
      <c r="AL31" s="57"/>
    </row>
    <row r="32" spans="1:38" ht="57.75" thickBot="1" x14ac:dyDescent="0.3">
      <c r="A32" s="47" t="s">
        <v>33</v>
      </c>
      <c r="B32" s="47" t="s">
        <v>34</v>
      </c>
      <c r="C32" s="47" t="s">
        <v>45</v>
      </c>
      <c r="D32" s="47" t="s">
        <v>37</v>
      </c>
      <c r="E32" s="47" t="s">
        <v>55</v>
      </c>
      <c r="F32" s="48" t="s">
        <v>35</v>
      </c>
      <c r="G32" s="49"/>
      <c r="H32" s="49"/>
      <c r="I32" s="50" t="s">
        <v>99</v>
      </c>
      <c r="J32" s="50"/>
      <c r="K32" s="50" t="s">
        <v>100</v>
      </c>
      <c r="L32" s="50"/>
      <c r="M32" s="50" t="str">
        <f>K32</f>
        <v>jumlah kendaraan dinas/operasional</v>
      </c>
      <c r="N32" s="49"/>
      <c r="O32" s="49"/>
      <c r="P32" s="51" t="s">
        <v>101</v>
      </c>
      <c r="Q32" s="51"/>
      <c r="R32" s="67" t="s">
        <v>43</v>
      </c>
      <c r="S32" s="53">
        <v>150000000</v>
      </c>
      <c r="T32" s="53">
        <v>100000000</v>
      </c>
      <c r="U32" s="53"/>
      <c r="V32" s="53">
        <v>-50000000</v>
      </c>
      <c r="W32" s="54"/>
      <c r="X32" s="55"/>
      <c r="Y32" s="56" t="s">
        <v>44</v>
      </c>
      <c r="Z32" s="56">
        <v>1</v>
      </c>
      <c r="AA32" s="56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 ht="57.75" thickBot="1" x14ac:dyDescent="0.3">
      <c r="A33" s="47" t="s">
        <v>33</v>
      </c>
      <c r="B33" s="47" t="s">
        <v>34</v>
      </c>
      <c r="C33" s="47" t="s">
        <v>45</v>
      </c>
      <c r="D33" s="47" t="s">
        <v>37</v>
      </c>
      <c r="E33" s="47" t="s">
        <v>55</v>
      </c>
      <c r="F33" s="48" t="s">
        <v>45</v>
      </c>
      <c r="G33" s="49"/>
      <c r="H33" s="49"/>
      <c r="I33" s="50" t="s">
        <v>102</v>
      </c>
      <c r="J33" s="50"/>
      <c r="K33" s="50"/>
      <c r="L33" s="50"/>
      <c r="M33" s="50"/>
      <c r="N33" s="49"/>
      <c r="O33" s="49"/>
      <c r="P33" s="51"/>
      <c r="Q33" s="51"/>
      <c r="R33" s="67" t="s">
        <v>43</v>
      </c>
      <c r="S33" s="53">
        <v>500000000</v>
      </c>
      <c r="T33" s="53">
        <v>400000000</v>
      </c>
      <c r="U33" s="53"/>
      <c r="V33" s="53">
        <v>-100000000</v>
      </c>
      <c r="W33" s="54"/>
      <c r="X33" s="55"/>
      <c r="Y33" s="56" t="s">
        <v>44</v>
      </c>
      <c r="Z33" s="56">
        <v>1</v>
      </c>
      <c r="AA33" s="56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 ht="43.5" thickBot="1" x14ac:dyDescent="0.3">
      <c r="A34" s="47" t="s">
        <v>33</v>
      </c>
      <c r="B34" s="47" t="s">
        <v>34</v>
      </c>
      <c r="C34" s="47" t="s">
        <v>45</v>
      </c>
      <c r="D34" s="47" t="s">
        <v>37</v>
      </c>
      <c r="E34" s="47" t="s">
        <v>55</v>
      </c>
      <c r="F34" s="48" t="s">
        <v>39</v>
      </c>
      <c r="G34" s="49"/>
      <c r="H34" s="49"/>
      <c r="I34" s="50" t="s">
        <v>103</v>
      </c>
      <c r="J34" s="50"/>
      <c r="K34" s="50" t="s">
        <v>104</v>
      </c>
      <c r="L34" s="50"/>
      <c r="M34" s="50" t="str">
        <f t="shared" ref="M34:M35" si="2">K34</f>
        <v>jumlah peralatan gedung kantor</v>
      </c>
      <c r="N34" s="49"/>
      <c r="O34" s="49"/>
      <c r="P34" s="51" t="s">
        <v>105</v>
      </c>
      <c r="Q34" s="51"/>
      <c r="R34" s="67" t="s">
        <v>43</v>
      </c>
      <c r="S34" s="53">
        <v>75000000</v>
      </c>
      <c r="T34" s="53">
        <v>75000000</v>
      </c>
      <c r="U34" s="53"/>
      <c r="V34" s="53"/>
      <c r="W34" s="54"/>
      <c r="X34" s="55"/>
      <c r="Y34" s="56" t="s">
        <v>44</v>
      </c>
      <c r="Z34" s="56">
        <v>1</v>
      </c>
      <c r="AA34" s="56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 ht="43.5" thickBot="1" x14ac:dyDescent="0.3">
      <c r="A35" s="47" t="s">
        <v>33</v>
      </c>
      <c r="B35" s="47" t="s">
        <v>34</v>
      </c>
      <c r="C35" s="47" t="s">
        <v>45</v>
      </c>
      <c r="D35" s="47" t="s">
        <v>37</v>
      </c>
      <c r="E35" s="47" t="s">
        <v>55</v>
      </c>
      <c r="F35" s="48" t="s">
        <v>55</v>
      </c>
      <c r="G35" s="49"/>
      <c r="H35" s="49"/>
      <c r="I35" s="50" t="s">
        <v>106</v>
      </c>
      <c r="J35" s="50"/>
      <c r="K35" s="50" t="s">
        <v>107</v>
      </c>
      <c r="L35" s="50"/>
      <c r="M35" s="50" t="str">
        <f t="shared" si="2"/>
        <v>luas gedung kantor</v>
      </c>
      <c r="N35" s="49"/>
      <c r="O35" s="49"/>
      <c r="P35" s="51" t="s">
        <v>108</v>
      </c>
      <c r="Q35" s="51"/>
      <c r="R35" s="67" t="s">
        <v>43</v>
      </c>
      <c r="S35" s="53">
        <v>200000000</v>
      </c>
      <c r="T35" s="53">
        <v>200000000</v>
      </c>
      <c r="U35" s="53"/>
      <c r="V35" s="53"/>
      <c r="W35" s="54"/>
      <c r="X35" s="55"/>
      <c r="Y35" s="56" t="s">
        <v>44</v>
      </c>
      <c r="Z35" s="56">
        <v>1</v>
      </c>
      <c r="AA35" s="56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 ht="43.5" customHeight="1" thickBot="1" x14ac:dyDescent="0.3">
      <c r="A36" s="25" t="s">
        <v>33</v>
      </c>
      <c r="B36" s="25" t="s">
        <v>34</v>
      </c>
      <c r="C36" s="26" t="s">
        <v>45</v>
      </c>
      <c r="D36" s="25"/>
      <c r="E36" s="25"/>
      <c r="F36" s="25"/>
      <c r="G36" s="27" t="s">
        <v>109</v>
      </c>
      <c r="H36" s="27"/>
      <c r="I36" s="28"/>
      <c r="J36" s="28"/>
      <c r="K36" s="28"/>
      <c r="L36" s="28"/>
      <c r="M36" s="28"/>
      <c r="N36" s="29"/>
      <c r="O36" s="29" t="s">
        <v>110</v>
      </c>
      <c r="P36" s="30"/>
      <c r="Q36" s="30"/>
      <c r="R36" s="31"/>
      <c r="S36" s="32">
        <f>SUBTOTAL(9,S39:S81)</f>
        <v>22900000000</v>
      </c>
      <c r="T36" s="32">
        <f>SUBTOTAL(9,T39:T81)</f>
        <v>39831133574</v>
      </c>
      <c r="U36" s="32"/>
      <c r="V36" s="32">
        <f>SUBTOTAL(9,V39:V81)</f>
        <v>16931133574</v>
      </c>
      <c r="W36" s="29" t="s">
        <v>110</v>
      </c>
      <c r="X36" s="30" t="s">
        <v>110</v>
      </c>
      <c r="Y36" s="35" t="s">
        <v>110</v>
      </c>
      <c r="Z36" s="32">
        <f>SUBTOTAL(9,Z39:Z81)</f>
        <v>39</v>
      </c>
      <c r="AA36" s="35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pans="1:38" ht="114.75" customHeight="1" thickBot="1" x14ac:dyDescent="0.3">
      <c r="A37" s="36" t="s">
        <v>33</v>
      </c>
      <c r="B37" s="36" t="s">
        <v>34</v>
      </c>
      <c r="C37" s="37" t="s">
        <v>45</v>
      </c>
      <c r="D37" s="37" t="s">
        <v>37</v>
      </c>
      <c r="E37" s="37" t="s">
        <v>35</v>
      </c>
      <c r="F37" s="36"/>
      <c r="G37" s="38"/>
      <c r="H37" s="38" t="s">
        <v>111</v>
      </c>
      <c r="I37" s="39"/>
      <c r="J37" s="39"/>
      <c r="K37" s="39"/>
      <c r="L37" s="39"/>
      <c r="M37" s="39"/>
      <c r="N37" s="40"/>
      <c r="O37" s="40" t="s">
        <v>110</v>
      </c>
      <c r="P37" s="41"/>
      <c r="Q37" s="41"/>
      <c r="R37" s="42"/>
      <c r="S37" s="43">
        <f>SUBTOTAL(9,S39:S81)</f>
        <v>22900000000</v>
      </c>
      <c r="T37" s="43">
        <f>SUBTOTAL(9,T39:T81)</f>
        <v>39831133574</v>
      </c>
      <c r="U37" s="43"/>
      <c r="V37" s="43">
        <f>SUBTOTAL(9,V39:V81)</f>
        <v>16931133574</v>
      </c>
      <c r="W37" s="40" t="s">
        <v>110</v>
      </c>
      <c r="X37" s="41" t="s">
        <v>110</v>
      </c>
      <c r="Y37" s="46"/>
      <c r="Z37" s="46"/>
      <c r="AA37" s="46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72" thickBot="1" x14ac:dyDescent="0.3">
      <c r="A38" s="68" t="s">
        <v>33</v>
      </c>
      <c r="B38" s="68" t="s">
        <v>34</v>
      </c>
      <c r="C38" s="68" t="s">
        <v>45</v>
      </c>
      <c r="D38" s="68" t="s">
        <v>37</v>
      </c>
      <c r="E38" s="68" t="s">
        <v>35</v>
      </c>
      <c r="F38" s="69" t="s">
        <v>35</v>
      </c>
      <c r="G38" s="70"/>
      <c r="H38" s="70"/>
      <c r="I38" s="71" t="s">
        <v>112</v>
      </c>
      <c r="J38" s="71"/>
      <c r="K38" s="72"/>
      <c r="L38" s="72"/>
      <c r="M38" s="72"/>
      <c r="N38" s="73"/>
      <c r="O38" s="73"/>
      <c r="P38" s="74"/>
      <c r="Q38" s="74"/>
      <c r="R38" s="75"/>
      <c r="S38" s="76"/>
      <c r="T38" s="76">
        <f>SUBTOTAL(9,T39)</f>
        <v>1500000000</v>
      </c>
      <c r="U38" s="77"/>
      <c r="V38" s="76">
        <f>SUBTOTAL(9,V39)</f>
        <v>0</v>
      </c>
      <c r="W38" s="73"/>
      <c r="X38" s="74"/>
      <c r="Y38" s="77"/>
      <c r="Z38" s="76">
        <f>SUBTOTAL(9,Z39)</f>
        <v>1</v>
      </c>
      <c r="AA38" s="77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8"/>
    </row>
    <row r="39" spans="1:38" s="89" customFormat="1" ht="43.5" thickBot="1" x14ac:dyDescent="0.3">
      <c r="A39" s="79"/>
      <c r="B39" s="79"/>
      <c r="C39" s="79"/>
      <c r="D39" s="79"/>
      <c r="E39" s="79"/>
      <c r="F39" s="80"/>
      <c r="G39" s="81"/>
      <c r="H39" s="81"/>
      <c r="I39" s="82"/>
      <c r="J39" s="82"/>
      <c r="K39" s="83" t="s">
        <v>113</v>
      </c>
      <c r="L39" s="83"/>
      <c r="M39" s="83" t="str">
        <f>K39</f>
        <v>Perencanaan Teknis dan DED  Polder Di Kota Bekasi</v>
      </c>
      <c r="N39" s="84"/>
      <c r="O39" s="84"/>
      <c r="P39" s="85" t="s">
        <v>114</v>
      </c>
      <c r="Q39" s="85"/>
      <c r="R39" s="86" t="s">
        <v>43</v>
      </c>
      <c r="S39" s="87">
        <v>1500000000</v>
      </c>
      <c r="T39" s="87">
        <v>1500000000</v>
      </c>
      <c r="U39" s="88"/>
      <c r="V39" s="87"/>
      <c r="W39" s="84"/>
      <c r="X39" s="85"/>
      <c r="Y39" s="88" t="s">
        <v>115</v>
      </c>
      <c r="Z39" s="88">
        <v>1</v>
      </c>
      <c r="AA39" s="88"/>
      <c r="AB39" s="87">
        <v>750000</v>
      </c>
      <c r="AC39" s="87">
        <v>6</v>
      </c>
      <c r="AD39" s="87"/>
      <c r="AE39" s="87"/>
      <c r="AF39" s="87"/>
      <c r="AG39" s="87"/>
      <c r="AH39" s="87"/>
      <c r="AI39" s="87"/>
      <c r="AJ39" s="87"/>
      <c r="AK39" s="87"/>
      <c r="AL39" s="57"/>
    </row>
    <row r="40" spans="1:38" ht="43.5" thickBot="1" x14ac:dyDescent="0.3">
      <c r="A40" s="68" t="s">
        <v>33</v>
      </c>
      <c r="B40" s="68" t="s">
        <v>34</v>
      </c>
      <c r="C40" s="68" t="s">
        <v>45</v>
      </c>
      <c r="D40" s="68" t="s">
        <v>37</v>
      </c>
      <c r="E40" s="68" t="s">
        <v>35</v>
      </c>
      <c r="F40" s="69" t="s">
        <v>55</v>
      </c>
      <c r="G40" s="70"/>
      <c r="H40" s="70"/>
      <c r="I40" s="71" t="s">
        <v>116</v>
      </c>
      <c r="J40" s="71"/>
      <c r="K40" s="72"/>
      <c r="L40" s="72"/>
      <c r="M40" s="72"/>
      <c r="N40" s="73"/>
      <c r="O40" s="73" t="s">
        <v>110</v>
      </c>
      <c r="P40" s="74"/>
      <c r="Q40" s="74"/>
      <c r="R40" s="75" t="s">
        <v>43</v>
      </c>
      <c r="S40" s="76">
        <f>SUBTOTAL(9,S41:S58)</f>
        <v>1900000000</v>
      </c>
      <c r="T40" s="76">
        <f>SUBTOTAL(9,T41:T58)</f>
        <v>2840000000</v>
      </c>
      <c r="U40" s="77" t="s">
        <v>110</v>
      </c>
      <c r="V40" s="76">
        <f>SUBTOTAL(9,V41:V58)</f>
        <v>940000000</v>
      </c>
      <c r="W40" s="73" t="s">
        <v>110</v>
      </c>
      <c r="X40" s="74" t="s">
        <v>110</v>
      </c>
      <c r="Y40" s="77" t="s">
        <v>110</v>
      </c>
      <c r="Z40" s="76">
        <f>SUBTOTAL(9,Z41:Z58)</f>
        <v>18</v>
      </c>
      <c r="AA40" s="77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8"/>
    </row>
    <row r="41" spans="1:38" ht="43.5" thickBot="1" x14ac:dyDescent="0.3">
      <c r="A41" s="90"/>
      <c r="B41" s="90"/>
      <c r="C41" s="90"/>
      <c r="D41" s="90"/>
      <c r="E41" s="90"/>
      <c r="F41" s="90"/>
      <c r="G41" s="91"/>
      <c r="H41" s="91"/>
      <c r="I41" s="92"/>
      <c r="J41" s="92" t="s">
        <v>117</v>
      </c>
      <c r="K41" s="92" t="s">
        <v>118</v>
      </c>
      <c r="L41" s="92" t="e">
        <f>INDEX('[26]PENINGKATAN SALURAN DRAINASE'!$D$4:$D$90,MATCH('KEGIATAN DBMSDA 2022'!K41,'[26]PENINGKATAN SALURAN DRAINASE'!$D$4:$D$90,0))</f>
        <v>#N/A</v>
      </c>
      <c r="M41" s="92" t="str">
        <f>K41</f>
        <v>Pembangunan Tanggul Penguat Perumahan Havila RW.10, Kel. Jatiraden</v>
      </c>
      <c r="N41" s="93" t="s">
        <v>119</v>
      </c>
      <c r="O41" s="93" t="s">
        <v>120</v>
      </c>
      <c r="P41" s="94" t="s">
        <v>121</v>
      </c>
      <c r="Q41" s="94" t="e">
        <f>#REF!&amp;" "&amp;#REF!</f>
        <v>#REF!</v>
      </c>
      <c r="R41" s="95" t="s">
        <v>66</v>
      </c>
      <c r="S41" s="87">
        <v>500000000</v>
      </c>
      <c r="T41" s="57">
        <f>S41+V41</f>
        <v>200000000</v>
      </c>
      <c r="U41" s="96" t="str">
        <f>IF(T41&gt;200000000,"LELANG","PL")</f>
        <v>PL</v>
      </c>
      <c r="V41" s="87">
        <v>-300000000</v>
      </c>
      <c r="W41" s="97"/>
      <c r="X41" s="98"/>
      <c r="Y41" s="88" t="str">
        <f>INDEX([26]Sheet1!$C$2:$C$1154,MATCH('KEGIATAN DBMSDA 2022'!K41,[26]Sheet1!$B$2:$B$68,0))</f>
        <v>Usulan UPTD</v>
      </c>
      <c r="Z41" s="88">
        <v>1</v>
      </c>
      <c r="AA41" s="88"/>
      <c r="AB41" s="57">
        <f t="shared" ref="AB41:AB58" si="3">IF(AND(T41&gt;1,T41&lt;=200000000),350000,IF(AND(T41&gt;200000000),750000))</f>
        <v>350000</v>
      </c>
      <c r="AC41" s="87">
        <f>IF(AND(T41&gt;1,T41&lt;=200000000),'[26]Data Base PAKAI (INPUT)'!$E$24,IF(AND(T41&gt;200000000),'[26]Data Base PAKAI (INPUT)'!$M$24))</f>
        <v>4</v>
      </c>
      <c r="AD41" s="87">
        <f>IF(AND(T41&gt;1,T41&lt;=200000000),'[26]Data Base PAKAI (INPUT)'!$F$24,IF(AND(T41&gt;200000000,T41&lt;=1000000000),'[26]Data Base PAKAI (INPUT)'!$V$24,IF(AND(T41&gt;1000000000),'[26]Data Base PAKAI (INPUT)'!$Z$24)))</f>
        <v>1</v>
      </c>
      <c r="AE41" s="87">
        <f t="shared" ref="AE41:AE58" si="4">AC41*AD41*$AE$5</f>
        <v>600000</v>
      </c>
      <c r="AF41" s="87">
        <f>IF(AND(T41&gt;1,T41&lt;=1000000000),'[26]Data Base PAKAI (INPUT)'!$E$25,IF(AND(T41&gt;1000000000,T41&lt;=5000000000),'[26]Data Base PAKAI (INPUT)'!$Y$25,IF(AND(T41&gt;5000000000,T41&lt;=10000000000),'[26]Data Base PAKAI (INPUT)'!$AG$25)))</f>
        <v>3</v>
      </c>
      <c r="AG41" s="87">
        <f>IF(AND(T41&gt;1,T41&lt;=100000000),'[26]Data Base PAKAI (INPUT)'!$F$25,IF(AND(T41&gt;100000000,T41&lt;=200000000),'[26]Data Base PAKAI (INPUT)'!$J$25,IF(AND(T41&gt;200000000,T41&lt;=250000000),'[26]Data Base PAKAI (INPUT)'!$N$25,IF(AND(T41&gt;250000000,T41&lt;=500000000),'[26]Data Base PAKAI (INPUT)'!$R$25,IF(AND(T41&gt;500000000,T41&lt;=1000000000),'[26]Data Base PAKAI (INPUT)'!$V$25,IF(AND(T41&gt;1000000000,T41&lt;=2500000000),'[26]Data Base PAKAI (INPUT)'!$Z$25,IF(AND(T41&gt;2500000000,T41&lt;=5000000000),'[26]Data Base PAKAI (INPUT)'!$AD$25,IF(AND(T41&gt;5000000000,T41&lt;=10000000000),'[26]Data Base PAKAI (INPUT)'!AH780))))))))</f>
        <v>4</v>
      </c>
      <c r="AH41" s="87">
        <f>AF41*AG41*$AH$5</f>
        <v>1800000</v>
      </c>
      <c r="AI41" s="87">
        <f>IF(T41&lt;=4000000000,4%*T41,IF(T41&gt;4000000000,100000000))</f>
        <v>8000000</v>
      </c>
      <c r="AJ41" s="99">
        <f>4%*T41</f>
        <v>8000000</v>
      </c>
      <c r="AK41" s="87"/>
      <c r="AL41" s="57">
        <f>T41-AB41-AE41-AH41-AI41-AJ41-AK41</f>
        <v>181250000</v>
      </c>
    </row>
    <row r="42" spans="1:38" ht="43.5" thickBot="1" x14ac:dyDescent="0.3">
      <c r="A42" s="90"/>
      <c r="B42" s="90"/>
      <c r="C42" s="90"/>
      <c r="D42" s="90"/>
      <c r="E42" s="90"/>
      <c r="F42" s="90"/>
      <c r="G42" s="91"/>
      <c r="H42" s="91"/>
      <c r="I42" s="92"/>
      <c r="J42" s="92" t="s">
        <v>117</v>
      </c>
      <c r="K42" s="92" t="s">
        <v>122</v>
      </c>
      <c r="L42" s="92" t="e">
        <f>INDEX('[26]PENINGKATAN SALURAN DRAINASE'!$D$4:$D$90,MATCH('KEGIATAN DBMSDA 2022'!K42,'[26]PENINGKATAN SALURAN DRAINASE'!$D$4:$D$90,0))</f>
        <v>#N/A</v>
      </c>
      <c r="M42" s="92" t="str">
        <f t="shared" ref="M42:M45" si="5">K42</f>
        <v>Pembangunan Turap RW 14 RT 06 Kel. Jatimekar</v>
      </c>
      <c r="N42" s="93" t="s">
        <v>123</v>
      </c>
      <c r="O42" s="93" t="s">
        <v>124</v>
      </c>
      <c r="P42" s="94" t="s">
        <v>121</v>
      </c>
      <c r="Q42" s="94" t="e">
        <f>#REF!&amp;" "&amp;#REF!</f>
        <v>#REF!</v>
      </c>
      <c r="R42" s="95" t="s">
        <v>66</v>
      </c>
      <c r="S42" s="87">
        <v>500000000</v>
      </c>
      <c r="T42" s="57">
        <f t="shared" ref="T42:T45" si="6">S42+V42</f>
        <v>200000000</v>
      </c>
      <c r="U42" s="96" t="str">
        <f t="shared" ref="U42:U58" si="7">IF(T42&gt;200000000,"LELANG","PL")</f>
        <v>PL</v>
      </c>
      <c r="V42" s="87">
        <v>-300000000</v>
      </c>
      <c r="W42" s="97"/>
      <c r="X42" s="98"/>
      <c r="Y42" s="88" t="str">
        <f>INDEX([26]Sheet1!$C$2:$C$1154,MATCH('KEGIATAN DBMSDA 2022'!K42,[26]Sheet1!$B$2:$B$68,0))</f>
        <v>Program 100 Hari</v>
      </c>
      <c r="Z42" s="88">
        <v>1</v>
      </c>
      <c r="AA42" s="88"/>
      <c r="AB42" s="57">
        <f t="shared" si="3"/>
        <v>350000</v>
      </c>
      <c r="AC42" s="87">
        <f>IF(AND(T42&gt;1,T42&lt;=200000000),'[26]Data Base PAKAI (INPUT)'!$E$24,IF(AND(T42&gt;200000000),'[26]Data Base PAKAI (INPUT)'!$M$24))</f>
        <v>4</v>
      </c>
      <c r="AD42" s="87">
        <f>IF(AND(T42&gt;1,T42&lt;=200000000),'[26]Data Base PAKAI (INPUT)'!$F$24,IF(AND(T42&gt;200000000,T42&lt;=1000000000),'[26]Data Base PAKAI (INPUT)'!$V$24,IF(AND(T42&gt;1000000000),'[26]Data Base PAKAI (INPUT)'!$Z$24)))</f>
        <v>1</v>
      </c>
      <c r="AE42" s="87">
        <f t="shared" si="4"/>
        <v>600000</v>
      </c>
      <c r="AF42" s="87">
        <f>IF(AND(T42&gt;1,T42&lt;=1000000000),'[26]Data Base PAKAI (INPUT)'!$E$25,IF(AND(T42&gt;1000000000,T42&lt;=5000000000),'[26]Data Base PAKAI (INPUT)'!$Y$25,IF(AND(T42&gt;5000000000,T42&lt;=10000000000),'[26]Data Base PAKAI (INPUT)'!$AG$25)))</f>
        <v>3</v>
      </c>
      <c r="AG42" s="87">
        <f>IF(AND(T42&gt;1,T42&lt;=100000000),'[26]Data Base PAKAI (INPUT)'!$F$25,IF(AND(T42&gt;100000000,T42&lt;=200000000),'[26]Data Base PAKAI (INPUT)'!$J$25,IF(AND(T42&gt;200000000,T42&lt;=250000000),'[26]Data Base PAKAI (INPUT)'!$N$25,IF(AND(T42&gt;250000000,T42&lt;=500000000),'[26]Data Base PAKAI (INPUT)'!$R$25,IF(AND(T42&gt;500000000,T42&lt;=1000000000),'[26]Data Base PAKAI (INPUT)'!$V$25,IF(AND(T42&gt;1000000000,T42&lt;=2500000000),'[26]Data Base PAKAI (INPUT)'!$Z$25,IF(AND(T42&gt;2500000000,T42&lt;=5000000000),'[26]Data Base PAKAI (INPUT)'!$AD$25,IF(AND(T42&gt;5000000000,T42&lt;=10000000000),'[26]Data Base PAKAI (INPUT)'!AH781))))))))</f>
        <v>4</v>
      </c>
      <c r="AH42" s="87">
        <f t="shared" ref="AH42:AH58" si="8">AF42*AG42*$AH$5</f>
        <v>1800000</v>
      </c>
      <c r="AI42" s="87">
        <f t="shared" ref="AI42:AI58" si="9">IF(T42&lt;=4000000000,4%*T42,IF(T42&gt;4000000000,100000000))</f>
        <v>8000000</v>
      </c>
      <c r="AJ42" s="99">
        <f t="shared" ref="AJ42:AJ58" si="10">4%*T42</f>
        <v>8000000</v>
      </c>
      <c r="AK42" s="87"/>
      <c r="AL42" s="57">
        <f t="shared" ref="AL42:AL58" si="11">T42-AB42-AE42-AH42-AI42-AJ42-AK42</f>
        <v>181250000</v>
      </c>
    </row>
    <row r="43" spans="1:38" ht="43.5" thickBot="1" x14ac:dyDescent="0.3">
      <c r="A43" s="90"/>
      <c r="B43" s="90"/>
      <c r="C43" s="90"/>
      <c r="D43" s="90"/>
      <c r="E43" s="90"/>
      <c r="F43" s="90"/>
      <c r="G43" s="91"/>
      <c r="H43" s="91"/>
      <c r="I43" s="92"/>
      <c r="J43" s="92" t="s">
        <v>117</v>
      </c>
      <c r="K43" s="92" t="s">
        <v>125</v>
      </c>
      <c r="L43" s="92" t="e">
        <f>INDEX('[26]PENINGKATAN SALURAN DRAINASE'!$D$4:$D$90,MATCH('KEGIATAN DBMSDA 2022'!K43,'[26]PENINGKATAN SALURAN DRAINASE'!$D$4:$D$90,0))</f>
        <v>#N/A</v>
      </c>
      <c r="M43" s="92" t="str">
        <f t="shared" si="5"/>
        <v>Pembangunan Turap Mesjid Al-ikhwan Vida Bumipala RW 19 Kel. Padurenan</v>
      </c>
      <c r="N43" s="93" t="s">
        <v>126</v>
      </c>
      <c r="O43" s="93" t="s">
        <v>127</v>
      </c>
      <c r="P43" s="94" t="s">
        <v>128</v>
      </c>
      <c r="Q43" s="94" t="e">
        <f>#REF!&amp;" "&amp;#REF!</f>
        <v>#REF!</v>
      </c>
      <c r="R43" s="95" t="s">
        <v>66</v>
      </c>
      <c r="S43" s="87">
        <v>200000000</v>
      </c>
      <c r="T43" s="57">
        <f t="shared" si="6"/>
        <v>200000000</v>
      </c>
      <c r="U43" s="96" t="str">
        <f t="shared" si="7"/>
        <v>PL</v>
      </c>
      <c r="V43" s="87"/>
      <c r="W43" s="97"/>
      <c r="X43" s="98"/>
      <c r="Y43" s="88" t="s">
        <v>129</v>
      </c>
      <c r="Z43" s="88">
        <v>1</v>
      </c>
      <c r="AA43" s="88"/>
      <c r="AB43" s="57">
        <f t="shared" si="3"/>
        <v>350000</v>
      </c>
      <c r="AC43" s="87">
        <f>IF(AND(T43&gt;1,T43&lt;=200000000),'[26]Data Base PAKAI (INPUT)'!$E$24,IF(AND(T43&gt;200000000),'[26]Data Base PAKAI (INPUT)'!$M$24))</f>
        <v>4</v>
      </c>
      <c r="AD43" s="87">
        <f>IF(AND(T43&gt;1,T43&lt;=200000000),'[26]Data Base PAKAI (INPUT)'!$F$24,IF(AND(T43&gt;200000000,T43&lt;=1000000000),'[26]Data Base PAKAI (INPUT)'!$V$24,IF(AND(T43&gt;1000000000),'[26]Data Base PAKAI (INPUT)'!$Z$24)))</f>
        <v>1</v>
      </c>
      <c r="AE43" s="87">
        <f t="shared" si="4"/>
        <v>600000</v>
      </c>
      <c r="AF43" s="87">
        <f>IF(AND(T43&gt;1,T43&lt;=1000000000),'[26]Data Base PAKAI (INPUT)'!$E$25,IF(AND(T43&gt;1000000000,T43&lt;=5000000000),'[26]Data Base PAKAI (INPUT)'!$Y$25,IF(AND(T43&gt;5000000000,T43&lt;=10000000000),'[26]Data Base PAKAI (INPUT)'!$AG$25)))</f>
        <v>3</v>
      </c>
      <c r="AG43" s="87">
        <f>IF(AND(T43&gt;1,T43&lt;=100000000),'[26]Data Base PAKAI (INPUT)'!$F$25,IF(AND(T43&gt;100000000,T43&lt;=200000000),'[26]Data Base PAKAI (INPUT)'!$J$25,IF(AND(T43&gt;200000000,T43&lt;=250000000),'[26]Data Base PAKAI (INPUT)'!$N$25,IF(AND(T43&gt;250000000,T43&lt;=500000000),'[26]Data Base PAKAI (INPUT)'!$R$25,IF(AND(T43&gt;500000000,T43&lt;=1000000000),'[26]Data Base PAKAI (INPUT)'!$V$25,IF(AND(T43&gt;1000000000,T43&lt;=2500000000),'[26]Data Base PAKAI (INPUT)'!$Z$25,IF(AND(T43&gt;2500000000,T43&lt;=5000000000),'[26]Data Base PAKAI (INPUT)'!$AD$25,IF(AND(T43&gt;5000000000,T43&lt;=10000000000),'[26]Data Base PAKAI (INPUT)'!AH782))))))))</f>
        <v>4</v>
      </c>
      <c r="AH43" s="87">
        <f t="shared" si="8"/>
        <v>1800000</v>
      </c>
      <c r="AI43" s="87">
        <f t="shared" si="9"/>
        <v>8000000</v>
      </c>
      <c r="AJ43" s="99">
        <f t="shared" si="10"/>
        <v>8000000</v>
      </c>
      <c r="AK43" s="87"/>
      <c r="AL43" s="57">
        <f t="shared" si="11"/>
        <v>181250000</v>
      </c>
    </row>
    <row r="44" spans="1:38" ht="43.5" thickBot="1" x14ac:dyDescent="0.3">
      <c r="A44" s="90"/>
      <c r="B44" s="90"/>
      <c r="C44" s="90"/>
      <c r="D44" s="90"/>
      <c r="E44" s="90"/>
      <c r="F44" s="90"/>
      <c r="G44" s="91"/>
      <c r="H44" s="91"/>
      <c r="I44" s="92"/>
      <c r="J44" s="92" t="s">
        <v>117</v>
      </c>
      <c r="K44" s="92" t="s">
        <v>130</v>
      </c>
      <c r="L44" s="92" t="e">
        <f>INDEX('[26]PENINGKATAN SALURAN DRAINASE'!$D$4:$D$90,MATCH('KEGIATAN DBMSDA 2022'!K44,'[26]PENINGKATAN SALURAN DRAINASE'!$D$4:$D$90,0))</f>
        <v>#N/A</v>
      </c>
      <c r="M44" s="92" t="str">
        <f t="shared" si="5"/>
        <v>Penurapan dan Normalisasi Kali Alam Lintas RW 01 s/d RW 05 Kel. Kalibaru</v>
      </c>
      <c r="N44" s="93" t="s">
        <v>131</v>
      </c>
      <c r="O44" s="93" t="s">
        <v>132</v>
      </c>
      <c r="P44" s="100" t="s">
        <v>133</v>
      </c>
      <c r="Q44" s="94" t="e">
        <f>#REF!&amp;" "&amp;#REF!</f>
        <v>#REF!</v>
      </c>
      <c r="R44" s="95" t="s">
        <v>66</v>
      </c>
      <c r="S44" s="87">
        <v>200000000</v>
      </c>
      <c r="T44" s="57">
        <f t="shared" si="6"/>
        <v>200000000</v>
      </c>
      <c r="U44" s="96" t="str">
        <f t="shared" si="7"/>
        <v>PL</v>
      </c>
      <c r="V44" s="87"/>
      <c r="W44" s="97"/>
      <c r="X44" s="98"/>
      <c r="Y44" s="88" t="str">
        <f>INDEX([26]Sheet1!$C$2:$C$1154,MATCH('KEGIATAN DBMSDA 2022'!K44,[26]Sheet1!$B$2:$B$68,0))</f>
        <v>USULAN FKRW</v>
      </c>
      <c r="Z44" s="88">
        <v>1</v>
      </c>
      <c r="AA44" s="88"/>
      <c r="AB44" s="57">
        <f t="shared" si="3"/>
        <v>350000</v>
      </c>
      <c r="AC44" s="87">
        <f>IF(AND(T44&gt;1,T44&lt;=200000000),'[26]Data Base PAKAI (INPUT)'!$E$24,IF(AND(T44&gt;200000000),'[26]Data Base PAKAI (INPUT)'!$M$24))</f>
        <v>4</v>
      </c>
      <c r="AD44" s="87">
        <f>IF(AND(T44&gt;1,T44&lt;=200000000),'[26]Data Base PAKAI (INPUT)'!$F$24,IF(AND(T44&gt;200000000,T44&lt;=1000000000),'[26]Data Base PAKAI (INPUT)'!$V$24,IF(AND(T44&gt;1000000000),'[26]Data Base PAKAI (INPUT)'!$Z$24)))</f>
        <v>1</v>
      </c>
      <c r="AE44" s="87">
        <f t="shared" si="4"/>
        <v>600000</v>
      </c>
      <c r="AF44" s="87">
        <f>IF(AND(T44&gt;1,T44&lt;=1000000000),'[26]Data Base PAKAI (INPUT)'!$E$25,IF(AND(T44&gt;1000000000,T44&lt;=5000000000),'[26]Data Base PAKAI (INPUT)'!$Y$25,IF(AND(T44&gt;5000000000,T44&lt;=10000000000),'[26]Data Base PAKAI (INPUT)'!$AG$25)))</f>
        <v>3</v>
      </c>
      <c r="AG44" s="87">
        <f>IF(AND(T44&gt;1,T44&lt;=100000000),'[26]Data Base PAKAI (INPUT)'!$F$25,IF(AND(T44&gt;100000000,T44&lt;=200000000),'[26]Data Base PAKAI (INPUT)'!$J$25,IF(AND(T44&gt;200000000,T44&lt;=250000000),'[26]Data Base PAKAI (INPUT)'!$N$25,IF(AND(T44&gt;250000000,T44&lt;=500000000),'[26]Data Base PAKAI (INPUT)'!$R$25,IF(AND(T44&gt;500000000,T44&lt;=1000000000),'[26]Data Base PAKAI (INPUT)'!$V$25,IF(AND(T44&gt;1000000000,T44&lt;=2500000000),'[26]Data Base PAKAI (INPUT)'!$Z$25,IF(AND(T44&gt;2500000000,T44&lt;=5000000000),'[26]Data Base PAKAI (INPUT)'!$AD$25,IF(AND(T44&gt;5000000000,T44&lt;=10000000000),'[26]Data Base PAKAI (INPUT)'!AH783))))))))</f>
        <v>4</v>
      </c>
      <c r="AH44" s="87">
        <f t="shared" si="8"/>
        <v>1800000</v>
      </c>
      <c r="AI44" s="87">
        <f t="shared" si="9"/>
        <v>8000000</v>
      </c>
      <c r="AJ44" s="99">
        <f t="shared" si="10"/>
        <v>8000000</v>
      </c>
      <c r="AK44" s="87"/>
      <c r="AL44" s="57">
        <f t="shared" si="11"/>
        <v>181250000</v>
      </c>
    </row>
    <row r="45" spans="1:38" ht="43.5" thickBot="1" x14ac:dyDescent="0.3">
      <c r="A45" s="90"/>
      <c r="B45" s="90"/>
      <c r="C45" s="90"/>
      <c r="D45" s="90"/>
      <c r="E45" s="90"/>
      <c r="F45" s="90"/>
      <c r="G45" s="91"/>
      <c r="H45" s="91"/>
      <c r="I45" s="92"/>
      <c r="J45" s="92" t="s">
        <v>117</v>
      </c>
      <c r="K45" s="92" t="s">
        <v>134</v>
      </c>
      <c r="L45" s="92" t="e">
        <f>INDEX('[26]PENINGKATAN SALURAN DRAINASE'!$D$4:$D$90,MATCH('KEGIATAN DBMSDA 2022'!K45,'[26]PENINGKATAN SALURAN DRAINASE'!$D$4:$D$90,0))</f>
        <v>#N/A</v>
      </c>
      <c r="M45" s="92" t="str">
        <f t="shared" si="5"/>
        <v>Penurapan Kali Sisi Selatan Jalan Pangeran Jayakarta</v>
      </c>
      <c r="N45" s="93" t="s">
        <v>135</v>
      </c>
      <c r="O45" s="93" t="s">
        <v>132</v>
      </c>
      <c r="P45" s="100" t="s">
        <v>121</v>
      </c>
      <c r="Q45" s="94" t="e">
        <f>#REF!&amp;" "&amp;#REF!</f>
        <v>#REF!</v>
      </c>
      <c r="R45" s="95" t="s">
        <v>66</v>
      </c>
      <c r="S45" s="87">
        <v>500000000</v>
      </c>
      <c r="T45" s="57">
        <f t="shared" si="6"/>
        <v>200000000</v>
      </c>
      <c r="U45" s="96" t="str">
        <f t="shared" si="7"/>
        <v>PL</v>
      </c>
      <c r="V45" s="87">
        <v>-300000000</v>
      </c>
      <c r="W45" s="97"/>
      <c r="X45" s="98"/>
      <c r="Y45" s="88" t="str">
        <f>INDEX([26]Sheet1!$C$2:$C$1154,MATCH('KEGIATAN DBMSDA 2022'!K45,[26]Sheet1!$B$2:$B$68,0))</f>
        <v>USULAN FKRW</v>
      </c>
      <c r="Z45" s="88">
        <v>1</v>
      </c>
      <c r="AA45" s="88"/>
      <c r="AB45" s="57">
        <f t="shared" si="3"/>
        <v>350000</v>
      </c>
      <c r="AC45" s="87">
        <f>IF(AND(T45&gt;1,T45&lt;=200000000),'[26]Data Base PAKAI (INPUT)'!$E$24,IF(AND(T45&gt;200000000),'[26]Data Base PAKAI (INPUT)'!$M$24))</f>
        <v>4</v>
      </c>
      <c r="AD45" s="87">
        <f>IF(AND(T45&gt;1,T45&lt;=200000000),'[26]Data Base PAKAI (INPUT)'!$F$24,IF(AND(T45&gt;200000000,T45&lt;=1000000000),'[26]Data Base PAKAI (INPUT)'!$V$24,IF(AND(T45&gt;1000000000),'[26]Data Base PAKAI (INPUT)'!$Z$24)))</f>
        <v>1</v>
      </c>
      <c r="AE45" s="87">
        <f t="shared" si="4"/>
        <v>600000</v>
      </c>
      <c r="AF45" s="87">
        <f>IF(AND(T45&gt;1,T45&lt;=1000000000),'[26]Data Base PAKAI (INPUT)'!$E$25,IF(AND(T45&gt;1000000000,T45&lt;=5000000000),'[26]Data Base PAKAI (INPUT)'!$Y$25,IF(AND(T45&gt;5000000000,T45&lt;=10000000000),'[26]Data Base PAKAI (INPUT)'!$AG$25)))</f>
        <v>3</v>
      </c>
      <c r="AG45" s="87">
        <f>IF(AND(T45&gt;1,T45&lt;=100000000),'[26]Data Base PAKAI (INPUT)'!$F$25,IF(AND(T45&gt;100000000,T45&lt;=200000000),'[26]Data Base PAKAI (INPUT)'!$J$25,IF(AND(T45&gt;200000000,T45&lt;=250000000),'[26]Data Base PAKAI (INPUT)'!$N$25,IF(AND(T45&gt;250000000,T45&lt;=500000000),'[26]Data Base PAKAI (INPUT)'!$R$25,IF(AND(T45&gt;500000000,T45&lt;=1000000000),'[26]Data Base PAKAI (INPUT)'!$V$25,IF(AND(T45&gt;1000000000,T45&lt;=2500000000),'[26]Data Base PAKAI (INPUT)'!$Z$25,IF(AND(T45&gt;2500000000,T45&lt;=5000000000),'[26]Data Base PAKAI (INPUT)'!$AD$25,IF(AND(T45&gt;5000000000,T45&lt;=10000000000),'[26]Data Base PAKAI (INPUT)'!AH784))))))))</f>
        <v>4</v>
      </c>
      <c r="AH45" s="87">
        <f t="shared" si="8"/>
        <v>1800000</v>
      </c>
      <c r="AI45" s="87">
        <f t="shared" si="9"/>
        <v>8000000</v>
      </c>
      <c r="AJ45" s="99">
        <f t="shared" si="10"/>
        <v>8000000</v>
      </c>
      <c r="AK45" s="87"/>
      <c r="AL45" s="57">
        <f t="shared" si="11"/>
        <v>181250000</v>
      </c>
    </row>
    <row r="46" spans="1:38" ht="43.5" thickBot="1" x14ac:dyDescent="0.3">
      <c r="A46" s="90"/>
      <c r="B46" s="90"/>
      <c r="C46" s="90"/>
      <c r="D46" s="90"/>
      <c r="E46" s="90"/>
      <c r="F46" s="90"/>
      <c r="G46" s="91"/>
      <c r="H46" s="91"/>
      <c r="I46" s="92"/>
      <c r="J46" s="92" t="s">
        <v>117</v>
      </c>
      <c r="K46" s="92" t="s">
        <v>136</v>
      </c>
      <c r="L46" s="92" t="e">
        <f>INDEX('[26]PENINGKATAN SALURAN DRAINASE'!$D$4:$D$90,MATCH('KEGIATAN DBMSDA 2022'!K46,'[26]PENINGKATAN SALURAN DRAINASE'!$D$4:$D$90,0))</f>
        <v>#N/A</v>
      </c>
      <c r="M46" s="92" t="s">
        <v>136</v>
      </c>
      <c r="N46" s="92" t="e">
        <f>INDEX([26]!BARU_1[KELURAHAN],MATCH('KEGIATAN DBMSDA 2022'!K46,[26]!BARU_1[JUDUL],0))</f>
        <v>#REF!</v>
      </c>
      <c r="O46" s="93" t="s">
        <v>822</v>
      </c>
      <c r="P46" s="100"/>
      <c r="Q46" s="94" t="e">
        <f>#REF!&amp;" "&amp;#REF!</f>
        <v>#REF!</v>
      </c>
      <c r="R46" s="95" t="s">
        <v>66</v>
      </c>
      <c r="S46" s="87"/>
      <c r="T46" s="57">
        <f t="shared" ref="T46:T58" si="12">V46+S46</f>
        <v>200000000</v>
      </c>
      <c r="U46" s="96" t="str">
        <f t="shared" si="7"/>
        <v>PL</v>
      </c>
      <c r="V46" s="87">
        <v>200000000</v>
      </c>
      <c r="W46" s="97" t="s">
        <v>137</v>
      </c>
      <c r="X46" s="98" t="s">
        <v>138</v>
      </c>
      <c r="Y46" s="88" t="s">
        <v>139</v>
      </c>
      <c r="Z46" s="88">
        <v>1</v>
      </c>
      <c r="AA46" s="88"/>
      <c r="AB46" s="57">
        <f t="shared" si="3"/>
        <v>350000</v>
      </c>
      <c r="AC46" s="87">
        <f>IF(AND(T46&gt;1,T46&lt;=200000000),'[26]Data Base PAKAI (INPUT)'!$E$24,IF(AND(T46&gt;200000000),'[26]Data Base PAKAI (INPUT)'!$M$24))</f>
        <v>4</v>
      </c>
      <c r="AD46" s="87">
        <f>IF(AND(T46&gt;1,T46&lt;=200000000),'[26]Data Base PAKAI (INPUT)'!$F$24,IF(AND(T46&gt;200000000,T46&lt;=1000000000),'[26]Data Base PAKAI (INPUT)'!$V$24,IF(AND(T46&gt;1000000000),'[26]Data Base PAKAI (INPUT)'!$Z$24)))</f>
        <v>1</v>
      </c>
      <c r="AE46" s="87">
        <f t="shared" si="4"/>
        <v>600000</v>
      </c>
      <c r="AF46" s="87">
        <f>IF(AND(T46&gt;1,T46&lt;=1000000000),'[26]Data Base PAKAI (INPUT)'!$E$25,IF(AND(T46&gt;1000000000,T46&lt;=5000000000),'[26]Data Base PAKAI (INPUT)'!$Y$25,IF(AND(T46&gt;5000000000,T46&lt;=10000000000),'[26]Data Base PAKAI (INPUT)'!$AG$25)))</f>
        <v>3</v>
      </c>
      <c r="AG46" s="87">
        <f>IF(AND(T46&gt;1,T46&lt;=100000000),'[26]Data Base PAKAI (INPUT)'!$F$25,IF(AND(T46&gt;100000000,T46&lt;=200000000),'[26]Data Base PAKAI (INPUT)'!$J$25,IF(AND(T46&gt;200000000,T46&lt;=250000000),'[26]Data Base PAKAI (INPUT)'!$N$25,IF(AND(T46&gt;250000000,T46&lt;=500000000),'[26]Data Base PAKAI (INPUT)'!$R$25,IF(AND(T46&gt;500000000,T46&lt;=1000000000),'[26]Data Base PAKAI (INPUT)'!$V$25,IF(AND(T46&gt;1000000000,T46&lt;=2500000000),'[26]Data Base PAKAI (INPUT)'!$Z$25,IF(AND(T46&gt;2500000000,T46&lt;=5000000000),'[26]Data Base PAKAI (INPUT)'!$AD$25,IF(AND(T46&gt;5000000000,T46&lt;=10000000000),'[26]Data Base PAKAI (INPUT)'!AH809))))))))</f>
        <v>4</v>
      </c>
      <c r="AH46" s="87">
        <f t="shared" si="8"/>
        <v>1800000</v>
      </c>
      <c r="AI46" s="87">
        <f t="shared" si="9"/>
        <v>8000000</v>
      </c>
      <c r="AJ46" s="99">
        <f t="shared" si="10"/>
        <v>8000000</v>
      </c>
      <c r="AK46" s="87"/>
      <c r="AL46" s="57">
        <f t="shared" si="11"/>
        <v>181250000</v>
      </c>
    </row>
    <row r="47" spans="1:38" ht="43.5" thickBot="1" x14ac:dyDescent="0.3">
      <c r="A47" s="90"/>
      <c r="B47" s="90"/>
      <c r="C47" s="90"/>
      <c r="D47" s="90"/>
      <c r="E47" s="90"/>
      <c r="F47" s="90"/>
      <c r="G47" s="91"/>
      <c r="H47" s="91"/>
      <c r="I47" s="92"/>
      <c r="J47" s="92" t="s">
        <v>117</v>
      </c>
      <c r="K47" s="92" t="s">
        <v>140</v>
      </c>
      <c r="L47" s="92" t="e">
        <f>INDEX('[26]PENINGKATAN SALURAN DRAINASE'!$D$4:$D$90,MATCH('KEGIATAN DBMSDA 2022'!K47,'[26]PENINGKATAN SALURAN DRAINASE'!$D$4:$D$90,0))</f>
        <v>#N/A</v>
      </c>
      <c r="M47" s="92" t="s">
        <v>141</v>
      </c>
      <c r="N47" s="92" t="e">
        <f>INDEX([26]!BARU_1[KELURAHAN],MATCH('KEGIATAN DBMSDA 2022'!K47,[26]!BARU_1[JUDUL],0))</f>
        <v>#REF!</v>
      </c>
      <c r="O47" s="93" t="s">
        <v>120</v>
      </c>
      <c r="P47" s="100"/>
      <c r="Q47" s="94" t="e">
        <f>#REF!&amp;" "&amp;#REF!</f>
        <v>#REF!</v>
      </c>
      <c r="R47" s="95" t="s">
        <v>66</v>
      </c>
      <c r="S47" s="87"/>
      <c r="T47" s="57">
        <f t="shared" si="12"/>
        <v>200000000</v>
      </c>
      <c r="U47" s="96" t="str">
        <f t="shared" si="7"/>
        <v>PL</v>
      </c>
      <c r="V47" s="87">
        <v>200000000</v>
      </c>
      <c r="W47" s="97" t="s">
        <v>142</v>
      </c>
      <c r="X47" s="98" t="s">
        <v>138</v>
      </c>
      <c r="Y47" s="88" t="s">
        <v>139</v>
      </c>
      <c r="Z47" s="88">
        <v>1</v>
      </c>
      <c r="AA47" s="88"/>
      <c r="AB47" s="57">
        <f t="shared" si="3"/>
        <v>350000</v>
      </c>
      <c r="AC47" s="87">
        <f>IF(AND(T47&gt;1,T47&lt;=200000000),'[26]Data Base PAKAI (INPUT)'!$E$24,IF(AND(T47&gt;200000000),'[26]Data Base PAKAI (INPUT)'!$M$24))</f>
        <v>4</v>
      </c>
      <c r="AD47" s="87">
        <f>IF(AND(T47&gt;1,T47&lt;=200000000),'[26]Data Base PAKAI (INPUT)'!$F$24,IF(AND(T47&gt;200000000,T47&lt;=1000000000),'[26]Data Base PAKAI (INPUT)'!$V$24,IF(AND(T47&gt;1000000000),'[26]Data Base PAKAI (INPUT)'!$Z$24)))</f>
        <v>1</v>
      </c>
      <c r="AE47" s="87">
        <f t="shared" si="4"/>
        <v>600000</v>
      </c>
      <c r="AF47" s="87">
        <f>IF(AND(T47&gt;1,T47&lt;=1000000000),'[26]Data Base PAKAI (INPUT)'!$E$25,IF(AND(T47&gt;1000000000,T47&lt;=5000000000),'[26]Data Base PAKAI (INPUT)'!$Y$25,IF(AND(T47&gt;5000000000,T47&lt;=10000000000),'[26]Data Base PAKAI (INPUT)'!$AG$25)))</f>
        <v>3</v>
      </c>
      <c r="AG47" s="87">
        <f>IF(AND(T47&gt;1,T47&lt;=100000000),'[26]Data Base PAKAI (INPUT)'!$F$25,IF(AND(T47&gt;100000000,T47&lt;=200000000),'[26]Data Base PAKAI (INPUT)'!$J$25,IF(AND(T47&gt;200000000,T47&lt;=250000000),'[26]Data Base PAKAI (INPUT)'!$N$25,IF(AND(T47&gt;250000000,T47&lt;=500000000),'[26]Data Base PAKAI (INPUT)'!$R$25,IF(AND(T47&gt;500000000,T47&lt;=1000000000),'[26]Data Base PAKAI (INPUT)'!$V$25,IF(AND(T47&gt;1000000000,T47&lt;=2500000000),'[26]Data Base PAKAI (INPUT)'!$Z$25,IF(AND(T47&gt;2500000000,T47&lt;=5000000000),'[26]Data Base PAKAI (INPUT)'!$AD$25,IF(AND(T47&gt;5000000000,T47&lt;=10000000000),'[26]Data Base PAKAI (INPUT)'!AH810))))))))</f>
        <v>4</v>
      </c>
      <c r="AH47" s="87">
        <f t="shared" si="8"/>
        <v>1800000</v>
      </c>
      <c r="AI47" s="87">
        <f t="shared" si="9"/>
        <v>8000000</v>
      </c>
      <c r="AJ47" s="99">
        <f t="shared" si="10"/>
        <v>8000000</v>
      </c>
      <c r="AK47" s="87"/>
      <c r="AL47" s="57">
        <f t="shared" si="11"/>
        <v>181250000</v>
      </c>
    </row>
    <row r="48" spans="1:38" ht="43.5" thickBot="1" x14ac:dyDescent="0.3">
      <c r="A48" s="90"/>
      <c r="B48" s="90"/>
      <c r="C48" s="90"/>
      <c r="D48" s="90"/>
      <c r="E48" s="90"/>
      <c r="F48" s="90"/>
      <c r="G48" s="91"/>
      <c r="H48" s="91"/>
      <c r="I48" s="92"/>
      <c r="J48" s="92" t="s">
        <v>117</v>
      </c>
      <c r="K48" s="92" t="s">
        <v>143</v>
      </c>
      <c r="L48" s="92" t="e">
        <f>INDEX('[26]PENINGKATAN SALURAN DRAINASE'!$D$4:$D$90,MATCH('KEGIATAN DBMSDA 2022'!K48,'[26]PENINGKATAN SALURAN DRAINASE'!$D$4:$D$90,0))</f>
        <v>#N/A</v>
      </c>
      <c r="M48" s="92" t="s">
        <v>144</v>
      </c>
      <c r="N48" s="92" t="e">
        <f>INDEX([26]!BARU_1[KELURAHAN],MATCH('KEGIATAN DBMSDA 2022'!K48,[26]!BARU_1[JUDUL],0))</f>
        <v>#REF!</v>
      </c>
      <c r="O48" s="93" t="s">
        <v>171</v>
      </c>
      <c r="P48" s="100"/>
      <c r="Q48" s="94" t="e">
        <f>#REF!&amp;" "&amp;#REF!</f>
        <v>#REF!</v>
      </c>
      <c r="R48" s="95" t="s">
        <v>66</v>
      </c>
      <c r="S48" s="87"/>
      <c r="T48" s="57">
        <f t="shared" si="12"/>
        <v>150000000</v>
      </c>
      <c r="U48" s="96" t="str">
        <f t="shared" si="7"/>
        <v>PL</v>
      </c>
      <c r="V48" s="87">
        <v>150000000</v>
      </c>
      <c r="W48" s="97" t="s">
        <v>145</v>
      </c>
      <c r="X48" s="98" t="s">
        <v>146</v>
      </c>
      <c r="Y48" s="88" t="s">
        <v>139</v>
      </c>
      <c r="Z48" s="88">
        <v>1</v>
      </c>
      <c r="AA48" s="88"/>
      <c r="AB48" s="57">
        <f t="shared" si="3"/>
        <v>350000</v>
      </c>
      <c r="AC48" s="87">
        <f>IF(AND(T48&gt;1,T48&lt;=200000000),'[26]Data Base PAKAI (INPUT)'!$E$24,IF(AND(T48&gt;200000000),'[26]Data Base PAKAI (INPUT)'!$M$24))</f>
        <v>4</v>
      </c>
      <c r="AD48" s="87">
        <f>IF(AND(T48&gt;1,T48&lt;=200000000),'[26]Data Base PAKAI (INPUT)'!$F$24,IF(AND(T48&gt;200000000,T48&lt;=1000000000),'[26]Data Base PAKAI (INPUT)'!$V$24,IF(AND(T48&gt;1000000000),'[26]Data Base PAKAI (INPUT)'!$Z$24)))</f>
        <v>1</v>
      </c>
      <c r="AE48" s="87">
        <f t="shared" si="4"/>
        <v>600000</v>
      </c>
      <c r="AF48" s="87">
        <f>IF(AND(T48&gt;1,T48&lt;=1000000000),'[26]Data Base PAKAI (INPUT)'!$E$25,IF(AND(T48&gt;1000000000,T48&lt;=5000000000),'[26]Data Base PAKAI (INPUT)'!$Y$25,IF(AND(T48&gt;5000000000,T48&lt;=10000000000),'[26]Data Base PAKAI (INPUT)'!$AG$25)))</f>
        <v>3</v>
      </c>
      <c r="AG48" s="87">
        <f>IF(AND(T48&gt;1,T48&lt;=100000000),'[26]Data Base PAKAI (INPUT)'!$F$25,IF(AND(T48&gt;100000000,T48&lt;=200000000),'[26]Data Base PAKAI (INPUT)'!$J$25,IF(AND(T48&gt;200000000,T48&lt;=250000000),'[26]Data Base PAKAI (INPUT)'!$N$25,IF(AND(T48&gt;250000000,T48&lt;=500000000),'[26]Data Base PAKAI (INPUT)'!$R$25,IF(AND(T48&gt;500000000,T48&lt;=1000000000),'[26]Data Base PAKAI (INPUT)'!$V$25,IF(AND(T48&gt;1000000000,T48&lt;=2500000000),'[26]Data Base PAKAI (INPUT)'!$Z$25,IF(AND(T48&gt;2500000000,T48&lt;=5000000000),'[26]Data Base PAKAI (INPUT)'!$AD$25,IF(AND(T48&gt;5000000000,T48&lt;=10000000000),'[26]Data Base PAKAI (INPUT)'!AH812))))))))</f>
        <v>4</v>
      </c>
      <c r="AH48" s="87">
        <f t="shared" si="8"/>
        <v>1800000</v>
      </c>
      <c r="AI48" s="87">
        <f t="shared" si="9"/>
        <v>6000000</v>
      </c>
      <c r="AJ48" s="99">
        <f t="shared" si="10"/>
        <v>6000000</v>
      </c>
      <c r="AK48" s="87"/>
      <c r="AL48" s="57">
        <f t="shared" si="11"/>
        <v>135250000</v>
      </c>
    </row>
    <row r="49" spans="1:38" ht="43.5" thickBot="1" x14ac:dyDescent="0.3">
      <c r="A49" s="90"/>
      <c r="B49" s="90"/>
      <c r="C49" s="90"/>
      <c r="D49" s="90"/>
      <c r="E49" s="90"/>
      <c r="F49" s="90"/>
      <c r="G49" s="91"/>
      <c r="H49" s="91"/>
      <c r="I49" s="92"/>
      <c r="J49" s="92" t="s">
        <v>117</v>
      </c>
      <c r="K49" s="92" t="s">
        <v>147</v>
      </c>
      <c r="L49" s="92" t="e">
        <f>INDEX('[26]PENINGKATAN SALURAN DRAINASE'!$D$4:$D$90,MATCH('KEGIATAN DBMSDA 2022'!K49,'[26]PENINGKATAN SALURAN DRAINASE'!$D$4:$D$90,0))</f>
        <v>#N/A</v>
      </c>
      <c r="M49" s="92" t="s">
        <v>148</v>
      </c>
      <c r="N49" s="92" t="e">
        <f>INDEX([26]!BARU_1[KELURAHAN],MATCH('KEGIATAN DBMSDA 2022'!K49,[26]!BARU_1[JUDUL],0))</f>
        <v>#REF!</v>
      </c>
      <c r="O49" s="93" t="s">
        <v>1840</v>
      </c>
      <c r="P49" s="100"/>
      <c r="Q49" s="94" t="e">
        <f>#REF!&amp;" "&amp;#REF!</f>
        <v>#REF!</v>
      </c>
      <c r="R49" s="95" t="s">
        <v>66</v>
      </c>
      <c r="S49" s="87"/>
      <c r="T49" s="57">
        <f t="shared" si="12"/>
        <v>90000000</v>
      </c>
      <c r="U49" s="96" t="str">
        <f t="shared" si="7"/>
        <v>PL</v>
      </c>
      <c r="V49" s="87">
        <v>90000000</v>
      </c>
      <c r="W49" s="97" t="s">
        <v>149</v>
      </c>
      <c r="X49" s="98" t="s">
        <v>150</v>
      </c>
      <c r="Y49" s="88" t="s">
        <v>139</v>
      </c>
      <c r="Z49" s="88">
        <v>1</v>
      </c>
      <c r="AA49" s="88"/>
      <c r="AB49" s="57">
        <f t="shared" si="3"/>
        <v>350000</v>
      </c>
      <c r="AC49" s="87">
        <f>IF(AND(T49&gt;1,T49&lt;=200000000),'[26]Data Base PAKAI (INPUT)'!$E$24,IF(AND(T49&gt;200000000),'[26]Data Base PAKAI (INPUT)'!$M$24))</f>
        <v>4</v>
      </c>
      <c r="AD49" s="87">
        <f>IF(AND(T49&gt;1,T49&lt;=200000000),'[26]Data Base PAKAI (INPUT)'!$F$24,IF(AND(T49&gt;200000000,T49&lt;=1000000000),'[26]Data Base PAKAI (INPUT)'!$V$24,IF(AND(T49&gt;1000000000),'[26]Data Base PAKAI (INPUT)'!$Z$24)))</f>
        <v>1</v>
      </c>
      <c r="AE49" s="87">
        <f t="shared" si="4"/>
        <v>600000</v>
      </c>
      <c r="AF49" s="87">
        <f>IF(AND(T49&gt;1,T49&lt;=1000000000),'[26]Data Base PAKAI (INPUT)'!$E$25,IF(AND(T49&gt;1000000000,T49&lt;=5000000000),'[26]Data Base PAKAI (INPUT)'!$Y$25,IF(AND(T49&gt;5000000000,T49&lt;=10000000000),'[26]Data Base PAKAI (INPUT)'!$AG$25)))</f>
        <v>3</v>
      </c>
      <c r="AG49" s="87">
        <f>IF(AND(T49&gt;1,T49&lt;=100000000),'[26]Data Base PAKAI (INPUT)'!$F$25,IF(AND(T49&gt;100000000,T49&lt;=200000000),'[26]Data Base PAKAI (INPUT)'!$J$25,IF(AND(T49&gt;200000000,T49&lt;=250000000),'[26]Data Base PAKAI (INPUT)'!$N$25,IF(AND(T49&gt;250000000,T49&lt;=500000000),'[26]Data Base PAKAI (INPUT)'!$R$25,IF(AND(T49&gt;500000000,T49&lt;=1000000000),'[26]Data Base PAKAI (INPUT)'!$V$25,IF(AND(T49&gt;1000000000,T49&lt;=2500000000),'[26]Data Base PAKAI (INPUT)'!$Z$25,IF(AND(T49&gt;2500000000,T49&lt;=5000000000),'[26]Data Base PAKAI (INPUT)'!$AD$25,IF(AND(T49&gt;5000000000,T49&lt;=10000000000),'[26]Data Base PAKAI (INPUT)'!AH813))))))))</f>
        <v>3</v>
      </c>
      <c r="AH49" s="87">
        <f t="shared" si="8"/>
        <v>1350000</v>
      </c>
      <c r="AI49" s="87">
        <f t="shared" si="9"/>
        <v>3600000</v>
      </c>
      <c r="AJ49" s="99">
        <f t="shared" si="10"/>
        <v>3600000</v>
      </c>
      <c r="AK49" s="87"/>
      <c r="AL49" s="57">
        <f t="shared" si="11"/>
        <v>80500000</v>
      </c>
    </row>
    <row r="50" spans="1:38" ht="43.5" thickBot="1" x14ac:dyDescent="0.3">
      <c r="A50" s="90"/>
      <c r="B50" s="90"/>
      <c r="C50" s="90"/>
      <c r="D50" s="90"/>
      <c r="E50" s="90"/>
      <c r="F50" s="90"/>
      <c r="G50" s="91"/>
      <c r="H50" s="91"/>
      <c r="I50" s="92"/>
      <c r="J50" s="92" t="s">
        <v>117</v>
      </c>
      <c r="K50" s="92" t="s">
        <v>151</v>
      </c>
      <c r="L50" s="92" t="e">
        <f>INDEX('[26]PENINGKATAN SALURAN DRAINASE'!$D$4:$D$90,MATCH('KEGIATAN DBMSDA 2022'!K50,'[26]PENINGKATAN SALURAN DRAINASE'!$D$4:$D$90,0))</f>
        <v>#N/A</v>
      </c>
      <c r="M50" s="92" t="s">
        <v>152</v>
      </c>
      <c r="N50" s="92" t="e">
        <f>INDEX([26]!BARU_1[KELURAHAN],MATCH('KEGIATAN DBMSDA 2022'!K50,[26]!BARU_1[JUDUL],0))</f>
        <v>#REF!</v>
      </c>
      <c r="O50" s="93" t="s">
        <v>822</v>
      </c>
      <c r="P50" s="100"/>
      <c r="Q50" s="94" t="e">
        <f>#REF!&amp;" "&amp;#REF!</f>
        <v>#REF!</v>
      </c>
      <c r="R50" s="95" t="s">
        <v>66</v>
      </c>
      <c r="S50" s="87"/>
      <c r="T50" s="57">
        <f t="shared" si="12"/>
        <v>100000000</v>
      </c>
      <c r="U50" s="96" t="str">
        <f t="shared" si="7"/>
        <v>PL</v>
      </c>
      <c r="V50" s="87">
        <v>100000000</v>
      </c>
      <c r="W50" s="97" t="s">
        <v>153</v>
      </c>
      <c r="X50" s="98" t="s">
        <v>154</v>
      </c>
      <c r="Y50" s="88" t="s">
        <v>139</v>
      </c>
      <c r="Z50" s="88">
        <v>1</v>
      </c>
      <c r="AA50" s="88"/>
      <c r="AB50" s="57">
        <f t="shared" si="3"/>
        <v>350000</v>
      </c>
      <c r="AC50" s="87">
        <f>IF(AND(T50&gt;1,T50&lt;=200000000),'[26]Data Base PAKAI (INPUT)'!$E$24,IF(AND(T50&gt;200000000),'[26]Data Base PAKAI (INPUT)'!$M$24))</f>
        <v>4</v>
      </c>
      <c r="AD50" s="87">
        <f>IF(AND(T50&gt;1,T50&lt;=200000000),'[26]Data Base PAKAI (INPUT)'!$F$24,IF(AND(T50&gt;200000000,T50&lt;=1000000000),'[26]Data Base PAKAI (INPUT)'!$V$24,IF(AND(T50&gt;1000000000),'[26]Data Base PAKAI (INPUT)'!$Z$24)))</f>
        <v>1</v>
      </c>
      <c r="AE50" s="87">
        <f t="shared" si="4"/>
        <v>600000</v>
      </c>
      <c r="AF50" s="87">
        <f>IF(AND(T50&gt;1,T50&lt;=1000000000),'[26]Data Base PAKAI (INPUT)'!$E$25,IF(AND(T50&gt;1000000000,T50&lt;=5000000000),'[26]Data Base PAKAI (INPUT)'!$Y$25,IF(AND(T50&gt;5000000000,T50&lt;=10000000000),'[26]Data Base PAKAI (INPUT)'!$AG$25)))</f>
        <v>3</v>
      </c>
      <c r="AG50" s="87">
        <f>IF(AND(T50&gt;1,T50&lt;=100000000),'[26]Data Base PAKAI (INPUT)'!$F$25,IF(AND(T50&gt;100000000,T50&lt;=200000000),'[26]Data Base PAKAI (INPUT)'!$J$25,IF(AND(T50&gt;200000000,T50&lt;=250000000),'[26]Data Base PAKAI (INPUT)'!$N$25,IF(AND(T50&gt;250000000,T50&lt;=500000000),'[26]Data Base PAKAI (INPUT)'!$R$25,IF(AND(T50&gt;500000000,T50&lt;=1000000000),'[26]Data Base PAKAI (INPUT)'!$V$25,IF(AND(T50&gt;1000000000,T50&lt;=2500000000),'[26]Data Base PAKAI (INPUT)'!$Z$25,IF(AND(T50&gt;2500000000,T50&lt;=5000000000),'[26]Data Base PAKAI (INPUT)'!$AD$25,IF(AND(T50&gt;5000000000,T50&lt;=10000000000),'[26]Data Base PAKAI (INPUT)'!AH815))))))))</f>
        <v>3</v>
      </c>
      <c r="AH50" s="87">
        <f t="shared" si="8"/>
        <v>1350000</v>
      </c>
      <c r="AI50" s="87">
        <f t="shared" si="9"/>
        <v>4000000</v>
      </c>
      <c r="AJ50" s="99">
        <f t="shared" si="10"/>
        <v>4000000</v>
      </c>
      <c r="AK50" s="87"/>
      <c r="AL50" s="57">
        <f t="shared" si="11"/>
        <v>89700000</v>
      </c>
    </row>
    <row r="51" spans="1:38" ht="43.5" thickBot="1" x14ac:dyDescent="0.3">
      <c r="A51" s="90"/>
      <c r="B51" s="90"/>
      <c r="C51" s="90"/>
      <c r="D51" s="90"/>
      <c r="E51" s="90"/>
      <c r="F51" s="90"/>
      <c r="G51" s="91"/>
      <c r="H51" s="91"/>
      <c r="I51" s="92"/>
      <c r="J51" s="92" t="s">
        <v>117</v>
      </c>
      <c r="K51" s="92" t="s">
        <v>155</v>
      </c>
      <c r="L51" s="92" t="e">
        <f>INDEX('[26]PENINGKATAN SALURAN DRAINASE'!$D$4:$D$90,MATCH('KEGIATAN DBMSDA 2022'!K51,'[26]PENINGKATAN SALURAN DRAINASE'!$D$4:$D$90,0))</f>
        <v>#N/A</v>
      </c>
      <c r="M51" s="92" t="s">
        <v>156</v>
      </c>
      <c r="N51" s="92" t="e">
        <f>INDEX([26]!BARU_1[KELURAHAN],MATCH('KEGIATAN DBMSDA 2022'!K51,[26]!BARU_1[JUDUL],0))</f>
        <v>#REF!</v>
      </c>
      <c r="O51" s="93" t="s">
        <v>822</v>
      </c>
      <c r="P51" s="100"/>
      <c r="Q51" s="94" t="e">
        <f>#REF!&amp;" "&amp;#REF!</f>
        <v>#REF!</v>
      </c>
      <c r="R51" s="95" t="s">
        <v>66</v>
      </c>
      <c r="S51" s="87"/>
      <c r="T51" s="57">
        <f t="shared" si="12"/>
        <v>100000000</v>
      </c>
      <c r="U51" s="96" t="str">
        <f t="shared" si="7"/>
        <v>PL</v>
      </c>
      <c r="V51" s="87">
        <v>100000000</v>
      </c>
      <c r="W51" s="97" t="s">
        <v>153</v>
      </c>
      <c r="X51" s="98" t="s">
        <v>154</v>
      </c>
      <c r="Y51" s="88" t="s">
        <v>139</v>
      </c>
      <c r="Z51" s="88">
        <v>1</v>
      </c>
      <c r="AA51" s="88"/>
      <c r="AB51" s="57">
        <f t="shared" si="3"/>
        <v>350000</v>
      </c>
      <c r="AC51" s="87">
        <f>IF(AND(T51&gt;1,T51&lt;=200000000),'[26]Data Base PAKAI (INPUT)'!$E$24,IF(AND(T51&gt;200000000),'[26]Data Base PAKAI (INPUT)'!$M$24))</f>
        <v>4</v>
      </c>
      <c r="AD51" s="87">
        <f>IF(AND(T51&gt;1,T51&lt;=200000000),'[26]Data Base PAKAI (INPUT)'!$F$24,IF(AND(T51&gt;200000000,T51&lt;=1000000000),'[26]Data Base PAKAI (INPUT)'!$V$24,IF(AND(T51&gt;1000000000),'[26]Data Base PAKAI (INPUT)'!$Z$24)))</f>
        <v>1</v>
      </c>
      <c r="AE51" s="87">
        <f t="shared" si="4"/>
        <v>600000</v>
      </c>
      <c r="AF51" s="87">
        <f>IF(AND(T51&gt;1,T51&lt;=1000000000),'[26]Data Base PAKAI (INPUT)'!$E$25,IF(AND(T51&gt;1000000000,T51&lt;=5000000000),'[26]Data Base PAKAI (INPUT)'!$Y$25,IF(AND(T51&gt;5000000000,T51&lt;=10000000000),'[26]Data Base PAKAI (INPUT)'!$AG$25)))</f>
        <v>3</v>
      </c>
      <c r="AG51" s="87">
        <f>IF(AND(T51&gt;1,T51&lt;=100000000),'[26]Data Base PAKAI (INPUT)'!$F$25,IF(AND(T51&gt;100000000,T51&lt;=200000000),'[26]Data Base PAKAI (INPUT)'!$J$25,IF(AND(T51&gt;200000000,T51&lt;=250000000),'[26]Data Base PAKAI (INPUT)'!$N$25,IF(AND(T51&gt;250000000,T51&lt;=500000000),'[26]Data Base PAKAI (INPUT)'!$R$25,IF(AND(T51&gt;500000000,T51&lt;=1000000000),'[26]Data Base PAKAI (INPUT)'!$V$25,IF(AND(T51&gt;1000000000,T51&lt;=2500000000),'[26]Data Base PAKAI (INPUT)'!$Z$25,IF(AND(T51&gt;2500000000,T51&lt;=5000000000),'[26]Data Base PAKAI (INPUT)'!$AD$25,IF(AND(T51&gt;5000000000,T51&lt;=10000000000),'[26]Data Base PAKAI (INPUT)'!AH816))))))))</f>
        <v>3</v>
      </c>
      <c r="AH51" s="87">
        <f t="shared" si="8"/>
        <v>1350000</v>
      </c>
      <c r="AI51" s="87">
        <f t="shared" si="9"/>
        <v>4000000</v>
      </c>
      <c r="AJ51" s="99">
        <f t="shared" si="10"/>
        <v>4000000</v>
      </c>
      <c r="AK51" s="87"/>
      <c r="AL51" s="57">
        <f t="shared" si="11"/>
        <v>89700000</v>
      </c>
    </row>
    <row r="52" spans="1:38" ht="43.5" thickBot="1" x14ac:dyDescent="0.3">
      <c r="A52" s="90"/>
      <c r="B52" s="90"/>
      <c r="C52" s="90"/>
      <c r="D52" s="90"/>
      <c r="E52" s="90"/>
      <c r="F52" s="90"/>
      <c r="G52" s="91"/>
      <c r="H52" s="91"/>
      <c r="I52" s="92"/>
      <c r="J52" s="92" t="s">
        <v>117</v>
      </c>
      <c r="K52" s="92" t="s">
        <v>157</v>
      </c>
      <c r="L52" s="92" t="e">
        <f>INDEX('[26]PENINGKATAN SALURAN DRAINASE'!$D$4:$D$90,MATCH('KEGIATAN DBMSDA 2022'!K52,'[26]PENINGKATAN SALURAN DRAINASE'!$D$4:$D$90,0))</f>
        <v>#N/A</v>
      </c>
      <c r="M52" s="92" t="s">
        <v>158</v>
      </c>
      <c r="N52" s="92" t="s">
        <v>159</v>
      </c>
      <c r="O52" s="92" t="s">
        <v>160</v>
      </c>
      <c r="P52" s="100"/>
      <c r="Q52" s="94" t="e">
        <f>#REF!&amp;" "&amp;#REF!</f>
        <v>#REF!</v>
      </c>
      <c r="R52" s="95" t="s">
        <v>66</v>
      </c>
      <c r="S52" s="87"/>
      <c r="T52" s="57">
        <f t="shared" si="12"/>
        <v>150000000</v>
      </c>
      <c r="U52" s="96" t="str">
        <f t="shared" si="7"/>
        <v>PL</v>
      </c>
      <c r="V52" s="87">
        <v>150000000</v>
      </c>
      <c r="W52" s="97" t="s">
        <v>161</v>
      </c>
      <c r="X52" s="98" t="s">
        <v>162</v>
      </c>
      <c r="Y52" s="88" t="s">
        <v>139</v>
      </c>
      <c r="Z52" s="88">
        <v>1</v>
      </c>
      <c r="AA52" s="88" t="s">
        <v>163</v>
      </c>
      <c r="AB52" s="101">
        <f t="shared" si="3"/>
        <v>350000</v>
      </c>
      <c r="AC52" s="102">
        <f>IF(AND(T52&gt;1,T52&lt;=200000000),'[26]Data Base PAKAI (INPUT)'!$E$24,IF(AND(T52&gt;200000000),'[26]Data Base PAKAI (INPUT)'!$M$24))</f>
        <v>4</v>
      </c>
      <c r="AD52" s="102">
        <f>IF(AND(T52&gt;1,T52&lt;=200000000),'[26]Data Base PAKAI (INPUT)'!$F$24,IF(AND(T52&gt;200000000,T52&lt;=1000000000),'[26]Data Base PAKAI (INPUT)'!$V$24,IF(AND(T52&gt;1000000000),'[26]Data Base PAKAI (INPUT)'!$Z$24)))</f>
        <v>1</v>
      </c>
      <c r="AE52" s="102">
        <f t="shared" si="4"/>
        <v>600000</v>
      </c>
      <c r="AF52" s="102">
        <f>IF(AND(T52&gt;1,T52&lt;=1000000000),'[26]Data Base PAKAI (INPUT)'!$E$25,IF(AND(T52&gt;1000000000,T52&lt;=5000000000),'[26]Data Base PAKAI (INPUT)'!$Y$25,IF(AND(T52&gt;5000000000,T52&lt;=10000000000),'[26]Data Base PAKAI (INPUT)'!$AG$25)))</f>
        <v>3</v>
      </c>
      <c r="AG52" s="102">
        <f>IF(AND(T52&gt;1,T52&lt;=100000000),'[26]Data Base PAKAI (INPUT)'!$F$25,IF(AND(T52&gt;100000000,T52&lt;=200000000),'[26]Data Base PAKAI (INPUT)'!$J$25,IF(AND(T52&gt;200000000,T52&lt;=250000000),'[26]Data Base PAKAI (INPUT)'!$N$25,IF(AND(T52&gt;250000000,T52&lt;=500000000),'[26]Data Base PAKAI (INPUT)'!$R$25,IF(AND(T52&gt;500000000,T52&lt;=1000000000),'[26]Data Base PAKAI (INPUT)'!$V$25,IF(AND(T52&gt;1000000000,T52&lt;=2500000000),'[26]Data Base PAKAI (INPUT)'!$Z$25,IF(AND(T52&gt;2500000000,T52&lt;=5000000000),'[26]Data Base PAKAI (INPUT)'!$AD$25,IF(AND(T52&gt;5000000000,T52&lt;=10000000000),'[26]Data Base PAKAI (INPUT)'!AH817))))))))</f>
        <v>4</v>
      </c>
      <c r="AH52" s="102">
        <f t="shared" si="8"/>
        <v>1800000</v>
      </c>
      <c r="AI52" s="102">
        <f t="shared" si="9"/>
        <v>6000000</v>
      </c>
      <c r="AJ52" s="103">
        <f t="shared" si="10"/>
        <v>6000000</v>
      </c>
      <c r="AK52" s="102"/>
      <c r="AL52" s="101">
        <f t="shared" si="11"/>
        <v>135250000</v>
      </c>
    </row>
    <row r="53" spans="1:38" ht="57.75" thickBot="1" x14ac:dyDescent="0.3">
      <c r="A53" s="90"/>
      <c r="B53" s="90"/>
      <c r="C53" s="90"/>
      <c r="D53" s="90"/>
      <c r="E53" s="90"/>
      <c r="F53" s="90"/>
      <c r="G53" s="91"/>
      <c r="H53" s="91"/>
      <c r="I53" s="92"/>
      <c r="J53" s="92" t="s">
        <v>117</v>
      </c>
      <c r="K53" s="92" t="s">
        <v>164</v>
      </c>
      <c r="L53" s="92" t="e">
        <f>INDEX('[26]PENINGKATAN SALURAN DRAINASE'!$D$4:$D$90,MATCH('KEGIATAN DBMSDA 2022'!K53,'[26]PENINGKATAN SALURAN DRAINASE'!$D$4:$D$90,0))</f>
        <v>#N/A</v>
      </c>
      <c r="M53" s="92" t="s">
        <v>164</v>
      </c>
      <c r="N53" s="92" t="s">
        <v>127</v>
      </c>
      <c r="O53" s="92" t="s">
        <v>127</v>
      </c>
      <c r="P53" s="100"/>
      <c r="Q53" s="94" t="e">
        <f>#REF!&amp;" "&amp;#REF!</f>
        <v>#REF!</v>
      </c>
      <c r="R53" s="95" t="s">
        <v>66</v>
      </c>
      <c r="S53" s="87"/>
      <c r="T53" s="57">
        <f t="shared" si="12"/>
        <v>75000000</v>
      </c>
      <c r="U53" s="96" t="str">
        <f t="shared" si="7"/>
        <v>PL</v>
      </c>
      <c r="V53" s="87">
        <v>75000000</v>
      </c>
      <c r="W53" s="97" t="s">
        <v>165</v>
      </c>
      <c r="X53" s="98" t="s">
        <v>162</v>
      </c>
      <c r="Y53" s="88" t="s">
        <v>139</v>
      </c>
      <c r="Z53" s="88">
        <v>1</v>
      </c>
      <c r="AA53" s="88" t="s">
        <v>163</v>
      </c>
      <c r="AB53" s="101">
        <f t="shared" si="3"/>
        <v>350000</v>
      </c>
      <c r="AC53" s="102">
        <f>IF(AND(T53&gt;1,T53&lt;=200000000),'[26]Data Base PAKAI (INPUT)'!$E$24,IF(AND(T53&gt;200000000),'[26]Data Base PAKAI (INPUT)'!$M$24))</f>
        <v>4</v>
      </c>
      <c r="AD53" s="102">
        <f>IF(AND(T53&gt;1,T53&lt;=200000000),'[26]Data Base PAKAI (INPUT)'!$F$24,IF(AND(T53&gt;200000000,T53&lt;=1000000000),'[26]Data Base PAKAI (INPUT)'!$V$24,IF(AND(T53&gt;1000000000),'[26]Data Base PAKAI (INPUT)'!$Z$24)))</f>
        <v>1</v>
      </c>
      <c r="AE53" s="102">
        <f t="shared" si="4"/>
        <v>600000</v>
      </c>
      <c r="AF53" s="102">
        <f>IF(AND(T53&gt;1,T53&lt;=1000000000),'[26]Data Base PAKAI (INPUT)'!$E$25,IF(AND(T53&gt;1000000000,T53&lt;=5000000000),'[26]Data Base PAKAI (INPUT)'!$Y$25,IF(AND(T53&gt;5000000000,T53&lt;=10000000000),'[26]Data Base PAKAI (INPUT)'!$AG$25)))</f>
        <v>3</v>
      </c>
      <c r="AG53" s="102">
        <f>IF(AND(T53&gt;1,T53&lt;=100000000),'[26]Data Base PAKAI (INPUT)'!$F$25,IF(AND(T53&gt;100000000,T53&lt;=200000000),'[26]Data Base PAKAI (INPUT)'!$J$25,IF(AND(T53&gt;200000000,T53&lt;=250000000),'[26]Data Base PAKAI (INPUT)'!$N$25,IF(AND(T53&gt;250000000,T53&lt;=500000000),'[26]Data Base PAKAI (INPUT)'!$R$25,IF(AND(T53&gt;500000000,T53&lt;=1000000000),'[26]Data Base PAKAI (INPUT)'!$V$25,IF(AND(T53&gt;1000000000,T53&lt;=2500000000),'[26]Data Base PAKAI (INPUT)'!$Z$25,IF(AND(T53&gt;2500000000,T53&lt;=5000000000),'[26]Data Base PAKAI (INPUT)'!$AD$25,IF(AND(T53&gt;5000000000,T53&lt;=10000000000),'[26]Data Base PAKAI (INPUT)'!AH818))))))))</f>
        <v>3</v>
      </c>
      <c r="AH53" s="102">
        <f t="shared" si="8"/>
        <v>1350000</v>
      </c>
      <c r="AI53" s="102">
        <f t="shared" si="9"/>
        <v>3000000</v>
      </c>
      <c r="AJ53" s="103">
        <f t="shared" si="10"/>
        <v>3000000</v>
      </c>
      <c r="AK53" s="102"/>
      <c r="AL53" s="101">
        <f t="shared" si="11"/>
        <v>66700000</v>
      </c>
    </row>
    <row r="54" spans="1:38" ht="43.5" thickBot="1" x14ac:dyDescent="0.3">
      <c r="A54" s="90"/>
      <c r="B54" s="90"/>
      <c r="C54" s="90"/>
      <c r="D54" s="90"/>
      <c r="E54" s="90"/>
      <c r="F54" s="90"/>
      <c r="G54" s="91"/>
      <c r="H54" s="91"/>
      <c r="I54" s="92"/>
      <c r="J54" s="92" t="s">
        <v>117</v>
      </c>
      <c r="K54" s="92" t="s">
        <v>166</v>
      </c>
      <c r="L54" s="92" t="e">
        <f>INDEX('[26]PENINGKATAN SALURAN DRAINASE'!$D$4:$D$90,MATCH('KEGIATAN DBMSDA 2022'!K54,'[26]PENINGKATAN SALURAN DRAINASE'!$D$4:$D$90,0))</f>
        <v>#N/A</v>
      </c>
      <c r="M54" s="92" t="s">
        <v>167</v>
      </c>
      <c r="N54" s="92" t="e">
        <f>INDEX([26]!BARU_1[KELURAHAN],MATCH('KEGIATAN DBMSDA 2022'!K54,[26]!BARU_1[JUDUL],0))</f>
        <v>#REF!</v>
      </c>
      <c r="O54" s="93" t="s">
        <v>127</v>
      </c>
      <c r="P54" s="100"/>
      <c r="Q54" s="94" t="e">
        <f>#REF!&amp;" "&amp;#REF!</f>
        <v>#REF!</v>
      </c>
      <c r="R54" s="95" t="s">
        <v>66</v>
      </c>
      <c r="S54" s="87"/>
      <c r="T54" s="57">
        <f t="shared" si="12"/>
        <v>100000000</v>
      </c>
      <c r="U54" s="96" t="str">
        <f t="shared" si="7"/>
        <v>PL</v>
      </c>
      <c r="V54" s="87">
        <v>100000000</v>
      </c>
      <c r="W54" s="97" t="s">
        <v>165</v>
      </c>
      <c r="X54" s="98" t="s">
        <v>162</v>
      </c>
      <c r="Y54" s="88" t="s">
        <v>139</v>
      </c>
      <c r="Z54" s="88">
        <v>1</v>
      </c>
      <c r="AA54" s="88"/>
      <c r="AB54" s="57">
        <f t="shared" si="3"/>
        <v>350000</v>
      </c>
      <c r="AC54" s="87">
        <f>IF(AND(T54&gt;1,T54&lt;=200000000),'[26]Data Base PAKAI (INPUT)'!$E$24,IF(AND(T54&gt;200000000),'[26]Data Base PAKAI (INPUT)'!$M$24))</f>
        <v>4</v>
      </c>
      <c r="AD54" s="87">
        <f>IF(AND(T54&gt;1,T54&lt;=200000000),'[26]Data Base PAKAI (INPUT)'!$F$24,IF(AND(T54&gt;200000000,T54&lt;=1000000000),'[26]Data Base PAKAI (INPUT)'!$V$24,IF(AND(T54&gt;1000000000),'[26]Data Base PAKAI (INPUT)'!$Z$24)))</f>
        <v>1</v>
      </c>
      <c r="AE54" s="87">
        <f t="shared" si="4"/>
        <v>600000</v>
      </c>
      <c r="AF54" s="87">
        <f>IF(AND(T54&gt;1,T54&lt;=1000000000),'[26]Data Base PAKAI (INPUT)'!$E$25,IF(AND(T54&gt;1000000000,T54&lt;=5000000000),'[26]Data Base PAKAI (INPUT)'!$Y$25,IF(AND(T54&gt;5000000000,T54&lt;=10000000000),'[26]Data Base PAKAI (INPUT)'!$AG$25)))</f>
        <v>3</v>
      </c>
      <c r="AG54" s="87">
        <f>IF(AND(T54&gt;1,T54&lt;=100000000),'[26]Data Base PAKAI (INPUT)'!$F$25,IF(AND(T54&gt;100000000,T54&lt;=200000000),'[26]Data Base PAKAI (INPUT)'!$J$25,IF(AND(T54&gt;200000000,T54&lt;=250000000),'[26]Data Base PAKAI (INPUT)'!$N$25,IF(AND(T54&gt;250000000,T54&lt;=500000000),'[26]Data Base PAKAI (INPUT)'!$R$25,IF(AND(T54&gt;500000000,T54&lt;=1000000000),'[26]Data Base PAKAI (INPUT)'!$V$25,IF(AND(T54&gt;1000000000,T54&lt;=2500000000),'[26]Data Base PAKAI (INPUT)'!$Z$25,IF(AND(T54&gt;2500000000,T54&lt;=5000000000),'[26]Data Base PAKAI (INPUT)'!$AD$25,IF(AND(T54&gt;5000000000,T54&lt;=10000000000),'[26]Data Base PAKAI (INPUT)'!AH819))))))))</f>
        <v>3</v>
      </c>
      <c r="AH54" s="87">
        <f t="shared" si="8"/>
        <v>1350000</v>
      </c>
      <c r="AI54" s="87">
        <f t="shared" si="9"/>
        <v>4000000</v>
      </c>
      <c r="AJ54" s="99">
        <f t="shared" si="10"/>
        <v>4000000</v>
      </c>
      <c r="AK54" s="87"/>
      <c r="AL54" s="57">
        <f t="shared" si="11"/>
        <v>89700000</v>
      </c>
    </row>
    <row r="55" spans="1:38" ht="43.5" thickBot="1" x14ac:dyDescent="0.3">
      <c r="A55" s="90"/>
      <c r="B55" s="90"/>
      <c r="C55" s="90"/>
      <c r="D55" s="90"/>
      <c r="E55" s="90"/>
      <c r="F55" s="90"/>
      <c r="G55" s="91"/>
      <c r="H55" s="91"/>
      <c r="I55" s="92"/>
      <c r="J55" s="92" t="s">
        <v>117</v>
      </c>
      <c r="K55" s="92" t="s">
        <v>168</v>
      </c>
      <c r="L55" s="92" t="e">
        <f>INDEX('[26]PENINGKATAN SALURAN DRAINASE'!$D$4:$D$90,MATCH('KEGIATAN DBMSDA 2022'!K55,'[26]PENINGKATAN SALURAN DRAINASE'!$D$4:$D$90,0))</f>
        <v>#N/A</v>
      </c>
      <c r="M55" s="92" t="s">
        <v>169</v>
      </c>
      <c r="N55" s="92" t="s">
        <v>170</v>
      </c>
      <c r="O55" s="93" t="s">
        <v>171</v>
      </c>
      <c r="P55" s="100"/>
      <c r="Q55" s="94" t="e">
        <f>#REF!&amp;" "&amp;#REF!</f>
        <v>#REF!</v>
      </c>
      <c r="R55" s="95" t="s">
        <v>66</v>
      </c>
      <c r="S55" s="87"/>
      <c r="T55" s="57">
        <f t="shared" si="12"/>
        <v>75000000</v>
      </c>
      <c r="U55" s="96" t="str">
        <f t="shared" si="7"/>
        <v>PL</v>
      </c>
      <c r="V55" s="87">
        <v>75000000</v>
      </c>
      <c r="W55" s="97" t="s">
        <v>172</v>
      </c>
      <c r="X55" s="98" t="s">
        <v>162</v>
      </c>
      <c r="Y55" s="88" t="s">
        <v>139</v>
      </c>
      <c r="Z55" s="88">
        <v>1</v>
      </c>
      <c r="AA55" s="88" t="s">
        <v>163</v>
      </c>
      <c r="AB55" s="101">
        <f t="shared" si="3"/>
        <v>350000</v>
      </c>
      <c r="AC55" s="102">
        <f>IF(AND(T55&gt;1,T55&lt;=200000000),'[26]Data Base PAKAI (INPUT)'!$E$24,IF(AND(T55&gt;200000000),'[26]Data Base PAKAI (INPUT)'!$M$24))</f>
        <v>4</v>
      </c>
      <c r="AD55" s="102">
        <f>IF(AND(T55&gt;1,T55&lt;=200000000),'[26]Data Base PAKAI (INPUT)'!$F$24,IF(AND(T55&gt;200000000,T55&lt;=1000000000),'[26]Data Base PAKAI (INPUT)'!$V$24,IF(AND(T55&gt;1000000000),'[26]Data Base PAKAI (INPUT)'!$Z$24)))</f>
        <v>1</v>
      </c>
      <c r="AE55" s="102">
        <f t="shared" si="4"/>
        <v>600000</v>
      </c>
      <c r="AF55" s="102">
        <f>IF(AND(T55&gt;1,T55&lt;=1000000000),'[26]Data Base PAKAI (INPUT)'!$E$25,IF(AND(T55&gt;1000000000,T55&lt;=5000000000),'[26]Data Base PAKAI (INPUT)'!$Y$25,IF(AND(T55&gt;5000000000,T55&lt;=10000000000),'[26]Data Base PAKAI (INPUT)'!$AG$25)))</f>
        <v>3</v>
      </c>
      <c r="AG55" s="102">
        <f>IF(AND(T55&gt;1,T55&lt;=100000000),'[26]Data Base PAKAI (INPUT)'!$F$25,IF(AND(T55&gt;100000000,T55&lt;=200000000),'[26]Data Base PAKAI (INPUT)'!$J$25,IF(AND(T55&gt;200000000,T55&lt;=250000000),'[26]Data Base PAKAI (INPUT)'!$N$25,IF(AND(T55&gt;250000000,T55&lt;=500000000),'[26]Data Base PAKAI (INPUT)'!$R$25,IF(AND(T55&gt;500000000,T55&lt;=1000000000),'[26]Data Base PAKAI (INPUT)'!$V$25,IF(AND(T55&gt;1000000000,T55&lt;=2500000000),'[26]Data Base PAKAI (INPUT)'!$Z$25,IF(AND(T55&gt;2500000000,T55&lt;=5000000000),'[26]Data Base PAKAI (INPUT)'!$AD$25,IF(AND(T55&gt;5000000000,T55&lt;=10000000000),'[26]Data Base PAKAI (INPUT)'!AH820))))))))</f>
        <v>3</v>
      </c>
      <c r="AH55" s="102">
        <f t="shared" si="8"/>
        <v>1350000</v>
      </c>
      <c r="AI55" s="102">
        <f t="shared" si="9"/>
        <v>3000000</v>
      </c>
      <c r="AJ55" s="103">
        <f t="shared" si="10"/>
        <v>3000000</v>
      </c>
      <c r="AK55" s="102"/>
      <c r="AL55" s="101">
        <f t="shared" si="11"/>
        <v>66700000</v>
      </c>
    </row>
    <row r="56" spans="1:38" ht="43.5" thickBot="1" x14ac:dyDescent="0.3">
      <c r="A56" s="90"/>
      <c r="B56" s="90"/>
      <c r="C56" s="90"/>
      <c r="D56" s="90"/>
      <c r="E56" s="90"/>
      <c r="F56" s="90"/>
      <c r="G56" s="91"/>
      <c r="H56" s="91"/>
      <c r="I56" s="92"/>
      <c r="J56" s="92" t="s">
        <v>117</v>
      </c>
      <c r="K56" s="92" t="s">
        <v>173</v>
      </c>
      <c r="L56" s="92" t="e">
        <f>INDEX('[26]PENINGKATAN SALURAN DRAINASE'!$D$4:$D$90,MATCH('KEGIATAN DBMSDA 2022'!K56,'[26]PENINGKATAN SALURAN DRAINASE'!$D$4:$D$90,0))</f>
        <v>#N/A</v>
      </c>
      <c r="M56" s="92" t="s">
        <v>174</v>
      </c>
      <c r="N56" s="92" t="e">
        <f>INDEX([26]!BARU_1[KELURAHAN],MATCH('KEGIATAN DBMSDA 2022'!K56,[26]!BARU_1[JUDUL],0))</f>
        <v>#REF!</v>
      </c>
      <c r="O56" s="93" t="s">
        <v>171</v>
      </c>
      <c r="P56" s="100"/>
      <c r="Q56" s="94" t="e">
        <f>#REF!&amp;" "&amp;#REF!</f>
        <v>#REF!</v>
      </c>
      <c r="R56" s="95" t="s">
        <v>66</v>
      </c>
      <c r="S56" s="87"/>
      <c r="T56" s="57">
        <f t="shared" si="12"/>
        <v>200000000</v>
      </c>
      <c r="U56" s="96" t="str">
        <f t="shared" si="7"/>
        <v>PL</v>
      </c>
      <c r="V56" s="87">
        <v>200000000</v>
      </c>
      <c r="W56" s="97" t="s">
        <v>175</v>
      </c>
      <c r="X56" s="98" t="s">
        <v>162</v>
      </c>
      <c r="Y56" s="88" t="s">
        <v>139</v>
      </c>
      <c r="Z56" s="88">
        <v>1</v>
      </c>
      <c r="AA56" s="88"/>
      <c r="AB56" s="57">
        <f t="shared" si="3"/>
        <v>350000</v>
      </c>
      <c r="AC56" s="87">
        <f>IF(AND(T56&gt;1,T56&lt;=200000000),'[26]Data Base PAKAI (INPUT)'!$E$24,IF(AND(T56&gt;200000000),'[26]Data Base PAKAI (INPUT)'!$M$24))</f>
        <v>4</v>
      </c>
      <c r="AD56" s="87">
        <f>IF(AND(T56&gt;1,T56&lt;=200000000),'[26]Data Base PAKAI (INPUT)'!$F$24,IF(AND(T56&gt;200000000,T56&lt;=1000000000),'[26]Data Base PAKAI (INPUT)'!$V$24,IF(AND(T56&gt;1000000000),'[26]Data Base PAKAI (INPUT)'!$Z$24)))</f>
        <v>1</v>
      </c>
      <c r="AE56" s="87">
        <f t="shared" si="4"/>
        <v>600000</v>
      </c>
      <c r="AF56" s="87">
        <f>IF(AND(T56&gt;1,T56&lt;=1000000000),'[26]Data Base PAKAI (INPUT)'!$E$25,IF(AND(T56&gt;1000000000,T56&lt;=5000000000),'[26]Data Base PAKAI (INPUT)'!$Y$25,IF(AND(T56&gt;5000000000,T56&lt;=10000000000),'[26]Data Base PAKAI (INPUT)'!$AG$25)))</f>
        <v>3</v>
      </c>
      <c r="AG56" s="87">
        <f>IF(AND(T56&gt;1,T56&lt;=100000000),'[26]Data Base PAKAI (INPUT)'!$F$25,IF(AND(T56&gt;100000000,T56&lt;=200000000),'[26]Data Base PAKAI (INPUT)'!$J$25,IF(AND(T56&gt;200000000,T56&lt;=250000000),'[26]Data Base PAKAI (INPUT)'!$N$25,IF(AND(T56&gt;250000000,T56&lt;=500000000),'[26]Data Base PAKAI (INPUT)'!$R$25,IF(AND(T56&gt;500000000,T56&lt;=1000000000),'[26]Data Base PAKAI (INPUT)'!$V$25,IF(AND(T56&gt;1000000000,T56&lt;=2500000000),'[26]Data Base PAKAI (INPUT)'!$Z$25,IF(AND(T56&gt;2500000000,T56&lt;=5000000000),'[26]Data Base PAKAI (INPUT)'!$AD$25,IF(AND(T56&gt;5000000000,T56&lt;=10000000000),'[26]Data Base PAKAI (INPUT)'!AH821))))))))</f>
        <v>4</v>
      </c>
      <c r="AH56" s="87">
        <f t="shared" si="8"/>
        <v>1800000</v>
      </c>
      <c r="AI56" s="87">
        <f t="shared" si="9"/>
        <v>8000000</v>
      </c>
      <c r="AJ56" s="99">
        <f t="shared" si="10"/>
        <v>8000000</v>
      </c>
      <c r="AK56" s="87"/>
      <c r="AL56" s="57">
        <f t="shared" si="11"/>
        <v>181250000</v>
      </c>
    </row>
    <row r="57" spans="1:38" ht="43.5" thickBot="1" x14ac:dyDescent="0.3">
      <c r="A57" s="90"/>
      <c r="B57" s="90"/>
      <c r="C57" s="90"/>
      <c r="D57" s="90"/>
      <c r="E57" s="90"/>
      <c r="F57" s="90"/>
      <c r="G57" s="91"/>
      <c r="H57" s="91"/>
      <c r="I57" s="92"/>
      <c r="J57" s="92" t="s">
        <v>117</v>
      </c>
      <c r="K57" s="92" t="s">
        <v>176</v>
      </c>
      <c r="L57" s="92" t="e">
        <f>INDEX('[26]PENINGKATAN SALURAN DRAINASE'!$D$4:$D$90,MATCH('KEGIATAN DBMSDA 2022'!K57,'[26]PENINGKATAN SALURAN DRAINASE'!$D$4:$D$90,0))</f>
        <v>#N/A</v>
      </c>
      <c r="M57" s="92" t="s">
        <v>177</v>
      </c>
      <c r="N57" s="92" t="e">
        <f>INDEX([26]!BARU_1[KELURAHAN],MATCH('KEGIATAN DBMSDA 2022'!K57,[26]!BARU_1[JUDUL],0))</f>
        <v>#REF!</v>
      </c>
      <c r="O57" s="93" t="s">
        <v>212</v>
      </c>
      <c r="P57" s="100"/>
      <c r="Q57" s="94" t="e">
        <f>#REF!&amp;" "&amp;#REF!</f>
        <v>#REF!</v>
      </c>
      <c r="R57" s="95" t="s">
        <v>66</v>
      </c>
      <c r="S57" s="87"/>
      <c r="T57" s="57">
        <f t="shared" si="12"/>
        <v>200000000</v>
      </c>
      <c r="U57" s="96" t="str">
        <f t="shared" si="7"/>
        <v>PL</v>
      </c>
      <c r="V57" s="87">
        <v>200000000</v>
      </c>
      <c r="W57" s="97" t="s">
        <v>175</v>
      </c>
      <c r="X57" s="98" t="s">
        <v>162</v>
      </c>
      <c r="Y57" s="88" t="s">
        <v>139</v>
      </c>
      <c r="Z57" s="88">
        <v>1</v>
      </c>
      <c r="AA57" s="88"/>
      <c r="AB57" s="57">
        <f t="shared" si="3"/>
        <v>350000</v>
      </c>
      <c r="AC57" s="87">
        <f>IF(AND(T57&gt;1,T57&lt;=200000000),'[26]Data Base PAKAI (INPUT)'!$E$24,IF(AND(T57&gt;200000000),'[26]Data Base PAKAI (INPUT)'!$M$24))</f>
        <v>4</v>
      </c>
      <c r="AD57" s="87">
        <f>IF(AND(T57&gt;1,T57&lt;=200000000),'[26]Data Base PAKAI (INPUT)'!$F$24,IF(AND(T57&gt;200000000,T57&lt;=1000000000),'[26]Data Base PAKAI (INPUT)'!$V$24,IF(AND(T57&gt;1000000000),'[26]Data Base PAKAI (INPUT)'!$Z$24)))</f>
        <v>1</v>
      </c>
      <c r="AE57" s="87">
        <f t="shared" si="4"/>
        <v>600000</v>
      </c>
      <c r="AF57" s="87">
        <f>IF(AND(T57&gt;1,T57&lt;=1000000000),'[26]Data Base PAKAI (INPUT)'!$E$25,IF(AND(T57&gt;1000000000,T57&lt;=5000000000),'[26]Data Base PAKAI (INPUT)'!$Y$25,IF(AND(T57&gt;5000000000,T57&lt;=10000000000),'[26]Data Base PAKAI (INPUT)'!$AG$25)))</f>
        <v>3</v>
      </c>
      <c r="AG57" s="87">
        <f>IF(AND(T57&gt;1,T57&lt;=100000000),'[26]Data Base PAKAI (INPUT)'!$F$25,IF(AND(T57&gt;100000000,T57&lt;=200000000),'[26]Data Base PAKAI (INPUT)'!$J$25,IF(AND(T57&gt;200000000,T57&lt;=250000000),'[26]Data Base PAKAI (INPUT)'!$N$25,IF(AND(T57&gt;250000000,T57&lt;=500000000),'[26]Data Base PAKAI (INPUT)'!$R$25,IF(AND(T57&gt;500000000,T57&lt;=1000000000),'[26]Data Base PAKAI (INPUT)'!$V$25,IF(AND(T57&gt;1000000000,T57&lt;=2500000000),'[26]Data Base PAKAI (INPUT)'!$Z$25,IF(AND(T57&gt;2500000000,T57&lt;=5000000000),'[26]Data Base PAKAI (INPUT)'!$AD$25,IF(AND(T57&gt;5000000000,T57&lt;=10000000000),'[26]Data Base PAKAI (INPUT)'!AH822))))))))</f>
        <v>4</v>
      </c>
      <c r="AH57" s="87">
        <f t="shared" si="8"/>
        <v>1800000</v>
      </c>
      <c r="AI57" s="87">
        <f t="shared" si="9"/>
        <v>8000000</v>
      </c>
      <c r="AJ57" s="99">
        <f t="shared" si="10"/>
        <v>8000000</v>
      </c>
      <c r="AK57" s="87"/>
      <c r="AL57" s="57">
        <f t="shared" si="11"/>
        <v>181250000</v>
      </c>
    </row>
    <row r="58" spans="1:38" ht="43.5" thickBot="1" x14ac:dyDescent="0.3">
      <c r="A58" s="90"/>
      <c r="B58" s="90"/>
      <c r="C58" s="90"/>
      <c r="D58" s="90"/>
      <c r="E58" s="90"/>
      <c r="F58" s="90"/>
      <c r="G58" s="91"/>
      <c r="H58" s="91"/>
      <c r="I58" s="92"/>
      <c r="J58" s="92" t="s">
        <v>117</v>
      </c>
      <c r="K58" s="92" t="s">
        <v>178</v>
      </c>
      <c r="L58" s="92" t="e">
        <f>INDEX('[26]PENINGKATAN SALURAN DRAINASE'!$D$4:$D$90,MATCH('KEGIATAN DBMSDA 2022'!K58,'[26]PENINGKATAN SALURAN DRAINASE'!$D$4:$D$90,0))</f>
        <v>#N/A</v>
      </c>
      <c r="M58" s="92" t="s">
        <v>179</v>
      </c>
      <c r="N58" s="92" t="e">
        <f>INDEX([26]!BARU_1[KELURAHAN],MATCH('KEGIATAN DBMSDA 2022'!K58,[26]!BARU_1[JUDUL],0))</f>
        <v>#REF!</v>
      </c>
      <c r="O58" s="93" t="s">
        <v>212</v>
      </c>
      <c r="P58" s="100"/>
      <c r="Q58" s="94" t="e">
        <f>#REF!&amp;" "&amp;#REF!</f>
        <v>#REF!</v>
      </c>
      <c r="R58" s="95" t="s">
        <v>66</v>
      </c>
      <c r="S58" s="87"/>
      <c r="T58" s="57">
        <f t="shared" si="12"/>
        <v>200000000</v>
      </c>
      <c r="U58" s="96" t="str">
        <f t="shared" si="7"/>
        <v>PL</v>
      </c>
      <c r="V58" s="87">
        <v>200000000</v>
      </c>
      <c r="W58" s="97" t="s">
        <v>175</v>
      </c>
      <c r="X58" s="98" t="s">
        <v>162</v>
      </c>
      <c r="Y58" s="88" t="s">
        <v>139</v>
      </c>
      <c r="Z58" s="88">
        <v>1</v>
      </c>
      <c r="AA58" s="88"/>
      <c r="AB58" s="57">
        <f t="shared" si="3"/>
        <v>350000</v>
      </c>
      <c r="AC58" s="87">
        <f>IF(AND(T58&gt;1,T58&lt;=200000000),'[26]Data Base PAKAI (INPUT)'!$E$24,IF(AND(T58&gt;200000000),'[26]Data Base PAKAI (INPUT)'!$M$24))</f>
        <v>4</v>
      </c>
      <c r="AD58" s="87">
        <f>IF(AND(T58&gt;1,T58&lt;=200000000),'[26]Data Base PAKAI (INPUT)'!$F$24,IF(AND(T58&gt;200000000,T58&lt;=1000000000),'[26]Data Base PAKAI (INPUT)'!$V$24,IF(AND(T58&gt;1000000000),'[26]Data Base PAKAI (INPUT)'!$Z$24)))</f>
        <v>1</v>
      </c>
      <c r="AE58" s="87">
        <f t="shared" si="4"/>
        <v>600000</v>
      </c>
      <c r="AF58" s="87">
        <f>IF(AND(T58&gt;1,T58&lt;=1000000000),'[26]Data Base PAKAI (INPUT)'!$E$25,IF(AND(T58&gt;1000000000,T58&lt;=5000000000),'[26]Data Base PAKAI (INPUT)'!$Y$25,IF(AND(T58&gt;5000000000,T58&lt;=10000000000),'[26]Data Base PAKAI (INPUT)'!$AG$25)))</f>
        <v>3</v>
      </c>
      <c r="AG58" s="87">
        <f>IF(AND(T58&gt;1,T58&lt;=100000000),'[26]Data Base PAKAI (INPUT)'!$F$25,IF(AND(T58&gt;100000000,T58&lt;=200000000),'[26]Data Base PAKAI (INPUT)'!$J$25,IF(AND(T58&gt;200000000,T58&lt;=250000000),'[26]Data Base PAKAI (INPUT)'!$N$25,IF(AND(T58&gt;250000000,T58&lt;=500000000),'[26]Data Base PAKAI (INPUT)'!$R$25,IF(AND(T58&gt;500000000,T58&lt;=1000000000),'[26]Data Base PAKAI (INPUT)'!$V$25,IF(AND(T58&gt;1000000000,T58&lt;=2500000000),'[26]Data Base PAKAI (INPUT)'!$Z$25,IF(AND(T58&gt;2500000000,T58&lt;=5000000000),'[26]Data Base PAKAI (INPUT)'!$AD$25,IF(AND(T58&gt;5000000000,T58&lt;=10000000000),'[26]Data Base PAKAI (INPUT)'!AH823))))))))</f>
        <v>4</v>
      </c>
      <c r="AH58" s="87">
        <f t="shared" si="8"/>
        <v>1800000</v>
      </c>
      <c r="AI58" s="87">
        <f t="shared" si="9"/>
        <v>8000000</v>
      </c>
      <c r="AJ58" s="99">
        <f t="shared" si="10"/>
        <v>8000000</v>
      </c>
      <c r="AK58" s="87"/>
      <c r="AL58" s="57">
        <f t="shared" si="11"/>
        <v>181250000</v>
      </c>
    </row>
    <row r="59" spans="1:38" ht="43.5" thickBot="1" x14ac:dyDescent="0.3">
      <c r="A59" s="68" t="s">
        <v>33</v>
      </c>
      <c r="B59" s="68" t="s">
        <v>34</v>
      </c>
      <c r="C59" s="68" t="s">
        <v>45</v>
      </c>
      <c r="D59" s="68" t="s">
        <v>37</v>
      </c>
      <c r="E59" s="68" t="s">
        <v>35</v>
      </c>
      <c r="F59" s="68">
        <v>13</v>
      </c>
      <c r="G59" s="70"/>
      <c r="H59" s="70"/>
      <c r="I59" s="71" t="s">
        <v>180</v>
      </c>
      <c r="J59" s="71"/>
      <c r="K59" s="72"/>
      <c r="L59" s="92" t="e">
        <f>INDEX('[26]PENINGKATAN SALURAN DRAINASE'!$D$4:$D$90,MATCH('KEGIATAN DBMSDA 2022'!K59,'[26]PENINGKATAN SALURAN DRAINASE'!$D$4:$D$90,0))</f>
        <v>#N/A</v>
      </c>
      <c r="M59" s="72"/>
      <c r="N59" s="73"/>
      <c r="O59" s="73" t="s">
        <v>110</v>
      </c>
      <c r="P59" s="74"/>
      <c r="Q59" s="74"/>
      <c r="R59" s="75" t="s">
        <v>43</v>
      </c>
      <c r="S59" s="76">
        <f>SUBTOTAL(9,S60:S67)</f>
        <v>9500000000</v>
      </c>
      <c r="T59" s="76">
        <f>SUBTOTAL(9,T60:T67)</f>
        <v>22185000000</v>
      </c>
      <c r="U59" s="77" t="s">
        <v>110</v>
      </c>
      <c r="V59" s="76">
        <f>SUBTOTAL(9,V60:V67)</f>
        <v>12685000000</v>
      </c>
      <c r="W59" s="77" t="s">
        <v>110</v>
      </c>
      <c r="X59" s="77" t="s">
        <v>110</v>
      </c>
      <c r="Y59" s="77" t="s">
        <v>110</v>
      </c>
      <c r="Z59" s="76">
        <f>SUBTOTAL(9,Z60:Z67)</f>
        <v>8</v>
      </c>
      <c r="AA59" s="77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8"/>
    </row>
    <row r="60" spans="1:38" ht="43.5" thickBot="1" x14ac:dyDescent="0.3">
      <c r="A60" s="90"/>
      <c r="B60" s="90"/>
      <c r="C60" s="90"/>
      <c r="D60" s="90"/>
      <c r="E60" s="90"/>
      <c r="F60" s="90"/>
      <c r="G60" s="91"/>
      <c r="H60" s="91"/>
      <c r="I60" s="92"/>
      <c r="J60" s="92"/>
      <c r="K60" s="92" t="s">
        <v>181</v>
      </c>
      <c r="L60" s="92" t="e">
        <f>INDEX('[26]PENINGKATAN SALURAN DRAINASE'!$D$4:$D$90,MATCH('KEGIATAN DBMSDA 2022'!K60,'[26]PENINGKATAN SALURAN DRAINASE'!$D$4:$D$90,0))</f>
        <v>#N/A</v>
      </c>
      <c r="M60" s="92" t="str">
        <f>K60</f>
        <v>Pengadaan Pompa Se-Kota Bekasi</v>
      </c>
      <c r="N60" s="93"/>
      <c r="O60" s="93"/>
      <c r="P60" s="100" t="s">
        <v>182</v>
      </c>
      <c r="Q60" s="104" t="s">
        <v>183</v>
      </c>
      <c r="R60" s="95" t="s">
        <v>66</v>
      </c>
      <c r="S60" s="87">
        <v>6500000000</v>
      </c>
      <c r="T60" s="57">
        <f>S60+V60</f>
        <v>19000000000</v>
      </c>
      <c r="U60" s="96" t="str">
        <f t="shared" ref="U60:U67" si="13">IF(T60&gt;200000000,"LELANG","PL")</f>
        <v>LELANG</v>
      </c>
      <c r="V60" s="87">
        <v>12500000000</v>
      </c>
      <c r="W60" s="97"/>
      <c r="X60" s="98"/>
      <c r="Y60" s="88" t="s">
        <v>115</v>
      </c>
      <c r="Z60" s="88">
        <v>1</v>
      </c>
      <c r="AA60" s="88"/>
      <c r="AB60" s="57"/>
      <c r="AC60" s="87"/>
      <c r="AD60" s="87"/>
      <c r="AE60" s="87"/>
      <c r="AF60" s="87"/>
      <c r="AG60" s="87"/>
      <c r="AH60" s="87"/>
      <c r="AI60" s="87"/>
      <c r="AJ60" s="99"/>
      <c r="AK60" s="87"/>
      <c r="AL60" s="57"/>
    </row>
    <row r="61" spans="1:38" ht="43.5" thickBot="1" x14ac:dyDescent="0.3">
      <c r="A61" s="90"/>
      <c r="B61" s="90"/>
      <c r="C61" s="90"/>
      <c r="D61" s="90"/>
      <c r="E61" s="90"/>
      <c r="F61" s="90"/>
      <c r="G61" s="91"/>
      <c r="H61" s="91"/>
      <c r="I61" s="92"/>
      <c r="J61" s="92"/>
      <c r="K61" s="92" t="s">
        <v>184</v>
      </c>
      <c r="L61" s="92" t="e">
        <f>INDEX('[26]PENINGKATAN SALURAN DRAINASE'!$D$4:$D$90,MATCH('KEGIATAN DBMSDA 2022'!K61,'[26]PENINGKATAN SALURAN DRAINASE'!$D$4:$D$90,0))</f>
        <v>#N/A</v>
      </c>
      <c r="M61" s="92" t="str">
        <f t="shared" ref="M61:M64" si="14">K61</f>
        <v>Pengadaan Pompa Apung</v>
      </c>
      <c r="N61" s="93"/>
      <c r="O61" s="93"/>
      <c r="P61" s="100" t="s">
        <v>182</v>
      </c>
      <c r="Q61" s="104" t="s">
        <v>185</v>
      </c>
      <c r="R61" s="95" t="s">
        <v>66</v>
      </c>
      <c r="S61" s="87">
        <v>1500000000</v>
      </c>
      <c r="T61" s="57">
        <f t="shared" ref="T61:T62" si="15">S61+V61</f>
        <v>1500000000</v>
      </c>
      <c r="U61" s="96" t="str">
        <f t="shared" si="13"/>
        <v>LELANG</v>
      </c>
      <c r="V61" s="87"/>
      <c r="W61" s="97"/>
      <c r="X61" s="98"/>
      <c r="Y61" s="88" t="s">
        <v>129</v>
      </c>
      <c r="Z61" s="88">
        <v>1</v>
      </c>
      <c r="AA61" s="88"/>
      <c r="AB61" s="57"/>
      <c r="AC61" s="87"/>
      <c r="AD61" s="87"/>
      <c r="AE61" s="87"/>
      <c r="AF61" s="87"/>
      <c r="AG61" s="87"/>
      <c r="AH61" s="87"/>
      <c r="AI61" s="87"/>
      <c r="AJ61" s="99"/>
      <c r="AK61" s="87"/>
      <c r="AL61" s="57"/>
    </row>
    <row r="62" spans="1:38" ht="43.5" thickBot="1" x14ac:dyDescent="0.3">
      <c r="A62" s="90"/>
      <c r="B62" s="90"/>
      <c r="C62" s="90"/>
      <c r="D62" s="90"/>
      <c r="E62" s="90"/>
      <c r="F62" s="90"/>
      <c r="G62" s="91"/>
      <c r="H62" s="91"/>
      <c r="I62" s="92"/>
      <c r="J62" s="92"/>
      <c r="K62" s="92" t="s">
        <v>186</v>
      </c>
      <c r="L62" s="92" t="e">
        <f>INDEX('[26]PENINGKATAN SALURAN DRAINASE'!$D$4:$D$90,MATCH('KEGIATAN DBMSDA 2022'!K62,'[26]PENINGKATAN SALURAN DRAINASE'!$D$4:$D$90,0))</f>
        <v>#N/A</v>
      </c>
      <c r="M62" s="92" t="str">
        <f t="shared" si="14"/>
        <v>Pengadaan Pompa Alkon</v>
      </c>
      <c r="N62" s="93"/>
      <c r="O62" s="93"/>
      <c r="P62" s="100" t="s">
        <v>182</v>
      </c>
      <c r="Q62" s="104" t="s">
        <v>185</v>
      </c>
      <c r="R62" s="95" t="s">
        <v>66</v>
      </c>
      <c r="S62" s="87">
        <v>1500000000</v>
      </c>
      <c r="T62" s="57">
        <f t="shared" si="15"/>
        <v>1500000000</v>
      </c>
      <c r="U62" s="96" t="str">
        <f t="shared" si="13"/>
        <v>LELANG</v>
      </c>
      <c r="V62" s="87"/>
      <c r="W62" s="97"/>
      <c r="X62" s="98"/>
      <c r="Y62" s="88" t="s">
        <v>129</v>
      </c>
      <c r="Z62" s="88">
        <v>1</v>
      </c>
      <c r="AA62" s="88"/>
      <c r="AB62" s="57"/>
      <c r="AC62" s="87"/>
      <c r="AD62" s="87"/>
      <c r="AE62" s="87"/>
      <c r="AF62" s="87"/>
      <c r="AG62" s="87"/>
      <c r="AH62" s="87"/>
      <c r="AI62" s="87"/>
      <c r="AJ62" s="99"/>
      <c r="AK62" s="87"/>
      <c r="AL62" s="57"/>
    </row>
    <row r="63" spans="1:38" ht="43.5" thickBot="1" x14ac:dyDescent="0.3">
      <c r="A63" s="90"/>
      <c r="B63" s="90"/>
      <c r="C63" s="90"/>
      <c r="D63" s="90"/>
      <c r="E63" s="90"/>
      <c r="F63" s="90"/>
      <c r="G63" s="91"/>
      <c r="H63" s="91"/>
      <c r="I63" s="92"/>
      <c r="J63" s="92" t="s">
        <v>187</v>
      </c>
      <c r="K63" s="92" t="s">
        <v>188</v>
      </c>
      <c r="L63" s="92" t="e">
        <f>INDEX('[26]PENINGKATAN SALURAN DRAINASE'!$D$4:$D$90,MATCH('KEGIATAN DBMSDA 2022'!K63,'[26]PENINGKATAN SALURAN DRAINASE'!$D$4:$D$90,0))</f>
        <v>#N/A</v>
      </c>
      <c r="M63" s="92" t="str">
        <f t="shared" si="14"/>
        <v>Pengadaan Pompa Sedot 80 PK Rw 07</v>
      </c>
      <c r="N63" s="92" t="s">
        <v>189</v>
      </c>
      <c r="O63" s="93" t="s">
        <v>160</v>
      </c>
      <c r="P63" s="100" t="s">
        <v>190</v>
      </c>
      <c r="Q63" s="100"/>
      <c r="R63" s="95" t="s">
        <v>66</v>
      </c>
      <c r="S63" s="87"/>
      <c r="T63" s="57">
        <f t="shared" ref="T63:T67" si="16">V63+S63</f>
        <v>50000000</v>
      </c>
      <c r="U63" s="96" t="str">
        <f t="shared" si="13"/>
        <v>PL</v>
      </c>
      <c r="V63" s="87">
        <v>50000000</v>
      </c>
      <c r="W63" s="97" t="s">
        <v>161</v>
      </c>
      <c r="X63" s="98" t="s">
        <v>162</v>
      </c>
      <c r="Y63" s="88" t="s">
        <v>139</v>
      </c>
      <c r="Z63" s="88">
        <v>1</v>
      </c>
      <c r="AA63" s="88" t="s">
        <v>163</v>
      </c>
      <c r="AB63" s="101">
        <f t="shared" ref="AB63:AB67" si="17">IF(AND(T63&gt;1,T63&lt;=200000000),350000,IF(AND(T63&gt;200000000),750000))</f>
        <v>350000</v>
      </c>
      <c r="AC63" s="102">
        <f>IF(AND(T63&gt;1,T63&lt;=200000000),'[26]Data Base PAKAI (INPUT)'!$E$24,IF(AND(T63&gt;200000000),'[26]Data Base PAKAI (INPUT)'!$M$24))</f>
        <v>4</v>
      </c>
      <c r="AD63" s="102">
        <f>IF(AND(T63&gt;1,T63&lt;=200000000),'[26]Data Base PAKAI (INPUT)'!$F$24,IF(AND(T63&gt;200000000,T63&lt;=1000000000),'[26]Data Base PAKAI (INPUT)'!$V$24,IF(AND(T63&gt;1000000000),'[26]Data Base PAKAI (INPUT)'!$Z$24)))</f>
        <v>1</v>
      </c>
      <c r="AE63" s="102">
        <f t="shared" ref="AE63:AE67" si="18">AC63*AD63*$AE$5</f>
        <v>600000</v>
      </c>
      <c r="AF63" s="102">
        <f>IF(AND(T63&gt;1,T63&lt;=1000000000),'[26]Data Base PAKAI (INPUT)'!$E$25,IF(AND(T63&gt;1000000000,T63&lt;=5000000000),'[26]Data Base PAKAI (INPUT)'!$Y$25,IF(AND(T63&gt;5000000000,T63&lt;=10000000000),'[26]Data Base PAKAI (INPUT)'!$AG$25)))</f>
        <v>3</v>
      </c>
      <c r="AG63" s="102">
        <f>IF(AND(T63&gt;1,T63&lt;=100000000),'[26]Data Base PAKAI (INPUT)'!$F$25,IF(AND(T63&gt;100000000,T63&lt;=200000000),'[26]Data Base PAKAI (INPUT)'!$J$25,IF(AND(T63&gt;200000000,T63&lt;=250000000),'[26]Data Base PAKAI (INPUT)'!$N$25,IF(AND(T63&gt;250000000,T63&lt;=500000000),'[26]Data Base PAKAI (INPUT)'!$R$25,IF(AND(T63&gt;500000000,T63&lt;=1000000000),'[26]Data Base PAKAI (INPUT)'!$V$25,IF(AND(T63&gt;1000000000,T63&lt;=2500000000),'[26]Data Base PAKAI (INPUT)'!$Z$25,IF(AND(T63&gt;2500000000,T63&lt;=5000000000),'[26]Data Base PAKAI (INPUT)'!$AD$25,IF(AND(T63&gt;5000000000,T63&lt;=10000000000),'[26]Data Base PAKAI (INPUT)'!AH830))))))))</f>
        <v>3</v>
      </c>
      <c r="AH63" s="102">
        <f t="shared" ref="AH63:AH67" si="19">AF63*AG63*$AH$5</f>
        <v>1350000</v>
      </c>
      <c r="AI63" s="102">
        <f t="shared" ref="AI63:AI67" si="20">IF(T63&lt;=4000000000,4%*T63,IF(T63&gt;4000000000,100000000))</f>
        <v>2000000</v>
      </c>
      <c r="AJ63" s="103">
        <f t="shared" ref="AJ63:AJ67" si="21">4%*T63</f>
        <v>2000000</v>
      </c>
      <c r="AK63" s="102"/>
      <c r="AL63" s="101">
        <f t="shared" ref="AL63:AL67" si="22">T63-AB63-AE63-AH63-AI63-AJ63-AK63</f>
        <v>43700000</v>
      </c>
    </row>
    <row r="64" spans="1:38" ht="43.5" thickBot="1" x14ac:dyDescent="0.3">
      <c r="A64" s="90"/>
      <c r="B64" s="90"/>
      <c r="C64" s="90"/>
      <c r="D64" s="90"/>
      <c r="E64" s="90"/>
      <c r="F64" s="90"/>
      <c r="G64" s="91"/>
      <c r="H64" s="91"/>
      <c r="I64" s="92"/>
      <c r="J64" s="92" t="s">
        <v>187</v>
      </c>
      <c r="K64" s="92" t="s">
        <v>191</v>
      </c>
      <c r="L64" s="92" t="e">
        <f>INDEX('[26]PENINGKATAN SALURAN DRAINASE'!$D$4:$D$90,MATCH('KEGIATAN DBMSDA 2022'!K64,'[26]PENINGKATAN SALURAN DRAINASE'!$D$4:$D$90,0))</f>
        <v>#N/A</v>
      </c>
      <c r="M64" s="92" t="str">
        <f t="shared" si="14"/>
        <v>Pengadaan Pompa Air RT. 003 RW. 018</v>
      </c>
      <c r="N64" s="92" t="s">
        <v>159</v>
      </c>
      <c r="O64" s="93" t="s">
        <v>160</v>
      </c>
      <c r="P64" s="100" t="s">
        <v>190</v>
      </c>
      <c r="Q64" s="100"/>
      <c r="R64" s="95" t="s">
        <v>66</v>
      </c>
      <c r="S64" s="87"/>
      <c r="T64" s="57">
        <f t="shared" si="16"/>
        <v>30000000</v>
      </c>
      <c r="U64" s="96" t="str">
        <f t="shared" si="13"/>
        <v>PL</v>
      </c>
      <c r="V64" s="87">
        <v>30000000</v>
      </c>
      <c r="W64" s="97" t="s">
        <v>161</v>
      </c>
      <c r="X64" s="98" t="s">
        <v>162</v>
      </c>
      <c r="Y64" s="88" t="s">
        <v>139</v>
      </c>
      <c r="Z64" s="88">
        <v>1</v>
      </c>
      <c r="AA64" s="88" t="s">
        <v>163</v>
      </c>
      <c r="AB64" s="101">
        <f t="shared" si="17"/>
        <v>350000</v>
      </c>
      <c r="AC64" s="102">
        <f>IF(AND(T64&gt;1,T64&lt;=200000000),'[26]Data Base PAKAI (INPUT)'!$E$24,IF(AND(T64&gt;200000000),'[26]Data Base PAKAI (INPUT)'!$M$24))</f>
        <v>4</v>
      </c>
      <c r="AD64" s="102">
        <f>IF(AND(T64&gt;1,T64&lt;=200000000),'[26]Data Base PAKAI (INPUT)'!$F$24,IF(AND(T64&gt;200000000,T64&lt;=1000000000),'[26]Data Base PAKAI (INPUT)'!$V$24,IF(AND(T64&gt;1000000000),'[26]Data Base PAKAI (INPUT)'!$Z$24)))</f>
        <v>1</v>
      </c>
      <c r="AE64" s="102">
        <f t="shared" si="18"/>
        <v>600000</v>
      </c>
      <c r="AF64" s="102">
        <f>IF(AND(T64&gt;1,T64&lt;=1000000000),'[26]Data Base PAKAI (INPUT)'!$E$25,IF(AND(T64&gt;1000000000,T64&lt;=5000000000),'[26]Data Base PAKAI (INPUT)'!$Y$25,IF(AND(T64&gt;5000000000,T64&lt;=10000000000),'[26]Data Base PAKAI (INPUT)'!$AG$25)))</f>
        <v>3</v>
      </c>
      <c r="AG64" s="102">
        <f>IF(AND(T64&gt;1,T64&lt;=100000000),'[26]Data Base PAKAI (INPUT)'!$F$25,IF(AND(T64&gt;100000000,T64&lt;=200000000),'[26]Data Base PAKAI (INPUT)'!$J$25,IF(AND(T64&gt;200000000,T64&lt;=250000000),'[26]Data Base PAKAI (INPUT)'!$N$25,IF(AND(T64&gt;250000000,T64&lt;=500000000),'[26]Data Base PAKAI (INPUT)'!$R$25,IF(AND(T64&gt;500000000,T64&lt;=1000000000),'[26]Data Base PAKAI (INPUT)'!$V$25,IF(AND(T64&gt;1000000000,T64&lt;=2500000000),'[26]Data Base PAKAI (INPUT)'!$Z$25,IF(AND(T64&gt;2500000000,T64&lt;=5000000000),'[26]Data Base PAKAI (INPUT)'!$AD$25,IF(AND(T64&gt;5000000000,T64&lt;=10000000000),'[26]Data Base PAKAI (INPUT)'!AH831))))))))</f>
        <v>3</v>
      </c>
      <c r="AH64" s="102">
        <f t="shared" si="19"/>
        <v>1350000</v>
      </c>
      <c r="AI64" s="102">
        <f t="shared" si="20"/>
        <v>1200000</v>
      </c>
      <c r="AJ64" s="103">
        <f t="shared" si="21"/>
        <v>1200000</v>
      </c>
      <c r="AK64" s="102"/>
      <c r="AL64" s="101">
        <f t="shared" si="22"/>
        <v>25300000</v>
      </c>
    </row>
    <row r="65" spans="1:38" ht="43.5" thickBot="1" x14ac:dyDescent="0.3">
      <c r="A65" s="90"/>
      <c r="B65" s="90"/>
      <c r="C65" s="90"/>
      <c r="D65" s="90"/>
      <c r="E65" s="90"/>
      <c r="F65" s="90"/>
      <c r="G65" s="91"/>
      <c r="H65" s="91"/>
      <c r="I65" s="92"/>
      <c r="J65" s="92" t="s">
        <v>187</v>
      </c>
      <c r="K65" s="92" t="s">
        <v>192</v>
      </c>
      <c r="L65" s="92" t="e">
        <f>INDEX('[26]PENINGKATAN SALURAN DRAINASE'!$D$4:$D$90,MATCH('KEGIATAN DBMSDA 2022'!K65,'[26]PENINGKATAN SALURAN DRAINASE'!$D$4:$D$90,0))</f>
        <v>#N/A</v>
      </c>
      <c r="M65" s="92" t="str">
        <f>K65</f>
        <v>Pengadaan Mesin Pompa Banjir 2 unit di RW. 024 Kel. Pengasinan</v>
      </c>
      <c r="N65" s="92" t="e">
        <f>INDEX([26]!BARU_1[KELURAHAN],MATCH('KEGIATAN DBMSDA 2022'!K65,[26]!BARU_1[JUDUL],0))</f>
        <v>#REF!</v>
      </c>
      <c r="O65" s="93" t="s">
        <v>735</v>
      </c>
      <c r="P65" s="100" t="s">
        <v>193</v>
      </c>
      <c r="Q65" s="100"/>
      <c r="R65" s="95" t="s">
        <v>66</v>
      </c>
      <c r="S65" s="87"/>
      <c r="T65" s="57">
        <f t="shared" si="16"/>
        <v>25000000</v>
      </c>
      <c r="U65" s="96" t="str">
        <f t="shared" si="13"/>
        <v>PL</v>
      </c>
      <c r="V65" s="87">
        <v>25000000</v>
      </c>
      <c r="W65" s="97" t="s">
        <v>194</v>
      </c>
      <c r="X65" s="98" t="s">
        <v>162</v>
      </c>
      <c r="Y65" s="88" t="s">
        <v>139</v>
      </c>
      <c r="Z65" s="88">
        <v>1</v>
      </c>
      <c r="AA65" s="88"/>
      <c r="AB65" s="57">
        <f t="shared" si="17"/>
        <v>350000</v>
      </c>
      <c r="AC65" s="87">
        <f>IF(AND(T65&gt;1,T65&lt;=200000000),'[26]Data Base PAKAI (INPUT)'!$E$24,IF(AND(T65&gt;200000000),'[26]Data Base PAKAI (INPUT)'!$M$24))</f>
        <v>4</v>
      </c>
      <c r="AD65" s="87">
        <f>IF(AND(T65&gt;1,T65&lt;=200000000),'[26]Data Base PAKAI (INPUT)'!$F$24,IF(AND(T65&gt;200000000,T65&lt;=1000000000),'[26]Data Base PAKAI (INPUT)'!$V$24,IF(AND(T65&gt;1000000000),'[26]Data Base PAKAI (INPUT)'!$Z$24)))</f>
        <v>1</v>
      </c>
      <c r="AE65" s="87">
        <f t="shared" si="18"/>
        <v>600000</v>
      </c>
      <c r="AF65" s="87">
        <f>IF(AND(T65&gt;1,T65&lt;=1000000000),'[26]Data Base PAKAI (INPUT)'!$E$25,IF(AND(T65&gt;1000000000,T65&lt;=5000000000),'[26]Data Base PAKAI (INPUT)'!$Y$25,IF(AND(T65&gt;5000000000,T65&lt;=10000000000),'[26]Data Base PAKAI (INPUT)'!$AG$25)))</f>
        <v>3</v>
      </c>
      <c r="AG65" s="87">
        <f>IF(AND(T65&gt;1,T65&lt;=100000000),'[26]Data Base PAKAI (INPUT)'!$F$25,IF(AND(T65&gt;100000000,T65&lt;=200000000),'[26]Data Base PAKAI (INPUT)'!$J$25,IF(AND(T65&gt;200000000,T65&lt;=250000000),'[26]Data Base PAKAI (INPUT)'!$N$25,IF(AND(T65&gt;250000000,T65&lt;=500000000),'[26]Data Base PAKAI (INPUT)'!$R$25,IF(AND(T65&gt;500000000,T65&lt;=1000000000),'[26]Data Base PAKAI (INPUT)'!$V$25,IF(AND(T65&gt;1000000000,T65&lt;=2500000000),'[26]Data Base PAKAI (INPUT)'!$Z$25,IF(AND(T65&gt;2500000000,T65&lt;=5000000000),'[26]Data Base PAKAI (INPUT)'!$AD$25,IF(AND(T65&gt;5000000000,T65&lt;=10000000000),'[26]Data Base PAKAI (INPUT)'!AH832))))))))</f>
        <v>3</v>
      </c>
      <c r="AH65" s="87">
        <f t="shared" si="19"/>
        <v>1350000</v>
      </c>
      <c r="AI65" s="87">
        <f t="shared" si="20"/>
        <v>1000000</v>
      </c>
      <c r="AJ65" s="99">
        <f t="shared" si="21"/>
        <v>1000000</v>
      </c>
      <c r="AK65" s="87"/>
      <c r="AL65" s="57">
        <f t="shared" si="22"/>
        <v>20700000</v>
      </c>
    </row>
    <row r="66" spans="1:38" ht="64.5" customHeight="1" thickBot="1" x14ac:dyDescent="0.3">
      <c r="A66" s="90"/>
      <c r="B66" s="90"/>
      <c r="C66" s="90"/>
      <c r="D66" s="90"/>
      <c r="E66" s="90"/>
      <c r="F66" s="90"/>
      <c r="G66" s="91"/>
      <c r="H66" s="91"/>
      <c r="I66" s="92"/>
      <c r="J66" s="92" t="s">
        <v>187</v>
      </c>
      <c r="K66" s="92" t="s">
        <v>195</v>
      </c>
      <c r="L66" s="92" t="e">
        <f>INDEX('[26]PENINGKATAN SALURAN DRAINASE'!$D$4:$D$90,MATCH('KEGIATAN DBMSDA 2022'!K66,'[26]PENINGKATAN SALURAN DRAINASE'!$D$4:$D$90,0))</f>
        <v>#N/A</v>
      </c>
      <c r="M66" s="92" t="s">
        <v>196</v>
      </c>
      <c r="N66" s="92" t="e">
        <f>INDEX([26]!BARU_1[KELURAHAN],MATCH('KEGIATAN DBMSDA 2022'!K66,[26]!BARU_1[JUDUL],0))</f>
        <v>#REF!</v>
      </c>
      <c r="O66" s="93" t="s">
        <v>124</v>
      </c>
      <c r="P66" s="100" t="s">
        <v>197</v>
      </c>
      <c r="Q66" s="100"/>
      <c r="R66" s="95" t="s">
        <v>66</v>
      </c>
      <c r="S66" s="87"/>
      <c r="T66" s="57">
        <f t="shared" si="16"/>
        <v>50000000</v>
      </c>
      <c r="U66" s="96" t="str">
        <f t="shared" si="13"/>
        <v>PL</v>
      </c>
      <c r="V66" s="87">
        <v>50000000</v>
      </c>
      <c r="W66" s="97" t="s">
        <v>198</v>
      </c>
      <c r="X66" s="98" t="s">
        <v>162</v>
      </c>
      <c r="Y66" s="88" t="s">
        <v>139</v>
      </c>
      <c r="Z66" s="88">
        <v>1</v>
      </c>
      <c r="AA66" s="88"/>
      <c r="AB66" s="57">
        <f t="shared" si="17"/>
        <v>350000</v>
      </c>
      <c r="AC66" s="87">
        <f>IF(AND(T66&gt;1,T66&lt;=200000000),'[26]Data Base PAKAI (INPUT)'!$E$24,IF(AND(T66&gt;200000000),'[26]Data Base PAKAI (INPUT)'!$M$24))</f>
        <v>4</v>
      </c>
      <c r="AD66" s="87">
        <f>IF(AND(T66&gt;1,T66&lt;=200000000),'[26]Data Base PAKAI (INPUT)'!$F$24,IF(AND(T66&gt;200000000,T66&lt;=1000000000),'[26]Data Base PAKAI (INPUT)'!$V$24,IF(AND(T66&gt;1000000000),'[26]Data Base PAKAI (INPUT)'!$Z$24)))</f>
        <v>1</v>
      </c>
      <c r="AE66" s="87">
        <f t="shared" si="18"/>
        <v>600000</v>
      </c>
      <c r="AF66" s="87">
        <f>IF(AND(T66&gt;1,T66&lt;=1000000000),'[26]Data Base PAKAI (INPUT)'!$E$25,IF(AND(T66&gt;1000000000,T66&lt;=5000000000),'[26]Data Base PAKAI (INPUT)'!$Y$25,IF(AND(T66&gt;5000000000,T66&lt;=10000000000),'[26]Data Base PAKAI (INPUT)'!$AG$25)))</f>
        <v>3</v>
      </c>
      <c r="AG66" s="87">
        <f>IF(AND(T66&gt;1,T66&lt;=100000000),'[26]Data Base PAKAI (INPUT)'!$F$25,IF(AND(T66&gt;100000000,T66&lt;=200000000),'[26]Data Base PAKAI (INPUT)'!$J$25,IF(AND(T66&gt;200000000,T66&lt;=250000000),'[26]Data Base PAKAI (INPUT)'!$N$25,IF(AND(T66&gt;250000000,T66&lt;=500000000),'[26]Data Base PAKAI (INPUT)'!$R$25,IF(AND(T66&gt;500000000,T66&lt;=1000000000),'[26]Data Base PAKAI (INPUT)'!$V$25,IF(AND(T66&gt;1000000000,T66&lt;=2500000000),'[26]Data Base PAKAI (INPUT)'!$Z$25,IF(AND(T66&gt;2500000000,T66&lt;=5000000000),'[26]Data Base PAKAI (INPUT)'!$AD$25,IF(AND(T66&gt;5000000000,T66&lt;=10000000000),'[26]Data Base PAKAI (INPUT)'!AH834))))))))</f>
        <v>3</v>
      </c>
      <c r="AH66" s="87">
        <f t="shared" si="19"/>
        <v>1350000</v>
      </c>
      <c r="AI66" s="87">
        <f t="shared" si="20"/>
        <v>2000000</v>
      </c>
      <c r="AJ66" s="99">
        <f t="shared" si="21"/>
        <v>2000000</v>
      </c>
      <c r="AK66" s="87"/>
      <c r="AL66" s="57">
        <f t="shared" si="22"/>
        <v>43700000</v>
      </c>
    </row>
    <row r="67" spans="1:38" ht="43.5" thickBot="1" x14ac:dyDescent="0.3">
      <c r="A67" s="90"/>
      <c r="B67" s="90"/>
      <c r="C67" s="90"/>
      <c r="D67" s="90"/>
      <c r="E67" s="90"/>
      <c r="F67" s="90"/>
      <c r="G67" s="91"/>
      <c r="H67" s="91"/>
      <c r="I67" s="92"/>
      <c r="J67" s="92" t="s">
        <v>187</v>
      </c>
      <c r="K67" s="92" t="s">
        <v>199</v>
      </c>
      <c r="L67" s="92" t="e">
        <f>INDEX('[26]PENINGKATAN SALURAN DRAINASE'!$D$4:$D$90,MATCH('KEGIATAN DBMSDA 2022'!K67,'[26]PENINGKATAN SALURAN DRAINASE'!$D$4:$D$90,0))</f>
        <v>#N/A</v>
      </c>
      <c r="M67" s="92" t="str">
        <f t="shared" ref="M67" si="23">K67</f>
        <v>Pengadaan Pompa Buang Aliran Air Hujan Bintang Metropole RW 13</v>
      </c>
      <c r="N67" s="92" t="s">
        <v>200</v>
      </c>
      <c r="O67" s="93" t="s">
        <v>201</v>
      </c>
      <c r="P67" s="100" t="s">
        <v>202</v>
      </c>
      <c r="Q67" s="100"/>
      <c r="R67" s="95" t="s">
        <v>66</v>
      </c>
      <c r="S67" s="87"/>
      <c r="T67" s="57">
        <f t="shared" si="16"/>
        <v>30000000</v>
      </c>
      <c r="U67" s="96" t="str">
        <f t="shared" si="13"/>
        <v>PL</v>
      </c>
      <c r="V67" s="87">
        <v>30000000</v>
      </c>
      <c r="W67" s="97" t="s">
        <v>203</v>
      </c>
      <c r="X67" s="98" t="s">
        <v>162</v>
      </c>
      <c r="Y67" s="88" t="s">
        <v>139</v>
      </c>
      <c r="Z67" s="88">
        <v>1</v>
      </c>
      <c r="AA67" s="88" t="s">
        <v>163</v>
      </c>
      <c r="AB67" s="101">
        <f t="shared" si="17"/>
        <v>350000</v>
      </c>
      <c r="AC67" s="102">
        <f>IF(AND(T67&gt;1,T67&lt;=200000000),'[26]Data Base PAKAI (INPUT)'!$E$24,IF(AND(T67&gt;200000000),'[26]Data Base PAKAI (INPUT)'!$M$24))</f>
        <v>4</v>
      </c>
      <c r="AD67" s="102">
        <f>IF(AND(T67&gt;1,T67&lt;=200000000),'[26]Data Base PAKAI (INPUT)'!$F$24,IF(AND(T67&gt;200000000,T67&lt;=1000000000),'[26]Data Base PAKAI (INPUT)'!$V$24,IF(AND(T67&gt;1000000000),'[26]Data Base PAKAI (INPUT)'!$Z$24)))</f>
        <v>1</v>
      </c>
      <c r="AE67" s="102">
        <f t="shared" si="18"/>
        <v>600000</v>
      </c>
      <c r="AF67" s="102">
        <f>IF(AND(T67&gt;1,T67&lt;=1000000000),'[26]Data Base PAKAI (INPUT)'!$E$25,IF(AND(T67&gt;1000000000,T67&lt;=5000000000),'[26]Data Base PAKAI (INPUT)'!$Y$25,IF(AND(T67&gt;5000000000,T67&lt;=10000000000),'[26]Data Base PAKAI (INPUT)'!$AG$25)))</f>
        <v>3</v>
      </c>
      <c r="AG67" s="102">
        <f>IF(AND(T67&gt;1,T67&lt;=100000000),'[26]Data Base PAKAI (INPUT)'!$F$25,IF(AND(T67&gt;100000000,T67&lt;=200000000),'[26]Data Base PAKAI (INPUT)'!$J$25,IF(AND(T67&gt;200000000,T67&lt;=250000000),'[26]Data Base PAKAI (INPUT)'!$N$25,IF(AND(T67&gt;250000000,T67&lt;=500000000),'[26]Data Base PAKAI (INPUT)'!$R$25,IF(AND(T67&gt;500000000,T67&lt;=1000000000),'[26]Data Base PAKAI (INPUT)'!$V$25,IF(AND(T67&gt;1000000000,T67&lt;=2500000000),'[26]Data Base PAKAI (INPUT)'!$Z$25,IF(AND(T67&gt;2500000000,T67&lt;=5000000000),'[26]Data Base PAKAI (INPUT)'!$AD$25,IF(AND(T67&gt;5000000000,T67&lt;=10000000000),'[26]Data Base PAKAI (INPUT)'!AH835))))))))</f>
        <v>3</v>
      </c>
      <c r="AH67" s="102">
        <f t="shared" si="19"/>
        <v>1350000</v>
      </c>
      <c r="AI67" s="102">
        <f t="shared" si="20"/>
        <v>1200000</v>
      </c>
      <c r="AJ67" s="103">
        <f t="shared" si="21"/>
        <v>1200000</v>
      </c>
      <c r="AK67" s="102"/>
      <c r="AL67" s="101">
        <f t="shared" si="22"/>
        <v>25300000</v>
      </c>
    </row>
    <row r="68" spans="1:38" ht="43.5" thickBot="1" x14ac:dyDescent="0.3">
      <c r="A68" s="68" t="s">
        <v>33</v>
      </c>
      <c r="B68" s="68" t="s">
        <v>34</v>
      </c>
      <c r="C68" s="68" t="s">
        <v>45</v>
      </c>
      <c r="D68" s="68" t="s">
        <v>37</v>
      </c>
      <c r="E68" s="68" t="s">
        <v>35</v>
      </c>
      <c r="F68" s="68">
        <v>14</v>
      </c>
      <c r="G68" s="70"/>
      <c r="H68" s="70"/>
      <c r="I68" s="71" t="s">
        <v>204</v>
      </c>
      <c r="J68" s="71"/>
      <c r="K68" s="72"/>
      <c r="L68" s="92" t="e">
        <f>INDEX('[26]PENINGKATAN SALURAN DRAINASE'!$D$4:$D$90,MATCH('KEGIATAN DBMSDA 2022'!K68,'[26]PENINGKATAN SALURAN DRAINASE'!$D$4:$D$90,0))</f>
        <v>#N/A</v>
      </c>
      <c r="M68" s="72"/>
      <c r="N68" s="73"/>
      <c r="O68" s="73" t="s">
        <v>110</v>
      </c>
      <c r="P68" s="74" t="s">
        <v>205</v>
      </c>
      <c r="Q68" s="74"/>
      <c r="R68" s="75" t="s">
        <v>43</v>
      </c>
      <c r="S68" s="76">
        <f>SUBTOTAL(9,S69:S73)</f>
        <v>10000000000</v>
      </c>
      <c r="T68" s="76">
        <f>SUBTOTAL(9,T69:T73)</f>
        <v>12211133574</v>
      </c>
      <c r="U68" s="77" t="s">
        <v>110</v>
      </c>
      <c r="V68" s="76">
        <f>SUBTOTAL(9,V69:V73)</f>
        <v>2211133574</v>
      </c>
      <c r="W68" s="77" t="s">
        <v>110</v>
      </c>
      <c r="X68" s="77" t="s">
        <v>110</v>
      </c>
      <c r="Y68" s="77" t="s">
        <v>110</v>
      </c>
      <c r="Z68" s="76">
        <f>SUBTOTAL(9,Z69:Z73)</f>
        <v>5</v>
      </c>
      <c r="AA68" s="77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8"/>
    </row>
    <row r="69" spans="1:38" ht="43.5" thickBot="1" x14ac:dyDescent="0.3">
      <c r="A69" s="90"/>
      <c r="B69" s="90"/>
      <c r="C69" s="90"/>
      <c r="D69" s="90"/>
      <c r="E69" s="90"/>
      <c r="F69" s="90"/>
      <c r="G69" s="91"/>
      <c r="H69" s="91"/>
      <c r="I69" s="92"/>
      <c r="J69" s="92" t="s">
        <v>187</v>
      </c>
      <c r="K69" s="92" t="s">
        <v>206</v>
      </c>
      <c r="L69" s="92" t="e">
        <f>INDEX('[26]PENINGKATAN SALURAN DRAINASE'!$D$4:$D$90,MATCH('KEGIATAN DBMSDA 2022'!K69,'[26]PENINGKATAN SALURAN DRAINASE'!$D$4:$D$90,0))</f>
        <v>#N/A</v>
      </c>
      <c r="M69" s="92" t="str">
        <f>K69</f>
        <v>Pembangunan Polder Jatikramat Kec. Jatiasih</v>
      </c>
      <c r="N69" s="93" t="s">
        <v>207</v>
      </c>
      <c r="O69" s="93" t="s">
        <v>124</v>
      </c>
      <c r="P69" s="100" t="s">
        <v>208</v>
      </c>
      <c r="Q69" s="100"/>
      <c r="R69" s="95" t="s">
        <v>66</v>
      </c>
      <c r="S69" s="87">
        <v>3000000000</v>
      </c>
      <c r="T69" s="57">
        <f t="shared" ref="T69:T70" si="24">S69+V69</f>
        <v>3000000000</v>
      </c>
      <c r="U69" s="96" t="str">
        <f t="shared" ref="U69:U73" si="25">IF(T69&gt;200000000,"LELANG","PL")</f>
        <v>LELANG</v>
      </c>
      <c r="V69" s="87"/>
      <c r="W69" s="97"/>
      <c r="X69" s="98"/>
      <c r="Y69" s="105" t="s">
        <v>209</v>
      </c>
      <c r="Z69" s="88">
        <v>1</v>
      </c>
      <c r="AA69" s="106"/>
      <c r="AB69" s="57">
        <f t="shared" ref="AB69:AB73" si="26">IF(AND(T69&gt;1,T69&lt;=200000000),350000,IF(AND(T69&gt;200000000),750000))</f>
        <v>750000</v>
      </c>
      <c r="AC69" s="87">
        <f>IF(AND(T69&gt;1,T69&lt;=200000000),'[26]Data Base PAKAI (INPUT)'!$E$24,IF(AND(T69&gt;200000000),'[26]Data Base PAKAI (INPUT)'!$M$24))</f>
        <v>6</v>
      </c>
      <c r="AD69" s="87">
        <f>IF(AND(T69&gt;1,T69&lt;=200000000),'[26]Data Base PAKAI (INPUT)'!$F$24,IF(AND(T69&gt;200000000,T69&lt;=1000000000),'[26]Data Base PAKAI (INPUT)'!$V$24,IF(AND(T69&gt;1000000000),'[26]Data Base PAKAI (INPUT)'!$Z$24)))</f>
        <v>3</v>
      </c>
      <c r="AE69" s="87">
        <f t="shared" ref="AE69:AE73" si="27">AC69*AD69*$AE$5</f>
        <v>2700000</v>
      </c>
      <c r="AF69" s="87">
        <f>IF(AND(T69&gt;1,T69&lt;=1000000000),'[26]Data Base PAKAI (INPUT)'!$E$25,IF(AND(T69&gt;1000000000,T69&lt;=5000000000),'[26]Data Base PAKAI (INPUT)'!$Y$25,IF(AND(T69&gt;5000000000,T69&lt;=10000000000),'[26]Data Base PAKAI (INPUT)'!$AG$25)))</f>
        <v>4</v>
      </c>
      <c r="AG69" s="87">
        <f>IF(AND(T69&gt;1,T69&lt;=100000000),'[26]Data Base PAKAI (INPUT)'!$F$25,IF(AND(T69&gt;100000000,T69&lt;=200000000),'[26]Data Base PAKAI (INPUT)'!$J$25,IF(AND(T69&gt;200000000,T69&lt;=250000000),'[26]Data Base PAKAI (INPUT)'!$N$25,IF(AND(T69&gt;250000000,T69&lt;=500000000),'[26]Data Base PAKAI (INPUT)'!$R$25,IF(AND(T69&gt;500000000,T69&lt;=1000000000),'[26]Data Base PAKAI (INPUT)'!$V$25,IF(AND(T69&gt;1000000000,T69&lt;=2500000000),'[26]Data Base PAKAI (INPUT)'!$Z$25,IF(AND(T69&gt;2500000000,T69&lt;=5000000000),'[26]Data Base PAKAI (INPUT)'!$AD$25,IF(AND(T69&gt;5000000000,T69&lt;=10000000000),'[26]Data Base PAKAI (INPUT)'!AH840))))))))</f>
        <v>10</v>
      </c>
      <c r="AH69" s="87">
        <f t="shared" ref="AH69:AH73" si="28">AF69*AG69*$AH$5</f>
        <v>6000000</v>
      </c>
      <c r="AI69" s="87">
        <f t="shared" ref="AI69:AI73" si="29">IF(T69&lt;=4000000000,4%*T69,IF(T69&gt;4000000000,100000000))</f>
        <v>120000000</v>
      </c>
      <c r="AJ69" s="99">
        <f t="shared" ref="AJ69:AJ73" si="30">4%*T69</f>
        <v>120000000</v>
      </c>
      <c r="AK69" s="87"/>
      <c r="AL69" s="57">
        <f t="shared" ref="AL69:AL73" si="31">T69-AB69-AE69-AH69-AI69-AJ69-AK69</f>
        <v>2750550000</v>
      </c>
    </row>
    <row r="70" spans="1:38" ht="43.5" thickBot="1" x14ac:dyDescent="0.3">
      <c r="A70" s="90"/>
      <c r="B70" s="90"/>
      <c r="C70" s="90"/>
      <c r="D70" s="90"/>
      <c r="E70" s="90"/>
      <c r="F70" s="90"/>
      <c r="G70" s="91"/>
      <c r="H70" s="91"/>
      <c r="I70" s="92"/>
      <c r="J70" s="92" t="s">
        <v>187</v>
      </c>
      <c r="K70" s="92" t="s">
        <v>210</v>
      </c>
      <c r="L70" s="92" t="e">
        <f>INDEX('[26]PENINGKATAN SALURAN DRAINASE'!$D$4:$D$90,MATCH('KEGIATAN DBMSDA 2022'!K70,'[26]PENINGKATAN SALURAN DRAINASE'!$D$4:$D$90,0))</f>
        <v>#N/A</v>
      </c>
      <c r="M70" s="92" t="str">
        <f t="shared" ref="M70:M73" si="32">K70</f>
        <v>Pembangunan Polder Dan Bangunan Pelengkap Perum Chandra RT 007 RW 016 Kel. Jatirahayu</v>
      </c>
      <c r="N70" s="93" t="s">
        <v>211</v>
      </c>
      <c r="O70" s="93" t="s">
        <v>212</v>
      </c>
      <c r="P70" s="100" t="s">
        <v>213</v>
      </c>
      <c r="Q70" s="100"/>
      <c r="R70" s="95" t="s">
        <v>66</v>
      </c>
      <c r="S70" s="87">
        <v>5000000000</v>
      </c>
      <c r="T70" s="57">
        <f t="shared" si="24"/>
        <v>6811133574</v>
      </c>
      <c r="U70" s="96" t="str">
        <f t="shared" si="25"/>
        <v>LELANG</v>
      </c>
      <c r="V70" s="87">
        <v>1811133574</v>
      </c>
      <c r="W70" s="97"/>
      <c r="X70" s="98"/>
      <c r="Y70" s="98" t="s">
        <v>214</v>
      </c>
      <c r="Z70" s="88">
        <v>1</v>
      </c>
      <c r="AA70" s="98"/>
      <c r="AB70" s="57">
        <f t="shared" si="26"/>
        <v>750000</v>
      </c>
      <c r="AC70" s="87">
        <f>IF(AND(T70&gt;1,T70&lt;=200000000),'[26]Data Base PAKAI (INPUT)'!$E$24,IF(AND(T70&gt;200000000),'[26]Data Base PAKAI (INPUT)'!$M$24))</f>
        <v>6</v>
      </c>
      <c r="AD70" s="87">
        <f>IF(AND(T70&gt;1,T70&lt;=200000000),'[26]Data Base PAKAI (INPUT)'!$F$24,IF(AND(T70&gt;200000000,T70&lt;=1000000000),'[26]Data Base PAKAI (INPUT)'!$V$24,IF(AND(T70&gt;1000000000),'[26]Data Base PAKAI (INPUT)'!$Z$24)))</f>
        <v>3</v>
      </c>
      <c r="AE70" s="87">
        <f t="shared" si="27"/>
        <v>2700000</v>
      </c>
      <c r="AF70" s="87">
        <f>IF(AND(T70&gt;1,T70&lt;=1000000000),'[26]Data Base PAKAI (INPUT)'!$E$25,IF(AND(T70&gt;1000000000,T70&lt;=5000000000),'[26]Data Base PAKAI (INPUT)'!$Y$25,IF(AND(T70&gt;5000000000,T70&lt;=10000000000),'[26]Data Base PAKAI (INPUT)'!$AG$25)))</f>
        <v>6</v>
      </c>
      <c r="AG70" s="87">
        <f>IF(AND(T70&gt;1,T70&lt;=100000000),'[26]Data Base PAKAI (INPUT)'!$F$25,IF(AND(T70&gt;100000000,T70&lt;=200000000),'[26]Data Base PAKAI (INPUT)'!$J$25,IF(AND(T70&gt;200000000,T70&lt;=250000000),'[26]Data Base PAKAI (INPUT)'!$N$25,IF(AND(T70&gt;250000000,T70&lt;=500000000),'[26]Data Base PAKAI (INPUT)'!$R$25,IF(AND(T70&gt;500000000,T70&lt;=1000000000),'[26]Data Base PAKAI (INPUT)'!$V$25,IF(AND(T70&gt;1000000000,T70&lt;=2500000000),'[26]Data Base PAKAI (INPUT)'!$Z$25,IF(AND(T70&gt;2500000000,T70&lt;=5000000000),'[26]Data Base PAKAI (INPUT)'!$AD$25,IF(AND(T70&gt;5000000000,T70&lt;=10000000000),'[26]Data Base PAKAI (INPUT)'!AH846))))))))</f>
        <v>0</v>
      </c>
      <c r="AH70" s="87">
        <f t="shared" si="28"/>
        <v>0</v>
      </c>
      <c r="AI70" s="87">
        <f t="shared" si="29"/>
        <v>100000000</v>
      </c>
      <c r="AJ70" s="99">
        <f t="shared" si="30"/>
        <v>272445342.95999998</v>
      </c>
      <c r="AK70" s="87"/>
      <c r="AL70" s="57">
        <f t="shared" si="31"/>
        <v>6435238231.04</v>
      </c>
    </row>
    <row r="71" spans="1:38" ht="52.5" customHeight="1" thickBot="1" x14ac:dyDescent="0.3">
      <c r="A71" s="90"/>
      <c r="B71" s="90"/>
      <c r="C71" s="90"/>
      <c r="D71" s="90"/>
      <c r="E71" s="90"/>
      <c r="F71" s="90"/>
      <c r="G71" s="91"/>
      <c r="H71" s="91"/>
      <c r="I71" s="92"/>
      <c r="J71" s="92" t="s">
        <v>187</v>
      </c>
      <c r="K71" s="92" t="s">
        <v>215</v>
      </c>
      <c r="L71" s="92" t="e">
        <f>INDEX('[26]PENINGKATAN SALURAN DRAINASE'!$D$4:$D$90,MATCH('KEGIATAN DBMSDA 2022'!K71,'[26]PENINGKATAN SALURAN DRAINASE'!$D$4:$D$90,0))</f>
        <v>#N/A</v>
      </c>
      <c r="M71" s="92" t="str">
        <f t="shared" si="32"/>
        <v>Pembangunan Polder Jalan Lame Kp. Kalimanggis RT.002/ RW.001, Kota Bekasi, Jatisampurna, Jatikarya</v>
      </c>
      <c r="N71" s="92" t="e">
        <f>INDEX([26]!BARU_1[KELURAHAN],MATCH('KEGIATAN DBMSDA 2022'!K71,[26]!BARU_1[JUDUL],0))</f>
        <v>#REF!</v>
      </c>
      <c r="O71" s="93" t="s">
        <v>120</v>
      </c>
      <c r="P71" s="100" t="s">
        <v>216</v>
      </c>
      <c r="Q71" s="100"/>
      <c r="R71" s="95" t="s">
        <v>66</v>
      </c>
      <c r="S71" s="87">
        <v>2000000000</v>
      </c>
      <c r="T71" s="57">
        <f t="shared" ref="T71:T73" si="33">V71+S71</f>
        <v>2000000000</v>
      </c>
      <c r="U71" s="96" t="str">
        <f t="shared" si="25"/>
        <v>LELANG</v>
      </c>
      <c r="V71" s="87"/>
      <c r="W71" s="97" t="s">
        <v>217</v>
      </c>
      <c r="X71" s="98" t="s">
        <v>146</v>
      </c>
      <c r="Y71" s="98" t="s">
        <v>139</v>
      </c>
      <c r="Z71" s="88">
        <v>1</v>
      </c>
      <c r="AA71" s="98" t="s">
        <v>218</v>
      </c>
      <c r="AB71" s="57">
        <f t="shared" si="26"/>
        <v>750000</v>
      </c>
      <c r="AC71" s="87">
        <f>IF(AND(T71&gt;1,T71&lt;=200000000),'[26]Data Base PAKAI (INPUT)'!$E$24,IF(AND(T71&gt;200000000),'[26]Data Base PAKAI (INPUT)'!$M$24))</f>
        <v>6</v>
      </c>
      <c r="AD71" s="87">
        <f>IF(AND(T71&gt;1,T71&lt;=200000000),'[26]Data Base PAKAI (INPUT)'!$F$24,IF(AND(T71&gt;200000000,T71&lt;=1000000000),'[26]Data Base PAKAI (INPUT)'!$V$24,IF(AND(T71&gt;1000000000),'[26]Data Base PAKAI (INPUT)'!$Z$24)))</f>
        <v>3</v>
      </c>
      <c r="AE71" s="87">
        <f t="shared" si="27"/>
        <v>2700000</v>
      </c>
      <c r="AF71" s="87">
        <f>IF(AND(T71&gt;1,T71&lt;=1000000000),'[26]Data Base PAKAI (INPUT)'!$E$25,IF(AND(T71&gt;1000000000,T71&lt;=5000000000),'[26]Data Base PAKAI (INPUT)'!$Y$25,IF(AND(T71&gt;5000000000,T71&lt;=10000000000),'[26]Data Base PAKAI (INPUT)'!$AG$25)))</f>
        <v>4</v>
      </c>
      <c r="AG71" s="87">
        <f>IF(AND(T71&gt;1,T71&lt;=100000000),'[26]Data Base PAKAI (INPUT)'!$F$25,IF(AND(T71&gt;100000000,T71&lt;=200000000),'[26]Data Base PAKAI (INPUT)'!$J$25,IF(AND(T71&gt;200000000,T71&lt;=250000000),'[26]Data Base PAKAI (INPUT)'!$N$25,IF(AND(T71&gt;250000000,T71&lt;=500000000),'[26]Data Base PAKAI (INPUT)'!$R$25,IF(AND(T71&gt;500000000,T71&lt;=1000000000),'[26]Data Base PAKAI (INPUT)'!$V$25,IF(AND(T71&gt;1000000000,T71&lt;=2500000000),'[26]Data Base PAKAI (INPUT)'!$Z$25,IF(AND(T71&gt;2500000000,T71&lt;=5000000000),'[26]Data Base PAKAI (INPUT)'!$AD$25,IF(AND(T71&gt;5000000000,T71&lt;=10000000000),'[26]Data Base PAKAI (INPUT)'!AH849))))))))</f>
        <v>8</v>
      </c>
      <c r="AH71" s="87">
        <f t="shared" si="28"/>
        <v>4800000</v>
      </c>
      <c r="AI71" s="87">
        <f t="shared" si="29"/>
        <v>80000000</v>
      </c>
      <c r="AJ71" s="99">
        <f t="shared" si="30"/>
        <v>80000000</v>
      </c>
      <c r="AK71" s="87"/>
      <c r="AL71" s="57">
        <f t="shared" si="31"/>
        <v>1831750000</v>
      </c>
    </row>
    <row r="72" spans="1:38" ht="43.5" thickBot="1" x14ac:dyDescent="0.3">
      <c r="A72" s="90"/>
      <c r="B72" s="90"/>
      <c r="C72" s="90"/>
      <c r="D72" s="90"/>
      <c r="E72" s="90"/>
      <c r="F72" s="90"/>
      <c r="G72" s="91"/>
      <c r="H72" s="91"/>
      <c r="I72" s="92"/>
      <c r="J72" s="92" t="s">
        <v>187</v>
      </c>
      <c r="K72" s="92" t="s">
        <v>219</v>
      </c>
      <c r="L72" s="92" t="e">
        <f>INDEX('[26]PENINGKATAN SALURAN DRAINASE'!$D$4:$D$90,MATCH('KEGIATAN DBMSDA 2022'!K72,'[26]PENINGKATAN SALURAN DRAINASE'!$D$4:$D$90,0))</f>
        <v>#N/A</v>
      </c>
      <c r="M72" s="92" t="str">
        <f t="shared" si="32"/>
        <v>PEMBUATAN FOLDER di RW 010 RT 09, Kota Bekasi, Bekasi Timur, Bekasijaya</v>
      </c>
      <c r="N72" s="92" t="e">
        <f>INDEX([26]!BARU_1[KELURAHAN],MATCH('KEGIATAN DBMSDA 2022'!K72,[26]!BARU_1[JUDUL],0))</f>
        <v>#REF!</v>
      </c>
      <c r="O72" s="93" t="s">
        <v>264</v>
      </c>
      <c r="P72" s="100" t="s">
        <v>220</v>
      </c>
      <c r="Q72" s="94" t="e">
        <f>#REF!&amp;" "&amp;#REF!</f>
        <v>#REF!</v>
      </c>
      <c r="R72" s="95" t="s">
        <v>66</v>
      </c>
      <c r="S72" s="87"/>
      <c r="T72" s="57">
        <f t="shared" si="33"/>
        <v>200000000</v>
      </c>
      <c r="U72" s="96" t="str">
        <f t="shared" si="25"/>
        <v>PL</v>
      </c>
      <c r="V72" s="87">
        <v>200000000</v>
      </c>
      <c r="W72" s="97" t="s">
        <v>221</v>
      </c>
      <c r="X72" s="98" t="s">
        <v>222</v>
      </c>
      <c r="Y72" s="88" t="s">
        <v>139</v>
      </c>
      <c r="Z72" s="88">
        <v>1</v>
      </c>
      <c r="AA72" s="88"/>
      <c r="AB72" s="57">
        <f t="shared" si="26"/>
        <v>350000</v>
      </c>
      <c r="AC72" s="87">
        <f>IF(AND(T72&gt;1,T72&lt;=200000000),'[26]Data Base PAKAI (INPUT)'!$E$24,IF(AND(T72&gt;200000000),'[26]Data Base PAKAI (INPUT)'!$M$24))</f>
        <v>4</v>
      </c>
      <c r="AD72" s="87">
        <f>IF(AND(T72&gt;1,T72&lt;=200000000),'[26]Data Base PAKAI (INPUT)'!$F$24,IF(AND(T72&gt;200000000,T72&lt;=1000000000),'[26]Data Base PAKAI (INPUT)'!$V$24,IF(AND(T72&gt;1000000000),'[26]Data Base PAKAI (INPUT)'!$Z$24)))</f>
        <v>1</v>
      </c>
      <c r="AE72" s="87">
        <f t="shared" si="27"/>
        <v>600000</v>
      </c>
      <c r="AF72" s="87">
        <f>IF(AND(T72&gt;1,T72&lt;=1000000000),'[26]Data Base PAKAI (INPUT)'!$E$25,IF(AND(T72&gt;1000000000,T72&lt;=5000000000),'[26]Data Base PAKAI (INPUT)'!$Y$25,IF(AND(T72&gt;5000000000,T72&lt;=10000000000),'[26]Data Base PAKAI (INPUT)'!$AG$25)))</f>
        <v>3</v>
      </c>
      <c r="AG72" s="87">
        <f>IF(AND(T72&gt;1,T72&lt;=100000000),'[26]Data Base PAKAI (INPUT)'!$F$25,IF(AND(T72&gt;100000000,T72&lt;=200000000),'[26]Data Base PAKAI (INPUT)'!$J$25,IF(AND(T72&gt;200000000,T72&lt;=250000000),'[26]Data Base PAKAI (INPUT)'!$N$25,IF(AND(T72&gt;250000000,T72&lt;=500000000),'[26]Data Base PAKAI (INPUT)'!$R$25,IF(AND(T72&gt;500000000,T72&lt;=1000000000),'[26]Data Base PAKAI (INPUT)'!$V$25,IF(AND(T72&gt;1000000000,T72&lt;=2500000000),'[26]Data Base PAKAI (INPUT)'!$Z$25,IF(AND(T72&gt;2500000000,T72&lt;=5000000000),'[26]Data Base PAKAI (INPUT)'!$AD$25,IF(AND(T72&gt;5000000000,T72&lt;=10000000000),'[26]Data Base PAKAI (INPUT)'!AH850))))))))</f>
        <v>4</v>
      </c>
      <c r="AH72" s="87">
        <f t="shared" si="28"/>
        <v>1800000</v>
      </c>
      <c r="AI72" s="87">
        <f t="shared" si="29"/>
        <v>8000000</v>
      </c>
      <c r="AJ72" s="99">
        <f t="shared" si="30"/>
        <v>8000000</v>
      </c>
      <c r="AK72" s="87"/>
      <c r="AL72" s="57">
        <f t="shared" si="31"/>
        <v>181250000</v>
      </c>
    </row>
    <row r="73" spans="1:38" ht="43.5" thickBot="1" x14ac:dyDescent="0.3">
      <c r="A73" s="90"/>
      <c r="B73" s="90"/>
      <c r="C73" s="90"/>
      <c r="D73" s="90"/>
      <c r="E73" s="90"/>
      <c r="F73" s="90"/>
      <c r="G73" s="91"/>
      <c r="H73" s="91"/>
      <c r="I73" s="92"/>
      <c r="J73" s="92" t="s">
        <v>187</v>
      </c>
      <c r="K73" s="92" t="s">
        <v>223</v>
      </c>
      <c r="L73" s="92" t="s">
        <v>223</v>
      </c>
      <c r="M73" s="92" t="str">
        <f t="shared" si="32"/>
        <v>RT 06 RW 022, Kota Bekasi, Bekasi Barat, Kotabaru</v>
      </c>
      <c r="N73" s="92" t="e">
        <f>INDEX([26]!BARU_1[KELURAHAN],MATCH('KEGIATAN DBMSDA 2022'!K73,[26]!BARU_1[JUDUL],0))</f>
        <v>#REF!</v>
      </c>
      <c r="O73" s="93" t="s">
        <v>822</v>
      </c>
      <c r="P73" s="100" t="s">
        <v>224</v>
      </c>
      <c r="Q73" s="94" t="e">
        <f>#REF!&amp;" "&amp;#REF!</f>
        <v>#REF!</v>
      </c>
      <c r="R73" s="95" t="s">
        <v>66</v>
      </c>
      <c r="S73" s="87"/>
      <c r="T73" s="57">
        <f t="shared" si="33"/>
        <v>200000000</v>
      </c>
      <c r="U73" s="96" t="str">
        <f t="shared" si="25"/>
        <v>PL</v>
      </c>
      <c r="V73" s="87">
        <v>200000000</v>
      </c>
      <c r="W73" s="97" t="s">
        <v>225</v>
      </c>
      <c r="X73" s="98" t="s">
        <v>146</v>
      </c>
      <c r="Y73" s="88" t="s">
        <v>139</v>
      </c>
      <c r="Z73" s="88">
        <v>1</v>
      </c>
      <c r="AA73" s="88"/>
      <c r="AB73" s="57">
        <f t="shared" si="26"/>
        <v>350000</v>
      </c>
      <c r="AC73" s="87">
        <f>IF(AND(T73&gt;1,T73&lt;=200000000),'[26]Data Base PAKAI (INPUT)'!$E$24,IF(AND(T73&gt;200000000),'[26]Data Base PAKAI (INPUT)'!$M$24))</f>
        <v>4</v>
      </c>
      <c r="AD73" s="87">
        <f>IF(AND(T73&gt;1,T73&lt;=200000000),'[26]Data Base PAKAI (INPUT)'!$F$24,IF(AND(T73&gt;200000000,T73&lt;=1000000000),'[26]Data Base PAKAI (INPUT)'!$V$24,IF(AND(T73&gt;1000000000),'[26]Data Base PAKAI (INPUT)'!$Z$24)))</f>
        <v>1</v>
      </c>
      <c r="AE73" s="87">
        <f t="shared" si="27"/>
        <v>600000</v>
      </c>
      <c r="AF73" s="87">
        <f>IF(AND(T73&gt;1,T73&lt;=1000000000),'[26]Data Base PAKAI (INPUT)'!$E$25,IF(AND(T73&gt;1000000000,T73&lt;=5000000000),'[26]Data Base PAKAI (INPUT)'!$Y$25,IF(AND(T73&gt;5000000000,T73&lt;=10000000000),'[26]Data Base PAKAI (INPUT)'!$AG$25)))</f>
        <v>3</v>
      </c>
      <c r="AG73" s="87">
        <f>IF(AND(T73&gt;1,T73&lt;=100000000),'[26]Data Base PAKAI (INPUT)'!$F$25,IF(AND(T73&gt;100000000,T73&lt;=200000000),'[26]Data Base PAKAI (INPUT)'!$J$25,IF(AND(T73&gt;200000000,T73&lt;=250000000),'[26]Data Base PAKAI (INPUT)'!$N$25,IF(AND(T73&gt;250000000,T73&lt;=500000000),'[26]Data Base PAKAI (INPUT)'!$R$25,IF(AND(T73&gt;500000000,T73&lt;=1000000000),'[26]Data Base PAKAI (INPUT)'!$V$25,IF(AND(T73&gt;1000000000,T73&lt;=2500000000),'[26]Data Base PAKAI (INPUT)'!$Z$25,IF(AND(T73&gt;2500000000,T73&lt;=5000000000),'[26]Data Base PAKAI (INPUT)'!$AD$25,IF(AND(T73&gt;5000000000,T73&lt;=10000000000),'[26]Data Base PAKAI (INPUT)'!AH851))))))))</f>
        <v>4</v>
      </c>
      <c r="AH73" s="87">
        <f t="shared" si="28"/>
        <v>1800000</v>
      </c>
      <c r="AI73" s="87">
        <f t="shared" si="29"/>
        <v>8000000</v>
      </c>
      <c r="AJ73" s="99">
        <f t="shared" si="30"/>
        <v>8000000</v>
      </c>
      <c r="AK73" s="87"/>
      <c r="AL73" s="57">
        <f t="shared" si="31"/>
        <v>181250000</v>
      </c>
    </row>
    <row r="74" spans="1:38" ht="43.5" thickBot="1" x14ac:dyDescent="0.3">
      <c r="A74" s="68" t="s">
        <v>33</v>
      </c>
      <c r="B74" s="68" t="s">
        <v>34</v>
      </c>
      <c r="C74" s="68" t="s">
        <v>45</v>
      </c>
      <c r="D74" s="68" t="s">
        <v>37</v>
      </c>
      <c r="E74" s="68" t="s">
        <v>35</v>
      </c>
      <c r="F74" s="68">
        <v>24</v>
      </c>
      <c r="G74" s="70"/>
      <c r="H74" s="70"/>
      <c r="I74" s="71" t="s">
        <v>226</v>
      </c>
      <c r="J74" s="71"/>
      <c r="K74" s="72"/>
      <c r="L74" s="92" t="e">
        <f>INDEX('[26]PENINGKATAN SALURAN DRAINASE'!$D$4:$D$90,MATCH('KEGIATAN DBMSDA 2022'!K74,'[26]PENINGKATAN SALURAN DRAINASE'!$D$4:$D$90,0))</f>
        <v>#N/A</v>
      </c>
      <c r="M74" s="72"/>
      <c r="N74" s="73"/>
      <c r="O74" s="73" t="s">
        <v>110</v>
      </c>
      <c r="P74" s="74"/>
      <c r="Q74" s="74"/>
      <c r="R74" s="75" t="s">
        <v>43</v>
      </c>
      <c r="S74" s="76">
        <f>SUBTOTAL(9,S75:S81)</f>
        <v>0</v>
      </c>
      <c r="T74" s="76">
        <f>SUBTOTAL(9,T75:T81)</f>
        <v>1095000000</v>
      </c>
      <c r="U74" s="77" t="s">
        <v>110</v>
      </c>
      <c r="V74" s="76">
        <f>SUBTOTAL(9,V75:V81)</f>
        <v>1095000000</v>
      </c>
      <c r="W74" s="77" t="s">
        <v>110</v>
      </c>
      <c r="X74" s="77" t="s">
        <v>110</v>
      </c>
      <c r="Y74" s="77" t="s">
        <v>110</v>
      </c>
      <c r="Z74" s="76">
        <f>SUBTOTAL(9,Z75:Z81)</f>
        <v>7</v>
      </c>
      <c r="AA74" s="77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8"/>
    </row>
    <row r="75" spans="1:38" ht="43.5" thickBot="1" x14ac:dyDescent="0.3">
      <c r="A75" s="90"/>
      <c r="B75" s="90"/>
      <c r="C75" s="90"/>
      <c r="D75" s="90"/>
      <c r="E75" s="90"/>
      <c r="F75" s="90"/>
      <c r="G75" s="91"/>
      <c r="H75" s="91"/>
      <c r="I75" s="92"/>
      <c r="J75" s="92" t="s">
        <v>187</v>
      </c>
      <c r="K75" s="92" t="s">
        <v>227</v>
      </c>
      <c r="L75" s="92" t="e">
        <f>INDEX('[26]PENINGKATAN SALURAN DRAINASE'!$D$4:$D$90,MATCH('KEGIATAN DBMSDA 2022'!K75,'[26]PENINGKATAN SALURAN DRAINASE'!$D$4:$D$90,0))</f>
        <v>#N/A</v>
      </c>
      <c r="M75" s="92" t="s">
        <v>228</v>
      </c>
      <c r="N75" s="92" t="e">
        <f>INDEX([26]!BARU_1[KELURAHAN],MATCH('KEGIATAN DBMSDA 2022'!K75,[26]!BARU_1[JUDUL],0))</f>
        <v>#REF!</v>
      </c>
      <c r="O75" s="93" t="s">
        <v>171</v>
      </c>
      <c r="P75" s="100" t="s">
        <v>229</v>
      </c>
      <c r="Q75" s="94" t="e">
        <f>#REF!&amp;" "&amp;#REF!</f>
        <v>#REF!</v>
      </c>
      <c r="R75" s="95" t="s">
        <v>66</v>
      </c>
      <c r="S75" s="87"/>
      <c r="T75" s="57">
        <f t="shared" ref="T75:T81" si="34">V75+S75</f>
        <v>150000000</v>
      </c>
      <c r="U75" s="96" t="str">
        <f t="shared" ref="U75:U81" si="35">IF(T75&gt;200000000,"LELANG","PL")</f>
        <v>PL</v>
      </c>
      <c r="V75" s="87">
        <v>150000000</v>
      </c>
      <c r="W75" s="97" t="s">
        <v>230</v>
      </c>
      <c r="X75" s="98" t="s">
        <v>222</v>
      </c>
      <c r="Y75" s="88" t="s">
        <v>139</v>
      </c>
      <c r="Z75" s="88">
        <v>1</v>
      </c>
      <c r="AA75" s="88"/>
      <c r="AB75" s="57">
        <f t="shared" ref="AB75:AB81" si="36">IF(AND(T75&gt;1,T75&lt;=200000000),350000,IF(AND(T75&gt;200000000),750000))</f>
        <v>350000</v>
      </c>
      <c r="AC75" s="87">
        <f>IF(AND(T75&gt;1,T75&lt;=200000000),'[26]Data Base PAKAI (INPUT)'!$E$24,IF(AND(T75&gt;200000000),'[26]Data Base PAKAI (INPUT)'!$M$24))</f>
        <v>4</v>
      </c>
      <c r="AD75" s="87">
        <f>IF(AND(T75&gt;1,T75&lt;=200000000),'[26]Data Base PAKAI (INPUT)'!$F$24,IF(AND(T75&gt;200000000,T75&lt;=1000000000),'[26]Data Base PAKAI (INPUT)'!$V$24,IF(AND(T75&gt;1000000000),'[26]Data Base PAKAI (INPUT)'!$Z$24)))</f>
        <v>1</v>
      </c>
      <c r="AE75" s="87">
        <f t="shared" ref="AE75:AE81" si="37">AC75*AD75*$AE$5</f>
        <v>600000</v>
      </c>
      <c r="AF75" s="87">
        <f>IF(AND(T75&gt;1,T75&lt;=1000000000),'[26]Data Base PAKAI (INPUT)'!$E$25,IF(AND(T75&gt;1000000000,T75&lt;=5000000000),'[26]Data Base PAKAI (INPUT)'!$Y$25,IF(AND(T75&gt;5000000000,T75&lt;=10000000000),'[26]Data Base PAKAI (INPUT)'!$AG$25)))</f>
        <v>3</v>
      </c>
      <c r="AG75" s="87">
        <f>IF(AND(T75&gt;1,T75&lt;=100000000),'[26]Data Base PAKAI (INPUT)'!$F$25,IF(AND(T75&gt;100000000,T75&lt;=200000000),'[26]Data Base PAKAI (INPUT)'!$J$25,IF(AND(T75&gt;200000000,T75&lt;=250000000),'[26]Data Base PAKAI (INPUT)'!$N$25,IF(AND(T75&gt;250000000,T75&lt;=500000000),'[26]Data Base PAKAI (INPUT)'!$R$25,IF(AND(T75&gt;500000000,T75&lt;=1000000000),'[26]Data Base PAKAI (INPUT)'!$V$25,IF(AND(T75&gt;1000000000,T75&lt;=2500000000),'[26]Data Base PAKAI (INPUT)'!$Z$25,IF(AND(T75&gt;2500000000,T75&lt;=5000000000),'[26]Data Base PAKAI (INPUT)'!$AD$25,IF(AND(T75&gt;5000000000,T75&lt;=10000000000),'[26]Data Base PAKAI (INPUT)'!AH860))))))))</f>
        <v>4</v>
      </c>
      <c r="AH75" s="87">
        <f t="shared" ref="AH75:AH81" si="38">AF75*AG75*$AH$5</f>
        <v>1800000</v>
      </c>
      <c r="AI75" s="87">
        <f t="shared" ref="AI75:AI81" si="39">IF(T75&lt;=4000000000,4%*T75,IF(T75&gt;4000000000,100000000))</f>
        <v>6000000</v>
      </c>
      <c r="AJ75" s="99">
        <f t="shared" ref="AJ75:AJ81" si="40">4%*T75</f>
        <v>6000000</v>
      </c>
      <c r="AK75" s="87"/>
      <c r="AL75" s="57">
        <f t="shared" ref="AL75:AL81" si="41">T75-AB75-AE75-AH75-AI75-AJ75-AK75</f>
        <v>135250000</v>
      </c>
    </row>
    <row r="76" spans="1:38" ht="43.5" thickBot="1" x14ac:dyDescent="0.3">
      <c r="A76" s="90"/>
      <c r="B76" s="90"/>
      <c r="C76" s="90"/>
      <c r="D76" s="90"/>
      <c r="E76" s="90"/>
      <c r="F76" s="90"/>
      <c r="G76" s="91"/>
      <c r="H76" s="91"/>
      <c r="I76" s="92"/>
      <c r="J76" s="92" t="s">
        <v>187</v>
      </c>
      <c r="K76" s="92" t="s">
        <v>231</v>
      </c>
      <c r="L76" s="92" t="e">
        <f>INDEX('[26]PENINGKATAN SALURAN DRAINASE'!$D$4:$D$90,MATCH('KEGIATAN DBMSDA 2022'!K76,'[26]PENINGKATAN SALURAN DRAINASE'!$D$4:$D$90,0))</f>
        <v>#N/A</v>
      </c>
      <c r="M76" s="92" t="s">
        <v>232</v>
      </c>
      <c r="N76" s="92" t="e">
        <f>INDEX([26]!BARU_1[KELURAHAN],MATCH('KEGIATAN DBMSDA 2022'!K76,[26]!BARU_1[JUDUL],0))</f>
        <v>#REF!</v>
      </c>
      <c r="O76" s="93" t="s">
        <v>171</v>
      </c>
      <c r="P76" s="100" t="s">
        <v>229</v>
      </c>
      <c r="Q76" s="94" t="e">
        <f>#REF!&amp;" "&amp;#REF!</f>
        <v>#REF!</v>
      </c>
      <c r="R76" s="95" t="s">
        <v>66</v>
      </c>
      <c r="S76" s="87"/>
      <c r="T76" s="57">
        <f t="shared" si="34"/>
        <v>200000000</v>
      </c>
      <c r="U76" s="96" t="str">
        <f t="shared" si="35"/>
        <v>PL</v>
      </c>
      <c r="V76" s="87">
        <v>200000000</v>
      </c>
      <c r="W76" s="97" t="s">
        <v>230</v>
      </c>
      <c r="X76" s="98" t="s">
        <v>222</v>
      </c>
      <c r="Y76" s="88" t="s">
        <v>139</v>
      </c>
      <c r="Z76" s="88">
        <v>1</v>
      </c>
      <c r="AA76" s="88"/>
      <c r="AB76" s="57">
        <f t="shared" si="36"/>
        <v>350000</v>
      </c>
      <c r="AC76" s="87">
        <f>IF(AND(T76&gt;1,T76&lt;=200000000),'[26]Data Base PAKAI (INPUT)'!$E$24,IF(AND(T76&gt;200000000),'[26]Data Base PAKAI (INPUT)'!$M$24))</f>
        <v>4</v>
      </c>
      <c r="AD76" s="87">
        <f>IF(AND(T76&gt;1,T76&lt;=200000000),'[26]Data Base PAKAI (INPUT)'!$F$24,IF(AND(T76&gt;200000000,T76&lt;=1000000000),'[26]Data Base PAKAI (INPUT)'!$V$24,IF(AND(T76&gt;1000000000),'[26]Data Base PAKAI (INPUT)'!$Z$24)))</f>
        <v>1</v>
      </c>
      <c r="AE76" s="87">
        <f t="shared" si="37"/>
        <v>600000</v>
      </c>
      <c r="AF76" s="87">
        <f>IF(AND(T76&gt;1,T76&lt;=1000000000),'[26]Data Base PAKAI (INPUT)'!$E$25,IF(AND(T76&gt;1000000000,T76&lt;=5000000000),'[26]Data Base PAKAI (INPUT)'!$Y$25,IF(AND(T76&gt;5000000000,T76&lt;=10000000000),'[26]Data Base PAKAI (INPUT)'!$AG$25)))</f>
        <v>3</v>
      </c>
      <c r="AG76" s="87">
        <f>IF(AND(T76&gt;1,T76&lt;=100000000),'[26]Data Base PAKAI (INPUT)'!$F$25,IF(AND(T76&gt;100000000,T76&lt;=200000000),'[26]Data Base PAKAI (INPUT)'!$J$25,IF(AND(T76&gt;200000000,T76&lt;=250000000),'[26]Data Base PAKAI (INPUT)'!$N$25,IF(AND(T76&gt;250000000,T76&lt;=500000000),'[26]Data Base PAKAI (INPUT)'!$R$25,IF(AND(T76&gt;500000000,T76&lt;=1000000000),'[26]Data Base PAKAI (INPUT)'!$V$25,IF(AND(T76&gt;1000000000,T76&lt;=2500000000),'[26]Data Base PAKAI (INPUT)'!$Z$25,IF(AND(T76&gt;2500000000,T76&lt;=5000000000),'[26]Data Base PAKAI (INPUT)'!$AD$25,IF(AND(T76&gt;5000000000,T76&lt;=10000000000),'[26]Data Base PAKAI (INPUT)'!AH861))))))))</f>
        <v>4</v>
      </c>
      <c r="AH76" s="87">
        <f t="shared" si="38"/>
        <v>1800000</v>
      </c>
      <c r="AI76" s="87">
        <f t="shared" si="39"/>
        <v>8000000</v>
      </c>
      <c r="AJ76" s="99">
        <f t="shared" si="40"/>
        <v>8000000</v>
      </c>
      <c r="AK76" s="87"/>
      <c r="AL76" s="57">
        <f t="shared" si="41"/>
        <v>181250000</v>
      </c>
    </row>
    <row r="77" spans="1:38" ht="43.5" thickBot="1" x14ac:dyDescent="0.3">
      <c r="A77" s="90"/>
      <c r="B77" s="90"/>
      <c r="C77" s="90"/>
      <c r="D77" s="90"/>
      <c r="E77" s="90"/>
      <c r="F77" s="90"/>
      <c r="G77" s="91"/>
      <c r="H77" s="91"/>
      <c r="I77" s="92"/>
      <c r="J77" s="92" t="s">
        <v>187</v>
      </c>
      <c r="K77" s="92" t="s">
        <v>233</v>
      </c>
      <c r="L77" s="92" t="e">
        <f>INDEX('[26]PENINGKATAN SALURAN DRAINASE'!$D$4:$D$90,MATCH('KEGIATAN DBMSDA 2022'!K77,'[26]PENINGKATAN SALURAN DRAINASE'!$D$4:$D$90,0))</f>
        <v>#N/A</v>
      </c>
      <c r="M77" s="92" t="s">
        <v>234</v>
      </c>
      <c r="N77" s="92" t="e">
        <f>INDEX([26]!BARU_1[KELURAHAN],MATCH('KEGIATAN DBMSDA 2022'!K77,[26]!BARU_1[JUDUL],0))</f>
        <v>#REF!</v>
      </c>
      <c r="O77" s="93" t="s">
        <v>735</v>
      </c>
      <c r="P77" s="100" t="s">
        <v>235</v>
      </c>
      <c r="Q77" s="94" t="e">
        <f>#REF!&amp;" "&amp;#REF!</f>
        <v>#REF!</v>
      </c>
      <c r="R77" s="95" t="s">
        <v>66</v>
      </c>
      <c r="S77" s="87"/>
      <c r="T77" s="57">
        <f t="shared" si="34"/>
        <v>200000000</v>
      </c>
      <c r="U77" s="96" t="str">
        <f t="shared" si="35"/>
        <v>PL</v>
      </c>
      <c r="V77" s="87">
        <v>200000000</v>
      </c>
      <c r="W77" s="97" t="s">
        <v>236</v>
      </c>
      <c r="X77" s="98" t="s">
        <v>138</v>
      </c>
      <c r="Y77" s="88" t="s">
        <v>139</v>
      </c>
      <c r="Z77" s="88">
        <v>1</v>
      </c>
      <c r="AA77" s="88"/>
      <c r="AB77" s="57">
        <f t="shared" si="36"/>
        <v>350000</v>
      </c>
      <c r="AC77" s="87">
        <f>IF(AND(T77&gt;1,T77&lt;=200000000),'[26]Data Base PAKAI (INPUT)'!$E$24,IF(AND(T77&gt;200000000),'[26]Data Base PAKAI (INPUT)'!$M$24))</f>
        <v>4</v>
      </c>
      <c r="AD77" s="87">
        <f>IF(AND(T77&gt;1,T77&lt;=200000000),'[26]Data Base PAKAI (INPUT)'!$F$24,IF(AND(T77&gt;200000000,T77&lt;=1000000000),'[26]Data Base PAKAI (INPUT)'!$V$24,IF(AND(T77&gt;1000000000),'[26]Data Base PAKAI (INPUT)'!$Z$24)))</f>
        <v>1</v>
      </c>
      <c r="AE77" s="87">
        <f t="shared" si="37"/>
        <v>600000</v>
      </c>
      <c r="AF77" s="87">
        <f>IF(AND(T77&gt;1,T77&lt;=1000000000),'[26]Data Base PAKAI (INPUT)'!$E$25,IF(AND(T77&gt;1000000000,T77&lt;=5000000000),'[26]Data Base PAKAI (INPUT)'!$Y$25,IF(AND(T77&gt;5000000000,T77&lt;=10000000000),'[26]Data Base PAKAI (INPUT)'!$AG$25)))</f>
        <v>3</v>
      </c>
      <c r="AG77" s="87">
        <f>IF(AND(T77&gt;1,T77&lt;=100000000),'[26]Data Base PAKAI (INPUT)'!$F$25,IF(AND(T77&gt;100000000,T77&lt;=200000000),'[26]Data Base PAKAI (INPUT)'!$J$25,IF(AND(T77&gt;200000000,T77&lt;=250000000),'[26]Data Base PAKAI (INPUT)'!$N$25,IF(AND(T77&gt;250000000,T77&lt;=500000000),'[26]Data Base PAKAI (INPUT)'!$R$25,IF(AND(T77&gt;500000000,T77&lt;=1000000000),'[26]Data Base PAKAI (INPUT)'!$V$25,IF(AND(T77&gt;1000000000,T77&lt;=2500000000),'[26]Data Base PAKAI (INPUT)'!$Z$25,IF(AND(T77&gt;2500000000,T77&lt;=5000000000),'[26]Data Base PAKAI (INPUT)'!$AD$25,IF(AND(T77&gt;5000000000,T77&lt;=10000000000),'[26]Data Base PAKAI (INPUT)'!AH862))))))))</f>
        <v>4</v>
      </c>
      <c r="AH77" s="87">
        <f t="shared" si="38"/>
        <v>1800000</v>
      </c>
      <c r="AI77" s="87">
        <f t="shared" si="39"/>
        <v>8000000</v>
      </c>
      <c r="AJ77" s="99">
        <f t="shared" si="40"/>
        <v>8000000</v>
      </c>
      <c r="AK77" s="87"/>
      <c r="AL77" s="57">
        <f t="shared" si="41"/>
        <v>181250000</v>
      </c>
    </row>
    <row r="78" spans="1:38" ht="57.75" thickBot="1" x14ac:dyDescent="0.3">
      <c r="A78" s="90"/>
      <c r="B78" s="90"/>
      <c r="C78" s="90"/>
      <c r="D78" s="90"/>
      <c r="E78" s="90"/>
      <c r="F78" s="90"/>
      <c r="G78" s="91"/>
      <c r="H78" s="91"/>
      <c r="I78" s="92"/>
      <c r="J78" s="92" t="s">
        <v>187</v>
      </c>
      <c r="K78" s="92" t="s">
        <v>237</v>
      </c>
      <c r="L78" s="92" t="e">
        <f>INDEX('[26]PENINGKATAN SALURAN DRAINASE'!$D$4:$D$90,MATCH('KEGIATAN DBMSDA 2022'!K78,'[26]PENINGKATAN SALURAN DRAINASE'!$D$4:$D$90,0))</f>
        <v>#N/A</v>
      </c>
      <c r="M78" s="92" t="s">
        <v>238</v>
      </c>
      <c r="N78" s="92" t="e">
        <f>INDEX([26]!BARU_1[KELURAHAN],MATCH('KEGIATAN DBMSDA 2022'!K78,[26]!BARU_1[JUDUL],0))</f>
        <v>#REF!</v>
      </c>
      <c r="O78" s="93" t="s">
        <v>171</v>
      </c>
      <c r="P78" s="100" t="s">
        <v>239</v>
      </c>
      <c r="Q78" s="94" t="e">
        <f>#REF!&amp;" "&amp;#REF!</f>
        <v>#REF!</v>
      </c>
      <c r="R78" s="95" t="s">
        <v>66</v>
      </c>
      <c r="S78" s="87"/>
      <c r="T78" s="57">
        <f t="shared" si="34"/>
        <v>150000000</v>
      </c>
      <c r="U78" s="96" t="str">
        <f t="shared" si="35"/>
        <v>PL</v>
      </c>
      <c r="V78" s="87">
        <v>150000000</v>
      </c>
      <c r="W78" s="97" t="s">
        <v>145</v>
      </c>
      <c r="X78" s="98" t="s">
        <v>146</v>
      </c>
      <c r="Y78" s="88" t="s">
        <v>139</v>
      </c>
      <c r="Z78" s="88">
        <v>1</v>
      </c>
      <c r="AA78" s="88"/>
      <c r="AB78" s="57">
        <f t="shared" si="36"/>
        <v>350000</v>
      </c>
      <c r="AC78" s="87">
        <f>IF(AND(T78&gt;1,T78&lt;=200000000),'[26]Data Base PAKAI (INPUT)'!$E$24,IF(AND(T78&gt;200000000),'[26]Data Base PAKAI (INPUT)'!$M$24))</f>
        <v>4</v>
      </c>
      <c r="AD78" s="87">
        <f>IF(AND(T78&gt;1,T78&lt;=200000000),'[26]Data Base PAKAI (INPUT)'!$F$24,IF(AND(T78&gt;200000000,T78&lt;=1000000000),'[26]Data Base PAKAI (INPUT)'!$V$24,IF(AND(T78&gt;1000000000),'[26]Data Base PAKAI (INPUT)'!$Z$24)))</f>
        <v>1</v>
      </c>
      <c r="AE78" s="87">
        <f t="shared" si="37"/>
        <v>600000</v>
      </c>
      <c r="AF78" s="87">
        <f>IF(AND(T78&gt;1,T78&lt;=1000000000),'[26]Data Base PAKAI (INPUT)'!$E$25,IF(AND(T78&gt;1000000000,T78&lt;=5000000000),'[26]Data Base PAKAI (INPUT)'!$Y$25,IF(AND(T78&gt;5000000000,T78&lt;=10000000000),'[26]Data Base PAKAI (INPUT)'!$AG$25)))</f>
        <v>3</v>
      </c>
      <c r="AG78" s="87">
        <f>IF(AND(T78&gt;1,T78&lt;=100000000),'[26]Data Base PAKAI (INPUT)'!$F$25,IF(AND(T78&gt;100000000,T78&lt;=200000000),'[26]Data Base PAKAI (INPUT)'!$J$25,IF(AND(T78&gt;200000000,T78&lt;=250000000),'[26]Data Base PAKAI (INPUT)'!$N$25,IF(AND(T78&gt;250000000,T78&lt;=500000000),'[26]Data Base PAKAI (INPUT)'!$R$25,IF(AND(T78&gt;500000000,T78&lt;=1000000000),'[26]Data Base PAKAI (INPUT)'!$V$25,IF(AND(T78&gt;1000000000,T78&lt;=2500000000),'[26]Data Base PAKAI (INPUT)'!$Z$25,IF(AND(T78&gt;2500000000,T78&lt;=5000000000),'[26]Data Base PAKAI (INPUT)'!$AD$25,IF(AND(T78&gt;5000000000,T78&lt;=10000000000),'[26]Data Base PAKAI (INPUT)'!AH864))))))))</f>
        <v>4</v>
      </c>
      <c r="AH78" s="87">
        <f t="shared" si="38"/>
        <v>1800000</v>
      </c>
      <c r="AI78" s="87">
        <f t="shared" si="39"/>
        <v>6000000</v>
      </c>
      <c r="AJ78" s="99">
        <f t="shared" si="40"/>
        <v>6000000</v>
      </c>
      <c r="AK78" s="87"/>
      <c r="AL78" s="57">
        <f t="shared" si="41"/>
        <v>135250000</v>
      </c>
    </row>
    <row r="79" spans="1:38" ht="43.5" thickBot="1" x14ac:dyDescent="0.3">
      <c r="A79" s="90"/>
      <c r="B79" s="90"/>
      <c r="C79" s="90"/>
      <c r="D79" s="90"/>
      <c r="E79" s="90"/>
      <c r="F79" s="90"/>
      <c r="G79" s="91"/>
      <c r="H79" s="91"/>
      <c r="I79" s="92"/>
      <c r="J79" s="92" t="s">
        <v>187</v>
      </c>
      <c r="K79" s="92" t="s">
        <v>240</v>
      </c>
      <c r="L79" s="92" t="e">
        <f>INDEX('[26]PENINGKATAN SALURAN DRAINASE'!$D$4:$D$90,MATCH('KEGIATAN DBMSDA 2022'!K79,'[26]PENINGKATAN SALURAN DRAINASE'!$D$4:$D$90,0))</f>
        <v>#N/A</v>
      </c>
      <c r="M79" s="92" t="s">
        <v>241</v>
      </c>
      <c r="N79" s="92" t="e">
        <f>INDEX([26]!BARU_1[KELURAHAN],MATCH('KEGIATAN DBMSDA 2022'!K79,[26]!BARU_1[JUDUL],0))</f>
        <v>#REF!</v>
      </c>
      <c r="O79" s="93" t="s">
        <v>735</v>
      </c>
      <c r="P79" s="100" t="s">
        <v>235</v>
      </c>
      <c r="Q79" s="94" t="e">
        <f>#REF!&amp;" "&amp;#REF!</f>
        <v>#REF!</v>
      </c>
      <c r="R79" s="95" t="s">
        <v>66</v>
      </c>
      <c r="S79" s="87"/>
      <c r="T79" s="57">
        <f t="shared" si="34"/>
        <v>100000000</v>
      </c>
      <c r="U79" s="96" t="str">
        <f t="shared" si="35"/>
        <v>PL</v>
      </c>
      <c r="V79" s="87">
        <v>100000000</v>
      </c>
      <c r="W79" s="97" t="s">
        <v>242</v>
      </c>
      <c r="X79" s="98" t="s">
        <v>154</v>
      </c>
      <c r="Y79" s="88" t="s">
        <v>139</v>
      </c>
      <c r="Z79" s="88">
        <v>1</v>
      </c>
      <c r="AA79" s="88"/>
      <c r="AB79" s="57">
        <f t="shared" si="36"/>
        <v>350000</v>
      </c>
      <c r="AC79" s="87">
        <f>IF(AND(T79&gt;1,T79&lt;=200000000),'[26]Data Base PAKAI (INPUT)'!$E$24,IF(AND(T79&gt;200000000),'[26]Data Base PAKAI (INPUT)'!$M$24))</f>
        <v>4</v>
      </c>
      <c r="AD79" s="87">
        <f>IF(AND(T79&gt;1,T79&lt;=200000000),'[26]Data Base PAKAI (INPUT)'!$F$24,IF(AND(T79&gt;200000000,T79&lt;=1000000000),'[26]Data Base PAKAI (INPUT)'!$V$24,IF(AND(T79&gt;1000000000),'[26]Data Base PAKAI (INPUT)'!$Z$24)))</f>
        <v>1</v>
      </c>
      <c r="AE79" s="87">
        <f t="shared" si="37"/>
        <v>600000</v>
      </c>
      <c r="AF79" s="87">
        <f>IF(AND(T79&gt;1,T79&lt;=1000000000),'[26]Data Base PAKAI (INPUT)'!$E$25,IF(AND(T79&gt;1000000000,T79&lt;=5000000000),'[26]Data Base PAKAI (INPUT)'!$Y$25,IF(AND(T79&gt;5000000000,T79&lt;=10000000000),'[26]Data Base PAKAI (INPUT)'!$AG$25)))</f>
        <v>3</v>
      </c>
      <c r="AG79" s="87">
        <f>IF(AND(T79&gt;1,T79&lt;=100000000),'[26]Data Base PAKAI (INPUT)'!$F$25,IF(AND(T79&gt;100000000,T79&lt;=200000000),'[26]Data Base PAKAI (INPUT)'!$J$25,IF(AND(T79&gt;200000000,T79&lt;=250000000),'[26]Data Base PAKAI (INPUT)'!$N$25,IF(AND(T79&gt;250000000,T79&lt;=500000000),'[26]Data Base PAKAI (INPUT)'!$R$25,IF(AND(T79&gt;500000000,T79&lt;=1000000000),'[26]Data Base PAKAI (INPUT)'!$V$25,IF(AND(T79&gt;1000000000,T79&lt;=2500000000),'[26]Data Base PAKAI (INPUT)'!$Z$25,IF(AND(T79&gt;2500000000,T79&lt;=5000000000),'[26]Data Base PAKAI (INPUT)'!$AD$25,IF(AND(T79&gt;5000000000,T79&lt;=10000000000),'[26]Data Base PAKAI (INPUT)'!AH866))))))))</f>
        <v>3</v>
      </c>
      <c r="AH79" s="87">
        <f t="shared" si="38"/>
        <v>1350000</v>
      </c>
      <c r="AI79" s="87">
        <f t="shared" si="39"/>
        <v>4000000</v>
      </c>
      <c r="AJ79" s="99">
        <f t="shared" si="40"/>
        <v>4000000</v>
      </c>
      <c r="AK79" s="87"/>
      <c r="AL79" s="57">
        <f t="shared" si="41"/>
        <v>89700000</v>
      </c>
    </row>
    <row r="80" spans="1:38" ht="43.5" thickBot="1" x14ac:dyDescent="0.3">
      <c r="A80" s="90"/>
      <c r="B80" s="90"/>
      <c r="C80" s="90"/>
      <c r="D80" s="90"/>
      <c r="E80" s="90"/>
      <c r="F80" s="90"/>
      <c r="G80" s="91"/>
      <c r="H80" s="91"/>
      <c r="I80" s="92"/>
      <c r="J80" s="92" t="s">
        <v>187</v>
      </c>
      <c r="K80" s="92" t="s">
        <v>243</v>
      </c>
      <c r="L80" s="92" t="e">
        <f>INDEX('[26]PENINGKATAN SALURAN DRAINASE'!$D$4:$D$90,MATCH('KEGIATAN DBMSDA 2022'!K80,'[26]PENINGKATAN SALURAN DRAINASE'!$D$4:$D$90,0))</f>
        <v>#N/A</v>
      </c>
      <c r="M80" s="92" t="s">
        <v>244</v>
      </c>
      <c r="N80" s="92" t="e">
        <f>INDEX([26]!BARU_1[KELURAHAN],MATCH('KEGIATAN DBMSDA 2022'!K80,[26]!BARU_1[JUDUL],0))</f>
        <v>#REF!</v>
      </c>
      <c r="O80" s="93" t="s">
        <v>735</v>
      </c>
      <c r="P80" s="100" t="s">
        <v>229</v>
      </c>
      <c r="Q80" s="94" t="e">
        <f>#REF!&amp;" "&amp;#REF!</f>
        <v>#REF!</v>
      </c>
      <c r="R80" s="95" t="s">
        <v>66</v>
      </c>
      <c r="S80" s="87"/>
      <c r="T80" s="57">
        <f t="shared" si="34"/>
        <v>200000000</v>
      </c>
      <c r="U80" s="96" t="str">
        <f t="shared" si="35"/>
        <v>PL</v>
      </c>
      <c r="V80" s="87">
        <v>200000000</v>
      </c>
      <c r="W80" s="97" t="s">
        <v>194</v>
      </c>
      <c r="X80" s="98" t="s">
        <v>162</v>
      </c>
      <c r="Y80" s="88" t="s">
        <v>139</v>
      </c>
      <c r="Z80" s="88">
        <v>1</v>
      </c>
      <c r="AA80" s="88"/>
      <c r="AB80" s="57">
        <f t="shared" si="36"/>
        <v>350000</v>
      </c>
      <c r="AC80" s="87">
        <f>IF(AND(T80&gt;1,T80&lt;=200000000),'[26]Data Base PAKAI (INPUT)'!$E$24,IF(AND(T80&gt;200000000),'[26]Data Base PAKAI (INPUT)'!$M$24))</f>
        <v>4</v>
      </c>
      <c r="AD80" s="87">
        <f>IF(AND(T80&gt;1,T80&lt;=200000000),'[26]Data Base PAKAI (INPUT)'!$F$24,IF(AND(T80&gt;200000000,T80&lt;=1000000000),'[26]Data Base PAKAI (INPUT)'!$V$24,IF(AND(T80&gt;1000000000),'[26]Data Base PAKAI (INPUT)'!$Z$24)))</f>
        <v>1</v>
      </c>
      <c r="AE80" s="87">
        <f t="shared" si="37"/>
        <v>600000</v>
      </c>
      <c r="AF80" s="87">
        <f>IF(AND(T80&gt;1,T80&lt;=1000000000),'[26]Data Base PAKAI (INPUT)'!$E$25,IF(AND(T80&gt;1000000000,T80&lt;=5000000000),'[26]Data Base PAKAI (INPUT)'!$Y$25,IF(AND(T80&gt;5000000000,T80&lt;=10000000000),'[26]Data Base PAKAI (INPUT)'!$AG$25)))</f>
        <v>3</v>
      </c>
      <c r="AG80" s="87">
        <f>IF(AND(T80&gt;1,T80&lt;=100000000),'[26]Data Base PAKAI (INPUT)'!$F$25,IF(AND(T80&gt;100000000,T80&lt;=200000000),'[26]Data Base PAKAI (INPUT)'!$J$25,IF(AND(T80&gt;200000000,T80&lt;=250000000),'[26]Data Base PAKAI (INPUT)'!$N$25,IF(AND(T80&gt;250000000,T80&lt;=500000000),'[26]Data Base PAKAI (INPUT)'!$R$25,IF(AND(T80&gt;500000000,T80&lt;=1000000000),'[26]Data Base PAKAI (INPUT)'!$V$25,IF(AND(T80&gt;1000000000,T80&lt;=2500000000),'[26]Data Base PAKAI (INPUT)'!$Z$25,IF(AND(T80&gt;2500000000,T80&lt;=5000000000),'[26]Data Base PAKAI (INPUT)'!$AD$25,IF(AND(T80&gt;5000000000,T80&lt;=10000000000),'[26]Data Base PAKAI (INPUT)'!AH867))))))))</f>
        <v>4</v>
      </c>
      <c r="AH80" s="87">
        <f t="shared" si="38"/>
        <v>1800000</v>
      </c>
      <c r="AI80" s="87">
        <f t="shared" si="39"/>
        <v>8000000</v>
      </c>
      <c r="AJ80" s="99">
        <f t="shared" si="40"/>
        <v>8000000</v>
      </c>
      <c r="AK80" s="87"/>
      <c r="AL80" s="57">
        <f t="shared" si="41"/>
        <v>181250000</v>
      </c>
    </row>
    <row r="81" spans="1:38" ht="43.5" thickBot="1" x14ac:dyDescent="0.3">
      <c r="A81" s="90"/>
      <c r="B81" s="90"/>
      <c r="C81" s="90"/>
      <c r="D81" s="90"/>
      <c r="E81" s="90"/>
      <c r="F81" s="90"/>
      <c r="G81" s="91"/>
      <c r="H81" s="91"/>
      <c r="I81" s="92"/>
      <c r="J81" s="92" t="s">
        <v>187</v>
      </c>
      <c r="K81" s="92" t="s">
        <v>245</v>
      </c>
      <c r="L81" s="92" t="e">
        <f>INDEX('[26]PENINGKATAN SALURAN DRAINASE'!$D$4:$D$90,MATCH('KEGIATAN DBMSDA 2022'!K81,'[26]PENINGKATAN SALURAN DRAINASE'!$D$4:$D$90,0))</f>
        <v>#N/A</v>
      </c>
      <c r="M81" s="92" t="s">
        <v>246</v>
      </c>
      <c r="N81" s="92" t="s">
        <v>247</v>
      </c>
      <c r="O81" s="93" t="s">
        <v>248</v>
      </c>
      <c r="P81" s="100" t="s">
        <v>249</v>
      </c>
      <c r="Q81" s="94" t="e">
        <f>#REF!&amp;" "&amp;#REF!</f>
        <v>#REF!</v>
      </c>
      <c r="R81" s="95" t="s">
        <v>66</v>
      </c>
      <c r="S81" s="87"/>
      <c r="T81" s="57">
        <f t="shared" si="34"/>
        <v>95000000</v>
      </c>
      <c r="U81" s="96" t="str">
        <f t="shared" si="35"/>
        <v>PL</v>
      </c>
      <c r="V81" s="87">
        <v>95000000</v>
      </c>
      <c r="W81" s="97" t="s">
        <v>250</v>
      </c>
      <c r="X81" s="98" t="s">
        <v>162</v>
      </c>
      <c r="Y81" s="88" t="s">
        <v>139</v>
      </c>
      <c r="Z81" s="88">
        <v>1</v>
      </c>
      <c r="AA81" s="88" t="s">
        <v>163</v>
      </c>
      <c r="AB81" s="101">
        <f t="shared" si="36"/>
        <v>350000</v>
      </c>
      <c r="AC81" s="102">
        <f>IF(AND(T81&gt;1,T81&lt;=200000000),'[26]Data Base PAKAI (INPUT)'!$E$24,IF(AND(T81&gt;200000000),'[26]Data Base PAKAI (INPUT)'!$M$24))</f>
        <v>4</v>
      </c>
      <c r="AD81" s="102">
        <f>IF(AND(T81&gt;1,T81&lt;=200000000),'[26]Data Base PAKAI (INPUT)'!$F$24,IF(AND(T81&gt;200000000,T81&lt;=1000000000),'[26]Data Base PAKAI (INPUT)'!$V$24,IF(AND(T81&gt;1000000000),'[26]Data Base PAKAI (INPUT)'!$Z$24)))</f>
        <v>1</v>
      </c>
      <c r="AE81" s="102">
        <f t="shared" si="37"/>
        <v>600000</v>
      </c>
      <c r="AF81" s="102">
        <f>IF(AND(T81&gt;1,T81&lt;=1000000000),'[26]Data Base PAKAI (INPUT)'!$E$25,IF(AND(T81&gt;1000000000,T81&lt;=5000000000),'[26]Data Base PAKAI (INPUT)'!$Y$25,IF(AND(T81&gt;5000000000,T81&lt;=10000000000),'[26]Data Base PAKAI (INPUT)'!$AG$25)))</f>
        <v>3</v>
      </c>
      <c r="AG81" s="102">
        <f>IF(AND(T81&gt;1,T81&lt;=100000000),'[26]Data Base PAKAI (INPUT)'!$F$25,IF(AND(T81&gt;100000000,T81&lt;=200000000),'[26]Data Base PAKAI (INPUT)'!$J$25,IF(AND(T81&gt;200000000,T81&lt;=250000000),'[26]Data Base PAKAI (INPUT)'!$N$25,IF(AND(T81&gt;250000000,T81&lt;=500000000),'[26]Data Base PAKAI (INPUT)'!$R$25,IF(AND(T81&gt;500000000,T81&lt;=1000000000),'[26]Data Base PAKAI (INPUT)'!$V$25,IF(AND(T81&gt;1000000000,T81&lt;=2500000000),'[26]Data Base PAKAI (INPUT)'!$Z$25,IF(AND(T81&gt;2500000000,T81&lt;=5000000000),'[26]Data Base PAKAI (INPUT)'!$AD$25,IF(AND(T81&gt;5000000000,T81&lt;=10000000000),'[26]Data Base PAKAI (INPUT)'!AH868))))))))</f>
        <v>3</v>
      </c>
      <c r="AH81" s="102">
        <f t="shared" si="38"/>
        <v>1350000</v>
      </c>
      <c r="AI81" s="102">
        <f t="shared" si="39"/>
        <v>3800000</v>
      </c>
      <c r="AJ81" s="103">
        <f t="shared" si="40"/>
        <v>3800000</v>
      </c>
      <c r="AK81" s="102"/>
      <c r="AL81" s="101">
        <f t="shared" si="41"/>
        <v>85100000</v>
      </c>
    </row>
    <row r="82" spans="1:38" ht="75.75" customHeight="1" thickBot="1" x14ac:dyDescent="0.3">
      <c r="A82" s="25" t="s">
        <v>33</v>
      </c>
      <c r="B82" s="25" t="s">
        <v>34</v>
      </c>
      <c r="C82" s="26" t="s">
        <v>39</v>
      </c>
      <c r="D82" s="25"/>
      <c r="E82" s="25"/>
      <c r="F82" s="25"/>
      <c r="G82" s="27" t="s">
        <v>251</v>
      </c>
      <c r="H82" s="27"/>
      <c r="I82" s="28"/>
      <c r="J82" s="28"/>
      <c r="K82" s="28"/>
      <c r="L82" s="28"/>
      <c r="M82" s="28"/>
      <c r="N82" s="29"/>
      <c r="O82" s="29" t="s">
        <v>110</v>
      </c>
      <c r="P82" s="30"/>
      <c r="Q82" s="30"/>
      <c r="R82" s="31"/>
      <c r="S82" s="32">
        <f>SUBTOTAL(9,S84:S409)</f>
        <v>99925202296</v>
      </c>
      <c r="T82" s="32">
        <f>SUBTOTAL(9,T84:T409)</f>
        <v>168218057097</v>
      </c>
      <c r="U82" s="32"/>
      <c r="V82" s="32">
        <f>SUBTOTAL(9,V84:V409)</f>
        <v>68292854801</v>
      </c>
      <c r="W82" s="35" t="s">
        <v>110</v>
      </c>
      <c r="X82" s="35" t="s">
        <v>110</v>
      </c>
      <c r="Y82" s="35" t="s">
        <v>110</v>
      </c>
      <c r="Z82" s="32">
        <f>SUBTOTAL(9,Z84:Z409)</f>
        <v>320</v>
      </c>
      <c r="AA82" s="35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:38" ht="117" customHeight="1" thickBot="1" x14ac:dyDescent="0.3">
      <c r="A83" s="36" t="s">
        <v>33</v>
      </c>
      <c r="B83" s="36" t="s">
        <v>34</v>
      </c>
      <c r="C83" s="37" t="s">
        <v>39</v>
      </c>
      <c r="D83" s="37" t="s">
        <v>37</v>
      </c>
      <c r="E83" s="37" t="s">
        <v>35</v>
      </c>
      <c r="F83" s="36"/>
      <c r="G83" s="107"/>
      <c r="H83" s="38" t="s">
        <v>252</v>
      </c>
      <c r="I83" s="39"/>
      <c r="J83" s="39"/>
      <c r="K83" s="39"/>
      <c r="L83" s="39"/>
      <c r="M83" s="39"/>
      <c r="N83" s="40"/>
      <c r="O83" s="40" t="s">
        <v>110</v>
      </c>
      <c r="P83" s="41"/>
      <c r="Q83" s="41"/>
      <c r="R83" s="42"/>
      <c r="S83" s="43">
        <f>SUBTOTAL(9,S84:S409)</f>
        <v>99925202296</v>
      </c>
      <c r="T83" s="43">
        <f>SUBTOTAL(9,T84:T409)</f>
        <v>168218057097</v>
      </c>
      <c r="U83" s="43"/>
      <c r="V83" s="43">
        <f>SUBTOTAL(9,V84:V409)</f>
        <v>68292854801</v>
      </c>
      <c r="W83" s="44"/>
      <c r="X83" s="45"/>
      <c r="Y83" s="46"/>
      <c r="Z83" s="43">
        <f>SUBTOTAL(9,Z84:Z409)</f>
        <v>320</v>
      </c>
      <c r="AA83" s="46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ht="43.5" thickBot="1" x14ac:dyDescent="0.3">
      <c r="A84" s="68" t="s">
        <v>33</v>
      </c>
      <c r="B84" s="68" t="s">
        <v>34</v>
      </c>
      <c r="C84" s="68" t="s">
        <v>39</v>
      </c>
      <c r="D84" s="68" t="s">
        <v>37</v>
      </c>
      <c r="E84" s="68" t="s">
        <v>35</v>
      </c>
      <c r="F84" s="69" t="s">
        <v>35</v>
      </c>
      <c r="G84" s="70"/>
      <c r="H84" s="70"/>
      <c r="I84" s="71" t="s">
        <v>253</v>
      </c>
      <c r="J84" s="71"/>
      <c r="K84" s="72"/>
      <c r="L84" s="92"/>
      <c r="M84" s="72"/>
      <c r="N84" s="73"/>
      <c r="O84" s="73"/>
      <c r="P84" s="74"/>
      <c r="Q84" s="74"/>
      <c r="R84" s="75"/>
      <c r="S84" s="78">
        <f>SUBTOTAL(9,S85)</f>
        <v>1500000000</v>
      </c>
      <c r="T84" s="78">
        <f>SUBTOTAL(9,T85)</f>
        <v>1500000000</v>
      </c>
      <c r="U84" s="77"/>
      <c r="V84" s="78">
        <f>SUBTOTAL(9,V85)</f>
        <v>0</v>
      </c>
      <c r="W84" s="76"/>
      <c r="X84" s="108"/>
      <c r="Y84" s="77"/>
      <c r="Z84" s="78">
        <f>SUBTOTAL(9,Z85)</f>
        <v>1</v>
      </c>
      <c r="AA84" s="77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8"/>
    </row>
    <row r="85" spans="1:38" s="89" customFormat="1" ht="43.5" thickBot="1" x14ac:dyDescent="0.3">
      <c r="A85" s="79"/>
      <c r="B85" s="79"/>
      <c r="C85" s="79"/>
      <c r="D85" s="79"/>
      <c r="E85" s="79"/>
      <c r="F85" s="80"/>
      <c r="G85" s="81"/>
      <c r="H85" s="81"/>
      <c r="I85" s="82"/>
      <c r="J85" s="82"/>
      <c r="K85" s="83" t="s">
        <v>254</v>
      </c>
      <c r="L85" s="83" t="e">
        <v>#N/A</v>
      </c>
      <c r="M85" s="92" t="str">
        <f>K85</f>
        <v>Perencanaan Teknis dan DED Drainase Di Kota Bekasi</v>
      </c>
      <c r="N85" s="84"/>
      <c r="O85" s="84"/>
      <c r="P85" s="85" t="s">
        <v>114</v>
      </c>
      <c r="Q85" s="85" t="s">
        <v>255</v>
      </c>
      <c r="R85" s="86" t="s">
        <v>43</v>
      </c>
      <c r="S85" s="87">
        <v>1500000000</v>
      </c>
      <c r="T85" s="57">
        <v>1500000000</v>
      </c>
      <c r="U85" s="96" t="str">
        <f t="shared" ref="U85:U135" si="42">IF(T85&gt;200000000,"LELANG","PL")</f>
        <v>LELANG</v>
      </c>
      <c r="V85" s="87">
        <v>0</v>
      </c>
      <c r="W85" s="87"/>
      <c r="X85" s="98"/>
      <c r="Y85" s="88" t="s">
        <v>115</v>
      </c>
      <c r="Z85" s="88">
        <v>1</v>
      </c>
      <c r="AA85" s="88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57"/>
    </row>
    <row r="86" spans="1:38" ht="43.5" thickBot="1" x14ac:dyDescent="0.3">
      <c r="A86" s="68" t="s">
        <v>33</v>
      </c>
      <c r="B86" s="68" t="s">
        <v>34</v>
      </c>
      <c r="C86" s="68" t="s">
        <v>39</v>
      </c>
      <c r="D86" s="68" t="s">
        <v>37</v>
      </c>
      <c r="E86" s="68" t="s">
        <v>35</v>
      </c>
      <c r="F86" s="69" t="s">
        <v>50</v>
      </c>
      <c r="G86" s="70"/>
      <c r="H86" s="70"/>
      <c r="I86" s="71" t="s">
        <v>256</v>
      </c>
      <c r="J86" s="71"/>
      <c r="K86" s="72"/>
      <c r="L86" s="92" t="e">
        <f>INDEX('[26]PENINGKATAN SALURAN DRAINASE'!$D$4:$D$90,MATCH('KEGIATAN DBMSDA 2022'!K86,'[26]PENINGKATAN SALURAN DRAINASE'!$D$4:$D$90,0))</f>
        <v>#N/A</v>
      </c>
      <c r="M86" s="72"/>
      <c r="N86" s="73"/>
      <c r="O86" s="73" t="s">
        <v>110</v>
      </c>
      <c r="P86" s="74" t="s">
        <v>257</v>
      </c>
      <c r="Q86" s="74"/>
      <c r="R86" s="75" t="s">
        <v>43</v>
      </c>
      <c r="S86" s="76">
        <f>SUBTOTAL(9,S87:S135)</f>
        <v>12450000000</v>
      </c>
      <c r="T86" s="76">
        <f>SUBTOTAL(9,T87:T135)</f>
        <v>14365000000</v>
      </c>
      <c r="U86" s="77" t="s">
        <v>110</v>
      </c>
      <c r="V86" s="76">
        <f>SUBTOTAL(9,V87:V135)</f>
        <v>1915000000</v>
      </c>
      <c r="W86" s="77" t="s">
        <v>110</v>
      </c>
      <c r="X86" s="77" t="s">
        <v>110</v>
      </c>
      <c r="Y86" s="77" t="s">
        <v>110</v>
      </c>
      <c r="Z86" s="76">
        <f>SUBTOTAL(9,Z87:Z135)</f>
        <v>49</v>
      </c>
      <c r="AA86" s="77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8"/>
    </row>
    <row r="87" spans="1:38" ht="43.5" thickBot="1" x14ac:dyDescent="0.3">
      <c r="A87" s="90"/>
      <c r="B87" s="90"/>
      <c r="C87" s="90"/>
      <c r="D87" s="90"/>
      <c r="E87" s="90"/>
      <c r="F87" s="90"/>
      <c r="G87" s="91"/>
      <c r="H87" s="91"/>
      <c r="I87" s="92"/>
      <c r="J87" s="92" t="s">
        <v>187</v>
      </c>
      <c r="K87" s="92" t="s">
        <v>258</v>
      </c>
      <c r="L87" s="92" t="e">
        <f>INDEX('[26]PENINGKATAN SALURAN DRAINASE'!$D$4:$D$90,MATCH('KEGIATAN DBMSDA 2022'!K87,'[26]PENINGKATAN SALURAN DRAINASE'!$D$4:$D$90,0))</f>
        <v>#N/A</v>
      </c>
      <c r="M87" s="92" t="str">
        <f>K87</f>
        <v>Pembangunan Saluran dari Polder THB ke Kali Blencong</v>
      </c>
      <c r="N87" s="93" t="s">
        <v>247</v>
      </c>
      <c r="O87" s="93" t="s">
        <v>132</v>
      </c>
      <c r="P87" s="94" t="s">
        <v>182</v>
      </c>
      <c r="Q87" s="94" t="e">
        <f>#REF!&amp;" "&amp;#REF!</f>
        <v>#REF!</v>
      </c>
      <c r="R87" s="95" t="s">
        <v>66</v>
      </c>
      <c r="S87" s="87">
        <v>2000000000</v>
      </c>
      <c r="T87" s="57">
        <f t="shared" ref="T87:T93" si="43">S87+V87</f>
        <v>2000000000</v>
      </c>
      <c r="U87" s="96" t="str">
        <f t="shared" si="42"/>
        <v>LELANG</v>
      </c>
      <c r="V87" s="87"/>
      <c r="W87" s="97"/>
      <c r="X87" s="98"/>
      <c r="Y87" s="109" t="s">
        <v>129</v>
      </c>
      <c r="Z87" s="88">
        <v>1</v>
      </c>
      <c r="AA87" s="98"/>
      <c r="AB87" s="57">
        <f t="shared" ref="AB87:AB135" si="44">IF(AND(T87&gt;1,T87&lt;=200000000),350000,IF(AND(T87&gt;200000000),750000))</f>
        <v>750000</v>
      </c>
      <c r="AC87" s="87">
        <f>IF(AND(T87&gt;1,T87&lt;=200000000),'[26]Data Base PAKAI (INPUT)'!$E$24,IF(AND(T87&gt;200000000),'[26]Data Base PAKAI (INPUT)'!$M$24))</f>
        <v>6</v>
      </c>
      <c r="AD87" s="87">
        <f>IF(AND(T87&gt;1,T87&lt;=200000000),'[26]Data Base PAKAI (INPUT)'!$F$24,IF(AND(T87&gt;200000000,T87&lt;=1000000000),'[26]Data Base PAKAI (INPUT)'!$V$24,IF(AND(T87&gt;1000000000),'[26]Data Base PAKAI (INPUT)'!$Z$24)))</f>
        <v>3</v>
      </c>
      <c r="AE87" s="87">
        <f t="shared" ref="AE87:AE135" si="45">AC87*AD87*$AE$5</f>
        <v>2700000</v>
      </c>
      <c r="AF87" s="87">
        <f>IF(AND(T87&gt;1,T87&lt;=1000000000),'[26]Data Base PAKAI (INPUT)'!$E$25,IF(AND(T87&gt;1000000000,T87&lt;=5000000000),'[26]Data Base PAKAI (INPUT)'!$Y$25,IF(AND(T87&gt;5000000000,T87&lt;=10000000000),'[26]Data Base PAKAI (INPUT)'!$AG$25)))</f>
        <v>4</v>
      </c>
      <c r="AG87" s="87">
        <f>IF(AND(T87&gt;1,T87&lt;=100000000),'[26]Data Base PAKAI (INPUT)'!$F$25,IF(AND(T87&gt;100000000,T87&lt;=200000000),'[26]Data Base PAKAI (INPUT)'!$J$25,IF(AND(T87&gt;200000000,T87&lt;=250000000),'[26]Data Base PAKAI (INPUT)'!$N$25,IF(AND(T87&gt;250000000,T87&lt;=500000000),'[26]Data Base PAKAI (INPUT)'!$R$25,IF(AND(T87&gt;500000000,T87&lt;=1000000000),'[26]Data Base PAKAI (INPUT)'!$V$25,IF(AND(T87&gt;1000000000,T87&lt;=2500000000),'[26]Data Base PAKAI (INPUT)'!$Z$25,IF(AND(T87&gt;2500000000,T87&lt;=5000000000),'[26]Data Base PAKAI (INPUT)'!$AD$25,IF(AND(T87&gt;5000000000,T87&lt;=10000000000),'[26]Data Base PAKAI (INPUT)'!AH883))))))))</f>
        <v>8</v>
      </c>
      <c r="AH87" s="87">
        <f t="shared" ref="AH87:AH135" si="46">AF87*AG87*$AH$5</f>
        <v>4800000</v>
      </c>
      <c r="AI87" s="87">
        <f t="shared" ref="AI87:AI135" si="47">IF(T87&lt;=4000000000,4%*T87,IF(T87&gt;4000000000,100000000))</f>
        <v>80000000</v>
      </c>
      <c r="AJ87" s="99">
        <f t="shared" ref="AJ87:AJ135" si="48">4%*T87</f>
        <v>80000000</v>
      </c>
      <c r="AK87" s="87"/>
      <c r="AL87" s="57">
        <f t="shared" ref="AL87:AL135" si="49">T87-AB87-AE87-AH87-AI87-AJ87-AK87</f>
        <v>1831750000</v>
      </c>
    </row>
    <row r="88" spans="1:38" ht="43.5" thickBot="1" x14ac:dyDescent="0.3">
      <c r="A88" s="90"/>
      <c r="B88" s="90"/>
      <c r="C88" s="90"/>
      <c r="D88" s="90"/>
      <c r="E88" s="90"/>
      <c r="F88" s="90"/>
      <c r="G88" s="91"/>
      <c r="H88" s="91"/>
      <c r="I88" s="92"/>
      <c r="J88" s="92" t="s">
        <v>187</v>
      </c>
      <c r="K88" s="92" t="s">
        <v>259</v>
      </c>
      <c r="L88" s="92" t="e">
        <f>INDEX('[26]PENINGKATAN SALURAN DRAINASE'!$D$4:$D$90,MATCH('KEGIATAN DBMSDA 2022'!K88,'[26]PENINGKATAN SALURAN DRAINASE'!$D$4:$D$90,0))</f>
        <v>#N/A</v>
      </c>
      <c r="M88" s="92" t="str">
        <f t="shared" ref="M88:M93" si="50">K88</f>
        <v>Daerah batas kota RT 02/04 saluran kampung Irian dan Jalan Irian Kec. Bekasi Utara</v>
      </c>
      <c r="N88" s="93" t="s">
        <v>260</v>
      </c>
      <c r="O88" s="93" t="s">
        <v>201</v>
      </c>
      <c r="P88" s="94" t="s">
        <v>182</v>
      </c>
      <c r="Q88" s="94" t="e">
        <f>#REF!&amp;" "&amp;#REF!</f>
        <v>#REF!</v>
      </c>
      <c r="R88" s="95" t="s">
        <v>66</v>
      </c>
      <c r="S88" s="87">
        <v>750000000</v>
      </c>
      <c r="T88" s="57">
        <f t="shared" si="43"/>
        <v>750000000</v>
      </c>
      <c r="U88" s="96" t="str">
        <f t="shared" si="42"/>
        <v>LELANG</v>
      </c>
      <c r="V88" s="87"/>
      <c r="W88" s="97"/>
      <c r="X88" s="98"/>
      <c r="Y88" s="98" t="s">
        <v>209</v>
      </c>
      <c r="Z88" s="88">
        <v>1</v>
      </c>
      <c r="AA88" s="98"/>
      <c r="AB88" s="57">
        <f t="shared" si="44"/>
        <v>750000</v>
      </c>
      <c r="AC88" s="87">
        <f>IF(AND(T88&gt;1,T88&lt;=200000000),'[26]Data Base PAKAI (INPUT)'!$E$24,IF(AND(T88&gt;200000000),'[26]Data Base PAKAI (INPUT)'!$M$24))</f>
        <v>6</v>
      </c>
      <c r="AD88" s="87">
        <f>IF(AND(T88&gt;1,T88&lt;=200000000),'[26]Data Base PAKAI (INPUT)'!$F$24,IF(AND(T88&gt;200000000,T88&lt;=1000000000),'[26]Data Base PAKAI (INPUT)'!$V$24,IF(AND(T88&gt;1000000000),'[26]Data Base PAKAI (INPUT)'!$Z$24)))</f>
        <v>2</v>
      </c>
      <c r="AE88" s="87">
        <f t="shared" si="45"/>
        <v>1800000</v>
      </c>
      <c r="AF88" s="87">
        <f>IF(AND(T88&gt;1,T88&lt;=1000000000),'[26]Data Base PAKAI (INPUT)'!$E$25,IF(AND(T88&gt;1000000000,T88&lt;=5000000000),'[26]Data Base PAKAI (INPUT)'!$Y$25,IF(AND(T88&gt;5000000000,T88&lt;=10000000000),'[26]Data Base PAKAI (INPUT)'!$AG$25)))</f>
        <v>3</v>
      </c>
      <c r="AG88" s="87">
        <f>IF(AND(T88&gt;1,T88&lt;=100000000),'[26]Data Base PAKAI (INPUT)'!$F$25,IF(AND(T88&gt;100000000,T88&lt;=200000000),'[26]Data Base PAKAI (INPUT)'!$J$25,IF(AND(T88&gt;200000000,T88&lt;=250000000),'[26]Data Base PAKAI (INPUT)'!$N$25,IF(AND(T88&gt;250000000,T88&lt;=500000000),'[26]Data Base PAKAI (INPUT)'!$R$25,IF(AND(T88&gt;500000000,T88&lt;=1000000000),'[26]Data Base PAKAI (INPUT)'!$V$25,IF(AND(T88&gt;1000000000,T88&lt;=2500000000),'[26]Data Base PAKAI (INPUT)'!$Z$25,IF(AND(T88&gt;2500000000,T88&lt;=5000000000),'[26]Data Base PAKAI (INPUT)'!$AD$25,IF(AND(T88&gt;5000000000,T88&lt;=10000000000),'[26]Data Base PAKAI (INPUT)'!AH884))))))))</f>
        <v>7</v>
      </c>
      <c r="AH88" s="87">
        <f t="shared" si="46"/>
        <v>3150000</v>
      </c>
      <c r="AI88" s="87">
        <f t="shared" si="47"/>
        <v>30000000</v>
      </c>
      <c r="AJ88" s="99">
        <f t="shared" si="48"/>
        <v>30000000</v>
      </c>
      <c r="AK88" s="87"/>
      <c r="AL88" s="57">
        <f t="shared" si="49"/>
        <v>684300000</v>
      </c>
    </row>
    <row r="89" spans="1:38" ht="43.5" thickBot="1" x14ac:dyDescent="0.3">
      <c r="A89" s="90"/>
      <c r="B89" s="90"/>
      <c r="C89" s="90"/>
      <c r="D89" s="90"/>
      <c r="E89" s="90"/>
      <c r="F89" s="90"/>
      <c r="G89" s="91"/>
      <c r="H89" s="91"/>
      <c r="I89" s="92"/>
      <c r="J89" s="92" t="s">
        <v>187</v>
      </c>
      <c r="K89" s="92" t="s">
        <v>261</v>
      </c>
      <c r="L89" s="92" t="e">
        <f>INDEX('[26]PENINGKATAN SALURAN DRAINASE'!$D$4:$D$90,MATCH('KEGIATAN DBMSDA 2022'!K89,'[26]PENINGKATAN SALURAN DRAINASE'!$D$4:$D$90,0))</f>
        <v>#N/A</v>
      </c>
      <c r="M89" s="92" t="str">
        <f t="shared" si="50"/>
        <v>Penataan Polder MGT (pertemuan Kali PTI dan Kali Siluman)</v>
      </c>
      <c r="N89" s="93" t="s">
        <v>262</v>
      </c>
      <c r="O89" s="93" t="s">
        <v>127</v>
      </c>
      <c r="P89" s="94" t="s">
        <v>182</v>
      </c>
      <c r="Q89" s="94" t="e">
        <f>#REF!&amp;" "&amp;#REF!</f>
        <v>#REF!</v>
      </c>
      <c r="R89" s="95" t="s">
        <v>66</v>
      </c>
      <c r="S89" s="87">
        <v>200000000</v>
      </c>
      <c r="T89" s="57">
        <f t="shared" si="43"/>
        <v>200000000</v>
      </c>
      <c r="U89" s="96" t="str">
        <f t="shared" si="42"/>
        <v>PL</v>
      </c>
      <c r="V89" s="87"/>
      <c r="W89" s="97"/>
      <c r="X89" s="98"/>
      <c r="Y89" s="98" t="s">
        <v>209</v>
      </c>
      <c r="Z89" s="88">
        <v>1</v>
      </c>
      <c r="AA89" s="98"/>
      <c r="AB89" s="57">
        <f t="shared" si="44"/>
        <v>350000</v>
      </c>
      <c r="AC89" s="87">
        <f>IF(AND(T89&gt;1,T89&lt;=200000000),'[26]Data Base PAKAI (INPUT)'!$E$24,IF(AND(T89&gt;200000000),'[26]Data Base PAKAI (INPUT)'!$M$24))</f>
        <v>4</v>
      </c>
      <c r="AD89" s="87">
        <f>IF(AND(T89&gt;1,T89&lt;=200000000),'[26]Data Base PAKAI (INPUT)'!$F$24,IF(AND(T89&gt;200000000,T89&lt;=1000000000),'[26]Data Base PAKAI (INPUT)'!$V$24,IF(AND(T89&gt;1000000000),'[26]Data Base PAKAI (INPUT)'!$Z$24)))</f>
        <v>1</v>
      </c>
      <c r="AE89" s="87">
        <f t="shared" si="45"/>
        <v>600000</v>
      </c>
      <c r="AF89" s="87">
        <f>IF(AND(T89&gt;1,T89&lt;=1000000000),'[26]Data Base PAKAI (INPUT)'!$E$25,IF(AND(T89&gt;1000000000,T89&lt;=5000000000),'[26]Data Base PAKAI (INPUT)'!$Y$25,IF(AND(T89&gt;5000000000,T89&lt;=10000000000),'[26]Data Base PAKAI (INPUT)'!$AG$25)))</f>
        <v>3</v>
      </c>
      <c r="AG89" s="87">
        <f>IF(AND(T89&gt;1,T89&lt;=100000000),'[26]Data Base PAKAI (INPUT)'!$F$25,IF(AND(T89&gt;100000000,T89&lt;=200000000),'[26]Data Base PAKAI (INPUT)'!$J$25,IF(AND(T89&gt;200000000,T89&lt;=250000000),'[26]Data Base PAKAI (INPUT)'!$N$25,IF(AND(T89&gt;250000000,T89&lt;=500000000),'[26]Data Base PAKAI (INPUT)'!$R$25,IF(AND(T89&gt;500000000,T89&lt;=1000000000),'[26]Data Base PAKAI (INPUT)'!$V$25,IF(AND(T89&gt;1000000000,T89&lt;=2500000000),'[26]Data Base PAKAI (INPUT)'!$Z$25,IF(AND(T89&gt;2500000000,T89&lt;=5000000000),'[26]Data Base PAKAI (INPUT)'!$AD$25,IF(AND(T89&gt;5000000000,T89&lt;=10000000000),'[26]Data Base PAKAI (INPUT)'!AH885))))))))</f>
        <v>4</v>
      </c>
      <c r="AH89" s="87">
        <f t="shared" si="46"/>
        <v>1800000</v>
      </c>
      <c r="AI89" s="87">
        <f t="shared" si="47"/>
        <v>8000000</v>
      </c>
      <c r="AJ89" s="99">
        <f t="shared" si="48"/>
        <v>8000000</v>
      </c>
      <c r="AK89" s="87"/>
      <c r="AL89" s="57">
        <f t="shared" si="49"/>
        <v>181250000</v>
      </c>
    </row>
    <row r="90" spans="1:38" ht="43.5" thickBot="1" x14ac:dyDescent="0.3">
      <c r="A90" s="90"/>
      <c r="B90" s="90"/>
      <c r="C90" s="90"/>
      <c r="D90" s="90"/>
      <c r="E90" s="90"/>
      <c r="F90" s="90"/>
      <c r="G90" s="91"/>
      <c r="H90" s="91"/>
      <c r="I90" s="92"/>
      <c r="J90" s="92" t="s">
        <v>187</v>
      </c>
      <c r="K90" s="92" t="s">
        <v>263</v>
      </c>
      <c r="L90" s="92" t="e">
        <f>INDEX('[26]PENINGKATAN SALURAN DRAINASE'!$D$4:$D$90,MATCH('KEGIATAN DBMSDA 2022'!K90,'[26]PENINGKATAN SALURAN DRAINASE'!$D$4:$D$90,0))</f>
        <v>#N/A</v>
      </c>
      <c r="M90" s="92" t="str">
        <f t="shared" si="50"/>
        <v>Revitalisasi Kali Sasak Jarang</v>
      </c>
      <c r="N90" s="93" t="s">
        <v>262</v>
      </c>
      <c r="O90" s="93" t="s">
        <v>264</v>
      </c>
      <c r="P90" s="94" t="s">
        <v>182</v>
      </c>
      <c r="Q90" s="94" t="e">
        <f>#REF!&amp;" "&amp;#REF!</f>
        <v>#REF!</v>
      </c>
      <c r="R90" s="95" t="s">
        <v>66</v>
      </c>
      <c r="S90" s="87">
        <v>1500000000</v>
      </c>
      <c r="T90" s="57">
        <f t="shared" si="43"/>
        <v>1000000000</v>
      </c>
      <c r="U90" s="96" t="str">
        <f t="shared" si="42"/>
        <v>LELANG</v>
      </c>
      <c r="V90" s="87">
        <v>-500000000</v>
      </c>
      <c r="W90" s="97"/>
      <c r="X90" s="98"/>
      <c r="Y90" s="98" t="s">
        <v>209</v>
      </c>
      <c r="Z90" s="88">
        <v>1</v>
      </c>
      <c r="AA90" s="98"/>
      <c r="AB90" s="57">
        <f t="shared" si="44"/>
        <v>750000</v>
      </c>
      <c r="AC90" s="87">
        <f>IF(AND(T90&gt;1,T90&lt;=200000000),'[26]Data Base PAKAI (INPUT)'!$E$24,IF(AND(T90&gt;200000000),'[26]Data Base PAKAI (INPUT)'!$M$24))</f>
        <v>6</v>
      </c>
      <c r="AD90" s="87">
        <f>IF(AND(T90&gt;1,T90&lt;=200000000),'[26]Data Base PAKAI (INPUT)'!$F$24,IF(AND(T90&gt;200000000,T90&lt;=1000000000),'[26]Data Base PAKAI (INPUT)'!$V$24,IF(AND(T90&gt;1000000000),'[26]Data Base PAKAI (INPUT)'!$Z$24)))</f>
        <v>2</v>
      </c>
      <c r="AE90" s="87">
        <f t="shared" si="45"/>
        <v>1800000</v>
      </c>
      <c r="AF90" s="87">
        <f>IF(AND(T90&gt;1,T90&lt;=1000000000),'[26]Data Base PAKAI (INPUT)'!$E$25,IF(AND(T90&gt;1000000000,T90&lt;=5000000000),'[26]Data Base PAKAI (INPUT)'!$Y$25,IF(AND(T90&gt;5000000000,T90&lt;=10000000000),'[26]Data Base PAKAI (INPUT)'!$AG$25)))</f>
        <v>3</v>
      </c>
      <c r="AG90" s="87">
        <f>IF(AND(T90&gt;1,T90&lt;=100000000),'[26]Data Base PAKAI (INPUT)'!$F$25,IF(AND(T90&gt;100000000,T90&lt;=200000000),'[26]Data Base PAKAI (INPUT)'!$J$25,IF(AND(T90&gt;200000000,T90&lt;=250000000),'[26]Data Base PAKAI (INPUT)'!$N$25,IF(AND(T90&gt;250000000,T90&lt;=500000000),'[26]Data Base PAKAI (INPUT)'!$R$25,IF(AND(T90&gt;500000000,T90&lt;=1000000000),'[26]Data Base PAKAI (INPUT)'!$V$25,IF(AND(T90&gt;1000000000,T90&lt;=2500000000),'[26]Data Base PAKAI (INPUT)'!$Z$25,IF(AND(T90&gt;2500000000,T90&lt;=5000000000),'[26]Data Base PAKAI (INPUT)'!$AD$25,IF(AND(T90&gt;5000000000,T90&lt;=10000000000),'[26]Data Base PAKAI (INPUT)'!AH886))))))))</f>
        <v>7</v>
      </c>
      <c r="AH90" s="87">
        <f t="shared" si="46"/>
        <v>3150000</v>
      </c>
      <c r="AI90" s="87">
        <f t="shared" si="47"/>
        <v>40000000</v>
      </c>
      <c r="AJ90" s="99">
        <f t="shared" si="48"/>
        <v>40000000</v>
      </c>
      <c r="AK90" s="87"/>
      <c r="AL90" s="57">
        <f t="shared" si="49"/>
        <v>914300000</v>
      </c>
    </row>
    <row r="91" spans="1:38" ht="43.5" thickBot="1" x14ac:dyDescent="0.3">
      <c r="A91" s="90"/>
      <c r="B91" s="90"/>
      <c r="C91" s="90"/>
      <c r="D91" s="90"/>
      <c r="E91" s="90"/>
      <c r="F91" s="90"/>
      <c r="G91" s="91"/>
      <c r="H91" s="91"/>
      <c r="I91" s="92"/>
      <c r="J91" s="92" t="s">
        <v>187</v>
      </c>
      <c r="K91" s="92" t="s">
        <v>265</v>
      </c>
      <c r="L91" s="92" t="e">
        <f>INDEX('[26]PENINGKATAN SALURAN DRAINASE'!$D$4:$D$90,MATCH('KEGIATAN DBMSDA 2022'!K91,'[26]PENINGKATAN SALURAN DRAINASE'!$D$4:$D$90,0))</f>
        <v>#N/A</v>
      </c>
      <c r="M91" s="92" t="str">
        <f t="shared" si="50"/>
        <v>Revitalisasi kalibaru</v>
      </c>
      <c r="N91" s="93" t="s">
        <v>262</v>
      </c>
      <c r="O91" s="93" t="s">
        <v>160</v>
      </c>
      <c r="P91" s="94" t="s">
        <v>182</v>
      </c>
      <c r="Q91" s="94" t="e">
        <f>#REF!&amp;" "&amp;#REF!</f>
        <v>#REF!</v>
      </c>
      <c r="R91" s="95" t="s">
        <v>66</v>
      </c>
      <c r="S91" s="87">
        <v>1500000000</v>
      </c>
      <c r="T91" s="57">
        <f t="shared" si="43"/>
        <v>1000000000</v>
      </c>
      <c r="U91" s="96" t="str">
        <f t="shared" si="42"/>
        <v>LELANG</v>
      </c>
      <c r="V91" s="87">
        <v>-500000000</v>
      </c>
      <c r="W91" s="97"/>
      <c r="X91" s="98"/>
      <c r="Y91" s="98" t="s">
        <v>209</v>
      </c>
      <c r="Z91" s="88">
        <v>1</v>
      </c>
      <c r="AA91" s="98"/>
      <c r="AB91" s="57">
        <f t="shared" si="44"/>
        <v>750000</v>
      </c>
      <c r="AC91" s="87">
        <f>IF(AND(T91&gt;1,T91&lt;=200000000),'[26]Data Base PAKAI (INPUT)'!$E$24,IF(AND(T91&gt;200000000),'[26]Data Base PAKAI (INPUT)'!$M$24))</f>
        <v>6</v>
      </c>
      <c r="AD91" s="87">
        <f>IF(AND(T91&gt;1,T91&lt;=200000000),'[26]Data Base PAKAI (INPUT)'!$F$24,IF(AND(T91&gt;200000000,T91&lt;=1000000000),'[26]Data Base PAKAI (INPUT)'!$V$24,IF(AND(T91&gt;1000000000),'[26]Data Base PAKAI (INPUT)'!$Z$24)))</f>
        <v>2</v>
      </c>
      <c r="AE91" s="87">
        <f t="shared" si="45"/>
        <v>1800000</v>
      </c>
      <c r="AF91" s="87">
        <f>IF(AND(T91&gt;1,T91&lt;=1000000000),'[26]Data Base PAKAI (INPUT)'!$E$25,IF(AND(T91&gt;1000000000,T91&lt;=5000000000),'[26]Data Base PAKAI (INPUT)'!$Y$25,IF(AND(T91&gt;5000000000,T91&lt;=10000000000),'[26]Data Base PAKAI (INPUT)'!$AG$25)))</f>
        <v>3</v>
      </c>
      <c r="AG91" s="87">
        <f>IF(AND(T91&gt;1,T91&lt;=100000000),'[26]Data Base PAKAI (INPUT)'!$F$25,IF(AND(T91&gt;100000000,T91&lt;=200000000),'[26]Data Base PAKAI (INPUT)'!$J$25,IF(AND(T91&gt;200000000,T91&lt;=250000000),'[26]Data Base PAKAI (INPUT)'!$N$25,IF(AND(T91&gt;250000000,T91&lt;=500000000),'[26]Data Base PAKAI (INPUT)'!$R$25,IF(AND(T91&gt;500000000,T91&lt;=1000000000),'[26]Data Base PAKAI (INPUT)'!$V$25,IF(AND(T91&gt;1000000000,T91&lt;=2500000000),'[26]Data Base PAKAI (INPUT)'!$Z$25,IF(AND(T91&gt;2500000000,T91&lt;=5000000000),'[26]Data Base PAKAI (INPUT)'!$AD$25,IF(AND(T91&gt;5000000000,T91&lt;=10000000000),'[26]Data Base PAKAI (INPUT)'!AH887))))))))</f>
        <v>7</v>
      </c>
      <c r="AH91" s="87">
        <f t="shared" si="46"/>
        <v>3150000</v>
      </c>
      <c r="AI91" s="87">
        <f t="shared" si="47"/>
        <v>40000000</v>
      </c>
      <c r="AJ91" s="99">
        <f t="shared" si="48"/>
        <v>40000000</v>
      </c>
      <c r="AK91" s="87"/>
      <c r="AL91" s="57">
        <f t="shared" si="49"/>
        <v>914300000</v>
      </c>
    </row>
    <row r="92" spans="1:38" ht="43.5" thickBot="1" x14ac:dyDescent="0.3">
      <c r="A92" s="90"/>
      <c r="B92" s="90"/>
      <c r="C92" s="90"/>
      <c r="D92" s="90"/>
      <c r="E92" s="90"/>
      <c r="F92" s="90"/>
      <c r="G92" s="91"/>
      <c r="H92" s="91"/>
      <c r="I92" s="92"/>
      <c r="J92" s="92" t="s">
        <v>187</v>
      </c>
      <c r="K92" s="92" t="s">
        <v>266</v>
      </c>
      <c r="L92" s="92" t="e">
        <f>INDEX('[26]PENINGKATAN SALURAN DRAINASE'!$D$4:$D$90,MATCH('KEGIATAN DBMSDA 2022'!K92,'[26]PENINGKATAN SALURAN DRAINASE'!$D$4:$D$90,0))</f>
        <v>#N/A</v>
      </c>
      <c r="M92" s="92" t="str">
        <f t="shared" si="50"/>
        <v>Revitalisasi Kali Pinggir</v>
      </c>
      <c r="N92" s="93" t="s">
        <v>262</v>
      </c>
      <c r="O92" s="93" t="s">
        <v>160</v>
      </c>
      <c r="P92" s="94" t="s">
        <v>182</v>
      </c>
      <c r="Q92" s="94" t="e">
        <f>#REF!&amp;" "&amp;#REF!</f>
        <v>#REF!</v>
      </c>
      <c r="R92" s="95" t="s">
        <v>66</v>
      </c>
      <c r="S92" s="87">
        <v>1500000000</v>
      </c>
      <c r="T92" s="57">
        <f t="shared" si="43"/>
        <v>1000000000</v>
      </c>
      <c r="U92" s="96" t="str">
        <f t="shared" si="42"/>
        <v>LELANG</v>
      </c>
      <c r="V92" s="87">
        <v>-500000000</v>
      </c>
      <c r="W92" s="97"/>
      <c r="X92" s="98"/>
      <c r="Y92" s="98" t="s">
        <v>209</v>
      </c>
      <c r="Z92" s="88">
        <v>1</v>
      </c>
      <c r="AA92" s="98"/>
      <c r="AB92" s="57">
        <f t="shared" si="44"/>
        <v>750000</v>
      </c>
      <c r="AC92" s="87">
        <f>IF(AND(T92&gt;1,T92&lt;=200000000),'[26]Data Base PAKAI (INPUT)'!$E$24,IF(AND(T92&gt;200000000),'[26]Data Base PAKAI (INPUT)'!$M$24))</f>
        <v>6</v>
      </c>
      <c r="AD92" s="87">
        <f>IF(AND(T92&gt;1,T92&lt;=200000000),'[26]Data Base PAKAI (INPUT)'!$F$24,IF(AND(T92&gt;200000000,T92&lt;=1000000000),'[26]Data Base PAKAI (INPUT)'!$V$24,IF(AND(T92&gt;1000000000),'[26]Data Base PAKAI (INPUT)'!$Z$24)))</f>
        <v>2</v>
      </c>
      <c r="AE92" s="87">
        <f t="shared" si="45"/>
        <v>1800000</v>
      </c>
      <c r="AF92" s="87">
        <f>IF(AND(T92&gt;1,T92&lt;=1000000000),'[26]Data Base PAKAI (INPUT)'!$E$25,IF(AND(T92&gt;1000000000,T92&lt;=5000000000),'[26]Data Base PAKAI (INPUT)'!$Y$25,IF(AND(T92&gt;5000000000,T92&lt;=10000000000),'[26]Data Base PAKAI (INPUT)'!$AG$25)))</f>
        <v>3</v>
      </c>
      <c r="AG92" s="87">
        <f>IF(AND(T92&gt;1,T92&lt;=100000000),'[26]Data Base PAKAI (INPUT)'!$F$25,IF(AND(T92&gt;100000000,T92&lt;=200000000),'[26]Data Base PAKAI (INPUT)'!$J$25,IF(AND(T92&gt;200000000,T92&lt;=250000000),'[26]Data Base PAKAI (INPUT)'!$N$25,IF(AND(T92&gt;250000000,T92&lt;=500000000),'[26]Data Base PAKAI (INPUT)'!$R$25,IF(AND(T92&gt;500000000,T92&lt;=1000000000),'[26]Data Base PAKAI (INPUT)'!$V$25,IF(AND(T92&gt;1000000000,T92&lt;=2500000000),'[26]Data Base PAKAI (INPUT)'!$Z$25,IF(AND(T92&gt;2500000000,T92&lt;=5000000000),'[26]Data Base PAKAI (INPUT)'!$AD$25,IF(AND(T92&gt;5000000000,T92&lt;=10000000000),'[26]Data Base PAKAI (INPUT)'!AH888))))))))</f>
        <v>7</v>
      </c>
      <c r="AH92" s="87">
        <f t="shared" si="46"/>
        <v>3150000</v>
      </c>
      <c r="AI92" s="87">
        <f t="shared" si="47"/>
        <v>40000000</v>
      </c>
      <c r="AJ92" s="99">
        <f t="shared" si="48"/>
        <v>40000000</v>
      </c>
      <c r="AK92" s="87"/>
      <c r="AL92" s="57">
        <f t="shared" si="49"/>
        <v>914300000</v>
      </c>
    </row>
    <row r="93" spans="1:38" ht="43.5" thickBot="1" x14ac:dyDescent="0.3">
      <c r="A93" s="90"/>
      <c r="B93" s="90"/>
      <c r="C93" s="90"/>
      <c r="D93" s="90"/>
      <c r="E93" s="90"/>
      <c r="F93" s="90"/>
      <c r="G93" s="91"/>
      <c r="H93" s="91"/>
      <c r="I93" s="92"/>
      <c r="J93" s="92" t="s">
        <v>187</v>
      </c>
      <c r="K93" s="92" t="s">
        <v>267</v>
      </c>
      <c r="L93" s="92" t="e">
        <f>INDEX('[26]PENINGKATAN SALURAN DRAINASE'!$D$4:$D$90,MATCH('KEGIATAN DBMSDA 2022'!K93,'[26]PENINGKATAN SALURAN DRAINASE'!$D$4:$D$90,0))</f>
        <v>#N/A</v>
      </c>
      <c r="M93" s="92" t="str">
        <f t="shared" si="50"/>
        <v>Penanganan DAS Kali Cakung</v>
      </c>
      <c r="N93" s="93" t="s">
        <v>262</v>
      </c>
      <c r="O93" s="93" t="s">
        <v>124</v>
      </c>
      <c r="P93" s="94" t="s">
        <v>182</v>
      </c>
      <c r="Q93" s="94" t="e">
        <f>#REF!&amp;" "&amp;#REF!</f>
        <v>#REF!</v>
      </c>
      <c r="R93" s="95" t="s">
        <v>66</v>
      </c>
      <c r="S93" s="87">
        <v>5000000000</v>
      </c>
      <c r="T93" s="57">
        <f t="shared" si="43"/>
        <v>2000000000</v>
      </c>
      <c r="U93" s="96" t="str">
        <f t="shared" si="42"/>
        <v>LELANG</v>
      </c>
      <c r="V93" s="87">
        <v>-3000000000</v>
      </c>
      <c r="W93" s="97"/>
      <c r="X93" s="98"/>
      <c r="Y93" s="98" t="s">
        <v>268</v>
      </c>
      <c r="Z93" s="88">
        <v>1</v>
      </c>
      <c r="AA93" s="98"/>
      <c r="AB93" s="57">
        <f t="shared" si="44"/>
        <v>750000</v>
      </c>
      <c r="AC93" s="87">
        <f>IF(AND(T93&gt;1,T93&lt;=200000000),'[26]Data Base PAKAI (INPUT)'!$E$24,IF(AND(T93&gt;200000000),'[26]Data Base PAKAI (INPUT)'!$M$24))</f>
        <v>6</v>
      </c>
      <c r="AD93" s="87">
        <f>IF(AND(T93&gt;1,T93&lt;=200000000),'[26]Data Base PAKAI (INPUT)'!$F$24,IF(AND(T93&gt;200000000,T93&lt;=1000000000),'[26]Data Base PAKAI (INPUT)'!$V$24,IF(AND(T93&gt;1000000000),'[26]Data Base PAKAI (INPUT)'!$Z$24)))</f>
        <v>3</v>
      </c>
      <c r="AE93" s="87">
        <f t="shared" si="45"/>
        <v>2700000</v>
      </c>
      <c r="AF93" s="87">
        <f>IF(AND(T93&gt;1,T93&lt;=1000000000),'[26]Data Base PAKAI (INPUT)'!$E$25,IF(AND(T93&gt;1000000000,T93&lt;=5000000000),'[26]Data Base PAKAI (INPUT)'!$Y$25,IF(AND(T93&gt;5000000000,T93&lt;=10000000000),'[26]Data Base PAKAI (INPUT)'!$AG$25)))</f>
        <v>4</v>
      </c>
      <c r="AG93" s="87">
        <f>IF(AND(T93&gt;1,T93&lt;=100000000),'[26]Data Base PAKAI (INPUT)'!$F$25,IF(AND(T93&gt;100000000,T93&lt;=200000000),'[26]Data Base PAKAI (INPUT)'!$J$25,IF(AND(T93&gt;200000000,T93&lt;=250000000),'[26]Data Base PAKAI (INPUT)'!$N$25,IF(AND(T93&gt;250000000,T93&lt;=500000000),'[26]Data Base PAKAI (INPUT)'!$R$25,IF(AND(T93&gt;500000000,T93&lt;=1000000000),'[26]Data Base PAKAI (INPUT)'!$V$25,IF(AND(T93&gt;1000000000,T93&lt;=2500000000),'[26]Data Base PAKAI (INPUT)'!$Z$25,IF(AND(T93&gt;2500000000,T93&lt;=5000000000),'[26]Data Base PAKAI (INPUT)'!$AD$25,IF(AND(T93&gt;5000000000,T93&lt;=10000000000),'[26]Data Base PAKAI (INPUT)'!AH889))))))))</f>
        <v>8</v>
      </c>
      <c r="AH93" s="87">
        <f t="shared" si="46"/>
        <v>4800000</v>
      </c>
      <c r="AI93" s="87">
        <f t="shared" si="47"/>
        <v>80000000</v>
      </c>
      <c r="AJ93" s="99">
        <f t="shared" si="48"/>
        <v>80000000</v>
      </c>
      <c r="AK93" s="87"/>
      <c r="AL93" s="57">
        <f t="shared" si="49"/>
        <v>1831750000</v>
      </c>
    </row>
    <row r="94" spans="1:38" ht="43.5" thickBot="1" x14ac:dyDescent="0.3">
      <c r="A94" s="90"/>
      <c r="B94" s="90"/>
      <c r="C94" s="90"/>
      <c r="D94" s="90"/>
      <c r="E94" s="90"/>
      <c r="F94" s="90"/>
      <c r="G94" s="91"/>
      <c r="H94" s="91"/>
      <c r="I94" s="92"/>
      <c r="J94" s="92" t="s">
        <v>187</v>
      </c>
      <c r="K94" s="92" t="s">
        <v>269</v>
      </c>
      <c r="L94" s="92" t="e">
        <f>INDEX('[26]PENINGKATAN SALURAN DRAINASE'!$D$4:$D$90,MATCH('KEGIATAN DBMSDA 2022'!K94,'[26]PENINGKATAN SALURAN DRAINASE'!$D$4:$D$90,0))</f>
        <v>#N/A</v>
      </c>
      <c r="M94" s="92" t="s">
        <v>270</v>
      </c>
      <c r="N94" s="92" t="e">
        <f>INDEX([26]!BARU_1[KELURAHAN],MATCH('KEGIATAN DBMSDA 2022'!K94,[26]!BARU_1[JUDUL],0))</f>
        <v>#REF!</v>
      </c>
      <c r="O94" s="93" t="s">
        <v>171</v>
      </c>
      <c r="P94" s="94" t="s">
        <v>271</v>
      </c>
      <c r="Q94" s="94" t="e">
        <f>#REF!&amp;" "&amp;#REF!</f>
        <v>#REF!</v>
      </c>
      <c r="R94" s="95" t="s">
        <v>66</v>
      </c>
      <c r="S94" s="87"/>
      <c r="T94" s="57">
        <f t="shared" ref="T94:T135" si="51">V94+S94</f>
        <v>200000000</v>
      </c>
      <c r="U94" s="96" t="str">
        <f t="shared" si="42"/>
        <v>PL</v>
      </c>
      <c r="V94" s="87">
        <v>200000000</v>
      </c>
      <c r="W94" s="97" t="s">
        <v>230</v>
      </c>
      <c r="X94" s="98" t="s">
        <v>222</v>
      </c>
      <c r="Y94" s="88" t="s">
        <v>139</v>
      </c>
      <c r="Z94" s="88">
        <v>1</v>
      </c>
      <c r="AA94" s="88"/>
      <c r="AB94" s="57">
        <f t="shared" si="44"/>
        <v>350000</v>
      </c>
      <c r="AC94" s="87">
        <f>IF(AND(T94&gt;1,T94&lt;=200000000),'[26]Data Base PAKAI (INPUT)'!$E$24,IF(AND(T94&gt;200000000),'[26]Data Base PAKAI (INPUT)'!$M$24))</f>
        <v>4</v>
      </c>
      <c r="AD94" s="87">
        <f>IF(AND(T94&gt;1,T94&lt;=200000000),'[26]Data Base PAKAI (INPUT)'!$F$24,IF(AND(T94&gt;200000000,T94&lt;=1000000000),'[26]Data Base PAKAI (INPUT)'!$V$24,IF(AND(T94&gt;1000000000),'[26]Data Base PAKAI (INPUT)'!$Z$24)))</f>
        <v>1</v>
      </c>
      <c r="AE94" s="87">
        <f t="shared" si="45"/>
        <v>600000</v>
      </c>
      <c r="AF94" s="87">
        <f>IF(AND(T94&gt;1,T94&lt;=1000000000),'[26]Data Base PAKAI (INPUT)'!$E$25,IF(AND(T94&gt;1000000000,T94&lt;=5000000000),'[26]Data Base PAKAI (INPUT)'!$Y$25,IF(AND(T94&gt;5000000000,T94&lt;=10000000000),'[26]Data Base PAKAI (INPUT)'!$AG$25)))</f>
        <v>3</v>
      </c>
      <c r="AG94" s="87">
        <f>IF(AND(T94&gt;1,T94&lt;=100000000),'[26]Data Base PAKAI (INPUT)'!$F$25,IF(AND(T94&gt;100000000,T94&lt;=200000000),'[26]Data Base PAKAI (INPUT)'!$J$25,IF(AND(T94&gt;200000000,T94&lt;=250000000),'[26]Data Base PAKAI (INPUT)'!$N$25,IF(AND(T94&gt;250000000,T94&lt;=500000000),'[26]Data Base PAKAI (INPUT)'!$R$25,IF(AND(T94&gt;500000000,T94&lt;=1000000000),'[26]Data Base PAKAI (INPUT)'!$V$25,IF(AND(T94&gt;1000000000,T94&lt;=2500000000),'[26]Data Base PAKAI (INPUT)'!$Z$25,IF(AND(T94&gt;2500000000,T94&lt;=5000000000),'[26]Data Base PAKAI (INPUT)'!$AD$25,IF(AND(T94&gt;5000000000,T94&lt;=10000000000),'[26]Data Base PAKAI (INPUT)'!AH961))))))))</f>
        <v>4</v>
      </c>
      <c r="AH94" s="87">
        <f t="shared" si="46"/>
        <v>1800000</v>
      </c>
      <c r="AI94" s="87">
        <f t="shared" si="47"/>
        <v>8000000</v>
      </c>
      <c r="AJ94" s="99">
        <f t="shared" si="48"/>
        <v>8000000</v>
      </c>
      <c r="AK94" s="87"/>
      <c r="AL94" s="57">
        <f t="shared" si="49"/>
        <v>181250000</v>
      </c>
    </row>
    <row r="95" spans="1:38" ht="43.5" thickBot="1" x14ac:dyDescent="0.3">
      <c r="A95" s="90"/>
      <c r="B95" s="90"/>
      <c r="C95" s="90"/>
      <c r="D95" s="90"/>
      <c r="E95" s="90"/>
      <c r="F95" s="90"/>
      <c r="G95" s="91"/>
      <c r="H95" s="91"/>
      <c r="I95" s="92"/>
      <c r="J95" s="92" t="s">
        <v>187</v>
      </c>
      <c r="K95" s="92" t="s">
        <v>272</v>
      </c>
      <c r="L95" s="92" t="e">
        <f>INDEX('[26]PENINGKATAN SALURAN DRAINASE'!$D$4:$D$90,MATCH('KEGIATAN DBMSDA 2022'!K95,'[26]PENINGKATAN SALURAN DRAINASE'!$D$4:$D$90,0))</f>
        <v>#N/A</v>
      </c>
      <c r="M95" s="92" t="s">
        <v>273</v>
      </c>
      <c r="N95" s="92" t="e">
        <f>INDEX([26]!BARU_1[KELURAHAN],MATCH('KEGIATAN DBMSDA 2022'!K95,[26]!BARU_1[JUDUL],0))</f>
        <v>#REF!</v>
      </c>
      <c r="O95" s="93" t="s">
        <v>1841</v>
      </c>
      <c r="P95" s="94" t="s">
        <v>271</v>
      </c>
      <c r="Q95" s="94" t="e">
        <f>#REF!&amp;" "&amp;#REF!</f>
        <v>#REF!</v>
      </c>
      <c r="R95" s="95" t="s">
        <v>66</v>
      </c>
      <c r="S95" s="87"/>
      <c r="T95" s="57">
        <f t="shared" si="51"/>
        <v>200000000</v>
      </c>
      <c r="U95" s="96" t="str">
        <f t="shared" si="42"/>
        <v>PL</v>
      </c>
      <c r="V95" s="87">
        <v>200000000</v>
      </c>
      <c r="W95" s="97" t="s">
        <v>274</v>
      </c>
      <c r="X95" s="98" t="s">
        <v>222</v>
      </c>
      <c r="Y95" s="88" t="s">
        <v>139</v>
      </c>
      <c r="Z95" s="88">
        <v>1</v>
      </c>
      <c r="AA95" s="88"/>
      <c r="AB95" s="57">
        <f t="shared" si="44"/>
        <v>350000</v>
      </c>
      <c r="AC95" s="87">
        <f>IF(AND(T95&gt;1,T95&lt;=200000000),'[26]Data Base PAKAI (INPUT)'!$E$24,IF(AND(T95&gt;200000000),'[26]Data Base PAKAI (INPUT)'!$M$24))</f>
        <v>4</v>
      </c>
      <c r="AD95" s="87">
        <f>IF(AND(T95&gt;1,T95&lt;=200000000),'[26]Data Base PAKAI (INPUT)'!$F$24,IF(AND(T95&gt;200000000,T95&lt;=1000000000),'[26]Data Base PAKAI (INPUT)'!$V$24,IF(AND(T95&gt;1000000000),'[26]Data Base PAKAI (INPUT)'!$Z$24)))</f>
        <v>1</v>
      </c>
      <c r="AE95" s="87">
        <f t="shared" si="45"/>
        <v>600000</v>
      </c>
      <c r="AF95" s="87">
        <f>IF(AND(T95&gt;1,T95&lt;=1000000000),'[26]Data Base PAKAI (INPUT)'!$E$25,IF(AND(T95&gt;1000000000,T95&lt;=5000000000),'[26]Data Base PAKAI (INPUT)'!$Y$25,IF(AND(T95&gt;5000000000,T95&lt;=10000000000),'[26]Data Base PAKAI (INPUT)'!$AG$25)))</f>
        <v>3</v>
      </c>
      <c r="AG95" s="87">
        <f>IF(AND(T95&gt;1,T95&lt;=100000000),'[26]Data Base PAKAI (INPUT)'!$F$25,IF(AND(T95&gt;100000000,T95&lt;=200000000),'[26]Data Base PAKAI (INPUT)'!$J$25,IF(AND(T95&gt;200000000,T95&lt;=250000000),'[26]Data Base PAKAI (INPUT)'!$N$25,IF(AND(T95&gt;250000000,T95&lt;=500000000),'[26]Data Base PAKAI (INPUT)'!$R$25,IF(AND(T95&gt;500000000,T95&lt;=1000000000),'[26]Data Base PAKAI (INPUT)'!$V$25,IF(AND(T95&gt;1000000000,T95&lt;=2500000000),'[26]Data Base PAKAI (INPUT)'!$Z$25,IF(AND(T95&gt;2500000000,T95&lt;=5000000000),'[26]Data Base PAKAI (INPUT)'!$AD$25,IF(AND(T95&gt;5000000000,T95&lt;=10000000000),'[26]Data Base PAKAI (INPUT)'!AH962))))))))</f>
        <v>4</v>
      </c>
      <c r="AH95" s="87">
        <f t="shared" si="46"/>
        <v>1800000</v>
      </c>
      <c r="AI95" s="87">
        <f t="shared" si="47"/>
        <v>8000000</v>
      </c>
      <c r="AJ95" s="99">
        <f t="shared" si="48"/>
        <v>8000000</v>
      </c>
      <c r="AK95" s="87"/>
      <c r="AL95" s="57">
        <f t="shared" si="49"/>
        <v>181250000</v>
      </c>
    </row>
    <row r="96" spans="1:38" ht="43.5" thickBot="1" x14ac:dyDescent="0.3">
      <c r="A96" s="90"/>
      <c r="B96" s="90"/>
      <c r="C96" s="90"/>
      <c r="D96" s="90"/>
      <c r="E96" s="90"/>
      <c r="F96" s="90"/>
      <c r="G96" s="91"/>
      <c r="H96" s="91"/>
      <c r="I96" s="92"/>
      <c r="J96" s="92" t="s">
        <v>187</v>
      </c>
      <c r="K96" s="92" t="s">
        <v>275</v>
      </c>
      <c r="L96" s="92" t="e">
        <f>INDEX('[26]PENINGKATAN SALURAN DRAINASE'!$D$4:$D$90,MATCH('KEGIATAN DBMSDA 2022'!K96,'[26]PENINGKATAN SALURAN DRAINASE'!$D$4:$D$90,0))</f>
        <v>#N/A</v>
      </c>
      <c r="M96" s="92" t="s">
        <v>276</v>
      </c>
      <c r="N96" s="92" t="e">
        <f>INDEX([26]!BARU_1[KELURAHAN],MATCH('KEGIATAN DBMSDA 2022'!K96,[26]!BARU_1[JUDUL],0))</f>
        <v>#REF!</v>
      </c>
      <c r="O96" s="93" t="s">
        <v>1841</v>
      </c>
      <c r="P96" s="94" t="s">
        <v>277</v>
      </c>
      <c r="Q96" s="94" t="e">
        <f>#REF!&amp;" "&amp;#REF!</f>
        <v>#REF!</v>
      </c>
      <c r="R96" s="95" t="s">
        <v>66</v>
      </c>
      <c r="S96" s="87"/>
      <c r="T96" s="57">
        <f t="shared" si="51"/>
        <v>200000000</v>
      </c>
      <c r="U96" s="96" t="str">
        <f t="shared" si="42"/>
        <v>PL</v>
      </c>
      <c r="V96" s="87">
        <v>200000000</v>
      </c>
      <c r="W96" s="97" t="s">
        <v>274</v>
      </c>
      <c r="X96" s="98" t="s">
        <v>222</v>
      </c>
      <c r="Y96" s="88" t="s">
        <v>139</v>
      </c>
      <c r="Z96" s="88">
        <v>1</v>
      </c>
      <c r="AA96" s="88"/>
      <c r="AB96" s="57">
        <f t="shared" si="44"/>
        <v>350000</v>
      </c>
      <c r="AC96" s="87">
        <f>IF(AND(T96&gt;1,T96&lt;=200000000),'[26]Data Base PAKAI (INPUT)'!$E$24,IF(AND(T96&gt;200000000),'[26]Data Base PAKAI (INPUT)'!$M$24))</f>
        <v>4</v>
      </c>
      <c r="AD96" s="87">
        <f>IF(AND(T96&gt;1,T96&lt;=200000000),'[26]Data Base PAKAI (INPUT)'!$F$24,IF(AND(T96&gt;200000000,T96&lt;=1000000000),'[26]Data Base PAKAI (INPUT)'!$V$24,IF(AND(T96&gt;1000000000),'[26]Data Base PAKAI (INPUT)'!$Z$24)))</f>
        <v>1</v>
      </c>
      <c r="AE96" s="87">
        <f t="shared" si="45"/>
        <v>600000</v>
      </c>
      <c r="AF96" s="87">
        <f>IF(AND(T96&gt;1,T96&lt;=1000000000),'[26]Data Base PAKAI (INPUT)'!$E$25,IF(AND(T96&gt;1000000000,T96&lt;=5000000000),'[26]Data Base PAKAI (INPUT)'!$Y$25,IF(AND(T96&gt;5000000000,T96&lt;=10000000000),'[26]Data Base PAKAI (INPUT)'!$AG$25)))</f>
        <v>3</v>
      </c>
      <c r="AG96" s="87">
        <f>IF(AND(T96&gt;1,T96&lt;=100000000),'[26]Data Base PAKAI (INPUT)'!$F$25,IF(AND(T96&gt;100000000,T96&lt;=200000000),'[26]Data Base PAKAI (INPUT)'!$J$25,IF(AND(T96&gt;200000000,T96&lt;=250000000),'[26]Data Base PAKAI (INPUT)'!$N$25,IF(AND(T96&gt;250000000,T96&lt;=500000000),'[26]Data Base PAKAI (INPUT)'!$R$25,IF(AND(T96&gt;500000000,T96&lt;=1000000000),'[26]Data Base PAKAI (INPUT)'!$V$25,IF(AND(T96&gt;1000000000,T96&lt;=2500000000),'[26]Data Base PAKAI (INPUT)'!$Z$25,IF(AND(T96&gt;2500000000,T96&lt;=5000000000),'[26]Data Base PAKAI (INPUT)'!$AD$25,IF(AND(T96&gt;5000000000,T96&lt;=10000000000),'[26]Data Base PAKAI (INPUT)'!AH963))))))))</f>
        <v>4</v>
      </c>
      <c r="AH96" s="87">
        <f t="shared" si="46"/>
        <v>1800000</v>
      </c>
      <c r="AI96" s="87">
        <f t="shared" si="47"/>
        <v>8000000</v>
      </c>
      <c r="AJ96" s="99">
        <f t="shared" si="48"/>
        <v>8000000</v>
      </c>
      <c r="AK96" s="87"/>
      <c r="AL96" s="57">
        <f t="shared" si="49"/>
        <v>181250000</v>
      </c>
    </row>
    <row r="97" spans="1:38" ht="43.5" thickBot="1" x14ac:dyDescent="0.3">
      <c r="A97" s="90"/>
      <c r="B97" s="90"/>
      <c r="C97" s="90"/>
      <c r="D97" s="90"/>
      <c r="E97" s="90"/>
      <c r="F97" s="90"/>
      <c r="G97" s="91"/>
      <c r="H97" s="91"/>
      <c r="I97" s="92"/>
      <c r="J97" s="92" t="s">
        <v>187</v>
      </c>
      <c r="K97" s="92" t="s">
        <v>278</v>
      </c>
      <c r="L97" s="92" t="e">
        <f>INDEX('[26]PENINGKATAN SALURAN DRAINASE'!$D$4:$D$90,MATCH('KEGIATAN DBMSDA 2022'!K97,'[26]PENINGKATAN SALURAN DRAINASE'!$D$4:$D$90,0))</f>
        <v>#N/A</v>
      </c>
      <c r="M97" s="92" t="s">
        <v>279</v>
      </c>
      <c r="N97" s="92" t="e">
        <f>INDEX([26]!BARU_1[KELURAHAN],MATCH('KEGIATAN DBMSDA 2022'!K97,[26]!BARU_1[JUDUL],0))</f>
        <v>#REF!</v>
      </c>
      <c r="O97" s="93" t="s">
        <v>735</v>
      </c>
      <c r="P97" s="94"/>
      <c r="Q97" s="94" t="e">
        <f>#REF!&amp;" "&amp;#REF!</f>
        <v>#REF!</v>
      </c>
      <c r="R97" s="95" t="s">
        <v>66</v>
      </c>
      <c r="S97" s="87"/>
      <c r="T97" s="57">
        <f t="shared" si="51"/>
        <v>200000000</v>
      </c>
      <c r="U97" s="96" t="str">
        <f t="shared" si="42"/>
        <v>PL</v>
      </c>
      <c r="V97" s="87">
        <v>200000000</v>
      </c>
      <c r="W97" s="97" t="s">
        <v>236</v>
      </c>
      <c r="X97" s="98" t="s">
        <v>138</v>
      </c>
      <c r="Y97" s="88" t="s">
        <v>139</v>
      </c>
      <c r="Z97" s="88">
        <v>1</v>
      </c>
      <c r="AA97" s="88"/>
      <c r="AB97" s="57">
        <f t="shared" si="44"/>
        <v>350000</v>
      </c>
      <c r="AC97" s="87">
        <f>IF(AND(T97&gt;1,T97&lt;=200000000),'[26]Data Base PAKAI (INPUT)'!$E$24,IF(AND(T97&gt;200000000),'[26]Data Base PAKAI (INPUT)'!$M$24))</f>
        <v>4</v>
      </c>
      <c r="AD97" s="87">
        <f>IF(AND(T97&gt;1,T97&lt;=200000000),'[26]Data Base PAKAI (INPUT)'!$F$24,IF(AND(T97&gt;200000000,T97&lt;=1000000000),'[26]Data Base PAKAI (INPUT)'!$V$24,IF(AND(T97&gt;1000000000),'[26]Data Base PAKAI (INPUT)'!$Z$24)))</f>
        <v>1</v>
      </c>
      <c r="AE97" s="87">
        <f t="shared" si="45"/>
        <v>600000</v>
      </c>
      <c r="AF97" s="87">
        <f>IF(AND(T97&gt;1,T97&lt;=1000000000),'[26]Data Base PAKAI (INPUT)'!$E$25,IF(AND(T97&gt;1000000000,T97&lt;=5000000000),'[26]Data Base PAKAI (INPUT)'!$Y$25,IF(AND(T97&gt;5000000000,T97&lt;=10000000000),'[26]Data Base PAKAI (INPUT)'!$AG$25)))</f>
        <v>3</v>
      </c>
      <c r="AG97" s="87">
        <f>IF(AND(T97&gt;1,T97&lt;=100000000),'[26]Data Base PAKAI (INPUT)'!$F$25,IF(AND(T97&gt;100000000,T97&lt;=200000000),'[26]Data Base PAKAI (INPUT)'!$J$25,IF(AND(T97&gt;200000000,T97&lt;=250000000),'[26]Data Base PAKAI (INPUT)'!$N$25,IF(AND(T97&gt;250000000,T97&lt;=500000000),'[26]Data Base PAKAI (INPUT)'!$R$25,IF(AND(T97&gt;500000000,T97&lt;=1000000000),'[26]Data Base PAKAI (INPUT)'!$V$25,IF(AND(T97&gt;1000000000,T97&lt;=2500000000),'[26]Data Base PAKAI (INPUT)'!$Z$25,IF(AND(T97&gt;2500000000,T97&lt;=5000000000),'[26]Data Base PAKAI (INPUT)'!$AD$25,IF(AND(T97&gt;5000000000,T97&lt;=10000000000),'[26]Data Base PAKAI (INPUT)'!AH964))))))))</f>
        <v>4</v>
      </c>
      <c r="AH97" s="87">
        <f t="shared" si="46"/>
        <v>1800000</v>
      </c>
      <c r="AI97" s="87">
        <f t="shared" si="47"/>
        <v>8000000</v>
      </c>
      <c r="AJ97" s="99">
        <f t="shared" si="48"/>
        <v>8000000</v>
      </c>
      <c r="AK97" s="87"/>
      <c r="AL97" s="57">
        <f t="shared" si="49"/>
        <v>181250000</v>
      </c>
    </row>
    <row r="98" spans="1:38" ht="57.75" thickBot="1" x14ac:dyDescent="0.3">
      <c r="A98" s="90"/>
      <c r="B98" s="90"/>
      <c r="C98" s="90"/>
      <c r="D98" s="90"/>
      <c r="E98" s="90"/>
      <c r="F98" s="90"/>
      <c r="G98" s="91"/>
      <c r="H98" s="91"/>
      <c r="I98" s="92"/>
      <c r="J98" s="92" t="s">
        <v>187</v>
      </c>
      <c r="K98" s="92" t="s">
        <v>280</v>
      </c>
      <c r="L98" s="92" t="e">
        <f>INDEX('[26]PENINGKATAN SALURAN DRAINASE'!$D$4:$D$90,MATCH('KEGIATAN DBMSDA 2022'!K98,'[26]PENINGKATAN SALURAN DRAINASE'!$D$4:$D$90,0))</f>
        <v>#N/A</v>
      </c>
      <c r="M98" s="92" t="s">
        <v>281</v>
      </c>
      <c r="N98" s="92" t="e">
        <f>INDEX([26]!BARU_1[KELURAHAN],MATCH('KEGIATAN DBMSDA 2022'!K98,[26]!BARU_1[JUDUL],0))</f>
        <v>#REF!</v>
      </c>
      <c r="O98" s="93" t="s">
        <v>822</v>
      </c>
      <c r="P98" s="94" t="s">
        <v>282</v>
      </c>
      <c r="Q98" s="94" t="e">
        <f>#REF!&amp;" "&amp;#REF!</f>
        <v>#REF!</v>
      </c>
      <c r="R98" s="95" t="s">
        <v>66</v>
      </c>
      <c r="S98" s="87"/>
      <c r="T98" s="57">
        <f t="shared" si="51"/>
        <v>200000000</v>
      </c>
      <c r="U98" s="96" t="str">
        <f t="shared" si="42"/>
        <v>PL</v>
      </c>
      <c r="V98" s="87">
        <v>200000000</v>
      </c>
      <c r="W98" s="97" t="s">
        <v>137</v>
      </c>
      <c r="X98" s="98" t="s">
        <v>138</v>
      </c>
      <c r="Y98" s="88" t="s">
        <v>139</v>
      </c>
      <c r="Z98" s="88">
        <v>1</v>
      </c>
      <c r="AA98" s="88"/>
      <c r="AB98" s="57">
        <f t="shared" si="44"/>
        <v>350000</v>
      </c>
      <c r="AC98" s="87">
        <f>IF(AND(T98&gt;1,T98&lt;=200000000),'[26]Data Base PAKAI (INPUT)'!$E$24,IF(AND(T98&gt;200000000),'[26]Data Base PAKAI (INPUT)'!$M$24))</f>
        <v>4</v>
      </c>
      <c r="AD98" s="87">
        <f>IF(AND(T98&gt;1,T98&lt;=200000000),'[26]Data Base PAKAI (INPUT)'!$F$24,IF(AND(T98&gt;200000000,T98&lt;=1000000000),'[26]Data Base PAKAI (INPUT)'!$V$24,IF(AND(T98&gt;1000000000),'[26]Data Base PAKAI (INPUT)'!$Z$24)))</f>
        <v>1</v>
      </c>
      <c r="AE98" s="87">
        <f t="shared" si="45"/>
        <v>600000</v>
      </c>
      <c r="AF98" s="87">
        <f>IF(AND(T98&gt;1,T98&lt;=1000000000),'[26]Data Base PAKAI (INPUT)'!$E$25,IF(AND(T98&gt;1000000000,T98&lt;=5000000000),'[26]Data Base PAKAI (INPUT)'!$Y$25,IF(AND(T98&gt;5000000000,T98&lt;=10000000000),'[26]Data Base PAKAI (INPUT)'!$AG$25)))</f>
        <v>3</v>
      </c>
      <c r="AG98" s="87">
        <f>IF(AND(T98&gt;1,T98&lt;=100000000),'[26]Data Base PAKAI (INPUT)'!$F$25,IF(AND(T98&gt;100000000,T98&lt;=200000000),'[26]Data Base PAKAI (INPUT)'!$J$25,IF(AND(T98&gt;200000000,T98&lt;=250000000),'[26]Data Base PAKAI (INPUT)'!$N$25,IF(AND(T98&gt;250000000,T98&lt;=500000000),'[26]Data Base PAKAI (INPUT)'!$R$25,IF(AND(T98&gt;500000000,T98&lt;=1000000000),'[26]Data Base PAKAI (INPUT)'!$V$25,IF(AND(T98&gt;1000000000,T98&lt;=2500000000),'[26]Data Base PAKAI (INPUT)'!$Z$25,IF(AND(T98&gt;2500000000,T98&lt;=5000000000),'[26]Data Base PAKAI (INPUT)'!$AD$25,IF(AND(T98&gt;5000000000,T98&lt;=10000000000),'[26]Data Base PAKAI (INPUT)'!AH965))))))))</f>
        <v>4</v>
      </c>
      <c r="AH98" s="87">
        <f t="shared" si="46"/>
        <v>1800000</v>
      </c>
      <c r="AI98" s="87">
        <f t="shared" si="47"/>
        <v>8000000</v>
      </c>
      <c r="AJ98" s="99">
        <f t="shared" si="48"/>
        <v>8000000</v>
      </c>
      <c r="AK98" s="87"/>
      <c r="AL98" s="57">
        <f t="shared" si="49"/>
        <v>181250000</v>
      </c>
    </row>
    <row r="99" spans="1:38" ht="43.5" thickBot="1" x14ac:dyDescent="0.3">
      <c r="A99" s="90"/>
      <c r="B99" s="90"/>
      <c r="C99" s="90"/>
      <c r="D99" s="90"/>
      <c r="E99" s="90"/>
      <c r="F99" s="90"/>
      <c r="G99" s="91"/>
      <c r="H99" s="91"/>
      <c r="I99" s="92"/>
      <c r="J99" s="92" t="s">
        <v>187</v>
      </c>
      <c r="K99" s="92" t="s">
        <v>283</v>
      </c>
      <c r="L99" s="92" t="e">
        <f>INDEX('[26]PENINGKATAN SALURAN DRAINASE'!$D$4:$D$90,MATCH('KEGIATAN DBMSDA 2022'!K99,'[26]PENINGKATAN SALURAN DRAINASE'!$D$4:$D$90,0))</f>
        <v>#N/A</v>
      </c>
      <c r="M99" s="92" t="s">
        <v>284</v>
      </c>
      <c r="N99" s="92" t="e">
        <f>INDEX([26]!BARU_1[KELURAHAN],MATCH('KEGIATAN DBMSDA 2022'!K99,[26]!BARU_1[JUDUL],0))</f>
        <v>#REF!</v>
      </c>
      <c r="O99" s="93" t="s">
        <v>171</v>
      </c>
      <c r="P99" s="94" t="s">
        <v>285</v>
      </c>
      <c r="Q99" s="94" t="e">
        <f>#REF!&amp;" "&amp;#REF!</f>
        <v>#REF!</v>
      </c>
      <c r="R99" s="95" t="s">
        <v>66</v>
      </c>
      <c r="S99" s="87"/>
      <c r="T99" s="57">
        <f t="shared" si="51"/>
        <v>200000000</v>
      </c>
      <c r="U99" s="96" t="str">
        <f t="shared" si="42"/>
        <v>PL</v>
      </c>
      <c r="V99" s="87">
        <v>200000000</v>
      </c>
      <c r="W99" s="97" t="s">
        <v>286</v>
      </c>
      <c r="X99" s="98" t="s">
        <v>138</v>
      </c>
      <c r="Y99" s="88" t="s">
        <v>139</v>
      </c>
      <c r="Z99" s="88">
        <v>1</v>
      </c>
      <c r="AA99" s="88"/>
      <c r="AB99" s="57">
        <f t="shared" si="44"/>
        <v>350000</v>
      </c>
      <c r="AC99" s="87">
        <f>IF(AND(T99&gt;1,T99&lt;=200000000),'[26]Data Base PAKAI (INPUT)'!$E$24,IF(AND(T99&gt;200000000),'[26]Data Base PAKAI (INPUT)'!$M$24))</f>
        <v>4</v>
      </c>
      <c r="AD99" s="87">
        <f>IF(AND(T99&gt;1,T99&lt;=200000000),'[26]Data Base PAKAI (INPUT)'!$F$24,IF(AND(T99&gt;200000000,T99&lt;=1000000000),'[26]Data Base PAKAI (INPUT)'!$V$24,IF(AND(T99&gt;1000000000),'[26]Data Base PAKAI (INPUT)'!$Z$24)))</f>
        <v>1</v>
      </c>
      <c r="AE99" s="87">
        <f t="shared" si="45"/>
        <v>600000</v>
      </c>
      <c r="AF99" s="87">
        <f>IF(AND(T99&gt;1,T99&lt;=1000000000),'[26]Data Base PAKAI (INPUT)'!$E$25,IF(AND(T99&gt;1000000000,T99&lt;=5000000000),'[26]Data Base PAKAI (INPUT)'!$Y$25,IF(AND(T99&gt;5000000000,T99&lt;=10000000000),'[26]Data Base PAKAI (INPUT)'!$AG$25)))</f>
        <v>3</v>
      </c>
      <c r="AG99" s="87">
        <f>IF(AND(T99&gt;1,T99&lt;=100000000),'[26]Data Base PAKAI (INPUT)'!$F$25,IF(AND(T99&gt;100000000,T99&lt;=200000000),'[26]Data Base PAKAI (INPUT)'!$J$25,IF(AND(T99&gt;200000000,T99&lt;=250000000),'[26]Data Base PAKAI (INPUT)'!$N$25,IF(AND(T99&gt;250000000,T99&lt;=500000000),'[26]Data Base PAKAI (INPUT)'!$R$25,IF(AND(T99&gt;500000000,T99&lt;=1000000000),'[26]Data Base PAKAI (INPUT)'!$V$25,IF(AND(T99&gt;1000000000,T99&lt;=2500000000),'[26]Data Base PAKAI (INPUT)'!$Z$25,IF(AND(T99&gt;2500000000,T99&lt;=5000000000),'[26]Data Base PAKAI (INPUT)'!$AD$25,IF(AND(T99&gt;5000000000,T99&lt;=10000000000),'[26]Data Base PAKAI (INPUT)'!AH966))))))))</f>
        <v>4</v>
      </c>
      <c r="AH99" s="87">
        <f t="shared" si="46"/>
        <v>1800000</v>
      </c>
      <c r="AI99" s="87">
        <f t="shared" si="47"/>
        <v>8000000</v>
      </c>
      <c r="AJ99" s="99">
        <f t="shared" si="48"/>
        <v>8000000</v>
      </c>
      <c r="AK99" s="87"/>
      <c r="AL99" s="57">
        <f t="shared" si="49"/>
        <v>181250000</v>
      </c>
    </row>
    <row r="100" spans="1:38" ht="43.5" thickBot="1" x14ac:dyDescent="0.3">
      <c r="A100" s="90"/>
      <c r="B100" s="90"/>
      <c r="C100" s="90"/>
      <c r="D100" s="90"/>
      <c r="E100" s="90"/>
      <c r="F100" s="90"/>
      <c r="G100" s="91"/>
      <c r="H100" s="91"/>
      <c r="I100" s="92"/>
      <c r="J100" s="92" t="s">
        <v>187</v>
      </c>
      <c r="K100" s="92" t="s">
        <v>287</v>
      </c>
      <c r="L100" s="92" t="e">
        <f>INDEX('[26]PENINGKATAN SALURAN DRAINASE'!$D$4:$D$90,MATCH('KEGIATAN DBMSDA 2022'!K100,'[26]PENINGKATAN SALURAN DRAINASE'!$D$4:$D$90,0))</f>
        <v>#N/A</v>
      </c>
      <c r="M100" s="92" t="s">
        <v>288</v>
      </c>
      <c r="N100" s="92" t="e">
        <f>INDEX([26]!BARU_1[KELURAHAN],MATCH('KEGIATAN DBMSDA 2022'!K100,[26]!BARU_1[JUDUL],0))</f>
        <v>#REF!</v>
      </c>
      <c r="O100" s="93" t="s">
        <v>212</v>
      </c>
      <c r="P100" s="94" t="s">
        <v>289</v>
      </c>
      <c r="Q100" s="94" t="e">
        <f>#REF!&amp;" "&amp;#REF!</f>
        <v>#REF!</v>
      </c>
      <c r="R100" s="95" t="s">
        <v>66</v>
      </c>
      <c r="S100" s="87"/>
      <c r="T100" s="57">
        <f t="shared" si="51"/>
        <v>175000000</v>
      </c>
      <c r="U100" s="96" t="str">
        <f t="shared" si="42"/>
        <v>PL</v>
      </c>
      <c r="V100" s="87">
        <v>175000000</v>
      </c>
      <c r="W100" s="97" t="s">
        <v>286</v>
      </c>
      <c r="X100" s="98" t="s">
        <v>138</v>
      </c>
      <c r="Y100" s="88" t="s">
        <v>139</v>
      </c>
      <c r="Z100" s="88">
        <v>1</v>
      </c>
      <c r="AA100" s="88"/>
      <c r="AB100" s="57">
        <f t="shared" si="44"/>
        <v>350000</v>
      </c>
      <c r="AC100" s="87">
        <f>IF(AND(T100&gt;1,T100&lt;=200000000),'[26]Data Base PAKAI (INPUT)'!$E$24,IF(AND(T100&gt;200000000),'[26]Data Base PAKAI (INPUT)'!$M$24))</f>
        <v>4</v>
      </c>
      <c r="AD100" s="87">
        <f>IF(AND(T100&gt;1,T100&lt;=200000000),'[26]Data Base PAKAI (INPUT)'!$F$24,IF(AND(T100&gt;200000000,T100&lt;=1000000000),'[26]Data Base PAKAI (INPUT)'!$V$24,IF(AND(T100&gt;1000000000),'[26]Data Base PAKAI (INPUT)'!$Z$24)))</f>
        <v>1</v>
      </c>
      <c r="AE100" s="87">
        <f t="shared" si="45"/>
        <v>600000</v>
      </c>
      <c r="AF100" s="87">
        <f>IF(AND(T100&gt;1,T100&lt;=1000000000),'[26]Data Base PAKAI (INPUT)'!$E$25,IF(AND(T100&gt;1000000000,T100&lt;=5000000000),'[26]Data Base PAKAI (INPUT)'!$Y$25,IF(AND(T100&gt;5000000000,T100&lt;=10000000000),'[26]Data Base PAKAI (INPUT)'!$AG$25)))</f>
        <v>3</v>
      </c>
      <c r="AG100" s="87">
        <f>IF(AND(T100&gt;1,T100&lt;=100000000),'[26]Data Base PAKAI (INPUT)'!$F$25,IF(AND(T100&gt;100000000,T100&lt;=200000000),'[26]Data Base PAKAI (INPUT)'!$J$25,IF(AND(T100&gt;200000000,T100&lt;=250000000),'[26]Data Base PAKAI (INPUT)'!$N$25,IF(AND(T100&gt;250000000,T100&lt;=500000000),'[26]Data Base PAKAI (INPUT)'!$R$25,IF(AND(T100&gt;500000000,T100&lt;=1000000000),'[26]Data Base PAKAI (INPUT)'!$V$25,IF(AND(T100&gt;1000000000,T100&lt;=2500000000),'[26]Data Base PAKAI (INPUT)'!$Z$25,IF(AND(T100&gt;2500000000,T100&lt;=5000000000),'[26]Data Base PAKAI (INPUT)'!$AD$25,IF(AND(T100&gt;5000000000,T100&lt;=10000000000),'[26]Data Base PAKAI (INPUT)'!AH967))))))))</f>
        <v>4</v>
      </c>
      <c r="AH100" s="87">
        <f t="shared" si="46"/>
        <v>1800000</v>
      </c>
      <c r="AI100" s="87">
        <f t="shared" si="47"/>
        <v>7000000</v>
      </c>
      <c r="AJ100" s="99">
        <f t="shared" si="48"/>
        <v>7000000</v>
      </c>
      <c r="AK100" s="87"/>
      <c r="AL100" s="57">
        <f t="shared" si="49"/>
        <v>158250000</v>
      </c>
    </row>
    <row r="101" spans="1:38" ht="43.5" thickBot="1" x14ac:dyDescent="0.3">
      <c r="A101" s="90"/>
      <c r="B101" s="90"/>
      <c r="C101" s="90"/>
      <c r="D101" s="90"/>
      <c r="E101" s="90"/>
      <c r="F101" s="90"/>
      <c r="G101" s="91"/>
      <c r="H101" s="91"/>
      <c r="I101" s="92"/>
      <c r="J101" s="92" t="s">
        <v>187</v>
      </c>
      <c r="K101" s="92" t="s">
        <v>290</v>
      </c>
      <c r="L101" s="92" t="e">
        <f>INDEX('[26]PENINGKATAN SALURAN DRAINASE'!$D$4:$D$90,MATCH('KEGIATAN DBMSDA 2022'!K101,'[26]PENINGKATAN SALURAN DRAINASE'!$D$4:$D$90,0))</f>
        <v>#N/A</v>
      </c>
      <c r="M101" s="92" t="s">
        <v>291</v>
      </c>
      <c r="N101" s="92" t="e">
        <f>INDEX([26]!BARU_1[KELURAHAN],MATCH('KEGIATAN DBMSDA 2022'!K101,[26]!BARU_1[JUDUL],0))</f>
        <v>#REF!</v>
      </c>
      <c r="O101" s="93" t="s">
        <v>120</v>
      </c>
      <c r="P101" s="94" t="s">
        <v>271</v>
      </c>
      <c r="Q101" s="94" t="e">
        <f>#REF!&amp;" "&amp;#REF!</f>
        <v>#REF!</v>
      </c>
      <c r="R101" s="95" t="s">
        <v>66</v>
      </c>
      <c r="S101" s="87"/>
      <c r="T101" s="57">
        <f t="shared" si="51"/>
        <v>200000000</v>
      </c>
      <c r="U101" s="96" t="str">
        <f t="shared" si="42"/>
        <v>PL</v>
      </c>
      <c r="V101" s="87">
        <v>200000000</v>
      </c>
      <c r="W101" s="97" t="s">
        <v>142</v>
      </c>
      <c r="X101" s="98" t="s">
        <v>138</v>
      </c>
      <c r="Y101" s="88" t="s">
        <v>139</v>
      </c>
      <c r="Z101" s="88">
        <v>1</v>
      </c>
      <c r="AA101" s="88"/>
      <c r="AB101" s="57">
        <f t="shared" si="44"/>
        <v>350000</v>
      </c>
      <c r="AC101" s="87">
        <f>IF(AND(T101&gt;1,T101&lt;=200000000),'[26]Data Base PAKAI (INPUT)'!$E$24,IF(AND(T101&gt;200000000),'[26]Data Base PAKAI (INPUT)'!$M$24))</f>
        <v>4</v>
      </c>
      <c r="AD101" s="87">
        <f>IF(AND(T101&gt;1,T101&lt;=200000000),'[26]Data Base PAKAI (INPUT)'!$F$24,IF(AND(T101&gt;200000000,T101&lt;=1000000000),'[26]Data Base PAKAI (INPUT)'!$V$24,IF(AND(T101&gt;1000000000),'[26]Data Base PAKAI (INPUT)'!$Z$24)))</f>
        <v>1</v>
      </c>
      <c r="AE101" s="87">
        <f t="shared" si="45"/>
        <v>600000</v>
      </c>
      <c r="AF101" s="87">
        <f>IF(AND(T101&gt;1,T101&lt;=1000000000),'[26]Data Base PAKAI (INPUT)'!$E$25,IF(AND(T101&gt;1000000000,T101&lt;=5000000000),'[26]Data Base PAKAI (INPUT)'!$Y$25,IF(AND(T101&gt;5000000000,T101&lt;=10000000000),'[26]Data Base PAKAI (INPUT)'!$AG$25)))</f>
        <v>3</v>
      </c>
      <c r="AG101" s="87">
        <f>IF(AND(T101&gt;1,T101&lt;=100000000),'[26]Data Base PAKAI (INPUT)'!$F$25,IF(AND(T101&gt;100000000,T101&lt;=200000000),'[26]Data Base PAKAI (INPUT)'!$J$25,IF(AND(T101&gt;200000000,T101&lt;=250000000),'[26]Data Base PAKAI (INPUT)'!$N$25,IF(AND(T101&gt;250000000,T101&lt;=500000000),'[26]Data Base PAKAI (INPUT)'!$R$25,IF(AND(T101&gt;500000000,T101&lt;=1000000000),'[26]Data Base PAKAI (INPUT)'!$V$25,IF(AND(T101&gt;1000000000,T101&lt;=2500000000),'[26]Data Base PAKAI (INPUT)'!$Z$25,IF(AND(T101&gt;2500000000,T101&lt;=5000000000),'[26]Data Base PAKAI (INPUT)'!$AD$25,IF(AND(T101&gt;5000000000,T101&lt;=10000000000),'[26]Data Base PAKAI (INPUT)'!AH968))))))))</f>
        <v>4</v>
      </c>
      <c r="AH101" s="87">
        <f t="shared" si="46"/>
        <v>1800000</v>
      </c>
      <c r="AI101" s="87">
        <f t="shared" si="47"/>
        <v>8000000</v>
      </c>
      <c r="AJ101" s="99">
        <f t="shared" si="48"/>
        <v>8000000</v>
      </c>
      <c r="AK101" s="87"/>
      <c r="AL101" s="57">
        <f t="shared" si="49"/>
        <v>181250000</v>
      </c>
    </row>
    <row r="102" spans="1:38" ht="43.5" thickBot="1" x14ac:dyDescent="0.3">
      <c r="A102" s="90"/>
      <c r="B102" s="90"/>
      <c r="C102" s="90"/>
      <c r="D102" s="90"/>
      <c r="E102" s="90"/>
      <c r="F102" s="90"/>
      <c r="G102" s="91"/>
      <c r="H102" s="91"/>
      <c r="I102" s="92"/>
      <c r="J102" s="92" t="s">
        <v>187</v>
      </c>
      <c r="K102" s="92" t="s">
        <v>292</v>
      </c>
      <c r="L102" s="92" t="e">
        <f>INDEX('[26]PENINGKATAN SALURAN DRAINASE'!$D$4:$D$90,MATCH('KEGIATAN DBMSDA 2022'!K102,'[26]PENINGKATAN SALURAN DRAINASE'!$D$4:$D$90,0))</f>
        <v>#N/A</v>
      </c>
      <c r="M102" s="92" t="s">
        <v>293</v>
      </c>
      <c r="N102" s="92" t="e">
        <f>INDEX([26]!BARU_1[KELURAHAN],MATCH('KEGIATAN DBMSDA 2022'!K102,[26]!BARU_1[JUDUL],0))</f>
        <v>#REF!</v>
      </c>
      <c r="O102" s="93" t="s">
        <v>212</v>
      </c>
      <c r="P102" s="94" t="s">
        <v>294</v>
      </c>
      <c r="Q102" s="94" t="e">
        <f>#REF!&amp;" "&amp;#REF!</f>
        <v>#REF!</v>
      </c>
      <c r="R102" s="95" t="s">
        <v>66</v>
      </c>
      <c r="S102" s="87"/>
      <c r="T102" s="57">
        <f t="shared" si="51"/>
        <v>100000000</v>
      </c>
      <c r="U102" s="96" t="str">
        <f t="shared" si="42"/>
        <v>PL</v>
      </c>
      <c r="V102" s="87">
        <v>100000000</v>
      </c>
      <c r="W102" s="97" t="s">
        <v>295</v>
      </c>
      <c r="X102" s="98" t="s">
        <v>138</v>
      </c>
      <c r="Y102" s="88" t="s">
        <v>139</v>
      </c>
      <c r="Z102" s="88">
        <v>1</v>
      </c>
      <c r="AA102" s="88"/>
      <c r="AB102" s="57">
        <f t="shared" si="44"/>
        <v>350000</v>
      </c>
      <c r="AC102" s="87">
        <f>IF(AND(T102&gt;1,T102&lt;=200000000),'[26]Data Base PAKAI (INPUT)'!$E$24,IF(AND(T102&gt;200000000),'[26]Data Base PAKAI (INPUT)'!$M$24))</f>
        <v>4</v>
      </c>
      <c r="AD102" s="87">
        <f>IF(AND(T102&gt;1,T102&lt;=200000000),'[26]Data Base PAKAI (INPUT)'!$F$24,IF(AND(T102&gt;200000000,T102&lt;=1000000000),'[26]Data Base PAKAI (INPUT)'!$V$24,IF(AND(T102&gt;1000000000),'[26]Data Base PAKAI (INPUT)'!$Z$24)))</f>
        <v>1</v>
      </c>
      <c r="AE102" s="87">
        <f t="shared" si="45"/>
        <v>600000</v>
      </c>
      <c r="AF102" s="87">
        <f>IF(AND(T102&gt;1,T102&lt;=1000000000),'[26]Data Base PAKAI (INPUT)'!$E$25,IF(AND(T102&gt;1000000000,T102&lt;=5000000000),'[26]Data Base PAKAI (INPUT)'!$Y$25,IF(AND(T102&gt;5000000000,T102&lt;=10000000000),'[26]Data Base PAKAI (INPUT)'!$AG$25)))</f>
        <v>3</v>
      </c>
      <c r="AG102" s="87">
        <f>IF(AND(T102&gt;1,T102&lt;=100000000),'[26]Data Base PAKAI (INPUT)'!$F$25,IF(AND(T102&gt;100000000,T102&lt;=200000000),'[26]Data Base PAKAI (INPUT)'!$J$25,IF(AND(T102&gt;200000000,T102&lt;=250000000),'[26]Data Base PAKAI (INPUT)'!$N$25,IF(AND(T102&gt;250000000,T102&lt;=500000000),'[26]Data Base PAKAI (INPUT)'!$R$25,IF(AND(T102&gt;500000000,T102&lt;=1000000000),'[26]Data Base PAKAI (INPUT)'!$V$25,IF(AND(T102&gt;1000000000,T102&lt;=2500000000),'[26]Data Base PAKAI (INPUT)'!$Z$25,IF(AND(T102&gt;2500000000,T102&lt;=5000000000),'[26]Data Base PAKAI (INPUT)'!$AD$25,IF(AND(T102&gt;5000000000,T102&lt;=10000000000),'[26]Data Base PAKAI (INPUT)'!AH969))))))))</f>
        <v>3</v>
      </c>
      <c r="AH102" s="87">
        <f t="shared" si="46"/>
        <v>1350000</v>
      </c>
      <c r="AI102" s="87">
        <f t="shared" si="47"/>
        <v>4000000</v>
      </c>
      <c r="AJ102" s="99">
        <f t="shared" si="48"/>
        <v>4000000</v>
      </c>
      <c r="AK102" s="87"/>
      <c r="AL102" s="57">
        <f t="shared" si="49"/>
        <v>89700000</v>
      </c>
    </row>
    <row r="103" spans="1:38" ht="43.5" thickBot="1" x14ac:dyDescent="0.3">
      <c r="A103" s="90"/>
      <c r="B103" s="90"/>
      <c r="C103" s="90"/>
      <c r="D103" s="90"/>
      <c r="E103" s="90"/>
      <c r="F103" s="90"/>
      <c r="G103" s="91"/>
      <c r="H103" s="91"/>
      <c r="I103" s="92"/>
      <c r="J103" s="92" t="s">
        <v>187</v>
      </c>
      <c r="K103" s="92" t="s">
        <v>296</v>
      </c>
      <c r="L103" s="92" t="e">
        <f>INDEX('[26]PENINGKATAN SALURAN DRAINASE'!$D$4:$D$90,MATCH('KEGIATAN DBMSDA 2022'!K103,'[26]PENINGKATAN SALURAN DRAINASE'!$D$4:$D$90,0))</f>
        <v>#N/A</v>
      </c>
      <c r="M103" s="92" t="s">
        <v>297</v>
      </c>
      <c r="N103" s="92" t="e">
        <f>INDEX([26]!BARU_1[KELURAHAN],MATCH('KEGIATAN DBMSDA 2022'!K103,[26]!BARU_1[JUDUL],0))</f>
        <v>#REF!</v>
      </c>
      <c r="O103" s="93" t="s">
        <v>201</v>
      </c>
      <c r="P103" s="94" t="s">
        <v>298</v>
      </c>
      <c r="Q103" s="94" t="e">
        <f>#REF!&amp;" "&amp;#REF!</f>
        <v>#REF!</v>
      </c>
      <c r="R103" s="95" t="s">
        <v>66</v>
      </c>
      <c r="S103" s="87"/>
      <c r="T103" s="57">
        <f t="shared" si="51"/>
        <v>100000000</v>
      </c>
      <c r="U103" s="96" t="str">
        <f t="shared" si="42"/>
        <v>PL</v>
      </c>
      <c r="V103" s="87">
        <v>100000000</v>
      </c>
      <c r="W103" s="97" t="s">
        <v>299</v>
      </c>
      <c r="X103" s="98" t="s">
        <v>138</v>
      </c>
      <c r="Y103" s="88" t="s">
        <v>139</v>
      </c>
      <c r="Z103" s="88">
        <v>1</v>
      </c>
      <c r="AA103" s="88"/>
      <c r="AB103" s="57">
        <f t="shared" si="44"/>
        <v>350000</v>
      </c>
      <c r="AC103" s="87">
        <f>IF(AND(T103&gt;1,T103&lt;=200000000),'[26]Data Base PAKAI (INPUT)'!$E$24,IF(AND(T103&gt;200000000),'[26]Data Base PAKAI (INPUT)'!$M$24))</f>
        <v>4</v>
      </c>
      <c r="AD103" s="87">
        <f>IF(AND(T103&gt;1,T103&lt;=200000000),'[26]Data Base PAKAI (INPUT)'!$F$24,IF(AND(T103&gt;200000000,T103&lt;=1000000000),'[26]Data Base PAKAI (INPUT)'!$V$24,IF(AND(T103&gt;1000000000),'[26]Data Base PAKAI (INPUT)'!$Z$24)))</f>
        <v>1</v>
      </c>
      <c r="AE103" s="87">
        <f t="shared" si="45"/>
        <v>600000</v>
      </c>
      <c r="AF103" s="87">
        <f>IF(AND(T103&gt;1,T103&lt;=1000000000),'[26]Data Base PAKAI (INPUT)'!$E$25,IF(AND(T103&gt;1000000000,T103&lt;=5000000000),'[26]Data Base PAKAI (INPUT)'!$Y$25,IF(AND(T103&gt;5000000000,T103&lt;=10000000000),'[26]Data Base PAKAI (INPUT)'!$AG$25)))</f>
        <v>3</v>
      </c>
      <c r="AG103" s="87">
        <f>IF(AND(T103&gt;1,T103&lt;=100000000),'[26]Data Base PAKAI (INPUT)'!$F$25,IF(AND(T103&gt;100000000,T103&lt;=200000000),'[26]Data Base PAKAI (INPUT)'!$J$25,IF(AND(T103&gt;200000000,T103&lt;=250000000),'[26]Data Base PAKAI (INPUT)'!$N$25,IF(AND(T103&gt;250000000,T103&lt;=500000000),'[26]Data Base PAKAI (INPUT)'!$R$25,IF(AND(T103&gt;500000000,T103&lt;=1000000000),'[26]Data Base PAKAI (INPUT)'!$V$25,IF(AND(T103&gt;1000000000,T103&lt;=2500000000),'[26]Data Base PAKAI (INPUT)'!$Z$25,IF(AND(T103&gt;2500000000,T103&lt;=5000000000),'[26]Data Base PAKAI (INPUT)'!$AD$25,IF(AND(T103&gt;5000000000,T103&lt;=10000000000),'[26]Data Base PAKAI (INPUT)'!AH971))))))))</f>
        <v>3</v>
      </c>
      <c r="AH103" s="87">
        <f t="shared" si="46"/>
        <v>1350000</v>
      </c>
      <c r="AI103" s="87">
        <f t="shared" si="47"/>
        <v>4000000</v>
      </c>
      <c r="AJ103" s="99">
        <f t="shared" si="48"/>
        <v>4000000</v>
      </c>
      <c r="AK103" s="87"/>
      <c r="AL103" s="57">
        <f t="shared" si="49"/>
        <v>89700000</v>
      </c>
    </row>
    <row r="104" spans="1:38" ht="43.5" thickBot="1" x14ac:dyDescent="0.3">
      <c r="A104" s="90"/>
      <c r="B104" s="90"/>
      <c r="C104" s="90"/>
      <c r="D104" s="90"/>
      <c r="E104" s="90"/>
      <c r="F104" s="90"/>
      <c r="G104" s="91"/>
      <c r="H104" s="91"/>
      <c r="I104" s="92"/>
      <c r="J104" s="92" t="s">
        <v>187</v>
      </c>
      <c r="K104" s="92" t="s">
        <v>300</v>
      </c>
      <c r="L104" s="92" t="e">
        <f>INDEX('[26]PENINGKATAN SALURAN DRAINASE'!$D$4:$D$90,MATCH('KEGIATAN DBMSDA 2022'!K104,'[26]PENINGKATAN SALURAN DRAINASE'!$D$4:$D$90,0))</f>
        <v>#N/A</v>
      </c>
      <c r="M104" s="92" t="s">
        <v>301</v>
      </c>
      <c r="N104" s="92" t="e">
        <f>INDEX([26]!BARU_1[KELURAHAN],MATCH('KEGIATAN DBMSDA 2022'!K104,[26]!BARU_1[JUDUL],0))</f>
        <v>#REF!</v>
      </c>
      <c r="O104" s="93" t="s">
        <v>212</v>
      </c>
      <c r="P104" s="94" t="s">
        <v>302</v>
      </c>
      <c r="Q104" s="94" t="e">
        <f>#REF!&amp;" "&amp;#REF!</f>
        <v>#REF!</v>
      </c>
      <c r="R104" s="95" t="s">
        <v>66</v>
      </c>
      <c r="S104" s="87"/>
      <c r="T104" s="57">
        <f t="shared" si="51"/>
        <v>200000000</v>
      </c>
      <c r="U104" s="96" t="str">
        <f t="shared" si="42"/>
        <v>PL</v>
      </c>
      <c r="V104" s="87">
        <v>200000000</v>
      </c>
      <c r="W104" s="97" t="s">
        <v>303</v>
      </c>
      <c r="X104" s="98" t="s">
        <v>138</v>
      </c>
      <c r="Y104" s="88" t="s">
        <v>139</v>
      </c>
      <c r="Z104" s="88">
        <v>1</v>
      </c>
      <c r="AA104" s="88"/>
      <c r="AB104" s="57">
        <f t="shared" si="44"/>
        <v>350000</v>
      </c>
      <c r="AC104" s="87">
        <f>IF(AND(T104&gt;1,T104&lt;=200000000),'[26]Data Base PAKAI (INPUT)'!$E$24,IF(AND(T104&gt;200000000),'[26]Data Base PAKAI (INPUT)'!$M$24))</f>
        <v>4</v>
      </c>
      <c r="AD104" s="87">
        <f>IF(AND(T104&gt;1,T104&lt;=200000000),'[26]Data Base PAKAI (INPUT)'!$F$24,IF(AND(T104&gt;200000000,T104&lt;=1000000000),'[26]Data Base PAKAI (INPUT)'!$V$24,IF(AND(T104&gt;1000000000),'[26]Data Base PAKAI (INPUT)'!$Z$24)))</f>
        <v>1</v>
      </c>
      <c r="AE104" s="87">
        <f t="shared" si="45"/>
        <v>600000</v>
      </c>
      <c r="AF104" s="87">
        <f>IF(AND(T104&gt;1,T104&lt;=1000000000),'[26]Data Base PAKAI (INPUT)'!$E$25,IF(AND(T104&gt;1000000000,T104&lt;=5000000000),'[26]Data Base PAKAI (INPUT)'!$Y$25,IF(AND(T104&gt;5000000000,T104&lt;=10000000000),'[26]Data Base PAKAI (INPUT)'!$AG$25)))</f>
        <v>3</v>
      </c>
      <c r="AG104" s="87">
        <f>IF(AND(T104&gt;1,T104&lt;=100000000),'[26]Data Base PAKAI (INPUT)'!$F$25,IF(AND(T104&gt;100000000,T104&lt;=200000000),'[26]Data Base PAKAI (INPUT)'!$J$25,IF(AND(T104&gt;200000000,T104&lt;=250000000),'[26]Data Base PAKAI (INPUT)'!$N$25,IF(AND(T104&gt;250000000,T104&lt;=500000000),'[26]Data Base PAKAI (INPUT)'!$R$25,IF(AND(T104&gt;500000000,T104&lt;=1000000000),'[26]Data Base PAKAI (INPUT)'!$V$25,IF(AND(T104&gt;1000000000,T104&lt;=2500000000),'[26]Data Base PAKAI (INPUT)'!$Z$25,IF(AND(T104&gt;2500000000,T104&lt;=5000000000),'[26]Data Base PAKAI (INPUT)'!$AD$25,IF(AND(T104&gt;5000000000,T104&lt;=10000000000),'[26]Data Base PAKAI (INPUT)'!AH972))))))))</f>
        <v>4</v>
      </c>
      <c r="AH104" s="87">
        <f t="shared" si="46"/>
        <v>1800000</v>
      </c>
      <c r="AI104" s="87">
        <f t="shared" si="47"/>
        <v>8000000</v>
      </c>
      <c r="AJ104" s="99">
        <f t="shared" si="48"/>
        <v>8000000</v>
      </c>
      <c r="AK104" s="87"/>
      <c r="AL104" s="57">
        <f t="shared" si="49"/>
        <v>181250000</v>
      </c>
    </row>
    <row r="105" spans="1:38" ht="43.5" thickBot="1" x14ac:dyDescent="0.3">
      <c r="A105" s="90"/>
      <c r="B105" s="90"/>
      <c r="C105" s="90"/>
      <c r="D105" s="90"/>
      <c r="E105" s="90"/>
      <c r="F105" s="90"/>
      <c r="G105" s="91"/>
      <c r="H105" s="91"/>
      <c r="I105" s="92"/>
      <c r="J105" s="92" t="s">
        <v>187</v>
      </c>
      <c r="K105" s="92" t="s">
        <v>304</v>
      </c>
      <c r="L105" s="92" t="e">
        <f>INDEX('[26]PENINGKATAN SALURAN DRAINASE'!$D$4:$D$90,MATCH('KEGIATAN DBMSDA 2022'!K105,'[26]PENINGKATAN SALURAN DRAINASE'!$D$4:$D$90,0))</f>
        <v>#N/A</v>
      </c>
      <c r="M105" s="92" t="s">
        <v>305</v>
      </c>
      <c r="N105" s="92" t="e">
        <f>INDEX([26]!BARU_1[KELURAHAN],MATCH('KEGIATAN DBMSDA 2022'!K105,[26]!BARU_1[JUDUL],0))</f>
        <v>#REF!</v>
      </c>
      <c r="O105" s="93" t="s">
        <v>735</v>
      </c>
      <c r="P105" s="94" t="s">
        <v>306</v>
      </c>
      <c r="Q105" s="94" t="e">
        <f>#REF!&amp;" "&amp;#REF!</f>
        <v>#REF!</v>
      </c>
      <c r="R105" s="95" t="s">
        <v>66</v>
      </c>
      <c r="S105" s="87"/>
      <c r="T105" s="57">
        <f t="shared" si="51"/>
        <v>200000000</v>
      </c>
      <c r="U105" s="96" t="str">
        <f t="shared" si="42"/>
        <v>PL</v>
      </c>
      <c r="V105" s="87">
        <v>200000000</v>
      </c>
      <c r="W105" s="97" t="s">
        <v>307</v>
      </c>
      <c r="X105" s="98" t="s">
        <v>146</v>
      </c>
      <c r="Y105" s="88" t="s">
        <v>139</v>
      </c>
      <c r="Z105" s="88">
        <v>1</v>
      </c>
      <c r="AA105" s="98" t="s">
        <v>308</v>
      </c>
      <c r="AB105" s="57">
        <f t="shared" si="44"/>
        <v>350000</v>
      </c>
      <c r="AC105" s="87">
        <f>IF(AND(T105&gt;1,T105&lt;=200000000),'[26]Data Base PAKAI (INPUT)'!$E$24,IF(AND(T105&gt;200000000),'[26]Data Base PAKAI (INPUT)'!$M$24))</f>
        <v>4</v>
      </c>
      <c r="AD105" s="87">
        <f>IF(AND(T105&gt;1,T105&lt;=200000000),'[26]Data Base PAKAI (INPUT)'!$F$24,IF(AND(T105&gt;200000000,T105&lt;=1000000000),'[26]Data Base PAKAI (INPUT)'!$V$24,IF(AND(T105&gt;1000000000),'[26]Data Base PAKAI (INPUT)'!$Z$24)))</f>
        <v>1</v>
      </c>
      <c r="AE105" s="87">
        <f t="shared" si="45"/>
        <v>600000</v>
      </c>
      <c r="AF105" s="87">
        <f>IF(AND(T105&gt;1,T105&lt;=1000000000),'[26]Data Base PAKAI (INPUT)'!$E$25,IF(AND(T105&gt;1000000000,T105&lt;=5000000000),'[26]Data Base PAKAI (INPUT)'!$Y$25,IF(AND(T105&gt;5000000000,T105&lt;=10000000000),'[26]Data Base PAKAI (INPUT)'!$AG$25)))</f>
        <v>3</v>
      </c>
      <c r="AG105" s="87">
        <f>IF(AND(T105&gt;1,T105&lt;=100000000),'[26]Data Base PAKAI (INPUT)'!$F$25,IF(AND(T105&gt;100000000,T105&lt;=200000000),'[26]Data Base PAKAI (INPUT)'!$J$25,IF(AND(T105&gt;200000000,T105&lt;=250000000),'[26]Data Base PAKAI (INPUT)'!$N$25,IF(AND(T105&gt;250000000,T105&lt;=500000000),'[26]Data Base PAKAI (INPUT)'!$R$25,IF(AND(T105&gt;500000000,T105&lt;=1000000000),'[26]Data Base PAKAI (INPUT)'!$V$25,IF(AND(T105&gt;1000000000,T105&lt;=2500000000),'[26]Data Base PAKAI (INPUT)'!$Z$25,IF(AND(T105&gt;2500000000,T105&lt;=5000000000),'[26]Data Base PAKAI (INPUT)'!$AD$25,IF(AND(T105&gt;5000000000,T105&lt;=10000000000),'[26]Data Base PAKAI (INPUT)'!AH974))))))))</f>
        <v>4</v>
      </c>
      <c r="AH105" s="87">
        <f t="shared" si="46"/>
        <v>1800000</v>
      </c>
      <c r="AI105" s="87">
        <f t="shared" si="47"/>
        <v>8000000</v>
      </c>
      <c r="AJ105" s="99">
        <f t="shared" si="48"/>
        <v>8000000</v>
      </c>
      <c r="AK105" s="87"/>
      <c r="AL105" s="57">
        <f t="shared" si="49"/>
        <v>181250000</v>
      </c>
    </row>
    <row r="106" spans="1:38" ht="43.5" thickBot="1" x14ac:dyDescent="0.3">
      <c r="A106" s="90"/>
      <c r="B106" s="90"/>
      <c r="C106" s="90"/>
      <c r="D106" s="90"/>
      <c r="E106" s="90"/>
      <c r="F106" s="90"/>
      <c r="G106" s="91"/>
      <c r="H106" s="91"/>
      <c r="I106" s="92"/>
      <c r="J106" s="92" t="s">
        <v>187</v>
      </c>
      <c r="K106" s="92" t="s">
        <v>309</v>
      </c>
      <c r="L106" s="92" t="e">
        <f>INDEX('[26]PENINGKATAN SALURAN DRAINASE'!$D$4:$D$90,MATCH('KEGIATAN DBMSDA 2022'!K106,'[26]PENINGKATAN SALURAN DRAINASE'!$D$4:$D$90,0))</f>
        <v>#N/A</v>
      </c>
      <c r="M106" s="92" t="s">
        <v>310</v>
      </c>
      <c r="N106" s="92" t="e">
        <f>INDEX([26]!BARU_1[KELURAHAN],MATCH('KEGIATAN DBMSDA 2022'!K106,[26]!BARU_1[JUDUL],0))</f>
        <v>#REF!</v>
      </c>
      <c r="O106" s="93" t="s">
        <v>735</v>
      </c>
      <c r="P106" s="94" t="s">
        <v>229</v>
      </c>
      <c r="Q106" s="94" t="e">
        <f>#REF!&amp;" "&amp;#REF!</f>
        <v>#REF!</v>
      </c>
      <c r="R106" s="95" t="s">
        <v>66</v>
      </c>
      <c r="S106" s="87"/>
      <c r="T106" s="57">
        <f t="shared" si="51"/>
        <v>175000000</v>
      </c>
      <c r="U106" s="96" t="str">
        <f t="shared" si="42"/>
        <v>PL</v>
      </c>
      <c r="V106" s="87">
        <v>175000000</v>
      </c>
      <c r="W106" s="97" t="s">
        <v>307</v>
      </c>
      <c r="X106" s="98" t="s">
        <v>146</v>
      </c>
      <c r="Y106" s="88" t="s">
        <v>139</v>
      </c>
      <c r="Z106" s="88">
        <v>1</v>
      </c>
      <c r="AA106" s="88"/>
      <c r="AB106" s="57">
        <f t="shared" si="44"/>
        <v>350000</v>
      </c>
      <c r="AC106" s="87">
        <f>IF(AND(T106&gt;1,T106&lt;=200000000),'[26]Data Base PAKAI (INPUT)'!$E$24,IF(AND(T106&gt;200000000),'[26]Data Base PAKAI (INPUT)'!$M$24))</f>
        <v>4</v>
      </c>
      <c r="AD106" s="87">
        <f>IF(AND(T106&gt;1,T106&lt;=200000000),'[26]Data Base PAKAI (INPUT)'!$F$24,IF(AND(T106&gt;200000000,T106&lt;=1000000000),'[26]Data Base PAKAI (INPUT)'!$V$24,IF(AND(T106&gt;1000000000),'[26]Data Base PAKAI (INPUT)'!$Z$24)))</f>
        <v>1</v>
      </c>
      <c r="AE106" s="87">
        <f t="shared" si="45"/>
        <v>600000</v>
      </c>
      <c r="AF106" s="87">
        <f>IF(AND(T106&gt;1,T106&lt;=1000000000),'[26]Data Base PAKAI (INPUT)'!$E$25,IF(AND(T106&gt;1000000000,T106&lt;=5000000000),'[26]Data Base PAKAI (INPUT)'!$Y$25,IF(AND(T106&gt;5000000000,T106&lt;=10000000000),'[26]Data Base PAKAI (INPUT)'!$AG$25)))</f>
        <v>3</v>
      </c>
      <c r="AG106" s="87">
        <f>IF(AND(T106&gt;1,T106&lt;=100000000),'[26]Data Base PAKAI (INPUT)'!$F$25,IF(AND(T106&gt;100000000,T106&lt;=200000000),'[26]Data Base PAKAI (INPUT)'!$J$25,IF(AND(T106&gt;200000000,T106&lt;=250000000),'[26]Data Base PAKAI (INPUT)'!$N$25,IF(AND(T106&gt;250000000,T106&lt;=500000000),'[26]Data Base PAKAI (INPUT)'!$R$25,IF(AND(T106&gt;500000000,T106&lt;=1000000000),'[26]Data Base PAKAI (INPUT)'!$V$25,IF(AND(T106&gt;1000000000,T106&lt;=2500000000),'[26]Data Base PAKAI (INPUT)'!$Z$25,IF(AND(T106&gt;2500000000,T106&lt;=5000000000),'[26]Data Base PAKAI (INPUT)'!$AD$25,IF(AND(T106&gt;5000000000,T106&lt;=10000000000),'[26]Data Base PAKAI (INPUT)'!AH975))))))))</f>
        <v>4</v>
      </c>
      <c r="AH106" s="87">
        <f t="shared" si="46"/>
        <v>1800000</v>
      </c>
      <c r="AI106" s="87">
        <f t="shared" si="47"/>
        <v>7000000</v>
      </c>
      <c r="AJ106" s="99">
        <f t="shared" si="48"/>
        <v>7000000</v>
      </c>
      <c r="AK106" s="87"/>
      <c r="AL106" s="57">
        <f t="shared" si="49"/>
        <v>158250000</v>
      </c>
    </row>
    <row r="107" spans="1:38" ht="43.5" thickBot="1" x14ac:dyDescent="0.3">
      <c r="A107" s="90"/>
      <c r="B107" s="90"/>
      <c r="C107" s="90"/>
      <c r="D107" s="90"/>
      <c r="E107" s="90"/>
      <c r="F107" s="90"/>
      <c r="G107" s="91"/>
      <c r="H107" s="91"/>
      <c r="I107" s="92"/>
      <c r="J107" s="92" t="s">
        <v>311</v>
      </c>
      <c r="K107" s="92" t="s">
        <v>312</v>
      </c>
      <c r="L107" s="92" t="e">
        <f>INDEX('[26]PENINGKATAN SALURAN DRAINASE'!$D$4:$D$90,MATCH('KEGIATAN DBMSDA 2022'!K107,'[26]PENINGKATAN SALURAN DRAINASE'!$D$4:$D$90,0))</f>
        <v>#N/A</v>
      </c>
      <c r="M107" s="92" t="s">
        <v>313</v>
      </c>
      <c r="N107" s="92" t="e">
        <f>INDEX([26]!BARU_1[KELURAHAN],MATCH('KEGIATAN DBMSDA 2022'!K107,[26]!BARU_1[JUDUL],0))</f>
        <v>#REF!</v>
      </c>
      <c r="O107" s="93" t="s">
        <v>120</v>
      </c>
      <c r="P107" s="94" t="s">
        <v>314</v>
      </c>
      <c r="Q107" s="94" t="e">
        <f>#REF!&amp;" "&amp;#REF!</f>
        <v>#REF!</v>
      </c>
      <c r="R107" s="95" t="s">
        <v>66</v>
      </c>
      <c r="S107" s="87"/>
      <c r="T107" s="57">
        <f t="shared" si="51"/>
        <v>150000000</v>
      </c>
      <c r="U107" s="96" t="str">
        <f t="shared" si="42"/>
        <v>PL</v>
      </c>
      <c r="V107" s="87">
        <v>150000000</v>
      </c>
      <c r="W107" s="97" t="s">
        <v>217</v>
      </c>
      <c r="X107" s="98" t="s">
        <v>146</v>
      </c>
      <c r="Y107" s="88" t="s">
        <v>139</v>
      </c>
      <c r="Z107" s="88">
        <v>1</v>
      </c>
      <c r="AA107" s="88"/>
      <c r="AB107" s="57">
        <f t="shared" si="44"/>
        <v>350000</v>
      </c>
      <c r="AC107" s="87">
        <f>IF(AND(T107&gt;1,T107&lt;=200000000),'[26]Data Base PAKAI (INPUT)'!$E$24,IF(AND(T107&gt;200000000),'[26]Data Base PAKAI (INPUT)'!$M$24))</f>
        <v>4</v>
      </c>
      <c r="AD107" s="87">
        <f>IF(AND(T107&gt;1,T107&lt;=200000000),'[26]Data Base PAKAI (INPUT)'!$F$24,IF(AND(T107&gt;200000000,T107&lt;=1000000000),'[26]Data Base PAKAI (INPUT)'!$V$24,IF(AND(T107&gt;1000000000),'[26]Data Base PAKAI (INPUT)'!$Z$24)))</f>
        <v>1</v>
      </c>
      <c r="AE107" s="87">
        <f t="shared" si="45"/>
        <v>600000</v>
      </c>
      <c r="AF107" s="87">
        <f>IF(AND(T107&gt;1,T107&lt;=1000000000),'[26]Data Base PAKAI (INPUT)'!$E$25,IF(AND(T107&gt;1000000000,T107&lt;=5000000000),'[26]Data Base PAKAI (INPUT)'!$Y$25,IF(AND(T107&gt;5000000000,T107&lt;=10000000000),'[26]Data Base PAKAI (INPUT)'!$AG$25)))</f>
        <v>3</v>
      </c>
      <c r="AG107" s="87">
        <f>IF(AND(T107&gt;1,T107&lt;=100000000),'[26]Data Base PAKAI (INPUT)'!$F$25,IF(AND(T107&gt;100000000,T107&lt;=200000000),'[26]Data Base PAKAI (INPUT)'!$J$25,IF(AND(T107&gt;200000000,T107&lt;=250000000),'[26]Data Base PAKAI (INPUT)'!$N$25,IF(AND(T107&gt;250000000,T107&lt;=500000000),'[26]Data Base PAKAI (INPUT)'!$R$25,IF(AND(T107&gt;500000000,T107&lt;=1000000000),'[26]Data Base PAKAI (INPUT)'!$V$25,IF(AND(T107&gt;1000000000,T107&lt;=2500000000),'[26]Data Base PAKAI (INPUT)'!$Z$25,IF(AND(T107&gt;2500000000,T107&lt;=5000000000),'[26]Data Base PAKAI (INPUT)'!$AD$25,IF(AND(T107&gt;5000000000,T107&lt;=10000000000),'[26]Data Base PAKAI (INPUT)'!AH976))))))))</f>
        <v>4</v>
      </c>
      <c r="AH107" s="87">
        <f t="shared" si="46"/>
        <v>1800000</v>
      </c>
      <c r="AI107" s="87">
        <f t="shared" si="47"/>
        <v>6000000</v>
      </c>
      <c r="AJ107" s="99">
        <f t="shared" si="48"/>
        <v>6000000</v>
      </c>
      <c r="AK107" s="87"/>
      <c r="AL107" s="57">
        <f t="shared" si="49"/>
        <v>135250000</v>
      </c>
    </row>
    <row r="108" spans="1:38" ht="43.5" thickBot="1" x14ac:dyDescent="0.3">
      <c r="A108" s="90"/>
      <c r="B108" s="90"/>
      <c r="C108" s="90"/>
      <c r="D108" s="90"/>
      <c r="E108" s="90"/>
      <c r="F108" s="90"/>
      <c r="G108" s="91"/>
      <c r="H108" s="91"/>
      <c r="I108" s="92"/>
      <c r="J108" s="92" t="s">
        <v>311</v>
      </c>
      <c r="K108" s="92" t="s">
        <v>315</v>
      </c>
      <c r="L108" s="92" t="e">
        <f>INDEX('[26]PENINGKATAN SALURAN DRAINASE'!$D$4:$D$90,MATCH('KEGIATAN DBMSDA 2022'!K108,'[26]PENINGKATAN SALURAN DRAINASE'!$D$4:$D$90,0))</f>
        <v>#N/A</v>
      </c>
      <c r="M108" s="92" t="s">
        <v>316</v>
      </c>
      <c r="N108" s="92" t="e">
        <f>INDEX([26]!BARU_1[KELURAHAN],MATCH('KEGIATAN DBMSDA 2022'!K108,[26]!BARU_1[JUDUL],0))</f>
        <v>#REF!</v>
      </c>
      <c r="O108" s="93" t="s">
        <v>120</v>
      </c>
      <c r="P108" s="94" t="s">
        <v>302</v>
      </c>
      <c r="Q108" s="94" t="e">
        <f>#REF!&amp;" "&amp;#REF!</f>
        <v>#REF!</v>
      </c>
      <c r="R108" s="95" t="s">
        <v>66</v>
      </c>
      <c r="S108" s="87"/>
      <c r="T108" s="57">
        <f t="shared" si="51"/>
        <v>300000000</v>
      </c>
      <c r="U108" s="96" t="str">
        <f t="shared" si="42"/>
        <v>LELANG</v>
      </c>
      <c r="V108" s="87">
        <v>300000000</v>
      </c>
      <c r="W108" s="97" t="s">
        <v>217</v>
      </c>
      <c r="X108" s="98" t="s">
        <v>146</v>
      </c>
      <c r="Y108" s="98" t="s">
        <v>139</v>
      </c>
      <c r="Z108" s="88">
        <v>1</v>
      </c>
      <c r="AA108" s="98"/>
      <c r="AB108" s="57">
        <f t="shared" si="44"/>
        <v>750000</v>
      </c>
      <c r="AC108" s="87">
        <f>IF(AND(T108&gt;1,T108&lt;=200000000),'[26]Data Base PAKAI (INPUT)'!$E$24,IF(AND(T108&gt;200000000),'[26]Data Base PAKAI (INPUT)'!$M$24))</f>
        <v>6</v>
      </c>
      <c r="AD108" s="87">
        <f>IF(AND(T108&gt;1,T108&lt;=200000000),'[26]Data Base PAKAI (INPUT)'!$F$24,IF(AND(T108&gt;200000000,T108&lt;=1000000000),'[26]Data Base PAKAI (INPUT)'!$V$24,IF(AND(T108&gt;1000000000),'[26]Data Base PAKAI (INPUT)'!$Z$24)))</f>
        <v>2</v>
      </c>
      <c r="AE108" s="87">
        <f t="shared" si="45"/>
        <v>1800000</v>
      </c>
      <c r="AF108" s="87">
        <f>IF(AND(T108&gt;1,T108&lt;=1000000000),'[26]Data Base PAKAI (INPUT)'!$E$25,IF(AND(T108&gt;1000000000,T108&lt;=5000000000),'[26]Data Base PAKAI (INPUT)'!$Y$25,IF(AND(T108&gt;5000000000,T108&lt;=10000000000),'[26]Data Base PAKAI (INPUT)'!$AG$25)))</f>
        <v>3</v>
      </c>
      <c r="AG108" s="87">
        <f>IF(AND(T108&gt;1,T108&lt;=100000000),'[26]Data Base PAKAI (INPUT)'!$F$25,IF(AND(T108&gt;100000000,T108&lt;=200000000),'[26]Data Base PAKAI (INPUT)'!$J$25,IF(AND(T108&gt;200000000,T108&lt;=250000000),'[26]Data Base PAKAI (INPUT)'!$N$25,IF(AND(T108&gt;250000000,T108&lt;=500000000),'[26]Data Base PAKAI (INPUT)'!$R$25,IF(AND(T108&gt;500000000,T108&lt;=1000000000),'[26]Data Base PAKAI (INPUT)'!$V$25,IF(AND(T108&gt;1000000000,T108&lt;=2500000000),'[26]Data Base PAKAI (INPUT)'!$Z$25,IF(AND(T108&gt;2500000000,T108&lt;=5000000000),'[26]Data Base PAKAI (INPUT)'!$AD$25,IF(AND(T108&gt;5000000000,T108&lt;=10000000000),'[26]Data Base PAKAI (INPUT)'!AH977))))))))</f>
        <v>6</v>
      </c>
      <c r="AH108" s="87">
        <f t="shared" si="46"/>
        <v>2700000</v>
      </c>
      <c r="AI108" s="87">
        <f t="shared" si="47"/>
        <v>12000000</v>
      </c>
      <c r="AJ108" s="99">
        <f t="shared" si="48"/>
        <v>12000000</v>
      </c>
      <c r="AK108" s="87"/>
      <c r="AL108" s="57">
        <f t="shared" si="49"/>
        <v>270750000</v>
      </c>
    </row>
    <row r="109" spans="1:38" ht="43.5" thickBot="1" x14ac:dyDescent="0.3">
      <c r="A109" s="90"/>
      <c r="B109" s="90"/>
      <c r="C109" s="90"/>
      <c r="D109" s="90"/>
      <c r="E109" s="90"/>
      <c r="F109" s="90"/>
      <c r="G109" s="91"/>
      <c r="H109" s="91"/>
      <c r="I109" s="92"/>
      <c r="J109" s="92" t="s">
        <v>311</v>
      </c>
      <c r="K109" s="92" t="s">
        <v>317</v>
      </c>
      <c r="L109" s="92" t="e">
        <f>INDEX('[26]PENINGKATAN SALURAN DRAINASE'!$D$4:$D$90,MATCH('KEGIATAN DBMSDA 2022'!K109,'[26]PENINGKATAN SALURAN DRAINASE'!$D$4:$D$90,0))</f>
        <v>#N/A</v>
      </c>
      <c r="M109" s="92" t="s">
        <v>318</v>
      </c>
      <c r="N109" s="92" t="e">
        <f>INDEX([26]!BARU_1[KELURAHAN],MATCH('KEGIATAN DBMSDA 2022'!K109,[26]!BARU_1[JUDUL],0))</f>
        <v>#REF!</v>
      </c>
      <c r="O109" s="93" t="s">
        <v>120</v>
      </c>
      <c r="P109" s="94" t="s">
        <v>289</v>
      </c>
      <c r="Q109" s="94" t="e">
        <f>#REF!&amp;" "&amp;#REF!</f>
        <v>#REF!</v>
      </c>
      <c r="R109" s="95" t="s">
        <v>66</v>
      </c>
      <c r="S109" s="87"/>
      <c r="T109" s="57">
        <f t="shared" si="51"/>
        <v>200000000</v>
      </c>
      <c r="U109" s="96" t="str">
        <f t="shared" si="42"/>
        <v>PL</v>
      </c>
      <c r="V109" s="87">
        <v>200000000</v>
      </c>
      <c r="W109" s="97" t="s">
        <v>217</v>
      </c>
      <c r="X109" s="98" t="s">
        <v>146</v>
      </c>
      <c r="Y109" s="88" t="s">
        <v>139</v>
      </c>
      <c r="Z109" s="88">
        <v>1</v>
      </c>
      <c r="AA109" s="88"/>
      <c r="AB109" s="57">
        <f t="shared" si="44"/>
        <v>350000</v>
      </c>
      <c r="AC109" s="87">
        <f>IF(AND(T109&gt;1,T109&lt;=200000000),'[26]Data Base PAKAI (INPUT)'!$E$24,IF(AND(T109&gt;200000000),'[26]Data Base PAKAI (INPUT)'!$M$24))</f>
        <v>4</v>
      </c>
      <c r="AD109" s="87">
        <f>IF(AND(T109&gt;1,T109&lt;=200000000),'[26]Data Base PAKAI (INPUT)'!$F$24,IF(AND(T109&gt;200000000,T109&lt;=1000000000),'[26]Data Base PAKAI (INPUT)'!$V$24,IF(AND(T109&gt;1000000000),'[26]Data Base PAKAI (INPUT)'!$Z$24)))</f>
        <v>1</v>
      </c>
      <c r="AE109" s="87">
        <f t="shared" si="45"/>
        <v>600000</v>
      </c>
      <c r="AF109" s="87">
        <f>IF(AND(T109&gt;1,T109&lt;=1000000000),'[26]Data Base PAKAI (INPUT)'!$E$25,IF(AND(T109&gt;1000000000,T109&lt;=5000000000),'[26]Data Base PAKAI (INPUT)'!$Y$25,IF(AND(T109&gt;5000000000,T109&lt;=10000000000),'[26]Data Base PAKAI (INPUT)'!$AG$25)))</f>
        <v>3</v>
      </c>
      <c r="AG109" s="87">
        <f>IF(AND(T109&gt;1,T109&lt;=100000000),'[26]Data Base PAKAI (INPUT)'!$F$25,IF(AND(T109&gt;100000000,T109&lt;=200000000),'[26]Data Base PAKAI (INPUT)'!$J$25,IF(AND(T109&gt;200000000,T109&lt;=250000000),'[26]Data Base PAKAI (INPUT)'!$N$25,IF(AND(T109&gt;250000000,T109&lt;=500000000),'[26]Data Base PAKAI (INPUT)'!$R$25,IF(AND(T109&gt;500000000,T109&lt;=1000000000),'[26]Data Base PAKAI (INPUT)'!$V$25,IF(AND(T109&gt;1000000000,T109&lt;=2500000000),'[26]Data Base PAKAI (INPUT)'!$Z$25,IF(AND(T109&gt;2500000000,T109&lt;=5000000000),'[26]Data Base PAKAI (INPUT)'!$AD$25,IF(AND(T109&gt;5000000000,T109&lt;=10000000000),'[26]Data Base PAKAI (INPUT)'!AH978))))))))</f>
        <v>4</v>
      </c>
      <c r="AH109" s="87">
        <f t="shared" si="46"/>
        <v>1800000</v>
      </c>
      <c r="AI109" s="87">
        <f t="shared" si="47"/>
        <v>8000000</v>
      </c>
      <c r="AJ109" s="99">
        <f t="shared" si="48"/>
        <v>8000000</v>
      </c>
      <c r="AK109" s="87"/>
      <c r="AL109" s="57">
        <f t="shared" si="49"/>
        <v>181250000</v>
      </c>
    </row>
    <row r="110" spans="1:38" ht="43.5" thickBot="1" x14ac:dyDescent="0.3">
      <c r="A110" s="90"/>
      <c r="B110" s="90"/>
      <c r="C110" s="90"/>
      <c r="D110" s="90"/>
      <c r="E110" s="90"/>
      <c r="F110" s="90"/>
      <c r="G110" s="91"/>
      <c r="H110" s="91"/>
      <c r="I110" s="92"/>
      <c r="J110" s="92" t="s">
        <v>311</v>
      </c>
      <c r="K110" s="92" t="s">
        <v>319</v>
      </c>
      <c r="L110" s="92" t="e">
        <f>INDEX('[26]PENINGKATAN SALURAN DRAINASE'!$D$4:$D$90,MATCH('KEGIATAN DBMSDA 2022'!K110,'[26]PENINGKATAN SALURAN DRAINASE'!$D$4:$D$90,0))</f>
        <v>#N/A</v>
      </c>
      <c r="M110" s="92" t="s">
        <v>320</v>
      </c>
      <c r="N110" s="92" t="e">
        <f>INDEX([26]!BARU_1[KELURAHAN],MATCH('KEGIATAN DBMSDA 2022'!K110,[26]!BARU_1[JUDUL],0))</f>
        <v>#REF!</v>
      </c>
      <c r="O110" s="93" t="s">
        <v>264</v>
      </c>
      <c r="P110" s="94" t="s">
        <v>321</v>
      </c>
      <c r="Q110" s="94" t="e">
        <f>#REF!&amp;" "&amp;#REF!</f>
        <v>#REF!</v>
      </c>
      <c r="R110" s="95" t="s">
        <v>66</v>
      </c>
      <c r="S110" s="87"/>
      <c r="T110" s="57">
        <f t="shared" si="51"/>
        <v>110000000</v>
      </c>
      <c r="U110" s="96" t="str">
        <f t="shared" si="42"/>
        <v>PL</v>
      </c>
      <c r="V110" s="87">
        <v>110000000</v>
      </c>
      <c r="W110" s="97" t="s">
        <v>322</v>
      </c>
      <c r="X110" s="98" t="s">
        <v>146</v>
      </c>
      <c r="Y110" s="88" t="s">
        <v>139</v>
      </c>
      <c r="Z110" s="88">
        <v>1</v>
      </c>
      <c r="AA110" s="88"/>
      <c r="AB110" s="57">
        <f t="shared" si="44"/>
        <v>350000</v>
      </c>
      <c r="AC110" s="87">
        <f>IF(AND(T110&gt;1,T110&lt;=200000000),'[26]Data Base PAKAI (INPUT)'!$E$24,IF(AND(T110&gt;200000000),'[26]Data Base PAKAI (INPUT)'!$M$24))</f>
        <v>4</v>
      </c>
      <c r="AD110" s="87">
        <f>IF(AND(T110&gt;1,T110&lt;=200000000),'[26]Data Base PAKAI (INPUT)'!$F$24,IF(AND(T110&gt;200000000,T110&lt;=1000000000),'[26]Data Base PAKAI (INPUT)'!$V$24,IF(AND(T110&gt;1000000000),'[26]Data Base PAKAI (INPUT)'!$Z$24)))</f>
        <v>1</v>
      </c>
      <c r="AE110" s="87">
        <f t="shared" si="45"/>
        <v>600000</v>
      </c>
      <c r="AF110" s="87">
        <f>IF(AND(T110&gt;1,T110&lt;=1000000000),'[26]Data Base PAKAI (INPUT)'!$E$25,IF(AND(T110&gt;1000000000,T110&lt;=5000000000),'[26]Data Base PAKAI (INPUT)'!$Y$25,IF(AND(T110&gt;5000000000,T110&lt;=10000000000),'[26]Data Base PAKAI (INPUT)'!$AG$25)))</f>
        <v>3</v>
      </c>
      <c r="AG110" s="87">
        <f>IF(AND(T110&gt;1,T110&lt;=100000000),'[26]Data Base PAKAI (INPUT)'!$F$25,IF(AND(T110&gt;100000000,T110&lt;=200000000),'[26]Data Base PAKAI (INPUT)'!$J$25,IF(AND(T110&gt;200000000,T110&lt;=250000000),'[26]Data Base PAKAI (INPUT)'!$N$25,IF(AND(T110&gt;250000000,T110&lt;=500000000),'[26]Data Base PAKAI (INPUT)'!$R$25,IF(AND(T110&gt;500000000,T110&lt;=1000000000),'[26]Data Base PAKAI (INPUT)'!$V$25,IF(AND(T110&gt;1000000000,T110&lt;=2500000000),'[26]Data Base PAKAI (INPUT)'!$Z$25,IF(AND(T110&gt;2500000000,T110&lt;=5000000000),'[26]Data Base PAKAI (INPUT)'!$AD$25,IF(AND(T110&gt;5000000000,T110&lt;=10000000000),'[26]Data Base PAKAI (INPUT)'!AH979))))))))</f>
        <v>4</v>
      </c>
      <c r="AH110" s="87">
        <f t="shared" si="46"/>
        <v>1800000</v>
      </c>
      <c r="AI110" s="87">
        <f t="shared" si="47"/>
        <v>4400000</v>
      </c>
      <c r="AJ110" s="99">
        <f t="shared" si="48"/>
        <v>4400000</v>
      </c>
      <c r="AK110" s="87"/>
      <c r="AL110" s="57">
        <f t="shared" si="49"/>
        <v>98450000</v>
      </c>
    </row>
    <row r="111" spans="1:38" ht="43.5" thickBot="1" x14ac:dyDescent="0.3">
      <c r="A111" s="90"/>
      <c r="B111" s="90"/>
      <c r="C111" s="90"/>
      <c r="D111" s="90"/>
      <c r="E111" s="90"/>
      <c r="F111" s="90"/>
      <c r="G111" s="91"/>
      <c r="H111" s="91"/>
      <c r="I111" s="92"/>
      <c r="J111" s="92" t="s">
        <v>311</v>
      </c>
      <c r="K111" s="92" t="s">
        <v>323</v>
      </c>
      <c r="L111" s="92" t="e">
        <f>INDEX('[26]PENINGKATAN SALURAN DRAINASE'!$D$4:$D$90,MATCH('KEGIATAN DBMSDA 2022'!K111,'[26]PENINGKATAN SALURAN DRAINASE'!$D$4:$D$90,0))</f>
        <v>#N/A</v>
      </c>
      <c r="M111" s="92" t="s">
        <v>324</v>
      </c>
      <c r="N111" s="92" t="e">
        <f>INDEX([26]!BARU_1[KELURAHAN],MATCH('KEGIATAN DBMSDA 2022'!K111,[26]!BARU_1[JUDUL],0))</f>
        <v>#REF!</v>
      </c>
      <c r="O111" s="93" t="s">
        <v>264</v>
      </c>
      <c r="P111" s="94" t="s">
        <v>325</v>
      </c>
      <c r="Q111" s="94" t="e">
        <f>#REF!&amp;" "&amp;#REF!</f>
        <v>#REF!</v>
      </c>
      <c r="R111" s="95" t="s">
        <v>66</v>
      </c>
      <c r="S111" s="87"/>
      <c r="T111" s="57">
        <f t="shared" si="51"/>
        <v>90000000</v>
      </c>
      <c r="U111" s="96" t="str">
        <f t="shared" si="42"/>
        <v>PL</v>
      </c>
      <c r="V111" s="87">
        <v>90000000</v>
      </c>
      <c r="W111" s="97" t="s">
        <v>322</v>
      </c>
      <c r="X111" s="98" t="s">
        <v>146</v>
      </c>
      <c r="Y111" s="88" t="s">
        <v>139</v>
      </c>
      <c r="Z111" s="88">
        <v>1</v>
      </c>
      <c r="AA111" s="88"/>
      <c r="AB111" s="57">
        <f t="shared" si="44"/>
        <v>350000</v>
      </c>
      <c r="AC111" s="87">
        <f>IF(AND(T111&gt;1,T111&lt;=200000000),'[26]Data Base PAKAI (INPUT)'!$E$24,IF(AND(T111&gt;200000000),'[26]Data Base PAKAI (INPUT)'!$M$24))</f>
        <v>4</v>
      </c>
      <c r="AD111" s="87">
        <f>IF(AND(T111&gt;1,T111&lt;=200000000),'[26]Data Base PAKAI (INPUT)'!$F$24,IF(AND(T111&gt;200000000,T111&lt;=1000000000),'[26]Data Base PAKAI (INPUT)'!$V$24,IF(AND(T111&gt;1000000000),'[26]Data Base PAKAI (INPUT)'!$Z$24)))</f>
        <v>1</v>
      </c>
      <c r="AE111" s="87">
        <f t="shared" si="45"/>
        <v>600000</v>
      </c>
      <c r="AF111" s="87">
        <f>IF(AND(T111&gt;1,T111&lt;=1000000000),'[26]Data Base PAKAI (INPUT)'!$E$25,IF(AND(T111&gt;1000000000,T111&lt;=5000000000),'[26]Data Base PAKAI (INPUT)'!$Y$25,IF(AND(T111&gt;5000000000,T111&lt;=10000000000),'[26]Data Base PAKAI (INPUT)'!$AG$25)))</f>
        <v>3</v>
      </c>
      <c r="AG111" s="87">
        <f>IF(AND(T111&gt;1,T111&lt;=100000000),'[26]Data Base PAKAI (INPUT)'!$F$25,IF(AND(T111&gt;100000000,T111&lt;=200000000),'[26]Data Base PAKAI (INPUT)'!$J$25,IF(AND(T111&gt;200000000,T111&lt;=250000000),'[26]Data Base PAKAI (INPUT)'!$N$25,IF(AND(T111&gt;250000000,T111&lt;=500000000),'[26]Data Base PAKAI (INPUT)'!$R$25,IF(AND(T111&gt;500000000,T111&lt;=1000000000),'[26]Data Base PAKAI (INPUT)'!$V$25,IF(AND(T111&gt;1000000000,T111&lt;=2500000000),'[26]Data Base PAKAI (INPUT)'!$Z$25,IF(AND(T111&gt;2500000000,T111&lt;=5000000000),'[26]Data Base PAKAI (INPUT)'!$AD$25,IF(AND(T111&gt;5000000000,T111&lt;=10000000000),'[26]Data Base PAKAI (INPUT)'!AH980))))))))</f>
        <v>3</v>
      </c>
      <c r="AH111" s="87">
        <f t="shared" si="46"/>
        <v>1350000</v>
      </c>
      <c r="AI111" s="87">
        <f t="shared" si="47"/>
        <v>3600000</v>
      </c>
      <c r="AJ111" s="99">
        <f t="shared" si="48"/>
        <v>3600000</v>
      </c>
      <c r="AK111" s="87"/>
      <c r="AL111" s="57">
        <f t="shared" si="49"/>
        <v>80500000</v>
      </c>
    </row>
    <row r="112" spans="1:38" ht="43.5" thickBot="1" x14ac:dyDescent="0.3">
      <c r="A112" s="90"/>
      <c r="B112" s="90"/>
      <c r="C112" s="90"/>
      <c r="D112" s="90"/>
      <c r="E112" s="90"/>
      <c r="F112" s="90"/>
      <c r="G112" s="91"/>
      <c r="H112" s="91"/>
      <c r="I112" s="92"/>
      <c r="J112" s="92" t="s">
        <v>311</v>
      </c>
      <c r="K112" s="92" t="s">
        <v>326</v>
      </c>
      <c r="L112" s="92" t="e">
        <f>INDEX('[26]PENINGKATAN SALURAN DRAINASE'!$D$4:$D$90,MATCH('KEGIATAN DBMSDA 2022'!K112,'[26]PENINGKATAN SALURAN DRAINASE'!$D$4:$D$90,0))</f>
        <v>#N/A</v>
      </c>
      <c r="M112" s="92" t="s">
        <v>327</v>
      </c>
      <c r="N112" s="92" t="e">
        <f>INDEX([26]!BARU_1[KELURAHAN],MATCH('KEGIATAN DBMSDA 2022'!K112,[26]!BARU_1[JUDUL],0))</f>
        <v>#REF!</v>
      </c>
      <c r="O112" s="93" t="s">
        <v>822</v>
      </c>
      <c r="P112" s="94" t="s">
        <v>328</v>
      </c>
      <c r="Q112" s="94" t="e">
        <f>#REF!&amp;" "&amp;#REF!</f>
        <v>#REF!</v>
      </c>
      <c r="R112" s="95" t="s">
        <v>66</v>
      </c>
      <c r="S112" s="87"/>
      <c r="T112" s="57">
        <f t="shared" si="51"/>
        <v>200000000</v>
      </c>
      <c r="U112" s="96" t="str">
        <f t="shared" si="42"/>
        <v>PL</v>
      </c>
      <c r="V112" s="87">
        <v>200000000</v>
      </c>
      <c r="W112" s="97" t="s">
        <v>225</v>
      </c>
      <c r="X112" s="98" t="s">
        <v>146</v>
      </c>
      <c r="Y112" s="88" t="s">
        <v>139</v>
      </c>
      <c r="Z112" s="88">
        <v>1</v>
      </c>
      <c r="AA112" s="88"/>
      <c r="AB112" s="57">
        <f t="shared" si="44"/>
        <v>350000</v>
      </c>
      <c r="AC112" s="87">
        <f>IF(AND(T112&gt;1,T112&lt;=200000000),'[26]Data Base PAKAI (INPUT)'!$E$24,IF(AND(T112&gt;200000000),'[26]Data Base PAKAI (INPUT)'!$M$24))</f>
        <v>4</v>
      </c>
      <c r="AD112" s="87">
        <f>IF(AND(T112&gt;1,T112&lt;=200000000),'[26]Data Base PAKAI (INPUT)'!$F$24,IF(AND(T112&gt;200000000,T112&lt;=1000000000),'[26]Data Base PAKAI (INPUT)'!$V$24,IF(AND(T112&gt;1000000000),'[26]Data Base PAKAI (INPUT)'!$Z$24)))</f>
        <v>1</v>
      </c>
      <c r="AE112" s="87">
        <f t="shared" si="45"/>
        <v>600000</v>
      </c>
      <c r="AF112" s="87">
        <f>IF(AND(T112&gt;1,T112&lt;=1000000000),'[26]Data Base PAKAI (INPUT)'!$E$25,IF(AND(T112&gt;1000000000,T112&lt;=5000000000),'[26]Data Base PAKAI (INPUT)'!$Y$25,IF(AND(T112&gt;5000000000,T112&lt;=10000000000),'[26]Data Base PAKAI (INPUT)'!$AG$25)))</f>
        <v>3</v>
      </c>
      <c r="AG112" s="87">
        <f>IF(AND(T112&gt;1,T112&lt;=100000000),'[26]Data Base PAKAI (INPUT)'!$F$25,IF(AND(T112&gt;100000000,T112&lt;=200000000),'[26]Data Base PAKAI (INPUT)'!$J$25,IF(AND(T112&gt;200000000,T112&lt;=250000000),'[26]Data Base PAKAI (INPUT)'!$N$25,IF(AND(T112&gt;250000000,T112&lt;=500000000),'[26]Data Base PAKAI (INPUT)'!$R$25,IF(AND(T112&gt;500000000,T112&lt;=1000000000),'[26]Data Base PAKAI (INPUT)'!$V$25,IF(AND(T112&gt;1000000000,T112&lt;=2500000000),'[26]Data Base PAKAI (INPUT)'!$Z$25,IF(AND(T112&gt;2500000000,T112&lt;=5000000000),'[26]Data Base PAKAI (INPUT)'!$AD$25,IF(AND(T112&gt;5000000000,T112&lt;=10000000000),'[26]Data Base PAKAI (INPUT)'!AH981))))))))</f>
        <v>4</v>
      </c>
      <c r="AH112" s="87">
        <f t="shared" si="46"/>
        <v>1800000</v>
      </c>
      <c r="AI112" s="87">
        <f t="shared" si="47"/>
        <v>8000000</v>
      </c>
      <c r="AJ112" s="99">
        <f t="shared" si="48"/>
        <v>8000000</v>
      </c>
      <c r="AK112" s="87"/>
      <c r="AL112" s="57">
        <f t="shared" si="49"/>
        <v>181250000</v>
      </c>
    </row>
    <row r="113" spans="1:38" ht="43.5" thickBot="1" x14ac:dyDescent="0.3">
      <c r="A113" s="90"/>
      <c r="B113" s="90"/>
      <c r="C113" s="90"/>
      <c r="D113" s="90"/>
      <c r="E113" s="90"/>
      <c r="F113" s="90"/>
      <c r="G113" s="91"/>
      <c r="H113" s="91"/>
      <c r="I113" s="92"/>
      <c r="J113" s="92" t="s">
        <v>311</v>
      </c>
      <c r="K113" s="92" t="s">
        <v>329</v>
      </c>
      <c r="L113" s="92" t="e">
        <f>INDEX('[26]PENINGKATAN SALURAN DRAINASE'!$D$4:$D$90,MATCH('KEGIATAN DBMSDA 2022'!K113,'[26]PENINGKATAN SALURAN DRAINASE'!$D$4:$D$90,0))</f>
        <v>#N/A</v>
      </c>
      <c r="M113" s="92" t="s">
        <v>330</v>
      </c>
      <c r="N113" s="92" t="e">
        <f>INDEX([26]!BARU_1[KELURAHAN],MATCH('KEGIATAN DBMSDA 2022'!K113,[26]!BARU_1[JUDUL],0))</f>
        <v>#REF!</v>
      </c>
      <c r="O113" s="93" t="s">
        <v>171</v>
      </c>
      <c r="P113" s="94" t="s">
        <v>239</v>
      </c>
      <c r="Q113" s="94" t="e">
        <f>#REF!&amp;" "&amp;#REF!</f>
        <v>#REF!</v>
      </c>
      <c r="R113" s="95" t="s">
        <v>66</v>
      </c>
      <c r="S113" s="87"/>
      <c r="T113" s="57">
        <f t="shared" si="51"/>
        <v>115000000</v>
      </c>
      <c r="U113" s="96" t="str">
        <f t="shared" si="42"/>
        <v>PL</v>
      </c>
      <c r="V113" s="87">
        <v>115000000</v>
      </c>
      <c r="W113" s="97" t="s">
        <v>145</v>
      </c>
      <c r="X113" s="98" t="s">
        <v>146</v>
      </c>
      <c r="Y113" s="88" t="s">
        <v>139</v>
      </c>
      <c r="Z113" s="88">
        <v>1</v>
      </c>
      <c r="AA113" s="88"/>
      <c r="AB113" s="57">
        <f t="shared" si="44"/>
        <v>350000</v>
      </c>
      <c r="AC113" s="87">
        <f>IF(AND(T113&gt;1,T113&lt;=200000000),'[26]Data Base PAKAI (INPUT)'!$E$24,IF(AND(T113&gt;200000000),'[26]Data Base PAKAI (INPUT)'!$M$24))</f>
        <v>4</v>
      </c>
      <c r="AD113" s="87">
        <f>IF(AND(T113&gt;1,T113&lt;=200000000),'[26]Data Base PAKAI (INPUT)'!$F$24,IF(AND(T113&gt;200000000,T113&lt;=1000000000),'[26]Data Base PAKAI (INPUT)'!$V$24,IF(AND(T113&gt;1000000000),'[26]Data Base PAKAI (INPUT)'!$Z$24)))</f>
        <v>1</v>
      </c>
      <c r="AE113" s="87">
        <f t="shared" si="45"/>
        <v>600000</v>
      </c>
      <c r="AF113" s="87">
        <f>IF(AND(T113&gt;1,T113&lt;=1000000000),'[26]Data Base PAKAI (INPUT)'!$E$25,IF(AND(T113&gt;1000000000,T113&lt;=5000000000),'[26]Data Base PAKAI (INPUT)'!$Y$25,IF(AND(T113&gt;5000000000,T113&lt;=10000000000),'[26]Data Base PAKAI (INPUT)'!$AG$25)))</f>
        <v>3</v>
      </c>
      <c r="AG113" s="87">
        <f>IF(AND(T113&gt;1,T113&lt;=100000000),'[26]Data Base PAKAI (INPUT)'!$F$25,IF(AND(T113&gt;100000000,T113&lt;=200000000),'[26]Data Base PAKAI (INPUT)'!$J$25,IF(AND(T113&gt;200000000,T113&lt;=250000000),'[26]Data Base PAKAI (INPUT)'!$N$25,IF(AND(T113&gt;250000000,T113&lt;=500000000),'[26]Data Base PAKAI (INPUT)'!$R$25,IF(AND(T113&gt;500000000,T113&lt;=1000000000),'[26]Data Base PAKAI (INPUT)'!$V$25,IF(AND(T113&gt;1000000000,T113&lt;=2500000000),'[26]Data Base PAKAI (INPUT)'!$Z$25,IF(AND(T113&gt;2500000000,T113&lt;=5000000000),'[26]Data Base PAKAI (INPUT)'!$AD$25,IF(AND(T113&gt;5000000000,T113&lt;=10000000000),'[26]Data Base PAKAI (INPUT)'!AH982))))))))</f>
        <v>4</v>
      </c>
      <c r="AH113" s="87">
        <f t="shared" si="46"/>
        <v>1800000</v>
      </c>
      <c r="AI113" s="87">
        <f t="shared" si="47"/>
        <v>4600000</v>
      </c>
      <c r="AJ113" s="99">
        <f t="shared" si="48"/>
        <v>4600000</v>
      </c>
      <c r="AK113" s="87"/>
      <c r="AL113" s="57">
        <f t="shared" si="49"/>
        <v>103050000</v>
      </c>
    </row>
    <row r="114" spans="1:38" ht="43.5" thickBot="1" x14ac:dyDescent="0.3">
      <c r="A114" s="90"/>
      <c r="B114" s="90"/>
      <c r="C114" s="90"/>
      <c r="D114" s="90"/>
      <c r="E114" s="90"/>
      <c r="F114" s="90"/>
      <c r="G114" s="91"/>
      <c r="H114" s="91"/>
      <c r="I114" s="92"/>
      <c r="J114" s="92" t="s">
        <v>311</v>
      </c>
      <c r="K114" s="92" t="s">
        <v>331</v>
      </c>
      <c r="L114" s="92" t="e">
        <f>INDEX('[26]PENINGKATAN SALURAN DRAINASE'!$D$4:$D$90,MATCH('KEGIATAN DBMSDA 2022'!K114,'[26]PENINGKATAN SALURAN DRAINASE'!$D$4:$D$90,0))</f>
        <v>#N/A</v>
      </c>
      <c r="M114" s="92" t="s">
        <v>332</v>
      </c>
      <c r="N114" s="92" t="e">
        <f>INDEX([26]!BARU_1[KELURAHAN],MATCH('KEGIATAN DBMSDA 2022'!K114,[26]!BARU_1[JUDUL],0))</f>
        <v>#REF!</v>
      </c>
      <c r="O114" s="93" t="s">
        <v>1840</v>
      </c>
      <c r="P114" s="94"/>
      <c r="Q114" s="94" t="e">
        <f>#REF!&amp;" "&amp;#REF!</f>
        <v>#REF!</v>
      </c>
      <c r="R114" s="95" t="s">
        <v>66</v>
      </c>
      <c r="S114" s="87"/>
      <c r="T114" s="57">
        <f t="shared" si="51"/>
        <v>60000000</v>
      </c>
      <c r="U114" s="96" t="str">
        <f t="shared" si="42"/>
        <v>PL</v>
      </c>
      <c r="V114" s="87">
        <v>60000000</v>
      </c>
      <c r="W114" s="97" t="s">
        <v>149</v>
      </c>
      <c r="X114" s="98" t="s">
        <v>150</v>
      </c>
      <c r="Y114" s="88" t="s">
        <v>139</v>
      </c>
      <c r="Z114" s="88">
        <v>1</v>
      </c>
      <c r="AA114" s="88"/>
      <c r="AB114" s="57">
        <f t="shared" si="44"/>
        <v>350000</v>
      </c>
      <c r="AC114" s="87">
        <f>IF(AND(T114&gt;1,T114&lt;=200000000),'[26]Data Base PAKAI (INPUT)'!$E$24,IF(AND(T114&gt;200000000),'[26]Data Base PAKAI (INPUT)'!$M$24))</f>
        <v>4</v>
      </c>
      <c r="AD114" s="87">
        <f>IF(AND(T114&gt;1,T114&lt;=200000000),'[26]Data Base PAKAI (INPUT)'!$F$24,IF(AND(T114&gt;200000000,T114&lt;=1000000000),'[26]Data Base PAKAI (INPUT)'!$V$24,IF(AND(T114&gt;1000000000),'[26]Data Base PAKAI (INPUT)'!$Z$24)))</f>
        <v>1</v>
      </c>
      <c r="AE114" s="87">
        <f t="shared" si="45"/>
        <v>600000</v>
      </c>
      <c r="AF114" s="87">
        <f>IF(AND(T114&gt;1,T114&lt;=1000000000),'[26]Data Base PAKAI (INPUT)'!$E$25,IF(AND(T114&gt;1000000000,T114&lt;=5000000000),'[26]Data Base PAKAI (INPUT)'!$Y$25,IF(AND(T114&gt;5000000000,T114&lt;=10000000000),'[26]Data Base PAKAI (INPUT)'!$AG$25)))</f>
        <v>3</v>
      </c>
      <c r="AG114" s="87">
        <f>IF(AND(T114&gt;1,T114&lt;=100000000),'[26]Data Base PAKAI (INPUT)'!$F$25,IF(AND(T114&gt;100000000,T114&lt;=200000000),'[26]Data Base PAKAI (INPUT)'!$J$25,IF(AND(T114&gt;200000000,T114&lt;=250000000),'[26]Data Base PAKAI (INPUT)'!$N$25,IF(AND(T114&gt;250000000,T114&lt;=500000000),'[26]Data Base PAKAI (INPUT)'!$R$25,IF(AND(T114&gt;500000000,T114&lt;=1000000000),'[26]Data Base PAKAI (INPUT)'!$V$25,IF(AND(T114&gt;1000000000,T114&lt;=2500000000),'[26]Data Base PAKAI (INPUT)'!$Z$25,IF(AND(T114&gt;2500000000,T114&lt;=5000000000),'[26]Data Base PAKAI (INPUT)'!$AD$25,IF(AND(T114&gt;5000000000,T114&lt;=10000000000),'[26]Data Base PAKAI (INPUT)'!AH983))))))))</f>
        <v>3</v>
      </c>
      <c r="AH114" s="87">
        <f t="shared" si="46"/>
        <v>1350000</v>
      </c>
      <c r="AI114" s="87">
        <f t="shared" si="47"/>
        <v>2400000</v>
      </c>
      <c r="AJ114" s="99">
        <f t="shared" si="48"/>
        <v>2400000</v>
      </c>
      <c r="AK114" s="87"/>
      <c r="AL114" s="57">
        <f t="shared" si="49"/>
        <v>52900000</v>
      </c>
    </row>
    <row r="115" spans="1:38" ht="43.5" thickBot="1" x14ac:dyDescent="0.3">
      <c r="A115" s="90"/>
      <c r="B115" s="90"/>
      <c r="C115" s="90"/>
      <c r="D115" s="90"/>
      <c r="E115" s="90"/>
      <c r="F115" s="90"/>
      <c r="G115" s="91"/>
      <c r="H115" s="91"/>
      <c r="I115" s="92"/>
      <c r="J115" s="92" t="s">
        <v>311</v>
      </c>
      <c r="K115" s="92" t="s">
        <v>333</v>
      </c>
      <c r="L115" s="92" t="e">
        <f>INDEX('[26]PENINGKATAN SALURAN DRAINASE'!$D$4:$D$90,MATCH('KEGIATAN DBMSDA 2022'!K115,'[26]PENINGKATAN SALURAN DRAINASE'!$D$4:$D$90,0))</f>
        <v>#N/A</v>
      </c>
      <c r="M115" s="92" t="s">
        <v>334</v>
      </c>
      <c r="N115" s="92" t="e">
        <f>INDEX([26]!BARU_1[KELURAHAN],MATCH('KEGIATAN DBMSDA 2022'!K115,[26]!BARU_1[JUDUL],0))</f>
        <v>#REF!</v>
      </c>
      <c r="O115" s="93" t="s">
        <v>1840</v>
      </c>
      <c r="P115" s="94" t="s">
        <v>229</v>
      </c>
      <c r="Q115" s="94" t="e">
        <f>#REF!&amp;" "&amp;#REF!</f>
        <v>#REF!</v>
      </c>
      <c r="R115" s="95" t="s">
        <v>66</v>
      </c>
      <c r="S115" s="87"/>
      <c r="T115" s="57">
        <f t="shared" si="51"/>
        <v>90000000</v>
      </c>
      <c r="U115" s="96" t="str">
        <f t="shared" si="42"/>
        <v>PL</v>
      </c>
      <c r="V115" s="87">
        <v>90000000</v>
      </c>
      <c r="W115" s="97" t="s">
        <v>149</v>
      </c>
      <c r="X115" s="98" t="s">
        <v>150</v>
      </c>
      <c r="Y115" s="88" t="s">
        <v>139</v>
      </c>
      <c r="Z115" s="88">
        <v>1</v>
      </c>
      <c r="AA115" s="88"/>
      <c r="AB115" s="57">
        <f t="shared" si="44"/>
        <v>350000</v>
      </c>
      <c r="AC115" s="87">
        <f>IF(AND(T115&gt;1,T115&lt;=200000000),'[26]Data Base PAKAI (INPUT)'!$E$24,IF(AND(T115&gt;200000000),'[26]Data Base PAKAI (INPUT)'!$M$24))</f>
        <v>4</v>
      </c>
      <c r="AD115" s="87">
        <f>IF(AND(T115&gt;1,T115&lt;=200000000),'[26]Data Base PAKAI (INPUT)'!$F$24,IF(AND(T115&gt;200000000,T115&lt;=1000000000),'[26]Data Base PAKAI (INPUT)'!$V$24,IF(AND(T115&gt;1000000000),'[26]Data Base PAKAI (INPUT)'!$Z$24)))</f>
        <v>1</v>
      </c>
      <c r="AE115" s="87">
        <f t="shared" si="45"/>
        <v>600000</v>
      </c>
      <c r="AF115" s="87">
        <f>IF(AND(T115&gt;1,T115&lt;=1000000000),'[26]Data Base PAKAI (INPUT)'!$E$25,IF(AND(T115&gt;1000000000,T115&lt;=5000000000),'[26]Data Base PAKAI (INPUT)'!$Y$25,IF(AND(T115&gt;5000000000,T115&lt;=10000000000),'[26]Data Base PAKAI (INPUT)'!$AG$25)))</f>
        <v>3</v>
      </c>
      <c r="AG115" s="87">
        <f>IF(AND(T115&gt;1,T115&lt;=100000000),'[26]Data Base PAKAI (INPUT)'!$F$25,IF(AND(T115&gt;100000000,T115&lt;=200000000),'[26]Data Base PAKAI (INPUT)'!$J$25,IF(AND(T115&gt;200000000,T115&lt;=250000000),'[26]Data Base PAKAI (INPUT)'!$N$25,IF(AND(T115&gt;250000000,T115&lt;=500000000),'[26]Data Base PAKAI (INPUT)'!$R$25,IF(AND(T115&gt;500000000,T115&lt;=1000000000),'[26]Data Base PAKAI (INPUT)'!$V$25,IF(AND(T115&gt;1000000000,T115&lt;=2500000000),'[26]Data Base PAKAI (INPUT)'!$Z$25,IF(AND(T115&gt;2500000000,T115&lt;=5000000000),'[26]Data Base PAKAI (INPUT)'!$AD$25,IF(AND(T115&gt;5000000000,T115&lt;=10000000000),'[26]Data Base PAKAI (INPUT)'!AH984))))))))</f>
        <v>3</v>
      </c>
      <c r="AH115" s="87">
        <f t="shared" si="46"/>
        <v>1350000</v>
      </c>
      <c r="AI115" s="87">
        <f t="shared" si="47"/>
        <v>3600000</v>
      </c>
      <c r="AJ115" s="99">
        <f t="shared" si="48"/>
        <v>3600000</v>
      </c>
      <c r="AK115" s="87"/>
      <c r="AL115" s="57">
        <f t="shared" si="49"/>
        <v>80500000</v>
      </c>
    </row>
    <row r="116" spans="1:38" ht="43.5" thickBot="1" x14ac:dyDescent="0.3">
      <c r="A116" s="90"/>
      <c r="B116" s="90"/>
      <c r="C116" s="90"/>
      <c r="D116" s="90"/>
      <c r="E116" s="90"/>
      <c r="F116" s="90"/>
      <c r="G116" s="91"/>
      <c r="H116" s="91"/>
      <c r="I116" s="92"/>
      <c r="J116" s="92" t="s">
        <v>311</v>
      </c>
      <c r="K116" s="92" t="s">
        <v>335</v>
      </c>
      <c r="L116" s="92" t="e">
        <f>INDEX('[26]PENINGKATAN SALURAN DRAINASE'!$D$4:$D$90,MATCH('KEGIATAN DBMSDA 2022'!K116,'[26]PENINGKATAN SALURAN DRAINASE'!$D$4:$D$90,0))</f>
        <v>#N/A</v>
      </c>
      <c r="M116" s="92" t="s">
        <v>336</v>
      </c>
      <c r="N116" s="92" t="e">
        <f>INDEX([26]!BARU_1[KELURAHAN],MATCH('KEGIATAN DBMSDA 2022'!K116,[26]!BARU_1[JUDUL],0))</f>
        <v>#REF!</v>
      </c>
      <c r="O116" s="93" t="s">
        <v>822</v>
      </c>
      <c r="P116" s="94" t="s">
        <v>337</v>
      </c>
      <c r="Q116" s="94" t="e">
        <f>#REF!&amp;" "&amp;#REF!</f>
        <v>#REF!</v>
      </c>
      <c r="R116" s="95" t="s">
        <v>66</v>
      </c>
      <c r="S116" s="87"/>
      <c r="T116" s="57">
        <f t="shared" si="51"/>
        <v>100000000</v>
      </c>
      <c r="U116" s="96" t="str">
        <f t="shared" si="42"/>
        <v>PL</v>
      </c>
      <c r="V116" s="87">
        <v>100000000</v>
      </c>
      <c r="W116" s="97" t="s">
        <v>153</v>
      </c>
      <c r="X116" s="98" t="s">
        <v>154</v>
      </c>
      <c r="Y116" s="88" t="s">
        <v>139</v>
      </c>
      <c r="Z116" s="88">
        <v>1</v>
      </c>
      <c r="AA116" s="88"/>
      <c r="AB116" s="57">
        <f t="shared" si="44"/>
        <v>350000</v>
      </c>
      <c r="AC116" s="87">
        <f>IF(AND(T116&gt;1,T116&lt;=200000000),'[26]Data Base PAKAI (INPUT)'!$E$24,IF(AND(T116&gt;200000000),'[26]Data Base PAKAI (INPUT)'!$M$24))</f>
        <v>4</v>
      </c>
      <c r="AD116" s="87">
        <f>IF(AND(T116&gt;1,T116&lt;=200000000),'[26]Data Base PAKAI (INPUT)'!$F$24,IF(AND(T116&gt;200000000,T116&lt;=1000000000),'[26]Data Base PAKAI (INPUT)'!$V$24,IF(AND(T116&gt;1000000000),'[26]Data Base PAKAI (INPUT)'!$Z$24)))</f>
        <v>1</v>
      </c>
      <c r="AE116" s="87">
        <f t="shared" si="45"/>
        <v>600000</v>
      </c>
      <c r="AF116" s="87">
        <f>IF(AND(T116&gt;1,T116&lt;=1000000000),'[26]Data Base PAKAI (INPUT)'!$E$25,IF(AND(T116&gt;1000000000,T116&lt;=5000000000),'[26]Data Base PAKAI (INPUT)'!$Y$25,IF(AND(T116&gt;5000000000,T116&lt;=10000000000),'[26]Data Base PAKAI (INPUT)'!$AG$25)))</f>
        <v>3</v>
      </c>
      <c r="AG116" s="87">
        <f>IF(AND(T116&gt;1,T116&lt;=100000000),'[26]Data Base PAKAI (INPUT)'!$F$25,IF(AND(T116&gt;100000000,T116&lt;=200000000),'[26]Data Base PAKAI (INPUT)'!$J$25,IF(AND(T116&gt;200000000,T116&lt;=250000000),'[26]Data Base PAKAI (INPUT)'!$N$25,IF(AND(T116&gt;250000000,T116&lt;=500000000),'[26]Data Base PAKAI (INPUT)'!$R$25,IF(AND(T116&gt;500000000,T116&lt;=1000000000),'[26]Data Base PAKAI (INPUT)'!$V$25,IF(AND(T116&gt;1000000000,T116&lt;=2500000000),'[26]Data Base PAKAI (INPUT)'!$Z$25,IF(AND(T116&gt;2500000000,T116&lt;=5000000000),'[26]Data Base PAKAI (INPUT)'!$AD$25,IF(AND(T116&gt;5000000000,T116&lt;=10000000000),'[26]Data Base PAKAI (INPUT)'!AH989))))))))</f>
        <v>3</v>
      </c>
      <c r="AH116" s="87">
        <f t="shared" si="46"/>
        <v>1350000</v>
      </c>
      <c r="AI116" s="87">
        <f t="shared" si="47"/>
        <v>4000000</v>
      </c>
      <c r="AJ116" s="99">
        <f t="shared" si="48"/>
        <v>4000000</v>
      </c>
      <c r="AK116" s="87"/>
      <c r="AL116" s="57">
        <f t="shared" si="49"/>
        <v>89700000</v>
      </c>
    </row>
    <row r="117" spans="1:38" ht="43.5" thickBot="1" x14ac:dyDescent="0.3">
      <c r="A117" s="90"/>
      <c r="B117" s="90"/>
      <c r="C117" s="90"/>
      <c r="D117" s="90"/>
      <c r="E117" s="90"/>
      <c r="F117" s="90"/>
      <c r="G117" s="91"/>
      <c r="H117" s="91"/>
      <c r="I117" s="92"/>
      <c r="J117" s="92" t="s">
        <v>311</v>
      </c>
      <c r="K117" s="92" t="s">
        <v>338</v>
      </c>
      <c r="L117" s="92" t="e">
        <f>INDEX('[26]PENINGKATAN SALURAN DRAINASE'!$D$4:$D$90,MATCH('KEGIATAN DBMSDA 2022'!K117,'[26]PENINGKATAN SALURAN DRAINASE'!$D$4:$D$90,0))</f>
        <v>#N/A</v>
      </c>
      <c r="M117" s="92" t="s">
        <v>339</v>
      </c>
      <c r="N117" s="92" t="e">
        <f>INDEX([26]!BARU_1[KELURAHAN],MATCH('KEGIATAN DBMSDA 2022'!K117,[26]!BARU_1[JUDUL],0))</f>
        <v>#REF!</v>
      </c>
      <c r="O117" s="93" t="s">
        <v>822</v>
      </c>
      <c r="P117" s="94" t="s">
        <v>340</v>
      </c>
      <c r="Q117" s="94" t="e">
        <f>#REF!&amp;" "&amp;#REF!</f>
        <v>#REF!</v>
      </c>
      <c r="R117" s="95" t="s">
        <v>66</v>
      </c>
      <c r="S117" s="87"/>
      <c r="T117" s="57">
        <f t="shared" si="51"/>
        <v>100000000</v>
      </c>
      <c r="U117" s="96" t="str">
        <f t="shared" si="42"/>
        <v>PL</v>
      </c>
      <c r="V117" s="87">
        <v>100000000</v>
      </c>
      <c r="W117" s="97" t="s">
        <v>153</v>
      </c>
      <c r="X117" s="98" t="s">
        <v>154</v>
      </c>
      <c r="Y117" s="88" t="s">
        <v>139</v>
      </c>
      <c r="Z117" s="88">
        <v>1</v>
      </c>
      <c r="AA117" s="88"/>
      <c r="AB117" s="57">
        <f t="shared" si="44"/>
        <v>350000</v>
      </c>
      <c r="AC117" s="87">
        <f>IF(AND(T117&gt;1,T117&lt;=200000000),'[26]Data Base PAKAI (INPUT)'!$E$24,IF(AND(T117&gt;200000000),'[26]Data Base PAKAI (INPUT)'!$M$24))</f>
        <v>4</v>
      </c>
      <c r="AD117" s="87">
        <f>IF(AND(T117&gt;1,T117&lt;=200000000),'[26]Data Base PAKAI (INPUT)'!$F$24,IF(AND(T117&gt;200000000,T117&lt;=1000000000),'[26]Data Base PAKAI (INPUT)'!$V$24,IF(AND(T117&gt;1000000000),'[26]Data Base PAKAI (INPUT)'!$Z$24)))</f>
        <v>1</v>
      </c>
      <c r="AE117" s="87">
        <f t="shared" si="45"/>
        <v>600000</v>
      </c>
      <c r="AF117" s="87">
        <f>IF(AND(T117&gt;1,T117&lt;=1000000000),'[26]Data Base PAKAI (INPUT)'!$E$25,IF(AND(T117&gt;1000000000,T117&lt;=5000000000),'[26]Data Base PAKAI (INPUT)'!$Y$25,IF(AND(T117&gt;5000000000,T117&lt;=10000000000),'[26]Data Base PAKAI (INPUT)'!$AG$25)))</f>
        <v>3</v>
      </c>
      <c r="AG117" s="87">
        <f>IF(AND(T117&gt;1,T117&lt;=100000000),'[26]Data Base PAKAI (INPUT)'!$F$25,IF(AND(T117&gt;100000000,T117&lt;=200000000),'[26]Data Base PAKAI (INPUT)'!$J$25,IF(AND(T117&gt;200000000,T117&lt;=250000000),'[26]Data Base PAKAI (INPUT)'!$N$25,IF(AND(T117&gt;250000000,T117&lt;=500000000),'[26]Data Base PAKAI (INPUT)'!$R$25,IF(AND(T117&gt;500000000,T117&lt;=1000000000),'[26]Data Base PAKAI (INPUT)'!$V$25,IF(AND(T117&gt;1000000000,T117&lt;=2500000000),'[26]Data Base PAKAI (INPUT)'!$Z$25,IF(AND(T117&gt;2500000000,T117&lt;=5000000000),'[26]Data Base PAKAI (INPUT)'!$AD$25,IF(AND(T117&gt;5000000000,T117&lt;=10000000000),'[26]Data Base PAKAI (INPUT)'!AH990))))))))</f>
        <v>3</v>
      </c>
      <c r="AH117" s="87">
        <f t="shared" si="46"/>
        <v>1350000</v>
      </c>
      <c r="AI117" s="87">
        <f t="shared" si="47"/>
        <v>4000000</v>
      </c>
      <c r="AJ117" s="99">
        <f t="shared" si="48"/>
        <v>4000000</v>
      </c>
      <c r="AK117" s="87"/>
      <c r="AL117" s="57">
        <f t="shared" si="49"/>
        <v>89700000</v>
      </c>
    </row>
    <row r="118" spans="1:38" ht="43.5" thickBot="1" x14ac:dyDescent="0.3">
      <c r="A118" s="90"/>
      <c r="B118" s="90"/>
      <c r="C118" s="90"/>
      <c r="D118" s="90"/>
      <c r="E118" s="90"/>
      <c r="F118" s="90"/>
      <c r="G118" s="91"/>
      <c r="H118" s="91"/>
      <c r="I118" s="92"/>
      <c r="J118" s="92" t="s">
        <v>311</v>
      </c>
      <c r="K118" s="92" t="s">
        <v>341</v>
      </c>
      <c r="L118" s="92" t="e">
        <f>INDEX('[26]PENINGKATAN SALURAN DRAINASE'!$D$4:$D$90,MATCH('KEGIATAN DBMSDA 2022'!K118,'[26]PENINGKATAN SALURAN DRAINASE'!$D$4:$D$90,0))</f>
        <v>#N/A</v>
      </c>
      <c r="M118" s="92" t="s">
        <v>342</v>
      </c>
      <c r="N118" s="92" t="e">
        <f>INDEX([26]!BARU_1[KELURAHAN],MATCH('KEGIATAN DBMSDA 2022'!K118,[26]!BARU_1[JUDUL],0))</f>
        <v>#REF!</v>
      </c>
      <c r="O118" s="93" t="s">
        <v>1840</v>
      </c>
      <c r="P118" s="94" t="s">
        <v>239</v>
      </c>
      <c r="Q118" s="94" t="e">
        <f>#REF!&amp;" "&amp;#REF!</f>
        <v>#REF!</v>
      </c>
      <c r="R118" s="95" t="s">
        <v>66</v>
      </c>
      <c r="S118" s="87"/>
      <c r="T118" s="57">
        <f t="shared" si="51"/>
        <v>100000000</v>
      </c>
      <c r="U118" s="96" t="str">
        <f t="shared" si="42"/>
        <v>PL</v>
      </c>
      <c r="V118" s="87">
        <v>100000000</v>
      </c>
      <c r="W118" s="97" t="s">
        <v>153</v>
      </c>
      <c r="X118" s="98" t="s">
        <v>154</v>
      </c>
      <c r="Y118" s="88" t="s">
        <v>139</v>
      </c>
      <c r="Z118" s="88">
        <v>1</v>
      </c>
      <c r="AA118" s="88"/>
      <c r="AB118" s="57">
        <f t="shared" si="44"/>
        <v>350000</v>
      </c>
      <c r="AC118" s="87">
        <f>IF(AND(T118&gt;1,T118&lt;=200000000),'[26]Data Base PAKAI (INPUT)'!$E$24,IF(AND(T118&gt;200000000),'[26]Data Base PAKAI (INPUT)'!$M$24))</f>
        <v>4</v>
      </c>
      <c r="AD118" s="87">
        <f>IF(AND(T118&gt;1,T118&lt;=200000000),'[26]Data Base PAKAI (INPUT)'!$F$24,IF(AND(T118&gt;200000000,T118&lt;=1000000000),'[26]Data Base PAKAI (INPUT)'!$V$24,IF(AND(T118&gt;1000000000),'[26]Data Base PAKAI (INPUT)'!$Z$24)))</f>
        <v>1</v>
      </c>
      <c r="AE118" s="87">
        <f t="shared" si="45"/>
        <v>600000</v>
      </c>
      <c r="AF118" s="87">
        <f>IF(AND(T118&gt;1,T118&lt;=1000000000),'[26]Data Base PAKAI (INPUT)'!$E$25,IF(AND(T118&gt;1000000000,T118&lt;=5000000000),'[26]Data Base PAKAI (INPUT)'!$Y$25,IF(AND(T118&gt;5000000000,T118&lt;=10000000000),'[26]Data Base PAKAI (INPUT)'!$AG$25)))</f>
        <v>3</v>
      </c>
      <c r="AG118" s="87">
        <f>IF(AND(T118&gt;1,T118&lt;=100000000),'[26]Data Base PAKAI (INPUT)'!$F$25,IF(AND(T118&gt;100000000,T118&lt;=200000000),'[26]Data Base PAKAI (INPUT)'!$J$25,IF(AND(T118&gt;200000000,T118&lt;=250000000),'[26]Data Base PAKAI (INPUT)'!$N$25,IF(AND(T118&gt;250000000,T118&lt;=500000000),'[26]Data Base PAKAI (INPUT)'!$R$25,IF(AND(T118&gt;500000000,T118&lt;=1000000000),'[26]Data Base PAKAI (INPUT)'!$V$25,IF(AND(T118&gt;1000000000,T118&lt;=2500000000),'[26]Data Base PAKAI (INPUT)'!$Z$25,IF(AND(T118&gt;2500000000,T118&lt;=5000000000),'[26]Data Base PAKAI (INPUT)'!$AD$25,IF(AND(T118&gt;5000000000,T118&lt;=10000000000),'[26]Data Base PAKAI (INPUT)'!AH991))))))))</f>
        <v>3</v>
      </c>
      <c r="AH118" s="87">
        <f t="shared" si="46"/>
        <v>1350000</v>
      </c>
      <c r="AI118" s="87">
        <f t="shared" si="47"/>
        <v>4000000</v>
      </c>
      <c r="AJ118" s="99">
        <f t="shared" si="48"/>
        <v>4000000</v>
      </c>
      <c r="AK118" s="87"/>
      <c r="AL118" s="57">
        <f t="shared" si="49"/>
        <v>89700000</v>
      </c>
    </row>
    <row r="119" spans="1:38" ht="43.5" thickBot="1" x14ac:dyDescent="0.3">
      <c r="A119" s="90"/>
      <c r="B119" s="90"/>
      <c r="C119" s="90"/>
      <c r="D119" s="90"/>
      <c r="E119" s="90"/>
      <c r="F119" s="90"/>
      <c r="G119" s="91"/>
      <c r="H119" s="91"/>
      <c r="I119" s="92"/>
      <c r="J119" s="92" t="s">
        <v>311</v>
      </c>
      <c r="K119" s="92" t="s">
        <v>343</v>
      </c>
      <c r="L119" s="92" t="e">
        <f>INDEX('[26]PENINGKATAN SALURAN DRAINASE'!$D$4:$D$90,MATCH('KEGIATAN DBMSDA 2022'!K119,'[26]PENINGKATAN SALURAN DRAINASE'!$D$4:$D$90,0))</f>
        <v>#N/A</v>
      </c>
      <c r="M119" s="92" t="s">
        <v>344</v>
      </c>
      <c r="N119" s="92" t="s">
        <v>345</v>
      </c>
      <c r="O119" s="93" t="s">
        <v>160</v>
      </c>
      <c r="P119" s="94" t="s">
        <v>239</v>
      </c>
      <c r="Q119" s="94" t="e">
        <f>#REF!&amp;" "&amp;#REF!</f>
        <v>#REF!</v>
      </c>
      <c r="R119" s="95" t="s">
        <v>66</v>
      </c>
      <c r="S119" s="87"/>
      <c r="T119" s="57">
        <f t="shared" si="51"/>
        <v>150000000</v>
      </c>
      <c r="U119" s="96" t="str">
        <f t="shared" si="42"/>
        <v>PL</v>
      </c>
      <c r="V119" s="87">
        <v>150000000</v>
      </c>
      <c r="W119" s="97" t="s">
        <v>161</v>
      </c>
      <c r="X119" s="98" t="s">
        <v>162</v>
      </c>
      <c r="Y119" s="88" t="s">
        <v>139</v>
      </c>
      <c r="Z119" s="88">
        <v>1</v>
      </c>
      <c r="AA119" s="88" t="s">
        <v>163</v>
      </c>
      <c r="AB119" s="101">
        <f t="shared" si="44"/>
        <v>350000</v>
      </c>
      <c r="AC119" s="102">
        <f>IF(AND(T119&gt;1,T119&lt;=200000000),'[26]Data Base PAKAI (INPUT)'!$E$24,IF(AND(T119&gt;200000000),'[26]Data Base PAKAI (INPUT)'!$M$24))</f>
        <v>4</v>
      </c>
      <c r="AD119" s="102">
        <f>IF(AND(T119&gt;1,T119&lt;=200000000),'[26]Data Base PAKAI (INPUT)'!$F$24,IF(AND(T119&gt;200000000,T119&lt;=1000000000),'[26]Data Base PAKAI (INPUT)'!$V$24,IF(AND(T119&gt;1000000000),'[26]Data Base PAKAI (INPUT)'!$Z$24)))</f>
        <v>1</v>
      </c>
      <c r="AE119" s="102">
        <f t="shared" si="45"/>
        <v>600000</v>
      </c>
      <c r="AF119" s="102">
        <f>IF(AND(T119&gt;1,T119&lt;=1000000000),'[26]Data Base PAKAI (INPUT)'!$E$25,IF(AND(T119&gt;1000000000,T119&lt;=5000000000),'[26]Data Base PAKAI (INPUT)'!$Y$25,IF(AND(T119&gt;5000000000,T119&lt;=10000000000),'[26]Data Base PAKAI (INPUT)'!$AG$25)))</f>
        <v>3</v>
      </c>
      <c r="AG119" s="102">
        <f>IF(AND(T119&gt;1,T119&lt;=100000000),'[26]Data Base PAKAI (INPUT)'!$F$25,IF(AND(T119&gt;100000000,T119&lt;=200000000),'[26]Data Base PAKAI (INPUT)'!$J$25,IF(AND(T119&gt;200000000,T119&lt;=250000000),'[26]Data Base PAKAI (INPUT)'!$N$25,IF(AND(T119&gt;250000000,T119&lt;=500000000),'[26]Data Base PAKAI (INPUT)'!$R$25,IF(AND(T119&gt;500000000,T119&lt;=1000000000),'[26]Data Base PAKAI (INPUT)'!$V$25,IF(AND(T119&gt;1000000000,T119&lt;=2500000000),'[26]Data Base PAKAI (INPUT)'!$Z$25,IF(AND(T119&gt;2500000000,T119&lt;=5000000000),'[26]Data Base PAKAI (INPUT)'!$AD$25,IF(AND(T119&gt;5000000000,T119&lt;=10000000000),'[26]Data Base PAKAI (INPUT)'!AH992))))))))</f>
        <v>4</v>
      </c>
      <c r="AH119" s="102">
        <f t="shared" si="46"/>
        <v>1800000</v>
      </c>
      <c r="AI119" s="102">
        <f t="shared" si="47"/>
        <v>6000000</v>
      </c>
      <c r="AJ119" s="103">
        <f t="shared" si="48"/>
        <v>6000000</v>
      </c>
      <c r="AK119" s="102"/>
      <c r="AL119" s="101">
        <f t="shared" si="49"/>
        <v>135250000</v>
      </c>
    </row>
    <row r="120" spans="1:38" ht="43.5" thickBot="1" x14ac:dyDescent="0.3">
      <c r="A120" s="90"/>
      <c r="B120" s="90"/>
      <c r="C120" s="90"/>
      <c r="D120" s="90"/>
      <c r="E120" s="90"/>
      <c r="F120" s="90"/>
      <c r="G120" s="91"/>
      <c r="H120" s="91"/>
      <c r="I120" s="92"/>
      <c r="J120" s="92" t="s">
        <v>311</v>
      </c>
      <c r="K120" s="92" t="s">
        <v>346</v>
      </c>
      <c r="L120" s="92" t="e">
        <f>INDEX('[26]PENINGKATAN SALURAN DRAINASE'!$D$4:$D$90,MATCH('KEGIATAN DBMSDA 2022'!K120,'[26]PENINGKATAN SALURAN DRAINASE'!$D$4:$D$90,0))</f>
        <v>#N/A</v>
      </c>
      <c r="M120" s="92" t="s">
        <v>347</v>
      </c>
      <c r="N120" s="92" t="s">
        <v>345</v>
      </c>
      <c r="O120" s="93" t="s">
        <v>160</v>
      </c>
      <c r="P120" s="94" t="s">
        <v>239</v>
      </c>
      <c r="Q120" s="94" t="e">
        <f>#REF!&amp;" "&amp;#REF!</f>
        <v>#REF!</v>
      </c>
      <c r="R120" s="95" t="s">
        <v>66</v>
      </c>
      <c r="S120" s="87"/>
      <c r="T120" s="57">
        <f t="shared" si="51"/>
        <v>200000000</v>
      </c>
      <c r="U120" s="96" t="str">
        <f t="shared" si="42"/>
        <v>PL</v>
      </c>
      <c r="V120" s="87">
        <v>200000000</v>
      </c>
      <c r="W120" s="97" t="s">
        <v>161</v>
      </c>
      <c r="X120" s="98" t="s">
        <v>162</v>
      </c>
      <c r="Y120" s="88" t="s">
        <v>139</v>
      </c>
      <c r="Z120" s="88">
        <v>1</v>
      </c>
      <c r="AA120" s="88" t="s">
        <v>163</v>
      </c>
      <c r="AB120" s="101">
        <f t="shared" si="44"/>
        <v>350000</v>
      </c>
      <c r="AC120" s="102">
        <f>IF(AND(T120&gt;1,T120&lt;=200000000),'[26]Data Base PAKAI (INPUT)'!$E$24,IF(AND(T120&gt;200000000),'[26]Data Base PAKAI (INPUT)'!$M$24))</f>
        <v>4</v>
      </c>
      <c r="AD120" s="102">
        <f>IF(AND(T120&gt;1,T120&lt;=200000000),'[26]Data Base PAKAI (INPUT)'!$F$24,IF(AND(T120&gt;200000000,T120&lt;=1000000000),'[26]Data Base PAKAI (INPUT)'!$V$24,IF(AND(T120&gt;1000000000),'[26]Data Base PAKAI (INPUT)'!$Z$24)))</f>
        <v>1</v>
      </c>
      <c r="AE120" s="102">
        <f t="shared" si="45"/>
        <v>600000</v>
      </c>
      <c r="AF120" s="102">
        <f>IF(AND(T120&gt;1,T120&lt;=1000000000),'[26]Data Base PAKAI (INPUT)'!$E$25,IF(AND(T120&gt;1000000000,T120&lt;=5000000000),'[26]Data Base PAKAI (INPUT)'!$Y$25,IF(AND(T120&gt;5000000000,T120&lt;=10000000000),'[26]Data Base PAKAI (INPUT)'!$AG$25)))</f>
        <v>3</v>
      </c>
      <c r="AG120" s="102">
        <f>IF(AND(T120&gt;1,T120&lt;=100000000),'[26]Data Base PAKAI (INPUT)'!$F$25,IF(AND(T120&gt;100000000,T120&lt;=200000000),'[26]Data Base PAKAI (INPUT)'!$J$25,IF(AND(T120&gt;200000000,T120&lt;=250000000),'[26]Data Base PAKAI (INPUT)'!$N$25,IF(AND(T120&gt;250000000,T120&lt;=500000000),'[26]Data Base PAKAI (INPUT)'!$R$25,IF(AND(T120&gt;500000000,T120&lt;=1000000000),'[26]Data Base PAKAI (INPUT)'!$V$25,IF(AND(T120&gt;1000000000,T120&lt;=2500000000),'[26]Data Base PAKAI (INPUT)'!$Z$25,IF(AND(T120&gt;2500000000,T120&lt;=5000000000),'[26]Data Base PAKAI (INPUT)'!$AD$25,IF(AND(T120&gt;5000000000,T120&lt;=10000000000),'[26]Data Base PAKAI (INPUT)'!AH993))))))))</f>
        <v>4</v>
      </c>
      <c r="AH120" s="102">
        <f t="shared" si="46"/>
        <v>1800000</v>
      </c>
      <c r="AI120" s="102">
        <f t="shared" si="47"/>
        <v>8000000</v>
      </c>
      <c r="AJ120" s="103">
        <f t="shared" si="48"/>
        <v>8000000</v>
      </c>
      <c r="AK120" s="102"/>
      <c r="AL120" s="101">
        <f t="shared" si="49"/>
        <v>181250000</v>
      </c>
    </row>
    <row r="121" spans="1:38" ht="43.5" thickBot="1" x14ac:dyDescent="0.3">
      <c r="A121" s="90"/>
      <c r="B121" s="90"/>
      <c r="C121" s="90"/>
      <c r="D121" s="90"/>
      <c r="E121" s="90"/>
      <c r="F121" s="90"/>
      <c r="G121" s="91"/>
      <c r="H121" s="91"/>
      <c r="I121" s="92"/>
      <c r="J121" s="92" t="s">
        <v>311</v>
      </c>
      <c r="K121" s="92" t="s">
        <v>348</v>
      </c>
      <c r="L121" s="92" t="e">
        <f>INDEX('[26]PENINGKATAN SALURAN DRAINASE'!$D$4:$D$90,MATCH('KEGIATAN DBMSDA 2022'!K121,'[26]PENINGKATAN SALURAN DRAINASE'!$D$4:$D$90,0))</f>
        <v>#N/A</v>
      </c>
      <c r="M121" s="92" t="s">
        <v>349</v>
      </c>
      <c r="N121" s="92" t="e">
        <f>INDEX([26]!BARU_1[KELURAHAN],MATCH('KEGIATAN DBMSDA 2022'!K121,[26]!BARU_1[JUDUL],0))</f>
        <v>#REF!</v>
      </c>
      <c r="O121" s="93" t="s">
        <v>160</v>
      </c>
      <c r="P121" s="94" t="s">
        <v>249</v>
      </c>
      <c r="Q121" s="94" t="e">
        <f>#REF!&amp;" "&amp;#REF!</f>
        <v>#REF!</v>
      </c>
      <c r="R121" s="95" t="s">
        <v>66</v>
      </c>
      <c r="S121" s="87"/>
      <c r="T121" s="57">
        <f t="shared" si="51"/>
        <v>200000000</v>
      </c>
      <c r="U121" s="96" t="str">
        <f t="shared" si="42"/>
        <v>PL</v>
      </c>
      <c r="V121" s="87">
        <v>200000000</v>
      </c>
      <c r="W121" s="97" t="s">
        <v>161</v>
      </c>
      <c r="X121" s="98" t="s">
        <v>162</v>
      </c>
      <c r="Y121" s="88" t="s">
        <v>139</v>
      </c>
      <c r="Z121" s="88">
        <v>1</v>
      </c>
      <c r="AA121" s="88"/>
      <c r="AB121" s="57">
        <f t="shared" si="44"/>
        <v>350000</v>
      </c>
      <c r="AC121" s="87">
        <f>IF(AND(T121&gt;1,T121&lt;=200000000),'[26]Data Base PAKAI (INPUT)'!$E$24,IF(AND(T121&gt;200000000),'[26]Data Base PAKAI (INPUT)'!$M$24))</f>
        <v>4</v>
      </c>
      <c r="AD121" s="87">
        <f>IF(AND(T121&gt;1,T121&lt;=200000000),'[26]Data Base PAKAI (INPUT)'!$F$24,IF(AND(T121&gt;200000000,T121&lt;=1000000000),'[26]Data Base PAKAI (INPUT)'!$V$24,IF(AND(T121&gt;1000000000),'[26]Data Base PAKAI (INPUT)'!$Z$24)))</f>
        <v>1</v>
      </c>
      <c r="AE121" s="87">
        <f t="shared" si="45"/>
        <v>600000</v>
      </c>
      <c r="AF121" s="87">
        <f>IF(AND(T121&gt;1,T121&lt;=1000000000),'[26]Data Base PAKAI (INPUT)'!$E$25,IF(AND(T121&gt;1000000000,T121&lt;=5000000000),'[26]Data Base PAKAI (INPUT)'!$Y$25,IF(AND(T121&gt;5000000000,T121&lt;=10000000000),'[26]Data Base PAKAI (INPUT)'!$AG$25)))</f>
        <v>3</v>
      </c>
      <c r="AG121" s="87">
        <f>IF(AND(T121&gt;1,T121&lt;=100000000),'[26]Data Base PAKAI (INPUT)'!$F$25,IF(AND(T121&gt;100000000,T121&lt;=200000000),'[26]Data Base PAKAI (INPUT)'!$J$25,IF(AND(T121&gt;200000000,T121&lt;=250000000),'[26]Data Base PAKAI (INPUT)'!$N$25,IF(AND(T121&gt;250000000,T121&lt;=500000000),'[26]Data Base PAKAI (INPUT)'!$R$25,IF(AND(T121&gt;500000000,T121&lt;=1000000000),'[26]Data Base PAKAI (INPUT)'!$V$25,IF(AND(T121&gt;1000000000,T121&lt;=2500000000),'[26]Data Base PAKAI (INPUT)'!$Z$25,IF(AND(T121&gt;2500000000,T121&lt;=5000000000),'[26]Data Base PAKAI (INPUT)'!$AD$25,IF(AND(T121&gt;5000000000,T121&lt;=10000000000),'[26]Data Base PAKAI (INPUT)'!AH994))))))))</f>
        <v>4</v>
      </c>
      <c r="AH121" s="87">
        <f t="shared" si="46"/>
        <v>1800000</v>
      </c>
      <c r="AI121" s="87">
        <f t="shared" si="47"/>
        <v>8000000</v>
      </c>
      <c r="AJ121" s="99">
        <f t="shared" si="48"/>
        <v>8000000</v>
      </c>
      <c r="AK121" s="87"/>
      <c r="AL121" s="57">
        <f t="shared" si="49"/>
        <v>181250000</v>
      </c>
    </row>
    <row r="122" spans="1:38" ht="43.5" thickBot="1" x14ac:dyDescent="0.3">
      <c r="A122" s="90"/>
      <c r="B122" s="90"/>
      <c r="C122" s="90"/>
      <c r="D122" s="90"/>
      <c r="E122" s="90"/>
      <c r="F122" s="90"/>
      <c r="G122" s="91"/>
      <c r="H122" s="91"/>
      <c r="I122" s="92"/>
      <c r="J122" s="92" t="s">
        <v>311</v>
      </c>
      <c r="K122" s="92" t="s">
        <v>350</v>
      </c>
      <c r="L122" s="92" t="e">
        <f>INDEX('[26]PENINGKATAN SALURAN DRAINASE'!$D$4:$D$90,MATCH('KEGIATAN DBMSDA 2022'!K122,'[26]PENINGKATAN SALURAN DRAINASE'!$D$4:$D$90,0))</f>
        <v>#N/A</v>
      </c>
      <c r="M122" s="92" t="s">
        <v>351</v>
      </c>
      <c r="N122" s="92" t="s">
        <v>127</v>
      </c>
      <c r="O122" s="93" t="s">
        <v>127</v>
      </c>
      <c r="P122" s="94" t="s">
        <v>239</v>
      </c>
      <c r="Q122" s="94" t="e">
        <f>#REF!&amp;" "&amp;#REF!</f>
        <v>#REF!</v>
      </c>
      <c r="R122" s="95" t="s">
        <v>66</v>
      </c>
      <c r="S122" s="87"/>
      <c r="T122" s="57">
        <f t="shared" si="51"/>
        <v>25000000</v>
      </c>
      <c r="U122" s="96" t="str">
        <f t="shared" si="42"/>
        <v>PL</v>
      </c>
      <c r="V122" s="87">
        <v>25000000</v>
      </c>
      <c r="W122" s="97" t="s">
        <v>165</v>
      </c>
      <c r="X122" s="98" t="s">
        <v>162</v>
      </c>
      <c r="Y122" s="88" t="s">
        <v>139</v>
      </c>
      <c r="Z122" s="88">
        <v>1</v>
      </c>
      <c r="AA122" s="88" t="s">
        <v>163</v>
      </c>
      <c r="AB122" s="101">
        <f t="shared" si="44"/>
        <v>350000</v>
      </c>
      <c r="AC122" s="102">
        <f>IF(AND(T122&gt;1,T122&lt;=200000000),'[26]Data Base PAKAI (INPUT)'!$E$24,IF(AND(T122&gt;200000000),'[26]Data Base PAKAI (INPUT)'!$M$24))</f>
        <v>4</v>
      </c>
      <c r="AD122" s="102">
        <f>IF(AND(T122&gt;1,T122&lt;=200000000),'[26]Data Base PAKAI (INPUT)'!$F$24,IF(AND(T122&gt;200000000,T122&lt;=1000000000),'[26]Data Base PAKAI (INPUT)'!$V$24,IF(AND(T122&gt;1000000000),'[26]Data Base PAKAI (INPUT)'!$Z$24)))</f>
        <v>1</v>
      </c>
      <c r="AE122" s="102">
        <f t="shared" si="45"/>
        <v>600000</v>
      </c>
      <c r="AF122" s="102">
        <f>IF(AND(T122&gt;1,T122&lt;=1000000000),'[26]Data Base PAKAI (INPUT)'!$E$25,IF(AND(T122&gt;1000000000,T122&lt;=5000000000),'[26]Data Base PAKAI (INPUT)'!$Y$25,IF(AND(T122&gt;5000000000,T122&lt;=10000000000),'[26]Data Base PAKAI (INPUT)'!$AG$25)))</f>
        <v>3</v>
      </c>
      <c r="AG122" s="102">
        <f>IF(AND(T122&gt;1,T122&lt;=100000000),'[26]Data Base PAKAI (INPUT)'!$F$25,IF(AND(T122&gt;100000000,T122&lt;=200000000),'[26]Data Base PAKAI (INPUT)'!$J$25,IF(AND(T122&gt;200000000,T122&lt;=250000000),'[26]Data Base PAKAI (INPUT)'!$N$25,IF(AND(T122&gt;250000000,T122&lt;=500000000),'[26]Data Base PAKAI (INPUT)'!$R$25,IF(AND(T122&gt;500000000,T122&lt;=1000000000),'[26]Data Base PAKAI (INPUT)'!$V$25,IF(AND(T122&gt;1000000000,T122&lt;=2500000000),'[26]Data Base PAKAI (INPUT)'!$Z$25,IF(AND(T122&gt;2500000000,T122&lt;=5000000000),'[26]Data Base PAKAI (INPUT)'!$AD$25,IF(AND(T122&gt;5000000000,T122&lt;=10000000000),'[26]Data Base PAKAI (INPUT)'!AH995))))))))</f>
        <v>3</v>
      </c>
      <c r="AH122" s="102">
        <f t="shared" si="46"/>
        <v>1350000</v>
      </c>
      <c r="AI122" s="102">
        <f t="shared" si="47"/>
        <v>1000000</v>
      </c>
      <c r="AJ122" s="103">
        <f t="shared" si="48"/>
        <v>1000000</v>
      </c>
      <c r="AK122" s="102"/>
      <c r="AL122" s="101">
        <f t="shared" si="49"/>
        <v>20700000</v>
      </c>
    </row>
    <row r="123" spans="1:38" ht="43.5" thickBot="1" x14ac:dyDescent="0.3">
      <c r="A123" s="90"/>
      <c r="B123" s="90"/>
      <c r="C123" s="90"/>
      <c r="D123" s="90"/>
      <c r="E123" s="90"/>
      <c r="F123" s="90"/>
      <c r="G123" s="91"/>
      <c r="H123" s="91"/>
      <c r="I123" s="92"/>
      <c r="J123" s="92" t="s">
        <v>311</v>
      </c>
      <c r="K123" s="92" t="s">
        <v>352</v>
      </c>
      <c r="L123" s="92" t="e">
        <f>INDEX('[26]PENINGKATAN SALURAN DRAINASE'!$D$4:$D$90,MATCH('KEGIATAN DBMSDA 2022'!K123,'[26]PENINGKATAN SALURAN DRAINASE'!$D$4:$D$90,0))</f>
        <v>#N/A</v>
      </c>
      <c r="M123" s="92" t="s">
        <v>353</v>
      </c>
      <c r="N123" s="92" t="s">
        <v>127</v>
      </c>
      <c r="O123" s="93" t="s">
        <v>127</v>
      </c>
      <c r="P123" s="94" t="s">
        <v>239</v>
      </c>
      <c r="Q123" s="94" t="e">
        <f>#REF!&amp;" "&amp;#REF!</f>
        <v>#REF!</v>
      </c>
      <c r="R123" s="95" t="s">
        <v>66</v>
      </c>
      <c r="S123" s="87"/>
      <c r="T123" s="57">
        <f t="shared" si="51"/>
        <v>25000000</v>
      </c>
      <c r="U123" s="96" t="str">
        <f t="shared" si="42"/>
        <v>PL</v>
      </c>
      <c r="V123" s="87">
        <v>25000000</v>
      </c>
      <c r="W123" s="97" t="s">
        <v>165</v>
      </c>
      <c r="X123" s="98" t="s">
        <v>162</v>
      </c>
      <c r="Y123" s="88" t="s">
        <v>139</v>
      </c>
      <c r="Z123" s="88">
        <v>1</v>
      </c>
      <c r="AA123" s="88" t="s">
        <v>163</v>
      </c>
      <c r="AB123" s="101">
        <f t="shared" si="44"/>
        <v>350000</v>
      </c>
      <c r="AC123" s="102">
        <f>IF(AND(T123&gt;1,T123&lt;=200000000),'[26]Data Base PAKAI (INPUT)'!$E$24,IF(AND(T123&gt;200000000),'[26]Data Base PAKAI (INPUT)'!$M$24))</f>
        <v>4</v>
      </c>
      <c r="AD123" s="102">
        <f>IF(AND(T123&gt;1,T123&lt;=200000000),'[26]Data Base PAKAI (INPUT)'!$F$24,IF(AND(T123&gt;200000000,T123&lt;=1000000000),'[26]Data Base PAKAI (INPUT)'!$V$24,IF(AND(T123&gt;1000000000),'[26]Data Base PAKAI (INPUT)'!$Z$24)))</f>
        <v>1</v>
      </c>
      <c r="AE123" s="102">
        <f t="shared" si="45"/>
        <v>600000</v>
      </c>
      <c r="AF123" s="102">
        <f>IF(AND(T123&gt;1,T123&lt;=1000000000),'[26]Data Base PAKAI (INPUT)'!$E$25,IF(AND(T123&gt;1000000000,T123&lt;=5000000000),'[26]Data Base PAKAI (INPUT)'!$Y$25,IF(AND(T123&gt;5000000000,T123&lt;=10000000000),'[26]Data Base PAKAI (INPUT)'!$AG$25)))</f>
        <v>3</v>
      </c>
      <c r="AG123" s="102">
        <f>IF(AND(T123&gt;1,T123&lt;=100000000),'[26]Data Base PAKAI (INPUT)'!$F$25,IF(AND(T123&gt;100000000,T123&lt;=200000000),'[26]Data Base PAKAI (INPUT)'!$J$25,IF(AND(T123&gt;200000000,T123&lt;=250000000),'[26]Data Base PAKAI (INPUT)'!$N$25,IF(AND(T123&gt;250000000,T123&lt;=500000000),'[26]Data Base PAKAI (INPUT)'!$R$25,IF(AND(T123&gt;500000000,T123&lt;=1000000000),'[26]Data Base PAKAI (INPUT)'!$V$25,IF(AND(T123&gt;1000000000,T123&lt;=2500000000),'[26]Data Base PAKAI (INPUT)'!$Z$25,IF(AND(T123&gt;2500000000,T123&lt;=5000000000),'[26]Data Base PAKAI (INPUT)'!$AD$25,IF(AND(T123&gt;5000000000,T123&lt;=10000000000),'[26]Data Base PAKAI (INPUT)'!AH996))))))))</f>
        <v>3</v>
      </c>
      <c r="AH123" s="102">
        <f t="shared" si="46"/>
        <v>1350000</v>
      </c>
      <c r="AI123" s="102">
        <f t="shared" si="47"/>
        <v>1000000</v>
      </c>
      <c r="AJ123" s="103">
        <f t="shared" si="48"/>
        <v>1000000</v>
      </c>
      <c r="AK123" s="102"/>
      <c r="AL123" s="101">
        <f t="shared" si="49"/>
        <v>20700000</v>
      </c>
    </row>
    <row r="124" spans="1:38" ht="43.5" thickBot="1" x14ac:dyDescent="0.3">
      <c r="A124" s="90"/>
      <c r="B124" s="90"/>
      <c r="C124" s="90"/>
      <c r="D124" s="90"/>
      <c r="E124" s="90"/>
      <c r="F124" s="90"/>
      <c r="G124" s="91"/>
      <c r="H124" s="91"/>
      <c r="I124" s="92"/>
      <c r="J124" s="92" t="s">
        <v>311</v>
      </c>
      <c r="K124" s="92" t="s">
        <v>354</v>
      </c>
      <c r="L124" s="92" t="e">
        <f>INDEX('[26]PENINGKATAN SALURAN DRAINASE'!$D$4:$D$90,MATCH('KEGIATAN DBMSDA 2022'!K124,'[26]PENINGKATAN SALURAN DRAINASE'!$D$4:$D$90,0))</f>
        <v>#N/A</v>
      </c>
      <c r="M124" s="92" t="s">
        <v>355</v>
      </c>
      <c r="N124" s="92" t="e">
        <f>INDEX([26]!BARU_1[KELURAHAN],MATCH('KEGIATAN DBMSDA 2022'!K124,[26]!BARU_1[JUDUL],0))</f>
        <v>#REF!</v>
      </c>
      <c r="O124" s="93" t="s">
        <v>171</v>
      </c>
      <c r="P124" s="94" t="s">
        <v>356</v>
      </c>
      <c r="Q124" s="94" t="e">
        <f>#REF!&amp;" "&amp;#REF!</f>
        <v>#REF!</v>
      </c>
      <c r="R124" s="95" t="s">
        <v>66</v>
      </c>
      <c r="S124" s="87"/>
      <c r="T124" s="57">
        <f t="shared" si="51"/>
        <v>175000000</v>
      </c>
      <c r="U124" s="96" t="str">
        <f t="shared" si="42"/>
        <v>PL</v>
      </c>
      <c r="V124" s="87">
        <v>175000000</v>
      </c>
      <c r="W124" s="97" t="s">
        <v>172</v>
      </c>
      <c r="X124" s="98" t="s">
        <v>162</v>
      </c>
      <c r="Y124" s="88" t="s">
        <v>139</v>
      </c>
      <c r="Z124" s="88">
        <v>1</v>
      </c>
      <c r="AA124" s="88"/>
      <c r="AB124" s="57">
        <f t="shared" si="44"/>
        <v>350000</v>
      </c>
      <c r="AC124" s="87">
        <f>IF(AND(T124&gt;1,T124&lt;=200000000),'[26]Data Base PAKAI (INPUT)'!$E$24,IF(AND(T124&gt;200000000),'[26]Data Base PAKAI (INPUT)'!$M$24))</f>
        <v>4</v>
      </c>
      <c r="AD124" s="87">
        <f>IF(AND(T124&gt;1,T124&lt;=200000000),'[26]Data Base PAKAI (INPUT)'!$F$24,IF(AND(T124&gt;200000000,T124&lt;=1000000000),'[26]Data Base PAKAI (INPUT)'!$V$24,IF(AND(T124&gt;1000000000),'[26]Data Base PAKAI (INPUT)'!$Z$24)))</f>
        <v>1</v>
      </c>
      <c r="AE124" s="87">
        <f t="shared" si="45"/>
        <v>600000</v>
      </c>
      <c r="AF124" s="87">
        <f>IF(AND(T124&gt;1,T124&lt;=1000000000),'[26]Data Base PAKAI (INPUT)'!$E$25,IF(AND(T124&gt;1000000000,T124&lt;=5000000000),'[26]Data Base PAKAI (INPUT)'!$Y$25,IF(AND(T124&gt;5000000000,T124&lt;=10000000000),'[26]Data Base PAKAI (INPUT)'!$AG$25)))</f>
        <v>3</v>
      </c>
      <c r="AG124" s="87">
        <f>IF(AND(T124&gt;1,T124&lt;=100000000),'[26]Data Base PAKAI (INPUT)'!$F$25,IF(AND(T124&gt;100000000,T124&lt;=200000000),'[26]Data Base PAKAI (INPUT)'!$J$25,IF(AND(T124&gt;200000000,T124&lt;=250000000),'[26]Data Base PAKAI (INPUT)'!$N$25,IF(AND(T124&gt;250000000,T124&lt;=500000000),'[26]Data Base PAKAI (INPUT)'!$R$25,IF(AND(T124&gt;500000000,T124&lt;=1000000000),'[26]Data Base PAKAI (INPUT)'!$V$25,IF(AND(T124&gt;1000000000,T124&lt;=2500000000),'[26]Data Base PAKAI (INPUT)'!$Z$25,IF(AND(T124&gt;2500000000,T124&lt;=5000000000),'[26]Data Base PAKAI (INPUT)'!$AD$25,IF(AND(T124&gt;5000000000,T124&lt;=10000000000),'[26]Data Base PAKAI (INPUT)'!AH997))))))))</f>
        <v>4</v>
      </c>
      <c r="AH124" s="87">
        <f t="shared" si="46"/>
        <v>1800000</v>
      </c>
      <c r="AI124" s="87">
        <f t="shared" si="47"/>
        <v>7000000</v>
      </c>
      <c r="AJ124" s="99">
        <f t="shared" si="48"/>
        <v>7000000</v>
      </c>
      <c r="AK124" s="87"/>
      <c r="AL124" s="57">
        <f t="shared" si="49"/>
        <v>158250000</v>
      </c>
    </row>
    <row r="125" spans="1:38" ht="43.5" thickBot="1" x14ac:dyDescent="0.3">
      <c r="A125" s="90"/>
      <c r="B125" s="90"/>
      <c r="C125" s="90"/>
      <c r="D125" s="90"/>
      <c r="E125" s="90"/>
      <c r="F125" s="90"/>
      <c r="G125" s="91"/>
      <c r="H125" s="91"/>
      <c r="I125" s="92"/>
      <c r="J125" s="92" t="s">
        <v>311</v>
      </c>
      <c r="K125" s="92" t="s">
        <v>357</v>
      </c>
      <c r="L125" s="92" t="e">
        <f>INDEX('[26]PENINGKATAN SALURAN DRAINASE'!$D$4:$D$90,MATCH('KEGIATAN DBMSDA 2022'!K125,'[26]PENINGKATAN SALURAN DRAINASE'!$D$4:$D$90,0))</f>
        <v>#N/A</v>
      </c>
      <c r="M125" s="92" t="s">
        <v>358</v>
      </c>
      <c r="N125" s="92" t="s">
        <v>359</v>
      </c>
      <c r="O125" s="93" t="s">
        <v>132</v>
      </c>
      <c r="P125" s="94" t="s">
        <v>302</v>
      </c>
      <c r="Q125" s="94" t="e">
        <f>#REF!&amp;" "&amp;#REF!</f>
        <v>#REF!</v>
      </c>
      <c r="R125" s="95" t="s">
        <v>66</v>
      </c>
      <c r="S125" s="87"/>
      <c r="T125" s="57">
        <f t="shared" si="51"/>
        <v>95000000</v>
      </c>
      <c r="U125" s="96" t="str">
        <f t="shared" si="42"/>
        <v>PL</v>
      </c>
      <c r="V125" s="87">
        <v>95000000</v>
      </c>
      <c r="W125" s="97" t="s">
        <v>250</v>
      </c>
      <c r="X125" s="98" t="s">
        <v>162</v>
      </c>
      <c r="Y125" s="88" t="s">
        <v>139</v>
      </c>
      <c r="Z125" s="88">
        <v>1</v>
      </c>
      <c r="AA125" s="88" t="s">
        <v>163</v>
      </c>
      <c r="AB125" s="101">
        <f t="shared" si="44"/>
        <v>350000</v>
      </c>
      <c r="AC125" s="102">
        <f>IF(AND(T125&gt;1,T125&lt;=200000000),'[26]Data Base PAKAI (INPUT)'!$E$24,IF(AND(T125&gt;200000000),'[26]Data Base PAKAI (INPUT)'!$M$24))</f>
        <v>4</v>
      </c>
      <c r="AD125" s="102">
        <f>IF(AND(T125&gt;1,T125&lt;=200000000),'[26]Data Base PAKAI (INPUT)'!$F$24,IF(AND(T125&gt;200000000,T125&lt;=1000000000),'[26]Data Base PAKAI (INPUT)'!$V$24,IF(AND(T125&gt;1000000000),'[26]Data Base PAKAI (INPUT)'!$Z$24)))</f>
        <v>1</v>
      </c>
      <c r="AE125" s="102">
        <f t="shared" si="45"/>
        <v>600000</v>
      </c>
      <c r="AF125" s="102">
        <f>IF(AND(T125&gt;1,T125&lt;=1000000000),'[26]Data Base PAKAI (INPUT)'!$E$25,IF(AND(T125&gt;1000000000,T125&lt;=5000000000),'[26]Data Base PAKAI (INPUT)'!$Y$25,IF(AND(T125&gt;5000000000,T125&lt;=10000000000),'[26]Data Base PAKAI (INPUT)'!$AG$25)))</f>
        <v>3</v>
      </c>
      <c r="AG125" s="102">
        <f>IF(AND(T125&gt;1,T125&lt;=100000000),'[26]Data Base PAKAI (INPUT)'!$F$25,IF(AND(T125&gt;100000000,T125&lt;=200000000),'[26]Data Base PAKAI (INPUT)'!$J$25,IF(AND(T125&gt;200000000,T125&lt;=250000000),'[26]Data Base PAKAI (INPUT)'!$N$25,IF(AND(T125&gt;250000000,T125&lt;=500000000),'[26]Data Base PAKAI (INPUT)'!$R$25,IF(AND(T125&gt;500000000,T125&lt;=1000000000),'[26]Data Base PAKAI (INPUT)'!$V$25,IF(AND(T125&gt;1000000000,T125&lt;=2500000000),'[26]Data Base PAKAI (INPUT)'!$Z$25,IF(AND(T125&gt;2500000000,T125&lt;=5000000000),'[26]Data Base PAKAI (INPUT)'!$AD$25,IF(AND(T125&gt;5000000000,T125&lt;=10000000000),'[26]Data Base PAKAI (INPUT)'!AH998))))))))</f>
        <v>3</v>
      </c>
      <c r="AH125" s="102">
        <f t="shared" si="46"/>
        <v>1350000</v>
      </c>
      <c r="AI125" s="102">
        <f t="shared" si="47"/>
        <v>3800000</v>
      </c>
      <c r="AJ125" s="103">
        <f t="shared" si="48"/>
        <v>3800000</v>
      </c>
      <c r="AK125" s="102"/>
      <c r="AL125" s="101">
        <f t="shared" si="49"/>
        <v>85100000</v>
      </c>
    </row>
    <row r="126" spans="1:38" ht="43.5" thickBot="1" x14ac:dyDescent="0.3">
      <c r="A126" s="90"/>
      <c r="B126" s="90"/>
      <c r="C126" s="90"/>
      <c r="D126" s="90"/>
      <c r="E126" s="90"/>
      <c r="F126" s="90"/>
      <c r="G126" s="91"/>
      <c r="H126" s="91"/>
      <c r="I126" s="92"/>
      <c r="J126" s="92" t="s">
        <v>311</v>
      </c>
      <c r="K126" s="92" t="s">
        <v>360</v>
      </c>
      <c r="L126" s="92" t="e">
        <f>INDEX('[26]PENINGKATAN SALURAN DRAINASE'!$D$4:$D$90,MATCH('KEGIATAN DBMSDA 2022'!K126,'[26]PENINGKATAN SALURAN DRAINASE'!$D$4:$D$90,0))</f>
        <v>#N/A</v>
      </c>
      <c r="M126" s="92" t="s">
        <v>361</v>
      </c>
      <c r="N126" s="92" t="s">
        <v>362</v>
      </c>
      <c r="O126" s="93" t="s">
        <v>120</v>
      </c>
      <c r="P126" s="94" t="s">
        <v>239</v>
      </c>
      <c r="Q126" s="94" t="e">
        <f>#REF!&amp;" "&amp;#REF!</f>
        <v>#REF!</v>
      </c>
      <c r="R126" s="95" t="s">
        <v>66</v>
      </c>
      <c r="S126" s="87"/>
      <c r="T126" s="57">
        <f t="shared" si="51"/>
        <v>80000000</v>
      </c>
      <c r="U126" s="96" t="str">
        <f t="shared" si="42"/>
        <v>PL</v>
      </c>
      <c r="V126" s="87">
        <v>80000000</v>
      </c>
      <c r="W126" s="97" t="s">
        <v>363</v>
      </c>
      <c r="X126" s="98" t="s">
        <v>162</v>
      </c>
      <c r="Y126" s="88" t="s">
        <v>139</v>
      </c>
      <c r="Z126" s="88">
        <v>1</v>
      </c>
      <c r="AA126" s="88" t="s">
        <v>163</v>
      </c>
      <c r="AB126" s="101">
        <f t="shared" si="44"/>
        <v>350000</v>
      </c>
      <c r="AC126" s="102">
        <f>IF(AND(T126&gt;1,T126&lt;=200000000),'[26]Data Base PAKAI (INPUT)'!$E$24,IF(AND(T126&gt;200000000),'[26]Data Base PAKAI (INPUT)'!$M$24))</f>
        <v>4</v>
      </c>
      <c r="AD126" s="102">
        <f>IF(AND(T126&gt;1,T126&lt;=200000000),'[26]Data Base PAKAI (INPUT)'!$F$24,IF(AND(T126&gt;200000000,T126&lt;=1000000000),'[26]Data Base PAKAI (INPUT)'!$V$24,IF(AND(T126&gt;1000000000),'[26]Data Base PAKAI (INPUT)'!$Z$24)))</f>
        <v>1</v>
      </c>
      <c r="AE126" s="102">
        <f t="shared" si="45"/>
        <v>600000</v>
      </c>
      <c r="AF126" s="102">
        <f>IF(AND(T126&gt;1,T126&lt;=1000000000),'[26]Data Base PAKAI (INPUT)'!$E$25,IF(AND(T126&gt;1000000000,T126&lt;=5000000000),'[26]Data Base PAKAI (INPUT)'!$Y$25,IF(AND(T126&gt;5000000000,T126&lt;=10000000000),'[26]Data Base PAKAI (INPUT)'!$AG$25)))</f>
        <v>3</v>
      </c>
      <c r="AG126" s="102">
        <f>IF(AND(T126&gt;1,T126&lt;=100000000),'[26]Data Base PAKAI (INPUT)'!$F$25,IF(AND(T126&gt;100000000,T126&lt;=200000000),'[26]Data Base PAKAI (INPUT)'!$J$25,IF(AND(T126&gt;200000000,T126&lt;=250000000),'[26]Data Base PAKAI (INPUT)'!$N$25,IF(AND(T126&gt;250000000,T126&lt;=500000000),'[26]Data Base PAKAI (INPUT)'!$R$25,IF(AND(T126&gt;500000000,T126&lt;=1000000000),'[26]Data Base PAKAI (INPUT)'!$V$25,IF(AND(T126&gt;1000000000,T126&lt;=2500000000),'[26]Data Base PAKAI (INPUT)'!$Z$25,IF(AND(T126&gt;2500000000,T126&lt;=5000000000),'[26]Data Base PAKAI (INPUT)'!$AD$25,IF(AND(T126&gt;5000000000,T126&lt;=10000000000),'[26]Data Base PAKAI (INPUT)'!AH999))))))))</f>
        <v>3</v>
      </c>
      <c r="AH126" s="102">
        <f t="shared" si="46"/>
        <v>1350000</v>
      </c>
      <c r="AI126" s="102">
        <f t="shared" si="47"/>
        <v>3200000</v>
      </c>
      <c r="AJ126" s="103">
        <f t="shared" si="48"/>
        <v>3200000</v>
      </c>
      <c r="AK126" s="102"/>
      <c r="AL126" s="101">
        <f t="shared" si="49"/>
        <v>71300000</v>
      </c>
    </row>
    <row r="127" spans="1:38" ht="43.5" thickBot="1" x14ac:dyDescent="0.3">
      <c r="A127" s="90"/>
      <c r="B127" s="90"/>
      <c r="C127" s="90"/>
      <c r="D127" s="90"/>
      <c r="E127" s="90"/>
      <c r="F127" s="90"/>
      <c r="G127" s="91"/>
      <c r="H127" s="91"/>
      <c r="I127" s="92"/>
      <c r="J127" s="92" t="s">
        <v>311</v>
      </c>
      <c r="K127" s="92" t="s">
        <v>364</v>
      </c>
      <c r="L127" s="92" t="e">
        <f>INDEX('[26]PENINGKATAN SALURAN DRAINASE'!$D$4:$D$90,MATCH('KEGIATAN DBMSDA 2022'!K127,'[26]PENINGKATAN SALURAN DRAINASE'!$D$4:$D$90,0))</f>
        <v>#N/A</v>
      </c>
      <c r="M127" s="92" t="s">
        <v>365</v>
      </c>
      <c r="N127" s="92" t="e">
        <f>INDEX([26]!BARU_1[KELURAHAN],MATCH('KEGIATAN DBMSDA 2022'!K127,[26]!BARU_1[JUDUL],0))</f>
        <v>#REF!</v>
      </c>
      <c r="O127" s="93" t="s">
        <v>171</v>
      </c>
      <c r="P127" s="94" t="s">
        <v>229</v>
      </c>
      <c r="Q127" s="94" t="e">
        <f>#REF!&amp;" "&amp;#REF!</f>
        <v>#REF!</v>
      </c>
      <c r="R127" s="95" t="s">
        <v>66</v>
      </c>
      <c r="S127" s="87"/>
      <c r="T127" s="57">
        <f t="shared" si="51"/>
        <v>100000000</v>
      </c>
      <c r="U127" s="96" t="str">
        <f t="shared" si="42"/>
        <v>PL</v>
      </c>
      <c r="V127" s="87">
        <v>100000000</v>
      </c>
      <c r="W127" s="97" t="s">
        <v>175</v>
      </c>
      <c r="X127" s="98" t="s">
        <v>162</v>
      </c>
      <c r="Y127" s="88" t="s">
        <v>139</v>
      </c>
      <c r="Z127" s="88">
        <v>1</v>
      </c>
      <c r="AA127" s="88"/>
      <c r="AB127" s="57">
        <f t="shared" si="44"/>
        <v>350000</v>
      </c>
      <c r="AC127" s="87">
        <f>IF(AND(T127&gt;1,T127&lt;=200000000),'[26]Data Base PAKAI (INPUT)'!$E$24,IF(AND(T127&gt;200000000),'[26]Data Base PAKAI (INPUT)'!$M$24))</f>
        <v>4</v>
      </c>
      <c r="AD127" s="87">
        <f>IF(AND(T127&gt;1,T127&lt;=200000000),'[26]Data Base PAKAI (INPUT)'!$F$24,IF(AND(T127&gt;200000000,T127&lt;=1000000000),'[26]Data Base PAKAI (INPUT)'!$V$24,IF(AND(T127&gt;1000000000),'[26]Data Base PAKAI (INPUT)'!$Z$24)))</f>
        <v>1</v>
      </c>
      <c r="AE127" s="87">
        <f t="shared" si="45"/>
        <v>600000</v>
      </c>
      <c r="AF127" s="87">
        <f>IF(AND(T127&gt;1,T127&lt;=1000000000),'[26]Data Base PAKAI (INPUT)'!$E$25,IF(AND(T127&gt;1000000000,T127&lt;=5000000000),'[26]Data Base PAKAI (INPUT)'!$Y$25,IF(AND(T127&gt;5000000000,T127&lt;=10000000000),'[26]Data Base PAKAI (INPUT)'!$AG$25)))</f>
        <v>3</v>
      </c>
      <c r="AG127" s="87">
        <f>IF(AND(T127&gt;1,T127&lt;=100000000),'[26]Data Base PAKAI (INPUT)'!$F$25,IF(AND(T127&gt;100000000,T127&lt;=200000000),'[26]Data Base PAKAI (INPUT)'!$J$25,IF(AND(T127&gt;200000000,T127&lt;=250000000),'[26]Data Base PAKAI (INPUT)'!$N$25,IF(AND(T127&gt;250000000,T127&lt;=500000000),'[26]Data Base PAKAI (INPUT)'!$R$25,IF(AND(T127&gt;500000000,T127&lt;=1000000000),'[26]Data Base PAKAI (INPUT)'!$V$25,IF(AND(T127&gt;1000000000,T127&lt;=2500000000),'[26]Data Base PAKAI (INPUT)'!$Z$25,IF(AND(T127&gt;2500000000,T127&lt;=5000000000),'[26]Data Base PAKAI (INPUT)'!$AD$25,IF(AND(T127&gt;5000000000,T127&lt;=10000000000),'[26]Data Base PAKAI (INPUT)'!AH1001))))))))</f>
        <v>3</v>
      </c>
      <c r="AH127" s="87">
        <f t="shared" si="46"/>
        <v>1350000</v>
      </c>
      <c r="AI127" s="87">
        <f t="shared" si="47"/>
        <v>4000000</v>
      </c>
      <c r="AJ127" s="99">
        <f t="shared" si="48"/>
        <v>4000000</v>
      </c>
      <c r="AK127" s="87"/>
      <c r="AL127" s="57">
        <f t="shared" si="49"/>
        <v>89700000</v>
      </c>
    </row>
    <row r="128" spans="1:38" ht="43.5" thickBot="1" x14ac:dyDescent="0.3">
      <c r="A128" s="90"/>
      <c r="B128" s="90"/>
      <c r="C128" s="90"/>
      <c r="D128" s="90"/>
      <c r="E128" s="90"/>
      <c r="F128" s="90"/>
      <c r="G128" s="91"/>
      <c r="H128" s="91"/>
      <c r="I128" s="92"/>
      <c r="J128" s="92" t="s">
        <v>311</v>
      </c>
      <c r="K128" s="92" t="s">
        <v>366</v>
      </c>
      <c r="L128" s="92" t="e">
        <f>INDEX('[26]PENINGKATAN SALURAN DRAINASE'!$D$4:$D$90,MATCH('KEGIATAN DBMSDA 2022'!K128,'[26]PENINGKATAN SALURAN DRAINASE'!$D$4:$D$90,0))</f>
        <v>#N/A</v>
      </c>
      <c r="M128" s="92" t="s">
        <v>367</v>
      </c>
      <c r="N128" s="92" t="e">
        <f>INDEX([26]!BARU_1[KELURAHAN],MATCH('KEGIATAN DBMSDA 2022'!K128,[26]!BARU_1[JUDUL],0))</f>
        <v>#REF!</v>
      </c>
      <c r="O128" s="93" t="s">
        <v>171</v>
      </c>
      <c r="P128" s="94" t="s">
        <v>368</v>
      </c>
      <c r="Q128" s="94" t="e">
        <f>#REF!&amp;" "&amp;#REF!</f>
        <v>#REF!</v>
      </c>
      <c r="R128" s="95" t="s">
        <v>66</v>
      </c>
      <c r="S128" s="87"/>
      <c r="T128" s="57">
        <f t="shared" si="51"/>
        <v>100000000</v>
      </c>
      <c r="U128" s="96" t="str">
        <f t="shared" si="42"/>
        <v>PL</v>
      </c>
      <c r="V128" s="87">
        <v>100000000</v>
      </c>
      <c r="W128" s="97" t="s">
        <v>175</v>
      </c>
      <c r="X128" s="98" t="s">
        <v>162</v>
      </c>
      <c r="Y128" s="88" t="s">
        <v>139</v>
      </c>
      <c r="Z128" s="88">
        <v>1</v>
      </c>
      <c r="AA128" s="88"/>
      <c r="AB128" s="57">
        <f t="shared" si="44"/>
        <v>350000</v>
      </c>
      <c r="AC128" s="87">
        <f>IF(AND(T128&gt;1,T128&lt;=200000000),'[26]Data Base PAKAI (INPUT)'!$E$24,IF(AND(T128&gt;200000000),'[26]Data Base PAKAI (INPUT)'!$M$24))</f>
        <v>4</v>
      </c>
      <c r="AD128" s="87">
        <f>IF(AND(T128&gt;1,T128&lt;=200000000),'[26]Data Base PAKAI (INPUT)'!$F$24,IF(AND(T128&gt;200000000,T128&lt;=1000000000),'[26]Data Base PAKAI (INPUT)'!$V$24,IF(AND(T128&gt;1000000000),'[26]Data Base PAKAI (INPUT)'!$Z$24)))</f>
        <v>1</v>
      </c>
      <c r="AE128" s="87">
        <f t="shared" si="45"/>
        <v>600000</v>
      </c>
      <c r="AF128" s="87">
        <f>IF(AND(T128&gt;1,T128&lt;=1000000000),'[26]Data Base PAKAI (INPUT)'!$E$25,IF(AND(T128&gt;1000000000,T128&lt;=5000000000),'[26]Data Base PAKAI (INPUT)'!$Y$25,IF(AND(T128&gt;5000000000,T128&lt;=10000000000),'[26]Data Base PAKAI (INPUT)'!$AG$25)))</f>
        <v>3</v>
      </c>
      <c r="AG128" s="87">
        <f>IF(AND(T128&gt;1,T128&lt;=100000000),'[26]Data Base PAKAI (INPUT)'!$F$25,IF(AND(T128&gt;100000000,T128&lt;=200000000),'[26]Data Base PAKAI (INPUT)'!$J$25,IF(AND(T128&gt;200000000,T128&lt;=250000000),'[26]Data Base PAKAI (INPUT)'!$N$25,IF(AND(T128&gt;250000000,T128&lt;=500000000),'[26]Data Base PAKAI (INPUT)'!$R$25,IF(AND(T128&gt;500000000,T128&lt;=1000000000),'[26]Data Base PAKAI (INPUT)'!$V$25,IF(AND(T128&gt;1000000000,T128&lt;=2500000000),'[26]Data Base PAKAI (INPUT)'!$Z$25,IF(AND(T128&gt;2500000000,T128&lt;=5000000000),'[26]Data Base PAKAI (INPUT)'!$AD$25,IF(AND(T128&gt;5000000000,T128&lt;=10000000000),'[26]Data Base PAKAI (INPUT)'!AH1002))))))))</f>
        <v>3</v>
      </c>
      <c r="AH128" s="87">
        <f t="shared" si="46"/>
        <v>1350000</v>
      </c>
      <c r="AI128" s="87">
        <f t="shared" si="47"/>
        <v>4000000</v>
      </c>
      <c r="AJ128" s="99">
        <f t="shared" si="48"/>
        <v>4000000</v>
      </c>
      <c r="AK128" s="87"/>
      <c r="AL128" s="57">
        <f t="shared" si="49"/>
        <v>89700000</v>
      </c>
    </row>
    <row r="129" spans="1:38" ht="57.75" thickBot="1" x14ac:dyDescent="0.3">
      <c r="A129" s="90"/>
      <c r="B129" s="90"/>
      <c r="C129" s="90"/>
      <c r="D129" s="90"/>
      <c r="E129" s="90"/>
      <c r="F129" s="90"/>
      <c r="G129" s="91"/>
      <c r="H129" s="91"/>
      <c r="I129" s="92"/>
      <c r="J129" s="92" t="s">
        <v>311</v>
      </c>
      <c r="K129" s="92" t="s">
        <v>369</v>
      </c>
      <c r="L129" s="92" t="e">
        <f>INDEX('[26]PENINGKATAN SALURAN DRAINASE'!$D$4:$D$90,MATCH('KEGIATAN DBMSDA 2022'!K129,'[26]PENINGKATAN SALURAN DRAINASE'!$D$4:$D$90,0))</f>
        <v>#N/A</v>
      </c>
      <c r="M129" s="92" t="s">
        <v>370</v>
      </c>
      <c r="N129" s="92" t="e">
        <f>INDEX([26]!BARU_1[KELURAHAN],MATCH('KEGIATAN DBMSDA 2022'!K129,[26]!BARU_1[JUDUL],0))</f>
        <v>#REF!</v>
      </c>
      <c r="O129" s="93" t="s">
        <v>212</v>
      </c>
      <c r="P129" s="94" t="s">
        <v>229</v>
      </c>
      <c r="Q129" s="94" t="e">
        <f>#REF!&amp;" "&amp;#REF!</f>
        <v>#REF!</v>
      </c>
      <c r="R129" s="95" t="s">
        <v>66</v>
      </c>
      <c r="S129" s="87"/>
      <c r="T129" s="57">
        <f t="shared" si="51"/>
        <v>150000000</v>
      </c>
      <c r="U129" s="96" t="str">
        <f t="shared" si="42"/>
        <v>PL</v>
      </c>
      <c r="V129" s="87">
        <v>150000000</v>
      </c>
      <c r="W129" s="97" t="s">
        <v>175</v>
      </c>
      <c r="X129" s="98" t="s">
        <v>162</v>
      </c>
      <c r="Y129" s="88" t="s">
        <v>139</v>
      </c>
      <c r="Z129" s="88">
        <v>1</v>
      </c>
      <c r="AA129" s="88"/>
      <c r="AB129" s="57">
        <f t="shared" si="44"/>
        <v>350000</v>
      </c>
      <c r="AC129" s="87">
        <f>IF(AND(T129&gt;1,T129&lt;=200000000),'[26]Data Base PAKAI (INPUT)'!$E$24,IF(AND(T129&gt;200000000),'[26]Data Base PAKAI (INPUT)'!$M$24))</f>
        <v>4</v>
      </c>
      <c r="AD129" s="87">
        <f>IF(AND(T129&gt;1,T129&lt;=200000000),'[26]Data Base PAKAI (INPUT)'!$F$24,IF(AND(T129&gt;200000000,T129&lt;=1000000000),'[26]Data Base PAKAI (INPUT)'!$V$24,IF(AND(T129&gt;1000000000),'[26]Data Base PAKAI (INPUT)'!$Z$24)))</f>
        <v>1</v>
      </c>
      <c r="AE129" s="87">
        <f t="shared" si="45"/>
        <v>600000</v>
      </c>
      <c r="AF129" s="87">
        <f>IF(AND(T129&gt;1,T129&lt;=1000000000),'[26]Data Base PAKAI (INPUT)'!$E$25,IF(AND(T129&gt;1000000000,T129&lt;=5000000000),'[26]Data Base PAKAI (INPUT)'!$Y$25,IF(AND(T129&gt;5000000000,T129&lt;=10000000000),'[26]Data Base PAKAI (INPUT)'!$AG$25)))</f>
        <v>3</v>
      </c>
      <c r="AG129" s="87">
        <f>IF(AND(T129&gt;1,T129&lt;=100000000),'[26]Data Base PAKAI (INPUT)'!$F$25,IF(AND(T129&gt;100000000,T129&lt;=200000000),'[26]Data Base PAKAI (INPUT)'!$J$25,IF(AND(T129&gt;200000000,T129&lt;=250000000),'[26]Data Base PAKAI (INPUT)'!$N$25,IF(AND(T129&gt;250000000,T129&lt;=500000000),'[26]Data Base PAKAI (INPUT)'!$R$25,IF(AND(T129&gt;500000000,T129&lt;=1000000000),'[26]Data Base PAKAI (INPUT)'!$V$25,IF(AND(T129&gt;1000000000,T129&lt;=2500000000),'[26]Data Base PAKAI (INPUT)'!$Z$25,IF(AND(T129&gt;2500000000,T129&lt;=5000000000),'[26]Data Base PAKAI (INPUT)'!$AD$25,IF(AND(T129&gt;5000000000,T129&lt;=10000000000),'[26]Data Base PAKAI (INPUT)'!AH1003))))))))</f>
        <v>4</v>
      </c>
      <c r="AH129" s="87">
        <f t="shared" si="46"/>
        <v>1800000</v>
      </c>
      <c r="AI129" s="87">
        <f t="shared" si="47"/>
        <v>6000000</v>
      </c>
      <c r="AJ129" s="99">
        <f t="shared" si="48"/>
        <v>6000000</v>
      </c>
      <c r="AK129" s="87"/>
      <c r="AL129" s="57">
        <f t="shared" si="49"/>
        <v>135250000</v>
      </c>
    </row>
    <row r="130" spans="1:38" ht="43.5" thickBot="1" x14ac:dyDescent="0.3">
      <c r="A130" s="90"/>
      <c r="B130" s="90"/>
      <c r="C130" s="90"/>
      <c r="D130" s="90"/>
      <c r="E130" s="90"/>
      <c r="F130" s="90"/>
      <c r="G130" s="91"/>
      <c r="H130" s="91"/>
      <c r="I130" s="92"/>
      <c r="J130" s="92" t="s">
        <v>311</v>
      </c>
      <c r="K130" s="92" t="s">
        <v>371</v>
      </c>
      <c r="L130" s="92" t="e">
        <f>INDEX('[26]PENINGKATAN SALURAN DRAINASE'!$D$4:$D$90,MATCH('KEGIATAN DBMSDA 2022'!K130,'[26]PENINGKATAN SALURAN DRAINASE'!$D$4:$D$90,0))</f>
        <v>#N/A</v>
      </c>
      <c r="M130" s="92" t="s">
        <v>372</v>
      </c>
      <c r="N130" s="92" t="e">
        <f>INDEX([26]!BARU_1[KELURAHAN],MATCH('KEGIATAN DBMSDA 2022'!K130,[26]!BARU_1[JUDUL],0))</f>
        <v>#REF!</v>
      </c>
      <c r="O130" s="93" t="s">
        <v>212</v>
      </c>
      <c r="P130" s="94" t="s">
        <v>271</v>
      </c>
      <c r="Q130" s="94" t="e">
        <f>#REF!&amp;" "&amp;#REF!</f>
        <v>#REF!</v>
      </c>
      <c r="R130" s="95" t="s">
        <v>66</v>
      </c>
      <c r="S130" s="87"/>
      <c r="T130" s="57">
        <f t="shared" si="51"/>
        <v>200000000</v>
      </c>
      <c r="U130" s="96" t="str">
        <f t="shared" si="42"/>
        <v>PL</v>
      </c>
      <c r="V130" s="87">
        <v>200000000</v>
      </c>
      <c r="W130" s="97" t="s">
        <v>175</v>
      </c>
      <c r="X130" s="98" t="s">
        <v>162</v>
      </c>
      <c r="Y130" s="88" t="s">
        <v>139</v>
      </c>
      <c r="Z130" s="88">
        <v>1</v>
      </c>
      <c r="AA130" s="88"/>
      <c r="AB130" s="57">
        <f t="shared" si="44"/>
        <v>350000</v>
      </c>
      <c r="AC130" s="87">
        <f>IF(AND(T130&gt;1,T130&lt;=200000000),'[26]Data Base PAKAI (INPUT)'!$E$24,IF(AND(T130&gt;200000000),'[26]Data Base PAKAI (INPUT)'!$M$24))</f>
        <v>4</v>
      </c>
      <c r="AD130" s="87">
        <f>IF(AND(T130&gt;1,T130&lt;=200000000),'[26]Data Base PAKAI (INPUT)'!$F$24,IF(AND(T130&gt;200000000,T130&lt;=1000000000),'[26]Data Base PAKAI (INPUT)'!$V$24,IF(AND(T130&gt;1000000000),'[26]Data Base PAKAI (INPUT)'!$Z$24)))</f>
        <v>1</v>
      </c>
      <c r="AE130" s="87">
        <f t="shared" si="45"/>
        <v>600000</v>
      </c>
      <c r="AF130" s="87">
        <f>IF(AND(T130&gt;1,T130&lt;=1000000000),'[26]Data Base PAKAI (INPUT)'!$E$25,IF(AND(T130&gt;1000000000,T130&lt;=5000000000),'[26]Data Base PAKAI (INPUT)'!$Y$25,IF(AND(T130&gt;5000000000,T130&lt;=10000000000),'[26]Data Base PAKAI (INPUT)'!$AG$25)))</f>
        <v>3</v>
      </c>
      <c r="AG130" s="87">
        <f>IF(AND(T130&gt;1,T130&lt;=100000000),'[26]Data Base PAKAI (INPUT)'!$F$25,IF(AND(T130&gt;100000000,T130&lt;=200000000),'[26]Data Base PAKAI (INPUT)'!$J$25,IF(AND(T130&gt;200000000,T130&lt;=250000000),'[26]Data Base PAKAI (INPUT)'!$N$25,IF(AND(T130&gt;250000000,T130&lt;=500000000),'[26]Data Base PAKAI (INPUT)'!$R$25,IF(AND(T130&gt;500000000,T130&lt;=1000000000),'[26]Data Base PAKAI (INPUT)'!$V$25,IF(AND(T130&gt;1000000000,T130&lt;=2500000000),'[26]Data Base PAKAI (INPUT)'!$Z$25,IF(AND(T130&gt;2500000000,T130&lt;=5000000000),'[26]Data Base PAKAI (INPUT)'!$AD$25,IF(AND(T130&gt;5000000000,T130&lt;=10000000000),'[26]Data Base PAKAI (INPUT)'!AH1004))))))))</f>
        <v>4</v>
      </c>
      <c r="AH130" s="87">
        <f t="shared" si="46"/>
        <v>1800000</v>
      </c>
      <c r="AI130" s="87">
        <f t="shared" si="47"/>
        <v>8000000</v>
      </c>
      <c r="AJ130" s="99">
        <f t="shared" si="48"/>
        <v>8000000</v>
      </c>
      <c r="AK130" s="87"/>
      <c r="AL130" s="57">
        <f t="shared" si="49"/>
        <v>181250000</v>
      </c>
    </row>
    <row r="131" spans="1:38" ht="43.5" thickBot="1" x14ac:dyDescent="0.3">
      <c r="A131" s="90"/>
      <c r="B131" s="90"/>
      <c r="C131" s="90"/>
      <c r="D131" s="90"/>
      <c r="E131" s="90"/>
      <c r="F131" s="90"/>
      <c r="G131" s="91"/>
      <c r="H131" s="91"/>
      <c r="I131" s="92"/>
      <c r="J131" s="92" t="s">
        <v>311</v>
      </c>
      <c r="K131" s="92" t="s">
        <v>373</v>
      </c>
      <c r="L131" s="92" t="e">
        <f>INDEX('[26]PENINGKATAN SALURAN DRAINASE'!$D$4:$D$90,MATCH('KEGIATAN DBMSDA 2022'!K131,'[26]PENINGKATAN SALURAN DRAINASE'!$D$4:$D$90,0))</f>
        <v>#N/A</v>
      </c>
      <c r="M131" s="92" t="s">
        <v>374</v>
      </c>
      <c r="N131" s="92" t="e">
        <f>INDEX([26]!BARU_1[KELURAHAN],MATCH('KEGIATAN DBMSDA 2022'!K131,[26]!BARU_1[JUDUL],0))</f>
        <v>#REF!</v>
      </c>
      <c r="O131" s="93" t="s">
        <v>171</v>
      </c>
      <c r="P131" s="94" t="s">
        <v>375</v>
      </c>
      <c r="Q131" s="94" t="e">
        <f>#REF!&amp;" "&amp;#REF!</f>
        <v>#REF!</v>
      </c>
      <c r="R131" s="95" t="s">
        <v>66</v>
      </c>
      <c r="S131" s="87"/>
      <c r="T131" s="57">
        <f t="shared" si="51"/>
        <v>200000000</v>
      </c>
      <c r="U131" s="96" t="str">
        <f t="shared" si="42"/>
        <v>PL</v>
      </c>
      <c r="V131" s="87">
        <v>200000000</v>
      </c>
      <c r="W131" s="97" t="s">
        <v>175</v>
      </c>
      <c r="X131" s="98" t="s">
        <v>162</v>
      </c>
      <c r="Y131" s="88" t="s">
        <v>139</v>
      </c>
      <c r="Z131" s="88">
        <v>1</v>
      </c>
      <c r="AA131" s="88"/>
      <c r="AB131" s="57">
        <f t="shared" si="44"/>
        <v>350000</v>
      </c>
      <c r="AC131" s="87">
        <f>IF(AND(T131&gt;1,T131&lt;=200000000),'[26]Data Base PAKAI (INPUT)'!$E$24,IF(AND(T131&gt;200000000),'[26]Data Base PAKAI (INPUT)'!$M$24))</f>
        <v>4</v>
      </c>
      <c r="AD131" s="87">
        <f>IF(AND(T131&gt;1,T131&lt;=200000000),'[26]Data Base PAKAI (INPUT)'!$F$24,IF(AND(T131&gt;200000000,T131&lt;=1000000000),'[26]Data Base PAKAI (INPUT)'!$V$24,IF(AND(T131&gt;1000000000),'[26]Data Base PAKAI (INPUT)'!$Z$24)))</f>
        <v>1</v>
      </c>
      <c r="AE131" s="87">
        <f t="shared" si="45"/>
        <v>600000</v>
      </c>
      <c r="AF131" s="87">
        <f>IF(AND(T131&gt;1,T131&lt;=1000000000),'[26]Data Base PAKAI (INPUT)'!$E$25,IF(AND(T131&gt;1000000000,T131&lt;=5000000000),'[26]Data Base PAKAI (INPUT)'!$Y$25,IF(AND(T131&gt;5000000000,T131&lt;=10000000000),'[26]Data Base PAKAI (INPUT)'!$AG$25)))</f>
        <v>3</v>
      </c>
      <c r="AG131" s="87">
        <f>IF(AND(T131&gt;1,T131&lt;=100000000),'[26]Data Base PAKAI (INPUT)'!$F$25,IF(AND(T131&gt;100000000,T131&lt;=200000000),'[26]Data Base PAKAI (INPUT)'!$J$25,IF(AND(T131&gt;200000000,T131&lt;=250000000),'[26]Data Base PAKAI (INPUT)'!$N$25,IF(AND(T131&gt;250000000,T131&lt;=500000000),'[26]Data Base PAKAI (INPUT)'!$R$25,IF(AND(T131&gt;500000000,T131&lt;=1000000000),'[26]Data Base PAKAI (INPUT)'!$V$25,IF(AND(T131&gt;1000000000,T131&lt;=2500000000),'[26]Data Base PAKAI (INPUT)'!$Z$25,IF(AND(T131&gt;2500000000,T131&lt;=5000000000),'[26]Data Base PAKAI (INPUT)'!$AD$25,IF(AND(T131&gt;5000000000,T131&lt;=10000000000),'[26]Data Base PAKAI (INPUT)'!AH1005))))))))</f>
        <v>4</v>
      </c>
      <c r="AH131" s="87">
        <f t="shared" si="46"/>
        <v>1800000</v>
      </c>
      <c r="AI131" s="87">
        <f t="shared" si="47"/>
        <v>8000000</v>
      </c>
      <c r="AJ131" s="99">
        <f t="shared" si="48"/>
        <v>8000000</v>
      </c>
      <c r="AK131" s="87"/>
      <c r="AL131" s="57">
        <f t="shared" si="49"/>
        <v>181250000</v>
      </c>
    </row>
    <row r="132" spans="1:38" ht="43.5" thickBot="1" x14ac:dyDescent="0.3">
      <c r="A132" s="90"/>
      <c r="B132" s="90"/>
      <c r="C132" s="90"/>
      <c r="D132" s="90"/>
      <c r="E132" s="90"/>
      <c r="F132" s="90"/>
      <c r="G132" s="91"/>
      <c r="H132" s="91"/>
      <c r="I132" s="92"/>
      <c r="J132" s="92" t="s">
        <v>311</v>
      </c>
      <c r="K132" s="92" t="s">
        <v>376</v>
      </c>
      <c r="L132" s="92" t="e">
        <f>INDEX('[26]PENINGKATAN SALURAN DRAINASE'!$D$4:$D$90,MATCH('KEGIATAN DBMSDA 2022'!K132,'[26]PENINGKATAN SALURAN DRAINASE'!$D$4:$D$90,0))</f>
        <v>#N/A</v>
      </c>
      <c r="M132" s="92" t="s">
        <v>377</v>
      </c>
      <c r="N132" s="92" t="e">
        <f>INDEX([26]!BARU_1[KELURAHAN],MATCH('KEGIATAN DBMSDA 2022'!K132,[26]!BARU_1[JUDUL],0))</f>
        <v>#REF!</v>
      </c>
      <c r="O132" s="93" t="s">
        <v>120</v>
      </c>
      <c r="P132" s="94" t="s">
        <v>229</v>
      </c>
      <c r="Q132" s="94" t="e">
        <f>#REF!&amp;" "&amp;#REF!</f>
        <v>#REF!</v>
      </c>
      <c r="R132" s="95" t="s">
        <v>66</v>
      </c>
      <c r="S132" s="87"/>
      <c r="T132" s="57">
        <f t="shared" si="51"/>
        <v>200000000</v>
      </c>
      <c r="U132" s="96" t="str">
        <f t="shared" si="42"/>
        <v>PL</v>
      </c>
      <c r="V132" s="87">
        <v>200000000</v>
      </c>
      <c r="W132" s="97" t="s">
        <v>378</v>
      </c>
      <c r="X132" s="98" t="s">
        <v>138</v>
      </c>
      <c r="Y132" s="88" t="s">
        <v>139</v>
      </c>
      <c r="Z132" s="88">
        <v>1</v>
      </c>
      <c r="AA132" s="88"/>
      <c r="AB132" s="57">
        <f t="shared" si="44"/>
        <v>350000</v>
      </c>
      <c r="AC132" s="87">
        <f>IF(AND(T132&gt;1,T132&lt;=200000000),'[26]Data Base PAKAI (INPUT)'!$E$24,IF(AND(T132&gt;200000000),'[26]Data Base PAKAI (INPUT)'!$M$24))</f>
        <v>4</v>
      </c>
      <c r="AD132" s="87">
        <f>IF(AND(T132&gt;1,T132&lt;=200000000),'[26]Data Base PAKAI (INPUT)'!$F$24,IF(AND(T132&gt;200000000,T132&lt;=1000000000),'[26]Data Base PAKAI (INPUT)'!$V$24,IF(AND(T132&gt;1000000000),'[26]Data Base PAKAI (INPUT)'!$Z$24)))</f>
        <v>1</v>
      </c>
      <c r="AE132" s="87">
        <f t="shared" si="45"/>
        <v>600000</v>
      </c>
      <c r="AF132" s="87">
        <f>IF(AND(T132&gt;1,T132&lt;=1000000000),'[26]Data Base PAKAI (INPUT)'!$E$25,IF(AND(T132&gt;1000000000,T132&lt;=5000000000),'[26]Data Base PAKAI (INPUT)'!$Y$25,IF(AND(T132&gt;5000000000,T132&lt;=10000000000),'[26]Data Base PAKAI (INPUT)'!$AG$25)))</f>
        <v>3</v>
      </c>
      <c r="AG132" s="87">
        <f>IF(AND(T132&gt;1,T132&lt;=100000000),'[26]Data Base PAKAI (INPUT)'!$F$25,IF(AND(T132&gt;100000000,T132&lt;=200000000),'[26]Data Base PAKAI (INPUT)'!$J$25,IF(AND(T132&gt;200000000,T132&lt;=250000000),'[26]Data Base PAKAI (INPUT)'!$N$25,IF(AND(T132&gt;250000000,T132&lt;=500000000),'[26]Data Base PAKAI (INPUT)'!$R$25,IF(AND(T132&gt;500000000,T132&lt;=1000000000),'[26]Data Base PAKAI (INPUT)'!$V$25,IF(AND(T132&gt;1000000000,T132&lt;=2500000000),'[26]Data Base PAKAI (INPUT)'!$Z$25,IF(AND(T132&gt;2500000000,T132&lt;=5000000000),'[26]Data Base PAKAI (INPUT)'!$AD$25,IF(AND(T132&gt;5000000000,T132&lt;=10000000000),'[26]Data Base PAKAI (INPUT)'!AH1008))))))))</f>
        <v>4</v>
      </c>
      <c r="AH132" s="87">
        <f t="shared" si="46"/>
        <v>1800000</v>
      </c>
      <c r="AI132" s="87">
        <f t="shared" si="47"/>
        <v>8000000</v>
      </c>
      <c r="AJ132" s="99">
        <f t="shared" si="48"/>
        <v>8000000</v>
      </c>
      <c r="AK132" s="87"/>
      <c r="AL132" s="57">
        <f t="shared" si="49"/>
        <v>181250000</v>
      </c>
    </row>
    <row r="133" spans="1:38" ht="43.5" thickBot="1" x14ac:dyDescent="0.3">
      <c r="A133" s="90"/>
      <c r="B133" s="90"/>
      <c r="C133" s="90"/>
      <c r="D133" s="90"/>
      <c r="E133" s="90"/>
      <c r="F133" s="90"/>
      <c r="G133" s="91"/>
      <c r="H133" s="91"/>
      <c r="I133" s="92"/>
      <c r="J133" s="92" t="s">
        <v>311</v>
      </c>
      <c r="K133" s="92" t="s">
        <v>379</v>
      </c>
      <c r="L133" s="92" t="e">
        <f>INDEX('[26]PENINGKATAN SALURAN DRAINASE'!$D$4:$D$90,MATCH('KEGIATAN DBMSDA 2022'!K133,'[26]PENINGKATAN SALURAN DRAINASE'!$D$4:$D$90,0))</f>
        <v>#N/A</v>
      </c>
      <c r="M133" s="92" t="s">
        <v>380</v>
      </c>
      <c r="N133" s="92" t="e">
        <f>INDEX([26]!BARU_1[KELURAHAN],MATCH('KEGIATAN DBMSDA 2022'!K133,[26]!BARU_1[JUDUL],0))</f>
        <v>#REF!</v>
      </c>
      <c r="O133" s="93" t="s">
        <v>120</v>
      </c>
      <c r="P133" s="94" t="s">
        <v>229</v>
      </c>
      <c r="Q133" s="94" t="e">
        <f>#REF!&amp;" "&amp;#REF!</f>
        <v>#REF!</v>
      </c>
      <c r="R133" s="95" t="s">
        <v>66</v>
      </c>
      <c r="S133" s="87"/>
      <c r="T133" s="57">
        <f t="shared" si="51"/>
        <v>200000000</v>
      </c>
      <c r="U133" s="96" t="str">
        <f t="shared" si="42"/>
        <v>PL</v>
      </c>
      <c r="V133" s="87">
        <v>200000000</v>
      </c>
      <c r="W133" s="97" t="s">
        <v>378</v>
      </c>
      <c r="X133" s="98" t="s">
        <v>138</v>
      </c>
      <c r="Y133" s="88" t="s">
        <v>139</v>
      </c>
      <c r="Z133" s="88">
        <v>1</v>
      </c>
      <c r="AA133" s="88"/>
      <c r="AB133" s="57">
        <f t="shared" si="44"/>
        <v>350000</v>
      </c>
      <c r="AC133" s="87">
        <f>IF(AND(T133&gt;1,T133&lt;=200000000),'[26]Data Base PAKAI (INPUT)'!$E$24,IF(AND(T133&gt;200000000),'[26]Data Base PAKAI (INPUT)'!$M$24))</f>
        <v>4</v>
      </c>
      <c r="AD133" s="87">
        <f>IF(AND(T133&gt;1,T133&lt;=200000000),'[26]Data Base PAKAI (INPUT)'!$F$24,IF(AND(T133&gt;200000000,T133&lt;=1000000000),'[26]Data Base PAKAI (INPUT)'!$V$24,IF(AND(T133&gt;1000000000),'[26]Data Base PAKAI (INPUT)'!$Z$24)))</f>
        <v>1</v>
      </c>
      <c r="AE133" s="87">
        <f t="shared" si="45"/>
        <v>600000</v>
      </c>
      <c r="AF133" s="87">
        <f>IF(AND(T133&gt;1,T133&lt;=1000000000),'[26]Data Base PAKAI (INPUT)'!$E$25,IF(AND(T133&gt;1000000000,T133&lt;=5000000000),'[26]Data Base PAKAI (INPUT)'!$Y$25,IF(AND(T133&gt;5000000000,T133&lt;=10000000000),'[26]Data Base PAKAI (INPUT)'!$AG$25)))</f>
        <v>3</v>
      </c>
      <c r="AG133" s="87">
        <f>IF(AND(T133&gt;1,T133&lt;=100000000),'[26]Data Base PAKAI (INPUT)'!$F$25,IF(AND(T133&gt;100000000,T133&lt;=200000000),'[26]Data Base PAKAI (INPUT)'!$J$25,IF(AND(T133&gt;200000000,T133&lt;=250000000),'[26]Data Base PAKAI (INPUT)'!$N$25,IF(AND(T133&gt;250000000,T133&lt;=500000000),'[26]Data Base PAKAI (INPUT)'!$R$25,IF(AND(T133&gt;500000000,T133&lt;=1000000000),'[26]Data Base PAKAI (INPUT)'!$V$25,IF(AND(T133&gt;1000000000,T133&lt;=2500000000),'[26]Data Base PAKAI (INPUT)'!$Z$25,IF(AND(T133&gt;2500000000,T133&lt;=5000000000),'[26]Data Base PAKAI (INPUT)'!$AD$25,IF(AND(T133&gt;5000000000,T133&lt;=10000000000),'[26]Data Base PAKAI (INPUT)'!AH1009))))))))</f>
        <v>4</v>
      </c>
      <c r="AH133" s="87">
        <f t="shared" si="46"/>
        <v>1800000</v>
      </c>
      <c r="AI133" s="87">
        <f t="shared" si="47"/>
        <v>8000000</v>
      </c>
      <c r="AJ133" s="99">
        <f t="shared" si="48"/>
        <v>8000000</v>
      </c>
      <c r="AK133" s="87"/>
      <c r="AL133" s="57">
        <f t="shared" si="49"/>
        <v>181250000</v>
      </c>
    </row>
    <row r="134" spans="1:38" ht="43.5" thickBot="1" x14ac:dyDescent="0.3">
      <c r="A134" s="90"/>
      <c r="B134" s="90"/>
      <c r="C134" s="90"/>
      <c r="D134" s="90"/>
      <c r="E134" s="90"/>
      <c r="F134" s="90"/>
      <c r="G134" s="91"/>
      <c r="H134" s="91"/>
      <c r="I134" s="92"/>
      <c r="J134" s="92" t="s">
        <v>311</v>
      </c>
      <c r="K134" s="92" t="s">
        <v>381</v>
      </c>
      <c r="L134" s="92" t="e">
        <f>INDEX('[26]PENINGKATAN SALURAN DRAINASE'!$D$4:$D$90,MATCH('KEGIATAN DBMSDA 2022'!K134,'[26]PENINGKATAN SALURAN DRAINASE'!$D$4:$D$90,0))</f>
        <v>#N/A</v>
      </c>
      <c r="M134" s="92" t="s">
        <v>382</v>
      </c>
      <c r="N134" s="92" t="e">
        <f>INDEX([26]!BARU_1[KELURAHAN],MATCH('KEGIATAN DBMSDA 2022'!K134,[26]!BARU_1[JUDUL],0))</f>
        <v>#REF!</v>
      </c>
      <c r="O134" s="93" t="s">
        <v>120</v>
      </c>
      <c r="P134" s="94" t="s">
        <v>229</v>
      </c>
      <c r="Q134" s="94" t="e">
        <f>#REF!&amp;" "&amp;#REF!</f>
        <v>#REF!</v>
      </c>
      <c r="R134" s="95" t="s">
        <v>66</v>
      </c>
      <c r="S134" s="87"/>
      <c r="T134" s="57">
        <f t="shared" si="51"/>
        <v>200000000</v>
      </c>
      <c r="U134" s="96" t="str">
        <f t="shared" si="42"/>
        <v>PL</v>
      </c>
      <c r="V134" s="87">
        <v>200000000</v>
      </c>
      <c r="W134" s="97" t="s">
        <v>378</v>
      </c>
      <c r="X134" s="98" t="s">
        <v>138</v>
      </c>
      <c r="Y134" s="88" t="s">
        <v>139</v>
      </c>
      <c r="Z134" s="88">
        <v>1</v>
      </c>
      <c r="AA134" s="88"/>
      <c r="AB134" s="57">
        <f t="shared" si="44"/>
        <v>350000</v>
      </c>
      <c r="AC134" s="87">
        <f>IF(AND(T134&gt;1,T134&lt;=200000000),'[26]Data Base PAKAI (INPUT)'!$E$24,IF(AND(T134&gt;200000000),'[26]Data Base PAKAI (INPUT)'!$M$24))</f>
        <v>4</v>
      </c>
      <c r="AD134" s="87">
        <f>IF(AND(T134&gt;1,T134&lt;=200000000),'[26]Data Base PAKAI (INPUT)'!$F$24,IF(AND(T134&gt;200000000,T134&lt;=1000000000),'[26]Data Base PAKAI (INPUT)'!$V$24,IF(AND(T134&gt;1000000000),'[26]Data Base PAKAI (INPUT)'!$Z$24)))</f>
        <v>1</v>
      </c>
      <c r="AE134" s="87">
        <f t="shared" si="45"/>
        <v>600000</v>
      </c>
      <c r="AF134" s="87">
        <f>IF(AND(T134&gt;1,T134&lt;=1000000000),'[26]Data Base PAKAI (INPUT)'!$E$25,IF(AND(T134&gt;1000000000,T134&lt;=5000000000),'[26]Data Base PAKAI (INPUT)'!$Y$25,IF(AND(T134&gt;5000000000,T134&lt;=10000000000),'[26]Data Base PAKAI (INPUT)'!$AG$25)))</f>
        <v>3</v>
      </c>
      <c r="AG134" s="87">
        <f>IF(AND(T134&gt;1,T134&lt;=100000000),'[26]Data Base PAKAI (INPUT)'!$F$25,IF(AND(T134&gt;100000000,T134&lt;=200000000),'[26]Data Base PAKAI (INPUT)'!$J$25,IF(AND(T134&gt;200000000,T134&lt;=250000000),'[26]Data Base PAKAI (INPUT)'!$N$25,IF(AND(T134&gt;250000000,T134&lt;=500000000),'[26]Data Base PAKAI (INPUT)'!$R$25,IF(AND(T134&gt;500000000,T134&lt;=1000000000),'[26]Data Base PAKAI (INPUT)'!$V$25,IF(AND(T134&gt;1000000000,T134&lt;=2500000000),'[26]Data Base PAKAI (INPUT)'!$Z$25,IF(AND(T134&gt;2500000000,T134&lt;=5000000000),'[26]Data Base PAKAI (INPUT)'!$AD$25,IF(AND(T134&gt;5000000000,T134&lt;=10000000000),'[26]Data Base PAKAI (INPUT)'!AH1010))))))))</f>
        <v>4</v>
      </c>
      <c r="AH134" s="87">
        <f t="shared" si="46"/>
        <v>1800000</v>
      </c>
      <c r="AI134" s="87">
        <f t="shared" si="47"/>
        <v>8000000</v>
      </c>
      <c r="AJ134" s="99">
        <f t="shared" si="48"/>
        <v>8000000</v>
      </c>
      <c r="AK134" s="87"/>
      <c r="AL134" s="57">
        <f t="shared" si="49"/>
        <v>181250000</v>
      </c>
    </row>
    <row r="135" spans="1:38" ht="43.5" thickBot="1" x14ac:dyDescent="0.3">
      <c r="A135" s="90"/>
      <c r="B135" s="90"/>
      <c r="C135" s="90"/>
      <c r="D135" s="90"/>
      <c r="E135" s="90"/>
      <c r="F135" s="90"/>
      <c r="G135" s="91"/>
      <c r="H135" s="91"/>
      <c r="I135" s="92"/>
      <c r="J135" s="92" t="s">
        <v>311</v>
      </c>
      <c r="K135" s="92" t="s">
        <v>383</v>
      </c>
      <c r="L135" s="92" t="e">
        <f>INDEX('[26]PENINGKATAN SALURAN DRAINASE'!$D$4:$D$90,MATCH('KEGIATAN DBMSDA 2022'!K135,'[26]PENINGKATAN SALURAN DRAINASE'!$D$4:$D$90,0))</f>
        <v>#N/A</v>
      </c>
      <c r="M135" s="92" t="s">
        <v>384</v>
      </c>
      <c r="N135" s="92" t="e">
        <f>INDEX([26]!BARU_1[KELURAHAN],MATCH('KEGIATAN DBMSDA 2022'!K135,[26]!BARU_1[JUDUL],0))</f>
        <v>#REF!</v>
      </c>
      <c r="O135" s="93" t="s">
        <v>124</v>
      </c>
      <c r="P135" s="94" t="s">
        <v>289</v>
      </c>
      <c r="Q135" s="94" t="e">
        <f>#REF!&amp;" "&amp;#REF!</f>
        <v>#REF!</v>
      </c>
      <c r="R135" s="95" t="s">
        <v>66</v>
      </c>
      <c r="S135" s="87"/>
      <c r="T135" s="57">
        <f t="shared" si="51"/>
        <v>150000000</v>
      </c>
      <c r="U135" s="96" t="str">
        <f t="shared" si="42"/>
        <v>PL</v>
      </c>
      <c r="V135" s="87">
        <v>150000000</v>
      </c>
      <c r="W135" s="97" t="s">
        <v>378</v>
      </c>
      <c r="X135" s="98" t="s">
        <v>138</v>
      </c>
      <c r="Y135" s="88" t="s">
        <v>139</v>
      </c>
      <c r="Z135" s="88">
        <v>1</v>
      </c>
      <c r="AA135" s="88"/>
      <c r="AB135" s="57">
        <f t="shared" si="44"/>
        <v>350000</v>
      </c>
      <c r="AC135" s="87">
        <f>IF(AND(T135&gt;1,T135&lt;=200000000),'[26]Data Base PAKAI (INPUT)'!$E$24,IF(AND(T135&gt;200000000),'[26]Data Base PAKAI (INPUT)'!$M$24))</f>
        <v>4</v>
      </c>
      <c r="AD135" s="87">
        <f>IF(AND(T135&gt;1,T135&lt;=200000000),'[26]Data Base PAKAI (INPUT)'!$F$24,IF(AND(T135&gt;200000000,T135&lt;=1000000000),'[26]Data Base PAKAI (INPUT)'!$V$24,IF(AND(T135&gt;1000000000),'[26]Data Base PAKAI (INPUT)'!$Z$24)))</f>
        <v>1</v>
      </c>
      <c r="AE135" s="87">
        <f t="shared" si="45"/>
        <v>600000</v>
      </c>
      <c r="AF135" s="87">
        <f>IF(AND(T135&gt;1,T135&lt;=1000000000),'[26]Data Base PAKAI (INPUT)'!$E$25,IF(AND(T135&gt;1000000000,T135&lt;=5000000000),'[26]Data Base PAKAI (INPUT)'!$Y$25,IF(AND(T135&gt;5000000000,T135&lt;=10000000000),'[26]Data Base PAKAI (INPUT)'!$AG$25)))</f>
        <v>3</v>
      </c>
      <c r="AG135" s="87">
        <f>IF(AND(T135&gt;1,T135&lt;=100000000),'[26]Data Base PAKAI (INPUT)'!$F$25,IF(AND(T135&gt;100000000,T135&lt;=200000000),'[26]Data Base PAKAI (INPUT)'!$J$25,IF(AND(T135&gt;200000000,T135&lt;=250000000),'[26]Data Base PAKAI (INPUT)'!$N$25,IF(AND(T135&gt;250000000,T135&lt;=500000000),'[26]Data Base PAKAI (INPUT)'!$R$25,IF(AND(T135&gt;500000000,T135&lt;=1000000000),'[26]Data Base PAKAI (INPUT)'!$V$25,IF(AND(T135&gt;1000000000,T135&lt;=2500000000),'[26]Data Base PAKAI (INPUT)'!$Z$25,IF(AND(T135&gt;2500000000,T135&lt;=5000000000),'[26]Data Base PAKAI (INPUT)'!$AD$25,IF(AND(T135&gt;5000000000,T135&lt;=10000000000),'[26]Data Base PAKAI (INPUT)'!AH1014))))))))</f>
        <v>4</v>
      </c>
      <c r="AH135" s="87">
        <f t="shared" si="46"/>
        <v>1800000</v>
      </c>
      <c r="AI135" s="87">
        <f t="shared" si="47"/>
        <v>6000000</v>
      </c>
      <c r="AJ135" s="99">
        <f t="shared" si="48"/>
        <v>6000000</v>
      </c>
      <c r="AK135" s="87"/>
      <c r="AL135" s="57">
        <f t="shared" si="49"/>
        <v>135250000</v>
      </c>
    </row>
    <row r="136" spans="1:38" ht="43.5" thickBot="1" x14ac:dyDescent="0.3">
      <c r="A136" s="68" t="s">
        <v>33</v>
      </c>
      <c r="B136" s="68" t="s">
        <v>34</v>
      </c>
      <c r="C136" s="68" t="s">
        <v>39</v>
      </c>
      <c r="D136" s="68" t="s">
        <v>37</v>
      </c>
      <c r="E136" s="68" t="s">
        <v>35</v>
      </c>
      <c r="F136" s="69" t="s">
        <v>39</v>
      </c>
      <c r="G136" s="70"/>
      <c r="H136" s="70"/>
      <c r="I136" s="71" t="s">
        <v>385</v>
      </c>
      <c r="J136" s="71"/>
      <c r="K136" s="72"/>
      <c r="L136" s="92" t="e">
        <f>INDEX('[26]PENINGKATAN SALURAN DRAINASE'!$D$4:$D$90,MATCH('KEGIATAN DBMSDA 2022'!K136,'[26]PENINGKATAN SALURAN DRAINASE'!$D$4:$D$90,0))</f>
        <v>#N/A</v>
      </c>
      <c r="M136" s="72"/>
      <c r="N136" s="73"/>
      <c r="O136" s="73" t="s">
        <v>110</v>
      </c>
      <c r="P136" s="74"/>
      <c r="Q136" s="74"/>
      <c r="R136" s="75" t="s">
        <v>43</v>
      </c>
      <c r="S136" s="76">
        <f>SUBTOTAL(9,S137:S382)</f>
        <v>56687181606</v>
      </c>
      <c r="T136" s="76">
        <f>SUBTOTAL(9,T137:T382)</f>
        <v>116742065347</v>
      </c>
      <c r="U136" s="77" t="s">
        <v>110</v>
      </c>
      <c r="V136" s="76">
        <f>SUBTOTAL(9,V137:V382)</f>
        <v>60054883741</v>
      </c>
      <c r="W136" s="77" t="s">
        <v>110</v>
      </c>
      <c r="X136" s="77" t="s">
        <v>386</v>
      </c>
      <c r="Y136" s="77" t="s">
        <v>110</v>
      </c>
      <c r="Z136" s="76">
        <f>SUBTOTAL(9,Z137:Z382)</f>
        <v>246</v>
      </c>
      <c r="AA136" s="77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8"/>
    </row>
    <row r="137" spans="1:38" ht="43.5" thickBot="1" x14ac:dyDescent="0.3">
      <c r="A137" s="90"/>
      <c r="B137" s="90"/>
      <c r="C137" s="90"/>
      <c r="D137" s="90"/>
      <c r="E137" s="90"/>
      <c r="F137" s="90"/>
      <c r="G137" s="91"/>
      <c r="H137" s="91"/>
      <c r="I137" s="92"/>
      <c r="J137" s="110"/>
      <c r="K137" s="92" t="s">
        <v>387</v>
      </c>
      <c r="L137" s="92" t="e">
        <f>INDEX('[26]PENINGKATAN SALURAN DRAINASE'!$D$4:$D$90,MATCH('KEGIATAN DBMSDA 2022'!K137,'[26]PENINGKATAN SALURAN DRAINASE'!$D$4:$D$90,0))</f>
        <v>#N/A</v>
      </c>
      <c r="M137" s="92" t="str">
        <f>K137</f>
        <v>Peningkatan Rutin Saluran Utama perkotaan</v>
      </c>
      <c r="N137" s="93"/>
      <c r="O137" s="93"/>
      <c r="P137" s="94" t="s">
        <v>182</v>
      </c>
      <c r="Q137" s="94" t="s">
        <v>388</v>
      </c>
      <c r="R137" s="95" t="s">
        <v>66</v>
      </c>
      <c r="S137" s="87">
        <v>10000000000</v>
      </c>
      <c r="T137" s="57">
        <f t="shared" ref="T137:T139" si="52">S137+V137</f>
        <v>10000000000</v>
      </c>
      <c r="U137" s="96" t="str">
        <f t="shared" ref="U137:U200" si="53">IF(T137&gt;200000000,"LELANG","PL")</f>
        <v>LELANG</v>
      </c>
      <c r="V137" s="87"/>
      <c r="W137" s="97"/>
      <c r="X137" s="98"/>
      <c r="Y137" s="88" t="s">
        <v>115</v>
      </c>
      <c r="Z137" s="88">
        <v>1</v>
      </c>
      <c r="AA137" s="88"/>
      <c r="AB137" s="57"/>
      <c r="AC137" s="87"/>
      <c r="AD137" s="87"/>
      <c r="AE137" s="87"/>
      <c r="AF137" s="87"/>
      <c r="AG137" s="87"/>
      <c r="AH137" s="87"/>
      <c r="AI137" s="87"/>
      <c r="AJ137" s="99"/>
      <c r="AK137" s="87"/>
      <c r="AL137" s="57"/>
    </row>
    <row r="138" spans="1:38" ht="43.5" thickBot="1" x14ac:dyDescent="0.3">
      <c r="A138" s="90"/>
      <c r="B138" s="90"/>
      <c r="C138" s="90"/>
      <c r="D138" s="90"/>
      <c r="E138" s="90"/>
      <c r="F138" s="90"/>
      <c r="G138" s="91"/>
      <c r="H138" s="91"/>
      <c r="I138" s="92"/>
      <c r="J138" s="110"/>
      <c r="K138" s="92" t="s">
        <v>389</v>
      </c>
      <c r="L138" s="92" t="e">
        <f>INDEX('[26]PENINGKATAN SALURAN DRAINASE'!$D$4:$D$90,MATCH('KEGIATAN DBMSDA 2022'!K138,'[26]PENINGKATAN SALURAN DRAINASE'!$D$4:$D$90,0))</f>
        <v>#N/A</v>
      </c>
      <c r="M138" s="92" t="str">
        <f t="shared" ref="M138:M139" si="54">K138</f>
        <v>Peningkatan Rutin Saluran Sekunder Kota Bekasi</v>
      </c>
      <c r="N138" s="93"/>
      <c r="O138" s="93"/>
      <c r="P138" s="111" t="s">
        <v>182</v>
      </c>
      <c r="Q138" s="111" t="s">
        <v>390</v>
      </c>
      <c r="R138" s="95" t="s">
        <v>66</v>
      </c>
      <c r="S138" s="87">
        <v>14687181606</v>
      </c>
      <c r="T138" s="57">
        <f>S138+V138</f>
        <v>43912065347</v>
      </c>
      <c r="U138" s="96" t="str">
        <f t="shared" si="53"/>
        <v>LELANG</v>
      </c>
      <c r="V138" s="87">
        <f>3239883741+'[26]PENINGKATAN SALURAN DRAINASE'!D120+'[26]Peningkatan Saluran PERKIMTAN'!D7</f>
        <v>29224883741</v>
      </c>
      <c r="W138" s="97"/>
      <c r="X138" s="98"/>
      <c r="Y138" s="88" t="s">
        <v>115</v>
      </c>
      <c r="Z138" s="88">
        <v>1</v>
      </c>
      <c r="AA138" s="88"/>
      <c r="AB138" s="57"/>
      <c r="AC138" s="87"/>
      <c r="AD138" s="87"/>
      <c r="AE138" s="87"/>
      <c r="AF138" s="87"/>
      <c r="AG138" s="87"/>
      <c r="AH138" s="87"/>
      <c r="AI138" s="87"/>
      <c r="AJ138" s="99"/>
      <c r="AK138" s="87"/>
      <c r="AL138" s="57"/>
    </row>
    <row r="139" spans="1:38" ht="43.5" thickBot="1" x14ac:dyDescent="0.3">
      <c r="A139" s="90"/>
      <c r="B139" s="90"/>
      <c r="C139" s="90"/>
      <c r="D139" s="90"/>
      <c r="E139" s="90"/>
      <c r="F139" s="90"/>
      <c r="G139" s="91"/>
      <c r="H139" s="91"/>
      <c r="I139" s="92"/>
      <c r="J139" s="110"/>
      <c r="K139" s="92" t="s">
        <v>391</v>
      </c>
      <c r="L139" s="92" t="e">
        <f>INDEX('[26]PENINGKATAN SALURAN DRAINASE'!$D$4:$D$90,MATCH('KEGIATAN DBMSDA 2022'!K139,'[26]PENINGKATAN SALURAN DRAINASE'!$D$4:$D$90,0))</f>
        <v>#N/A</v>
      </c>
      <c r="M139" s="92" t="str">
        <f t="shared" si="54"/>
        <v>Peningkatan Rutin Saluran Tersier Kota Bekasi</v>
      </c>
      <c r="N139" s="93"/>
      <c r="O139" s="93"/>
      <c r="P139" s="94" t="s">
        <v>182</v>
      </c>
      <c r="Q139" s="94" t="s">
        <v>388</v>
      </c>
      <c r="R139" s="95" t="s">
        <v>66</v>
      </c>
      <c r="S139" s="87">
        <v>10000000000</v>
      </c>
      <c r="T139" s="57">
        <f t="shared" si="52"/>
        <v>10000000000</v>
      </c>
      <c r="U139" s="96" t="str">
        <f t="shared" si="53"/>
        <v>LELANG</v>
      </c>
      <c r="V139" s="87"/>
      <c r="W139" s="97"/>
      <c r="X139" s="98"/>
      <c r="Y139" s="88" t="s">
        <v>115</v>
      </c>
      <c r="Z139" s="88">
        <v>1</v>
      </c>
      <c r="AA139" s="88"/>
      <c r="AB139" s="57"/>
      <c r="AC139" s="87"/>
      <c r="AD139" s="87"/>
      <c r="AE139" s="87"/>
      <c r="AF139" s="87"/>
      <c r="AG139" s="87"/>
      <c r="AH139" s="87"/>
      <c r="AI139" s="87"/>
      <c r="AJ139" s="99"/>
      <c r="AK139" s="87"/>
      <c r="AL139" s="57"/>
    </row>
    <row r="140" spans="1:38" ht="43.5" thickBot="1" x14ac:dyDescent="0.3">
      <c r="A140" s="90"/>
      <c r="B140" s="90"/>
      <c r="C140" s="90"/>
      <c r="D140" s="90"/>
      <c r="E140" s="90"/>
      <c r="F140" s="90"/>
      <c r="G140" s="91"/>
      <c r="H140" s="91"/>
      <c r="I140" s="92"/>
      <c r="J140" s="110" t="s">
        <v>311</v>
      </c>
      <c r="K140" s="92" t="s">
        <v>392</v>
      </c>
      <c r="L140" s="92" t="e">
        <f>INDEX('[26]PENINGKATAN SALURAN DRAINASE'!$D$4:$D$90,MATCH('KEGIATAN DBMSDA 2022'!K140,'[26]PENINGKATAN SALURAN DRAINASE'!$D$4:$D$90,0))</f>
        <v>#N/A</v>
      </c>
      <c r="M140" s="92" t="s">
        <v>393</v>
      </c>
      <c r="N140" s="92" t="e">
        <f>INDEX([26]!BARU_1[KELURAHAN],MATCH('KEGIATAN DBMSDA 2022'!K140,[26]!BARU_1[JUDUL],0))</f>
        <v>#REF!</v>
      </c>
      <c r="O140" s="93" t="s">
        <v>735</v>
      </c>
      <c r="P140" s="100" t="s">
        <v>229</v>
      </c>
      <c r="Q140" s="94" t="e">
        <f>#REF!&amp;" "&amp;#REF!</f>
        <v>#REF!</v>
      </c>
      <c r="R140" s="95" t="s">
        <v>66</v>
      </c>
      <c r="S140" s="87"/>
      <c r="T140" s="57">
        <f t="shared" ref="T140:T203" si="55">V140+S140</f>
        <v>200000000</v>
      </c>
      <c r="U140" s="96" t="str">
        <f t="shared" si="53"/>
        <v>PL</v>
      </c>
      <c r="V140" s="87">
        <v>200000000</v>
      </c>
      <c r="W140" s="97" t="s">
        <v>236</v>
      </c>
      <c r="X140" s="98" t="s">
        <v>138</v>
      </c>
      <c r="Y140" s="88" t="s">
        <v>139</v>
      </c>
      <c r="Z140" s="88">
        <v>1</v>
      </c>
      <c r="AA140" s="88"/>
      <c r="AB140" s="57">
        <f t="shared" ref="AB140:AB203" si="56">IF(AND(T140&gt;1,T140&lt;=200000000),350000,IF(AND(T140&gt;200000000),750000))</f>
        <v>350000</v>
      </c>
      <c r="AC140" s="87">
        <f>IF(AND(T140&gt;1,T140&lt;=200000000),'[26]Data Base PAKAI (INPUT)'!$E$24,IF(AND(T140&gt;200000000),'[26]Data Base PAKAI (INPUT)'!$M$24))</f>
        <v>4</v>
      </c>
      <c r="AD140" s="87">
        <f>IF(AND(T140&gt;1,T140&lt;=200000000),'[26]Data Base PAKAI (INPUT)'!$F$24,IF(AND(T140&gt;200000000,T140&lt;=1000000000),'[26]Data Base PAKAI (INPUT)'!$V$24,IF(AND(T140&gt;1000000000),'[26]Data Base PAKAI (INPUT)'!$Z$24)))</f>
        <v>1</v>
      </c>
      <c r="AE140" s="87">
        <f t="shared" ref="AE140:AE203" si="57">AC140*AD140*$AE$5</f>
        <v>600000</v>
      </c>
      <c r="AF140" s="87">
        <f>IF(AND(T140&gt;1,T140&lt;=1000000000),'[26]Data Base PAKAI (INPUT)'!$E$25,IF(AND(T140&gt;1000000000,T140&lt;=5000000000),'[26]Data Base PAKAI (INPUT)'!$Y$25,IF(AND(T140&gt;5000000000,T140&lt;=10000000000),'[26]Data Base PAKAI (INPUT)'!$AG$25)))</f>
        <v>3</v>
      </c>
      <c r="AG140" s="87">
        <f>IF(AND(T140&gt;1,T140&lt;=100000000),'[26]Data Base PAKAI (INPUT)'!$F$25,IF(AND(T140&gt;100000000,T140&lt;=200000000),'[26]Data Base PAKAI (INPUT)'!$J$25,IF(AND(T140&gt;200000000,T140&lt;=250000000),'[26]Data Base PAKAI (INPUT)'!$N$25,IF(AND(T140&gt;250000000,T140&lt;=500000000),'[26]Data Base PAKAI (INPUT)'!$R$25,IF(AND(T140&gt;500000000,T140&lt;=1000000000),'[26]Data Base PAKAI (INPUT)'!$V$25,IF(AND(T140&gt;1000000000,T140&lt;=2500000000),'[26]Data Base PAKAI (INPUT)'!$Z$25,IF(AND(T140&gt;2500000000,T140&lt;=5000000000),'[26]Data Base PAKAI (INPUT)'!$AD$25,IF(AND(T140&gt;5000000000,T140&lt;=10000000000),'[26]Data Base PAKAI (INPUT)'!AH1066))))))))</f>
        <v>4</v>
      </c>
      <c r="AH140" s="87">
        <f t="shared" ref="AH140:AH203" si="58">AF140*AG140*$AH$5</f>
        <v>1800000</v>
      </c>
      <c r="AI140" s="87">
        <f t="shared" ref="AI140:AI203" si="59">IF(T140&lt;=4000000000,4%*T140,IF(T140&gt;4000000000,100000000))</f>
        <v>8000000</v>
      </c>
      <c r="AJ140" s="99">
        <f t="shared" ref="AJ140:AJ203" si="60">4%*T140</f>
        <v>8000000</v>
      </c>
      <c r="AK140" s="87"/>
      <c r="AL140" s="57">
        <f t="shared" ref="AL140:AL203" si="61">T140-AB140-AE140-AH140-AI140-AJ140-AK140</f>
        <v>181250000</v>
      </c>
    </row>
    <row r="141" spans="1:38" ht="43.5" thickBot="1" x14ac:dyDescent="0.3">
      <c r="A141" s="90"/>
      <c r="B141" s="90"/>
      <c r="C141" s="90"/>
      <c r="D141" s="90"/>
      <c r="E141" s="90"/>
      <c r="F141" s="90"/>
      <c r="G141" s="91"/>
      <c r="H141" s="91"/>
      <c r="I141" s="92"/>
      <c r="J141" s="92" t="s">
        <v>311</v>
      </c>
      <c r="K141" s="92" t="s">
        <v>394</v>
      </c>
      <c r="L141" s="92" t="e">
        <f>INDEX('[26]PENINGKATAN SALURAN DRAINASE'!$D$4:$D$90,MATCH('KEGIATAN DBMSDA 2022'!K141,'[26]PENINGKATAN SALURAN DRAINASE'!$D$4:$D$90,0))</f>
        <v>#N/A</v>
      </c>
      <c r="M141" s="92" t="s">
        <v>395</v>
      </c>
      <c r="N141" s="92" t="e">
        <f>INDEX([26]!BARU_1[KELURAHAN],MATCH('KEGIATAN DBMSDA 2022'!K141,[26]!BARU_1[JUDUL],0))</f>
        <v>#REF!</v>
      </c>
      <c r="O141" s="93" t="s">
        <v>127</v>
      </c>
      <c r="P141" s="100" t="s">
        <v>396</v>
      </c>
      <c r="Q141" s="94" t="e">
        <f>#REF!&amp;" "&amp;#REF!</f>
        <v>#REF!</v>
      </c>
      <c r="R141" s="95" t="s">
        <v>66</v>
      </c>
      <c r="S141" s="87"/>
      <c r="T141" s="57">
        <f t="shared" si="55"/>
        <v>200000000</v>
      </c>
      <c r="U141" s="96" t="str">
        <f t="shared" si="53"/>
        <v>PL</v>
      </c>
      <c r="V141" s="87">
        <v>200000000</v>
      </c>
      <c r="W141" s="97" t="s">
        <v>236</v>
      </c>
      <c r="X141" s="98" t="s">
        <v>138</v>
      </c>
      <c r="Y141" s="88" t="s">
        <v>139</v>
      </c>
      <c r="Z141" s="88">
        <v>1</v>
      </c>
      <c r="AA141" s="88"/>
      <c r="AB141" s="57">
        <f t="shared" si="56"/>
        <v>350000</v>
      </c>
      <c r="AC141" s="87">
        <f>IF(AND(T141&gt;1,T141&lt;=200000000),'[26]Data Base PAKAI (INPUT)'!$E$24,IF(AND(T141&gt;200000000),'[26]Data Base PAKAI (INPUT)'!$M$24))</f>
        <v>4</v>
      </c>
      <c r="AD141" s="87">
        <f>IF(AND(T141&gt;1,T141&lt;=200000000),'[26]Data Base PAKAI (INPUT)'!$F$24,IF(AND(T141&gt;200000000,T141&lt;=1000000000),'[26]Data Base PAKAI (INPUT)'!$V$24,IF(AND(T141&gt;1000000000),'[26]Data Base PAKAI (INPUT)'!$Z$24)))</f>
        <v>1</v>
      </c>
      <c r="AE141" s="87">
        <f t="shared" si="57"/>
        <v>600000</v>
      </c>
      <c r="AF141" s="87">
        <f>IF(AND(T141&gt;1,T141&lt;=1000000000),'[26]Data Base PAKAI (INPUT)'!$E$25,IF(AND(T141&gt;1000000000,T141&lt;=5000000000),'[26]Data Base PAKAI (INPUT)'!$Y$25,IF(AND(T141&gt;5000000000,T141&lt;=10000000000),'[26]Data Base PAKAI (INPUT)'!$AG$25)))</f>
        <v>3</v>
      </c>
      <c r="AG141" s="87">
        <f>IF(AND(T141&gt;1,T141&lt;=100000000),'[26]Data Base PAKAI (INPUT)'!$F$25,IF(AND(T141&gt;100000000,T141&lt;=200000000),'[26]Data Base PAKAI (INPUT)'!$J$25,IF(AND(T141&gt;200000000,T141&lt;=250000000),'[26]Data Base PAKAI (INPUT)'!$N$25,IF(AND(T141&gt;250000000,T141&lt;=500000000),'[26]Data Base PAKAI (INPUT)'!$R$25,IF(AND(T141&gt;500000000,T141&lt;=1000000000),'[26]Data Base PAKAI (INPUT)'!$V$25,IF(AND(T141&gt;1000000000,T141&lt;=2500000000),'[26]Data Base PAKAI (INPUT)'!$Z$25,IF(AND(T141&gt;2500000000,T141&lt;=5000000000),'[26]Data Base PAKAI (INPUT)'!$AD$25,IF(AND(T141&gt;5000000000,T141&lt;=10000000000),'[26]Data Base PAKAI (INPUT)'!AH1067))))))))</f>
        <v>4</v>
      </c>
      <c r="AH141" s="87">
        <f t="shared" si="58"/>
        <v>1800000</v>
      </c>
      <c r="AI141" s="87">
        <f t="shared" si="59"/>
        <v>8000000</v>
      </c>
      <c r="AJ141" s="99">
        <f t="shared" si="60"/>
        <v>8000000</v>
      </c>
      <c r="AK141" s="87"/>
      <c r="AL141" s="57">
        <f t="shared" si="61"/>
        <v>181250000</v>
      </c>
    </row>
    <row r="142" spans="1:38" ht="43.5" thickBot="1" x14ac:dyDescent="0.3">
      <c r="A142" s="90"/>
      <c r="B142" s="90"/>
      <c r="C142" s="90"/>
      <c r="D142" s="90"/>
      <c r="E142" s="90"/>
      <c r="F142" s="90"/>
      <c r="G142" s="91"/>
      <c r="H142" s="91"/>
      <c r="I142" s="92"/>
      <c r="J142" s="92" t="s">
        <v>311</v>
      </c>
      <c r="K142" s="92" t="s">
        <v>397</v>
      </c>
      <c r="L142" s="92" t="e">
        <f>INDEX('[26]PENINGKATAN SALURAN DRAINASE'!$D$4:$D$90,MATCH('KEGIATAN DBMSDA 2022'!K142,'[26]PENINGKATAN SALURAN DRAINASE'!$D$4:$D$90,0))</f>
        <v>#N/A</v>
      </c>
      <c r="M142" s="92" t="s">
        <v>398</v>
      </c>
      <c r="N142" s="92" t="e">
        <f>INDEX([26]!BARU_1[KELURAHAN],MATCH('KEGIATAN DBMSDA 2022'!K142,[26]!BARU_1[JUDUL],0))</f>
        <v>#REF!</v>
      </c>
      <c r="O142" s="93" t="s">
        <v>735</v>
      </c>
      <c r="P142" s="100" t="s">
        <v>235</v>
      </c>
      <c r="Q142" s="94" t="e">
        <f>#REF!&amp;" "&amp;#REF!</f>
        <v>#REF!</v>
      </c>
      <c r="R142" s="95" t="s">
        <v>66</v>
      </c>
      <c r="S142" s="87"/>
      <c r="T142" s="57">
        <f t="shared" si="55"/>
        <v>200000000</v>
      </c>
      <c r="U142" s="96" t="str">
        <f t="shared" si="53"/>
        <v>PL</v>
      </c>
      <c r="V142" s="87">
        <v>200000000</v>
      </c>
      <c r="W142" s="97" t="s">
        <v>236</v>
      </c>
      <c r="X142" s="98" t="s">
        <v>138</v>
      </c>
      <c r="Y142" s="88" t="s">
        <v>139</v>
      </c>
      <c r="Z142" s="88">
        <v>1</v>
      </c>
      <c r="AA142" s="88"/>
      <c r="AB142" s="57">
        <f t="shared" si="56"/>
        <v>350000</v>
      </c>
      <c r="AC142" s="87">
        <f>IF(AND(T142&gt;1,T142&lt;=200000000),'[26]Data Base PAKAI (INPUT)'!$E$24,IF(AND(T142&gt;200000000),'[26]Data Base PAKAI (INPUT)'!$M$24))</f>
        <v>4</v>
      </c>
      <c r="AD142" s="87">
        <f>IF(AND(T142&gt;1,T142&lt;=200000000),'[26]Data Base PAKAI (INPUT)'!$F$24,IF(AND(T142&gt;200000000,T142&lt;=1000000000),'[26]Data Base PAKAI (INPUT)'!$V$24,IF(AND(T142&gt;1000000000),'[26]Data Base PAKAI (INPUT)'!$Z$24)))</f>
        <v>1</v>
      </c>
      <c r="AE142" s="87">
        <f t="shared" si="57"/>
        <v>600000</v>
      </c>
      <c r="AF142" s="87">
        <f>IF(AND(T142&gt;1,T142&lt;=1000000000),'[26]Data Base PAKAI (INPUT)'!$E$25,IF(AND(T142&gt;1000000000,T142&lt;=5000000000),'[26]Data Base PAKAI (INPUT)'!$Y$25,IF(AND(T142&gt;5000000000,T142&lt;=10000000000),'[26]Data Base PAKAI (INPUT)'!$AG$25)))</f>
        <v>3</v>
      </c>
      <c r="AG142" s="87">
        <f>IF(AND(T142&gt;1,T142&lt;=100000000),'[26]Data Base PAKAI (INPUT)'!$F$25,IF(AND(T142&gt;100000000,T142&lt;=200000000),'[26]Data Base PAKAI (INPUT)'!$J$25,IF(AND(T142&gt;200000000,T142&lt;=250000000),'[26]Data Base PAKAI (INPUT)'!$N$25,IF(AND(T142&gt;250000000,T142&lt;=500000000),'[26]Data Base PAKAI (INPUT)'!$R$25,IF(AND(T142&gt;500000000,T142&lt;=1000000000),'[26]Data Base PAKAI (INPUT)'!$V$25,IF(AND(T142&gt;1000000000,T142&lt;=2500000000),'[26]Data Base PAKAI (INPUT)'!$Z$25,IF(AND(T142&gt;2500000000,T142&lt;=5000000000),'[26]Data Base PAKAI (INPUT)'!$AD$25,IF(AND(T142&gt;5000000000,T142&lt;=10000000000),'[26]Data Base PAKAI (INPUT)'!AH1068))))))))</f>
        <v>4</v>
      </c>
      <c r="AH142" s="87">
        <f t="shared" si="58"/>
        <v>1800000</v>
      </c>
      <c r="AI142" s="87">
        <f t="shared" si="59"/>
        <v>8000000</v>
      </c>
      <c r="AJ142" s="99">
        <f t="shared" si="60"/>
        <v>8000000</v>
      </c>
      <c r="AK142" s="87"/>
      <c r="AL142" s="57">
        <f t="shared" si="61"/>
        <v>181250000</v>
      </c>
    </row>
    <row r="143" spans="1:38" ht="43.5" thickBot="1" x14ac:dyDescent="0.3">
      <c r="A143" s="90"/>
      <c r="B143" s="90"/>
      <c r="C143" s="90"/>
      <c r="D143" s="90"/>
      <c r="E143" s="90"/>
      <c r="F143" s="90"/>
      <c r="G143" s="91"/>
      <c r="H143" s="91"/>
      <c r="I143" s="92"/>
      <c r="J143" s="92" t="s">
        <v>311</v>
      </c>
      <c r="K143" s="92" t="s">
        <v>399</v>
      </c>
      <c r="L143" s="92" t="e">
        <f>INDEX('[26]PENINGKATAN SALURAN DRAINASE'!$D$4:$D$90,MATCH('KEGIATAN DBMSDA 2022'!K143,'[26]PENINGKATAN SALURAN DRAINASE'!$D$4:$D$90,0))</f>
        <v>#N/A</v>
      </c>
      <c r="M143" s="92" t="s">
        <v>400</v>
      </c>
      <c r="N143" s="92" t="e">
        <f>INDEX([26]!BARU_1[KELURAHAN],MATCH('KEGIATAN DBMSDA 2022'!K143,[26]!BARU_1[JUDUL],0))</f>
        <v>#REF!</v>
      </c>
      <c r="O143" s="93" t="s">
        <v>735</v>
      </c>
      <c r="P143" s="100" t="s">
        <v>235</v>
      </c>
      <c r="Q143" s="94" t="e">
        <f>#REF!&amp;" "&amp;#REF!</f>
        <v>#REF!</v>
      </c>
      <c r="R143" s="95" t="s">
        <v>66</v>
      </c>
      <c r="S143" s="87"/>
      <c r="T143" s="57">
        <f t="shared" si="55"/>
        <v>150000000</v>
      </c>
      <c r="U143" s="96" t="str">
        <f t="shared" si="53"/>
        <v>PL</v>
      </c>
      <c r="V143" s="87">
        <v>150000000</v>
      </c>
      <c r="W143" s="97" t="s">
        <v>236</v>
      </c>
      <c r="X143" s="98" t="s">
        <v>138</v>
      </c>
      <c r="Y143" s="88" t="s">
        <v>139</v>
      </c>
      <c r="Z143" s="88">
        <v>1</v>
      </c>
      <c r="AA143" s="88"/>
      <c r="AB143" s="57">
        <f t="shared" si="56"/>
        <v>350000</v>
      </c>
      <c r="AC143" s="87">
        <f>IF(AND(T143&gt;1,T143&lt;=200000000),'[26]Data Base PAKAI (INPUT)'!$E$24,IF(AND(T143&gt;200000000),'[26]Data Base PAKAI (INPUT)'!$M$24))</f>
        <v>4</v>
      </c>
      <c r="AD143" s="87">
        <f>IF(AND(T143&gt;1,T143&lt;=200000000),'[26]Data Base PAKAI (INPUT)'!$F$24,IF(AND(T143&gt;200000000,T143&lt;=1000000000),'[26]Data Base PAKAI (INPUT)'!$V$24,IF(AND(T143&gt;1000000000),'[26]Data Base PAKAI (INPUT)'!$Z$24)))</f>
        <v>1</v>
      </c>
      <c r="AE143" s="87">
        <f t="shared" si="57"/>
        <v>600000</v>
      </c>
      <c r="AF143" s="87">
        <f>IF(AND(T143&gt;1,T143&lt;=1000000000),'[26]Data Base PAKAI (INPUT)'!$E$25,IF(AND(T143&gt;1000000000,T143&lt;=5000000000),'[26]Data Base PAKAI (INPUT)'!$Y$25,IF(AND(T143&gt;5000000000,T143&lt;=10000000000),'[26]Data Base PAKAI (INPUT)'!$AG$25)))</f>
        <v>3</v>
      </c>
      <c r="AG143" s="87">
        <f>IF(AND(T143&gt;1,T143&lt;=100000000),'[26]Data Base PAKAI (INPUT)'!$F$25,IF(AND(T143&gt;100000000,T143&lt;=200000000),'[26]Data Base PAKAI (INPUT)'!$J$25,IF(AND(T143&gt;200000000,T143&lt;=250000000),'[26]Data Base PAKAI (INPUT)'!$N$25,IF(AND(T143&gt;250000000,T143&lt;=500000000),'[26]Data Base PAKAI (INPUT)'!$R$25,IF(AND(T143&gt;500000000,T143&lt;=1000000000),'[26]Data Base PAKAI (INPUT)'!$V$25,IF(AND(T143&gt;1000000000,T143&lt;=2500000000),'[26]Data Base PAKAI (INPUT)'!$Z$25,IF(AND(T143&gt;2500000000,T143&lt;=5000000000),'[26]Data Base PAKAI (INPUT)'!$AD$25,IF(AND(T143&gt;5000000000,T143&lt;=10000000000),'[26]Data Base PAKAI (INPUT)'!AH1069))))))))</f>
        <v>4</v>
      </c>
      <c r="AH143" s="87">
        <f t="shared" si="58"/>
        <v>1800000</v>
      </c>
      <c r="AI143" s="87">
        <f t="shared" si="59"/>
        <v>6000000</v>
      </c>
      <c r="AJ143" s="99">
        <f t="shared" si="60"/>
        <v>6000000</v>
      </c>
      <c r="AK143" s="87"/>
      <c r="AL143" s="57">
        <f t="shared" si="61"/>
        <v>135250000</v>
      </c>
    </row>
    <row r="144" spans="1:38" ht="57.75" thickBot="1" x14ac:dyDescent="0.3">
      <c r="A144" s="90"/>
      <c r="B144" s="90"/>
      <c r="C144" s="90"/>
      <c r="D144" s="90"/>
      <c r="E144" s="90"/>
      <c r="F144" s="90"/>
      <c r="G144" s="91"/>
      <c r="H144" s="91"/>
      <c r="I144" s="92"/>
      <c r="J144" s="110" t="s">
        <v>311</v>
      </c>
      <c r="K144" s="92" t="s">
        <v>401</v>
      </c>
      <c r="L144" s="92" t="e">
        <f>INDEX('[26]PENINGKATAN SALURAN DRAINASE'!$D$4:$D$90,MATCH('KEGIATAN DBMSDA 2022'!K144,'[26]PENINGKATAN SALURAN DRAINASE'!$D$4:$D$90,0))</f>
        <v>#N/A</v>
      </c>
      <c r="M144" s="92" t="s">
        <v>402</v>
      </c>
      <c r="N144" s="92" t="e">
        <f>INDEX([26]!BARU_1[KELURAHAN],MATCH('KEGIATAN DBMSDA 2022'!K144,[26]!BARU_1[JUDUL],0))</f>
        <v>#REF!</v>
      </c>
      <c r="O144" s="93" t="s">
        <v>735</v>
      </c>
      <c r="P144" s="100" t="s">
        <v>239</v>
      </c>
      <c r="Q144" s="94" t="e">
        <f>#REF!&amp;" "&amp;#REF!</f>
        <v>#REF!</v>
      </c>
      <c r="R144" s="95" t="s">
        <v>66</v>
      </c>
      <c r="S144" s="87"/>
      <c r="T144" s="57">
        <f t="shared" si="55"/>
        <v>200000000</v>
      </c>
      <c r="U144" s="96" t="str">
        <f t="shared" si="53"/>
        <v>PL</v>
      </c>
      <c r="V144" s="87">
        <v>200000000</v>
      </c>
      <c r="W144" s="97" t="s">
        <v>236</v>
      </c>
      <c r="X144" s="98" t="s">
        <v>138</v>
      </c>
      <c r="Y144" s="88" t="s">
        <v>139</v>
      </c>
      <c r="Z144" s="88">
        <v>1</v>
      </c>
      <c r="AA144" s="88"/>
      <c r="AB144" s="57">
        <f t="shared" si="56"/>
        <v>350000</v>
      </c>
      <c r="AC144" s="87">
        <f>IF(AND(T144&gt;1,T144&lt;=200000000),'[26]Data Base PAKAI (INPUT)'!$E$24,IF(AND(T144&gt;200000000),'[26]Data Base PAKAI (INPUT)'!$M$24))</f>
        <v>4</v>
      </c>
      <c r="AD144" s="87">
        <f>IF(AND(T144&gt;1,T144&lt;=200000000),'[26]Data Base PAKAI (INPUT)'!$F$24,IF(AND(T144&gt;200000000,T144&lt;=1000000000),'[26]Data Base PAKAI (INPUT)'!$V$24,IF(AND(T144&gt;1000000000),'[26]Data Base PAKAI (INPUT)'!$Z$24)))</f>
        <v>1</v>
      </c>
      <c r="AE144" s="87">
        <f t="shared" si="57"/>
        <v>600000</v>
      </c>
      <c r="AF144" s="87">
        <f>IF(AND(T144&gt;1,T144&lt;=1000000000),'[26]Data Base PAKAI (INPUT)'!$E$25,IF(AND(T144&gt;1000000000,T144&lt;=5000000000),'[26]Data Base PAKAI (INPUT)'!$Y$25,IF(AND(T144&gt;5000000000,T144&lt;=10000000000),'[26]Data Base PAKAI (INPUT)'!$AG$25)))</f>
        <v>3</v>
      </c>
      <c r="AG144" s="87">
        <f>IF(AND(T144&gt;1,T144&lt;=100000000),'[26]Data Base PAKAI (INPUT)'!$F$25,IF(AND(T144&gt;100000000,T144&lt;=200000000),'[26]Data Base PAKAI (INPUT)'!$J$25,IF(AND(T144&gt;200000000,T144&lt;=250000000),'[26]Data Base PAKAI (INPUT)'!$N$25,IF(AND(T144&gt;250000000,T144&lt;=500000000),'[26]Data Base PAKAI (INPUT)'!$R$25,IF(AND(T144&gt;500000000,T144&lt;=1000000000),'[26]Data Base PAKAI (INPUT)'!$V$25,IF(AND(T144&gt;1000000000,T144&lt;=2500000000),'[26]Data Base PAKAI (INPUT)'!$Z$25,IF(AND(T144&gt;2500000000,T144&lt;=5000000000),'[26]Data Base PAKAI (INPUT)'!$AD$25,IF(AND(T144&gt;5000000000,T144&lt;=10000000000),'[26]Data Base PAKAI (INPUT)'!AH1070))))))))</f>
        <v>4</v>
      </c>
      <c r="AH144" s="87">
        <f t="shared" si="58"/>
        <v>1800000</v>
      </c>
      <c r="AI144" s="87">
        <f t="shared" si="59"/>
        <v>8000000</v>
      </c>
      <c r="AJ144" s="99">
        <f t="shared" si="60"/>
        <v>8000000</v>
      </c>
      <c r="AK144" s="87"/>
      <c r="AL144" s="57">
        <f t="shared" si="61"/>
        <v>181250000</v>
      </c>
    </row>
    <row r="145" spans="1:38" ht="43.5" thickBot="1" x14ac:dyDescent="0.3">
      <c r="A145" s="90"/>
      <c r="B145" s="90"/>
      <c r="C145" s="90"/>
      <c r="D145" s="90"/>
      <c r="E145" s="90"/>
      <c r="F145" s="90"/>
      <c r="G145" s="91"/>
      <c r="H145" s="91"/>
      <c r="I145" s="92"/>
      <c r="J145" s="110" t="s">
        <v>311</v>
      </c>
      <c r="K145" s="92" t="s">
        <v>403</v>
      </c>
      <c r="L145" s="92" t="e">
        <f>INDEX('[26]PENINGKATAN SALURAN DRAINASE'!$D$4:$D$90,MATCH('KEGIATAN DBMSDA 2022'!K145,'[26]PENINGKATAN SALURAN DRAINASE'!$D$4:$D$90,0))</f>
        <v>#N/A</v>
      </c>
      <c r="M145" s="92" t="s">
        <v>404</v>
      </c>
      <c r="N145" s="92" t="e">
        <f>INDEX([26]!BARU_1[KELURAHAN],MATCH('KEGIATAN DBMSDA 2022'!K145,[26]!BARU_1[JUDUL],0))</f>
        <v>#REF!</v>
      </c>
      <c r="O145" s="93" t="s">
        <v>735</v>
      </c>
      <c r="P145" s="100" t="s">
        <v>239</v>
      </c>
      <c r="Q145" s="94" t="e">
        <f>#REF!&amp;" "&amp;#REF!</f>
        <v>#REF!</v>
      </c>
      <c r="R145" s="95" t="s">
        <v>66</v>
      </c>
      <c r="S145" s="87"/>
      <c r="T145" s="57">
        <f t="shared" si="55"/>
        <v>200000000</v>
      </c>
      <c r="U145" s="96" t="str">
        <f t="shared" si="53"/>
        <v>PL</v>
      </c>
      <c r="V145" s="87">
        <v>200000000</v>
      </c>
      <c r="W145" s="97" t="s">
        <v>236</v>
      </c>
      <c r="X145" s="98" t="s">
        <v>138</v>
      </c>
      <c r="Y145" s="88" t="s">
        <v>139</v>
      </c>
      <c r="Z145" s="88">
        <v>1</v>
      </c>
      <c r="AA145" s="88"/>
      <c r="AB145" s="57">
        <f t="shared" si="56"/>
        <v>350000</v>
      </c>
      <c r="AC145" s="87">
        <f>IF(AND(T145&gt;1,T145&lt;=200000000),'[26]Data Base PAKAI (INPUT)'!$E$24,IF(AND(T145&gt;200000000),'[26]Data Base PAKAI (INPUT)'!$M$24))</f>
        <v>4</v>
      </c>
      <c r="AD145" s="87">
        <f>IF(AND(T145&gt;1,T145&lt;=200000000),'[26]Data Base PAKAI (INPUT)'!$F$24,IF(AND(T145&gt;200000000,T145&lt;=1000000000),'[26]Data Base PAKAI (INPUT)'!$V$24,IF(AND(T145&gt;1000000000),'[26]Data Base PAKAI (INPUT)'!$Z$24)))</f>
        <v>1</v>
      </c>
      <c r="AE145" s="87">
        <f t="shared" si="57"/>
        <v>600000</v>
      </c>
      <c r="AF145" s="87">
        <f>IF(AND(T145&gt;1,T145&lt;=1000000000),'[26]Data Base PAKAI (INPUT)'!$E$25,IF(AND(T145&gt;1000000000,T145&lt;=5000000000),'[26]Data Base PAKAI (INPUT)'!$Y$25,IF(AND(T145&gt;5000000000,T145&lt;=10000000000),'[26]Data Base PAKAI (INPUT)'!$AG$25)))</f>
        <v>3</v>
      </c>
      <c r="AG145" s="87">
        <f>IF(AND(T145&gt;1,T145&lt;=100000000),'[26]Data Base PAKAI (INPUT)'!$F$25,IF(AND(T145&gt;100000000,T145&lt;=200000000),'[26]Data Base PAKAI (INPUT)'!$J$25,IF(AND(T145&gt;200000000,T145&lt;=250000000),'[26]Data Base PAKAI (INPUT)'!$N$25,IF(AND(T145&gt;250000000,T145&lt;=500000000),'[26]Data Base PAKAI (INPUT)'!$R$25,IF(AND(T145&gt;500000000,T145&lt;=1000000000),'[26]Data Base PAKAI (INPUT)'!$V$25,IF(AND(T145&gt;1000000000,T145&lt;=2500000000),'[26]Data Base PAKAI (INPUT)'!$Z$25,IF(AND(T145&gt;2500000000,T145&lt;=5000000000),'[26]Data Base PAKAI (INPUT)'!$AD$25,IF(AND(T145&gt;5000000000,T145&lt;=10000000000),'[26]Data Base PAKAI (INPUT)'!AH1071))))))))</f>
        <v>4</v>
      </c>
      <c r="AH145" s="87">
        <f t="shared" si="58"/>
        <v>1800000</v>
      </c>
      <c r="AI145" s="87">
        <f t="shared" si="59"/>
        <v>8000000</v>
      </c>
      <c r="AJ145" s="99">
        <f t="shared" si="60"/>
        <v>8000000</v>
      </c>
      <c r="AK145" s="87"/>
      <c r="AL145" s="57">
        <f t="shared" si="61"/>
        <v>181250000</v>
      </c>
    </row>
    <row r="146" spans="1:38" ht="43.5" thickBot="1" x14ac:dyDescent="0.3">
      <c r="A146" s="90"/>
      <c r="B146" s="90"/>
      <c r="C146" s="90"/>
      <c r="D146" s="90"/>
      <c r="E146" s="90"/>
      <c r="F146" s="90"/>
      <c r="G146" s="91"/>
      <c r="H146" s="91"/>
      <c r="I146" s="92"/>
      <c r="J146" s="92" t="s">
        <v>311</v>
      </c>
      <c r="K146" s="92" t="s">
        <v>405</v>
      </c>
      <c r="L146" s="92" t="e">
        <f>INDEX('[26]PENINGKATAN SALURAN DRAINASE'!$D$4:$D$90,MATCH('KEGIATAN DBMSDA 2022'!K146,'[26]PENINGKATAN SALURAN DRAINASE'!$D$4:$D$90,0))</f>
        <v>#N/A</v>
      </c>
      <c r="M146" s="92" t="s">
        <v>405</v>
      </c>
      <c r="N146" s="92" t="e">
        <f>INDEX([26]!BARU_1[KELURAHAN],MATCH('KEGIATAN DBMSDA 2022'!K146,[26]!BARU_1[JUDUL],0))</f>
        <v>#REF!</v>
      </c>
      <c r="O146" s="93" t="s">
        <v>822</v>
      </c>
      <c r="P146" s="100" t="s">
        <v>406</v>
      </c>
      <c r="Q146" s="94" t="e">
        <f>#REF!&amp;" "&amp;#REF!</f>
        <v>#REF!</v>
      </c>
      <c r="R146" s="95" t="s">
        <v>66</v>
      </c>
      <c r="S146" s="87"/>
      <c r="T146" s="57">
        <f t="shared" si="55"/>
        <v>200000000</v>
      </c>
      <c r="U146" s="96" t="str">
        <f t="shared" si="53"/>
        <v>PL</v>
      </c>
      <c r="V146" s="87">
        <v>200000000</v>
      </c>
      <c r="W146" s="97" t="s">
        <v>137</v>
      </c>
      <c r="X146" s="98" t="s">
        <v>138</v>
      </c>
      <c r="Y146" s="88" t="s">
        <v>139</v>
      </c>
      <c r="Z146" s="88">
        <v>1</v>
      </c>
      <c r="AA146" s="88"/>
      <c r="AB146" s="57">
        <f t="shared" si="56"/>
        <v>350000</v>
      </c>
      <c r="AC146" s="87">
        <f>IF(AND(T146&gt;1,T146&lt;=200000000),'[26]Data Base PAKAI (INPUT)'!$E$24,IF(AND(T146&gt;200000000),'[26]Data Base PAKAI (INPUT)'!$M$24))</f>
        <v>4</v>
      </c>
      <c r="AD146" s="87">
        <f>IF(AND(T146&gt;1,T146&lt;=200000000),'[26]Data Base PAKAI (INPUT)'!$F$24,IF(AND(T146&gt;200000000,T146&lt;=1000000000),'[26]Data Base PAKAI (INPUT)'!$V$24,IF(AND(T146&gt;1000000000),'[26]Data Base PAKAI (INPUT)'!$Z$24)))</f>
        <v>1</v>
      </c>
      <c r="AE146" s="87">
        <f t="shared" si="57"/>
        <v>600000</v>
      </c>
      <c r="AF146" s="87">
        <f>IF(AND(T146&gt;1,T146&lt;=1000000000),'[26]Data Base PAKAI (INPUT)'!$E$25,IF(AND(T146&gt;1000000000,T146&lt;=5000000000),'[26]Data Base PAKAI (INPUT)'!$Y$25,IF(AND(T146&gt;5000000000,T146&lt;=10000000000),'[26]Data Base PAKAI (INPUT)'!$AG$25)))</f>
        <v>3</v>
      </c>
      <c r="AG146" s="87">
        <f>IF(AND(T146&gt;1,T146&lt;=100000000),'[26]Data Base PAKAI (INPUT)'!$F$25,IF(AND(T146&gt;100000000,T146&lt;=200000000),'[26]Data Base PAKAI (INPUT)'!$J$25,IF(AND(T146&gt;200000000,T146&lt;=250000000),'[26]Data Base PAKAI (INPUT)'!$N$25,IF(AND(T146&gt;250000000,T146&lt;=500000000),'[26]Data Base PAKAI (INPUT)'!$R$25,IF(AND(T146&gt;500000000,T146&lt;=1000000000),'[26]Data Base PAKAI (INPUT)'!$V$25,IF(AND(T146&gt;1000000000,T146&lt;=2500000000),'[26]Data Base PAKAI (INPUT)'!$Z$25,IF(AND(T146&gt;2500000000,T146&lt;=5000000000),'[26]Data Base PAKAI (INPUT)'!$AD$25,IF(AND(T146&gt;5000000000,T146&lt;=10000000000),'[26]Data Base PAKAI (INPUT)'!AH1073))))))))</f>
        <v>4</v>
      </c>
      <c r="AH146" s="87">
        <f t="shared" si="58"/>
        <v>1800000</v>
      </c>
      <c r="AI146" s="87">
        <f t="shared" si="59"/>
        <v>8000000</v>
      </c>
      <c r="AJ146" s="99">
        <f t="shared" si="60"/>
        <v>8000000</v>
      </c>
      <c r="AK146" s="87"/>
      <c r="AL146" s="57">
        <f t="shared" si="61"/>
        <v>181250000</v>
      </c>
    </row>
    <row r="147" spans="1:38" ht="43.5" thickBot="1" x14ac:dyDescent="0.3">
      <c r="A147" s="90"/>
      <c r="B147" s="90"/>
      <c r="C147" s="90"/>
      <c r="D147" s="90"/>
      <c r="E147" s="90"/>
      <c r="F147" s="90"/>
      <c r="G147" s="91"/>
      <c r="H147" s="91"/>
      <c r="I147" s="92"/>
      <c r="J147" s="110" t="s">
        <v>311</v>
      </c>
      <c r="K147" s="92" t="s">
        <v>407</v>
      </c>
      <c r="L147" s="92" t="e">
        <f>INDEX('[26]PENINGKATAN SALURAN DRAINASE'!$D$4:$D$90,MATCH('KEGIATAN DBMSDA 2022'!K147,'[26]PENINGKATAN SALURAN DRAINASE'!$D$4:$D$90,0))</f>
        <v>#N/A</v>
      </c>
      <c r="M147" s="92" t="s">
        <v>408</v>
      </c>
      <c r="N147" s="92" t="e">
        <f>INDEX([26]!BARU_1[KELURAHAN],MATCH('KEGIATAN DBMSDA 2022'!K147,[26]!BARU_1[JUDUL],0))</f>
        <v>#REF!</v>
      </c>
      <c r="O147" s="93" t="s">
        <v>1840</v>
      </c>
      <c r="P147" s="100"/>
      <c r="Q147" s="94" t="e">
        <f>#REF!&amp;" "&amp;#REF!</f>
        <v>#REF!</v>
      </c>
      <c r="R147" s="95" t="s">
        <v>66</v>
      </c>
      <c r="S147" s="87"/>
      <c r="T147" s="57">
        <f t="shared" si="55"/>
        <v>100000000</v>
      </c>
      <c r="U147" s="96" t="str">
        <f t="shared" si="53"/>
        <v>PL</v>
      </c>
      <c r="V147" s="87">
        <v>100000000</v>
      </c>
      <c r="W147" s="97" t="s">
        <v>409</v>
      </c>
      <c r="X147" s="98" t="s">
        <v>138</v>
      </c>
      <c r="Y147" s="88" t="s">
        <v>139</v>
      </c>
      <c r="Z147" s="88">
        <v>1</v>
      </c>
      <c r="AA147" s="88"/>
      <c r="AB147" s="57">
        <f t="shared" si="56"/>
        <v>350000</v>
      </c>
      <c r="AC147" s="87">
        <f>IF(AND(T147&gt;1,T147&lt;=200000000),'[26]Data Base PAKAI (INPUT)'!$E$24,IF(AND(T147&gt;200000000),'[26]Data Base PAKAI (INPUT)'!$M$24))</f>
        <v>4</v>
      </c>
      <c r="AD147" s="87">
        <f>IF(AND(T147&gt;1,T147&lt;=200000000),'[26]Data Base PAKAI (INPUT)'!$F$24,IF(AND(T147&gt;200000000,T147&lt;=1000000000),'[26]Data Base PAKAI (INPUT)'!$V$24,IF(AND(T147&gt;1000000000),'[26]Data Base PAKAI (INPUT)'!$Z$24)))</f>
        <v>1</v>
      </c>
      <c r="AE147" s="87">
        <f t="shared" si="57"/>
        <v>600000</v>
      </c>
      <c r="AF147" s="87">
        <f>IF(AND(T147&gt;1,T147&lt;=1000000000),'[26]Data Base PAKAI (INPUT)'!$E$25,IF(AND(T147&gt;1000000000,T147&lt;=5000000000),'[26]Data Base PAKAI (INPUT)'!$Y$25,IF(AND(T147&gt;5000000000,T147&lt;=10000000000),'[26]Data Base PAKAI (INPUT)'!$AG$25)))</f>
        <v>3</v>
      </c>
      <c r="AG147" s="87">
        <f>IF(AND(T147&gt;1,T147&lt;=100000000),'[26]Data Base PAKAI (INPUT)'!$F$25,IF(AND(T147&gt;100000000,T147&lt;=200000000),'[26]Data Base PAKAI (INPUT)'!$J$25,IF(AND(T147&gt;200000000,T147&lt;=250000000),'[26]Data Base PAKAI (INPUT)'!$N$25,IF(AND(T147&gt;250000000,T147&lt;=500000000),'[26]Data Base PAKAI (INPUT)'!$R$25,IF(AND(T147&gt;500000000,T147&lt;=1000000000),'[26]Data Base PAKAI (INPUT)'!$V$25,IF(AND(T147&gt;1000000000,T147&lt;=2500000000),'[26]Data Base PAKAI (INPUT)'!$Z$25,IF(AND(T147&gt;2500000000,T147&lt;=5000000000),'[26]Data Base PAKAI (INPUT)'!$AD$25,IF(AND(T147&gt;5000000000,T147&lt;=10000000000),'[26]Data Base PAKAI (INPUT)'!AH1074))))))))</f>
        <v>3</v>
      </c>
      <c r="AH147" s="87">
        <f t="shared" si="58"/>
        <v>1350000</v>
      </c>
      <c r="AI147" s="87">
        <f t="shared" si="59"/>
        <v>4000000</v>
      </c>
      <c r="AJ147" s="99">
        <f t="shared" si="60"/>
        <v>4000000</v>
      </c>
      <c r="AK147" s="87"/>
      <c r="AL147" s="57">
        <f t="shared" si="61"/>
        <v>89700000</v>
      </c>
    </row>
    <row r="148" spans="1:38" ht="43.5" thickBot="1" x14ac:dyDescent="0.3">
      <c r="A148" s="90"/>
      <c r="B148" s="90"/>
      <c r="C148" s="90"/>
      <c r="D148" s="90"/>
      <c r="E148" s="90"/>
      <c r="F148" s="90"/>
      <c r="G148" s="91"/>
      <c r="H148" s="91"/>
      <c r="I148" s="92"/>
      <c r="J148" s="110" t="s">
        <v>311</v>
      </c>
      <c r="K148" s="92" t="s">
        <v>410</v>
      </c>
      <c r="L148" s="92" t="e">
        <f>INDEX('[26]PENINGKATAN SALURAN DRAINASE'!$D$4:$D$90,MATCH('KEGIATAN DBMSDA 2022'!K148,'[26]PENINGKATAN SALURAN DRAINASE'!$D$4:$D$90,0))</f>
        <v>#N/A</v>
      </c>
      <c r="M148" s="92" t="s">
        <v>411</v>
      </c>
      <c r="N148" s="92" t="e">
        <f>INDEX([26]!BARU_1[KELURAHAN],MATCH('KEGIATAN DBMSDA 2022'!K148,[26]!BARU_1[JUDUL],0))</f>
        <v>#REF!</v>
      </c>
      <c r="O148" s="93" t="s">
        <v>1840</v>
      </c>
      <c r="P148" s="100"/>
      <c r="Q148" s="94" t="e">
        <f>#REF!&amp;" "&amp;#REF!</f>
        <v>#REF!</v>
      </c>
      <c r="R148" s="95" t="s">
        <v>66</v>
      </c>
      <c r="S148" s="87"/>
      <c r="T148" s="57">
        <f t="shared" si="55"/>
        <v>200000000</v>
      </c>
      <c r="U148" s="96" t="str">
        <f t="shared" si="53"/>
        <v>PL</v>
      </c>
      <c r="V148" s="87">
        <v>200000000</v>
      </c>
      <c r="W148" s="97" t="s">
        <v>409</v>
      </c>
      <c r="X148" s="98" t="s">
        <v>138</v>
      </c>
      <c r="Y148" s="88" t="s">
        <v>139</v>
      </c>
      <c r="Z148" s="88">
        <v>1</v>
      </c>
      <c r="AA148" s="88"/>
      <c r="AB148" s="57">
        <f t="shared" si="56"/>
        <v>350000</v>
      </c>
      <c r="AC148" s="87">
        <f>IF(AND(T148&gt;1,T148&lt;=200000000),'[26]Data Base PAKAI (INPUT)'!$E$24,IF(AND(T148&gt;200000000),'[26]Data Base PAKAI (INPUT)'!$M$24))</f>
        <v>4</v>
      </c>
      <c r="AD148" s="87">
        <f>IF(AND(T148&gt;1,T148&lt;=200000000),'[26]Data Base PAKAI (INPUT)'!$F$24,IF(AND(T148&gt;200000000,T148&lt;=1000000000),'[26]Data Base PAKAI (INPUT)'!$V$24,IF(AND(T148&gt;1000000000),'[26]Data Base PAKAI (INPUT)'!$Z$24)))</f>
        <v>1</v>
      </c>
      <c r="AE148" s="87">
        <f t="shared" si="57"/>
        <v>600000</v>
      </c>
      <c r="AF148" s="87">
        <f>IF(AND(T148&gt;1,T148&lt;=1000000000),'[26]Data Base PAKAI (INPUT)'!$E$25,IF(AND(T148&gt;1000000000,T148&lt;=5000000000),'[26]Data Base PAKAI (INPUT)'!$Y$25,IF(AND(T148&gt;5000000000,T148&lt;=10000000000),'[26]Data Base PAKAI (INPUT)'!$AG$25)))</f>
        <v>3</v>
      </c>
      <c r="AG148" s="87">
        <f>IF(AND(T148&gt;1,T148&lt;=100000000),'[26]Data Base PAKAI (INPUT)'!$F$25,IF(AND(T148&gt;100000000,T148&lt;=200000000),'[26]Data Base PAKAI (INPUT)'!$J$25,IF(AND(T148&gt;200000000,T148&lt;=250000000),'[26]Data Base PAKAI (INPUT)'!$N$25,IF(AND(T148&gt;250000000,T148&lt;=500000000),'[26]Data Base PAKAI (INPUT)'!$R$25,IF(AND(T148&gt;500000000,T148&lt;=1000000000),'[26]Data Base PAKAI (INPUT)'!$V$25,IF(AND(T148&gt;1000000000,T148&lt;=2500000000),'[26]Data Base PAKAI (INPUT)'!$Z$25,IF(AND(T148&gt;2500000000,T148&lt;=5000000000),'[26]Data Base PAKAI (INPUT)'!$AD$25,IF(AND(T148&gt;5000000000,T148&lt;=10000000000),'[26]Data Base PAKAI (INPUT)'!AH1075))))))))</f>
        <v>4</v>
      </c>
      <c r="AH148" s="87">
        <f t="shared" si="58"/>
        <v>1800000</v>
      </c>
      <c r="AI148" s="87">
        <f t="shared" si="59"/>
        <v>8000000</v>
      </c>
      <c r="AJ148" s="99">
        <f t="shared" si="60"/>
        <v>8000000</v>
      </c>
      <c r="AK148" s="87"/>
      <c r="AL148" s="57">
        <f t="shared" si="61"/>
        <v>181250000</v>
      </c>
    </row>
    <row r="149" spans="1:38" ht="43.5" thickBot="1" x14ac:dyDescent="0.3">
      <c r="A149" s="90"/>
      <c r="B149" s="90"/>
      <c r="C149" s="90"/>
      <c r="D149" s="90"/>
      <c r="E149" s="90"/>
      <c r="F149" s="90"/>
      <c r="G149" s="91"/>
      <c r="H149" s="91"/>
      <c r="I149" s="92"/>
      <c r="J149" s="110" t="s">
        <v>311</v>
      </c>
      <c r="K149" s="92" t="s">
        <v>412</v>
      </c>
      <c r="L149" s="92" t="e">
        <f>INDEX('[26]PENINGKATAN SALURAN DRAINASE'!$D$4:$D$90,MATCH('KEGIATAN DBMSDA 2022'!K149,'[26]PENINGKATAN SALURAN DRAINASE'!$D$4:$D$90,0))</f>
        <v>#N/A</v>
      </c>
      <c r="M149" s="92" t="s">
        <v>413</v>
      </c>
      <c r="N149" s="92" t="e">
        <f>INDEX([26]!BARU_1[KELURAHAN],MATCH('KEGIATAN DBMSDA 2022'!K149,[26]!BARU_1[JUDUL],0))</f>
        <v>#REF!</v>
      </c>
      <c r="O149" s="93" t="s">
        <v>120</v>
      </c>
      <c r="P149" s="100" t="s">
        <v>302</v>
      </c>
      <c r="Q149" s="94" t="e">
        <f>#REF!&amp;" "&amp;#REF!</f>
        <v>#REF!</v>
      </c>
      <c r="R149" s="95" t="s">
        <v>66</v>
      </c>
      <c r="S149" s="87"/>
      <c r="T149" s="57">
        <f t="shared" si="55"/>
        <v>200000000</v>
      </c>
      <c r="U149" s="96" t="str">
        <f t="shared" si="53"/>
        <v>PL</v>
      </c>
      <c r="V149" s="87">
        <v>200000000</v>
      </c>
      <c r="W149" s="97" t="s">
        <v>142</v>
      </c>
      <c r="X149" s="98" t="s">
        <v>138</v>
      </c>
      <c r="Y149" s="88" t="s">
        <v>139</v>
      </c>
      <c r="Z149" s="88">
        <v>1</v>
      </c>
      <c r="AA149" s="88"/>
      <c r="AB149" s="57">
        <f t="shared" si="56"/>
        <v>350000</v>
      </c>
      <c r="AC149" s="87">
        <f>IF(AND(T149&gt;1,T149&lt;=200000000),'[26]Data Base PAKAI (INPUT)'!$E$24,IF(AND(T149&gt;200000000),'[26]Data Base PAKAI (INPUT)'!$M$24))</f>
        <v>4</v>
      </c>
      <c r="AD149" s="87">
        <f>IF(AND(T149&gt;1,T149&lt;=200000000),'[26]Data Base PAKAI (INPUT)'!$F$24,IF(AND(T149&gt;200000000,T149&lt;=1000000000),'[26]Data Base PAKAI (INPUT)'!$V$24,IF(AND(T149&gt;1000000000),'[26]Data Base PAKAI (INPUT)'!$Z$24)))</f>
        <v>1</v>
      </c>
      <c r="AE149" s="87">
        <f t="shared" si="57"/>
        <v>600000</v>
      </c>
      <c r="AF149" s="87">
        <f>IF(AND(T149&gt;1,T149&lt;=1000000000),'[26]Data Base PAKAI (INPUT)'!$E$25,IF(AND(T149&gt;1000000000,T149&lt;=5000000000),'[26]Data Base PAKAI (INPUT)'!$Y$25,IF(AND(T149&gt;5000000000,T149&lt;=10000000000),'[26]Data Base PAKAI (INPUT)'!$AG$25)))</f>
        <v>3</v>
      </c>
      <c r="AG149" s="87">
        <f>IF(AND(T149&gt;1,T149&lt;=100000000),'[26]Data Base PAKAI (INPUT)'!$F$25,IF(AND(T149&gt;100000000,T149&lt;=200000000),'[26]Data Base PAKAI (INPUT)'!$J$25,IF(AND(T149&gt;200000000,T149&lt;=250000000),'[26]Data Base PAKAI (INPUT)'!$N$25,IF(AND(T149&gt;250000000,T149&lt;=500000000),'[26]Data Base PAKAI (INPUT)'!$R$25,IF(AND(T149&gt;500000000,T149&lt;=1000000000),'[26]Data Base PAKAI (INPUT)'!$V$25,IF(AND(T149&gt;1000000000,T149&lt;=2500000000),'[26]Data Base PAKAI (INPUT)'!$Z$25,IF(AND(T149&gt;2500000000,T149&lt;=5000000000),'[26]Data Base PAKAI (INPUT)'!$AD$25,IF(AND(T149&gt;5000000000,T149&lt;=10000000000),'[26]Data Base PAKAI (INPUT)'!AH1077))))))))</f>
        <v>4</v>
      </c>
      <c r="AH149" s="87">
        <f t="shared" si="58"/>
        <v>1800000</v>
      </c>
      <c r="AI149" s="87">
        <f t="shared" si="59"/>
        <v>8000000</v>
      </c>
      <c r="AJ149" s="99">
        <f t="shared" si="60"/>
        <v>8000000</v>
      </c>
      <c r="AK149" s="87"/>
      <c r="AL149" s="57">
        <f t="shared" si="61"/>
        <v>181250000</v>
      </c>
    </row>
    <row r="150" spans="1:38" ht="43.5" thickBot="1" x14ac:dyDescent="0.3">
      <c r="A150" s="90"/>
      <c r="B150" s="90"/>
      <c r="C150" s="90"/>
      <c r="D150" s="90"/>
      <c r="E150" s="90"/>
      <c r="F150" s="90"/>
      <c r="G150" s="91"/>
      <c r="H150" s="91"/>
      <c r="I150" s="92"/>
      <c r="J150" s="110" t="s">
        <v>311</v>
      </c>
      <c r="K150" s="92" t="s">
        <v>414</v>
      </c>
      <c r="L150" s="92" t="e">
        <f>INDEX('[26]PENINGKATAN SALURAN DRAINASE'!$D$4:$D$90,MATCH('KEGIATAN DBMSDA 2022'!K150,'[26]PENINGKATAN SALURAN DRAINASE'!$D$4:$D$90,0))</f>
        <v>#N/A</v>
      </c>
      <c r="M150" s="92" t="s">
        <v>415</v>
      </c>
      <c r="N150" s="92" t="e">
        <f>INDEX([26]!BARU_1[KELURAHAN],MATCH('KEGIATAN DBMSDA 2022'!K150,[26]!BARU_1[JUDUL],0))</f>
        <v>#REF!</v>
      </c>
      <c r="O150" s="93" t="s">
        <v>120</v>
      </c>
      <c r="P150" s="100" t="s">
        <v>289</v>
      </c>
      <c r="Q150" s="94" t="e">
        <f>#REF!&amp;" "&amp;#REF!</f>
        <v>#REF!</v>
      </c>
      <c r="R150" s="95" t="s">
        <v>66</v>
      </c>
      <c r="S150" s="87"/>
      <c r="T150" s="57">
        <f t="shared" si="55"/>
        <v>200000000</v>
      </c>
      <c r="U150" s="96" t="str">
        <f t="shared" si="53"/>
        <v>PL</v>
      </c>
      <c r="V150" s="87">
        <v>200000000</v>
      </c>
      <c r="W150" s="97" t="s">
        <v>142</v>
      </c>
      <c r="X150" s="98" t="s">
        <v>138</v>
      </c>
      <c r="Y150" s="88" t="s">
        <v>139</v>
      </c>
      <c r="Z150" s="88">
        <v>1</v>
      </c>
      <c r="AA150" s="88"/>
      <c r="AB150" s="57">
        <f t="shared" si="56"/>
        <v>350000</v>
      </c>
      <c r="AC150" s="87">
        <f>IF(AND(T150&gt;1,T150&lt;=200000000),'[26]Data Base PAKAI (INPUT)'!$E$24,IF(AND(T150&gt;200000000),'[26]Data Base PAKAI (INPUT)'!$M$24))</f>
        <v>4</v>
      </c>
      <c r="AD150" s="87">
        <f>IF(AND(T150&gt;1,T150&lt;=200000000),'[26]Data Base PAKAI (INPUT)'!$F$24,IF(AND(T150&gt;200000000,T150&lt;=1000000000),'[26]Data Base PAKAI (INPUT)'!$V$24,IF(AND(T150&gt;1000000000),'[26]Data Base PAKAI (INPUT)'!$Z$24)))</f>
        <v>1</v>
      </c>
      <c r="AE150" s="87">
        <f t="shared" si="57"/>
        <v>600000</v>
      </c>
      <c r="AF150" s="87">
        <f>IF(AND(T150&gt;1,T150&lt;=1000000000),'[26]Data Base PAKAI (INPUT)'!$E$25,IF(AND(T150&gt;1000000000,T150&lt;=5000000000),'[26]Data Base PAKAI (INPUT)'!$Y$25,IF(AND(T150&gt;5000000000,T150&lt;=10000000000),'[26]Data Base PAKAI (INPUT)'!$AG$25)))</f>
        <v>3</v>
      </c>
      <c r="AG150" s="87">
        <f>IF(AND(T150&gt;1,T150&lt;=100000000),'[26]Data Base PAKAI (INPUT)'!$F$25,IF(AND(T150&gt;100000000,T150&lt;=200000000),'[26]Data Base PAKAI (INPUT)'!$J$25,IF(AND(T150&gt;200000000,T150&lt;=250000000),'[26]Data Base PAKAI (INPUT)'!$N$25,IF(AND(T150&gt;250000000,T150&lt;=500000000),'[26]Data Base PAKAI (INPUT)'!$R$25,IF(AND(T150&gt;500000000,T150&lt;=1000000000),'[26]Data Base PAKAI (INPUT)'!$V$25,IF(AND(T150&gt;1000000000,T150&lt;=2500000000),'[26]Data Base PAKAI (INPUT)'!$Z$25,IF(AND(T150&gt;2500000000,T150&lt;=5000000000),'[26]Data Base PAKAI (INPUT)'!$AD$25,IF(AND(T150&gt;5000000000,T150&lt;=10000000000),'[26]Data Base PAKAI (INPUT)'!AH1078))))))))</f>
        <v>4</v>
      </c>
      <c r="AH150" s="87">
        <f t="shared" si="58"/>
        <v>1800000</v>
      </c>
      <c r="AI150" s="87">
        <f t="shared" si="59"/>
        <v>8000000</v>
      </c>
      <c r="AJ150" s="99">
        <f t="shared" si="60"/>
        <v>8000000</v>
      </c>
      <c r="AK150" s="87"/>
      <c r="AL150" s="57">
        <f t="shared" si="61"/>
        <v>181250000</v>
      </c>
    </row>
    <row r="151" spans="1:38" ht="43.5" thickBot="1" x14ac:dyDescent="0.3">
      <c r="A151" s="90"/>
      <c r="B151" s="90"/>
      <c r="C151" s="90"/>
      <c r="D151" s="90"/>
      <c r="E151" s="90"/>
      <c r="F151" s="90"/>
      <c r="G151" s="91"/>
      <c r="H151" s="91"/>
      <c r="I151" s="92"/>
      <c r="J151" s="92" t="s">
        <v>311</v>
      </c>
      <c r="K151" s="92" t="s">
        <v>416</v>
      </c>
      <c r="L151" s="92" t="e">
        <f>INDEX('[26]PENINGKATAN SALURAN DRAINASE'!$D$4:$D$90,MATCH('KEGIATAN DBMSDA 2022'!K151,'[26]PENINGKATAN SALURAN DRAINASE'!$D$4:$D$90,0))</f>
        <v>#N/A</v>
      </c>
      <c r="M151" s="92" t="s">
        <v>417</v>
      </c>
      <c r="N151" s="92" t="e">
        <f>INDEX([26]!BARU_1[KELURAHAN],MATCH('KEGIATAN DBMSDA 2022'!K151,[26]!BARU_1[JUDUL],0))</f>
        <v>#REF!</v>
      </c>
      <c r="O151" s="93" t="s">
        <v>120</v>
      </c>
      <c r="P151" s="100" t="s">
        <v>289</v>
      </c>
      <c r="Q151" s="94" t="e">
        <f>#REF!&amp;" "&amp;#REF!</f>
        <v>#REF!</v>
      </c>
      <c r="R151" s="95" t="s">
        <v>66</v>
      </c>
      <c r="S151" s="87"/>
      <c r="T151" s="57">
        <f t="shared" si="55"/>
        <v>150000000</v>
      </c>
      <c r="U151" s="96" t="str">
        <f t="shared" si="53"/>
        <v>PL</v>
      </c>
      <c r="V151" s="87">
        <v>150000000</v>
      </c>
      <c r="W151" s="97" t="s">
        <v>142</v>
      </c>
      <c r="X151" s="98" t="s">
        <v>138</v>
      </c>
      <c r="Y151" s="88" t="s">
        <v>139</v>
      </c>
      <c r="Z151" s="88">
        <v>1</v>
      </c>
      <c r="AA151" s="88"/>
      <c r="AB151" s="57">
        <f t="shared" si="56"/>
        <v>350000</v>
      </c>
      <c r="AC151" s="87">
        <f>IF(AND(T151&gt;1,T151&lt;=200000000),'[26]Data Base PAKAI (INPUT)'!$E$24,IF(AND(T151&gt;200000000),'[26]Data Base PAKAI (INPUT)'!$M$24))</f>
        <v>4</v>
      </c>
      <c r="AD151" s="87">
        <f>IF(AND(T151&gt;1,T151&lt;=200000000),'[26]Data Base PAKAI (INPUT)'!$F$24,IF(AND(T151&gt;200000000,T151&lt;=1000000000),'[26]Data Base PAKAI (INPUT)'!$V$24,IF(AND(T151&gt;1000000000),'[26]Data Base PAKAI (INPUT)'!$Z$24)))</f>
        <v>1</v>
      </c>
      <c r="AE151" s="87">
        <f t="shared" si="57"/>
        <v>600000</v>
      </c>
      <c r="AF151" s="87">
        <f>IF(AND(T151&gt;1,T151&lt;=1000000000),'[26]Data Base PAKAI (INPUT)'!$E$25,IF(AND(T151&gt;1000000000,T151&lt;=5000000000),'[26]Data Base PAKAI (INPUT)'!$Y$25,IF(AND(T151&gt;5000000000,T151&lt;=10000000000),'[26]Data Base PAKAI (INPUT)'!$AG$25)))</f>
        <v>3</v>
      </c>
      <c r="AG151" s="87">
        <f>IF(AND(T151&gt;1,T151&lt;=100000000),'[26]Data Base PAKAI (INPUT)'!$F$25,IF(AND(T151&gt;100000000,T151&lt;=200000000),'[26]Data Base PAKAI (INPUT)'!$J$25,IF(AND(T151&gt;200000000,T151&lt;=250000000),'[26]Data Base PAKAI (INPUT)'!$N$25,IF(AND(T151&gt;250000000,T151&lt;=500000000),'[26]Data Base PAKAI (INPUT)'!$R$25,IF(AND(T151&gt;500000000,T151&lt;=1000000000),'[26]Data Base PAKAI (INPUT)'!$V$25,IF(AND(T151&gt;1000000000,T151&lt;=2500000000),'[26]Data Base PAKAI (INPUT)'!$Z$25,IF(AND(T151&gt;2500000000,T151&lt;=5000000000),'[26]Data Base PAKAI (INPUT)'!$AD$25,IF(AND(T151&gt;5000000000,T151&lt;=10000000000),'[26]Data Base PAKAI (INPUT)'!AH1079))))))))</f>
        <v>4</v>
      </c>
      <c r="AH151" s="87">
        <f t="shared" si="58"/>
        <v>1800000</v>
      </c>
      <c r="AI151" s="87">
        <f t="shared" si="59"/>
        <v>6000000</v>
      </c>
      <c r="AJ151" s="99">
        <f t="shared" si="60"/>
        <v>6000000</v>
      </c>
      <c r="AK151" s="87"/>
      <c r="AL151" s="57">
        <f t="shared" si="61"/>
        <v>135250000</v>
      </c>
    </row>
    <row r="152" spans="1:38" ht="43.5" thickBot="1" x14ac:dyDescent="0.3">
      <c r="A152" s="90"/>
      <c r="B152" s="90"/>
      <c r="C152" s="90"/>
      <c r="D152" s="90"/>
      <c r="E152" s="90"/>
      <c r="F152" s="90"/>
      <c r="G152" s="91"/>
      <c r="H152" s="91"/>
      <c r="I152" s="92"/>
      <c r="J152" s="110" t="s">
        <v>311</v>
      </c>
      <c r="K152" s="92" t="s">
        <v>418</v>
      </c>
      <c r="L152" s="92" t="e">
        <f>INDEX('[26]PENINGKATAN SALURAN DRAINASE'!$D$4:$D$90,MATCH('KEGIATAN DBMSDA 2022'!K152,'[26]PENINGKATAN SALURAN DRAINASE'!$D$4:$D$90,0))</f>
        <v>#N/A</v>
      </c>
      <c r="M152" s="92" t="s">
        <v>419</v>
      </c>
      <c r="N152" s="92" t="e">
        <f>INDEX([26]!BARU_1[KELURAHAN],MATCH('KEGIATAN DBMSDA 2022'!K152,[26]!BARU_1[JUDUL],0))</f>
        <v>#REF!</v>
      </c>
      <c r="O152" s="93" t="s">
        <v>120</v>
      </c>
      <c r="P152" s="100" t="s">
        <v>229</v>
      </c>
      <c r="Q152" s="94" t="e">
        <f>#REF!&amp;" "&amp;#REF!</f>
        <v>#REF!</v>
      </c>
      <c r="R152" s="95" t="s">
        <v>66</v>
      </c>
      <c r="S152" s="87"/>
      <c r="T152" s="57">
        <f t="shared" si="55"/>
        <v>200000000</v>
      </c>
      <c r="U152" s="96" t="str">
        <f t="shared" si="53"/>
        <v>PL</v>
      </c>
      <c r="V152" s="87">
        <v>200000000</v>
      </c>
      <c r="W152" s="97" t="s">
        <v>142</v>
      </c>
      <c r="X152" s="98" t="s">
        <v>138</v>
      </c>
      <c r="Y152" s="88" t="s">
        <v>139</v>
      </c>
      <c r="Z152" s="88">
        <v>1</v>
      </c>
      <c r="AA152" s="88"/>
      <c r="AB152" s="57">
        <f t="shared" si="56"/>
        <v>350000</v>
      </c>
      <c r="AC152" s="87">
        <f>IF(AND(T152&gt;1,T152&lt;=200000000),'[26]Data Base PAKAI (INPUT)'!$E$24,IF(AND(T152&gt;200000000),'[26]Data Base PAKAI (INPUT)'!$M$24))</f>
        <v>4</v>
      </c>
      <c r="AD152" s="87">
        <f>IF(AND(T152&gt;1,T152&lt;=200000000),'[26]Data Base PAKAI (INPUT)'!$F$24,IF(AND(T152&gt;200000000,T152&lt;=1000000000),'[26]Data Base PAKAI (INPUT)'!$V$24,IF(AND(T152&gt;1000000000),'[26]Data Base PAKAI (INPUT)'!$Z$24)))</f>
        <v>1</v>
      </c>
      <c r="AE152" s="87">
        <f t="shared" si="57"/>
        <v>600000</v>
      </c>
      <c r="AF152" s="87">
        <f>IF(AND(T152&gt;1,T152&lt;=1000000000),'[26]Data Base PAKAI (INPUT)'!$E$25,IF(AND(T152&gt;1000000000,T152&lt;=5000000000),'[26]Data Base PAKAI (INPUT)'!$Y$25,IF(AND(T152&gt;5000000000,T152&lt;=10000000000),'[26]Data Base PAKAI (INPUT)'!$AG$25)))</f>
        <v>3</v>
      </c>
      <c r="AG152" s="87">
        <f>IF(AND(T152&gt;1,T152&lt;=100000000),'[26]Data Base PAKAI (INPUT)'!$F$25,IF(AND(T152&gt;100000000,T152&lt;=200000000),'[26]Data Base PAKAI (INPUT)'!$J$25,IF(AND(T152&gt;200000000,T152&lt;=250000000),'[26]Data Base PAKAI (INPUT)'!$N$25,IF(AND(T152&gt;250000000,T152&lt;=500000000),'[26]Data Base PAKAI (INPUT)'!$R$25,IF(AND(T152&gt;500000000,T152&lt;=1000000000),'[26]Data Base PAKAI (INPUT)'!$V$25,IF(AND(T152&gt;1000000000,T152&lt;=2500000000),'[26]Data Base PAKAI (INPUT)'!$Z$25,IF(AND(T152&gt;2500000000,T152&lt;=5000000000),'[26]Data Base PAKAI (INPUT)'!$AD$25,IF(AND(T152&gt;5000000000,T152&lt;=10000000000),'[26]Data Base PAKAI (INPUT)'!AH1080))))))))</f>
        <v>4</v>
      </c>
      <c r="AH152" s="87">
        <f t="shared" si="58"/>
        <v>1800000</v>
      </c>
      <c r="AI152" s="87">
        <f t="shared" si="59"/>
        <v>8000000</v>
      </c>
      <c r="AJ152" s="99">
        <f t="shared" si="60"/>
        <v>8000000</v>
      </c>
      <c r="AK152" s="87"/>
      <c r="AL152" s="57">
        <f t="shared" si="61"/>
        <v>181250000</v>
      </c>
    </row>
    <row r="153" spans="1:38" ht="43.5" thickBot="1" x14ac:dyDescent="0.3">
      <c r="A153" s="90"/>
      <c r="B153" s="90"/>
      <c r="C153" s="90"/>
      <c r="D153" s="90"/>
      <c r="E153" s="90"/>
      <c r="F153" s="90"/>
      <c r="G153" s="91"/>
      <c r="H153" s="91"/>
      <c r="I153" s="92"/>
      <c r="J153" s="110" t="s">
        <v>311</v>
      </c>
      <c r="K153" s="92" t="s">
        <v>420</v>
      </c>
      <c r="L153" s="92" t="e">
        <f>INDEX('[26]PENINGKATAN SALURAN DRAINASE'!$D$4:$D$90,MATCH('KEGIATAN DBMSDA 2022'!K153,'[26]PENINGKATAN SALURAN DRAINASE'!$D$4:$D$90,0))</f>
        <v>#N/A</v>
      </c>
      <c r="M153" s="92" t="s">
        <v>421</v>
      </c>
      <c r="N153" s="92" t="e">
        <f>INDEX([26]!BARU_1[KELURAHAN],MATCH('KEGIATAN DBMSDA 2022'!K153,[26]!BARU_1[JUDUL],0))</f>
        <v>#REF!</v>
      </c>
      <c r="O153" s="93" t="s">
        <v>120</v>
      </c>
      <c r="P153" s="100" t="s">
        <v>422</v>
      </c>
      <c r="Q153" s="94" t="e">
        <f>#REF!&amp;" "&amp;#REF!</f>
        <v>#REF!</v>
      </c>
      <c r="R153" s="95" t="s">
        <v>66</v>
      </c>
      <c r="S153" s="87"/>
      <c r="T153" s="57">
        <f t="shared" si="55"/>
        <v>100000000</v>
      </c>
      <c r="U153" s="96" t="str">
        <f t="shared" si="53"/>
        <v>PL</v>
      </c>
      <c r="V153" s="87">
        <v>100000000</v>
      </c>
      <c r="W153" s="97" t="s">
        <v>142</v>
      </c>
      <c r="X153" s="98" t="s">
        <v>138</v>
      </c>
      <c r="Y153" s="88" t="s">
        <v>139</v>
      </c>
      <c r="Z153" s="88">
        <v>1</v>
      </c>
      <c r="AA153" s="88"/>
      <c r="AB153" s="57">
        <f t="shared" si="56"/>
        <v>350000</v>
      </c>
      <c r="AC153" s="87">
        <f>IF(AND(T153&gt;1,T153&lt;=200000000),'[26]Data Base PAKAI (INPUT)'!$E$24,IF(AND(T153&gt;200000000),'[26]Data Base PAKAI (INPUT)'!$M$24))</f>
        <v>4</v>
      </c>
      <c r="AD153" s="87">
        <f>IF(AND(T153&gt;1,T153&lt;=200000000),'[26]Data Base PAKAI (INPUT)'!$F$24,IF(AND(T153&gt;200000000,T153&lt;=1000000000),'[26]Data Base PAKAI (INPUT)'!$V$24,IF(AND(T153&gt;1000000000),'[26]Data Base PAKAI (INPUT)'!$Z$24)))</f>
        <v>1</v>
      </c>
      <c r="AE153" s="87">
        <f t="shared" si="57"/>
        <v>600000</v>
      </c>
      <c r="AF153" s="87">
        <f>IF(AND(T153&gt;1,T153&lt;=1000000000),'[26]Data Base PAKAI (INPUT)'!$E$25,IF(AND(T153&gt;1000000000,T153&lt;=5000000000),'[26]Data Base PAKAI (INPUT)'!$Y$25,IF(AND(T153&gt;5000000000,T153&lt;=10000000000),'[26]Data Base PAKAI (INPUT)'!$AG$25)))</f>
        <v>3</v>
      </c>
      <c r="AG153" s="87">
        <f>IF(AND(T153&gt;1,T153&lt;=100000000),'[26]Data Base PAKAI (INPUT)'!$F$25,IF(AND(T153&gt;100000000,T153&lt;=200000000),'[26]Data Base PAKAI (INPUT)'!$J$25,IF(AND(T153&gt;200000000,T153&lt;=250000000),'[26]Data Base PAKAI (INPUT)'!$N$25,IF(AND(T153&gt;250000000,T153&lt;=500000000),'[26]Data Base PAKAI (INPUT)'!$R$25,IF(AND(T153&gt;500000000,T153&lt;=1000000000),'[26]Data Base PAKAI (INPUT)'!$V$25,IF(AND(T153&gt;1000000000,T153&lt;=2500000000),'[26]Data Base PAKAI (INPUT)'!$Z$25,IF(AND(T153&gt;2500000000,T153&lt;=5000000000),'[26]Data Base PAKAI (INPUT)'!$AD$25,IF(AND(T153&gt;5000000000,T153&lt;=10000000000),'[26]Data Base PAKAI (INPUT)'!AH1081))))))))</f>
        <v>3</v>
      </c>
      <c r="AH153" s="87">
        <f t="shared" si="58"/>
        <v>1350000</v>
      </c>
      <c r="AI153" s="87">
        <f t="shared" si="59"/>
        <v>4000000</v>
      </c>
      <c r="AJ153" s="99">
        <f t="shared" si="60"/>
        <v>4000000</v>
      </c>
      <c r="AK153" s="87"/>
      <c r="AL153" s="57">
        <f t="shared" si="61"/>
        <v>89700000</v>
      </c>
    </row>
    <row r="154" spans="1:38" ht="43.5" thickBot="1" x14ac:dyDescent="0.3">
      <c r="A154" s="90"/>
      <c r="B154" s="90"/>
      <c r="C154" s="90"/>
      <c r="D154" s="90"/>
      <c r="E154" s="90"/>
      <c r="F154" s="90"/>
      <c r="G154" s="91"/>
      <c r="H154" s="91"/>
      <c r="I154" s="92"/>
      <c r="J154" s="110" t="s">
        <v>311</v>
      </c>
      <c r="K154" s="92" t="s">
        <v>423</v>
      </c>
      <c r="L154" s="92" t="e">
        <f>INDEX('[26]PENINGKATAN SALURAN DRAINASE'!$D$4:$D$90,MATCH('KEGIATAN DBMSDA 2022'!K154,'[26]PENINGKATAN SALURAN DRAINASE'!$D$4:$D$90,0))</f>
        <v>#N/A</v>
      </c>
      <c r="M154" s="92" t="s">
        <v>424</v>
      </c>
      <c r="N154" s="92" t="e">
        <f>INDEX([26]!BARU_1[KELURAHAN],MATCH('KEGIATAN DBMSDA 2022'!K154,[26]!BARU_1[JUDUL],0))</f>
        <v>#REF!</v>
      </c>
      <c r="O154" s="93" t="s">
        <v>120</v>
      </c>
      <c r="P154" s="100" t="s">
        <v>239</v>
      </c>
      <c r="Q154" s="94" t="e">
        <f>#REF!&amp;" "&amp;#REF!</f>
        <v>#REF!</v>
      </c>
      <c r="R154" s="95" t="s">
        <v>66</v>
      </c>
      <c r="S154" s="87"/>
      <c r="T154" s="57">
        <f t="shared" si="55"/>
        <v>200000000</v>
      </c>
      <c r="U154" s="96" t="str">
        <f t="shared" si="53"/>
        <v>PL</v>
      </c>
      <c r="V154" s="87">
        <v>200000000</v>
      </c>
      <c r="W154" s="97" t="s">
        <v>142</v>
      </c>
      <c r="X154" s="98" t="s">
        <v>138</v>
      </c>
      <c r="Y154" s="88" t="s">
        <v>139</v>
      </c>
      <c r="Z154" s="88">
        <v>1</v>
      </c>
      <c r="AA154" s="88"/>
      <c r="AB154" s="57">
        <f t="shared" si="56"/>
        <v>350000</v>
      </c>
      <c r="AC154" s="87">
        <f>IF(AND(T154&gt;1,T154&lt;=200000000),'[26]Data Base PAKAI (INPUT)'!$E$24,IF(AND(T154&gt;200000000),'[26]Data Base PAKAI (INPUT)'!$M$24))</f>
        <v>4</v>
      </c>
      <c r="AD154" s="87">
        <f>IF(AND(T154&gt;1,T154&lt;=200000000),'[26]Data Base PAKAI (INPUT)'!$F$24,IF(AND(T154&gt;200000000,T154&lt;=1000000000),'[26]Data Base PAKAI (INPUT)'!$V$24,IF(AND(T154&gt;1000000000),'[26]Data Base PAKAI (INPUT)'!$Z$24)))</f>
        <v>1</v>
      </c>
      <c r="AE154" s="87">
        <f t="shared" si="57"/>
        <v>600000</v>
      </c>
      <c r="AF154" s="87">
        <f>IF(AND(T154&gt;1,T154&lt;=1000000000),'[26]Data Base PAKAI (INPUT)'!$E$25,IF(AND(T154&gt;1000000000,T154&lt;=5000000000),'[26]Data Base PAKAI (INPUT)'!$Y$25,IF(AND(T154&gt;5000000000,T154&lt;=10000000000),'[26]Data Base PAKAI (INPUT)'!$AG$25)))</f>
        <v>3</v>
      </c>
      <c r="AG154" s="87">
        <f>IF(AND(T154&gt;1,T154&lt;=100000000),'[26]Data Base PAKAI (INPUT)'!$F$25,IF(AND(T154&gt;100000000,T154&lt;=200000000),'[26]Data Base PAKAI (INPUT)'!$J$25,IF(AND(T154&gt;200000000,T154&lt;=250000000),'[26]Data Base PAKAI (INPUT)'!$N$25,IF(AND(T154&gt;250000000,T154&lt;=500000000),'[26]Data Base PAKAI (INPUT)'!$R$25,IF(AND(T154&gt;500000000,T154&lt;=1000000000),'[26]Data Base PAKAI (INPUT)'!$V$25,IF(AND(T154&gt;1000000000,T154&lt;=2500000000),'[26]Data Base PAKAI (INPUT)'!$Z$25,IF(AND(T154&gt;2500000000,T154&lt;=5000000000),'[26]Data Base PAKAI (INPUT)'!$AD$25,IF(AND(T154&gt;5000000000,T154&lt;=10000000000),'[26]Data Base PAKAI (INPUT)'!AH1082))))))))</f>
        <v>4</v>
      </c>
      <c r="AH154" s="87">
        <f t="shared" si="58"/>
        <v>1800000</v>
      </c>
      <c r="AI154" s="87">
        <f t="shared" si="59"/>
        <v>8000000</v>
      </c>
      <c r="AJ154" s="99">
        <f t="shared" si="60"/>
        <v>8000000</v>
      </c>
      <c r="AK154" s="87"/>
      <c r="AL154" s="57">
        <f t="shared" si="61"/>
        <v>181250000</v>
      </c>
    </row>
    <row r="155" spans="1:38" ht="43.5" thickBot="1" x14ac:dyDescent="0.3">
      <c r="A155" s="90"/>
      <c r="B155" s="90"/>
      <c r="C155" s="90"/>
      <c r="D155" s="90"/>
      <c r="E155" s="90"/>
      <c r="F155" s="90"/>
      <c r="G155" s="91"/>
      <c r="H155" s="91"/>
      <c r="I155" s="92"/>
      <c r="J155" s="110" t="s">
        <v>311</v>
      </c>
      <c r="K155" s="92" t="s">
        <v>425</v>
      </c>
      <c r="L155" s="92" t="e">
        <f>INDEX('[26]PENINGKATAN SALURAN DRAINASE'!$D$4:$D$90,MATCH('KEGIATAN DBMSDA 2022'!K155,'[26]PENINGKATAN SALURAN DRAINASE'!$D$4:$D$90,0))</f>
        <v>#N/A</v>
      </c>
      <c r="M155" s="92" t="s">
        <v>426</v>
      </c>
      <c r="N155" s="92" t="e">
        <f>INDEX([26]!BARU_1[KELURAHAN],MATCH('KEGIATAN DBMSDA 2022'!K155,[26]!BARU_1[JUDUL],0))</f>
        <v>#REF!</v>
      </c>
      <c r="O155" s="93" t="s">
        <v>120</v>
      </c>
      <c r="P155" s="100" t="s">
        <v>427</v>
      </c>
      <c r="Q155" s="94" t="e">
        <f>#REF!&amp;" "&amp;#REF!</f>
        <v>#REF!</v>
      </c>
      <c r="R155" s="95" t="s">
        <v>66</v>
      </c>
      <c r="S155" s="87"/>
      <c r="T155" s="57">
        <f t="shared" si="55"/>
        <v>100000000</v>
      </c>
      <c r="U155" s="96" t="str">
        <f t="shared" si="53"/>
        <v>PL</v>
      </c>
      <c r="V155" s="87">
        <v>100000000</v>
      </c>
      <c r="W155" s="97" t="s">
        <v>142</v>
      </c>
      <c r="X155" s="98" t="s">
        <v>138</v>
      </c>
      <c r="Y155" s="88" t="s">
        <v>139</v>
      </c>
      <c r="Z155" s="88">
        <v>1</v>
      </c>
      <c r="AA155" s="88"/>
      <c r="AB155" s="57">
        <f t="shared" si="56"/>
        <v>350000</v>
      </c>
      <c r="AC155" s="87">
        <f>IF(AND(T155&gt;1,T155&lt;=200000000),'[26]Data Base PAKAI (INPUT)'!$E$24,IF(AND(T155&gt;200000000),'[26]Data Base PAKAI (INPUT)'!$M$24))</f>
        <v>4</v>
      </c>
      <c r="AD155" s="87">
        <f>IF(AND(T155&gt;1,T155&lt;=200000000),'[26]Data Base PAKAI (INPUT)'!$F$24,IF(AND(T155&gt;200000000,T155&lt;=1000000000),'[26]Data Base PAKAI (INPUT)'!$V$24,IF(AND(T155&gt;1000000000),'[26]Data Base PAKAI (INPUT)'!$Z$24)))</f>
        <v>1</v>
      </c>
      <c r="AE155" s="87">
        <f t="shared" si="57"/>
        <v>600000</v>
      </c>
      <c r="AF155" s="87">
        <f>IF(AND(T155&gt;1,T155&lt;=1000000000),'[26]Data Base PAKAI (INPUT)'!$E$25,IF(AND(T155&gt;1000000000,T155&lt;=5000000000),'[26]Data Base PAKAI (INPUT)'!$Y$25,IF(AND(T155&gt;5000000000,T155&lt;=10000000000),'[26]Data Base PAKAI (INPUT)'!$AG$25)))</f>
        <v>3</v>
      </c>
      <c r="AG155" s="87">
        <f>IF(AND(T155&gt;1,T155&lt;=100000000),'[26]Data Base PAKAI (INPUT)'!$F$25,IF(AND(T155&gt;100000000,T155&lt;=200000000),'[26]Data Base PAKAI (INPUT)'!$J$25,IF(AND(T155&gt;200000000,T155&lt;=250000000),'[26]Data Base PAKAI (INPUT)'!$N$25,IF(AND(T155&gt;250000000,T155&lt;=500000000),'[26]Data Base PAKAI (INPUT)'!$R$25,IF(AND(T155&gt;500000000,T155&lt;=1000000000),'[26]Data Base PAKAI (INPUT)'!$V$25,IF(AND(T155&gt;1000000000,T155&lt;=2500000000),'[26]Data Base PAKAI (INPUT)'!$Z$25,IF(AND(T155&gt;2500000000,T155&lt;=5000000000),'[26]Data Base PAKAI (INPUT)'!$AD$25,IF(AND(T155&gt;5000000000,T155&lt;=10000000000),'[26]Data Base PAKAI (INPUT)'!AH1083))))))))</f>
        <v>3</v>
      </c>
      <c r="AH155" s="87">
        <f t="shared" si="58"/>
        <v>1350000</v>
      </c>
      <c r="AI155" s="87">
        <f t="shared" si="59"/>
        <v>4000000</v>
      </c>
      <c r="AJ155" s="99">
        <f t="shared" si="60"/>
        <v>4000000</v>
      </c>
      <c r="AK155" s="87"/>
      <c r="AL155" s="57">
        <f t="shared" si="61"/>
        <v>89700000</v>
      </c>
    </row>
    <row r="156" spans="1:38" ht="43.5" thickBot="1" x14ac:dyDescent="0.3">
      <c r="A156" s="90"/>
      <c r="B156" s="90"/>
      <c r="C156" s="90"/>
      <c r="D156" s="90"/>
      <c r="E156" s="90"/>
      <c r="F156" s="90"/>
      <c r="G156" s="91"/>
      <c r="H156" s="91"/>
      <c r="I156" s="92"/>
      <c r="J156" s="110" t="s">
        <v>311</v>
      </c>
      <c r="K156" s="92" t="s">
        <v>428</v>
      </c>
      <c r="L156" s="92" t="e">
        <f>INDEX('[26]PENINGKATAN SALURAN DRAINASE'!$D$4:$D$90,MATCH('KEGIATAN DBMSDA 2022'!K156,'[26]PENINGKATAN SALURAN DRAINASE'!$D$4:$D$90,0))</f>
        <v>#N/A</v>
      </c>
      <c r="M156" s="92" t="s">
        <v>429</v>
      </c>
      <c r="N156" s="92" t="e">
        <f>INDEX([26]!BARU_1[KELURAHAN],MATCH('KEGIATAN DBMSDA 2022'!K156,[26]!BARU_1[JUDUL],0))</f>
        <v>#REF!</v>
      </c>
      <c r="O156" s="93" t="s">
        <v>171</v>
      </c>
      <c r="P156" s="100" t="s">
        <v>430</v>
      </c>
      <c r="Q156" s="94" t="e">
        <f>#REF!&amp;" "&amp;#REF!</f>
        <v>#REF!</v>
      </c>
      <c r="R156" s="95" t="s">
        <v>66</v>
      </c>
      <c r="S156" s="87"/>
      <c r="T156" s="57">
        <f t="shared" si="55"/>
        <v>150000000</v>
      </c>
      <c r="U156" s="96" t="str">
        <f t="shared" si="53"/>
        <v>PL</v>
      </c>
      <c r="V156" s="87">
        <v>150000000</v>
      </c>
      <c r="W156" s="97" t="s">
        <v>295</v>
      </c>
      <c r="X156" s="98" t="s">
        <v>138</v>
      </c>
      <c r="Y156" s="88" t="s">
        <v>139</v>
      </c>
      <c r="Z156" s="88">
        <v>1</v>
      </c>
      <c r="AA156" s="88"/>
      <c r="AB156" s="57">
        <f t="shared" si="56"/>
        <v>350000</v>
      </c>
      <c r="AC156" s="87">
        <f>IF(AND(T156&gt;1,T156&lt;=200000000),'[26]Data Base PAKAI (INPUT)'!$E$24,IF(AND(T156&gt;200000000),'[26]Data Base PAKAI (INPUT)'!$M$24))</f>
        <v>4</v>
      </c>
      <c r="AD156" s="87">
        <f>IF(AND(T156&gt;1,T156&lt;=200000000),'[26]Data Base PAKAI (INPUT)'!$F$24,IF(AND(T156&gt;200000000,T156&lt;=1000000000),'[26]Data Base PAKAI (INPUT)'!$V$24,IF(AND(T156&gt;1000000000),'[26]Data Base PAKAI (INPUT)'!$Z$24)))</f>
        <v>1</v>
      </c>
      <c r="AE156" s="87">
        <f t="shared" si="57"/>
        <v>600000</v>
      </c>
      <c r="AF156" s="87">
        <f>IF(AND(T156&gt;1,T156&lt;=1000000000),'[26]Data Base PAKAI (INPUT)'!$E$25,IF(AND(T156&gt;1000000000,T156&lt;=5000000000),'[26]Data Base PAKAI (INPUT)'!$Y$25,IF(AND(T156&gt;5000000000,T156&lt;=10000000000),'[26]Data Base PAKAI (INPUT)'!$AG$25)))</f>
        <v>3</v>
      </c>
      <c r="AG156" s="87">
        <f>IF(AND(T156&gt;1,T156&lt;=100000000),'[26]Data Base PAKAI (INPUT)'!$F$25,IF(AND(T156&gt;100000000,T156&lt;=200000000),'[26]Data Base PAKAI (INPUT)'!$J$25,IF(AND(T156&gt;200000000,T156&lt;=250000000),'[26]Data Base PAKAI (INPUT)'!$N$25,IF(AND(T156&gt;250000000,T156&lt;=500000000),'[26]Data Base PAKAI (INPUT)'!$R$25,IF(AND(T156&gt;500000000,T156&lt;=1000000000),'[26]Data Base PAKAI (INPUT)'!$V$25,IF(AND(T156&gt;1000000000,T156&lt;=2500000000),'[26]Data Base PAKAI (INPUT)'!$Z$25,IF(AND(T156&gt;2500000000,T156&lt;=5000000000),'[26]Data Base PAKAI (INPUT)'!$AD$25,IF(AND(T156&gt;5000000000,T156&lt;=10000000000),'[26]Data Base PAKAI (INPUT)'!AH1084))))))))</f>
        <v>4</v>
      </c>
      <c r="AH156" s="87">
        <f t="shared" si="58"/>
        <v>1800000</v>
      </c>
      <c r="AI156" s="87">
        <f t="shared" si="59"/>
        <v>6000000</v>
      </c>
      <c r="AJ156" s="99">
        <f t="shared" si="60"/>
        <v>6000000</v>
      </c>
      <c r="AK156" s="87"/>
      <c r="AL156" s="57">
        <f t="shared" si="61"/>
        <v>135250000</v>
      </c>
    </row>
    <row r="157" spans="1:38" ht="43.5" thickBot="1" x14ac:dyDescent="0.3">
      <c r="A157" s="90"/>
      <c r="B157" s="90"/>
      <c r="C157" s="90"/>
      <c r="D157" s="90"/>
      <c r="E157" s="90"/>
      <c r="F157" s="90"/>
      <c r="G157" s="91"/>
      <c r="H157" s="91"/>
      <c r="I157" s="92"/>
      <c r="J157" s="110" t="s">
        <v>311</v>
      </c>
      <c r="K157" s="92" t="s">
        <v>431</v>
      </c>
      <c r="L157" s="92" t="e">
        <f>INDEX('[26]PENINGKATAN SALURAN DRAINASE'!$D$4:$D$90,MATCH('KEGIATAN DBMSDA 2022'!K157,'[26]PENINGKATAN SALURAN DRAINASE'!$D$4:$D$90,0))</f>
        <v>#N/A</v>
      </c>
      <c r="M157" s="92" t="s">
        <v>432</v>
      </c>
      <c r="N157" s="92" t="e">
        <f>INDEX([26]!BARU_1[KELURAHAN],MATCH('KEGIATAN DBMSDA 2022'!K157,[26]!BARU_1[JUDUL],0))</f>
        <v>#REF!</v>
      </c>
      <c r="O157" s="93" t="s">
        <v>212</v>
      </c>
      <c r="P157" s="100" t="s">
        <v>294</v>
      </c>
      <c r="Q157" s="94" t="e">
        <f>#REF!&amp;" "&amp;#REF!</f>
        <v>#REF!</v>
      </c>
      <c r="R157" s="95" t="s">
        <v>66</v>
      </c>
      <c r="S157" s="87"/>
      <c r="T157" s="57">
        <f t="shared" si="55"/>
        <v>100000000</v>
      </c>
      <c r="U157" s="96" t="str">
        <f t="shared" si="53"/>
        <v>PL</v>
      </c>
      <c r="V157" s="87">
        <v>100000000</v>
      </c>
      <c r="W157" s="97" t="s">
        <v>295</v>
      </c>
      <c r="X157" s="98" t="s">
        <v>138</v>
      </c>
      <c r="Y157" s="88" t="s">
        <v>139</v>
      </c>
      <c r="Z157" s="88">
        <v>1</v>
      </c>
      <c r="AA157" s="88"/>
      <c r="AB157" s="57">
        <f t="shared" si="56"/>
        <v>350000</v>
      </c>
      <c r="AC157" s="87">
        <f>IF(AND(T157&gt;1,T157&lt;=200000000),'[26]Data Base PAKAI (INPUT)'!$E$24,IF(AND(T157&gt;200000000),'[26]Data Base PAKAI (INPUT)'!$M$24))</f>
        <v>4</v>
      </c>
      <c r="AD157" s="87">
        <f>IF(AND(T157&gt;1,T157&lt;=200000000),'[26]Data Base PAKAI (INPUT)'!$F$24,IF(AND(T157&gt;200000000,T157&lt;=1000000000),'[26]Data Base PAKAI (INPUT)'!$V$24,IF(AND(T157&gt;1000000000),'[26]Data Base PAKAI (INPUT)'!$Z$24)))</f>
        <v>1</v>
      </c>
      <c r="AE157" s="87">
        <f t="shared" si="57"/>
        <v>600000</v>
      </c>
      <c r="AF157" s="87">
        <f>IF(AND(T157&gt;1,T157&lt;=1000000000),'[26]Data Base PAKAI (INPUT)'!$E$25,IF(AND(T157&gt;1000000000,T157&lt;=5000000000),'[26]Data Base PAKAI (INPUT)'!$Y$25,IF(AND(T157&gt;5000000000,T157&lt;=10000000000),'[26]Data Base PAKAI (INPUT)'!$AG$25)))</f>
        <v>3</v>
      </c>
      <c r="AG157" s="87">
        <f>IF(AND(T157&gt;1,T157&lt;=100000000),'[26]Data Base PAKAI (INPUT)'!$F$25,IF(AND(T157&gt;100000000,T157&lt;=200000000),'[26]Data Base PAKAI (INPUT)'!$J$25,IF(AND(T157&gt;200000000,T157&lt;=250000000),'[26]Data Base PAKAI (INPUT)'!$N$25,IF(AND(T157&gt;250000000,T157&lt;=500000000),'[26]Data Base PAKAI (INPUT)'!$R$25,IF(AND(T157&gt;500000000,T157&lt;=1000000000),'[26]Data Base PAKAI (INPUT)'!$V$25,IF(AND(T157&gt;1000000000,T157&lt;=2500000000),'[26]Data Base PAKAI (INPUT)'!$Z$25,IF(AND(T157&gt;2500000000,T157&lt;=5000000000),'[26]Data Base PAKAI (INPUT)'!$AD$25,IF(AND(T157&gt;5000000000,T157&lt;=10000000000),'[26]Data Base PAKAI (INPUT)'!AH1085))))))))</f>
        <v>3</v>
      </c>
      <c r="AH157" s="87">
        <f t="shared" si="58"/>
        <v>1350000</v>
      </c>
      <c r="AI157" s="87">
        <f t="shared" si="59"/>
        <v>4000000</v>
      </c>
      <c r="AJ157" s="99">
        <f t="shared" si="60"/>
        <v>4000000</v>
      </c>
      <c r="AK157" s="87"/>
      <c r="AL157" s="57">
        <f t="shared" si="61"/>
        <v>89700000</v>
      </c>
    </row>
    <row r="158" spans="1:38" ht="43.5" thickBot="1" x14ac:dyDescent="0.3">
      <c r="A158" s="90"/>
      <c r="B158" s="90"/>
      <c r="C158" s="90"/>
      <c r="D158" s="90"/>
      <c r="E158" s="90"/>
      <c r="F158" s="90"/>
      <c r="G158" s="91"/>
      <c r="H158" s="91"/>
      <c r="I158" s="92"/>
      <c r="J158" s="110" t="s">
        <v>311</v>
      </c>
      <c r="K158" s="92" t="s">
        <v>433</v>
      </c>
      <c r="L158" s="92" t="e">
        <f>INDEX('[26]PENINGKATAN SALURAN DRAINASE'!$D$4:$D$90,MATCH('KEGIATAN DBMSDA 2022'!K158,'[26]PENINGKATAN SALURAN DRAINASE'!$D$4:$D$90,0))</f>
        <v>#N/A</v>
      </c>
      <c r="M158" s="92" t="s">
        <v>434</v>
      </c>
      <c r="N158" s="92" t="e">
        <f>INDEX([26]!BARU_1[KELURAHAN],MATCH('KEGIATAN DBMSDA 2022'!K158,[26]!BARU_1[JUDUL],0))</f>
        <v>#REF!</v>
      </c>
      <c r="O158" s="93" t="s">
        <v>212</v>
      </c>
      <c r="P158" s="100" t="s">
        <v>435</v>
      </c>
      <c r="Q158" s="94" t="e">
        <f>#REF!&amp;" "&amp;#REF!</f>
        <v>#REF!</v>
      </c>
      <c r="R158" s="95" t="s">
        <v>66</v>
      </c>
      <c r="S158" s="87"/>
      <c r="T158" s="57">
        <f t="shared" si="55"/>
        <v>100000000</v>
      </c>
      <c r="U158" s="96" t="str">
        <f t="shared" si="53"/>
        <v>PL</v>
      </c>
      <c r="V158" s="87">
        <v>100000000</v>
      </c>
      <c r="W158" s="97" t="s">
        <v>295</v>
      </c>
      <c r="X158" s="98" t="s">
        <v>138</v>
      </c>
      <c r="Y158" s="88" t="s">
        <v>139</v>
      </c>
      <c r="Z158" s="88">
        <v>1</v>
      </c>
      <c r="AA158" s="88"/>
      <c r="AB158" s="57">
        <f t="shared" si="56"/>
        <v>350000</v>
      </c>
      <c r="AC158" s="87">
        <f>IF(AND(T158&gt;1,T158&lt;=200000000),'[26]Data Base PAKAI (INPUT)'!$E$24,IF(AND(T158&gt;200000000),'[26]Data Base PAKAI (INPUT)'!$M$24))</f>
        <v>4</v>
      </c>
      <c r="AD158" s="87">
        <f>IF(AND(T158&gt;1,T158&lt;=200000000),'[26]Data Base PAKAI (INPUT)'!$F$24,IF(AND(T158&gt;200000000,T158&lt;=1000000000),'[26]Data Base PAKAI (INPUT)'!$V$24,IF(AND(T158&gt;1000000000),'[26]Data Base PAKAI (INPUT)'!$Z$24)))</f>
        <v>1</v>
      </c>
      <c r="AE158" s="87">
        <f t="shared" si="57"/>
        <v>600000</v>
      </c>
      <c r="AF158" s="87">
        <f>IF(AND(T158&gt;1,T158&lt;=1000000000),'[26]Data Base PAKAI (INPUT)'!$E$25,IF(AND(T158&gt;1000000000,T158&lt;=5000000000),'[26]Data Base PAKAI (INPUT)'!$Y$25,IF(AND(T158&gt;5000000000,T158&lt;=10000000000),'[26]Data Base PAKAI (INPUT)'!$AG$25)))</f>
        <v>3</v>
      </c>
      <c r="AG158" s="87">
        <f>IF(AND(T158&gt;1,T158&lt;=100000000),'[26]Data Base PAKAI (INPUT)'!$F$25,IF(AND(T158&gt;100000000,T158&lt;=200000000),'[26]Data Base PAKAI (INPUT)'!$J$25,IF(AND(T158&gt;200000000,T158&lt;=250000000),'[26]Data Base PAKAI (INPUT)'!$N$25,IF(AND(T158&gt;250000000,T158&lt;=500000000),'[26]Data Base PAKAI (INPUT)'!$R$25,IF(AND(T158&gt;500000000,T158&lt;=1000000000),'[26]Data Base PAKAI (INPUT)'!$V$25,IF(AND(T158&gt;1000000000,T158&lt;=2500000000),'[26]Data Base PAKAI (INPUT)'!$Z$25,IF(AND(T158&gt;2500000000,T158&lt;=5000000000),'[26]Data Base PAKAI (INPUT)'!$AD$25,IF(AND(T158&gt;5000000000,T158&lt;=10000000000),'[26]Data Base PAKAI (INPUT)'!AH1086))))))))</f>
        <v>3</v>
      </c>
      <c r="AH158" s="87">
        <f t="shared" si="58"/>
        <v>1350000</v>
      </c>
      <c r="AI158" s="87">
        <f t="shared" si="59"/>
        <v>4000000</v>
      </c>
      <c r="AJ158" s="99">
        <f t="shared" si="60"/>
        <v>4000000</v>
      </c>
      <c r="AK158" s="87"/>
      <c r="AL158" s="57">
        <f t="shared" si="61"/>
        <v>89700000</v>
      </c>
    </row>
    <row r="159" spans="1:38" ht="43.5" thickBot="1" x14ac:dyDescent="0.3">
      <c r="A159" s="90"/>
      <c r="B159" s="90"/>
      <c r="C159" s="90"/>
      <c r="D159" s="90"/>
      <c r="E159" s="90"/>
      <c r="F159" s="90"/>
      <c r="G159" s="91"/>
      <c r="H159" s="91"/>
      <c r="I159" s="92"/>
      <c r="J159" s="92" t="s">
        <v>311</v>
      </c>
      <c r="K159" s="92" t="s">
        <v>436</v>
      </c>
      <c r="L159" s="92" t="e">
        <f>INDEX('[26]PENINGKATAN SALURAN DRAINASE'!$D$4:$D$90,MATCH('KEGIATAN DBMSDA 2022'!K159,'[26]PENINGKATAN SALURAN DRAINASE'!$D$4:$D$90,0))</f>
        <v>#N/A</v>
      </c>
      <c r="M159" s="92" t="s">
        <v>437</v>
      </c>
      <c r="N159" s="92" t="e">
        <f>INDEX([26]!BARU_1[KELURAHAN],MATCH('KEGIATAN DBMSDA 2022'!K159,[26]!BARU_1[JUDUL],0))</f>
        <v>#REF!</v>
      </c>
      <c r="O159" s="93" t="s">
        <v>171</v>
      </c>
      <c r="P159" s="100" t="s">
        <v>435</v>
      </c>
      <c r="Q159" s="94" t="e">
        <f>#REF!&amp;" "&amp;#REF!</f>
        <v>#REF!</v>
      </c>
      <c r="R159" s="95" t="s">
        <v>66</v>
      </c>
      <c r="S159" s="87"/>
      <c r="T159" s="57">
        <f t="shared" si="55"/>
        <v>150000000</v>
      </c>
      <c r="U159" s="96" t="str">
        <f t="shared" si="53"/>
        <v>PL</v>
      </c>
      <c r="V159" s="87">
        <v>150000000</v>
      </c>
      <c r="W159" s="97" t="s">
        <v>295</v>
      </c>
      <c r="X159" s="98" t="s">
        <v>138</v>
      </c>
      <c r="Y159" s="88" t="s">
        <v>139</v>
      </c>
      <c r="Z159" s="88">
        <v>1</v>
      </c>
      <c r="AA159" s="88"/>
      <c r="AB159" s="57">
        <f t="shared" si="56"/>
        <v>350000</v>
      </c>
      <c r="AC159" s="87">
        <f>IF(AND(T159&gt;1,T159&lt;=200000000),'[26]Data Base PAKAI (INPUT)'!$E$24,IF(AND(T159&gt;200000000),'[26]Data Base PAKAI (INPUT)'!$M$24))</f>
        <v>4</v>
      </c>
      <c r="AD159" s="87">
        <f>IF(AND(T159&gt;1,T159&lt;=200000000),'[26]Data Base PAKAI (INPUT)'!$F$24,IF(AND(T159&gt;200000000,T159&lt;=1000000000),'[26]Data Base PAKAI (INPUT)'!$V$24,IF(AND(T159&gt;1000000000),'[26]Data Base PAKAI (INPUT)'!$Z$24)))</f>
        <v>1</v>
      </c>
      <c r="AE159" s="87">
        <f t="shared" si="57"/>
        <v>600000</v>
      </c>
      <c r="AF159" s="87">
        <f>IF(AND(T159&gt;1,T159&lt;=1000000000),'[26]Data Base PAKAI (INPUT)'!$E$25,IF(AND(T159&gt;1000000000,T159&lt;=5000000000),'[26]Data Base PAKAI (INPUT)'!$Y$25,IF(AND(T159&gt;5000000000,T159&lt;=10000000000),'[26]Data Base PAKAI (INPUT)'!$AG$25)))</f>
        <v>3</v>
      </c>
      <c r="AG159" s="87">
        <f>IF(AND(T159&gt;1,T159&lt;=100000000),'[26]Data Base PAKAI (INPUT)'!$F$25,IF(AND(T159&gt;100000000,T159&lt;=200000000),'[26]Data Base PAKAI (INPUT)'!$J$25,IF(AND(T159&gt;200000000,T159&lt;=250000000),'[26]Data Base PAKAI (INPUT)'!$N$25,IF(AND(T159&gt;250000000,T159&lt;=500000000),'[26]Data Base PAKAI (INPUT)'!$R$25,IF(AND(T159&gt;500000000,T159&lt;=1000000000),'[26]Data Base PAKAI (INPUT)'!$V$25,IF(AND(T159&gt;1000000000,T159&lt;=2500000000),'[26]Data Base PAKAI (INPUT)'!$Z$25,IF(AND(T159&gt;2500000000,T159&lt;=5000000000),'[26]Data Base PAKAI (INPUT)'!$AD$25,IF(AND(T159&gt;5000000000,T159&lt;=10000000000),'[26]Data Base PAKAI (INPUT)'!AH1087))))))))</f>
        <v>4</v>
      </c>
      <c r="AH159" s="87">
        <f t="shared" si="58"/>
        <v>1800000</v>
      </c>
      <c r="AI159" s="87">
        <f t="shared" si="59"/>
        <v>6000000</v>
      </c>
      <c r="AJ159" s="99">
        <f t="shared" si="60"/>
        <v>6000000</v>
      </c>
      <c r="AK159" s="87"/>
      <c r="AL159" s="57">
        <f t="shared" si="61"/>
        <v>135250000</v>
      </c>
    </row>
    <row r="160" spans="1:38" ht="43.5" thickBot="1" x14ac:dyDescent="0.3">
      <c r="A160" s="90"/>
      <c r="B160" s="90"/>
      <c r="C160" s="90"/>
      <c r="D160" s="90"/>
      <c r="E160" s="90"/>
      <c r="F160" s="90"/>
      <c r="G160" s="91"/>
      <c r="H160" s="91"/>
      <c r="I160" s="92"/>
      <c r="J160" s="92" t="s">
        <v>311</v>
      </c>
      <c r="K160" s="92" t="s">
        <v>438</v>
      </c>
      <c r="L160" s="92" t="e">
        <f>INDEX('[26]PENINGKATAN SALURAN DRAINASE'!$D$4:$D$90,MATCH('KEGIATAN DBMSDA 2022'!K160,'[26]PENINGKATAN SALURAN DRAINASE'!$D$4:$D$90,0))</f>
        <v>#N/A</v>
      </c>
      <c r="M160" s="92" t="s">
        <v>439</v>
      </c>
      <c r="N160" s="92" t="e">
        <f>INDEX([26]!BARU_1[KELURAHAN],MATCH('KEGIATAN DBMSDA 2022'!K160,[26]!BARU_1[JUDUL],0))</f>
        <v>#REF!</v>
      </c>
      <c r="O160" s="93" t="s">
        <v>201</v>
      </c>
      <c r="P160" s="100" t="s">
        <v>435</v>
      </c>
      <c r="Q160" s="94" t="e">
        <f>#REF!&amp;" "&amp;#REF!</f>
        <v>#REF!</v>
      </c>
      <c r="R160" s="95" t="s">
        <v>66</v>
      </c>
      <c r="S160" s="87"/>
      <c r="T160" s="57">
        <f t="shared" si="55"/>
        <v>200000000</v>
      </c>
      <c r="U160" s="96" t="str">
        <f t="shared" si="53"/>
        <v>PL</v>
      </c>
      <c r="V160" s="87">
        <v>200000000</v>
      </c>
      <c r="W160" s="97" t="s">
        <v>299</v>
      </c>
      <c r="X160" s="98" t="s">
        <v>138</v>
      </c>
      <c r="Y160" s="88" t="s">
        <v>139</v>
      </c>
      <c r="Z160" s="88">
        <v>1</v>
      </c>
      <c r="AA160" s="88"/>
      <c r="AB160" s="57">
        <f t="shared" si="56"/>
        <v>350000</v>
      </c>
      <c r="AC160" s="87">
        <f>IF(AND(T160&gt;1,T160&lt;=200000000),'[26]Data Base PAKAI (INPUT)'!$E$24,IF(AND(T160&gt;200000000),'[26]Data Base PAKAI (INPUT)'!$M$24))</f>
        <v>4</v>
      </c>
      <c r="AD160" s="87">
        <f>IF(AND(T160&gt;1,T160&lt;=200000000),'[26]Data Base PAKAI (INPUT)'!$F$24,IF(AND(T160&gt;200000000,T160&lt;=1000000000),'[26]Data Base PAKAI (INPUT)'!$V$24,IF(AND(T160&gt;1000000000),'[26]Data Base PAKAI (INPUT)'!$Z$24)))</f>
        <v>1</v>
      </c>
      <c r="AE160" s="87">
        <f t="shared" si="57"/>
        <v>600000</v>
      </c>
      <c r="AF160" s="87">
        <f>IF(AND(T160&gt;1,T160&lt;=1000000000),'[26]Data Base PAKAI (INPUT)'!$E$25,IF(AND(T160&gt;1000000000,T160&lt;=5000000000),'[26]Data Base PAKAI (INPUT)'!$Y$25,IF(AND(T160&gt;5000000000,T160&lt;=10000000000),'[26]Data Base PAKAI (INPUT)'!$AG$25)))</f>
        <v>3</v>
      </c>
      <c r="AG160" s="87">
        <f>IF(AND(T160&gt;1,T160&lt;=100000000),'[26]Data Base PAKAI (INPUT)'!$F$25,IF(AND(T160&gt;100000000,T160&lt;=200000000),'[26]Data Base PAKAI (INPUT)'!$J$25,IF(AND(T160&gt;200000000,T160&lt;=250000000),'[26]Data Base PAKAI (INPUT)'!$N$25,IF(AND(T160&gt;250000000,T160&lt;=500000000),'[26]Data Base PAKAI (INPUT)'!$R$25,IF(AND(T160&gt;500000000,T160&lt;=1000000000),'[26]Data Base PAKAI (INPUT)'!$V$25,IF(AND(T160&gt;1000000000,T160&lt;=2500000000),'[26]Data Base PAKAI (INPUT)'!$Z$25,IF(AND(T160&gt;2500000000,T160&lt;=5000000000),'[26]Data Base PAKAI (INPUT)'!$AD$25,IF(AND(T160&gt;5000000000,T160&lt;=10000000000),'[26]Data Base PAKAI (INPUT)'!AH1088))))))))</f>
        <v>4</v>
      </c>
      <c r="AH160" s="87">
        <f t="shared" si="58"/>
        <v>1800000</v>
      </c>
      <c r="AI160" s="87">
        <f t="shared" si="59"/>
        <v>8000000</v>
      </c>
      <c r="AJ160" s="99">
        <f t="shared" si="60"/>
        <v>8000000</v>
      </c>
      <c r="AK160" s="87"/>
      <c r="AL160" s="57">
        <f t="shared" si="61"/>
        <v>181250000</v>
      </c>
    </row>
    <row r="161" spans="1:38" ht="43.5" thickBot="1" x14ac:dyDescent="0.3">
      <c r="A161" s="90"/>
      <c r="B161" s="90"/>
      <c r="C161" s="90"/>
      <c r="D161" s="90"/>
      <c r="E161" s="90"/>
      <c r="F161" s="90"/>
      <c r="G161" s="91"/>
      <c r="H161" s="91"/>
      <c r="I161" s="92"/>
      <c r="J161" s="110" t="s">
        <v>311</v>
      </c>
      <c r="K161" s="92" t="s">
        <v>440</v>
      </c>
      <c r="L161" s="92" t="e">
        <f>INDEX('[26]PENINGKATAN SALURAN DRAINASE'!$D$4:$D$90,MATCH('KEGIATAN DBMSDA 2022'!K161,'[26]PENINGKATAN SALURAN DRAINASE'!$D$4:$D$90,0))</f>
        <v>#N/A</v>
      </c>
      <c r="M161" s="92" t="s">
        <v>441</v>
      </c>
      <c r="N161" s="92" t="e">
        <f>INDEX([26]!BARU_1[KELURAHAN],MATCH('KEGIATAN DBMSDA 2022'!K161,[26]!BARU_1[JUDUL],0))</f>
        <v>#REF!</v>
      </c>
      <c r="O161" s="93" t="s">
        <v>201</v>
      </c>
      <c r="P161" s="100" t="s">
        <v>442</v>
      </c>
      <c r="Q161" s="94" t="e">
        <f>#REF!&amp;" "&amp;#REF!</f>
        <v>#REF!</v>
      </c>
      <c r="R161" s="95" t="s">
        <v>66</v>
      </c>
      <c r="S161" s="87"/>
      <c r="T161" s="57">
        <f t="shared" si="55"/>
        <v>200000000</v>
      </c>
      <c r="U161" s="96" t="str">
        <f t="shared" si="53"/>
        <v>PL</v>
      </c>
      <c r="V161" s="87">
        <v>200000000</v>
      </c>
      <c r="W161" s="97" t="s">
        <v>299</v>
      </c>
      <c r="X161" s="98" t="s">
        <v>138</v>
      </c>
      <c r="Y161" s="88" t="s">
        <v>139</v>
      </c>
      <c r="Z161" s="88">
        <v>1</v>
      </c>
      <c r="AA161" s="88"/>
      <c r="AB161" s="57">
        <f t="shared" si="56"/>
        <v>350000</v>
      </c>
      <c r="AC161" s="87">
        <f>IF(AND(T161&gt;1,T161&lt;=200000000),'[26]Data Base PAKAI (INPUT)'!$E$24,IF(AND(T161&gt;200000000),'[26]Data Base PAKAI (INPUT)'!$M$24))</f>
        <v>4</v>
      </c>
      <c r="AD161" s="87">
        <f>IF(AND(T161&gt;1,T161&lt;=200000000),'[26]Data Base PAKAI (INPUT)'!$F$24,IF(AND(T161&gt;200000000,T161&lt;=1000000000),'[26]Data Base PAKAI (INPUT)'!$V$24,IF(AND(T161&gt;1000000000),'[26]Data Base PAKAI (INPUT)'!$Z$24)))</f>
        <v>1</v>
      </c>
      <c r="AE161" s="87">
        <f t="shared" si="57"/>
        <v>600000</v>
      </c>
      <c r="AF161" s="87">
        <f>IF(AND(T161&gt;1,T161&lt;=1000000000),'[26]Data Base PAKAI (INPUT)'!$E$25,IF(AND(T161&gt;1000000000,T161&lt;=5000000000),'[26]Data Base PAKAI (INPUT)'!$Y$25,IF(AND(T161&gt;5000000000,T161&lt;=10000000000),'[26]Data Base PAKAI (INPUT)'!$AG$25)))</f>
        <v>3</v>
      </c>
      <c r="AG161" s="87">
        <f>IF(AND(T161&gt;1,T161&lt;=100000000),'[26]Data Base PAKAI (INPUT)'!$F$25,IF(AND(T161&gt;100000000,T161&lt;=200000000),'[26]Data Base PAKAI (INPUT)'!$J$25,IF(AND(T161&gt;200000000,T161&lt;=250000000),'[26]Data Base PAKAI (INPUT)'!$N$25,IF(AND(T161&gt;250000000,T161&lt;=500000000),'[26]Data Base PAKAI (INPUT)'!$R$25,IF(AND(T161&gt;500000000,T161&lt;=1000000000),'[26]Data Base PAKAI (INPUT)'!$V$25,IF(AND(T161&gt;1000000000,T161&lt;=2500000000),'[26]Data Base PAKAI (INPUT)'!$Z$25,IF(AND(T161&gt;2500000000,T161&lt;=5000000000),'[26]Data Base PAKAI (INPUT)'!$AD$25,IF(AND(T161&gt;5000000000,T161&lt;=10000000000),'[26]Data Base PAKAI (INPUT)'!AH1089))))))))</f>
        <v>4</v>
      </c>
      <c r="AH161" s="87">
        <f t="shared" si="58"/>
        <v>1800000</v>
      </c>
      <c r="AI161" s="87">
        <f t="shared" si="59"/>
        <v>8000000</v>
      </c>
      <c r="AJ161" s="99">
        <f t="shared" si="60"/>
        <v>8000000</v>
      </c>
      <c r="AK161" s="87"/>
      <c r="AL161" s="57">
        <f t="shared" si="61"/>
        <v>181250000</v>
      </c>
    </row>
    <row r="162" spans="1:38" ht="43.5" thickBot="1" x14ac:dyDescent="0.3">
      <c r="A162" s="90"/>
      <c r="B162" s="90"/>
      <c r="C162" s="90"/>
      <c r="D162" s="90"/>
      <c r="E162" s="90"/>
      <c r="F162" s="90"/>
      <c r="G162" s="91"/>
      <c r="H162" s="91"/>
      <c r="I162" s="92"/>
      <c r="J162" s="110" t="s">
        <v>311</v>
      </c>
      <c r="K162" s="92" t="s">
        <v>443</v>
      </c>
      <c r="L162" s="92" t="e">
        <f>INDEX('[26]PENINGKATAN SALURAN DRAINASE'!$D$4:$D$90,MATCH('KEGIATAN DBMSDA 2022'!K162,'[26]PENINGKATAN SALURAN DRAINASE'!$D$4:$D$90,0))</f>
        <v>#N/A</v>
      </c>
      <c r="M162" s="92" t="s">
        <v>444</v>
      </c>
      <c r="N162" s="92" t="e">
        <f>INDEX([26]!BARU_1[KELURAHAN],MATCH('KEGIATAN DBMSDA 2022'!K162,[26]!BARU_1[JUDUL],0))</f>
        <v>#REF!</v>
      </c>
      <c r="O162" s="93" t="s">
        <v>201</v>
      </c>
      <c r="P162" s="100" t="s">
        <v>445</v>
      </c>
      <c r="Q162" s="94" t="e">
        <f>#REF!&amp;" "&amp;#REF!</f>
        <v>#REF!</v>
      </c>
      <c r="R162" s="95" t="s">
        <v>66</v>
      </c>
      <c r="S162" s="87"/>
      <c r="T162" s="57">
        <f t="shared" si="55"/>
        <v>175000000</v>
      </c>
      <c r="U162" s="96" t="str">
        <f t="shared" si="53"/>
        <v>PL</v>
      </c>
      <c r="V162" s="87">
        <v>175000000</v>
      </c>
      <c r="W162" s="97" t="s">
        <v>299</v>
      </c>
      <c r="X162" s="98" t="s">
        <v>138</v>
      </c>
      <c r="Y162" s="88" t="s">
        <v>139</v>
      </c>
      <c r="Z162" s="88">
        <v>1</v>
      </c>
      <c r="AA162" s="88"/>
      <c r="AB162" s="57">
        <f t="shared" si="56"/>
        <v>350000</v>
      </c>
      <c r="AC162" s="87">
        <f>IF(AND(T162&gt;1,T162&lt;=200000000),'[26]Data Base PAKAI (INPUT)'!$E$24,IF(AND(T162&gt;200000000),'[26]Data Base PAKAI (INPUT)'!$M$24))</f>
        <v>4</v>
      </c>
      <c r="AD162" s="87">
        <f>IF(AND(T162&gt;1,T162&lt;=200000000),'[26]Data Base PAKAI (INPUT)'!$F$24,IF(AND(T162&gt;200000000,T162&lt;=1000000000),'[26]Data Base PAKAI (INPUT)'!$V$24,IF(AND(T162&gt;1000000000),'[26]Data Base PAKAI (INPUT)'!$Z$24)))</f>
        <v>1</v>
      </c>
      <c r="AE162" s="87">
        <f t="shared" si="57"/>
        <v>600000</v>
      </c>
      <c r="AF162" s="87">
        <f>IF(AND(T162&gt;1,T162&lt;=1000000000),'[26]Data Base PAKAI (INPUT)'!$E$25,IF(AND(T162&gt;1000000000,T162&lt;=5000000000),'[26]Data Base PAKAI (INPUT)'!$Y$25,IF(AND(T162&gt;5000000000,T162&lt;=10000000000),'[26]Data Base PAKAI (INPUT)'!$AG$25)))</f>
        <v>3</v>
      </c>
      <c r="AG162" s="87">
        <f>IF(AND(T162&gt;1,T162&lt;=100000000),'[26]Data Base PAKAI (INPUT)'!$F$25,IF(AND(T162&gt;100000000,T162&lt;=200000000),'[26]Data Base PAKAI (INPUT)'!$J$25,IF(AND(T162&gt;200000000,T162&lt;=250000000),'[26]Data Base PAKAI (INPUT)'!$N$25,IF(AND(T162&gt;250000000,T162&lt;=500000000),'[26]Data Base PAKAI (INPUT)'!$R$25,IF(AND(T162&gt;500000000,T162&lt;=1000000000),'[26]Data Base PAKAI (INPUT)'!$V$25,IF(AND(T162&gt;1000000000,T162&lt;=2500000000),'[26]Data Base PAKAI (INPUT)'!$Z$25,IF(AND(T162&gt;2500000000,T162&lt;=5000000000),'[26]Data Base PAKAI (INPUT)'!$AD$25,IF(AND(T162&gt;5000000000,T162&lt;=10000000000),'[26]Data Base PAKAI (INPUT)'!AH1090))))))))</f>
        <v>4</v>
      </c>
      <c r="AH162" s="87">
        <f t="shared" si="58"/>
        <v>1800000</v>
      </c>
      <c r="AI162" s="87">
        <f t="shared" si="59"/>
        <v>7000000</v>
      </c>
      <c r="AJ162" s="99">
        <f t="shared" si="60"/>
        <v>7000000</v>
      </c>
      <c r="AK162" s="87"/>
      <c r="AL162" s="57">
        <f t="shared" si="61"/>
        <v>158250000</v>
      </c>
    </row>
    <row r="163" spans="1:38" ht="43.5" thickBot="1" x14ac:dyDescent="0.3">
      <c r="A163" s="90"/>
      <c r="B163" s="90"/>
      <c r="C163" s="90"/>
      <c r="D163" s="90"/>
      <c r="E163" s="90"/>
      <c r="F163" s="90"/>
      <c r="G163" s="91"/>
      <c r="H163" s="91"/>
      <c r="I163" s="92"/>
      <c r="J163" s="110" t="s">
        <v>311</v>
      </c>
      <c r="K163" s="92" t="s">
        <v>446</v>
      </c>
      <c r="L163" s="92" t="e">
        <f>INDEX('[26]PENINGKATAN SALURAN DRAINASE'!$D$4:$D$90,MATCH('KEGIATAN DBMSDA 2022'!K163,'[26]PENINGKATAN SALURAN DRAINASE'!$D$4:$D$90,0))</f>
        <v>#N/A</v>
      </c>
      <c r="M163" s="92" t="s">
        <v>447</v>
      </c>
      <c r="N163" s="92" t="e">
        <f>INDEX([26]!BARU_1[KELURAHAN],MATCH('KEGIATAN DBMSDA 2022'!K163,[26]!BARU_1[JUDUL],0))</f>
        <v>#REF!</v>
      </c>
      <c r="O163" s="93" t="s">
        <v>201</v>
      </c>
      <c r="P163" s="100" t="s">
        <v>448</v>
      </c>
      <c r="Q163" s="94" t="e">
        <f>#REF!&amp;" "&amp;#REF!</f>
        <v>#REF!</v>
      </c>
      <c r="R163" s="95" t="s">
        <v>66</v>
      </c>
      <c r="S163" s="87"/>
      <c r="T163" s="57">
        <f t="shared" si="55"/>
        <v>200000000</v>
      </c>
      <c r="U163" s="96" t="str">
        <f t="shared" si="53"/>
        <v>PL</v>
      </c>
      <c r="V163" s="87">
        <v>200000000</v>
      </c>
      <c r="W163" s="97" t="s">
        <v>303</v>
      </c>
      <c r="X163" s="98" t="s">
        <v>138</v>
      </c>
      <c r="Y163" s="88" t="s">
        <v>139</v>
      </c>
      <c r="Z163" s="88">
        <v>1</v>
      </c>
      <c r="AA163" s="88"/>
      <c r="AB163" s="57">
        <f t="shared" si="56"/>
        <v>350000</v>
      </c>
      <c r="AC163" s="87">
        <f>IF(AND(T163&gt;1,T163&lt;=200000000),'[26]Data Base PAKAI (INPUT)'!$E$24,IF(AND(T163&gt;200000000),'[26]Data Base PAKAI (INPUT)'!$M$24))</f>
        <v>4</v>
      </c>
      <c r="AD163" s="87">
        <f>IF(AND(T163&gt;1,T163&lt;=200000000),'[26]Data Base PAKAI (INPUT)'!$F$24,IF(AND(T163&gt;200000000,T163&lt;=1000000000),'[26]Data Base PAKAI (INPUT)'!$V$24,IF(AND(T163&gt;1000000000),'[26]Data Base PAKAI (INPUT)'!$Z$24)))</f>
        <v>1</v>
      </c>
      <c r="AE163" s="87">
        <f t="shared" si="57"/>
        <v>600000</v>
      </c>
      <c r="AF163" s="87">
        <f>IF(AND(T163&gt;1,T163&lt;=1000000000),'[26]Data Base PAKAI (INPUT)'!$E$25,IF(AND(T163&gt;1000000000,T163&lt;=5000000000),'[26]Data Base PAKAI (INPUT)'!$Y$25,IF(AND(T163&gt;5000000000,T163&lt;=10000000000),'[26]Data Base PAKAI (INPUT)'!$AG$25)))</f>
        <v>3</v>
      </c>
      <c r="AG163" s="87">
        <f>IF(AND(T163&gt;1,T163&lt;=100000000),'[26]Data Base PAKAI (INPUT)'!$F$25,IF(AND(T163&gt;100000000,T163&lt;=200000000),'[26]Data Base PAKAI (INPUT)'!$J$25,IF(AND(T163&gt;200000000,T163&lt;=250000000),'[26]Data Base PAKAI (INPUT)'!$N$25,IF(AND(T163&gt;250000000,T163&lt;=500000000),'[26]Data Base PAKAI (INPUT)'!$R$25,IF(AND(T163&gt;500000000,T163&lt;=1000000000),'[26]Data Base PAKAI (INPUT)'!$V$25,IF(AND(T163&gt;1000000000,T163&lt;=2500000000),'[26]Data Base PAKAI (INPUT)'!$Z$25,IF(AND(T163&gt;2500000000,T163&lt;=5000000000),'[26]Data Base PAKAI (INPUT)'!$AD$25,IF(AND(T163&gt;5000000000,T163&lt;=10000000000),'[26]Data Base PAKAI (INPUT)'!AH1092))))))))</f>
        <v>4</v>
      </c>
      <c r="AH163" s="87">
        <f t="shared" si="58"/>
        <v>1800000</v>
      </c>
      <c r="AI163" s="87">
        <f t="shared" si="59"/>
        <v>8000000</v>
      </c>
      <c r="AJ163" s="99">
        <f t="shared" si="60"/>
        <v>8000000</v>
      </c>
      <c r="AK163" s="87"/>
      <c r="AL163" s="57">
        <f t="shared" si="61"/>
        <v>181250000</v>
      </c>
    </row>
    <row r="164" spans="1:38" ht="43.5" thickBot="1" x14ac:dyDescent="0.3">
      <c r="A164" s="90"/>
      <c r="B164" s="90"/>
      <c r="C164" s="90"/>
      <c r="D164" s="90"/>
      <c r="E164" s="90"/>
      <c r="F164" s="90"/>
      <c r="G164" s="91"/>
      <c r="H164" s="91"/>
      <c r="I164" s="92"/>
      <c r="J164" s="110" t="s">
        <v>311</v>
      </c>
      <c r="K164" s="92" t="s">
        <v>449</v>
      </c>
      <c r="L164" s="92" t="e">
        <f>INDEX('[26]PENINGKATAN SALURAN DRAINASE'!$D$4:$D$90,MATCH('KEGIATAN DBMSDA 2022'!K164,'[26]PENINGKATAN SALURAN DRAINASE'!$D$4:$D$90,0))</f>
        <v>#N/A</v>
      </c>
      <c r="M164" s="92" t="s">
        <v>450</v>
      </c>
      <c r="N164" s="92" t="e">
        <f>INDEX([26]!BARU_1[KELURAHAN],MATCH('KEGIATAN DBMSDA 2022'!K164,[26]!BARU_1[JUDUL],0))</f>
        <v>#REF!</v>
      </c>
      <c r="O164" s="93" t="s">
        <v>201</v>
      </c>
      <c r="P164" s="100" t="s">
        <v>451</v>
      </c>
      <c r="Q164" s="94" t="e">
        <f>#REF!&amp;" "&amp;#REF!</f>
        <v>#REF!</v>
      </c>
      <c r="R164" s="95" t="s">
        <v>66</v>
      </c>
      <c r="S164" s="87"/>
      <c r="T164" s="57">
        <f t="shared" si="55"/>
        <v>100000000</v>
      </c>
      <c r="U164" s="96" t="str">
        <f t="shared" si="53"/>
        <v>PL</v>
      </c>
      <c r="V164" s="87">
        <v>100000000</v>
      </c>
      <c r="W164" s="97" t="s">
        <v>303</v>
      </c>
      <c r="X164" s="98" t="s">
        <v>138</v>
      </c>
      <c r="Y164" s="88" t="s">
        <v>139</v>
      </c>
      <c r="Z164" s="88">
        <v>1</v>
      </c>
      <c r="AA164" s="88"/>
      <c r="AB164" s="57">
        <f t="shared" si="56"/>
        <v>350000</v>
      </c>
      <c r="AC164" s="87">
        <f>IF(AND(T164&gt;1,T164&lt;=200000000),'[26]Data Base PAKAI (INPUT)'!$E$24,IF(AND(T164&gt;200000000),'[26]Data Base PAKAI (INPUT)'!$M$24))</f>
        <v>4</v>
      </c>
      <c r="AD164" s="87">
        <f>IF(AND(T164&gt;1,T164&lt;=200000000),'[26]Data Base PAKAI (INPUT)'!$F$24,IF(AND(T164&gt;200000000,T164&lt;=1000000000),'[26]Data Base PAKAI (INPUT)'!$V$24,IF(AND(T164&gt;1000000000),'[26]Data Base PAKAI (INPUT)'!$Z$24)))</f>
        <v>1</v>
      </c>
      <c r="AE164" s="87">
        <f t="shared" si="57"/>
        <v>600000</v>
      </c>
      <c r="AF164" s="87">
        <f>IF(AND(T164&gt;1,T164&lt;=1000000000),'[26]Data Base PAKAI (INPUT)'!$E$25,IF(AND(T164&gt;1000000000,T164&lt;=5000000000),'[26]Data Base PAKAI (INPUT)'!$Y$25,IF(AND(T164&gt;5000000000,T164&lt;=10000000000),'[26]Data Base PAKAI (INPUT)'!$AG$25)))</f>
        <v>3</v>
      </c>
      <c r="AG164" s="87">
        <f>IF(AND(T164&gt;1,T164&lt;=100000000),'[26]Data Base PAKAI (INPUT)'!$F$25,IF(AND(T164&gt;100000000,T164&lt;=200000000),'[26]Data Base PAKAI (INPUT)'!$J$25,IF(AND(T164&gt;200000000,T164&lt;=250000000),'[26]Data Base PAKAI (INPUT)'!$N$25,IF(AND(T164&gt;250000000,T164&lt;=500000000),'[26]Data Base PAKAI (INPUT)'!$R$25,IF(AND(T164&gt;500000000,T164&lt;=1000000000),'[26]Data Base PAKAI (INPUT)'!$V$25,IF(AND(T164&gt;1000000000,T164&lt;=2500000000),'[26]Data Base PAKAI (INPUT)'!$Z$25,IF(AND(T164&gt;2500000000,T164&lt;=5000000000),'[26]Data Base PAKAI (INPUT)'!$AD$25,IF(AND(T164&gt;5000000000,T164&lt;=10000000000),'[26]Data Base PAKAI (INPUT)'!AH1093))))))))</f>
        <v>3</v>
      </c>
      <c r="AH164" s="87">
        <f t="shared" si="58"/>
        <v>1350000</v>
      </c>
      <c r="AI164" s="87">
        <f t="shared" si="59"/>
        <v>4000000</v>
      </c>
      <c r="AJ164" s="99">
        <f t="shared" si="60"/>
        <v>4000000</v>
      </c>
      <c r="AK164" s="87"/>
      <c r="AL164" s="57">
        <f t="shared" si="61"/>
        <v>89700000</v>
      </c>
    </row>
    <row r="165" spans="1:38" ht="43.5" thickBot="1" x14ac:dyDescent="0.3">
      <c r="A165" s="90"/>
      <c r="B165" s="90"/>
      <c r="C165" s="90"/>
      <c r="D165" s="90"/>
      <c r="E165" s="90"/>
      <c r="F165" s="90"/>
      <c r="G165" s="91"/>
      <c r="H165" s="91"/>
      <c r="I165" s="92"/>
      <c r="J165" s="92" t="s">
        <v>311</v>
      </c>
      <c r="K165" s="92" t="s">
        <v>452</v>
      </c>
      <c r="L165" s="92" t="e">
        <f>INDEX('[26]PENINGKATAN SALURAN DRAINASE'!$D$4:$D$90,MATCH('KEGIATAN DBMSDA 2022'!K165,'[26]PENINGKATAN SALURAN DRAINASE'!$D$4:$D$90,0))</f>
        <v>#N/A</v>
      </c>
      <c r="M165" s="92" t="s">
        <v>453</v>
      </c>
      <c r="N165" s="92" t="e">
        <f>INDEX([26]!BARU_1[KELURAHAN],MATCH('KEGIATAN DBMSDA 2022'!K165,[26]!BARU_1[JUDUL],0))</f>
        <v>#REF!</v>
      </c>
      <c r="O165" s="93" t="s">
        <v>201</v>
      </c>
      <c r="P165" s="100" t="s">
        <v>454</v>
      </c>
      <c r="Q165" s="94" t="e">
        <f>#REF!&amp;" "&amp;#REF!</f>
        <v>#REF!</v>
      </c>
      <c r="R165" s="95" t="s">
        <v>66</v>
      </c>
      <c r="S165" s="87"/>
      <c r="T165" s="57">
        <f t="shared" si="55"/>
        <v>200000000</v>
      </c>
      <c r="U165" s="96" t="str">
        <f t="shared" si="53"/>
        <v>PL</v>
      </c>
      <c r="V165" s="87">
        <v>200000000</v>
      </c>
      <c r="W165" s="97" t="s">
        <v>455</v>
      </c>
      <c r="X165" s="98" t="s">
        <v>138</v>
      </c>
      <c r="Y165" s="88" t="s">
        <v>139</v>
      </c>
      <c r="Z165" s="88">
        <v>1</v>
      </c>
      <c r="AA165" s="88"/>
      <c r="AB165" s="57">
        <f t="shared" si="56"/>
        <v>350000</v>
      </c>
      <c r="AC165" s="87">
        <f>IF(AND(T165&gt;1,T165&lt;=200000000),'[26]Data Base PAKAI (INPUT)'!$E$24,IF(AND(T165&gt;200000000),'[26]Data Base PAKAI (INPUT)'!$M$24))</f>
        <v>4</v>
      </c>
      <c r="AD165" s="87">
        <f>IF(AND(T165&gt;1,T165&lt;=200000000),'[26]Data Base PAKAI (INPUT)'!$F$24,IF(AND(T165&gt;200000000,T165&lt;=1000000000),'[26]Data Base PAKAI (INPUT)'!$V$24,IF(AND(T165&gt;1000000000),'[26]Data Base PAKAI (INPUT)'!$Z$24)))</f>
        <v>1</v>
      </c>
      <c r="AE165" s="87">
        <f t="shared" si="57"/>
        <v>600000</v>
      </c>
      <c r="AF165" s="87">
        <f>IF(AND(T165&gt;1,T165&lt;=1000000000),'[26]Data Base PAKAI (INPUT)'!$E$25,IF(AND(T165&gt;1000000000,T165&lt;=5000000000),'[26]Data Base PAKAI (INPUT)'!$Y$25,IF(AND(T165&gt;5000000000,T165&lt;=10000000000),'[26]Data Base PAKAI (INPUT)'!$AG$25)))</f>
        <v>3</v>
      </c>
      <c r="AG165" s="87">
        <f>IF(AND(T165&gt;1,T165&lt;=100000000),'[26]Data Base PAKAI (INPUT)'!$F$25,IF(AND(T165&gt;100000000,T165&lt;=200000000),'[26]Data Base PAKAI (INPUT)'!$J$25,IF(AND(T165&gt;200000000,T165&lt;=250000000),'[26]Data Base PAKAI (INPUT)'!$N$25,IF(AND(T165&gt;250000000,T165&lt;=500000000),'[26]Data Base PAKAI (INPUT)'!$R$25,IF(AND(T165&gt;500000000,T165&lt;=1000000000),'[26]Data Base PAKAI (INPUT)'!$V$25,IF(AND(T165&gt;1000000000,T165&lt;=2500000000),'[26]Data Base PAKAI (INPUT)'!$Z$25,IF(AND(T165&gt;2500000000,T165&lt;=5000000000),'[26]Data Base PAKAI (INPUT)'!$AD$25,IF(AND(T165&gt;5000000000,T165&lt;=10000000000),'[26]Data Base PAKAI (INPUT)'!AH1094))))))))</f>
        <v>4</v>
      </c>
      <c r="AH165" s="87">
        <f t="shared" si="58"/>
        <v>1800000</v>
      </c>
      <c r="AI165" s="87">
        <f t="shared" si="59"/>
        <v>8000000</v>
      </c>
      <c r="AJ165" s="99">
        <f t="shared" si="60"/>
        <v>8000000</v>
      </c>
      <c r="AK165" s="87"/>
      <c r="AL165" s="57">
        <f t="shared" si="61"/>
        <v>181250000</v>
      </c>
    </row>
    <row r="166" spans="1:38" ht="43.5" thickBot="1" x14ac:dyDescent="0.3">
      <c r="A166" s="90"/>
      <c r="B166" s="90"/>
      <c r="C166" s="90"/>
      <c r="D166" s="90"/>
      <c r="E166" s="90"/>
      <c r="F166" s="90"/>
      <c r="G166" s="91"/>
      <c r="H166" s="91"/>
      <c r="I166" s="92"/>
      <c r="J166" s="110" t="s">
        <v>311</v>
      </c>
      <c r="K166" s="92" t="s">
        <v>456</v>
      </c>
      <c r="L166" s="92" t="e">
        <f>INDEX('[26]PENINGKATAN SALURAN DRAINASE'!$D$4:$D$90,MATCH('KEGIATAN DBMSDA 2022'!K166,'[26]PENINGKATAN SALURAN DRAINASE'!$D$4:$D$90,0))</f>
        <v>#N/A</v>
      </c>
      <c r="M166" s="92" t="s">
        <v>457</v>
      </c>
      <c r="N166" s="92" t="e">
        <f>INDEX([26]!BARU_1[KELURAHAN],MATCH('KEGIATAN DBMSDA 2022'!K166,[26]!BARU_1[JUDUL],0))</f>
        <v>#REF!</v>
      </c>
      <c r="O166" s="93" t="s">
        <v>264</v>
      </c>
      <c r="P166" s="100" t="s">
        <v>458</v>
      </c>
      <c r="Q166" s="94" t="e">
        <f>#REF!&amp;" "&amp;#REF!</f>
        <v>#REF!</v>
      </c>
      <c r="R166" s="95" t="s">
        <v>66</v>
      </c>
      <c r="S166" s="87"/>
      <c r="T166" s="57">
        <f t="shared" si="55"/>
        <v>150000000</v>
      </c>
      <c r="U166" s="96" t="str">
        <f t="shared" si="53"/>
        <v>PL</v>
      </c>
      <c r="V166" s="87">
        <v>150000000</v>
      </c>
      <c r="W166" s="97" t="s">
        <v>459</v>
      </c>
      <c r="X166" s="98" t="s">
        <v>146</v>
      </c>
      <c r="Y166" s="88" t="s">
        <v>139</v>
      </c>
      <c r="Z166" s="88">
        <v>1</v>
      </c>
      <c r="AA166" s="88"/>
      <c r="AB166" s="57">
        <f t="shared" si="56"/>
        <v>350000</v>
      </c>
      <c r="AC166" s="87">
        <f>IF(AND(T166&gt;1,T166&lt;=200000000),'[26]Data Base PAKAI (INPUT)'!$E$24,IF(AND(T166&gt;200000000),'[26]Data Base PAKAI (INPUT)'!$M$24))</f>
        <v>4</v>
      </c>
      <c r="AD166" s="87">
        <f>IF(AND(T166&gt;1,T166&lt;=200000000),'[26]Data Base PAKAI (INPUT)'!$F$24,IF(AND(T166&gt;200000000,T166&lt;=1000000000),'[26]Data Base PAKAI (INPUT)'!$V$24,IF(AND(T166&gt;1000000000),'[26]Data Base PAKAI (INPUT)'!$Z$24)))</f>
        <v>1</v>
      </c>
      <c r="AE166" s="87">
        <f t="shared" si="57"/>
        <v>600000</v>
      </c>
      <c r="AF166" s="87">
        <f>IF(AND(T166&gt;1,T166&lt;=1000000000),'[26]Data Base PAKAI (INPUT)'!$E$25,IF(AND(T166&gt;1000000000,T166&lt;=5000000000),'[26]Data Base PAKAI (INPUT)'!$Y$25,IF(AND(T166&gt;5000000000,T166&lt;=10000000000),'[26]Data Base PAKAI (INPUT)'!$AG$25)))</f>
        <v>3</v>
      </c>
      <c r="AG166" s="87">
        <f>IF(AND(T166&gt;1,T166&lt;=100000000),'[26]Data Base PAKAI (INPUT)'!$F$25,IF(AND(T166&gt;100000000,T166&lt;=200000000),'[26]Data Base PAKAI (INPUT)'!$J$25,IF(AND(T166&gt;200000000,T166&lt;=250000000),'[26]Data Base PAKAI (INPUT)'!$N$25,IF(AND(T166&gt;250000000,T166&lt;=500000000),'[26]Data Base PAKAI (INPUT)'!$R$25,IF(AND(T166&gt;500000000,T166&lt;=1000000000),'[26]Data Base PAKAI (INPUT)'!$V$25,IF(AND(T166&gt;1000000000,T166&lt;=2500000000),'[26]Data Base PAKAI (INPUT)'!$Z$25,IF(AND(T166&gt;2500000000,T166&lt;=5000000000),'[26]Data Base PAKAI (INPUT)'!$AD$25,IF(AND(T166&gt;5000000000,T166&lt;=10000000000),'[26]Data Base PAKAI (INPUT)'!AH1095))))))))</f>
        <v>4</v>
      </c>
      <c r="AH166" s="87">
        <f t="shared" si="58"/>
        <v>1800000</v>
      </c>
      <c r="AI166" s="87">
        <f t="shared" si="59"/>
        <v>6000000</v>
      </c>
      <c r="AJ166" s="99">
        <f t="shared" si="60"/>
        <v>6000000</v>
      </c>
      <c r="AK166" s="87"/>
      <c r="AL166" s="57">
        <f t="shared" si="61"/>
        <v>135250000</v>
      </c>
    </row>
    <row r="167" spans="1:38" ht="43.5" thickBot="1" x14ac:dyDescent="0.3">
      <c r="A167" s="90"/>
      <c r="B167" s="90"/>
      <c r="C167" s="90"/>
      <c r="D167" s="90"/>
      <c r="E167" s="90"/>
      <c r="F167" s="90"/>
      <c r="G167" s="91"/>
      <c r="H167" s="91"/>
      <c r="I167" s="92"/>
      <c r="J167" s="110" t="s">
        <v>311</v>
      </c>
      <c r="K167" s="92" t="s">
        <v>460</v>
      </c>
      <c r="L167" s="92" t="e">
        <f>INDEX('[26]PENINGKATAN SALURAN DRAINASE'!$D$4:$D$90,MATCH('KEGIATAN DBMSDA 2022'!K167,'[26]PENINGKATAN SALURAN DRAINASE'!$D$4:$D$90,0))</f>
        <v>#N/A</v>
      </c>
      <c r="M167" s="92" t="s">
        <v>461</v>
      </c>
      <c r="N167" s="92" t="e">
        <f>INDEX([26]!BARU_1[KELURAHAN],MATCH('KEGIATAN DBMSDA 2022'!K167,[26]!BARU_1[JUDUL],0))</f>
        <v>#REF!</v>
      </c>
      <c r="O167" s="93" t="s">
        <v>264</v>
      </c>
      <c r="P167" s="100" t="s">
        <v>271</v>
      </c>
      <c r="Q167" s="94" t="e">
        <f>#REF!&amp;" "&amp;#REF!</f>
        <v>#REF!</v>
      </c>
      <c r="R167" s="95" t="s">
        <v>66</v>
      </c>
      <c r="S167" s="87"/>
      <c r="T167" s="57">
        <f t="shared" si="55"/>
        <v>150000000</v>
      </c>
      <c r="U167" s="96" t="str">
        <f t="shared" si="53"/>
        <v>PL</v>
      </c>
      <c r="V167" s="87">
        <v>150000000</v>
      </c>
      <c r="W167" s="97" t="s">
        <v>459</v>
      </c>
      <c r="X167" s="98" t="s">
        <v>146</v>
      </c>
      <c r="Y167" s="88" t="s">
        <v>139</v>
      </c>
      <c r="Z167" s="88">
        <v>1</v>
      </c>
      <c r="AA167" s="88"/>
      <c r="AB167" s="57">
        <f t="shared" si="56"/>
        <v>350000</v>
      </c>
      <c r="AC167" s="87">
        <f>IF(AND(T167&gt;1,T167&lt;=200000000),'[26]Data Base PAKAI (INPUT)'!$E$24,IF(AND(T167&gt;200000000),'[26]Data Base PAKAI (INPUT)'!$M$24))</f>
        <v>4</v>
      </c>
      <c r="AD167" s="87">
        <f>IF(AND(T167&gt;1,T167&lt;=200000000),'[26]Data Base PAKAI (INPUT)'!$F$24,IF(AND(T167&gt;200000000,T167&lt;=1000000000),'[26]Data Base PAKAI (INPUT)'!$V$24,IF(AND(T167&gt;1000000000),'[26]Data Base PAKAI (INPUT)'!$Z$24)))</f>
        <v>1</v>
      </c>
      <c r="AE167" s="87">
        <f t="shared" si="57"/>
        <v>600000</v>
      </c>
      <c r="AF167" s="87">
        <f>IF(AND(T167&gt;1,T167&lt;=1000000000),'[26]Data Base PAKAI (INPUT)'!$E$25,IF(AND(T167&gt;1000000000,T167&lt;=5000000000),'[26]Data Base PAKAI (INPUT)'!$Y$25,IF(AND(T167&gt;5000000000,T167&lt;=10000000000),'[26]Data Base PAKAI (INPUT)'!$AG$25)))</f>
        <v>3</v>
      </c>
      <c r="AG167" s="87">
        <f>IF(AND(T167&gt;1,T167&lt;=100000000),'[26]Data Base PAKAI (INPUT)'!$F$25,IF(AND(T167&gt;100000000,T167&lt;=200000000),'[26]Data Base PAKAI (INPUT)'!$J$25,IF(AND(T167&gt;200000000,T167&lt;=250000000),'[26]Data Base PAKAI (INPUT)'!$N$25,IF(AND(T167&gt;250000000,T167&lt;=500000000),'[26]Data Base PAKAI (INPUT)'!$R$25,IF(AND(T167&gt;500000000,T167&lt;=1000000000),'[26]Data Base PAKAI (INPUT)'!$V$25,IF(AND(T167&gt;1000000000,T167&lt;=2500000000),'[26]Data Base PAKAI (INPUT)'!$Z$25,IF(AND(T167&gt;2500000000,T167&lt;=5000000000),'[26]Data Base PAKAI (INPUT)'!$AD$25,IF(AND(T167&gt;5000000000,T167&lt;=10000000000),'[26]Data Base PAKAI (INPUT)'!AH1096))))))))</f>
        <v>4</v>
      </c>
      <c r="AH167" s="87">
        <f t="shared" si="58"/>
        <v>1800000</v>
      </c>
      <c r="AI167" s="87">
        <f t="shared" si="59"/>
        <v>6000000</v>
      </c>
      <c r="AJ167" s="99">
        <f t="shared" si="60"/>
        <v>6000000</v>
      </c>
      <c r="AK167" s="87"/>
      <c r="AL167" s="57">
        <f t="shared" si="61"/>
        <v>135250000</v>
      </c>
    </row>
    <row r="168" spans="1:38" ht="74.25" customHeight="1" thickBot="1" x14ac:dyDescent="0.3">
      <c r="A168" s="90"/>
      <c r="B168" s="90"/>
      <c r="C168" s="90"/>
      <c r="D168" s="90"/>
      <c r="E168" s="90"/>
      <c r="F168" s="90"/>
      <c r="G168" s="91"/>
      <c r="H168" s="91"/>
      <c r="I168" s="92"/>
      <c r="J168" s="110" t="s">
        <v>311</v>
      </c>
      <c r="K168" s="92" t="s">
        <v>462</v>
      </c>
      <c r="L168" s="92" t="e">
        <f>INDEX('[26]PENINGKATAN SALURAN DRAINASE'!$D$4:$D$90,MATCH('KEGIATAN DBMSDA 2022'!K168,'[26]PENINGKATAN SALURAN DRAINASE'!$D$4:$D$90,0))</f>
        <v>#N/A</v>
      </c>
      <c r="M168" s="92" t="s">
        <v>463</v>
      </c>
      <c r="N168" s="92" t="e">
        <f>INDEX([26]!BARU_1[KELURAHAN],MATCH('KEGIATAN DBMSDA 2022'!K168,[26]!BARU_1[JUDUL],0))</f>
        <v>#REF!</v>
      </c>
      <c r="O168" s="93" t="s">
        <v>264</v>
      </c>
      <c r="P168" s="100" t="s">
        <v>464</v>
      </c>
      <c r="Q168" s="94" t="e">
        <f>#REF!&amp;" "&amp;#REF!</f>
        <v>#REF!</v>
      </c>
      <c r="R168" s="95" t="s">
        <v>66</v>
      </c>
      <c r="S168" s="87"/>
      <c r="T168" s="57">
        <f t="shared" si="55"/>
        <v>150000000</v>
      </c>
      <c r="U168" s="96" t="str">
        <f t="shared" si="53"/>
        <v>PL</v>
      </c>
      <c r="V168" s="87">
        <v>150000000</v>
      </c>
      <c r="W168" s="97" t="s">
        <v>459</v>
      </c>
      <c r="X168" s="98" t="s">
        <v>146</v>
      </c>
      <c r="Y168" s="88" t="s">
        <v>139</v>
      </c>
      <c r="Z168" s="88">
        <v>1</v>
      </c>
      <c r="AA168" s="88"/>
      <c r="AB168" s="57">
        <f t="shared" si="56"/>
        <v>350000</v>
      </c>
      <c r="AC168" s="87">
        <f>IF(AND(T168&gt;1,T168&lt;=200000000),'[26]Data Base PAKAI (INPUT)'!$E$24,IF(AND(T168&gt;200000000),'[26]Data Base PAKAI (INPUT)'!$M$24))</f>
        <v>4</v>
      </c>
      <c r="AD168" s="87">
        <f>IF(AND(T168&gt;1,T168&lt;=200000000),'[26]Data Base PAKAI (INPUT)'!$F$24,IF(AND(T168&gt;200000000,T168&lt;=1000000000),'[26]Data Base PAKAI (INPUT)'!$V$24,IF(AND(T168&gt;1000000000),'[26]Data Base PAKAI (INPUT)'!$Z$24)))</f>
        <v>1</v>
      </c>
      <c r="AE168" s="87">
        <f t="shared" si="57"/>
        <v>600000</v>
      </c>
      <c r="AF168" s="87">
        <f>IF(AND(T168&gt;1,T168&lt;=1000000000),'[26]Data Base PAKAI (INPUT)'!$E$25,IF(AND(T168&gt;1000000000,T168&lt;=5000000000),'[26]Data Base PAKAI (INPUT)'!$Y$25,IF(AND(T168&gt;5000000000,T168&lt;=10000000000),'[26]Data Base PAKAI (INPUT)'!$AG$25)))</f>
        <v>3</v>
      </c>
      <c r="AG168" s="87">
        <f>IF(AND(T168&gt;1,T168&lt;=100000000),'[26]Data Base PAKAI (INPUT)'!$F$25,IF(AND(T168&gt;100000000,T168&lt;=200000000),'[26]Data Base PAKAI (INPUT)'!$J$25,IF(AND(T168&gt;200000000,T168&lt;=250000000),'[26]Data Base PAKAI (INPUT)'!$N$25,IF(AND(T168&gt;250000000,T168&lt;=500000000),'[26]Data Base PAKAI (INPUT)'!$R$25,IF(AND(T168&gt;500000000,T168&lt;=1000000000),'[26]Data Base PAKAI (INPUT)'!$V$25,IF(AND(T168&gt;1000000000,T168&lt;=2500000000),'[26]Data Base PAKAI (INPUT)'!$Z$25,IF(AND(T168&gt;2500000000,T168&lt;=5000000000),'[26]Data Base PAKAI (INPUT)'!$AD$25,IF(AND(T168&gt;5000000000,T168&lt;=10000000000),'[26]Data Base PAKAI (INPUT)'!AH1097))))))))</f>
        <v>4</v>
      </c>
      <c r="AH168" s="87">
        <f t="shared" si="58"/>
        <v>1800000</v>
      </c>
      <c r="AI168" s="87">
        <f t="shared" si="59"/>
        <v>6000000</v>
      </c>
      <c r="AJ168" s="99">
        <f t="shared" si="60"/>
        <v>6000000</v>
      </c>
      <c r="AK168" s="87"/>
      <c r="AL168" s="57">
        <f t="shared" si="61"/>
        <v>135250000</v>
      </c>
    </row>
    <row r="169" spans="1:38" ht="57.75" thickBot="1" x14ac:dyDescent="0.3">
      <c r="A169" s="90"/>
      <c r="B169" s="90"/>
      <c r="C169" s="90"/>
      <c r="D169" s="90"/>
      <c r="E169" s="90"/>
      <c r="F169" s="90"/>
      <c r="G169" s="91"/>
      <c r="H169" s="91"/>
      <c r="I169" s="92"/>
      <c r="J169" s="110" t="s">
        <v>311</v>
      </c>
      <c r="K169" s="92" t="s">
        <v>465</v>
      </c>
      <c r="L169" s="92" t="e">
        <f>INDEX('[26]PENINGKATAN SALURAN DRAINASE'!$D$4:$D$90,MATCH('KEGIATAN DBMSDA 2022'!K169,'[26]PENINGKATAN SALURAN DRAINASE'!$D$4:$D$90,0))</f>
        <v>#N/A</v>
      </c>
      <c r="M169" s="92" t="s">
        <v>466</v>
      </c>
      <c r="N169" s="92" t="e">
        <f>INDEX([26]!BARU_1[KELURAHAN],MATCH('KEGIATAN DBMSDA 2022'!K169,[26]!BARU_1[JUDUL],0))</f>
        <v>#REF!</v>
      </c>
      <c r="O169" s="93" t="s">
        <v>264</v>
      </c>
      <c r="P169" s="100" t="s">
        <v>467</v>
      </c>
      <c r="Q169" s="94" t="e">
        <f>#REF!&amp;" "&amp;#REF!</f>
        <v>#REF!</v>
      </c>
      <c r="R169" s="95" t="s">
        <v>66</v>
      </c>
      <c r="S169" s="87"/>
      <c r="T169" s="57">
        <f t="shared" si="55"/>
        <v>150000000</v>
      </c>
      <c r="U169" s="96" t="str">
        <f t="shared" si="53"/>
        <v>PL</v>
      </c>
      <c r="V169" s="87">
        <v>150000000</v>
      </c>
      <c r="W169" s="97" t="s">
        <v>459</v>
      </c>
      <c r="X169" s="98" t="s">
        <v>146</v>
      </c>
      <c r="Y169" s="88" t="s">
        <v>139</v>
      </c>
      <c r="Z169" s="88">
        <v>1</v>
      </c>
      <c r="AA169" s="88"/>
      <c r="AB169" s="57">
        <f t="shared" si="56"/>
        <v>350000</v>
      </c>
      <c r="AC169" s="87">
        <f>IF(AND(T169&gt;1,T169&lt;=200000000),'[26]Data Base PAKAI (INPUT)'!$E$24,IF(AND(T169&gt;200000000),'[26]Data Base PAKAI (INPUT)'!$M$24))</f>
        <v>4</v>
      </c>
      <c r="AD169" s="87">
        <f>IF(AND(T169&gt;1,T169&lt;=200000000),'[26]Data Base PAKAI (INPUT)'!$F$24,IF(AND(T169&gt;200000000,T169&lt;=1000000000),'[26]Data Base PAKAI (INPUT)'!$V$24,IF(AND(T169&gt;1000000000),'[26]Data Base PAKAI (INPUT)'!$Z$24)))</f>
        <v>1</v>
      </c>
      <c r="AE169" s="87">
        <f t="shared" si="57"/>
        <v>600000</v>
      </c>
      <c r="AF169" s="87">
        <f>IF(AND(T169&gt;1,T169&lt;=1000000000),'[26]Data Base PAKAI (INPUT)'!$E$25,IF(AND(T169&gt;1000000000,T169&lt;=5000000000),'[26]Data Base PAKAI (INPUT)'!$Y$25,IF(AND(T169&gt;5000000000,T169&lt;=10000000000),'[26]Data Base PAKAI (INPUT)'!$AG$25)))</f>
        <v>3</v>
      </c>
      <c r="AG169" s="87">
        <f>IF(AND(T169&gt;1,T169&lt;=100000000),'[26]Data Base PAKAI (INPUT)'!$F$25,IF(AND(T169&gt;100000000,T169&lt;=200000000),'[26]Data Base PAKAI (INPUT)'!$J$25,IF(AND(T169&gt;200000000,T169&lt;=250000000),'[26]Data Base PAKAI (INPUT)'!$N$25,IF(AND(T169&gt;250000000,T169&lt;=500000000),'[26]Data Base PAKAI (INPUT)'!$R$25,IF(AND(T169&gt;500000000,T169&lt;=1000000000),'[26]Data Base PAKAI (INPUT)'!$V$25,IF(AND(T169&gt;1000000000,T169&lt;=2500000000),'[26]Data Base PAKAI (INPUT)'!$Z$25,IF(AND(T169&gt;2500000000,T169&lt;=5000000000),'[26]Data Base PAKAI (INPUT)'!$AD$25,IF(AND(T169&gt;5000000000,T169&lt;=10000000000),'[26]Data Base PAKAI (INPUT)'!AH1098))))))))</f>
        <v>4</v>
      </c>
      <c r="AH169" s="87">
        <f t="shared" si="58"/>
        <v>1800000</v>
      </c>
      <c r="AI169" s="87">
        <f t="shared" si="59"/>
        <v>6000000</v>
      </c>
      <c r="AJ169" s="99">
        <f t="shared" si="60"/>
        <v>6000000</v>
      </c>
      <c r="AK169" s="87"/>
      <c r="AL169" s="57">
        <f t="shared" si="61"/>
        <v>135250000</v>
      </c>
    </row>
    <row r="170" spans="1:38" ht="57.75" thickBot="1" x14ac:dyDescent="0.3">
      <c r="A170" s="90"/>
      <c r="B170" s="90"/>
      <c r="C170" s="90"/>
      <c r="D170" s="90"/>
      <c r="E170" s="90"/>
      <c r="F170" s="90"/>
      <c r="G170" s="91"/>
      <c r="H170" s="91"/>
      <c r="I170" s="92"/>
      <c r="J170" s="110" t="s">
        <v>311</v>
      </c>
      <c r="K170" s="92" t="s">
        <v>468</v>
      </c>
      <c r="L170" s="92" t="e">
        <f>INDEX('[26]PENINGKATAN SALURAN DRAINASE'!$D$4:$D$90,MATCH('KEGIATAN DBMSDA 2022'!K170,'[26]PENINGKATAN SALURAN DRAINASE'!$D$4:$D$90,0))</f>
        <v>#N/A</v>
      </c>
      <c r="M170" s="92" t="s">
        <v>469</v>
      </c>
      <c r="N170" s="92" t="e">
        <f>INDEX([26]!BARU_1[KELURAHAN],MATCH('KEGIATAN DBMSDA 2022'!K170,[26]!BARU_1[JUDUL],0))</f>
        <v>#REF!</v>
      </c>
      <c r="O170" s="93" t="s">
        <v>264</v>
      </c>
      <c r="P170" s="100" t="s">
        <v>470</v>
      </c>
      <c r="Q170" s="94" t="e">
        <f>#REF!&amp;" "&amp;#REF!</f>
        <v>#REF!</v>
      </c>
      <c r="R170" s="95" t="s">
        <v>66</v>
      </c>
      <c r="S170" s="87"/>
      <c r="T170" s="57">
        <f t="shared" si="55"/>
        <v>200000000</v>
      </c>
      <c r="U170" s="96" t="str">
        <f t="shared" si="53"/>
        <v>PL</v>
      </c>
      <c r="V170" s="87">
        <v>200000000</v>
      </c>
      <c r="W170" s="97" t="s">
        <v>459</v>
      </c>
      <c r="X170" s="98" t="s">
        <v>146</v>
      </c>
      <c r="Y170" s="88" t="s">
        <v>139</v>
      </c>
      <c r="Z170" s="88">
        <v>1</v>
      </c>
      <c r="AA170" s="88"/>
      <c r="AB170" s="57">
        <f t="shared" si="56"/>
        <v>350000</v>
      </c>
      <c r="AC170" s="87">
        <f>IF(AND(T170&gt;1,T170&lt;=200000000),'[26]Data Base PAKAI (INPUT)'!$E$24,IF(AND(T170&gt;200000000),'[26]Data Base PAKAI (INPUT)'!$M$24))</f>
        <v>4</v>
      </c>
      <c r="AD170" s="87">
        <f>IF(AND(T170&gt;1,T170&lt;=200000000),'[26]Data Base PAKAI (INPUT)'!$F$24,IF(AND(T170&gt;200000000,T170&lt;=1000000000),'[26]Data Base PAKAI (INPUT)'!$V$24,IF(AND(T170&gt;1000000000),'[26]Data Base PAKAI (INPUT)'!$Z$24)))</f>
        <v>1</v>
      </c>
      <c r="AE170" s="87">
        <f t="shared" si="57"/>
        <v>600000</v>
      </c>
      <c r="AF170" s="87">
        <f>IF(AND(T170&gt;1,T170&lt;=1000000000),'[26]Data Base PAKAI (INPUT)'!$E$25,IF(AND(T170&gt;1000000000,T170&lt;=5000000000),'[26]Data Base PAKAI (INPUT)'!$Y$25,IF(AND(T170&gt;5000000000,T170&lt;=10000000000),'[26]Data Base PAKAI (INPUT)'!$AG$25)))</f>
        <v>3</v>
      </c>
      <c r="AG170" s="87">
        <f>IF(AND(T170&gt;1,T170&lt;=100000000),'[26]Data Base PAKAI (INPUT)'!$F$25,IF(AND(T170&gt;100000000,T170&lt;=200000000),'[26]Data Base PAKAI (INPUT)'!$J$25,IF(AND(T170&gt;200000000,T170&lt;=250000000),'[26]Data Base PAKAI (INPUT)'!$N$25,IF(AND(T170&gt;250000000,T170&lt;=500000000),'[26]Data Base PAKAI (INPUT)'!$R$25,IF(AND(T170&gt;500000000,T170&lt;=1000000000),'[26]Data Base PAKAI (INPUT)'!$V$25,IF(AND(T170&gt;1000000000,T170&lt;=2500000000),'[26]Data Base PAKAI (INPUT)'!$Z$25,IF(AND(T170&gt;2500000000,T170&lt;=5000000000),'[26]Data Base PAKAI (INPUT)'!$AD$25,IF(AND(T170&gt;5000000000,T170&lt;=10000000000),'[26]Data Base PAKAI (INPUT)'!AH1099))))))))</f>
        <v>4</v>
      </c>
      <c r="AH170" s="87">
        <f t="shared" si="58"/>
        <v>1800000</v>
      </c>
      <c r="AI170" s="87">
        <f t="shared" si="59"/>
        <v>8000000</v>
      </c>
      <c r="AJ170" s="99">
        <f t="shared" si="60"/>
        <v>8000000</v>
      </c>
      <c r="AK170" s="87"/>
      <c r="AL170" s="57">
        <f t="shared" si="61"/>
        <v>181250000</v>
      </c>
    </row>
    <row r="171" spans="1:38" ht="43.5" thickBot="1" x14ac:dyDescent="0.3">
      <c r="A171" s="90"/>
      <c r="B171" s="90"/>
      <c r="C171" s="90"/>
      <c r="D171" s="90"/>
      <c r="E171" s="90"/>
      <c r="F171" s="90"/>
      <c r="G171" s="91"/>
      <c r="H171" s="91"/>
      <c r="I171" s="92"/>
      <c r="J171" s="110" t="s">
        <v>311</v>
      </c>
      <c r="K171" s="92" t="s">
        <v>471</v>
      </c>
      <c r="L171" s="92" t="e">
        <f>INDEX('[26]PENINGKATAN SALURAN DRAINASE'!$D$4:$D$90,MATCH('KEGIATAN DBMSDA 2022'!K171,'[26]PENINGKATAN SALURAN DRAINASE'!$D$4:$D$90,0))</f>
        <v>#N/A</v>
      </c>
      <c r="M171" s="92" t="s">
        <v>472</v>
      </c>
      <c r="N171" s="92" t="e">
        <f>INDEX([26]!BARU_1[KELURAHAN],MATCH('KEGIATAN DBMSDA 2022'!K171,[26]!BARU_1[JUDUL],0))</f>
        <v>#REF!</v>
      </c>
      <c r="O171" s="93" t="s">
        <v>264</v>
      </c>
      <c r="P171" s="100" t="s">
        <v>473</v>
      </c>
      <c r="Q171" s="94" t="e">
        <f>#REF!&amp;" "&amp;#REF!</f>
        <v>#REF!</v>
      </c>
      <c r="R171" s="95" t="s">
        <v>66</v>
      </c>
      <c r="S171" s="87"/>
      <c r="T171" s="57">
        <f t="shared" si="55"/>
        <v>200000000</v>
      </c>
      <c r="U171" s="96" t="str">
        <f t="shared" si="53"/>
        <v>PL</v>
      </c>
      <c r="V171" s="87">
        <v>200000000</v>
      </c>
      <c r="W171" s="97" t="s">
        <v>459</v>
      </c>
      <c r="X171" s="98" t="s">
        <v>146</v>
      </c>
      <c r="Y171" s="88" t="s">
        <v>139</v>
      </c>
      <c r="Z171" s="88">
        <v>1</v>
      </c>
      <c r="AA171" s="88"/>
      <c r="AB171" s="57">
        <f t="shared" si="56"/>
        <v>350000</v>
      </c>
      <c r="AC171" s="87">
        <f>IF(AND(T171&gt;1,T171&lt;=200000000),'[26]Data Base PAKAI (INPUT)'!$E$24,IF(AND(T171&gt;200000000),'[26]Data Base PAKAI (INPUT)'!$M$24))</f>
        <v>4</v>
      </c>
      <c r="AD171" s="87">
        <f>IF(AND(T171&gt;1,T171&lt;=200000000),'[26]Data Base PAKAI (INPUT)'!$F$24,IF(AND(T171&gt;200000000,T171&lt;=1000000000),'[26]Data Base PAKAI (INPUT)'!$V$24,IF(AND(T171&gt;1000000000),'[26]Data Base PAKAI (INPUT)'!$Z$24)))</f>
        <v>1</v>
      </c>
      <c r="AE171" s="87">
        <f t="shared" si="57"/>
        <v>600000</v>
      </c>
      <c r="AF171" s="87">
        <f>IF(AND(T171&gt;1,T171&lt;=1000000000),'[26]Data Base PAKAI (INPUT)'!$E$25,IF(AND(T171&gt;1000000000,T171&lt;=5000000000),'[26]Data Base PAKAI (INPUT)'!$Y$25,IF(AND(T171&gt;5000000000,T171&lt;=10000000000),'[26]Data Base PAKAI (INPUT)'!$AG$25)))</f>
        <v>3</v>
      </c>
      <c r="AG171" s="87">
        <f>IF(AND(T171&gt;1,T171&lt;=100000000),'[26]Data Base PAKAI (INPUT)'!$F$25,IF(AND(T171&gt;100000000,T171&lt;=200000000),'[26]Data Base PAKAI (INPUT)'!$J$25,IF(AND(T171&gt;200000000,T171&lt;=250000000),'[26]Data Base PAKAI (INPUT)'!$N$25,IF(AND(T171&gt;250000000,T171&lt;=500000000),'[26]Data Base PAKAI (INPUT)'!$R$25,IF(AND(T171&gt;500000000,T171&lt;=1000000000),'[26]Data Base PAKAI (INPUT)'!$V$25,IF(AND(T171&gt;1000000000,T171&lt;=2500000000),'[26]Data Base PAKAI (INPUT)'!$Z$25,IF(AND(T171&gt;2500000000,T171&lt;=5000000000),'[26]Data Base PAKAI (INPUT)'!$AD$25,IF(AND(T171&gt;5000000000,T171&lt;=10000000000),'[26]Data Base PAKAI (INPUT)'!AH1100))))))))</f>
        <v>4</v>
      </c>
      <c r="AH171" s="87">
        <f t="shared" si="58"/>
        <v>1800000</v>
      </c>
      <c r="AI171" s="87">
        <f t="shared" si="59"/>
        <v>8000000</v>
      </c>
      <c r="AJ171" s="99">
        <f t="shared" si="60"/>
        <v>8000000</v>
      </c>
      <c r="AK171" s="87"/>
      <c r="AL171" s="57">
        <f t="shared" si="61"/>
        <v>181250000</v>
      </c>
    </row>
    <row r="172" spans="1:38" ht="43.5" thickBot="1" x14ac:dyDescent="0.3">
      <c r="A172" s="90"/>
      <c r="B172" s="90"/>
      <c r="C172" s="90"/>
      <c r="D172" s="90"/>
      <c r="E172" s="90"/>
      <c r="F172" s="90"/>
      <c r="G172" s="91"/>
      <c r="H172" s="91"/>
      <c r="I172" s="92"/>
      <c r="J172" s="110" t="s">
        <v>311</v>
      </c>
      <c r="K172" s="92" t="s">
        <v>474</v>
      </c>
      <c r="L172" s="92" t="e">
        <f>INDEX('[26]PENINGKATAN SALURAN DRAINASE'!$D$4:$D$90,MATCH('KEGIATAN DBMSDA 2022'!K172,'[26]PENINGKATAN SALURAN DRAINASE'!$D$4:$D$90,0))</f>
        <v>#N/A</v>
      </c>
      <c r="M172" s="92" t="s">
        <v>475</v>
      </c>
      <c r="N172" s="92" t="e">
        <f>INDEX([26]!BARU_1[KELURAHAN],MATCH('KEGIATAN DBMSDA 2022'!K172,[26]!BARU_1[JUDUL],0))</f>
        <v>#REF!</v>
      </c>
      <c r="O172" s="93" t="s">
        <v>264</v>
      </c>
      <c r="P172" s="100" t="s">
        <v>476</v>
      </c>
      <c r="Q172" s="94" t="e">
        <f>#REF!&amp;" "&amp;#REF!</f>
        <v>#REF!</v>
      </c>
      <c r="R172" s="95" t="s">
        <v>66</v>
      </c>
      <c r="S172" s="87"/>
      <c r="T172" s="57">
        <f t="shared" si="55"/>
        <v>150000000</v>
      </c>
      <c r="U172" s="96" t="str">
        <f t="shared" si="53"/>
        <v>PL</v>
      </c>
      <c r="V172" s="87">
        <v>150000000</v>
      </c>
      <c r="W172" s="97" t="s">
        <v>459</v>
      </c>
      <c r="X172" s="98" t="s">
        <v>146</v>
      </c>
      <c r="Y172" s="88" t="s">
        <v>139</v>
      </c>
      <c r="Z172" s="88">
        <v>1</v>
      </c>
      <c r="AA172" s="88"/>
      <c r="AB172" s="57">
        <f t="shared" si="56"/>
        <v>350000</v>
      </c>
      <c r="AC172" s="87">
        <f>IF(AND(T172&gt;1,T172&lt;=200000000),'[26]Data Base PAKAI (INPUT)'!$E$24,IF(AND(T172&gt;200000000),'[26]Data Base PAKAI (INPUT)'!$M$24))</f>
        <v>4</v>
      </c>
      <c r="AD172" s="87">
        <f>IF(AND(T172&gt;1,T172&lt;=200000000),'[26]Data Base PAKAI (INPUT)'!$F$24,IF(AND(T172&gt;200000000,T172&lt;=1000000000),'[26]Data Base PAKAI (INPUT)'!$V$24,IF(AND(T172&gt;1000000000),'[26]Data Base PAKAI (INPUT)'!$Z$24)))</f>
        <v>1</v>
      </c>
      <c r="AE172" s="87">
        <f t="shared" si="57"/>
        <v>600000</v>
      </c>
      <c r="AF172" s="87">
        <f>IF(AND(T172&gt;1,T172&lt;=1000000000),'[26]Data Base PAKAI (INPUT)'!$E$25,IF(AND(T172&gt;1000000000,T172&lt;=5000000000),'[26]Data Base PAKAI (INPUT)'!$Y$25,IF(AND(T172&gt;5000000000,T172&lt;=10000000000),'[26]Data Base PAKAI (INPUT)'!$AG$25)))</f>
        <v>3</v>
      </c>
      <c r="AG172" s="87">
        <f>IF(AND(T172&gt;1,T172&lt;=100000000),'[26]Data Base PAKAI (INPUT)'!$F$25,IF(AND(T172&gt;100000000,T172&lt;=200000000),'[26]Data Base PAKAI (INPUT)'!$J$25,IF(AND(T172&gt;200000000,T172&lt;=250000000),'[26]Data Base PAKAI (INPUT)'!$N$25,IF(AND(T172&gt;250000000,T172&lt;=500000000),'[26]Data Base PAKAI (INPUT)'!$R$25,IF(AND(T172&gt;500000000,T172&lt;=1000000000),'[26]Data Base PAKAI (INPUT)'!$V$25,IF(AND(T172&gt;1000000000,T172&lt;=2500000000),'[26]Data Base PAKAI (INPUT)'!$Z$25,IF(AND(T172&gt;2500000000,T172&lt;=5000000000),'[26]Data Base PAKAI (INPUT)'!$AD$25,IF(AND(T172&gt;5000000000,T172&lt;=10000000000),'[26]Data Base PAKAI (INPUT)'!AH1101))))))))</f>
        <v>4</v>
      </c>
      <c r="AH172" s="87">
        <f t="shared" si="58"/>
        <v>1800000</v>
      </c>
      <c r="AI172" s="87">
        <f t="shared" si="59"/>
        <v>6000000</v>
      </c>
      <c r="AJ172" s="99">
        <f t="shared" si="60"/>
        <v>6000000</v>
      </c>
      <c r="AK172" s="87"/>
      <c r="AL172" s="57">
        <f t="shared" si="61"/>
        <v>135250000</v>
      </c>
    </row>
    <row r="173" spans="1:38" ht="43.5" thickBot="1" x14ac:dyDescent="0.3">
      <c r="A173" s="90"/>
      <c r="B173" s="90"/>
      <c r="C173" s="90"/>
      <c r="D173" s="90"/>
      <c r="E173" s="90"/>
      <c r="F173" s="90"/>
      <c r="G173" s="91"/>
      <c r="H173" s="91"/>
      <c r="I173" s="92"/>
      <c r="J173" s="110" t="s">
        <v>311</v>
      </c>
      <c r="K173" s="92" t="s">
        <v>477</v>
      </c>
      <c r="L173" s="92" t="e">
        <f>INDEX('[26]PENINGKATAN SALURAN DRAINASE'!$D$4:$D$90,MATCH('KEGIATAN DBMSDA 2022'!K173,'[26]PENINGKATAN SALURAN DRAINASE'!$D$4:$D$90,0))</f>
        <v>#N/A</v>
      </c>
      <c r="M173" s="92" t="s">
        <v>478</v>
      </c>
      <c r="N173" s="92" t="e">
        <f>INDEX([26]!BARU_1[KELURAHAN],MATCH('KEGIATAN DBMSDA 2022'!K173,[26]!BARU_1[JUDUL],0))</f>
        <v>#REF!</v>
      </c>
      <c r="O173" s="93" t="s">
        <v>264</v>
      </c>
      <c r="P173" s="100" t="s">
        <v>479</v>
      </c>
      <c r="Q173" s="94" t="e">
        <f>#REF!&amp;" "&amp;#REF!</f>
        <v>#REF!</v>
      </c>
      <c r="R173" s="95" t="s">
        <v>66</v>
      </c>
      <c r="S173" s="87"/>
      <c r="T173" s="57">
        <f t="shared" si="55"/>
        <v>160000000</v>
      </c>
      <c r="U173" s="96" t="str">
        <f t="shared" si="53"/>
        <v>PL</v>
      </c>
      <c r="V173" s="87">
        <v>160000000</v>
      </c>
      <c r="W173" s="97" t="s">
        <v>459</v>
      </c>
      <c r="X173" s="98" t="s">
        <v>146</v>
      </c>
      <c r="Y173" s="88" t="s">
        <v>139</v>
      </c>
      <c r="Z173" s="88">
        <v>1</v>
      </c>
      <c r="AA173" s="88"/>
      <c r="AB173" s="57">
        <f t="shared" si="56"/>
        <v>350000</v>
      </c>
      <c r="AC173" s="87">
        <f>IF(AND(T173&gt;1,T173&lt;=200000000),'[26]Data Base PAKAI (INPUT)'!$E$24,IF(AND(T173&gt;200000000),'[26]Data Base PAKAI (INPUT)'!$M$24))</f>
        <v>4</v>
      </c>
      <c r="AD173" s="87">
        <f>IF(AND(T173&gt;1,T173&lt;=200000000),'[26]Data Base PAKAI (INPUT)'!$F$24,IF(AND(T173&gt;200000000,T173&lt;=1000000000),'[26]Data Base PAKAI (INPUT)'!$V$24,IF(AND(T173&gt;1000000000),'[26]Data Base PAKAI (INPUT)'!$Z$24)))</f>
        <v>1</v>
      </c>
      <c r="AE173" s="87">
        <f t="shared" si="57"/>
        <v>600000</v>
      </c>
      <c r="AF173" s="87">
        <f>IF(AND(T173&gt;1,T173&lt;=1000000000),'[26]Data Base PAKAI (INPUT)'!$E$25,IF(AND(T173&gt;1000000000,T173&lt;=5000000000),'[26]Data Base PAKAI (INPUT)'!$Y$25,IF(AND(T173&gt;5000000000,T173&lt;=10000000000),'[26]Data Base PAKAI (INPUT)'!$AG$25)))</f>
        <v>3</v>
      </c>
      <c r="AG173" s="87">
        <f>IF(AND(T173&gt;1,T173&lt;=100000000),'[26]Data Base PAKAI (INPUT)'!$F$25,IF(AND(T173&gt;100000000,T173&lt;=200000000),'[26]Data Base PAKAI (INPUT)'!$J$25,IF(AND(T173&gt;200000000,T173&lt;=250000000),'[26]Data Base PAKAI (INPUT)'!$N$25,IF(AND(T173&gt;250000000,T173&lt;=500000000),'[26]Data Base PAKAI (INPUT)'!$R$25,IF(AND(T173&gt;500000000,T173&lt;=1000000000),'[26]Data Base PAKAI (INPUT)'!$V$25,IF(AND(T173&gt;1000000000,T173&lt;=2500000000),'[26]Data Base PAKAI (INPUT)'!$Z$25,IF(AND(T173&gt;2500000000,T173&lt;=5000000000),'[26]Data Base PAKAI (INPUT)'!$AD$25,IF(AND(T173&gt;5000000000,T173&lt;=10000000000),'[26]Data Base PAKAI (INPUT)'!AH1102))))))))</f>
        <v>4</v>
      </c>
      <c r="AH173" s="87">
        <f t="shared" si="58"/>
        <v>1800000</v>
      </c>
      <c r="AI173" s="87">
        <f t="shared" si="59"/>
        <v>6400000</v>
      </c>
      <c r="AJ173" s="99">
        <f t="shared" si="60"/>
        <v>6400000</v>
      </c>
      <c r="AK173" s="87"/>
      <c r="AL173" s="57">
        <f t="shared" si="61"/>
        <v>144450000</v>
      </c>
    </row>
    <row r="174" spans="1:38" ht="72" thickBot="1" x14ac:dyDescent="0.3">
      <c r="A174" s="90"/>
      <c r="B174" s="90"/>
      <c r="C174" s="90"/>
      <c r="D174" s="90"/>
      <c r="E174" s="90"/>
      <c r="F174" s="90"/>
      <c r="G174" s="91"/>
      <c r="H174" s="91"/>
      <c r="I174" s="92"/>
      <c r="J174" s="92" t="s">
        <v>311</v>
      </c>
      <c r="K174" s="92" t="s">
        <v>480</v>
      </c>
      <c r="L174" s="92" t="e">
        <f>INDEX('[26]PENINGKATAN SALURAN DRAINASE'!$D$4:$D$90,MATCH('KEGIATAN DBMSDA 2022'!K174,'[26]PENINGKATAN SALURAN DRAINASE'!$D$4:$D$90,0))</f>
        <v>#N/A</v>
      </c>
      <c r="M174" s="92" t="s">
        <v>481</v>
      </c>
      <c r="N174" s="92" t="e">
        <f>INDEX([26]!BARU_1[KELURAHAN],MATCH('KEGIATAN DBMSDA 2022'!K174,[26]!BARU_1[JUDUL],0))</f>
        <v>#REF!</v>
      </c>
      <c r="O174" s="93" t="s">
        <v>264</v>
      </c>
      <c r="P174" s="100" t="s">
        <v>235</v>
      </c>
      <c r="Q174" s="94" t="e">
        <f>#REF!&amp;" "&amp;#REF!</f>
        <v>#REF!</v>
      </c>
      <c r="R174" s="95" t="s">
        <v>66</v>
      </c>
      <c r="S174" s="87"/>
      <c r="T174" s="57">
        <f t="shared" si="55"/>
        <v>300000000</v>
      </c>
      <c r="U174" s="96" t="str">
        <f t="shared" si="53"/>
        <v>LELANG</v>
      </c>
      <c r="V174" s="87">
        <v>300000000</v>
      </c>
      <c r="W174" s="97" t="s">
        <v>459</v>
      </c>
      <c r="X174" s="98" t="s">
        <v>146</v>
      </c>
      <c r="Y174" s="98" t="s">
        <v>139</v>
      </c>
      <c r="Z174" s="88">
        <v>1</v>
      </c>
      <c r="AA174" s="98"/>
      <c r="AB174" s="57">
        <f t="shared" si="56"/>
        <v>750000</v>
      </c>
      <c r="AC174" s="87">
        <f>IF(AND(T174&gt;1,T174&lt;=200000000),'[26]Data Base PAKAI (INPUT)'!$E$24,IF(AND(T174&gt;200000000),'[26]Data Base PAKAI (INPUT)'!$M$24))</f>
        <v>6</v>
      </c>
      <c r="AD174" s="87">
        <f>IF(AND(T174&gt;1,T174&lt;=200000000),'[26]Data Base PAKAI (INPUT)'!$F$24,IF(AND(T174&gt;200000000,T174&lt;=1000000000),'[26]Data Base PAKAI (INPUT)'!$V$24,IF(AND(T174&gt;1000000000),'[26]Data Base PAKAI (INPUT)'!$Z$24)))</f>
        <v>2</v>
      </c>
      <c r="AE174" s="87">
        <f t="shared" si="57"/>
        <v>1800000</v>
      </c>
      <c r="AF174" s="87">
        <f>IF(AND(T174&gt;1,T174&lt;=1000000000),'[26]Data Base PAKAI (INPUT)'!$E$25,IF(AND(T174&gt;1000000000,T174&lt;=5000000000),'[26]Data Base PAKAI (INPUT)'!$Y$25,IF(AND(T174&gt;5000000000,T174&lt;=10000000000),'[26]Data Base PAKAI (INPUT)'!$AG$25)))</f>
        <v>3</v>
      </c>
      <c r="AG174" s="87">
        <f>IF(AND(T174&gt;1,T174&lt;=100000000),'[26]Data Base PAKAI (INPUT)'!$F$25,IF(AND(T174&gt;100000000,T174&lt;=200000000),'[26]Data Base PAKAI (INPUT)'!$J$25,IF(AND(T174&gt;200000000,T174&lt;=250000000),'[26]Data Base PAKAI (INPUT)'!$N$25,IF(AND(T174&gt;250000000,T174&lt;=500000000),'[26]Data Base PAKAI (INPUT)'!$R$25,IF(AND(T174&gt;500000000,T174&lt;=1000000000),'[26]Data Base PAKAI (INPUT)'!$V$25,IF(AND(T174&gt;1000000000,T174&lt;=2500000000),'[26]Data Base PAKAI (INPUT)'!$Z$25,IF(AND(T174&gt;2500000000,T174&lt;=5000000000),'[26]Data Base PAKAI (INPUT)'!$AD$25,IF(AND(T174&gt;5000000000,T174&lt;=10000000000),'[26]Data Base PAKAI (INPUT)'!AH1103))))))))</f>
        <v>6</v>
      </c>
      <c r="AH174" s="87">
        <f t="shared" si="58"/>
        <v>2700000</v>
      </c>
      <c r="AI174" s="87">
        <f t="shared" si="59"/>
        <v>12000000</v>
      </c>
      <c r="AJ174" s="99">
        <f t="shared" si="60"/>
        <v>12000000</v>
      </c>
      <c r="AK174" s="87"/>
      <c r="AL174" s="57">
        <f t="shared" si="61"/>
        <v>270750000</v>
      </c>
    </row>
    <row r="175" spans="1:38" ht="43.5" thickBot="1" x14ac:dyDescent="0.3">
      <c r="A175" s="90"/>
      <c r="B175" s="90"/>
      <c r="C175" s="90"/>
      <c r="D175" s="90"/>
      <c r="E175" s="90"/>
      <c r="F175" s="90"/>
      <c r="G175" s="91"/>
      <c r="H175" s="91"/>
      <c r="I175" s="92"/>
      <c r="J175" s="110" t="s">
        <v>311</v>
      </c>
      <c r="K175" s="92" t="s">
        <v>482</v>
      </c>
      <c r="L175" s="92" t="e">
        <f>INDEX('[26]PENINGKATAN SALURAN DRAINASE'!$D$4:$D$90,MATCH('KEGIATAN DBMSDA 2022'!K175,'[26]PENINGKATAN SALURAN DRAINASE'!$D$4:$D$90,0))</f>
        <v>#N/A</v>
      </c>
      <c r="M175" s="92" t="s">
        <v>483</v>
      </c>
      <c r="N175" s="92" t="e">
        <f>INDEX([26]!BARU_1[KELURAHAN],MATCH('KEGIATAN DBMSDA 2022'!K175,[26]!BARU_1[JUDUL],0))</f>
        <v>#REF!</v>
      </c>
      <c r="O175" s="93" t="s">
        <v>264</v>
      </c>
      <c r="P175" s="100" t="s">
        <v>470</v>
      </c>
      <c r="Q175" s="94" t="e">
        <f>#REF!&amp;" "&amp;#REF!</f>
        <v>#REF!</v>
      </c>
      <c r="R175" s="95" t="s">
        <v>66</v>
      </c>
      <c r="S175" s="87"/>
      <c r="T175" s="57">
        <f t="shared" si="55"/>
        <v>180000000</v>
      </c>
      <c r="U175" s="96" t="str">
        <f t="shared" si="53"/>
        <v>PL</v>
      </c>
      <c r="V175" s="87">
        <v>180000000</v>
      </c>
      <c r="W175" s="97" t="s">
        <v>484</v>
      </c>
      <c r="X175" s="98" t="s">
        <v>146</v>
      </c>
      <c r="Y175" s="88" t="s">
        <v>139</v>
      </c>
      <c r="Z175" s="88">
        <v>1</v>
      </c>
      <c r="AA175" s="88"/>
      <c r="AB175" s="57">
        <f t="shared" si="56"/>
        <v>350000</v>
      </c>
      <c r="AC175" s="87">
        <f>IF(AND(T175&gt;1,T175&lt;=200000000),'[26]Data Base PAKAI (INPUT)'!$E$24,IF(AND(T175&gt;200000000),'[26]Data Base PAKAI (INPUT)'!$M$24))</f>
        <v>4</v>
      </c>
      <c r="AD175" s="87">
        <f>IF(AND(T175&gt;1,T175&lt;=200000000),'[26]Data Base PAKAI (INPUT)'!$F$24,IF(AND(T175&gt;200000000,T175&lt;=1000000000),'[26]Data Base PAKAI (INPUT)'!$V$24,IF(AND(T175&gt;1000000000),'[26]Data Base PAKAI (INPUT)'!$Z$24)))</f>
        <v>1</v>
      </c>
      <c r="AE175" s="87">
        <f t="shared" si="57"/>
        <v>600000</v>
      </c>
      <c r="AF175" s="87">
        <f>IF(AND(T175&gt;1,T175&lt;=1000000000),'[26]Data Base PAKAI (INPUT)'!$E$25,IF(AND(T175&gt;1000000000,T175&lt;=5000000000),'[26]Data Base PAKAI (INPUT)'!$Y$25,IF(AND(T175&gt;5000000000,T175&lt;=10000000000),'[26]Data Base PAKAI (INPUT)'!$AG$25)))</f>
        <v>3</v>
      </c>
      <c r="AG175" s="87">
        <f>IF(AND(T175&gt;1,T175&lt;=100000000),'[26]Data Base PAKAI (INPUT)'!$F$25,IF(AND(T175&gt;100000000,T175&lt;=200000000),'[26]Data Base PAKAI (INPUT)'!$J$25,IF(AND(T175&gt;200000000,T175&lt;=250000000),'[26]Data Base PAKAI (INPUT)'!$N$25,IF(AND(T175&gt;250000000,T175&lt;=500000000),'[26]Data Base PAKAI (INPUT)'!$R$25,IF(AND(T175&gt;500000000,T175&lt;=1000000000),'[26]Data Base PAKAI (INPUT)'!$V$25,IF(AND(T175&gt;1000000000,T175&lt;=2500000000),'[26]Data Base PAKAI (INPUT)'!$Z$25,IF(AND(T175&gt;2500000000,T175&lt;=5000000000),'[26]Data Base PAKAI (INPUT)'!$AD$25,IF(AND(T175&gt;5000000000,T175&lt;=10000000000),'[26]Data Base PAKAI (INPUT)'!AH1104))))))))</f>
        <v>4</v>
      </c>
      <c r="AH175" s="87">
        <f t="shared" si="58"/>
        <v>1800000</v>
      </c>
      <c r="AI175" s="87">
        <f t="shared" si="59"/>
        <v>7200000</v>
      </c>
      <c r="AJ175" s="99">
        <f t="shared" si="60"/>
        <v>7200000</v>
      </c>
      <c r="AK175" s="87"/>
      <c r="AL175" s="57">
        <f t="shared" si="61"/>
        <v>162850000</v>
      </c>
    </row>
    <row r="176" spans="1:38" ht="43.5" thickBot="1" x14ac:dyDescent="0.3">
      <c r="A176" s="90"/>
      <c r="B176" s="90"/>
      <c r="C176" s="90"/>
      <c r="D176" s="90"/>
      <c r="E176" s="90"/>
      <c r="F176" s="90"/>
      <c r="G176" s="91"/>
      <c r="H176" s="91"/>
      <c r="I176" s="92"/>
      <c r="J176" s="110" t="s">
        <v>311</v>
      </c>
      <c r="K176" s="92" t="s">
        <v>485</v>
      </c>
      <c r="L176" s="92" t="e">
        <f>INDEX('[26]PENINGKATAN SALURAN DRAINASE'!$D$4:$D$90,MATCH('KEGIATAN DBMSDA 2022'!K176,'[26]PENINGKATAN SALURAN DRAINASE'!$D$4:$D$90,0))</f>
        <v>#N/A</v>
      </c>
      <c r="M176" s="92" t="s">
        <v>486</v>
      </c>
      <c r="N176" s="92" t="e">
        <f>INDEX([26]!BARU_1[KELURAHAN],MATCH('KEGIATAN DBMSDA 2022'!K176,[26]!BARU_1[JUDUL],0))</f>
        <v>#REF!</v>
      </c>
      <c r="O176" s="93" t="s">
        <v>264</v>
      </c>
      <c r="P176" s="100" t="s">
        <v>487</v>
      </c>
      <c r="Q176" s="94" t="e">
        <f>#REF!&amp;" "&amp;#REF!</f>
        <v>#REF!</v>
      </c>
      <c r="R176" s="95" t="s">
        <v>66</v>
      </c>
      <c r="S176" s="87"/>
      <c r="T176" s="57">
        <f t="shared" si="55"/>
        <v>200000000</v>
      </c>
      <c r="U176" s="96" t="str">
        <f t="shared" si="53"/>
        <v>PL</v>
      </c>
      <c r="V176" s="87">
        <v>200000000</v>
      </c>
      <c r="W176" s="97" t="s">
        <v>484</v>
      </c>
      <c r="X176" s="98" t="s">
        <v>146</v>
      </c>
      <c r="Y176" s="88" t="s">
        <v>139</v>
      </c>
      <c r="Z176" s="88">
        <v>1</v>
      </c>
      <c r="AA176" s="88"/>
      <c r="AB176" s="57">
        <f t="shared" si="56"/>
        <v>350000</v>
      </c>
      <c r="AC176" s="87">
        <f>IF(AND(T176&gt;1,T176&lt;=200000000),'[26]Data Base PAKAI (INPUT)'!$E$24,IF(AND(T176&gt;200000000),'[26]Data Base PAKAI (INPUT)'!$M$24))</f>
        <v>4</v>
      </c>
      <c r="AD176" s="87">
        <f>IF(AND(T176&gt;1,T176&lt;=200000000),'[26]Data Base PAKAI (INPUT)'!$F$24,IF(AND(T176&gt;200000000,T176&lt;=1000000000),'[26]Data Base PAKAI (INPUT)'!$V$24,IF(AND(T176&gt;1000000000),'[26]Data Base PAKAI (INPUT)'!$Z$24)))</f>
        <v>1</v>
      </c>
      <c r="AE176" s="87">
        <f t="shared" si="57"/>
        <v>600000</v>
      </c>
      <c r="AF176" s="87">
        <f>IF(AND(T176&gt;1,T176&lt;=1000000000),'[26]Data Base PAKAI (INPUT)'!$E$25,IF(AND(T176&gt;1000000000,T176&lt;=5000000000),'[26]Data Base PAKAI (INPUT)'!$Y$25,IF(AND(T176&gt;5000000000,T176&lt;=10000000000),'[26]Data Base PAKAI (INPUT)'!$AG$25)))</f>
        <v>3</v>
      </c>
      <c r="AG176" s="87">
        <f>IF(AND(T176&gt;1,T176&lt;=100000000),'[26]Data Base PAKAI (INPUT)'!$F$25,IF(AND(T176&gt;100000000,T176&lt;=200000000),'[26]Data Base PAKAI (INPUT)'!$J$25,IF(AND(T176&gt;200000000,T176&lt;=250000000),'[26]Data Base PAKAI (INPUT)'!$N$25,IF(AND(T176&gt;250000000,T176&lt;=500000000),'[26]Data Base PAKAI (INPUT)'!$R$25,IF(AND(T176&gt;500000000,T176&lt;=1000000000),'[26]Data Base PAKAI (INPUT)'!$V$25,IF(AND(T176&gt;1000000000,T176&lt;=2500000000),'[26]Data Base PAKAI (INPUT)'!$Z$25,IF(AND(T176&gt;2500000000,T176&lt;=5000000000),'[26]Data Base PAKAI (INPUT)'!$AD$25,IF(AND(T176&gt;5000000000,T176&lt;=10000000000),'[26]Data Base PAKAI (INPUT)'!AH1105))))))))</f>
        <v>4</v>
      </c>
      <c r="AH176" s="87">
        <f t="shared" si="58"/>
        <v>1800000</v>
      </c>
      <c r="AI176" s="87">
        <f t="shared" si="59"/>
        <v>8000000</v>
      </c>
      <c r="AJ176" s="99">
        <f t="shared" si="60"/>
        <v>8000000</v>
      </c>
      <c r="AK176" s="87"/>
      <c r="AL176" s="57">
        <f t="shared" si="61"/>
        <v>181250000</v>
      </c>
    </row>
    <row r="177" spans="1:38" ht="43.5" thickBot="1" x14ac:dyDescent="0.3">
      <c r="A177" s="90"/>
      <c r="B177" s="90"/>
      <c r="C177" s="90"/>
      <c r="D177" s="90"/>
      <c r="E177" s="90"/>
      <c r="F177" s="90"/>
      <c r="G177" s="91"/>
      <c r="H177" s="91"/>
      <c r="I177" s="92"/>
      <c r="J177" s="110" t="s">
        <v>311</v>
      </c>
      <c r="K177" s="92" t="s">
        <v>488</v>
      </c>
      <c r="L177" s="92" t="e">
        <f>INDEX('[26]PENINGKATAN SALURAN DRAINASE'!$D$4:$D$90,MATCH('KEGIATAN DBMSDA 2022'!K177,'[26]PENINGKATAN SALURAN DRAINASE'!$D$4:$D$90,0))</f>
        <v>#N/A</v>
      </c>
      <c r="M177" s="92" t="s">
        <v>489</v>
      </c>
      <c r="N177" s="92" t="e">
        <f>INDEX([26]!BARU_1[KELURAHAN],MATCH('KEGIATAN DBMSDA 2022'!K177,[26]!BARU_1[JUDUL],0))</f>
        <v>#REF!</v>
      </c>
      <c r="O177" s="93" t="s">
        <v>264</v>
      </c>
      <c r="P177" s="100" t="s">
        <v>487</v>
      </c>
      <c r="Q177" s="94" t="e">
        <f>#REF!&amp;" "&amp;#REF!</f>
        <v>#REF!</v>
      </c>
      <c r="R177" s="95" t="s">
        <v>66</v>
      </c>
      <c r="S177" s="87"/>
      <c r="T177" s="57">
        <f t="shared" si="55"/>
        <v>200000000</v>
      </c>
      <c r="U177" s="96" t="str">
        <f t="shared" si="53"/>
        <v>PL</v>
      </c>
      <c r="V177" s="87">
        <v>200000000</v>
      </c>
      <c r="W177" s="97" t="s">
        <v>484</v>
      </c>
      <c r="X177" s="98" t="s">
        <v>146</v>
      </c>
      <c r="Y177" s="88" t="s">
        <v>139</v>
      </c>
      <c r="Z177" s="88">
        <v>1</v>
      </c>
      <c r="AA177" s="88"/>
      <c r="AB177" s="57">
        <f t="shared" si="56"/>
        <v>350000</v>
      </c>
      <c r="AC177" s="87">
        <f>IF(AND(T177&gt;1,T177&lt;=200000000),'[26]Data Base PAKAI (INPUT)'!$E$24,IF(AND(T177&gt;200000000),'[26]Data Base PAKAI (INPUT)'!$M$24))</f>
        <v>4</v>
      </c>
      <c r="AD177" s="87">
        <f>IF(AND(T177&gt;1,T177&lt;=200000000),'[26]Data Base PAKAI (INPUT)'!$F$24,IF(AND(T177&gt;200000000,T177&lt;=1000000000),'[26]Data Base PAKAI (INPUT)'!$V$24,IF(AND(T177&gt;1000000000),'[26]Data Base PAKAI (INPUT)'!$Z$24)))</f>
        <v>1</v>
      </c>
      <c r="AE177" s="87">
        <f t="shared" si="57"/>
        <v>600000</v>
      </c>
      <c r="AF177" s="87">
        <f>IF(AND(T177&gt;1,T177&lt;=1000000000),'[26]Data Base PAKAI (INPUT)'!$E$25,IF(AND(T177&gt;1000000000,T177&lt;=5000000000),'[26]Data Base PAKAI (INPUT)'!$Y$25,IF(AND(T177&gt;5000000000,T177&lt;=10000000000),'[26]Data Base PAKAI (INPUT)'!$AG$25)))</f>
        <v>3</v>
      </c>
      <c r="AG177" s="87">
        <f>IF(AND(T177&gt;1,T177&lt;=100000000),'[26]Data Base PAKAI (INPUT)'!$F$25,IF(AND(T177&gt;100000000,T177&lt;=200000000),'[26]Data Base PAKAI (INPUT)'!$J$25,IF(AND(T177&gt;200000000,T177&lt;=250000000),'[26]Data Base PAKAI (INPUT)'!$N$25,IF(AND(T177&gt;250000000,T177&lt;=500000000),'[26]Data Base PAKAI (INPUT)'!$R$25,IF(AND(T177&gt;500000000,T177&lt;=1000000000),'[26]Data Base PAKAI (INPUT)'!$V$25,IF(AND(T177&gt;1000000000,T177&lt;=2500000000),'[26]Data Base PAKAI (INPUT)'!$Z$25,IF(AND(T177&gt;2500000000,T177&lt;=5000000000),'[26]Data Base PAKAI (INPUT)'!$AD$25,IF(AND(T177&gt;5000000000,T177&lt;=10000000000),'[26]Data Base PAKAI (INPUT)'!AH1106))))))))</f>
        <v>4</v>
      </c>
      <c r="AH177" s="87">
        <f t="shared" si="58"/>
        <v>1800000</v>
      </c>
      <c r="AI177" s="87">
        <f t="shared" si="59"/>
        <v>8000000</v>
      </c>
      <c r="AJ177" s="99">
        <f t="shared" si="60"/>
        <v>8000000</v>
      </c>
      <c r="AK177" s="87"/>
      <c r="AL177" s="57">
        <f t="shared" si="61"/>
        <v>181250000</v>
      </c>
    </row>
    <row r="178" spans="1:38" ht="43.5" thickBot="1" x14ac:dyDescent="0.3">
      <c r="A178" s="90"/>
      <c r="B178" s="90"/>
      <c r="C178" s="90"/>
      <c r="D178" s="90"/>
      <c r="E178" s="90"/>
      <c r="F178" s="90"/>
      <c r="G178" s="91"/>
      <c r="H178" s="91"/>
      <c r="I178" s="92"/>
      <c r="J178" s="110" t="s">
        <v>311</v>
      </c>
      <c r="K178" s="92" t="s">
        <v>490</v>
      </c>
      <c r="L178" s="92" t="e">
        <f>INDEX('[26]PENINGKATAN SALURAN DRAINASE'!$D$4:$D$90,MATCH('KEGIATAN DBMSDA 2022'!K178,'[26]PENINGKATAN SALURAN DRAINASE'!$D$4:$D$90,0))</f>
        <v>#N/A</v>
      </c>
      <c r="M178" s="92" t="s">
        <v>491</v>
      </c>
      <c r="N178" s="92" t="e">
        <f>INDEX([26]!BARU_1[KELURAHAN],MATCH('KEGIATAN DBMSDA 2022'!K178,[26]!BARU_1[JUDUL],0))</f>
        <v>#REF!</v>
      </c>
      <c r="O178" s="93" t="s">
        <v>264</v>
      </c>
      <c r="P178" s="100" t="s">
        <v>487</v>
      </c>
      <c r="Q178" s="94" t="e">
        <f>#REF!&amp;" "&amp;#REF!</f>
        <v>#REF!</v>
      </c>
      <c r="R178" s="95" t="s">
        <v>66</v>
      </c>
      <c r="S178" s="87"/>
      <c r="T178" s="57">
        <f t="shared" si="55"/>
        <v>200000000</v>
      </c>
      <c r="U178" s="96" t="str">
        <f t="shared" si="53"/>
        <v>PL</v>
      </c>
      <c r="V178" s="87">
        <v>200000000</v>
      </c>
      <c r="W178" s="97" t="s">
        <v>484</v>
      </c>
      <c r="X178" s="98" t="s">
        <v>146</v>
      </c>
      <c r="Y178" s="88" t="s">
        <v>139</v>
      </c>
      <c r="Z178" s="88">
        <v>1</v>
      </c>
      <c r="AA178" s="88"/>
      <c r="AB178" s="57">
        <f t="shared" si="56"/>
        <v>350000</v>
      </c>
      <c r="AC178" s="87">
        <f>IF(AND(T178&gt;1,T178&lt;=200000000),'[26]Data Base PAKAI (INPUT)'!$E$24,IF(AND(T178&gt;200000000),'[26]Data Base PAKAI (INPUT)'!$M$24))</f>
        <v>4</v>
      </c>
      <c r="AD178" s="87">
        <f>IF(AND(T178&gt;1,T178&lt;=200000000),'[26]Data Base PAKAI (INPUT)'!$F$24,IF(AND(T178&gt;200000000,T178&lt;=1000000000),'[26]Data Base PAKAI (INPUT)'!$V$24,IF(AND(T178&gt;1000000000),'[26]Data Base PAKAI (INPUT)'!$Z$24)))</f>
        <v>1</v>
      </c>
      <c r="AE178" s="87">
        <f t="shared" si="57"/>
        <v>600000</v>
      </c>
      <c r="AF178" s="87">
        <f>IF(AND(T178&gt;1,T178&lt;=1000000000),'[26]Data Base PAKAI (INPUT)'!$E$25,IF(AND(T178&gt;1000000000,T178&lt;=5000000000),'[26]Data Base PAKAI (INPUT)'!$Y$25,IF(AND(T178&gt;5000000000,T178&lt;=10000000000),'[26]Data Base PAKAI (INPUT)'!$AG$25)))</f>
        <v>3</v>
      </c>
      <c r="AG178" s="87">
        <f>IF(AND(T178&gt;1,T178&lt;=100000000),'[26]Data Base PAKAI (INPUT)'!$F$25,IF(AND(T178&gt;100000000,T178&lt;=200000000),'[26]Data Base PAKAI (INPUT)'!$J$25,IF(AND(T178&gt;200000000,T178&lt;=250000000),'[26]Data Base PAKAI (INPUT)'!$N$25,IF(AND(T178&gt;250000000,T178&lt;=500000000),'[26]Data Base PAKAI (INPUT)'!$R$25,IF(AND(T178&gt;500000000,T178&lt;=1000000000),'[26]Data Base PAKAI (INPUT)'!$V$25,IF(AND(T178&gt;1000000000,T178&lt;=2500000000),'[26]Data Base PAKAI (INPUT)'!$Z$25,IF(AND(T178&gt;2500000000,T178&lt;=5000000000),'[26]Data Base PAKAI (INPUT)'!$AD$25,IF(AND(T178&gt;5000000000,T178&lt;=10000000000),'[26]Data Base PAKAI (INPUT)'!AH1107))))))))</f>
        <v>4</v>
      </c>
      <c r="AH178" s="87">
        <f t="shared" si="58"/>
        <v>1800000</v>
      </c>
      <c r="AI178" s="87">
        <f t="shared" si="59"/>
        <v>8000000</v>
      </c>
      <c r="AJ178" s="99">
        <f t="shared" si="60"/>
        <v>8000000</v>
      </c>
      <c r="AK178" s="87"/>
      <c r="AL178" s="57">
        <f t="shared" si="61"/>
        <v>181250000</v>
      </c>
    </row>
    <row r="179" spans="1:38" ht="43.5" thickBot="1" x14ac:dyDescent="0.3">
      <c r="A179" s="90"/>
      <c r="B179" s="90"/>
      <c r="C179" s="90"/>
      <c r="D179" s="90"/>
      <c r="E179" s="90"/>
      <c r="F179" s="90"/>
      <c r="G179" s="91"/>
      <c r="H179" s="91"/>
      <c r="I179" s="92"/>
      <c r="J179" s="110" t="s">
        <v>311</v>
      </c>
      <c r="K179" s="92" t="s">
        <v>492</v>
      </c>
      <c r="L179" s="92" t="e">
        <f>INDEX('[26]PENINGKATAN SALURAN DRAINASE'!$D$4:$D$90,MATCH('KEGIATAN DBMSDA 2022'!K179,'[26]PENINGKATAN SALURAN DRAINASE'!$D$4:$D$90,0))</f>
        <v>#N/A</v>
      </c>
      <c r="M179" s="92" t="s">
        <v>493</v>
      </c>
      <c r="N179" s="92" t="e">
        <f>INDEX([26]!BARU_1[KELURAHAN],MATCH('KEGIATAN DBMSDA 2022'!K179,[26]!BARU_1[JUDUL],0))</f>
        <v>#REF!</v>
      </c>
      <c r="O179" s="93" t="s">
        <v>735</v>
      </c>
      <c r="P179" s="100" t="s">
        <v>229</v>
      </c>
      <c r="Q179" s="94" t="e">
        <f>#REF!&amp;" "&amp;#REF!</f>
        <v>#REF!</v>
      </c>
      <c r="R179" s="95" t="s">
        <v>66</v>
      </c>
      <c r="S179" s="87"/>
      <c r="T179" s="57">
        <f t="shared" si="55"/>
        <v>200000000</v>
      </c>
      <c r="U179" s="96" t="str">
        <f t="shared" si="53"/>
        <v>PL</v>
      </c>
      <c r="V179" s="87">
        <v>200000000</v>
      </c>
      <c r="W179" s="97" t="s">
        <v>307</v>
      </c>
      <c r="X179" s="98" t="s">
        <v>146</v>
      </c>
      <c r="Y179" s="88" t="s">
        <v>139</v>
      </c>
      <c r="Z179" s="88">
        <v>1</v>
      </c>
      <c r="AA179" s="88"/>
      <c r="AB179" s="57">
        <f t="shared" si="56"/>
        <v>350000</v>
      </c>
      <c r="AC179" s="87">
        <f>IF(AND(T179&gt;1,T179&lt;=200000000),'[26]Data Base PAKAI (INPUT)'!$E$24,IF(AND(T179&gt;200000000),'[26]Data Base PAKAI (INPUT)'!$M$24))</f>
        <v>4</v>
      </c>
      <c r="AD179" s="87">
        <f>IF(AND(T179&gt;1,T179&lt;=200000000),'[26]Data Base PAKAI (INPUT)'!$F$24,IF(AND(T179&gt;200000000,T179&lt;=1000000000),'[26]Data Base PAKAI (INPUT)'!$V$24,IF(AND(T179&gt;1000000000),'[26]Data Base PAKAI (INPUT)'!$Z$24)))</f>
        <v>1</v>
      </c>
      <c r="AE179" s="87">
        <f t="shared" si="57"/>
        <v>600000</v>
      </c>
      <c r="AF179" s="87">
        <f>IF(AND(T179&gt;1,T179&lt;=1000000000),'[26]Data Base PAKAI (INPUT)'!$E$25,IF(AND(T179&gt;1000000000,T179&lt;=5000000000),'[26]Data Base PAKAI (INPUT)'!$Y$25,IF(AND(T179&gt;5000000000,T179&lt;=10000000000),'[26]Data Base PAKAI (INPUT)'!$AG$25)))</f>
        <v>3</v>
      </c>
      <c r="AG179" s="87">
        <f>IF(AND(T179&gt;1,T179&lt;=100000000),'[26]Data Base PAKAI (INPUT)'!$F$25,IF(AND(T179&gt;100000000,T179&lt;=200000000),'[26]Data Base PAKAI (INPUT)'!$J$25,IF(AND(T179&gt;200000000,T179&lt;=250000000),'[26]Data Base PAKAI (INPUT)'!$N$25,IF(AND(T179&gt;250000000,T179&lt;=500000000),'[26]Data Base PAKAI (INPUT)'!$R$25,IF(AND(T179&gt;500000000,T179&lt;=1000000000),'[26]Data Base PAKAI (INPUT)'!$V$25,IF(AND(T179&gt;1000000000,T179&lt;=2500000000),'[26]Data Base PAKAI (INPUT)'!$Z$25,IF(AND(T179&gt;2500000000,T179&lt;=5000000000),'[26]Data Base PAKAI (INPUT)'!$AD$25,IF(AND(T179&gt;5000000000,T179&lt;=10000000000),'[26]Data Base PAKAI (INPUT)'!AH1108))))))))</f>
        <v>4</v>
      </c>
      <c r="AH179" s="87">
        <f t="shared" si="58"/>
        <v>1800000</v>
      </c>
      <c r="AI179" s="87">
        <f t="shared" si="59"/>
        <v>8000000</v>
      </c>
      <c r="AJ179" s="99">
        <f t="shared" si="60"/>
        <v>8000000</v>
      </c>
      <c r="AK179" s="87"/>
      <c r="AL179" s="57">
        <f t="shared" si="61"/>
        <v>181250000</v>
      </c>
    </row>
    <row r="180" spans="1:38" ht="43.5" thickBot="1" x14ac:dyDescent="0.3">
      <c r="A180" s="90"/>
      <c r="B180" s="90"/>
      <c r="C180" s="90"/>
      <c r="D180" s="90"/>
      <c r="E180" s="90"/>
      <c r="F180" s="90"/>
      <c r="G180" s="91"/>
      <c r="H180" s="91"/>
      <c r="I180" s="92"/>
      <c r="J180" s="110" t="s">
        <v>311</v>
      </c>
      <c r="K180" s="92" t="s">
        <v>494</v>
      </c>
      <c r="L180" s="92" t="e">
        <f>INDEX('[26]PENINGKATAN SALURAN DRAINASE'!$D$4:$D$90,MATCH('KEGIATAN DBMSDA 2022'!K180,'[26]PENINGKATAN SALURAN DRAINASE'!$D$4:$D$90,0))</f>
        <v>#N/A</v>
      </c>
      <c r="M180" s="92" t="s">
        <v>495</v>
      </c>
      <c r="N180" s="92" t="e">
        <f>INDEX([26]!BARU_1[KELURAHAN],MATCH('KEGIATAN DBMSDA 2022'!K180,[26]!BARU_1[JUDUL],0))</f>
        <v>#REF!</v>
      </c>
      <c r="O180" s="93" t="s">
        <v>127</v>
      </c>
      <c r="P180" s="100" t="s">
        <v>249</v>
      </c>
      <c r="Q180" s="94" t="e">
        <f>#REF!&amp;" "&amp;#REF!</f>
        <v>#REF!</v>
      </c>
      <c r="R180" s="95" t="s">
        <v>66</v>
      </c>
      <c r="S180" s="87"/>
      <c r="T180" s="57">
        <f t="shared" si="55"/>
        <v>200000000</v>
      </c>
      <c r="U180" s="96" t="str">
        <f t="shared" si="53"/>
        <v>PL</v>
      </c>
      <c r="V180" s="87">
        <v>200000000</v>
      </c>
      <c r="W180" s="97" t="s">
        <v>307</v>
      </c>
      <c r="X180" s="98" t="s">
        <v>146</v>
      </c>
      <c r="Y180" s="88" t="s">
        <v>139</v>
      </c>
      <c r="Z180" s="88">
        <v>1</v>
      </c>
      <c r="AA180" s="88"/>
      <c r="AB180" s="57">
        <f t="shared" si="56"/>
        <v>350000</v>
      </c>
      <c r="AC180" s="87">
        <f>IF(AND(T180&gt;1,T180&lt;=200000000),'[26]Data Base PAKAI (INPUT)'!$E$24,IF(AND(T180&gt;200000000),'[26]Data Base PAKAI (INPUT)'!$M$24))</f>
        <v>4</v>
      </c>
      <c r="AD180" s="87">
        <f>IF(AND(T180&gt;1,T180&lt;=200000000),'[26]Data Base PAKAI (INPUT)'!$F$24,IF(AND(T180&gt;200000000,T180&lt;=1000000000),'[26]Data Base PAKAI (INPUT)'!$V$24,IF(AND(T180&gt;1000000000),'[26]Data Base PAKAI (INPUT)'!$Z$24)))</f>
        <v>1</v>
      </c>
      <c r="AE180" s="87">
        <f t="shared" si="57"/>
        <v>600000</v>
      </c>
      <c r="AF180" s="87">
        <f>IF(AND(T180&gt;1,T180&lt;=1000000000),'[26]Data Base PAKAI (INPUT)'!$E$25,IF(AND(T180&gt;1000000000,T180&lt;=5000000000),'[26]Data Base PAKAI (INPUT)'!$Y$25,IF(AND(T180&gt;5000000000,T180&lt;=10000000000),'[26]Data Base PAKAI (INPUT)'!$AG$25)))</f>
        <v>3</v>
      </c>
      <c r="AG180" s="87">
        <f>IF(AND(T180&gt;1,T180&lt;=100000000),'[26]Data Base PAKAI (INPUT)'!$F$25,IF(AND(T180&gt;100000000,T180&lt;=200000000),'[26]Data Base PAKAI (INPUT)'!$J$25,IF(AND(T180&gt;200000000,T180&lt;=250000000),'[26]Data Base PAKAI (INPUT)'!$N$25,IF(AND(T180&gt;250000000,T180&lt;=500000000),'[26]Data Base PAKAI (INPUT)'!$R$25,IF(AND(T180&gt;500000000,T180&lt;=1000000000),'[26]Data Base PAKAI (INPUT)'!$V$25,IF(AND(T180&gt;1000000000,T180&lt;=2500000000),'[26]Data Base PAKAI (INPUT)'!$Z$25,IF(AND(T180&gt;2500000000,T180&lt;=5000000000),'[26]Data Base PAKAI (INPUT)'!$AD$25,IF(AND(T180&gt;5000000000,T180&lt;=10000000000),'[26]Data Base PAKAI (INPUT)'!AH1109))))))))</f>
        <v>4</v>
      </c>
      <c r="AH180" s="87">
        <f t="shared" si="58"/>
        <v>1800000</v>
      </c>
      <c r="AI180" s="87">
        <f t="shared" si="59"/>
        <v>8000000</v>
      </c>
      <c r="AJ180" s="99">
        <f t="shared" si="60"/>
        <v>8000000</v>
      </c>
      <c r="AK180" s="87"/>
      <c r="AL180" s="57">
        <f t="shared" si="61"/>
        <v>181250000</v>
      </c>
    </row>
    <row r="181" spans="1:38" ht="43.5" thickBot="1" x14ac:dyDescent="0.3">
      <c r="A181" s="90"/>
      <c r="B181" s="90"/>
      <c r="C181" s="90"/>
      <c r="D181" s="90"/>
      <c r="E181" s="90"/>
      <c r="F181" s="90"/>
      <c r="G181" s="91"/>
      <c r="H181" s="91"/>
      <c r="I181" s="92"/>
      <c r="J181" s="110" t="s">
        <v>311</v>
      </c>
      <c r="K181" s="92" t="s">
        <v>496</v>
      </c>
      <c r="L181" s="92" t="e">
        <f>INDEX('[26]PENINGKATAN SALURAN DRAINASE'!$D$4:$D$90,MATCH('KEGIATAN DBMSDA 2022'!K181,'[26]PENINGKATAN SALURAN DRAINASE'!$D$4:$D$90,0))</f>
        <v>#N/A</v>
      </c>
      <c r="M181" s="92" t="s">
        <v>497</v>
      </c>
      <c r="N181" s="92" t="e">
        <f>INDEX([26]!BARU_1[KELURAHAN],MATCH('KEGIATAN DBMSDA 2022'!K181,[26]!BARU_1[JUDUL],0))</f>
        <v>#REF!</v>
      </c>
      <c r="O181" s="93" t="s">
        <v>735</v>
      </c>
      <c r="P181" s="100" t="s">
        <v>328</v>
      </c>
      <c r="Q181" s="94" t="e">
        <f>#REF!&amp;" "&amp;#REF!</f>
        <v>#REF!</v>
      </c>
      <c r="R181" s="95" t="s">
        <v>66</v>
      </c>
      <c r="S181" s="87"/>
      <c r="T181" s="57">
        <f t="shared" si="55"/>
        <v>200000000</v>
      </c>
      <c r="U181" s="96" t="str">
        <f t="shared" si="53"/>
        <v>PL</v>
      </c>
      <c r="V181" s="87">
        <v>200000000</v>
      </c>
      <c r="W181" s="97" t="s">
        <v>307</v>
      </c>
      <c r="X181" s="98" t="s">
        <v>146</v>
      </c>
      <c r="Y181" s="88" t="s">
        <v>139</v>
      </c>
      <c r="Z181" s="88">
        <v>1</v>
      </c>
      <c r="AA181" s="88"/>
      <c r="AB181" s="57">
        <f t="shared" si="56"/>
        <v>350000</v>
      </c>
      <c r="AC181" s="87">
        <f>IF(AND(T181&gt;1,T181&lt;=200000000),'[26]Data Base PAKAI (INPUT)'!$E$24,IF(AND(T181&gt;200000000),'[26]Data Base PAKAI (INPUT)'!$M$24))</f>
        <v>4</v>
      </c>
      <c r="AD181" s="87">
        <f>IF(AND(T181&gt;1,T181&lt;=200000000),'[26]Data Base PAKAI (INPUT)'!$F$24,IF(AND(T181&gt;200000000,T181&lt;=1000000000),'[26]Data Base PAKAI (INPUT)'!$V$24,IF(AND(T181&gt;1000000000),'[26]Data Base PAKAI (INPUT)'!$Z$24)))</f>
        <v>1</v>
      </c>
      <c r="AE181" s="87">
        <f t="shared" si="57"/>
        <v>600000</v>
      </c>
      <c r="AF181" s="87">
        <f>IF(AND(T181&gt;1,T181&lt;=1000000000),'[26]Data Base PAKAI (INPUT)'!$E$25,IF(AND(T181&gt;1000000000,T181&lt;=5000000000),'[26]Data Base PAKAI (INPUT)'!$Y$25,IF(AND(T181&gt;5000000000,T181&lt;=10000000000),'[26]Data Base PAKAI (INPUT)'!$AG$25)))</f>
        <v>3</v>
      </c>
      <c r="AG181" s="87">
        <f>IF(AND(T181&gt;1,T181&lt;=100000000),'[26]Data Base PAKAI (INPUT)'!$F$25,IF(AND(T181&gt;100000000,T181&lt;=200000000),'[26]Data Base PAKAI (INPUT)'!$J$25,IF(AND(T181&gt;200000000,T181&lt;=250000000),'[26]Data Base PAKAI (INPUT)'!$N$25,IF(AND(T181&gt;250000000,T181&lt;=500000000),'[26]Data Base PAKAI (INPUT)'!$R$25,IF(AND(T181&gt;500000000,T181&lt;=1000000000),'[26]Data Base PAKAI (INPUT)'!$V$25,IF(AND(T181&gt;1000000000,T181&lt;=2500000000),'[26]Data Base PAKAI (INPUT)'!$Z$25,IF(AND(T181&gt;2500000000,T181&lt;=5000000000),'[26]Data Base PAKAI (INPUT)'!$AD$25,IF(AND(T181&gt;5000000000,T181&lt;=10000000000),'[26]Data Base PAKAI (INPUT)'!AH1110))))))))</f>
        <v>4</v>
      </c>
      <c r="AH181" s="87">
        <f t="shared" si="58"/>
        <v>1800000</v>
      </c>
      <c r="AI181" s="87">
        <f t="shared" si="59"/>
        <v>8000000</v>
      </c>
      <c r="AJ181" s="99">
        <f t="shared" si="60"/>
        <v>8000000</v>
      </c>
      <c r="AK181" s="87"/>
      <c r="AL181" s="57">
        <f t="shared" si="61"/>
        <v>181250000</v>
      </c>
    </row>
    <row r="182" spans="1:38" ht="43.5" thickBot="1" x14ac:dyDescent="0.3">
      <c r="A182" s="90"/>
      <c r="B182" s="90"/>
      <c r="C182" s="90"/>
      <c r="D182" s="90"/>
      <c r="E182" s="90"/>
      <c r="F182" s="90"/>
      <c r="G182" s="91"/>
      <c r="H182" s="91"/>
      <c r="I182" s="92"/>
      <c r="J182" s="110" t="s">
        <v>311</v>
      </c>
      <c r="K182" s="92" t="s">
        <v>498</v>
      </c>
      <c r="L182" s="92" t="e">
        <f>INDEX('[26]PENINGKATAN SALURAN DRAINASE'!$D$4:$D$90,MATCH('KEGIATAN DBMSDA 2022'!K182,'[26]PENINGKATAN SALURAN DRAINASE'!$D$4:$D$90,0))</f>
        <v>#N/A</v>
      </c>
      <c r="M182" s="92" t="s">
        <v>499</v>
      </c>
      <c r="N182" s="92" t="e">
        <f>INDEX([26]!BARU_1[KELURAHAN],MATCH('KEGIATAN DBMSDA 2022'!K182,[26]!BARU_1[JUDUL],0))</f>
        <v>#REF!</v>
      </c>
      <c r="O182" s="93" t="s">
        <v>127</v>
      </c>
      <c r="P182" s="100" t="s">
        <v>302</v>
      </c>
      <c r="Q182" s="94" t="e">
        <f>#REF!&amp;" "&amp;#REF!</f>
        <v>#REF!</v>
      </c>
      <c r="R182" s="95" t="s">
        <v>66</v>
      </c>
      <c r="S182" s="87"/>
      <c r="T182" s="57">
        <f t="shared" si="55"/>
        <v>200000000</v>
      </c>
      <c r="U182" s="96" t="str">
        <f t="shared" si="53"/>
        <v>PL</v>
      </c>
      <c r="V182" s="87">
        <v>200000000</v>
      </c>
      <c r="W182" s="97" t="s">
        <v>307</v>
      </c>
      <c r="X182" s="98" t="s">
        <v>146</v>
      </c>
      <c r="Y182" s="88" t="s">
        <v>139</v>
      </c>
      <c r="Z182" s="88">
        <v>1</v>
      </c>
      <c r="AA182" s="88"/>
      <c r="AB182" s="57">
        <f t="shared" si="56"/>
        <v>350000</v>
      </c>
      <c r="AC182" s="87">
        <f>IF(AND(T182&gt;1,T182&lt;=200000000),'[26]Data Base PAKAI (INPUT)'!$E$24,IF(AND(T182&gt;200000000),'[26]Data Base PAKAI (INPUT)'!$M$24))</f>
        <v>4</v>
      </c>
      <c r="AD182" s="87">
        <f>IF(AND(T182&gt;1,T182&lt;=200000000),'[26]Data Base PAKAI (INPUT)'!$F$24,IF(AND(T182&gt;200000000,T182&lt;=1000000000),'[26]Data Base PAKAI (INPUT)'!$V$24,IF(AND(T182&gt;1000000000),'[26]Data Base PAKAI (INPUT)'!$Z$24)))</f>
        <v>1</v>
      </c>
      <c r="AE182" s="87">
        <f t="shared" si="57"/>
        <v>600000</v>
      </c>
      <c r="AF182" s="87">
        <f>IF(AND(T182&gt;1,T182&lt;=1000000000),'[26]Data Base PAKAI (INPUT)'!$E$25,IF(AND(T182&gt;1000000000,T182&lt;=5000000000),'[26]Data Base PAKAI (INPUT)'!$Y$25,IF(AND(T182&gt;5000000000,T182&lt;=10000000000),'[26]Data Base PAKAI (INPUT)'!$AG$25)))</f>
        <v>3</v>
      </c>
      <c r="AG182" s="87">
        <f>IF(AND(T182&gt;1,T182&lt;=100000000),'[26]Data Base PAKAI (INPUT)'!$F$25,IF(AND(T182&gt;100000000,T182&lt;=200000000),'[26]Data Base PAKAI (INPUT)'!$J$25,IF(AND(T182&gt;200000000,T182&lt;=250000000),'[26]Data Base PAKAI (INPUT)'!$N$25,IF(AND(T182&gt;250000000,T182&lt;=500000000),'[26]Data Base PAKAI (INPUT)'!$R$25,IF(AND(T182&gt;500000000,T182&lt;=1000000000),'[26]Data Base PAKAI (INPUT)'!$V$25,IF(AND(T182&gt;1000000000,T182&lt;=2500000000),'[26]Data Base PAKAI (INPUT)'!$Z$25,IF(AND(T182&gt;2500000000,T182&lt;=5000000000),'[26]Data Base PAKAI (INPUT)'!$AD$25,IF(AND(T182&gt;5000000000,T182&lt;=10000000000),'[26]Data Base PAKAI (INPUT)'!AH1111))))))))</f>
        <v>4</v>
      </c>
      <c r="AH182" s="87">
        <f t="shared" si="58"/>
        <v>1800000</v>
      </c>
      <c r="AI182" s="87">
        <f t="shared" si="59"/>
        <v>8000000</v>
      </c>
      <c r="AJ182" s="99">
        <f t="shared" si="60"/>
        <v>8000000</v>
      </c>
      <c r="AK182" s="87"/>
      <c r="AL182" s="57">
        <f t="shared" si="61"/>
        <v>181250000</v>
      </c>
    </row>
    <row r="183" spans="1:38" ht="43.5" thickBot="1" x14ac:dyDescent="0.3">
      <c r="A183" s="90"/>
      <c r="B183" s="90"/>
      <c r="C183" s="90"/>
      <c r="D183" s="90"/>
      <c r="E183" s="90"/>
      <c r="F183" s="90"/>
      <c r="G183" s="91"/>
      <c r="H183" s="91"/>
      <c r="I183" s="92"/>
      <c r="J183" s="110" t="s">
        <v>311</v>
      </c>
      <c r="K183" s="92" t="s">
        <v>500</v>
      </c>
      <c r="L183" s="92" t="e">
        <f>INDEX('[26]PENINGKATAN SALURAN DRAINASE'!$D$4:$D$90,MATCH('KEGIATAN DBMSDA 2022'!K183,'[26]PENINGKATAN SALURAN DRAINASE'!$D$4:$D$90,0))</f>
        <v>#N/A</v>
      </c>
      <c r="M183" s="92" t="s">
        <v>501</v>
      </c>
      <c r="N183" s="92" t="e">
        <f>INDEX([26]!BARU_1[KELURAHAN],MATCH('KEGIATAN DBMSDA 2022'!K183,[26]!BARU_1[JUDUL],0))</f>
        <v>#REF!</v>
      </c>
      <c r="O183" s="93" t="s">
        <v>160</v>
      </c>
      <c r="P183" s="100" t="s">
        <v>502</v>
      </c>
      <c r="Q183" s="94" t="e">
        <f>#REF!&amp;" "&amp;#REF!</f>
        <v>#REF!</v>
      </c>
      <c r="R183" s="95" t="s">
        <v>66</v>
      </c>
      <c r="S183" s="87"/>
      <c r="T183" s="57">
        <f t="shared" si="55"/>
        <v>180000000</v>
      </c>
      <c r="U183" s="96" t="str">
        <f t="shared" si="53"/>
        <v>PL</v>
      </c>
      <c r="V183" s="87">
        <v>180000000</v>
      </c>
      <c r="W183" s="97" t="s">
        <v>322</v>
      </c>
      <c r="X183" s="98" t="s">
        <v>146</v>
      </c>
      <c r="Y183" s="88" t="s">
        <v>139</v>
      </c>
      <c r="Z183" s="88">
        <v>1</v>
      </c>
      <c r="AA183" s="88"/>
      <c r="AB183" s="57">
        <f t="shared" si="56"/>
        <v>350000</v>
      </c>
      <c r="AC183" s="87">
        <f>IF(AND(T183&gt;1,T183&lt;=200000000),'[26]Data Base PAKAI (INPUT)'!$E$24,IF(AND(T183&gt;200000000),'[26]Data Base PAKAI (INPUT)'!$M$24))</f>
        <v>4</v>
      </c>
      <c r="AD183" s="87">
        <f>IF(AND(T183&gt;1,T183&lt;=200000000),'[26]Data Base PAKAI (INPUT)'!$F$24,IF(AND(T183&gt;200000000,T183&lt;=1000000000),'[26]Data Base PAKAI (INPUT)'!$V$24,IF(AND(T183&gt;1000000000),'[26]Data Base PAKAI (INPUT)'!$Z$24)))</f>
        <v>1</v>
      </c>
      <c r="AE183" s="87">
        <f t="shared" si="57"/>
        <v>600000</v>
      </c>
      <c r="AF183" s="87">
        <f>IF(AND(T183&gt;1,T183&lt;=1000000000),'[26]Data Base PAKAI (INPUT)'!$E$25,IF(AND(T183&gt;1000000000,T183&lt;=5000000000),'[26]Data Base PAKAI (INPUT)'!$Y$25,IF(AND(T183&gt;5000000000,T183&lt;=10000000000),'[26]Data Base PAKAI (INPUT)'!$AG$25)))</f>
        <v>3</v>
      </c>
      <c r="AG183" s="87">
        <f>IF(AND(T183&gt;1,T183&lt;=100000000),'[26]Data Base PAKAI (INPUT)'!$F$25,IF(AND(T183&gt;100000000,T183&lt;=200000000),'[26]Data Base PAKAI (INPUT)'!$J$25,IF(AND(T183&gt;200000000,T183&lt;=250000000),'[26]Data Base PAKAI (INPUT)'!$N$25,IF(AND(T183&gt;250000000,T183&lt;=500000000),'[26]Data Base PAKAI (INPUT)'!$R$25,IF(AND(T183&gt;500000000,T183&lt;=1000000000),'[26]Data Base PAKAI (INPUT)'!$V$25,IF(AND(T183&gt;1000000000,T183&lt;=2500000000),'[26]Data Base PAKAI (INPUT)'!$Z$25,IF(AND(T183&gt;2500000000,T183&lt;=5000000000),'[26]Data Base PAKAI (INPUT)'!$AD$25,IF(AND(T183&gt;5000000000,T183&lt;=10000000000),'[26]Data Base PAKAI (INPUT)'!AH1112))))))))</f>
        <v>4</v>
      </c>
      <c r="AH183" s="87">
        <f t="shared" si="58"/>
        <v>1800000</v>
      </c>
      <c r="AI183" s="87">
        <f t="shared" si="59"/>
        <v>7200000</v>
      </c>
      <c r="AJ183" s="99">
        <f t="shared" si="60"/>
        <v>7200000</v>
      </c>
      <c r="AK183" s="87"/>
      <c r="AL183" s="57">
        <f t="shared" si="61"/>
        <v>162850000</v>
      </c>
    </row>
    <row r="184" spans="1:38" ht="43.5" thickBot="1" x14ac:dyDescent="0.3">
      <c r="A184" s="90"/>
      <c r="B184" s="90"/>
      <c r="C184" s="90"/>
      <c r="D184" s="90"/>
      <c r="E184" s="90"/>
      <c r="F184" s="90"/>
      <c r="G184" s="91"/>
      <c r="H184" s="91"/>
      <c r="I184" s="92"/>
      <c r="J184" s="110" t="s">
        <v>311</v>
      </c>
      <c r="K184" s="92" t="s">
        <v>503</v>
      </c>
      <c r="L184" s="92" t="e">
        <f>INDEX('[26]PENINGKATAN SALURAN DRAINASE'!$D$4:$D$90,MATCH('KEGIATAN DBMSDA 2022'!K184,'[26]PENINGKATAN SALURAN DRAINASE'!$D$4:$D$90,0))</f>
        <v>#N/A</v>
      </c>
      <c r="M184" s="92" t="s">
        <v>504</v>
      </c>
      <c r="N184" s="92" t="e">
        <f>INDEX([26]!BARU_1[KELURAHAN],MATCH('KEGIATAN DBMSDA 2022'!K184,[26]!BARU_1[JUDUL],0))</f>
        <v>#REF!</v>
      </c>
      <c r="O184" s="93" t="s">
        <v>160</v>
      </c>
      <c r="P184" s="100" t="s">
        <v>505</v>
      </c>
      <c r="Q184" s="94" t="e">
        <f>#REF!&amp;" "&amp;#REF!</f>
        <v>#REF!</v>
      </c>
      <c r="R184" s="95" t="s">
        <v>66</v>
      </c>
      <c r="S184" s="87"/>
      <c r="T184" s="57">
        <f t="shared" si="55"/>
        <v>650000000</v>
      </c>
      <c r="U184" s="96" t="str">
        <f t="shared" si="53"/>
        <v>LELANG</v>
      </c>
      <c r="V184" s="87">
        <v>650000000</v>
      </c>
      <c r="W184" s="97" t="s">
        <v>322</v>
      </c>
      <c r="X184" s="98" t="s">
        <v>146</v>
      </c>
      <c r="Y184" s="98" t="s">
        <v>139</v>
      </c>
      <c r="Z184" s="88">
        <v>1</v>
      </c>
      <c r="AA184" s="98"/>
      <c r="AB184" s="57">
        <f t="shared" si="56"/>
        <v>750000</v>
      </c>
      <c r="AC184" s="87">
        <f>IF(AND(T184&gt;1,T184&lt;=200000000),'[26]Data Base PAKAI (INPUT)'!$E$24,IF(AND(T184&gt;200000000),'[26]Data Base PAKAI (INPUT)'!$M$24))</f>
        <v>6</v>
      </c>
      <c r="AD184" s="87">
        <f>IF(AND(T184&gt;1,T184&lt;=200000000),'[26]Data Base PAKAI (INPUT)'!$F$24,IF(AND(T184&gt;200000000,T184&lt;=1000000000),'[26]Data Base PAKAI (INPUT)'!$V$24,IF(AND(T184&gt;1000000000),'[26]Data Base PAKAI (INPUT)'!$Z$24)))</f>
        <v>2</v>
      </c>
      <c r="AE184" s="87">
        <f t="shared" si="57"/>
        <v>1800000</v>
      </c>
      <c r="AF184" s="87">
        <f>IF(AND(T184&gt;1,T184&lt;=1000000000),'[26]Data Base PAKAI (INPUT)'!$E$25,IF(AND(T184&gt;1000000000,T184&lt;=5000000000),'[26]Data Base PAKAI (INPUT)'!$Y$25,IF(AND(T184&gt;5000000000,T184&lt;=10000000000),'[26]Data Base PAKAI (INPUT)'!$AG$25)))</f>
        <v>3</v>
      </c>
      <c r="AG184" s="87">
        <f>IF(AND(T184&gt;1,T184&lt;=100000000),'[26]Data Base PAKAI (INPUT)'!$F$25,IF(AND(T184&gt;100000000,T184&lt;=200000000),'[26]Data Base PAKAI (INPUT)'!$J$25,IF(AND(T184&gt;200000000,T184&lt;=250000000),'[26]Data Base PAKAI (INPUT)'!$N$25,IF(AND(T184&gt;250000000,T184&lt;=500000000),'[26]Data Base PAKAI (INPUT)'!$R$25,IF(AND(T184&gt;500000000,T184&lt;=1000000000),'[26]Data Base PAKAI (INPUT)'!$V$25,IF(AND(T184&gt;1000000000,T184&lt;=2500000000),'[26]Data Base PAKAI (INPUT)'!$Z$25,IF(AND(T184&gt;2500000000,T184&lt;=5000000000),'[26]Data Base PAKAI (INPUT)'!$AD$25,IF(AND(T184&gt;5000000000,T184&lt;=10000000000),'[26]Data Base PAKAI (INPUT)'!AH1113))))))))</f>
        <v>7</v>
      </c>
      <c r="AH184" s="87">
        <f t="shared" si="58"/>
        <v>3150000</v>
      </c>
      <c r="AI184" s="87">
        <f t="shared" si="59"/>
        <v>26000000</v>
      </c>
      <c r="AJ184" s="99">
        <f t="shared" si="60"/>
        <v>26000000</v>
      </c>
      <c r="AK184" s="87"/>
      <c r="AL184" s="57">
        <f t="shared" si="61"/>
        <v>592300000</v>
      </c>
    </row>
    <row r="185" spans="1:38" ht="43.5" thickBot="1" x14ac:dyDescent="0.3">
      <c r="A185" s="90"/>
      <c r="B185" s="90"/>
      <c r="C185" s="90"/>
      <c r="D185" s="90"/>
      <c r="E185" s="90"/>
      <c r="F185" s="90"/>
      <c r="G185" s="91"/>
      <c r="H185" s="91"/>
      <c r="I185" s="92"/>
      <c r="J185" s="110" t="s">
        <v>311</v>
      </c>
      <c r="K185" s="92" t="s">
        <v>506</v>
      </c>
      <c r="L185" s="92" t="e">
        <f>INDEX('[26]PENINGKATAN SALURAN DRAINASE'!$D$4:$D$90,MATCH('KEGIATAN DBMSDA 2022'!K185,'[26]PENINGKATAN SALURAN DRAINASE'!$D$4:$D$90,0))</f>
        <v>#N/A</v>
      </c>
      <c r="M185" s="92" t="s">
        <v>507</v>
      </c>
      <c r="N185" s="92" t="e">
        <f>INDEX([26]!BARU_1[KELURAHAN],MATCH('KEGIATAN DBMSDA 2022'!K185,[26]!BARU_1[JUDUL],0))</f>
        <v>#REF!</v>
      </c>
      <c r="O185" s="93" t="s">
        <v>160</v>
      </c>
      <c r="P185" s="100" t="s">
        <v>508</v>
      </c>
      <c r="Q185" s="94" t="e">
        <f>#REF!&amp;" "&amp;#REF!</f>
        <v>#REF!</v>
      </c>
      <c r="R185" s="95" t="s">
        <v>66</v>
      </c>
      <c r="S185" s="87"/>
      <c r="T185" s="57">
        <f t="shared" si="55"/>
        <v>135000000</v>
      </c>
      <c r="U185" s="96" t="str">
        <f t="shared" si="53"/>
        <v>PL</v>
      </c>
      <c r="V185" s="87">
        <v>135000000</v>
      </c>
      <c r="W185" s="97" t="s">
        <v>322</v>
      </c>
      <c r="X185" s="98" t="s">
        <v>146</v>
      </c>
      <c r="Y185" s="88" t="s">
        <v>139</v>
      </c>
      <c r="Z185" s="88">
        <v>1</v>
      </c>
      <c r="AA185" s="88"/>
      <c r="AB185" s="57">
        <f t="shared" si="56"/>
        <v>350000</v>
      </c>
      <c r="AC185" s="87">
        <f>IF(AND(T185&gt;1,T185&lt;=200000000),'[26]Data Base PAKAI (INPUT)'!$E$24,IF(AND(T185&gt;200000000),'[26]Data Base PAKAI (INPUT)'!$M$24))</f>
        <v>4</v>
      </c>
      <c r="AD185" s="87">
        <f>IF(AND(T185&gt;1,T185&lt;=200000000),'[26]Data Base PAKAI (INPUT)'!$F$24,IF(AND(T185&gt;200000000,T185&lt;=1000000000),'[26]Data Base PAKAI (INPUT)'!$V$24,IF(AND(T185&gt;1000000000),'[26]Data Base PAKAI (INPUT)'!$Z$24)))</f>
        <v>1</v>
      </c>
      <c r="AE185" s="87">
        <f t="shared" si="57"/>
        <v>600000</v>
      </c>
      <c r="AF185" s="87">
        <f>IF(AND(T185&gt;1,T185&lt;=1000000000),'[26]Data Base PAKAI (INPUT)'!$E$25,IF(AND(T185&gt;1000000000,T185&lt;=5000000000),'[26]Data Base PAKAI (INPUT)'!$Y$25,IF(AND(T185&gt;5000000000,T185&lt;=10000000000),'[26]Data Base PAKAI (INPUT)'!$AG$25)))</f>
        <v>3</v>
      </c>
      <c r="AG185" s="87">
        <f>IF(AND(T185&gt;1,T185&lt;=100000000),'[26]Data Base PAKAI (INPUT)'!$F$25,IF(AND(T185&gt;100000000,T185&lt;=200000000),'[26]Data Base PAKAI (INPUT)'!$J$25,IF(AND(T185&gt;200000000,T185&lt;=250000000),'[26]Data Base PAKAI (INPUT)'!$N$25,IF(AND(T185&gt;250000000,T185&lt;=500000000),'[26]Data Base PAKAI (INPUT)'!$R$25,IF(AND(T185&gt;500000000,T185&lt;=1000000000),'[26]Data Base PAKAI (INPUT)'!$V$25,IF(AND(T185&gt;1000000000,T185&lt;=2500000000),'[26]Data Base PAKAI (INPUT)'!$Z$25,IF(AND(T185&gt;2500000000,T185&lt;=5000000000),'[26]Data Base PAKAI (INPUT)'!$AD$25,IF(AND(T185&gt;5000000000,T185&lt;=10000000000),'[26]Data Base PAKAI (INPUT)'!AH1114))))))))</f>
        <v>4</v>
      </c>
      <c r="AH185" s="87">
        <f t="shared" si="58"/>
        <v>1800000</v>
      </c>
      <c r="AI185" s="87">
        <f t="shared" si="59"/>
        <v>5400000</v>
      </c>
      <c r="AJ185" s="99">
        <f t="shared" si="60"/>
        <v>5400000</v>
      </c>
      <c r="AK185" s="87"/>
      <c r="AL185" s="57">
        <f t="shared" si="61"/>
        <v>121450000</v>
      </c>
    </row>
    <row r="186" spans="1:38" ht="43.5" thickBot="1" x14ac:dyDescent="0.3">
      <c r="A186" s="90"/>
      <c r="B186" s="90"/>
      <c r="C186" s="90"/>
      <c r="D186" s="90"/>
      <c r="E186" s="90"/>
      <c r="F186" s="90"/>
      <c r="G186" s="91"/>
      <c r="H186" s="91"/>
      <c r="I186" s="92"/>
      <c r="J186" s="110" t="s">
        <v>311</v>
      </c>
      <c r="K186" s="92" t="s">
        <v>509</v>
      </c>
      <c r="L186" s="92" t="e">
        <f>INDEX('[26]PENINGKATAN SALURAN DRAINASE'!$D$4:$D$90,MATCH('KEGIATAN DBMSDA 2022'!K186,'[26]PENINGKATAN SALURAN DRAINASE'!$D$4:$D$90,0))</f>
        <v>#N/A</v>
      </c>
      <c r="M186" s="92" t="s">
        <v>510</v>
      </c>
      <c r="N186" s="92" t="e">
        <f>INDEX([26]!BARU_1[KELURAHAN],MATCH('KEGIATAN DBMSDA 2022'!K186,[26]!BARU_1[JUDUL],0))</f>
        <v>#REF!</v>
      </c>
      <c r="O186" s="93" t="s">
        <v>160</v>
      </c>
      <c r="P186" s="100" t="s">
        <v>511</v>
      </c>
      <c r="Q186" s="94" t="e">
        <f>#REF!&amp;" "&amp;#REF!</f>
        <v>#REF!</v>
      </c>
      <c r="R186" s="95" t="s">
        <v>66</v>
      </c>
      <c r="S186" s="87"/>
      <c r="T186" s="57">
        <f t="shared" si="55"/>
        <v>435000000</v>
      </c>
      <c r="U186" s="96" t="str">
        <f t="shared" si="53"/>
        <v>LELANG</v>
      </c>
      <c r="V186" s="87">
        <v>435000000</v>
      </c>
      <c r="W186" s="97" t="s">
        <v>322</v>
      </c>
      <c r="X186" s="98" t="s">
        <v>146</v>
      </c>
      <c r="Y186" s="98" t="s">
        <v>139</v>
      </c>
      <c r="Z186" s="88">
        <v>1</v>
      </c>
      <c r="AA186" s="98"/>
      <c r="AB186" s="57">
        <f t="shared" si="56"/>
        <v>750000</v>
      </c>
      <c r="AC186" s="87">
        <f>IF(AND(T186&gt;1,T186&lt;=200000000),'[26]Data Base PAKAI (INPUT)'!$E$24,IF(AND(T186&gt;200000000),'[26]Data Base PAKAI (INPUT)'!$M$24))</f>
        <v>6</v>
      </c>
      <c r="AD186" s="87">
        <f>IF(AND(T186&gt;1,T186&lt;=200000000),'[26]Data Base PAKAI (INPUT)'!$F$24,IF(AND(T186&gt;200000000,T186&lt;=1000000000),'[26]Data Base PAKAI (INPUT)'!$V$24,IF(AND(T186&gt;1000000000),'[26]Data Base PAKAI (INPUT)'!$Z$24)))</f>
        <v>2</v>
      </c>
      <c r="AE186" s="87">
        <f t="shared" si="57"/>
        <v>1800000</v>
      </c>
      <c r="AF186" s="87">
        <f>IF(AND(T186&gt;1,T186&lt;=1000000000),'[26]Data Base PAKAI (INPUT)'!$E$25,IF(AND(T186&gt;1000000000,T186&lt;=5000000000),'[26]Data Base PAKAI (INPUT)'!$Y$25,IF(AND(T186&gt;5000000000,T186&lt;=10000000000),'[26]Data Base PAKAI (INPUT)'!$AG$25)))</f>
        <v>3</v>
      </c>
      <c r="AG186" s="87">
        <f>IF(AND(T186&gt;1,T186&lt;=100000000),'[26]Data Base PAKAI (INPUT)'!$F$25,IF(AND(T186&gt;100000000,T186&lt;=200000000),'[26]Data Base PAKAI (INPUT)'!$J$25,IF(AND(T186&gt;200000000,T186&lt;=250000000),'[26]Data Base PAKAI (INPUT)'!$N$25,IF(AND(T186&gt;250000000,T186&lt;=500000000),'[26]Data Base PAKAI (INPUT)'!$R$25,IF(AND(T186&gt;500000000,T186&lt;=1000000000),'[26]Data Base PAKAI (INPUT)'!$V$25,IF(AND(T186&gt;1000000000,T186&lt;=2500000000),'[26]Data Base PAKAI (INPUT)'!$Z$25,IF(AND(T186&gt;2500000000,T186&lt;=5000000000),'[26]Data Base PAKAI (INPUT)'!$AD$25,IF(AND(T186&gt;5000000000,T186&lt;=10000000000),'[26]Data Base PAKAI (INPUT)'!AH1115))))))))</f>
        <v>6</v>
      </c>
      <c r="AH186" s="87">
        <f t="shared" si="58"/>
        <v>2700000</v>
      </c>
      <c r="AI186" s="87">
        <f t="shared" si="59"/>
        <v>17400000</v>
      </c>
      <c r="AJ186" s="99">
        <f t="shared" si="60"/>
        <v>17400000</v>
      </c>
      <c r="AK186" s="87"/>
      <c r="AL186" s="57">
        <f t="shared" si="61"/>
        <v>394950000</v>
      </c>
    </row>
    <row r="187" spans="1:38" ht="43.5" thickBot="1" x14ac:dyDescent="0.3">
      <c r="A187" s="90"/>
      <c r="B187" s="90"/>
      <c r="C187" s="90"/>
      <c r="D187" s="90"/>
      <c r="E187" s="90"/>
      <c r="F187" s="90"/>
      <c r="G187" s="91"/>
      <c r="H187" s="91"/>
      <c r="I187" s="92"/>
      <c r="J187" s="92" t="s">
        <v>512</v>
      </c>
      <c r="K187" s="92" t="s">
        <v>513</v>
      </c>
      <c r="L187" s="92" t="e">
        <f>INDEX('[26]PENINGKATAN SALURAN DRAINASE'!$D$4:$D$90,MATCH('KEGIATAN DBMSDA 2022'!K187,'[26]PENINGKATAN SALURAN DRAINASE'!$D$4:$D$90,0))</f>
        <v>#N/A</v>
      </c>
      <c r="M187" s="92" t="s">
        <v>514</v>
      </c>
      <c r="N187" s="92" t="e">
        <f>INDEX([26]!BARU_1[KELURAHAN],MATCH('KEGIATAN DBMSDA 2022'!K187,[26]!BARU_1[JUDUL],0))</f>
        <v>#REF!</v>
      </c>
      <c r="O187" s="93" t="s">
        <v>201</v>
      </c>
      <c r="P187" s="100" t="s">
        <v>515</v>
      </c>
      <c r="Q187" s="94" t="e">
        <f>#REF!&amp;" "&amp;#REF!</f>
        <v>#REF!</v>
      </c>
      <c r="R187" s="95" t="s">
        <v>66</v>
      </c>
      <c r="S187" s="87"/>
      <c r="T187" s="57">
        <f t="shared" si="55"/>
        <v>175000000</v>
      </c>
      <c r="U187" s="96" t="str">
        <f t="shared" si="53"/>
        <v>PL</v>
      </c>
      <c r="V187" s="87">
        <v>175000000</v>
      </c>
      <c r="W187" s="97" t="s">
        <v>516</v>
      </c>
      <c r="X187" s="98" t="s">
        <v>146</v>
      </c>
      <c r="Y187" s="88" t="s">
        <v>139</v>
      </c>
      <c r="Z187" s="88">
        <v>1</v>
      </c>
      <c r="AA187" s="88"/>
      <c r="AB187" s="57">
        <f t="shared" si="56"/>
        <v>350000</v>
      </c>
      <c r="AC187" s="87">
        <f>IF(AND(T187&gt;1,T187&lt;=200000000),'[26]Data Base PAKAI (INPUT)'!$E$24,IF(AND(T187&gt;200000000),'[26]Data Base PAKAI (INPUT)'!$M$24))</f>
        <v>4</v>
      </c>
      <c r="AD187" s="87">
        <f>IF(AND(T187&gt;1,T187&lt;=200000000),'[26]Data Base PAKAI (INPUT)'!$F$24,IF(AND(T187&gt;200000000,T187&lt;=1000000000),'[26]Data Base PAKAI (INPUT)'!$V$24,IF(AND(T187&gt;1000000000),'[26]Data Base PAKAI (INPUT)'!$Z$24)))</f>
        <v>1</v>
      </c>
      <c r="AE187" s="87">
        <f t="shared" si="57"/>
        <v>600000</v>
      </c>
      <c r="AF187" s="87">
        <f>IF(AND(T187&gt;1,T187&lt;=1000000000),'[26]Data Base PAKAI (INPUT)'!$E$25,IF(AND(T187&gt;1000000000,T187&lt;=5000000000),'[26]Data Base PAKAI (INPUT)'!$Y$25,IF(AND(T187&gt;5000000000,T187&lt;=10000000000),'[26]Data Base PAKAI (INPUT)'!$AG$25)))</f>
        <v>3</v>
      </c>
      <c r="AG187" s="87">
        <f>IF(AND(T187&gt;1,T187&lt;=100000000),'[26]Data Base PAKAI (INPUT)'!$F$25,IF(AND(T187&gt;100000000,T187&lt;=200000000),'[26]Data Base PAKAI (INPUT)'!$J$25,IF(AND(T187&gt;200000000,T187&lt;=250000000),'[26]Data Base PAKAI (INPUT)'!$N$25,IF(AND(T187&gt;250000000,T187&lt;=500000000),'[26]Data Base PAKAI (INPUT)'!$R$25,IF(AND(T187&gt;500000000,T187&lt;=1000000000),'[26]Data Base PAKAI (INPUT)'!$V$25,IF(AND(T187&gt;1000000000,T187&lt;=2500000000),'[26]Data Base PAKAI (INPUT)'!$Z$25,IF(AND(T187&gt;2500000000,T187&lt;=5000000000),'[26]Data Base PAKAI (INPUT)'!$AD$25,IF(AND(T187&gt;5000000000,T187&lt;=10000000000),'[26]Data Base PAKAI (INPUT)'!AH1116))))))))</f>
        <v>4</v>
      </c>
      <c r="AH187" s="87">
        <f t="shared" si="58"/>
        <v>1800000</v>
      </c>
      <c r="AI187" s="87">
        <f t="shared" si="59"/>
        <v>7000000</v>
      </c>
      <c r="AJ187" s="99">
        <f t="shared" si="60"/>
        <v>7000000</v>
      </c>
      <c r="AK187" s="87"/>
      <c r="AL187" s="57">
        <f t="shared" si="61"/>
        <v>158250000</v>
      </c>
    </row>
    <row r="188" spans="1:38" ht="43.5" thickBot="1" x14ac:dyDescent="0.3">
      <c r="A188" s="90"/>
      <c r="B188" s="90"/>
      <c r="C188" s="90"/>
      <c r="D188" s="90"/>
      <c r="E188" s="90"/>
      <c r="F188" s="90"/>
      <c r="G188" s="91"/>
      <c r="H188" s="91"/>
      <c r="I188" s="92"/>
      <c r="J188" s="110" t="s">
        <v>512</v>
      </c>
      <c r="K188" s="92" t="s">
        <v>517</v>
      </c>
      <c r="L188" s="92" t="e">
        <f>INDEX('[26]PENINGKATAN SALURAN DRAINASE'!$D$4:$D$90,MATCH('KEGIATAN DBMSDA 2022'!K188,'[26]PENINGKATAN SALURAN DRAINASE'!$D$4:$D$90,0))</f>
        <v>#N/A</v>
      </c>
      <c r="M188" s="92" t="s">
        <v>518</v>
      </c>
      <c r="N188" s="92" t="e">
        <f>INDEX([26]!BARU_1[KELURAHAN],MATCH('KEGIATAN DBMSDA 2022'!K188,[26]!BARU_1[JUDUL],0))</f>
        <v>#REF!</v>
      </c>
      <c r="O188" s="93" t="s">
        <v>201</v>
      </c>
      <c r="P188" s="100" t="s">
        <v>519</v>
      </c>
      <c r="Q188" s="94" t="e">
        <f>#REF!&amp;" "&amp;#REF!</f>
        <v>#REF!</v>
      </c>
      <c r="R188" s="95" t="s">
        <v>66</v>
      </c>
      <c r="S188" s="87"/>
      <c r="T188" s="57">
        <f t="shared" si="55"/>
        <v>135000000</v>
      </c>
      <c r="U188" s="96" t="str">
        <f t="shared" si="53"/>
        <v>PL</v>
      </c>
      <c r="V188" s="87">
        <v>135000000</v>
      </c>
      <c r="W188" s="97" t="s">
        <v>516</v>
      </c>
      <c r="X188" s="98" t="s">
        <v>146</v>
      </c>
      <c r="Y188" s="88" t="s">
        <v>139</v>
      </c>
      <c r="Z188" s="88">
        <v>1</v>
      </c>
      <c r="AA188" s="88"/>
      <c r="AB188" s="57">
        <f t="shared" si="56"/>
        <v>350000</v>
      </c>
      <c r="AC188" s="87">
        <f>IF(AND(T188&gt;1,T188&lt;=200000000),'[26]Data Base PAKAI (INPUT)'!$E$24,IF(AND(T188&gt;200000000),'[26]Data Base PAKAI (INPUT)'!$M$24))</f>
        <v>4</v>
      </c>
      <c r="AD188" s="87">
        <f>IF(AND(T188&gt;1,T188&lt;=200000000),'[26]Data Base PAKAI (INPUT)'!$F$24,IF(AND(T188&gt;200000000,T188&lt;=1000000000),'[26]Data Base PAKAI (INPUT)'!$V$24,IF(AND(T188&gt;1000000000),'[26]Data Base PAKAI (INPUT)'!$Z$24)))</f>
        <v>1</v>
      </c>
      <c r="AE188" s="87">
        <f t="shared" si="57"/>
        <v>600000</v>
      </c>
      <c r="AF188" s="87">
        <f>IF(AND(T188&gt;1,T188&lt;=1000000000),'[26]Data Base PAKAI (INPUT)'!$E$25,IF(AND(T188&gt;1000000000,T188&lt;=5000000000),'[26]Data Base PAKAI (INPUT)'!$Y$25,IF(AND(T188&gt;5000000000,T188&lt;=10000000000),'[26]Data Base PAKAI (INPUT)'!$AG$25)))</f>
        <v>3</v>
      </c>
      <c r="AG188" s="87">
        <f>IF(AND(T188&gt;1,T188&lt;=100000000),'[26]Data Base PAKAI (INPUT)'!$F$25,IF(AND(T188&gt;100000000,T188&lt;=200000000),'[26]Data Base PAKAI (INPUT)'!$J$25,IF(AND(T188&gt;200000000,T188&lt;=250000000),'[26]Data Base PAKAI (INPUT)'!$N$25,IF(AND(T188&gt;250000000,T188&lt;=500000000),'[26]Data Base PAKAI (INPUT)'!$R$25,IF(AND(T188&gt;500000000,T188&lt;=1000000000),'[26]Data Base PAKAI (INPUT)'!$V$25,IF(AND(T188&gt;1000000000,T188&lt;=2500000000),'[26]Data Base PAKAI (INPUT)'!$Z$25,IF(AND(T188&gt;2500000000,T188&lt;=5000000000),'[26]Data Base PAKAI (INPUT)'!$AD$25,IF(AND(T188&gt;5000000000,T188&lt;=10000000000),'[26]Data Base PAKAI (INPUT)'!AH1117))))))))</f>
        <v>4</v>
      </c>
      <c r="AH188" s="87">
        <f t="shared" si="58"/>
        <v>1800000</v>
      </c>
      <c r="AI188" s="87">
        <f t="shared" si="59"/>
        <v>5400000</v>
      </c>
      <c r="AJ188" s="99">
        <f t="shared" si="60"/>
        <v>5400000</v>
      </c>
      <c r="AK188" s="87"/>
      <c r="AL188" s="57">
        <f t="shared" si="61"/>
        <v>121450000</v>
      </c>
    </row>
    <row r="189" spans="1:38" ht="57.75" thickBot="1" x14ac:dyDescent="0.3">
      <c r="A189" s="90"/>
      <c r="B189" s="90"/>
      <c r="C189" s="90"/>
      <c r="D189" s="90"/>
      <c r="E189" s="90"/>
      <c r="F189" s="90"/>
      <c r="G189" s="91"/>
      <c r="H189" s="91"/>
      <c r="I189" s="92"/>
      <c r="J189" s="110" t="s">
        <v>512</v>
      </c>
      <c r="K189" s="92" t="s">
        <v>520</v>
      </c>
      <c r="L189" s="92" t="e">
        <f>INDEX('[26]PENINGKATAN SALURAN DRAINASE'!$D$4:$D$90,MATCH('KEGIATAN DBMSDA 2022'!K189,'[26]PENINGKATAN SALURAN DRAINASE'!$D$4:$D$90,0))</f>
        <v>#N/A</v>
      </c>
      <c r="M189" s="92" t="s">
        <v>521</v>
      </c>
      <c r="N189" s="92" t="e">
        <f>INDEX([26]!BARU_1[KELURAHAN],MATCH('KEGIATAN DBMSDA 2022'!K189,[26]!BARU_1[JUDUL],0))</f>
        <v>#REF!</v>
      </c>
      <c r="O189" s="93" t="s">
        <v>201</v>
      </c>
      <c r="P189" s="100" t="s">
        <v>522</v>
      </c>
      <c r="Q189" s="94" t="e">
        <f>#REF!&amp;" "&amp;#REF!</f>
        <v>#REF!</v>
      </c>
      <c r="R189" s="95" t="s">
        <v>66</v>
      </c>
      <c r="S189" s="87"/>
      <c r="T189" s="57">
        <f t="shared" si="55"/>
        <v>135000000</v>
      </c>
      <c r="U189" s="96" t="str">
        <f t="shared" si="53"/>
        <v>PL</v>
      </c>
      <c r="V189" s="87">
        <v>135000000</v>
      </c>
      <c r="W189" s="97" t="s">
        <v>516</v>
      </c>
      <c r="X189" s="98" t="s">
        <v>146</v>
      </c>
      <c r="Y189" s="88" t="s">
        <v>139</v>
      </c>
      <c r="Z189" s="88">
        <v>1</v>
      </c>
      <c r="AA189" s="88"/>
      <c r="AB189" s="57">
        <f t="shared" si="56"/>
        <v>350000</v>
      </c>
      <c r="AC189" s="87">
        <f>IF(AND(T189&gt;1,T189&lt;=200000000),'[26]Data Base PAKAI (INPUT)'!$E$24,IF(AND(T189&gt;200000000),'[26]Data Base PAKAI (INPUT)'!$M$24))</f>
        <v>4</v>
      </c>
      <c r="AD189" s="87">
        <f>IF(AND(T189&gt;1,T189&lt;=200000000),'[26]Data Base PAKAI (INPUT)'!$F$24,IF(AND(T189&gt;200000000,T189&lt;=1000000000),'[26]Data Base PAKAI (INPUT)'!$V$24,IF(AND(T189&gt;1000000000),'[26]Data Base PAKAI (INPUT)'!$Z$24)))</f>
        <v>1</v>
      </c>
      <c r="AE189" s="87">
        <f t="shared" si="57"/>
        <v>600000</v>
      </c>
      <c r="AF189" s="87">
        <f>IF(AND(T189&gt;1,T189&lt;=1000000000),'[26]Data Base PAKAI (INPUT)'!$E$25,IF(AND(T189&gt;1000000000,T189&lt;=5000000000),'[26]Data Base PAKAI (INPUT)'!$Y$25,IF(AND(T189&gt;5000000000,T189&lt;=10000000000),'[26]Data Base PAKAI (INPUT)'!$AG$25)))</f>
        <v>3</v>
      </c>
      <c r="AG189" s="87">
        <f>IF(AND(T189&gt;1,T189&lt;=100000000),'[26]Data Base PAKAI (INPUT)'!$F$25,IF(AND(T189&gt;100000000,T189&lt;=200000000),'[26]Data Base PAKAI (INPUT)'!$J$25,IF(AND(T189&gt;200000000,T189&lt;=250000000),'[26]Data Base PAKAI (INPUT)'!$N$25,IF(AND(T189&gt;250000000,T189&lt;=500000000),'[26]Data Base PAKAI (INPUT)'!$R$25,IF(AND(T189&gt;500000000,T189&lt;=1000000000),'[26]Data Base PAKAI (INPUT)'!$V$25,IF(AND(T189&gt;1000000000,T189&lt;=2500000000),'[26]Data Base PAKAI (INPUT)'!$Z$25,IF(AND(T189&gt;2500000000,T189&lt;=5000000000),'[26]Data Base PAKAI (INPUT)'!$AD$25,IF(AND(T189&gt;5000000000,T189&lt;=10000000000),'[26]Data Base PAKAI (INPUT)'!AH1118))))))))</f>
        <v>4</v>
      </c>
      <c r="AH189" s="87">
        <f t="shared" si="58"/>
        <v>1800000</v>
      </c>
      <c r="AI189" s="87">
        <f t="shared" si="59"/>
        <v>5400000</v>
      </c>
      <c r="AJ189" s="99">
        <f t="shared" si="60"/>
        <v>5400000</v>
      </c>
      <c r="AK189" s="87"/>
      <c r="AL189" s="57">
        <f t="shared" si="61"/>
        <v>121450000</v>
      </c>
    </row>
    <row r="190" spans="1:38" ht="43.5" thickBot="1" x14ac:dyDescent="0.3">
      <c r="A190" s="90"/>
      <c r="B190" s="90"/>
      <c r="C190" s="90"/>
      <c r="D190" s="90"/>
      <c r="E190" s="90"/>
      <c r="F190" s="90"/>
      <c r="G190" s="91"/>
      <c r="H190" s="91"/>
      <c r="I190" s="92"/>
      <c r="J190" s="92" t="s">
        <v>512</v>
      </c>
      <c r="K190" s="92" t="s">
        <v>523</v>
      </c>
      <c r="L190" s="92" t="e">
        <f>INDEX('[26]PENINGKATAN SALURAN DRAINASE'!$D$4:$D$90,MATCH('KEGIATAN DBMSDA 2022'!K190,'[26]PENINGKATAN SALURAN DRAINASE'!$D$4:$D$90,0))</f>
        <v>#N/A</v>
      </c>
      <c r="M190" s="92" t="s">
        <v>524</v>
      </c>
      <c r="N190" s="92" t="e">
        <f>INDEX([26]!BARU_1[KELURAHAN],MATCH('KEGIATAN DBMSDA 2022'!K190,[26]!BARU_1[JUDUL],0))</f>
        <v>#REF!</v>
      </c>
      <c r="O190" s="93" t="s">
        <v>201</v>
      </c>
      <c r="P190" s="100" t="s">
        <v>525</v>
      </c>
      <c r="Q190" s="94" t="e">
        <f>#REF!&amp;" "&amp;#REF!</f>
        <v>#REF!</v>
      </c>
      <c r="R190" s="95" t="s">
        <v>66</v>
      </c>
      <c r="S190" s="87"/>
      <c r="T190" s="57">
        <f t="shared" si="55"/>
        <v>135000000</v>
      </c>
      <c r="U190" s="96" t="str">
        <f t="shared" si="53"/>
        <v>PL</v>
      </c>
      <c r="V190" s="87">
        <v>135000000</v>
      </c>
      <c r="W190" s="97" t="s">
        <v>516</v>
      </c>
      <c r="X190" s="98" t="s">
        <v>146</v>
      </c>
      <c r="Y190" s="88" t="s">
        <v>139</v>
      </c>
      <c r="Z190" s="88">
        <v>1</v>
      </c>
      <c r="AA190" s="88"/>
      <c r="AB190" s="57">
        <f t="shared" si="56"/>
        <v>350000</v>
      </c>
      <c r="AC190" s="87">
        <f>IF(AND(T190&gt;1,T190&lt;=200000000),'[26]Data Base PAKAI (INPUT)'!$E$24,IF(AND(T190&gt;200000000),'[26]Data Base PAKAI (INPUT)'!$M$24))</f>
        <v>4</v>
      </c>
      <c r="AD190" s="87">
        <f>IF(AND(T190&gt;1,T190&lt;=200000000),'[26]Data Base PAKAI (INPUT)'!$F$24,IF(AND(T190&gt;200000000,T190&lt;=1000000000),'[26]Data Base PAKAI (INPUT)'!$V$24,IF(AND(T190&gt;1000000000),'[26]Data Base PAKAI (INPUT)'!$Z$24)))</f>
        <v>1</v>
      </c>
      <c r="AE190" s="87">
        <f t="shared" si="57"/>
        <v>600000</v>
      </c>
      <c r="AF190" s="87">
        <f>IF(AND(T190&gt;1,T190&lt;=1000000000),'[26]Data Base PAKAI (INPUT)'!$E$25,IF(AND(T190&gt;1000000000,T190&lt;=5000000000),'[26]Data Base PAKAI (INPUT)'!$Y$25,IF(AND(T190&gt;5000000000,T190&lt;=10000000000),'[26]Data Base PAKAI (INPUT)'!$AG$25)))</f>
        <v>3</v>
      </c>
      <c r="AG190" s="87">
        <f>IF(AND(T190&gt;1,T190&lt;=100000000),'[26]Data Base PAKAI (INPUT)'!$F$25,IF(AND(T190&gt;100000000,T190&lt;=200000000),'[26]Data Base PAKAI (INPUT)'!$J$25,IF(AND(T190&gt;200000000,T190&lt;=250000000),'[26]Data Base PAKAI (INPUT)'!$N$25,IF(AND(T190&gt;250000000,T190&lt;=500000000),'[26]Data Base PAKAI (INPUT)'!$R$25,IF(AND(T190&gt;500000000,T190&lt;=1000000000),'[26]Data Base PAKAI (INPUT)'!$V$25,IF(AND(T190&gt;1000000000,T190&lt;=2500000000),'[26]Data Base PAKAI (INPUT)'!$Z$25,IF(AND(T190&gt;2500000000,T190&lt;=5000000000),'[26]Data Base PAKAI (INPUT)'!$AD$25,IF(AND(T190&gt;5000000000,T190&lt;=10000000000),'[26]Data Base PAKAI (INPUT)'!AH1119))))))))</f>
        <v>4</v>
      </c>
      <c r="AH190" s="87">
        <f t="shared" si="58"/>
        <v>1800000</v>
      </c>
      <c r="AI190" s="87">
        <f t="shared" si="59"/>
        <v>5400000</v>
      </c>
      <c r="AJ190" s="99">
        <f t="shared" si="60"/>
        <v>5400000</v>
      </c>
      <c r="AK190" s="87"/>
      <c r="AL190" s="57">
        <f t="shared" si="61"/>
        <v>121450000</v>
      </c>
    </row>
    <row r="191" spans="1:38" ht="43.5" thickBot="1" x14ac:dyDescent="0.3">
      <c r="A191" s="90"/>
      <c r="B191" s="90"/>
      <c r="C191" s="90"/>
      <c r="D191" s="90"/>
      <c r="E191" s="90"/>
      <c r="F191" s="90"/>
      <c r="G191" s="91"/>
      <c r="H191" s="91"/>
      <c r="I191" s="92"/>
      <c r="J191" s="110" t="s">
        <v>512</v>
      </c>
      <c r="K191" s="92" t="s">
        <v>526</v>
      </c>
      <c r="L191" s="92" t="e">
        <f>INDEX('[26]PENINGKATAN SALURAN DRAINASE'!$D$4:$D$90,MATCH('KEGIATAN DBMSDA 2022'!K191,'[26]PENINGKATAN SALURAN DRAINASE'!$D$4:$D$90,0))</f>
        <v>#N/A</v>
      </c>
      <c r="M191" s="92" t="s">
        <v>527</v>
      </c>
      <c r="N191" s="92" t="e">
        <f>INDEX([26]!BARU_1[KELURAHAN],MATCH('KEGIATAN DBMSDA 2022'!K191,[26]!BARU_1[JUDUL],0))</f>
        <v>#REF!</v>
      </c>
      <c r="O191" s="93" t="s">
        <v>201</v>
      </c>
      <c r="P191" s="100" t="s">
        <v>528</v>
      </c>
      <c r="Q191" s="94" t="e">
        <f>#REF!&amp;" "&amp;#REF!</f>
        <v>#REF!</v>
      </c>
      <c r="R191" s="95" t="s">
        <v>66</v>
      </c>
      <c r="S191" s="87"/>
      <c r="T191" s="57">
        <f t="shared" si="55"/>
        <v>135000000</v>
      </c>
      <c r="U191" s="96" t="str">
        <f t="shared" si="53"/>
        <v>PL</v>
      </c>
      <c r="V191" s="87">
        <v>135000000</v>
      </c>
      <c r="W191" s="97" t="s">
        <v>516</v>
      </c>
      <c r="X191" s="98" t="s">
        <v>146</v>
      </c>
      <c r="Y191" s="88" t="s">
        <v>139</v>
      </c>
      <c r="Z191" s="88">
        <v>1</v>
      </c>
      <c r="AA191" s="88"/>
      <c r="AB191" s="57">
        <f t="shared" si="56"/>
        <v>350000</v>
      </c>
      <c r="AC191" s="87">
        <f>IF(AND(T191&gt;1,T191&lt;=200000000),'[26]Data Base PAKAI (INPUT)'!$E$24,IF(AND(T191&gt;200000000),'[26]Data Base PAKAI (INPUT)'!$M$24))</f>
        <v>4</v>
      </c>
      <c r="AD191" s="87">
        <f>IF(AND(T191&gt;1,T191&lt;=200000000),'[26]Data Base PAKAI (INPUT)'!$F$24,IF(AND(T191&gt;200000000,T191&lt;=1000000000),'[26]Data Base PAKAI (INPUT)'!$V$24,IF(AND(T191&gt;1000000000),'[26]Data Base PAKAI (INPUT)'!$Z$24)))</f>
        <v>1</v>
      </c>
      <c r="AE191" s="87">
        <f t="shared" si="57"/>
        <v>600000</v>
      </c>
      <c r="AF191" s="87">
        <f>IF(AND(T191&gt;1,T191&lt;=1000000000),'[26]Data Base PAKAI (INPUT)'!$E$25,IF(AND(T191&gt;1000000000,T191&lt;=5000000000),'[26]Data Base PAKAI (INPUT)'!$Y$25,IF(AND(T191&gt;5000000000,T191&lt;=10000000000),'[26]Data Base PAKAI (INPUT)'!$AG$25)))</f>
        <v>3</v>
      </c>
      <c r="AG191" s="87">
        <f>IF(AND(T191&gt;1,T191&lt;=100000000),'[26]Data Base PAKAI (INPUT)'!$F$25,IF(AND(T191&gt;100000000,T191&lt;=200000000),'[26]Data Base PAKAI (INPUT)'!$J$25,IF(AND(T191&gt;200000000,T191&lt;=250000000),'[26]Data Base PAKAI (INPUT)'!$N$25,IF(AND(T191&gt;250000000,T191&lt;=500000000),'[26]Data Base PAKAI (INPUT)'!$R$25,IF(AND(T191&gt;500000000,T191&lt;=1000000000),'[26]Data Base PAKAI (INPUT)'!$V$25,IF(AND(T191&gt;1000000000,T191&lt;=2500000000),'[26]Data Base PAKAI (INPUT)'!$Z$25,IF(AND(T191&gt;2500000000,T191&lt;=5000000000),'[26]Data Base PAKAI (INPUT)'!$AD$25,IF(AND(T191&gt;5000000000,T191&lt;=10000000000),'[26]Data Base PAKAI (INPUT)'!AH1120))))))))</f>
        <v>4</v>
      </c>
      <c r="AH191" s="87">
        <f t="shared" si="58"/>
        <v>1800000</v>
      </c>
      <c r="AI191" s="87">
        <f t="shared" si="59"/>
        <v>5400000</v>
      </c>
      <c r="AJ191" s="99">
        <f t="shared" si="60"/>
        <v>5400000</v>
      </c>
      <c r="AK191" s="87"/>
      <c r="AL191" s="57">
        <f t="shared" si="61"/>
        <v>121450000</v>
      </c>
    </row>
    <row r="192" spans="1:38" ht="57.75" thickBot="1" x14ac:dyDescent="0.3">
      <c r="A192" s="90"/>
      <c r="B192" s="90"/>
      <c r="C192" s="90"/>
      <c r="D192" s="90"/>
      <c r="E192" s="90"/>
      <c r="F192" s="90"/>
      <c r="G192" s="91"/>
      <c r="H192" s="91"/>
      <c r="I192" s="92"/>
      <c r="J192" s="110" t="s">
        <v>512</v>
      </c>
      <c r="K192" s="92" t="s">
        <v>529</v>
      </c>
      <c r="L192" s="92" t="e">
        <f>INDEX('[26]PENINGKATAN SALURAN DRAINASE'!$D$4:$D$90,MATCH('KEGIATAN DBMSDA 2022'!K192,'[26]PENINGKATAN SALURAN DRAINASE'!$D$4:$D$90,0))</f>
        <v>#N/A</v>
      </c>
      <c r="M192" s="92" t="s">
        <v>530</v>
      </c>
      <c r="N192" s="92" t="e">
        <f>INDEX([26]!BARU_1[KELURAHAN],MATCH('KEGIATAN DBMSDA 2022'!K192,[26]!BARU_1[JUDUL],0))</f>
        <v>#REF!</v>
      </c>
      <c r="O192" s="93" t="s">
        <v>201</v>
      </c>
      <c r="P192" s="100" t="s">
        <v>531</v>
      </c>
      <c r="Q192" s="94" t="e">
        <f>#REF!&amp;" "&amp;#REF!</f>
        <v>#REF!</v>
      </c>
      <c r="R192" s="95" t="s">
        <v>66</v>
      </c>
      <c r="S192" s="87"/>
      <c r="T192" s="57">
        <f t="shared" si="55"/>
        <v>135000000</v>
      </c>
      <c r="U192" s="96" t="str">
        <f t="shared" si="53"/>
        <v>PL</v>
      </c>
      <c r="V192" s="87">
        <v>135000000</v>
      </c>
      <c r="W192" s="97" t="s">
        <v>516</v>
      </c>
      <c r="X192" s="98" t="s">
        <v>146</v>
      </c>
      <c r="Y192" s="88" t="s">
        <v>139</v>
      </c>
      <c r="Z192" s="88">
        <v>1</v>
      </c>
      <c r="AA192" s="88"/>
      <c r="AB192" s="57">
        <f t="shared" si="56"/>
        <v>350000</v>
      </c>
      <c r="AC192" s="87">
        <f>IF(AND(T192&gt;1,T192&lt;=200000000),'[26]Data Base PAKAI (INPUT)'!$E$24,IF(AND(T192&gt;200000000),'[26]Data Base PAKAI (INPUT)'!$M$24))</f>
        <v>4</v>
      </c>
      <c r="AD192" s="87">
        <f>IF(AND(T192&gt;1,T192&lt;=200000000),'[26]Data Base PAKAI (INPUT)'!$F$24,IF(AND(T192&gt;200000000,T192&lt;=1000000000),'[26]Data Base PAKAI (INPUT)'!$V$24,IF(AND(T192&gt;1000000000),'[26]Data Base PAKAI (INPUT)'!$Z$24)))</f>
        <v>1</v>
      </c>
      <c r="AE192" s="87">
        <f t="shared" si="57"/>
        <v>600000</v>
      </c>
      <c r="AF192" s="87">
        <f>IF(AND(T192&gt;1,T192&lt;=1000000000),'[26]Data Base PAKAI (INPUT)'!$E$25,IF(AND(T192&gt;1000000000,T192&lt;=5000000000),'[26]Data Base PAKAI (INPUT)'!$Y$25,IF(AND(T192&gt;5000000000,T192&lt;=10000000000),'[26]Data Base PAKAI (INPUT)'!$AG$25)))</f>
        <v>3</v>
      </c>
      <c r="AG192" s="87">
        <f>IF(AND(T192&gt;1,T192&lt;=100000000),'[26]Data Base PAKAI (INPUT)'!$F$25,IF(AND(T192&gt;100000000,T192&lt;=200000000),'[26]Data Base PAKAI (INPUT)'!$J$25,IF(AND(T192&gt;200000000,T192&lt;=250000000),'[26]Data Base PAKAI (INPUT)'!$N$25,IF(AND(T192&gt;250000000,T192&lt;=500000000),'[26]Data Base PAKAI (INPUT)'!$R$25,IF(AND(T192&gt;500000000,T192&lt;=1000000000),'[26]Data Base PAKAI (INPUT)'!$V$25,IF(AND(T192&gt;1000000000,T192&lt;=2500000000),'[26]Data Base PAKAI (INPUT)'!$Z$25,IF(AND(T192&gt;2500000000,T192&lt;=5000000000),'[26]Data Base PAKAI (INPUT)'!$AD$25,IF(AND(T192&gt;5000000000,T192&lt;=10000000000),'[26]Data Base PAKAI (INPUT)'!AH1121))))))))</f>
        <v>4</v>
      </c>
      <c r="AH192" s="87">
        <f t="shared" si="58"/>
        <v>1800000</v>
      </c>
      <c r="AI192" s="87">
        <f t="shared" si="59"/>
        <v>5400000</v>
      </c>
      <c r="AJ192" s="99">
        <f t="shared" si="60"/>
        <v>5400000</v>
      </c>
      <c r="AK192" s="87"/>
      <c r="AL192" s="57">
        <f t="shared" si="61"/>
        <v>121450000</v>
      </c>
    </row>
    <row r="193" spans="1:38" ht="57.75" thickBot="1" x14ac:dyDescent="0.3">
      <c r="A193" s="90"/>
      <c r="B193" s="90"/>
      <c r="C193" s="90"/>
      <c r="D193" s="90"/>
      <c r="E193" s="90"/>
      <c r="F193" s="90"/>
      <c r="G193" s="91"/>
      <c r="H193" s="91"/>
      <c r="I193" s="92"/>
      <c r="J193" s="110" t="s">
        <v>512</v>
      </c>
      <c r="K193" s="92" t="s">
        <v>532</v>
      </c>
      <c r="L193" s="92" t="e">
        <f>INDEX('[26]PENINGKATAN SALURAN DRAINASE'!$D$4:$D$90,MATCH('KEGIATAN DBMSDA 2022'!K193,'[26]PENINGKATAN SALURAN DRAINASE'!$D$4:$D$90,0))</f>
        <v>#N/A</v>
      </c>
      <c r="M193" s="92" t="s">
        <v>533</v>
      </c>
      <c r="N193" s="92" t="e">
        <f>INDEX([26]!BARU_1[KELURAHAN],MATCH('KEGIATAN DBMSDA 2022'!K193,[26]!BARU_1[JUDUL],0))</f>
        <v>#REF!</v>
      </c>
      <c r="O193" s="93" t="s">
        <v>201</v>
      </c>
      <c r="P193" s="100" t="s">
        <v>519</v>
      </c>
      <c r="Q193" s="94" t="e">
        <f>#REF!&amp;" "&amp;#REF!</f>
        <v>#REF!</v>
      </c>
      <c r="R193" s="95" t="s">
        <v>66</v>
      </c>
      <c r="S193" s="87"/>
      <c r="T193" s="57">
        <f t="shared" si="55"/>
        <v>100000000</v>
      </c>
      <c r="U193" s="96" t="str">
        <f t="shared" si="53"/>
        <v>PL</v>
      </c>
      <c r="V193" s="87">
        <v>100000000</v>
      </c>
      <c r="W193" s="97" t="s">
        <v>516</v>
      </c>
      <c r="X193" s="98" t="s">
        <v>146</v>
      </c>
      <c r="Y193" s="88" t="s">
        <v>139</v>
      </c>
      <c r="Z193" s="88">
        <v>1</v>
      </c>
      <c r="AA193" s="88"/>
      <c r="AB193" s="57">
        <f t="shared" si="56"/>
        <v>350000</v>
      </c>
      <c r="AC193" s="87">
        <f>IF(AND(T193&gt;1,T193&lt;=200000000),'[26]Data Base PAKAI (INPUT)'!$E$24,IF(AND(T193&gt;200000000),'[26]Data Base PAKAI (INPUT)'!$M$24))</f>
        <v>4</v>
      </c>
      <c r="AD193" s="87">
        <f>IF(AND(T193&gt;1,T193&lt;=200000000),'[26]Data Base PAKAI (INPUT)'!$F$24,IF(AND(T193&gt;200000000,T193&lt;=1000000000),'[26]Data Base PAKAI (INPUT)'!$V$24,IF(AND(T193&gt;1000000000),'[26]Data Base PAKAI (INPUT)'!$Z$24)))</f>
        <v>1</v>
      </c>
      <c r="AE193" s="87">
        <f t="shared" si="57"/>
        <v>600000</v>
      </c>
      <c r="AF193" s="87">
        <f>IF(AND(T193&gt;1,T193&lt;=1000000000),'[26]Data Base PAKAI (INPUT)'!$E$25,IF(AND(T193&gt;1000000000,T193&lt;=5000000000),'[26]Data Base PAKAI (INPUT)'!$Y$25,IF(AND(T193&gt;5000000000,T193&lt;=10000000000),'[26]Data Base PAKAI (INPUT)'!$AG$25)))</f>
        <v>3</v>
      </c>
      <c r="AG193" s="87">
        <f>IF(AND(T193&gt;1,T193&lt;=100000000),'[26]Data Base PAKAI (INPUT)'!$F$25,IF(AND(T193&gt;100000000,T193&lt;=200000000),'[26]Data Base PAKAI (INPUT)'!$J$25,IF(AND(T193&gt;200000000,T193&lt;=250000000),'[26]Data Base PAKAI (INPUT)'!$N$25,IF(AND(T193&gt;250000000,T193&lt;=500000000),'[26]Data Base PAKAI (INPUT)'!$R$25,IF(AND(T193&gt;500000000,T193&lt;=1000000000),'[26]Data Base PAKAI (INPUT)'!$V$25,IF(AND(T193&gt;1000000000,T193&lt;=2500000000),'[26]Data Base PAKAI (INPUT)'!$Z$25,IF(AND(T193&gt;2500000000,T193&lt;=5000000000),'[26]Data Base PAKAI (INPUT)'!$AD$25,IF(AND(T193&gt;5000000000,T193&lt;=10000000000),'[26]Data Base PAKAI (INPUT)'!AH1122))))))))</f>
        <v>3</v>
      </c>
      <c r="AH193" s="87">
        <f t="shared" si="58"/>
        <v>1350000</v>
      </c>
      <c r="AI193" s="87">
        <f t="shared" si="59"/>
        <v>4000000</v>
      </c>
      <c r="AJ193" s="99">
        <f t="shared" si="60"/>
        <v>4000000</v>
      </c>
      <c r="AK193" s="87"/>
      <c r="AL193" s="57">
        <f t="shared" si="61"/>
        <v>89700000</v>
      </c>
    </row>
    <row r="194" spans="1:38" ht="43.5" thickBot="1" x14ac:dyDescent="0.3">
      <c r="A194" s="90"/>
      <c r="B194" s="90"/>
      <c r="C194" s="90"/>
      <c r="D194" s="90"/>
      <c r="E194" s="90"/>
      <c r="F194" s="90"/>
      <c r="G194" s="91"/>
      <c r="H194" s="91"/>
      <c r="I194" s="92"/>
      <c r="J194" s="92" t="s">
        <v>512</v>
      </c>
      <c r="K194" s="92" t="s">
        <v>534</v>
      </c>
      <c r="L194" s="92" t="e">
        <f>INDEX('[26]PENINGKATAN SALURAN DRAINASE'!$D$4:$D$90,MATCH('KEGIATAN DBMSDA 2022'!K194,'[26]PENINGKATAN SALURAN DRAINASE'!$D$4:$D$90,0))</f>
        <v>#N/A</v>
      </c>
      <c r="M194" s="92" t="s">
        <v>535</v>
      </c>
      <c r="N194" s="92" t="e">
        <f>INDEX([26]!BARU_1[KELURAHAN],MATCH('KEGIATAN DBMSDA 2022'!K194,[26]!BARU_1[JUDUL],0))</f>
        <v>#REF!</v>
      </c>
      <c r="O194" s="93" t="s">
        <v>822</v>
      </c>
      <c r="P194" s="100" t="s">
        <v>271</v>
      </c>
      <c r="Q194" s="94" t="e">
        <f>#REF!&amp;" "&amp;#REF!</f>
        <v>#REF!</v>
      </c>
      <c r="R194" s="95" t="s">
        <v>66</v>
      </c>
      <c r="S194" s="87"/>
      <c r="T194" s="57">
        <f t="shared" si="55"/>
        <v>200000000</v>
      </c>
      <c r="U194" s="96" t="str">
        <f t="shared" si="53"/>
        <v>PL</v>
      </c>
      <c r="V194" s="87">
        <v>200000000</v>
      </c>
      <c r="W194" s="97" t="s">
        <v>536</v>
      </c>
      <c r="X194" s="98" t="s">
        <v>146</v>
      </c>
      <c r="Y194" s="88" t="s">
        <v>139</v>
      </c>
      <c r="Z194" s="88">
        <v>1</v>
      </c>
      <c r="AA194" s="88"/>
      <c r="AB194" s="57">
        <f t="shared" si="56"/>
        <v>350000</v>
      </c>
      <c r="AC194" s="87">
        <f>IF(AND(T194&gt;1,T194&lt;=200000000),'[26]Data Base PAKAI (INPUT)'!$E$24,IF(AND(T194&gt;200000000),'[26]Data Base PAKAI (INPUT)'!$M$24))</f>
        <v>4</v>
      </c>
      <c r="AD194" s="87">
        <f>IF(AND(T194&gt;1,T194&lt;=200000000),'[26]Data Base PAKAI (INPUT)'!$F$24,IF(AND(T194&gt;200000000,T194&lt;=1000000000),'[26]Data Base PAKAI (INPUT)'!$V$24,IF(AND(T194&gt;1000000000),'[26]Data Base PAKAI (INPUT)'!$Z$24)))</f>
        <v>1</v>
      </c>
      <c r="AE194" s="87">
        <f t="shared" si="57"/>
        <v>600000</v>
      </c>
      <c r="AF194" s="87">
        <f>IF(AND(T194&gt;1,T194&lt;=1000000000),'[26]Data Base PAKAI (INPUT)'!$E$25,IF(AND(T194&gt;1000000000,T194&lt;=5000000000),'[26]Data Base PAKAI (INPUT)'!$Y$25,IF(AND(T194&gt;5000000000,T194&lt;=10000000000),'[26]Data Base PAKAI (INPUT)'!$AG$25)))</f>
        <v>3</v>
      </c>
      <c r="AG194" s="87">
        <f>IF(AND(T194&gt;1,T194&lt;=100000000),'[26]Data Base PAKAI (INPUT)'!$F$25,IF(AND(T194&gt;100000000,T194&lt;=200000000),'[26]Data Base PAKAI (INPUT)'!$J$25,IF(AND(T194&gt;200000000,T194&lt;=250000000),'[26]Data Base PAKAI (INPUT)'!$N$25,IF(AND(T194&gt;250000000,T194&lt;=500000000),'[26]Data Base PAKAI (INPUT)'!$R$25,IF(AND(T194&gt;500000000,T194&lt;=1000000000),'[26]Data Base PAKAI (INPUT)'!$V$25,IF(AND(T194&gt;1000000000,T194&lt;=2500000000),'[26]Data Base PAKAI (INPUT)'!$Z$25,IF(AND(T194&gt;2500000000,T194&lt;=5000000000),'[26]Data Base PAKAI (INPUT)'!$AD$25,IF(AND(T194&gt;5000000000,T194&lt;=10000000000),'[26]Data Base PAKAI (INPUT)'!AH1123))))))))</f>
        <v>4</v>
      </c>
      <c r="AH194" s="87">
        <f t="shared" si="58"/>
        <v>1800000</v>
      </c>
      <c r="AI194" s="87">
        <f t="shared" si="59"/>
        <v>8000000</v>
      </c>
      <c r="AJ194" s="99">
        <f t="shared" si="60"/>
        <v>8000000</v>
      </c>
      <c r="AK194" s="87"/>
      <c r="AL194" s="57">
        <f t="shared" si="61"/>
        <v>181250000</v>
      </c>
    </row>
    <row r="195" spans="1:38" ht="43.5" thickBot="1" x14ac:dyDescent="0.3">
      <c r="A195" s="90"/>
      <c r="B195" s="90"/>
      <c r="C195" s="90"/>
      <c r="D195" s="90"/>
      <c r="E195" s="90"/>
      <c r="F195" s="90"/>
      <c r="G195" s="91"/>
      <c r="H195" s="91"/>
      <c r="I195" s="92"/>
      <c r="J195" s="110" t="s">
        <v>512</v>
      </c>
      <c r="K195" s="92" t="s">
        <v>537</v>
      </c>
      <c r="L195" s="92" t="e">
        <f>INDEX('[26]PENINGKATAN SALURAN DRAINASE'!$D$4:$D$90,MATCH('KEGIATAN DBMSDA 2022'!K195,'[26]PENINGKATAN SALURAN DRAINASE'!$D$4:$D$90,0))</f>
        <v>#N/A</v>
      </c>
      <c r="M195" s="92" t="s">
        <v>538</v>
      </c>
      <c r="N195" s="92" t="e">
        <f>INDEX([26]!BARU_1[KELURAHAN],MATCH('KEGIATAN DBMSDA 2022'!K195,[26]!BARU_1[JUDUL],0))</f>
        <v>#REF!</v>
      </c>
      <c r="O195" s="93" t="s">
        <v>822</v>
      </c>
      <c r="P195" s="100" t="s">
        <v>249</v>
      </c>
      <c r="Q195" s="94" t="e">
        <f>#REF!&amp;" "&amp;#REF!</f>
        <v>#REF!</v>
      </c>
      <c r="R195" s="95" t="s">
        <v>66</v>
      </c>
      <c r="S195" s="87"/>
      <c r="T195" s="57">
        <f t="shared" si="55"/>
        <v>200000000</v>
      </c>
      <c r="U195" s="96" t="str">
        <f t="shared" si="53"/>
        <v>PL</v>
      </c>
      <c r="V195" s="87">
        <v>200000000</v>
      </c>
      <c r="W195" s="97" t="s">
        <v>536</v>
      </c>
      <c r="X195" s="98" t="s">
        <v>146</v>
      </c>
      <c r="Y195" s="88" t="s">
        <v>139</v>
      </c>
      <c r="Z195" s="88">
        <v>1</v>
      </c>
      <c r="AA195" s="88"/>
      <c r="AB195" s="57">
        <f t="shared" si="56"/>
        <v>350000</v>
      </c>
      <c r="AC195" s="87">
        <f>IF(AND(T195&gt;1,T195&lt;=200000000),'[26]Data Base PAKAI (INPUT)'!$E$24,IF(AND(T195&gt;200000000),'[26]Data Base PAKAI (INPUT)'!$M$24))</f>
        <v>4</v>
      </c>
      <c r="AD195" s="87">
        <f>IF(AND(T195&gt;1,T195&lt;=200000000),'[26]Data Base PAKAI (INPUT)'!$F$24,IF(AND(T195&gt;200000000,T195&lt;=1000000000),'[26]Data Base PAKAI (INPUT)'!$V$24,IF(AND(T195&gt;1000000000),'[26]Data Base PAKAI (INPUT)'!$Z$24)))</f>
        <v>1</v>
      </c>
      <c r="AE195" s="87">
        <f t="shared" si="57"/>
        <v>600000</v>
      </c>
      <c r="AF195" s="87">
        <f>IF(AND(T195&gt;1,T195&lt;=1000000000),'[26]Data Base PAKAI (INPUT)'!$E$25,IF(AND(T195&gt;1000000000,T195&lt;=5000000000),'[26]Data Base PAKAI (INPUT)'!$Y$25,IF(AND(T195&gt;5000000000,T195&lt;=10000000000),'[26]Data Base PAKAI (INPUT)'!$AG$25)))</f>
        <v>3</v>
      </c>
      <c r="AG195" s="87">
        <f>IF(AND(T195&gt;1,T195&lt;=100000000),'[26]Data Base PAKAI (INPUT)'!$F$25,IF(AND(T195&gt;100000000,T195&lt;=200000000),'[26]Data Base PAKAI (INPUT)'!$J$25,IF(AND(T195&gt;200000000,T195&lt;=250000000),'[26]Data Base PAKAI (INPUT)'!$N$25,IF(AND(T195&gt;250000000,T195&lt;=500000000),'[26]Data Base PAKAI (INPUT)'!$R$25,IF(AND(T195&gt;500000000,T195&lt;=1000000000),'[26]Data Base PAKAI (INPUT)'!$V$25,IF(AND(T195&gt;1000000000,T195&lt;=2500000000),'[26]Data Base PAKAI (INPUT)'!$Z$25,IF(AND(T195&gt;2500000000,T195&lt;=5000000000),'[26]Data Base PAKAI (INPUT)'!$AD$25,IF(AND(T195&gt;5000000000,T195&lt;=10000000000),'[26]Data Base PAKAI (INPUT)'!AH1124))))))))</f>
        <v>4</v>
      </c>
      <c r="AH195" s="87">
        <f t="shared" si="58"/>
        <v>1800000</v>
      </c>
      <c r="AI195" s="87">
        <f t="shared" si="59"/>
        <v>8000000</v>
      </c>
      <c r="AJ195" s="99">
        <f t="shared" si="60"/>
        <v>8000000</v>
      </c>
      <c r="AK195" s="87"/>
      <c r="AL195" s="57">
        <f t="shared" si="61"/>
        <v>181250000</v>
      </c>
    </row>
    <row r="196" spans="1:38" ht="43.5" thickBot="1" x14ac:dyDescent="0.3">
      <c r="A196" s="90"/>
      <c r="B196" s="90"/>
      <c r="C196" s="90"/>
      <c r="D196" s="90"/>
      <c r="E196" s="90"/>
      <c r="F196" s="90"/>
      <c r="G196" s="91"/>
      <c r="H196" s="91"/>
      <c r="I196" s="92"/>
      <c r="J196" s="92" t="s">
        <v>512</v>
      </c>
      <c r="K196" s="92" t="s">
        <v>539</v>
      </c>
      <c r="L196" s="92" t="e">
        <f>INDEX('[26]PENINGKATAN SALURAN DRAINASE'!$D$4:$D$90,MATCH('KEGIATAN DBMSDA 2022'!K196,'[26]PENINGKATAN SALURAN DRAINASE'!$D$4:$D$90,0))</f>
        <v>#N/A</v>
      </c>
      <c r="M196" s="92" t="s">
        <v>540</v>
      </c>
      <c r="N196" s="92" t="e">
        <f>INDEX([26]!BARU_1[KELURAHAN],MATCH('KEGIATAN DBMSDA 2022'!K196,[26]!BARU_1[JUDUL],0))</f>
        <v>#REF!</v>
      </c>
      <c r="O196" s="93" t="s">
        <v>822</v>
      </c>
      <c r="P196" s="100" t="s">
        <v>289</v>
      </c>
      <c r="Q196" s="94" t="e">
        <f>#REF!&amp;" "&amp;#REF!</f>
        <v>#REF!</v>
      </c>
      <c r="R196" s="95" t="s">
        <v>66</v>
      </c>
      <c r="S196" s="87"/>
      <c r="T196" s="57">
        <f t="shared" si="55"/>
        <v>200000000</v>
      </c>
      <c r="U196" s="96" t="str">
        <f t="shared" si="53"/>
        <v>PL</v>
      </c>
      <c r="V196" s="87">
        <v>200000000</v>
      </c>
      <c r="W196" s="97" t="s">
        <v>536</v>
      </c>
      <c r="X196" s="98" t="s">
        <v>146</v>
      </c>
      <c r="Y196" s="88" t="s">
        <v>139</v>
      </c>
      <c r="Z196" s="88">
        <v>1</v>
      </c>
      <c r="AA196" s="88"/>
      <c r="AB196" s="57">
        <f t="shared" si="56"/>
        <v>350000</v>
      </c>
      <c r="AC196" s="87">
        <f>IF(AND(T196&gt;1,T196&lt;=200000000),'[26]Data Base PAKAI (INPUT)'!$E$24,IF(AND(T196&gt;200000000),'[26]Data Base PAKAI (INPUT)'!$M$24))</f>
        <v>4</v>
      </c>
      <c r="AD196" s="87">
        <f>IF(AND(T196&gt;1,T196&lt;=200000000),'[26]Data Base PAKAI (INPUT)'!$F$24,IF(AND(T196&gt;200000000,T196&lt;=1000000000),'[26]Data Base PAKAI (INPUT)'!$V$24,IF(AND(T196&gt;1000000000),'[26]Data Base PAKAI (INPUT)'!$Z$24)))</f>
        <v>1</v>
      </c>
      <c r="AE196" s="87">
        <f t="shared" si="57"/>
        <v>600000</v>
      </c>
      <c r="AF196" s="87">
        <f>IF(AND(T196&gt;1,T196&lt;=1000000000),'[26]Data Base PAKAI (INPUT)'!$E$25,IF(AND(T196&gt;1000000000,T196&lt;=5000000000),'[26]Data Base PAKAI (INPUT)'!$Y$25,IF(AND(T196&gt;5000000000,T196&lt;=10000000000),'[26]Data Base PAKAI (INPUT)'!$AG$25)))</f>
        <v>3</v>
      </c>
      <c r="AG196" s="87">
        <f>IF(AND(T196&gt;1,T196&lt;=100000000),'[26]Data Base PAKAI (INPUT)'!$F$25,IF(AND(T196&gt;100000000,T196&lt;=200000000),'[26]Data Base PAKAI (INPUT)'!$J$25,IF(AND(T196&gt;200000000,T196&lt;=250000000),'[26]Data Base PAKAI (INPUT)'!$N$25,IF(AND(T196&gt;250000000,T196&lt;=500000000),'[26]Data Base PAKAI (INPUT)'!$R$25,IF(AND(T196&gt;500000000,T196&lt;=1000000000),'[26]Data Base PAKAI (INPUT)'!$V$25,IF(AND(T196&gt;1000000000,T196&lt;=2500000000),'[26]Data Base PAKAI (INPUT)'!$Z$25,IF(AND(T196&gt;2500000000,T196&lt;=5000000000),'[26]Data Base PAKAI (INPUT)'!$AD$25,IF(AND(T196&gt;5000000000,T196&lt;=10000000000),'[26]Data Base PAKAI (INPUT)'!AH1125))))))))</f>
        <v>4</v>
      </c>
      <c r="AH196" s="87">
        <f t="shared" si="58"/>
        <v>1800000</v>
      </c>
      <c r="AI196" s="87">
        <f t="shared" si="59"/>
        <v>8000000</v>
      </c>
      <c r="AJ196" s="99">
        <f t="shared" si="60"/>
        <v>8000000</v>
      </c>
      <c r="AK196" s="87"/>
      <c r="AL196" s="57">
        <f t="shared" si="61"/>
        <v>181250000</v>
      </c>
    </row>
    <row r="197" spans="1:38" ht="57.75" thickBot="1" x14ac:dyDescent="0.3">
      <c r="A197" s="90"/>
      <c r="B197" s="90"/>
      <c r="C197" s="90"/>
      <c r="D197" s="90"/>
      <c r="E197" s="90"/>
      <c r="F197" s="90"/>
      <c r="G197" s="91"/>
      <c r="H197" s="91"/>
      <c r="I197" s="92"/>
      <c r="J197" s="110" t="s">
        <v>512</v>
      </c>
      <c r="K197" s="92" t="s">
        <v>541</v>
      </c>
      <c r="L197" s="92" t="e">
        <f>INDEX('[26]PENINGKATAN SALURAN DRAINASE'!$D$4:$D$90,MATCH('KEGIATAN DBMSDA 2022'!K197,'[26]PENINGKATAN SALURAN DRAINASE'!$D$4:$D$90,0))</f>
        <v>#N/A</v>
      </c>
      <c r="M197" s="92" t="s">
        <v>542</v>
      </c>
      <c r="N197" s="92" t="e">
        <f>INDEX([26]!BARU_1[KELURAHAN],MATCH('KEGIATAN DBMSDA 2022'!K197,[26]!BARU_1[JUDUL],0))</f>
        <v>#REF!</v>
      </c>
      <c r="O197" s="93" t="s">
        <v>822</v>
      </c>
      <c r="P197" s="100" t="s">
        <v>229</v>
      </c>
      <c r="Q197" s="94" t="e">
        <f>#REF!&amp;" "&amp;#REF!</f>
        <v>#REF!</v>
      </c>
      <c r="R197" s="95" t="s">
        <v>66</v>
      </c>
      <c r="S197" s="87"/>
      <c r="T197" s="57">
        <f t="shared" si="55"/>
        <v>200000000</v>
      </c>
      <c r="U197" s="96" t="str">
        <f t="shared" si="53"/>
        <v>PL</v>
      </c>
      <c r="V197" s="87">
        <v>200000000</v>
      </c>
      <c r="W197" s="97" t="s">
        <v>536</v>
      </c>
      <c r="X197" s="98" t="s">
        <v>146</v>
      </c>
      <c r="Y197" s="88" t="s">
        <v>139</v>
      </c>
      <c r="Z197" s="88">
        <v>1</v>
      </c>
      <c r="AA197" s="88"/>
      <c r="AB197" s="57">
        <f t="shared" si="56"/>
        <v>350000</v>
      </c>
      <c r="AC197" s="87">
        <f>IF(AND(T197&gt;1,T197&lt;=200000000),'[26]Data Base PAKAI (INPUT)'!$E$24,IF(AND(T197&gt;200000000),'[26]Data Base PAKAI (INPUT)'!$M$24))</f>
        <v>4</v>
      </c>
      <c r="AD197" s="87">
        <f>IF(AND(T197&gt;1,T197&lt;=200000000),'[26]Data Base PAKAI (INPUT)'!$F$24,IF(AND(T197&gt;200000000,T197&lt;=1000000000),'[26]Data Base PAKAI (INPUT)'!$V$24,IF(AND(T197&gt;1000000000),'[26]Data Base PAKAI (INPUT)'!$Z$24)))</f>
        <v>1</v>
      </c>
      <c r="AE197" s="87">
        <f t="shared" si="57"/>
        <v>600000</v>
      </c>
      <c r="AF197" s="87">
        <f>IF(AND(T197&gt;1,T197&lt;=1000000000),'[26]Data Base PAKAI (INPUT)'!$E$25,IF(AND(T197&gt;1000000000,T197&lt;=5000000000),'[26]Data Base PAKAI (INPUT)'!$Y$25,IF(AND(T197&gt;5000000000,T197&lt;=10000000000),'[26]Data Base PAKAI (INPUT)'!$AG$25)))</f>
        <v>3</v>
      </c>
      <c r="AG197" s="87">
        <f>IF(AND(T197&gt;1,T197&lt;=100000000),'[26]Data Base PAKAI (INPUT)'!$F$25,IF(AND(T197&gt;100000000,T197&lt;=200000000),'[26]Data Base PAKAI (INPUT)'!$J$25,IF(AND(T197&gt;200000000,T197&lt;=250000000),'[26]Data Base PAKAI (INPUT)'!$N$25,IF(AND(T197&gt;250000000,T197&lt;=500000000),'[26]Data Base PAKAI (INPUT)'!$R$25,IF(AND(T197&gt;500000000,T197&lt;=1000000000),'[26]Data Base PAKAI (INPUT)'!$V$25,IF(AND(T197&gt;1000000000,T197&lt;=2500000000),'[26]Data Base PAKAI (INPUT)'!$Z$25,IF(AND(T197&gt;2500000000,T197&lt;=5000000000),'[26]Data Base PAKAI (INPUT)'!$AD$25,IF(AND(T197&gt;5000000000,T197&lt;=10000000000),'[26]Data Base PAKAI (INPUT)'!AH1126))))))))</f>
        <v>4</v>
      </c>
      <c r="AH197" s="87">
        <f t="shared" si="58"/>
        <v>1800000</v>
      </c>
      <c r="AI197" s="87">
        <f t="shared" si="59"/>
        <v>8000000</v>
      </c>
      <c r="AJ197" s="99">
        <f t="shared" si="60"/>
        <v>8000000</v>
      </c>
      <c r="AK197" s="87"/>
      <c r="AL197" s="57">
        <f t="shared" si="61"/>
        <v>181250000</v>
      </c>
    </row>
    <row r="198" spans="1:38" ht="43.5" thickBot="1" x14ac:dyDescent="0.3">
      <c r="A198" s="90"/>
      <c r="B198" s="90"/>
      <c r="C198" s="90"/>
      <c r="D198" s="90"/>
      <c r="E198" s="90"/>
      <c r="F198" s="90"/>
      <c r="G198" s="91"/>
      <c r="H198" s="91"/>
      <c r="I198" s="92"/>
      <c r="J198" s="110" t="s">
        <v>512</v>
      </c>
      <c r="K198" s="92" t="s">
        <v>543</v>
      </c>
      <c r="L198" s="92" t="e">
        <f>INDEX('[26]PENINGKATAN SALURAN DRAINASE'!$D$4:$D$90,MATCH('KEGIATAN DBMSDA 2022'!K198,'[26]PENINGKATAN SALURAN DRAINASE'!$D$4:$D$90,0))</f>
        <v>#N/A</v>
      </c>
      <c r="M198" s="92" t="s">
        <v>544</v>
      </c>
      <c r="N198" s="92" t="e">
        <f>INDEX([26]!BARU_1[KELURAHAN],MATCH('KEGIATAN DBMSDA 2022'!K198,[26]!BARU_1[JUDUL],0))</f>
        <v>#REF!</v>
      </c>
      <c r="O198" s="93" t="s">
        <v>822</v>
      </c>
      <c r="P198" s="100" t="s">
        <v>229</v>
      </c>
      <c r="Q198" s="94" t="e">
        <f>#REF!&amp;" "&amp;#REF!</f>
        <v>#REF!</v>
      </c>
      <c r="R198" s="95" t="s">
        <v>66</v>
      </c>
      <c r="S198" s="87"/>
      <c r="T198" s="57">
        <f t="shared" si="55"/>
        <v>200000000</v>
      </c>
      <c r="U198" s="96" t="str">
        <f t="shared" si="53"/>
        <v>PL</v>
      </c>
      <c r="V198" s="87">
        <v>200000000</v>
      </c>
      <c r="W198" s="97" t="s">
        <v>225</v>
      </c>
      <c r="X198" s="98" t="s">
        <v>146</v>
      </c>
      <c r="Y198" s="88" t="s">
        <v>139</v>
      </c>
      <c r="Z198" s="88">
        <v>1</v>
      </c>
      <c r="AA198" s="88"/>
      <c r="AB198" s="57">
        <f t="shared" si="56"/>
        <v>350000</v>
      </c>
      <c r="AC198" s="87">
        <f>IF(AND(T198&gt;1,T198&lt;=200000000),'[26]Data Base PAKAI (INPUT)'!$E$24,IF(AND(T198&gt;200000000),'[26]Data Base PAKAI (INPUT)'!$M$24))</f>
        <v>4</v>
      </c>
      <c r="AD198" s="87">
        <f>IF(AND(T198&gt;1,T198&lt;=200000000),'[26]Data Base PAKAI (INPUT)'!$F$24,IF(AND(T198&gt;200000000,T198&lt;=1000000000),'[26]Data Base PAKAI (INPUT)'!$V$24,IF(AND(T198&gt;1000000000),'[26]Data Base PAKAI (INPUT)'!$Z$24)))</f>
        <v>1</v>
      </c>
      <c r="AE198" s="87">
        <f t="shared" si="57"/>
        <v>600000</v>
      </c>
      <c r="AF198" s="87">
        <f>IF(AND(T198&gt;1,T198&lt;=1000000000),'[26]Data Base PAKAI (INPUT)'!$E$25,IF(AND(T198&gt;1000000000,T198&lt;=5000000000),'[26]Data Base PAKAI (INPUT)'!$Y$25,IF(AND(T198&gt;5000000000,T198&lt;=10000000000),'[26]Data Base PAKAI (INPUT)'!$AG$25)))</f>
        <v>3</v>
      </c>
      <c r="AG198" s="87">
        <f>IF(AND(T198&gt;1,T198&lt;=100000000),'[26]Data Base PAKAI (INPUT)'!$F$25,IF(AND(T198&gt;100000000,T198&lt;=200000000),'[26]Data Base PAKAI (INPUT)'!$J$25,IF(AND(T198&gt;200000000,T198&lt;=250000000),'[26]Data Base PAKAI (INPUT)'!$N$25,IF(AND(T198&gt;250000000,T198&lt;=500000000),'[26]Data Base PAKAI (INPUT)'!$R$25,IF(AND(T198&gt;500000000,T198&lt;=1000000000),'[26]Data Base PAKAI (INPUT)'!$V$25,IF(AND(T198&gt;1000000000,T198&lt;=2500000000),'[26]Data Base PAKAI (INPUT)'!$Z$25,IF(AND(T198&gt;2500000000,T198&lt;=5000000000),'[26]Data Base PAKAI (INPUT)'!$AD$25,IF(AND(T198&gt;5000000000,T198&lt;=10000000000),'[26]Data Base PAKAI (INPUT)'!AH1127))))))))</f>
        <v>4</v>
      </c>
      <c r="AH198" s="87">
        <f t="shared" si="58"/>
        <v>1800000</v>
      </c>
      <c r="AI198" s="87">
        <f t="shared" si="59"/>
        <v>8000000</v>
      </c>
      <c r="AJ198" s="99">
        <f t="shared" si="60"/>
        <v>8000000</v>
      </c>
      <c r="AK198" s="87"/>
      <c r="AL198" s="57">
        <f t="shared" si="61"/>
        <v>181250000</v>
      </c>
    </row>
    <row r="199" spans="1:38" ht="43.5" thickBot="1" x14ac:dyDescent="0.3">
      <c r="A199" s="90"/>
      <c r="B199" s="90"/>
      <c r="C199" s="90"/>
      <c r="D199" s="90"/>
      <c r="E199" s="90"/>
      <c r="F199" s="90"/>
      <c r="G199" s="91"/>
      <c r="H199" s="91"/>
      <c r="I199" s="92"/>
      <c r="J199" s="110" t="s">
        <v>512</v>
      </c>
      <c r="K199" s="92" t="s">
        <v>545</v>
      </c>
      <c r="L199" s="92" t="e">
        <f>INDEX('[26]PENINGKATAN SALURAN DRAINASE'!$D$4:$D$90,MATCH('KEGIATAN DBMSDA 2022'!K199,'[26]PENINGKATAN SALURAN DRAINASE'!$D$4:$D$90,0))</f>
        <v>#N/A</v>
      </c>
      <c r="M199" s="92" t="s">
        <v>546</v>
      </c>
      <c r="N199" s="92" t="e">
        <f>INDEX([26]!BARU_1[KELURAHAN],MATCH('KEGIATAN DBMSDA 2022'!K199,[26]!BARU_1[JUDUL],0))</f>
        <v>#REF!</v>
      </c>
      <c r="O199" s="93" t="s">
        <v>822</v>
      </c>
      <c r="P199" s="100" t="s">
        <v>547</v>
      </c>
      <c r="Q199" s="94" t="e">
        <f>#REF!&amp;" "&amp;#REF!</f>
        <v>#REF!</v>
      </c>
      <c r="R199" s="95" t="s">
        <v>66</v>
      </c>
      <c r="S199" s="87"/>
      <c r="T199" s="57">
        <f t="shared" si="55"/>
        <v>350000000</v>
      </c>
      <c r="U199" s="96" t="str">
        <f t="shared" si="53"/>
        <v>LELANG</v>
      </c>
      <c r="V199" s="87">
        <v>350000000</v>
      </c>
      <c r="W199" s="97" t="s">
        <v>225</v>
      </c>
      <c r="X199" s="98" t="s">
        <v>146</v>
      </c>
      <c r="Y199" s="98" t="s">
        <v>139</v>
      </c>
      <c r="Z199" s="88">
        <v>1</v>
      </c>
      <c r="AA199" s="98"/>
      <c r="AB199" s="57">
        <f t="shared" si="56"/>
        <v>750000</v>
      </c>
      <c r="AC199" s="87">
        <f>IF(AND(T199&gt;1,T199&lt;=200000000),'[26]Data Base PAKAI (INPUT)'!$E$24,IF(AND(T199&gt;200000000),'[26]Data Base PAKAI (INPUT)'!$M$24))</f>
        <v>6</v>
      </c>
      <c r="AD199" s="87">
        <f>IF(AND(T199&gt;1,T199&lt;=200000000),'[26]Data Base PAKAI (INPUT)'!$F$24,IF(AND(T199&gt;200000000,T199&lt;=1000000000),'[26]Data Base PAKAI (INPUT)'!$V$24,IF(AND(T199&gt;1000000000),'[26]Data Base PAKAI (INPUT)'!$Z$24)))</f>
        <v>2</v>
      </c>
      <c r="AE199" s="87">
        <f t="shared" si="57"/>
        <v>1800000</v>
      </c>
      <c r="AF199" s="87">
        <f>IF(AND(T199&gt;1,T199&lt;=1000000000),'[26]Data Base PAKAI (INPUT)'!$E$25,IF(AND(T199&gt;1000000000,T199&lt;=5000000000),'[26]Data Base PAKAI (INPUT)'!$Y$25,IF(AND(T199&gt;5000000000,T199&lt;=10000000000),'[26]Data Base PAKAI (INPUT)'!$AG$25)))</f>
        <v>3</v>
      </c>
      <c r="AG199" s="87">
        <f>IF(AND(T199&gt;1,T199&lt;=100000000),'[26]Data Base PAKAI (INPUT)'!$F$25,IF(AND(T199&gt;100000000,T199&lt;=200000000),'[26]Data Base PAKAI (INPUT)'!$J$25,IF(AND(T199&gt;200000000,T199&lt;=250000000),'[26]Data Base PAKAI (INPUT)'!$N$25,IF(AND(T199&gt;250000000,T199&lt;=500000000),'[26]Data Base PAKAI (INPUT)'!$R$25,IF(AND(T199&gt;500000000,T199&lt;=1000000000),'[26]Data Base PAKAI (INPUT)'!$V$25,IF(AND(T199&gt;1000000000,T199&lt;=2500000000),'[26]Data Base PAKAI (INPUT)'!$Z$25,IF(AND(T199&gt;2500000000,T199&lt;=5000000000),'[26]Data Base PAKAI (INPUT)'!$AD$25,IF(AND(T199&gt;5000000000,T199&lt;=10000000000),'[26]Data Base PAKAI (INPUT)'!AH1128))))))))</f>
        <v>6</v>
      </c>
      <c r="AH199" s="87">
        <f t="shared" si="58"/>
        <v>2700000</v>
      </c>
      <c r="AI199" s="87">
        <f t="shared" si="59"/>
        <v>14000000</v>
      </c>
      <c r="AJ199" s="99">
        <f t="shared" si="60"/>
        <v>14000000</v>
      </c>
      <c r="AK199" s="87"/>
      <c r="AL199" s="57">
        <f t="shared" si="61"/>
        <v>316750000</v>
      </c>
    </row>
    <row r="200" spans="1:38" ht="43.5" thickBot="1" x14ac:dyDescent="0.3">
      <c r="A200" s="90"/>
      <c r="B200" s="90"/>
      <c r="C200" s="90"/>
      <c r="D200" s="90"/>
      <c r="E200" s="90"/>
      <c r="F200" s="90"/>
      <c r="G200" s="91"/>
      <c r="H200" s="91"/>
      <c r="I200" s="92"/>
      <c r="J200" s="92" t="s">
        <v>512</v>
      </c>
      <c r="K200" s="92" t="s">
        <v>548</v>
      </c>
      <c r="L200" s="92" t="e">
        <f>INDEX('[26]PENINGKATAN SALURAN DRAINASE'!$D$4:$D$90,MATCH('KEGIATAN DBMSDA 2022'!K200,'[26]PENINGKATAN SALURAN DRAINASE'!$D$4:$D$90,0))</f>
        <v>#N/A</v>
      </c>
      <c r="M200" s="92" t="s">
        <v>549</v>
      </c>
      <c r="N200" s="92" t="e">
        <f>INDEX([26]!BARU_1[KELURAHAN],MATCH('KEGIATAN DBMSDA 2022'!K200,[26]!BARU_1[JUDUL],0))</f>
        <v>#REF!</v>
      </c>
      <c r="O200" s="93" t="s">
        <v>822</v>
      </c>
      <c r="P200" s="100" t="s">
        <v>550</v>
      </c>
      <c r="Q200" s="94" t="e">
        <f>#REF!&amp;" "&amp;#REF!</f>
        <v>#REF!</v>
      </c>
      <c r="R200" s="95" t="s">
        <v>66</v>
      </c>
      <c r="S200" s="87"/>
      <c r="T200" s="57">
        <f t="shared" si="55"/>
        <v>200000000</v>
      </c>
      <c r="U200" s="96" t="str">
        <f t="shared" si="53"/>
        <v>PL</v>
      </c>
      <c r="V200" s="87">
        <v>200000000</v>
      </c>
      <c r="W200" s="97" t="s">
        <v>225</v>
      </c>
      <c r="X200" s="98" t="s">
        <v>146</v>
      </c>
      <c r="Y200" s="88" t="s">
        <v>139</v>
      </c>
      <c r="Z200" s="88">
        <v>1</v>
      </c>
      <c r="AA200" s="88"/>
      <c r="AB200" s="57">
        <f t="shared" si="56"/>
        <v>350000</v>
      </c>
      <c r="AC200" s="87">
        <f>IF(AND(T200&gt;1,T200&lt;=200000000),'[26]Data Base PAKAI (INPUT)'!$E$24,IF(AND(T200&gt;200000000),'[26]Data Base PAKAI (INPUT)'!$M$24))</f>
        <v>4</v>
      </c>
      <c r="AD200" s="87">
        <f>IF(AND(T200&gt;1,T200&lt;=200000000),'[26]Data Base PAKAI (INPUT)'!$F$24,IF(AND(T200&gt;200000000,T200&lt;=1000000000),'[26]Data Base PAKAI (INPUT)'!$V$24,IF(AND(T200&gt;1000000000),'[26]Data Base PAKAI (INPUT)'!$Z$24)))</f>
        <v>1</v>
      </c>
      <c r="AE200" s="87">
        <f t="shared" si="57"/>
        <v>600000</v>
      </c>
      <c r="AF200" s="87">
        <f>IF(AND(T200&gt;1,T200&lt;=1000000000),'[26]Data Base PAKAI (INPUT)'!$E$25,IF(AND(T200&gt;1000000000,T200&lt;=5000000000),'[26]Data Base PAKAI (INPUT)'!$Y$25,IF(AND(T200&gt;5000000000,T200&lt;=10000000000),'[26]Data Base PAKAI (INPUT)'!$AG$25)))</f>
        <v>3</v>
      </c>
      <c r="AG200" s="87">
        <f>IF(AND(T200&gt;1,T200&lt;=100000000),'[26]Data Base PAKAI (INPUT)'!$F$25,IF(AND(T200&gt;100000000,T200&lt;=200000000),'[26]Data Base PAKAI (INPUT)'!$J$25,IF(AND(T200&gt;200000000,T200&lt;=250000000),'[26]Data Base PAKAI (INPUT)'!$N$25,IF(AND(T200&gt;250000000,T200&lt;=500000000),'[26]Data Base PAKAI (INPUT)'!$R$25,IF(AND(T200&gt;500000000,T200&lt;=1000000000),'[26]Data Base PAKAI (INPUT)'!$V$25,IF(AND(T200&gt;1000000000,T200&lt;=2500000000),'[26]Data Base PAKAI (INPUT)'!$Z$25,IF(AND(T200&gt;2500000000,T200&lt;=5000000000),'[26]Data Base PAKAI (INPUT)'!$AD$25,IF(AND(T200&gt;5000000000,T200&lt;=10000000000),'[26]Data Base PAKAI (INPUT)'!AH1129))))))))</f>
        <v>4</v>
      </c>
      <c r="AH200" s="87">
        <f t="shared" si="58"/>
        <v>1800000</v>
      </c>
      <c r="AI200" s="87">
        <f t="shared" si="59"/>
        <v>8000000</v>
      </c>
      <c r="AJ200" s="99">
        <f t="shared" si="60"/>
        <v>8000000</v>
      </c>
      <c r="AK200" s="87"/>
      <c r="AL200" s="57">
        <f t="shared" si="61"/>
        <v>181250000</v>
      </c>
    </row>
    <row r="201" spans="1:38" ht="43.5" thickBot="1" x14ac:dyDescent="0.3">
      <c r="A201" s="90"/>
      <c r="B201" s="90"/>
      <c r="C201" s="90"/>
      <c r="D201" s="90"/>
      <c r="E201" s="90"/>
      <c r="F201" s="90"/>
      <c r="G201" s="91"/>
      <c r="H201" s="91"/>
      <c r="I201" s="92"/>
      <c r="J201" s="110" t="s">
        <v>512</v>
      </c>
      <c r="K201" s="92" t="s">
        <v>551</v>
      </c>
      <c r="L201" s="92" t="e">
        <f>INDEX('[26]PENINGKATAN SALURAN DRAINASE'!$D$4:$D$90,MATCH('KEGIATAN DBMSDA 2022'!K201,'[26]PENINGKATAN SALURAN DRAINASE'!$D$4:$D$90,0))</f>
        <v>#N/A</v>
      </c>
      <c r="M201" s="92" t="s">
        <v>552</v>
      </c>
      <c r="N201" s="92" t="e">
        <f>INDEX([26]!BARU_1[KELURAHAN],MATCH('KEGIATAN DBMSDA 2022'!K201,[26]!BARU_1[JUDUL],0))</f>
        <v>#REF!</v>
      </c>
      <c r="O201" s="93" t="s">
        <v>822</v>
      </c>
      <c r="P201" s="100" t="s">
        <v>289</v>
      </c>
      <c r="Q201" s="94" t="e">
        <f>#REF!&amp;" "&amp;#REF!</f>
        <v>#REF!</v>
      </c>
      <c r="R201" s="95" t="s">
        <v>66</v>
      </c>
      <c r="S201" s="87"/>
      <c r="T201" s="57">
        <f t="shared" si="55"/>
        <v>200000000</v>
      </c>
      <c r="U201" s="96" t="str">
        <f t="shared" ref="U201:U264" si="62">IF(T201&gt;200000000,"LELANG","PL")</f>
        <v>PL</v>
      </c>
      <c r="V201" s="87">
        <v>200000000</v>
      </c>
      <c r="W201" s="97" t="s">
        <v>225</v>
      </c>
      <c r="X201" s="98" t="s">
        <v>146</v>
      </c>
      <c r="Y201" s="88" t="s">
        <v>139</v>
      </c>
      <c r="Z201" s="88">
        <v>1</v>
      </c>
      <c r="AA201" s="88"/>
      <c r="AB201" s="57">
        <f t="shared" si="56"/>
        <v>350000</v>
      </c>
      <c r="AC201" s="87">
        <f>IF(AND(T201&gt;1,T201&lt;=200000000),'[26]Data Base PAKAI (INPUT)'!$E$24,IF(AND(T201&gt;200000000),'[26]Data Base PAKAI (INPUT)'!$M$24))</f>
        <v>4</v>
      </c>
      <c r="AD201" s="87">
        <f>IF(AND(T201&gt;1,T201&lt;=200000000),'[26]Data Base PAKAI (INPUT)'!$F$24,IF(AND(T201&gt;200000000,T201&lt;=1000000000),'[26]Data Base PAKAI (INPUT)'!$V$24,IF(AND(T201&gt;1000000000),'[26]Data Base PAKAI (INPUT)'!$Z$24)))</f>
        <v>1</v>
      </c>
      <c r="AE201" s="87">
        <f t="shared" si="57"/>
        <v>600000</v>
      </c>
      <c r="AF201" s="87">
        <f>IF(AND(T201&gt;1,T201&lt;=1000000000),'[26]Data Base PAKAI (INPUT)'!$E$25,IF(AND(T201&gt;1000000000,T201&lt;=5000000000),'[26]Data Base PAKAI (INPUT)'!$Y$25,IF(AND(T201&gt;5000000000,T201&lt;=10000000000),'[26]Data Base PAKAI (INPUT)'!$AG$25)))</f>
        <v>3</v>
      </c>
      <c r="AG201" s="87">
        <f>IF(AND(T201&gt;1,T201&lt;=100000000),'[26]Data Base PAKAI (INPUT)'!$F$25,IF(AND(T201&gt;100000000,T201&lt;=200000000),'[26]Data Base PAKAI (INPUT)'!$J$25,IF(AND(T201&gt;200000000,T201&lt;=250000000),'[26]Data Base PAKAI (INPUT)'!$N$25,IF(AND(T201&gt;250000000,T201&lt;=500000000),'[26]Data Base PAKAI (INPUT)'!$R$25,IF(AND(T201&gt;500000000,T201&lt;=1000000000),'[26]Data Base PAKAI (INPUT)'!$V$25,IF(AND(T201&gt;1000000000,T201&lt;=2500000000),'[26]Data Base PAKAI (INPUT)'!$Z$25,IF(AND(T201&gt;2500000000,T201&lt;=5000000000),'[26]Data Base PAKAI (INPUT)'!$AD$25,IF(AND(T201&gt;5000000000,T201&lt;=10000000000),'[26]Data Base PAKAI (INPUT)'!AH1130))))))))</f>
        <v>4</v>
      </c>
      <c r="AH201" s="87">
        <f t="shared" si="58"/>
        <v>1800000</v>
      </c>
      <c r="AI201" s="87">
        <f t="shared" si="59"/>
        <v>8000000</v>
      </c>
      <c r="AJ201" s="99">
        <f t="shared" si="60"/>
        <v>8000000</v>
      </c>
      <c r="AK201" s="87"/>
      <c r="AL201" s="57">
        <f t="shared" si="61"/>
        <v>181250000</v>
      </c>
    </row>
    <row r="202" spans="1:38" ht="72" thickBot="1" x14ac:dyDescent="0.3">
      <c r="A202" s="90"/>
      <c r="B202" s="90"/>
      <c r="C202" s="90"/>
      <c r="D202" s="90"/>
      <c r="E202" s="90"/>
      <c r="F202" s="90"/>
      <c r="G202" s="91"/>
      <c r="H202" s="91"/>
      <c r="I202" s="92"/>
      <c r="J202" s="110" t="s">
        <v>512</v>
      </c>
      <c r="K202" s="92" t="s">
        <v>553</v>
      </c>
      <c r="L202" s="92" t="e">
        <f>INDEX('[26]PENINGKATAN SALURAN DRAINASE'!$D$4:$D$90,MATCH('KEGIATAN DBMSDA 2022'!K202,'[26]PENINGKATAN SALURAN DRAINASE'!$D$4:$D$90,0))</f>
        <v>#N/A</v>
      </c>
      <c r="M202" s="92" t="s">
        <v>554</v>
      </c>
      <c r="N202" s="92" t="e">
        <f>INDEX([26]!BARU_1[KELURAHAN],MATCH('KEGIATAN DBMSDA 2022'!K202,[26]!BARU_1[JUDUL],0))</f>
        <v>#REF!</v>
      </c>
      <c r="O202" s="93" t="s">
        <v>171</v>
      </c>
      <c r="P202" s="100" t="s">
        <v>239</v>
      </c>
      <c r="Q202" s="94" t="e">
        <f>#REF!&amp;" "&amp;#REF!</f>
        <v>#REF!</v>
      </c>
      <c r="R202" s="95" t="s">
        <v>66</v>
      </c>
      <c r="S202" s="87"/>
      <c r="T202" s="57">
        <f t="shared" si="55"/>
        <v>150000000</v>
      </c>
      <c r="U202" s="96" t="str">
        <f t="shared" si="62"/>
        <v>PL</v>
      </c>
      <c r="V202" s="87">
        <v>150000000</v>
      </c>
      <c r="W202" s="97" t="s">
        <v>145</v>
      </c>
      <c r="X202" s="98" t="s">
        <v>146</v>
      </c>
      <c r="Y202" s="88" t="s">
        <v>139</v>
      </c>
      <c r="Z202" s="88">
        <v>1</v>
      </c>
      <c r="AA202" s="88"/>
      <c r="AB202" s="57">
        <f t="shared" si="56"/>
        <v>350000</v>
      </c>
      <c r="AC202" s="87">
        <f>IF(AND(T202&gt;1,T202&lt;=200000000),'[26]Data Base PAKAI (INPUT)'!$E$24,IF(AND(T202&gt;200000000),'[26]Data Base PAKAI (INPUT)'!$M$24))</f>
        <v>4</v>
      </c>
      <c r="AD202" s="87">
        <f>IF(AND(T202&gt;1,T202&lt;=200000000),'[26]Data Base PAKAI (INPUT)'!$F$24,IF(AND(T202&gt;200000000,T202&lt;=1000000000),'[26]Data Base PAKAI (INPUT)'!$V$24,IF(AND(T202&gt;1000000000),'[26]Data Base PAKAI (INPUT)'!$Z$24)))</f>
        <v>1</v>
      </c>
      <c r="AE202" s="87">
        <f t="shared" si="57"/>
        <v>600000</v>
      </c>
      <c r="AF202" s="87">
        <f>IF(AND(T202&gt;1,T202&lt;=1000000000),'[26]Data Base PAKAI (INPUT)'!$E$25,IF(AND(T202&gt;1000000000,T202&lt;=5000000000),'[26]Data Base PAKAI (INPUT)'!$Y$25,IF(AND(T202&gt;5000000000,T202&lt;=10000000000),'[26]Data Base PAKAI (INPUT)'!$AG$25)))</f>
        <v>3</v>
      </c>
      <c r="AG202" s="87">
        <f>IF(AND(T202&gt;1,T202&lt;=100000000),'[26]Data Base PAKAI (INPUT)'!$F$25,IF(AND(T202&gt;100000000,T202&lt;=200000000),'[26]Data Base PAKAI (INPUT)'!$J$25,IF(AND(T202&gt;200000000,T202&lt;=250000000),'[26]Data Base PAKAI (INPUT)'!$N$25,IF(AND(T202&gt;250000000,T202&lt;=500000000),'[26]Data Base PAKAI (INPUT)'!$R$25,IF(AND(T202&gt;500000000,T202&lt;=1000000000),'[26]Data Base PAKAI (INPUT)'!$V$25,IF(AND(T202&gt;1000000000,T202&lt;=2500000000),'[26]Data Base PAKAI (INPUT)'!$Z$25,IF(AND(T202&gt;2500000000,T202&lt;=5000000000),'[26]Data Base PAKAI (INPUT)'!$AD$25,IF(AND(T202&gt;5000000000,T202&lt;=10000000000),'[26]Data Base PAKAI (INPUT)'!AH1131))))))))</f>
        <v>4</v>
      </c>
      <c r="AH202" s="87">
        <f t="shared" si="58"/>
        <v>1800000</v>
      </c>
      <c r="AI202" s="87">
        <f t="shared" si="59"/>
        <v>6000000</v>
      </c>
      <c r="AJ202" s="99">
        <f t="shared" si="60"/>
        <v>6000000</v>
      </c>
      <c r="AK202" s="87"/>
      <c r="AL202" s="57">
        <f t="shared" si="61"/>
        <v>135250000</v>
      </c>
    </row>
    <row r="203" spans="1:38" ht="43.5" thickBot="1" x14ac:dyDescent="0.3">
      <c r="A203" s="90"/>
      <c r="B203" s="90"/>
      <c r="C203" s="90"/>
      <c r="D203" s="90"/>
      <c r="E203" s="90"/>
      <c r="F203" s="90"/>
      <c r="G203" s="91"/>
      <c r="H203" s="91"/>
      <c r="I203" s="92"/>
      <c r="J203" s="92" t="s">
        <v>512</v>
      </c>
      <c r="K203" s="92" t="s">
        <v>555</v>
      </c>
      <c r="L203" s="92" t="e">
        <f>INDEX('[26]PENINGKATAN SALURAN DRAINASE'!$D$4:$D$90,MATCH('KEGIATAN DBMSDA 2022'!K203,'[26]PENINGKATAN SALURAN DRAINASE'!$D$4:$D$90,0))</f>
        <v>#N/A</v>
      </c>
      <c r="M203" s="92" t="s">
        <v>556</v>
      </c>
      <c r="N203" s="92" t="e">
        <f>INDEX([26]!BARU_1[KELURAHAN],MATCH('KEGIATAN DBMSDA 2022'!K203,[26]!BARU_1[JUDUL],0))</f>
        <v>#REF!</v>
      </c>
      <c r="O203" s="93" t="s">
        <v>171</v>
      </c>
      <c r="P203" s="100" t="s">
        <v>239</v>
      </c>
      <c r="Q203" s="94" t="e">
        <f>#REF!&amp;" "&amp;#REF!</f>
        <v>#REF!</v>
      </c>
      <c r="R203" s="95" t="s">
        <v>66</v>
      </c>
      <c r="S203" s="87"/>
      <c r="T203" s="57">
        <f t="shared" si="55"/>
        <v>75000000</v>
      </c>
      <c r="U203" s="96" t="str">
        <f t="shared" si="62"/>
        <v>PL</v>
      </c>
      <c r="V203" s="87">
        <v>75000000</v>
      </c>
      <c r="W203" s="97" t="s">
        <v>145</v>
      </c>
      <c r="X203" s="98" t="s">
        <v>146</v>
      </c>
      <c r="Y203" s="88" t="s">
        <v>139</v>
      </c>
      <c r="Z203" s="88">
        <v>1</v>
      </c>
      <c r="AA203" s="88"/>
      <c r="AB203" s="57">
        <f t="shared" si="56"/>
        <v>350000</v>
      </c>
      <c r="AC203" s="87">
        <f>IF(AND(T203&gt;1,T203&lt;=200000000),'[26]Data Base PAKAI (INPUT)'!$E$24,IF(AND(T203&gt;200000000),'[26]Data Base PAKAI (INPUT)'!$M$24))</f>
        <v>4</v>
      </c>
      <c r="AD203" s="87">
        <f>IF(AND(T203&gt;1,T203&lt;=200000000),'[26]Data Base PAKAI (INPUT)'!$F$24,IF(AND(T203&gt;200000000,T203&lt;=1000000000),'[26]Data Base PAKAI (INPUT)'!$V$24,IF(AND(T203&gt;1000000000),'[26]Data Base PAKAI (INPUT)'!$Z$24)))</f>
        <v>1</v>
      </c>
      <c r="AE203" s="87">
        <f t="shared" si="57"/>
        <v>600000</v>
      </c>
      <c r="AF203" s="87">
        <f>IF(AND(T203&gt;1,T203&lt;=1000000000),'[26]Data Base PAKAI (INPUT)'!$E$25,IF(AND(T203&gt;1000000000,T203&lt;=5000000000),'[26]Data Base PAKAI (INPUT)'!$Y$25,IF(AND(T203&gt;5000000000,T203&lt;=10000000000),'[26]Data Base PAKAI (INPUT)'!$AG$25)))</f>
        <v>3</v>
      </c>
      <c r="AG203" s="87">
        <f>IF(AND(T203&gt;1,T203&lt;=100000000),'[26]Data Base PAKAI (INPUT)'!$F$25,IF(AND(T203&gt;100000000,T203&lt;=200000000),'[26]Data Base PAKAI (INPUT)'!$J$25,IF(AND(T203&gt;200000000,T203&lt;=250000000),'[26]Data Base PAKAI (INPUT)'!$N$25,IF(AND(T203&gt;250000000,T203&lt;=500000000),'[26]Data Base PAKAI (INPUT)'!$R$25,IF(AND(T203&gt;500000000,T203&lt;=1000000000),'[26]Data Base PAKAI (INPUT)'!$V$25,IF(AND(T203&gt;1000000000,T203&lt;=2500000000),'[26]Data Base PAKAI (INPUT)'!$Z$25,IF(AND(T203&gt;2500000000,T203&lt;=5000000000),'[26]Data Base PAKAI (INPUT)'!$AD$25,IF(AND(T203&gt;5000000000,T203&lt;=10000000000),'[26]Data Base PAKAI (INPUT)'!AH1133))))))))</f>
        <v>3</v>
      </c>
      <c r="AH203" s="87">
        <f t="shared" si="58"/>
        <v>1350000</v>
      </c>
      <c r="AI203" s="87">
        <f t="shared" si="59"/>
        <v>3000000</v>
      </c>
      <c r="AJ203" s="99">
        <f t="shared" si="60"/>
        <v>3000000</v>
      </c>
      <c r="AK203" s="87"/>
      <c r="AL203" s="57">
        <f t="shared" si="61"/>
        <v>66700000</v>
      </c>
    </row>
    <row r="204" spans="1:38" ht="43.5" thickBot="1" x14ac:dyDescent="0.3">
      <c r="A204" s="90"/>
      <c r="B204" s="90"/>
      <c r="C204" s="90"/>
      <c r="D204" s="90"/>
      <c r="E204" s="90"/>
      <c r="F204" s="90"/>
      <c r="G204" s="91"/>
      <c r="H204" s="91"/>
      <c r="I204" s="92"/>
      <c r="J204" s="110" t="s">
        <v>512</v>
      </c>
      <c r="K204" s="92" t="s">
        <v>557</v>
      </c>
      <c r="L204" s="92" t="e">
        <f>INDEX('[26]PENINGKATAN SALURAN DRAINASE'!$D$4:$D$90,MATCH('KEGIATAN DBMSDA 2022'!K204,'[26]PENINGKATAN SALURAN DRAINASE'!$D$4:$D$90,0))</f>
        <v>#N/A</v>
      </c>
      <c r="M204" s="92" t="s">
        <v>558</v>
      </c>
      <c r="N204" s="92" t="s">
        <v>559</v>
      </c>
      <c r="O204" s="93" t="s">
        <v>171</v>
      </c>
      <c r="P204" s="100" t="s">
        <v>560</v>
      </c>
      <c r="Q204" s="94" t="e">
        <f>#REF!&amp;" "&amp;#REF!</f>
        <v>#REF!</v>
      </c>
      <c r="R204" s="95" t="s">
        <v>66</v>
      </c>
      <c r="S204" s="87"/>
      <c r="T204" s="57">
        <f t="shared" ref="T204:T267" si="63">V204+S204</f>
        <v>75000000</v>
      </c>
      <c r="U204" s="96" t="str">
        <f t="shared" si="62"/>
        <v>PL</v>
      </c>
      <c r="V204" s="87">
        <v>75000000</v>
      </c>
      <c r="W204" s="97" t="s">
        <v>145</v>
      </c>
      <c r="X204" s="98" t="s">
        <v>146</v>
      </c>
      <c r="Y204" s="88" t="s">
        <v>139</v>
      </c>
      <c r="Z204" s="88">
        <v>1</v>
      </c>
      <c r="AA204" s="88" t="s">
        <v>163</v>
      </c>
      <c r="AB204" s="101">
        <f t="shared" ref="AB204:AB267" si="64">IF(AND(T204&gt;1,T204&lt;=200000000),350000,IF(AND(T204&gt;200000000),750000))</f>
        <v>350000</v>
      </c>
      <c r="AC204" s="102">
        <f>IF(AND(T204&gt;1,T204&lt;=200000000),'[26]Data Base PAKAI (INPUT)'!$E$24,IF(AND(T204&gt;200000000),'[26]Data Base PAKAI (INPUT)'!$M$24))</f>
        <v>4</v>
      </c>
      <c r="AD204" s="102">
        <f>IF(AND(T204&gt;1,T204&lt;=200000000),'[26]Data Base PAKAI (INPUT)'!$F$24,IF(AND(T204&gt;200000000,T204&lt;=1000000000),'[26]Data Base PAKAI (INPUT)'!$V$24,IF(AND(T204&gt;1000000000),'[26]Data Base PAKAI (INPUT)'!$Z$24)))</f>
        <v>1</v>
      </c>
      <c r="AE204" s="102">
        <f t="shared" ref="AE204:AE267" si="65">AC204*AD204*$AE$5</f>
        <v>600000</v>
      </c>
      <c r="AF204" s="102">
        <f>IF(AND(T204&gt;1,T204&lt;=1000000000),'[26]Data Base PAKAI (INPUT)'!$E$25,IF(AND(T204&gt;1000000000,T204&lt;=5000000000),'[26]Data Base PAKAI (INPUT)'!$Y$25,IF(AND(T204&gt;5000000000,T204&lt;=10000000000),'[26]Data Base PAKAI (INPUT)'!$AG$25)))</f>
        <v>3</v>
      </c>
      <c r="AG204" s="102">
        <f>IF(AND(T204&gt;1,T204&lt;=100000000),'[26]Data Base PAKAI (INPUT)'!$F$25,IF(AND(T204&gt;100000000,T204&lt;=200000000),'[26]Data Base PAKAI (INPUT)'!$J$25,IF(AND(T204&gt;200000000,T204&lt;=250000000),'[26]Data Base PAKAI (INPUT)'!$N$25,IF(AND(T204&gt;250000000,T204&lt;=500000000),'[26]Data Base PAKAI (INPUT)'!$R$25,IF(AND(T204&gt;500000000,T204&lt;=1000000000),'[26]Data Base PAKAI (INPUT)'!$V$25,IF(AND(T204&gt;1000000000,T204&lt;=2500000000),'[26]Data Base PAKAI (INPUT)'!$Z$25,IF(AND(T204&gt;2500000000,T204&lt;=5000000000),'[26]Data Base PAKAI (INPUT)'!$AD$25,IF(AND(T204&gt;5000000000,T204&lt;=10000000000),'[26]Data Base PAKAI (INPUT)'!AH1134))))))))</f>
        <v>3</v>
      </c>
      <c r="AH204" s="102">
        <f t="shared" ref="AH204:AH267" si="66">AF204*AG204*$AH$5</f>
        <v>1350000</v>
      </c>
      <c r="AI204" s="102">
        <f t="shared" ref="AI204:AI267" si="67">IF(T204&lt;=4000000000,4%*T204,IF(T204&gt;4000000000,100000000))</f>
        <v>3000000</v>
      </c>
      <c r="AJ204" s="103">
        <f t="shared" ref="AJ204:AJ267" si="68">4%*T204</f>
        <v>3000000</v>
      </c>
      <c r="AK204" s="102"/>
      <c r="AL204" s="101">
        <f t="shared" ref="AL204:AL267" si="69">T204-AB204-AE204-AH204-AI204-AJ204-AK204</f>
        <v>66700000</v>
      </c>
    </row>
    <row r="205" spans="1:38" ht="43.5" thickBot="1" x14ac:dyDescent="0.3">
      <c r="A205" s="90"/>
      <c r="B205" s="90"/>
      <c r="C205" s="90"/>
      <c r="D205" s="90"/>
      <c r="E205" s="90"/>
      <c r="F205" s="90"/>
      <c r="G205" s="91"/>
      <c r="H205" s="91"/>
      <c r="I205" s="92"/>
      <c r="J205" s="110" t="s">
        <v>512</v>
      </c>
      <c r="K205" s="92" t="s">
        <v>561</v>
      </c>
      <c r="L205" s="92" t="e">
        <f>INDEX('[26]PENINGKATAN SALURAN DRAINASE'!$D$4:$D$90,MATCH('KEGIATAN DBMSDA 2022'!K205,'[26]PENINGKATAN SALURAN DRAINASE'!$D$4:$D$90,0))</f>
        <v>#N/A</v>
      </c>
      <c r="M205" s="92" t="s">
        <v>562</v>
      </c>
      <c r="N205" s="92" t="s">
        <v>559</v>
      </c>
      <c r="O205" s="93" t="s">
        <v>171</v>
      </c>
      <c r="P205" s="100" t="s">
        <v>563</v>
      </c>
      <c r="Q205" s="94" t="e">
        <f>#REF!&amp;" "&amp;#REF!</f>
        <v>#REF!</v>
      </c>
      <c r="R205" s="95" t="s">
        <v>66</v>
      </c>
      <c r="S205" s="87"/>
      <c r="T205" s="57">
        <f t="shared" si="63"/>
        <v>75000000</v>
      </c>
      <c r="U205" s="96" t="str">
        <f t="shared" si="62"/>
        <v>PL</v>
      </c>
      <c r="V205" s="87">
        <v>75000000</v>
      </c>
      <c r="W205" s="97" t="s">
        <v>145</v>
      </c>
      <c r="X205" s="98" t="s">
        <v>146</v>
      </c>
      <c r="Y205" s="88" t="s">
        <v>139</v>
      </c>
      <c r="Z205" s="88">
        <v>1</v>
      </c>
      <c r="AA205" s="88" t="s">
        <v>163</v>
      </c>
      <c r="AB205" s="101">
        <f t="shared" si="64"/>
        <v>350000</v>
      </c>
      <c r="AC205" s="102">
        <f>IF(AND(T205&gt;1,T205&lt;=200000000),'[26]Data Base PAKAI (INPUT)'!$E$24,IF(AND(T205&gt;200000000),'[26]Data Base PAKAI (INPUT)'!$M$24))</f>
        <v>4</v>
      </c>
      <c r="AD205" s="102">
        <f>IF(AND(T205&gt;1,T205&lt;=200000000),'[26]Data Base PAKAI (INPUT)'!$F$24,IF(AND(T205&gt;200000000,T205&lt;=1000000000),'[26]Data Base PAKAI (INPUT)'!$V$24,IF(AND(T205&gt;1000000000),'[26]Data Base PAKAI (INPUT)'!$Z$24)))</f>
        <v>1</v>
      </c>
      <c r="AE205" s="102">
        <f t="shared" si="65"/>
        <v>600000</v>
      </c>
      <c r="AF205" s="102">
        <f>IF(AND(T205&gt;1,T205&lt;=1000000000),'[26]Data Base PAKAI (INPUT)'!$E$25,IF(AND(T205&gt;1000000000,T205&lt;=5000000000),'[26]Data Base PAKAI (INPUT)'!$Y$25,IF(AND(T205&gt;5000000000,T205&lt;=10000000000),'[26]Data Base PAKAI (INPUT)'!$AG$25)))</f>
        <v>3</v>
      </c>
      <c r="AG205" s="102">
        <f>IF(AND(T205&gt;1,T205&lt;=100000000),'[26]Data Base PAKAI (INPUT)'!$F$25,IF(AND(T205&gt;100000000,T205&lt;=200000000),'[26]Data Base PAKAI (INPUT)'!$J$25,IF(AND(T205&gt;200000000,T205&lt;=250000000),'[26]Data Base PAKAI (INPUT)'!$N$25,IF(AND(T205&gt;250000000,T205&lt;=500000000),'[26]Data Base PAKAI (INPUT)'!$R$25,IF(AND(T205&gt;500000000,T205&lt;=1000000000),'[26]Data Base PAKAI (INPUT)'!$V$25,IF(AND(T205&gt;1000000000,T205&lt;=2500000000),'[26]Data Base PAKAI (INPUT)'!$Z$25,IF(AND(T205&gt;2500000000,T205&lt;=5000000000),'[26]Data Base PAKAI (INPUT)'!$AD$25,IF(AND(T205&gt;5000000000,T205&lt;=10000000000),'[26]Data Base PAKAI (INPUT)'!AH1135))))))))</f>
        <v>3</v>
      </c>
      <c r="AH205" s="102">
        <f t="shared" si="66"/>
        <v>1350000</v>
      </c>
      <c r="AI205" s="102">
        <f t="shared" si="67"/>
        <v>3000000</v>
      </c>
      <c r="AJ205" s="103">
        <f t="shared" si="68"/>
        <v>3000000</v>
      </c>
      <c r="AK205" s="102"/>
      <c r="AL205" s="101">
        <f t="shared" si="69"/>
        <v>66700000</v>
      </c>
    </row>
    <row r="206" spans="1:38" ht="43.5" thickBot="1" x14ac:dyDescent="0.3">
      <c r="A206" s="90"/>
      <c r="B206" s="90"/>
      <c r="C206" s="90"/>
      <c r="D206" s="90"/>
      <c r="E206" s="90"/>
      <c r="F206" s="90"/>
      <c r="G206" s="91"/>
      <c r="H206" s="91"/>
      <c r="I206" s="92"/>
      <c r="J206" s="110" t="s">
        <v>512</v>
      </c>
      <c r="K206" s="92" t="s">
        <v>564</v>
      </c>
      <c r="L206" s="92" t="e">
        <f>INDEX('[26]PENINGKATAN SALURAN DRAINASE'!$D$4:$D$90,MATCH('KEGIATAN DBMSDA 2022'!K206,'[26]PENINGKATAN SALURAN DRAINASE'!$D$4:$D$90,0))</f>
        <v>#N/A</v>
      </c>
      <c r="M206" s="92" t="s">
        <v>565</v>
      </c>
      <c r="N206" s="92" t="s">
        <v>559</v>
      </c>
      <c r="O206" s="93" t="s">
        <v>171</v>
      </c>
      <c r="P206" s="100" t="s">
        <v>566</v>
      </c>
      <c r="Q206" s="94" t="e">
        <f>#REF!&amp;" "&amp;#REF!</f>
        <v>#REF!</v>
      </c>
      <c r="R206" s="95" t="s">
        <v>66</v>
      </c>
      <c r="S206" s="87"/>
      <c r="T206" s="57">
        <f t="shared" si="63"/>
        <v>75000000</v>
      </c>
      <c r="U206" s="96" t="str">
        <f t="shared" si="62"/>
        <v>PL</v>
      </c>
      <c r="V206" s="87">
        <v>75000000</v>
      </c>
      <c r="W206" s="97" t="s">
        <v>145</v>
      </c>
      <c r="X206" s="98" t="s">
        <v>146</v>
      </c>
      <c r="Y206" s="88" t="s">
        <v>139</v>
      </c>
      <c r="Z206" s="88">
        <v>1</v>
      </c>
      <c r="AA206" s="88" t="s">
        <v>163</v>
      </c>
      <c r="AB206" s="101">
        <f t="shared" si="64"/>
        <v>350000</v>
      </c>
      <c r="AC206" s="102">
        <f>IF(AND(T206&gt;1,T206&lt;=200000000),'[26]Data Base PAKAI (INPUT)'!$E$24,IF(AND(T206&gt;200000000),'[26]Data Base PAKAI (INPUT)'!$M$24))</f>
        <v>4</v>
      </c>
      <c r="AD206" s="102">
        <f>IF(AND(T206&gt;1,T206&lt;=200000000),'[26]Data Base PAKAI (INPUT)'!$F$24,IF(AND(T206&gt;200000000,T206&lt;=1000000000),'[26]Data Base PAKAI (INPUT)'!$V$24,IF(AND(T206&gt;1000000000),'[26]Data Base PAKAI (INPUT)'!$Z$24)))</f>
        <v>1</v>
      </c>
      <c r="AE206" s="102">
        <f t="shared" si="65"/>
        <v>600000</v>
      </c>
      <c r="AF206" s="102">
        <f>IF(AND(T206&gt;1,T206&lt;=1000000000),'[26]Data Base PAKAI (INPUT)'!$E$25,IF(AND(T206&gt;1000000000,T206&lt;=5000000000),'[26]Data Base PAKAI (INPUT)'!$Y$25,IF(AND(T206&gt;5000000000,T206&lt;=10000000000),'[26]Data Base PAKAI (INPUT)'!$AG$25)))</f>
        <v>3</v>
      </c>
      <c r="AG206" s="102">
        <f>IF(AND(T206&gt;1,T206&lt;=100000000),'[26]Data Base PAKAI (INPUT)'!$F$25,IF(AND(T206&gt;100000000,T206&lt;=200000000),'[26]Data Base PAKAI (INPUT)'!$J$25,IF(AND(T206&gt;200000000,T206&lt;=250000000),'[26]Data Base PAKAI (INPUT)'!$N$25,IF(AND(T206&gt;250000000,T206&lt;=500000000),'[26]Data Base PAKAI (INPUT)'!$R$25,IF(AND(T206&gt;500000000,T206&lt;=1000000000),'[26]Data Base PAKAI (INPUT)'!$V$25,IF(AND(T206&gt;1000000000,T206&lt;=2500000000),'[26]Data Base PAKAI (INPUT)'!$Z$25,IF(AND(T206&gt;2500000000,T206&lt;=5000000000),'[26]Data Base PAKAI (INPUT)'!$AD$25,IF(AND(T206&gt;5000000000,T206&lt;=10000000000),'[26]Data Base PAKAI (INPUT)'!AH1136))))))))</f>
        <v>3</v>
      </c>
      <c r="AH206" s="102">
        <f t="shared" si="66"/>
        <v>1350000</v>
      </c>
      <c r="AI206" s="102">
        <f t="shared" si="67"/>
        <v>3000000</v>
      </c>
      <c r="AJ206" s="103">
        <f t="shared" si="68"/>
        <v>3000000</v>
      </c>
      <c r="AK206" s="102"/>
      <c r="AL206" s="101">
        <f t="shared" si="69"/>
        <v>66700000</v>
      </c>
    </row>
    <row r="207" spans="1:38" ht="43.5" thickBot="1" x14ac:dyDescent="0.3">
      <c r="A207" s="90"/>
      <c r="B207" s="90"/>
      <c r="C207" s="90"/>
      <c r="D207" s="90"/>
      <c r="E207" s="90"/>
      <c r="F207" s="90"/>
      <c r="G207" s="91"/>
      <c r="H207" s="91"/>
      <c r="I207" s="92"/>
      <c r="J207" s="110" t="s">
        <v>512</v>
      </c>
      <c r="K207" s="92" t="s">
        <v>564</v>
      </c>
      <c r="L207" s="92" t="e">
        <f>INDEX('[26]PENINGKATAN SALURAN DRAINASE'!$D$4:$D$90,MATCH('KEGIATAN DBMSDA 2022'!K207,'[26]PENINGKATAN SALURAN DRAINASE'!$D$4:$D$90,0))</f>
        <v>#N/A</v>
      </c>
      <c r="M207" s="92" t="s">
        <v>565</v>
      </c>
      <c r="N207" s="92" t="s">
        <v>559</v>
      </c>
      <c r="O207" s="93" t="s">
        <v>171</v>
      </c>
      <c r="P207" s="100" t="s">
        <v>239</v>
      </c>
      <c r="Q207" s="94" t="e">
        <f>#REF!&amp;" "&amp;#REF!</f>
        <v>#REF!</v>
      </c>
      <c r="R207" s="95" t="s">
        <v>66</v>
      </c>
      <c r="S207" s="87"/>
      <c r="T207" s="57">
        <f t="shared" si="63"/>
        <v>75000000</v>
      </c>
      <c r="U207" s="96" t="str">
        <f t="shared" si="62"/>
        <v>PL</v>
      </c>
      <c r="V207" s="87">
        <v>75000000</v>
      </c>
      <c r="W207" s="97" t="s">
        <v>145</v>
      </c>
      <c r="X207" s="98" t="s">
        <v>146</v>
      </c>
      <c r="Y207" s="88" t="s">
        <v>139</v>
      </c>
      <c r="Z207" s="88">
        <v>1</v>
      </c>
      <c r="AA207" s="88" t="s">
        <v>567</v>
      </c>
      <c r="AB207" s="101">
        <f t="shared" si="64"/>
        <v>350000</v>
      </c>
      <c r="AC207" s="102">
        <f>IF(AND(T207&gt;1,T207&lt;=200000000),'[26]Data Base PAKAI (INPUT)'!$E$24,IF(AND(T207&gt;200000000),'[26]Data Base PAKAI (INPUT)'!$M$24))</f>
        <v>4</v>
      </c>
      <c r="AD207" s="102">
        <f>IF(AND(T207&gt;1,T207&lt;=200000000),'[26]Data Base PAKAI (INPUT)'!$F$24,IF(AND(T207&gt;200000000,T207&lt;=1000000000),'[26]Data Base PAKAI (INPUT)'!$V$24,IF(AND(T207&gt;1000000000),'[26]Data Base PAKAI (INPUT)'!$Z$24)))</f>
        <v>1</v>
      </c>
      <c r="AE207" s="102">
        <f t="shared" si="65"/>
        <v>600000</v>
      </c>
      <c r="AF207" s="102">
        <f>IF(AND(T207&gt;1,T207&lt;=1000000000),'[26]Data Base PAKAI (INPUT)'!$E$25,IF(AND(T207&gt;1000000000,T207&lt;=5000000000),'[26]Data Base PAKAI (INPUT)'!$Y$25,IF(AND(T207&gt;5000000000,T207&lt;=10000000000),'[26]Data Base PAKAI (INPUT)'!$AG$25)))</f>
        <v>3</v>
      </c>
      <c r="AG207" s="102">
        <f>IF(AND(T207&gt;1,T207&lt;=100000000),'[26]Data Base PAKAI (INPUT)'!$F$25,IF(AND(T207&gt;100000000,T207&lt;=200000000),'[26]Data Base PAKAI (INPUT)'!$J$25,IF(AND(T207&gt;200000000,T207&lt;=250000000),'[26]Data Base PAKAI (INPUT)'!$N$25,IF(AND(T207&gt;250000000,T207&lt;=500000000),'[26]Data Base PAKAI (INPUT)'!$R$25,IF(AND(T207&gt;500000000,T207&lt;=1000000000),'[26]Data Base PAKAI (INPUT)'!$V$25,IF(AND(T207&gt;1000000000,T207&lt;=2500000000),'[26]Data Base PAKAI (INPUT)'!$Z$25,IF(AND(T207&gt;2500000000,T207&lt;=5000000000),'[26]Data Base PAKAI (INPUT)'!$AD$25,IF(AND(T207&gt;5000000000,T207&lt;=10000000000),'[26]Data Base PAKAI (INPUT)'!AH1137))))))))</f>
        <v>3</v>
      </c>
      <c r="AH207" s="102">
        <f t="shared" si="66"/>
        <v>1350000</v>
      </c>
      <c r="AI207" s="102">
        <f t="shared" si="67"/>
        <v>3000000</v>
      </c>
      <c r="AJ207" s="103">
        <f t="shared" si="68"/>
        <v>3000000</v>
      </c>
      <c r="AK207" s="102"/>
      <c r="AL207" s="101">
        <f t="shared" si="69"/>
        <v>66700000</v>
      </c>
    </row>
    <row r="208" spans="1:38" ht="43.5" thickBot="1" x14ac:dyDescent="0.3">
      <c r="A208" s="90"/>
      <c r="B208" s="90"/>
      <c r="C208" s="90"/>
      <c r="D208" s="90"/>
      <c r="E208" s="90"/>
      <c r="F208" s="90"/>
      <c r="G208" s="91"/>
      <c r="H208" s="91"/>
      <c r="I208" s="92"/>
      <c r="J208" s="110" t="s">
        <v>512</v>
      </c>
      <c r="K208" s="92" t="s">
        <v>564</v>
      </c>
      <c r="L208" s="92" t="e">
        <f>INDEX('[26]PENINGKATAN SALURAN DRAINASE'!$D$4:$D$90,MATCH('KEGIATAN DBMSDA 2022'!K208,'[26]PENINGKATAN SALURAN DRAINASE'!$D$4:$D$90,0))</f>
        <v>#N/A</v>
      </c>
      <c r="M208" s="92" t="s">
        <v>565</v>
      </c>
      <c r="N208" s="92" t="s">
        <v>559</v>
      </c>
      <c r="O208" s="93" t="s">
        <v>171</v>
      </c>
      <c r="P208" s="100" t="s">
        <v>239</v>
      </c>
      <c r="Q208" s="94" t="e">
        <f>#REF!&amp;" "&amp;#REF!</f>
        <v>#REF!</v>
      </c>
      <c r="R208" s="95" t="s">
        <v>66</v>
      </c>
      <c r="S208" s="87"/>
      <c r="T208" s="57">
        <f t="shared" si="63"/>
        <v>75000000</v>
      </c>
      <c r="U208" s="96" t="str">
        <f t="shared" si="62"/>
        <v>PL</v>
      </c>
      <c r="V208" s="87">
        <v>75000000</v>
      </c>
      <c r="W208" s="97" t="s">
        <v>145</v>
      </c>
      <c r="X208" s="98" t="s">
        <v>146</v>
      </c>
      <c r="Y208" s="88" t="s">
        <v>139</v>
      </c>
      <c r="Z208" s="88">
        <v>1</v>
      </c>
      <c r="AA208" s="88" t="s">
        <v>567</v>
      </c>
      <c r="AB208" s="101">
        <f t="shared" si="64"/>
        <v>350000</v>
      </c>
      <c r="AC208" s="102">
        <f>IF(AND(T208&gt;1,T208&lt;=200000000),'[26]Data Base PAKAI (INPUT)'!$E$24,IF(AND(T208&gt;200000000),'[26]Data Base PAKAI (INPUT)'!$M$24))</f>
        <v>4</v>
      </c>
      <c r="AD208" s="102">
        <f>IF(AND(T208&gt;1,T208&lt;=200000000),'[26]Data Base PAKAI (INPUT)'!$F$24,IF(AND(T208&gt;200000000,T208&lt;=1000000000),'[26]Data Base PAKAI (INPUT)'!$V$24,IF(AND(T208&gt;1000000000),'[26]Data Base PAKAI (INPUT)'!$Z$24)))</f>
        <v>1</v>
      </c>
      <c r="AE208" s="102">
        <f t="shared" si="65"/>
        <v>600000</v>
      </c>
      <c r="AF208" s="102">
        <f>IF(AND(T208&gt;1,T208&lt;=1000000000),'[26]Data Base PAKAI (INPUT)'!$E$25,IF(AND(T208&gt;1000000000,T208&lt;=5000000000),'[26]Data Base PAKAI (INPUT)'!$Y$25,IF(AND(T208&gt;5000000000,T208&lt;=10000000000),'[26]Data Base PAKAI (INPUT)'!$AG$25)))</f>
        <v>3</v>
      </c>
      <c r="AG208" s="102">
        <f>IF(AND(T208&gt;1,T208&lt;=100000000),'[26]Data Base PAKAI (INPUT)'!$F$25,IF(AND(T208&gt;100000000,T208&lt;=200000000),'[26]Data Base PAKAI (INPUT)'!$J$25,IF(AND(T208&gt;200000000,T208&lt;=250000000),'[26]Data Base PAKAI (INPUT)'!$N$25,IF(AND(T208&gt;250000000,T208&lt;=500000000),'[26]Data Base PAKAI (INPUT)'!$R$25,IF(AND(T208&gt;500000000,T208&lt;=1000000000),'[26]Data Base PAKAI (INPUT)'!$V$25,IF(AND(T208&gt;1000000000,T208&lt;=2500000000),'[26]Data Base PAKAI (INPUT)'!$Z$25,IF(AND(T208&gt;2500000000,T208&lt;=5000000000),'[26]Data Base PAKAI (INPUT)'!$AD$25,IF(AND(T208&gt;5000000000,T208&lt;=10000000000),'[26]Data Base PAKAI (INPUT)'!AH1138))))))))</f>
        <v>3</v>
      </c>
      <c r="AH208" s="102">
        <f t="shared" si="66"/>
        <v>1350000</v>
      </c>
      <c r="AI208" s="102">
        <f t="shared" si="67"/>
        <v>3000000</v>
      </c>
      <c r="AJ208" s="103">
        <f t="shared" si="68"/>
        <v>3000000</v>
      </c>
      <c r="AK208" s="102"/>
      <c r="AL208" s="101">
        <f t="shared" si="69"/>
        <v>66700000</v>
      </c>
    </row>
    <row r="209" spans="1:38" ht="43.5" thickBot="1" x14ac:dyDescent="0.3">
      <c r="A209" s="90"/>
      <c r="B209" s="90"/>
      <c r="C209" s="90"/>
      <c r="D209" s="90"/>
      <c r="E209" s="90"/>
      <c r="F209" s="90"/>
      <c r="G209" s="91"/>
      <c r="H209" s="91"/>
      <c r="I209" s="92"/>
      <c r="J209" s="110" t="s">
        <v>512</v>
      </c>
      <c r="K209" s="92" t="s">
        <v>568</v>
      </c>
      <c r="L209" s="92" t="e">
        <f>INDEX('[26]PENINGKATAN SALURAN DRAINASE'!$D$4:$D$90,MATCH('KEGIATAN DBMSDA 2022'!K209,'[26]PENINGKATAN SALURAN DRAINASE'!$D$4:$D$90,0))</f>
        <v>#N/A</v>
      </c>
      <c r="M209" s="92" t="s">
        <v>569</v>
      </c>
      <c r="N209" s="92" t="s">
        <v>559</v>
      </c>
      <c r="O209" s="93" t="s">
        <v>171</v>
      </c>
      <c r="P209" s="100" t="s">
        <v>570</v>
      </c>
      <c r="Q209" s="94" t="e">
        <f>#REF!&amp;" "&amp;#REF!</f>
        <v>#REF!</v>
      </c>
      <c r="R209" s="95" t="s">
        <v>66</v>
      </c>
      <c r="S209" s="87"/>
      <c r="T209" s="57">
        <f t="shared" si="63"/>
        <v>75000000</v>
      </c>
      <c r="U209" s="96" t="str">
        <f t="shared" si="62"/>
        <v>PL</v>
      </c>
      <c r="V209" s="87">
        <v>75000000</v>
      </c>
      <c r="W209" s="97" t="s">
        <v>145</v>
      </c>
      <c r="X209" s="98" t="s">
        <v>146</v>
      </c>
      <c r="Y209" s="88" t="s">
        <v>139</v>
      </c>
      <c r="Z209" s="88">
        <v>1</v>
      </c>
      <c r="AA209" s="88" t="s">
        <v>163</v>
      </c>
      <c r="AB209" s="101">
        <f t="shared" si="64"/>
        <v>350000</v>
      </c>
      <c r="AC209" s="102">
        <f>IF(AND(T209&gt;1,T209&lt;=200000000),'[26]Data Base PAKAI (INPUT)'!$E$24,IF(AND(T209&gt;200000000),'[26]Data Base PAKAI (INPUT)'!$M$24))</f>
        <v>4</v>
      </c>
      <c r="AD209" s="102">
        <f>IF(AND(T209&gt;1,T209&lt;=200000000),'[26]Data Base PAKAI (INPUT)'!$F$24,IF(AND(T209&gt;200000000,T209&lt;=1000000000),'[26]Data Base PAKAI (INPUT)'!$V$24,IF(AND(T209&gt;1000000000),'[26]Data Base PAKAI (INPUT)'!$Z$24)))</f>
        <v>1</v>
      </c>
      <c r="AE209" s="102">
        <f t="shared" si="65"/>
        <v>600000</v>
      </c>
      <c r="AF209" s="102">
        <f>IF(AND(T209&gt;1,T209&lt;=1000000000),'[26]Data Base PAKAI (INPUT)'!$E$25,IF(AND(T209&gt;1000000000,T209&lt;=5000000000),'[26]Data Base PAKAI (INPUT)'!$Y$25,IF(AND(T209&gt;5000000000,T209&lt;=10000000000),'[26]Data Base PAKAI (INPUT)'!$AG$25)))</f>
        <v>3</v>
      </c>
      <c r="AG209" s="102">
        <f>IF(AND(T209&gt;1,T209&lt;=100000000),'[26]Data Base PAKAI (INPUT)'!$F$25,IF(AND(T209&gt;100000000,T209&lt;=200000000),'[26]Data Base PAKAI (INPUT)'!$J$25,IF(AND(T209&gt;200000000,T209&lt;=250000000),'[26]Data Base PAKAI (INPUT)'!$N$25,IF(AND(T209&gt;250000000,T209&lt;=500000000),'[26]Data Base PAKAI (INPUT)'!$R$25,IF(AND(T209&gt;500000000,T209&lt;=1000000000),'[26]Data Base PAKAI (INPUT)'!$V$25,IF(AND(T209&gt;1000000000,T209&lt;=2500000000),'[26]Data Base PAKAI (INPUT)'!$Z$25,IF(AND(T209&gt;2500000000,T209&lt;=5000000000),'[26]Data Base PAKAI (INPUT)'!$AD$25,IF(AND(T209&gt;5000000000,T209&lt;=10000000000),'[26]Data Base PAKAI (INPUT)'!AH1139))))))))</f>
        <v>3</v>
      </c>
      <c r="AH209" s="102">
        <f t="shared" si="66"/>
        <v>1350000</v>
      </c>
      <c r="AI209" s="102">
        <f t="shared" si="67"/>
        <v>3000000</v>
      </c>
      <c r="AJ209" s="103">
        <f t="shared" si="68"/>
        <v>3000000</v>
      </c>
      <c r="AK209" s="102"/>
      <c r="AL209" s="101">
        <f t="shared" si="69"/>
        <v>66700000</v>
      </c>
    </row>
    <row r="210" spans="1:38" ht="43.5" thickBot="1" x14ac:dyDescent="0.3">
      <c r="A210" s="90"/>
      <c r="B210" s="90"/>
      <c r="C210" s="90"/>
      <c r="D210" s="90"/>
      <c r="E210" s="90"/>
      <c r="F210" s="90"/>
      <c r="G210" s="91"/>
      <c r="H210" s="91"/>
      <c r="I210" s="92"/>
      <c r="J210" s="110" t="s">
        <v>512</v>
      </c>
      <c r="K210" s="92" t="s">
        <v>564</v>
      </c>
      <c r="L210" s="92" t="e">
        <f>INDEX('[26]PENINGKATAN SALURAN DRAINASE'!$D$4:$D$90,MATCH('KEGIATAN DBMSDA 2022'!K210,'[26]PENINGKATAN SALURAN DRAINASE'!$D$4:$D$90,0))</f>
        <v>#N/A</v>
      </c>
      <c r="M210" s="92" t="s">
        <v>565</v>
      </c>
      <c r="N210" s="92" t="s">
        <v>559</v>
      </c>
      <c r="O210" s="93" t="s">
        <v>171</v>
      </c>
      <c r="P210" s="100" t="s">
        <v>571</v>
      </c>
      <c r="Q210" s="94" t="e">
        <f>#REF!&amp;" "&amp;#REF!</f>
        <v>#REF!</v>
      </c>
      <c r="R210" s="95" t="s">
        <v>66</v>
      </c>
      <c r="S210" s="87"/>
      <c r="T210" s="57">
        <f t="shared" si="63"/>
        <v>75000000</v>
      </c>
      <c r="U210" s="96" t="str">
        <f t="shared" si="62"/>
        <v>PL</v>
      </c>
      <c r="V210" s="87">
        <v>75000000</v>
      </c>
      <c r="W210" s="97" t="s">
        <v>145</v>
      </c>
      <c r="X210" s="98" t="s">
        <v>146</v>
      </c>
      <c r="Y210" s="88" t="s">
        <v>139</v>
      </c>
      <c r="Z210" s="88">
        <v>1</v>
      </c>
      <c r="AA210" s="88" t="s">
        <v>567</v>
      </c>
      <c r="AB210" s="101">
        <f t="shared" si="64"/>
        <v>350000</v>
      </c>
      <c r="AC210" s="102">
        <f>IF(AND(T210&gt;1,T210&lt;=200000000),'[26]Data Base PAKAI (INPUT)'!$E$24,IF(AND(T210&gt;200000000),'[26]Data Base PAKAI (INPUT)'!$M$24))</f>
        <v>4</v>
      </c>
      <c r="AD210" s="102">
        <f>IF(AND(T210&gt;1,T210&lt;=200000000),'[26]Data Base PAKAI (INPUT)'!$F$24,IF(AND(T210&gt;200000000,T210&lt;=1000000000),'[26]Data Base PAKAI (INPUT)'!$V$24,IF(AND(T210&gt;1000000000),'[26]Data Base PAKAI (INPUT)'!$Z$24)))</f>
        <v>1</v>
      </c>
      <c r="AE210" s="102">
        <f t="shared" si="65"/>
        <v>600000</v>
      </c>
      <c r="AF210" s="102">
        <f>IF(AND(T210&gt;1,T210&lt;=1000000000),'[26]Data Base PAKAI (INPUT)'!$E$25,IF(AND(T210&gt;1000000000,T210&lt;=5000000000),'[26]Data Base PAKAI (INPUT)'!$Y$25,IF(AND(T210&gt;5000000000,T210&lt;=10000000000),'[26]Data Base PAKAI (INPUT)'!$AG$25)))</f>
        <v>3</v>
      </c>
      <c r="AG210" s="102">
        <f>IF(AND(T210&gt;1,T210&lt;=100000000),'[26]Data Base PAKAI (INPUT)'!$F$25,IF(AND(T210&gt;100000000,T210&lt;=200000000),'[26]Data Base PAKAI (INPUT)'!$J$25,IF(AND(T210&gt;200000000,T210&lt;=250000000),'[26]Data Base PAKAI (INPUT)'!$N$25,IF(AND(T210&gt;250000000,T210&lt;=500000000),'[26]Data Base PAKAI (INPUT)'!$R$25,IF(AND(T210&gt;500000000,T210&lt;=1000000000),'[26]Data Base PAKAI (INPUT)'!$V$25,IF(AND(T210&gt;1000000000,T210&lt;=2500000000),'[26]Data Base PAKAI (INPUT)'!$Z$25,IF(AND(T210&gt;2500000000,T210&lt;=5000000000),'[26]Data Base PAKAI (INPUT)'!$AD$25,IF(AND(T210&gt;5000000000,T210&lt;=10000000000),'[26]Data Base PAKAI (INPUT)'!AH1140))))))))</f>
        <v>3</v>
      </c>
      <c r="AH210" s="102">
        <f t="shared" si="66"/>
        <v>1350000</v>
      </c>
      <c r="AI210" s="102">
        <f t="shared" si="67"/>
        <v>3000000</v>
      </c>
      <c r="AJ210" s="103">
        <f t="shared" si="68"/>
        <v>3000000</v>
      </c>
      <c r="AK210" s="102"/>
      <c r="AL210" s="101">
        <f t="shared" si="69"/>
        <v>66700000</v>
      </c>
    </row>
    <row r="211" spans="1:38" ht="43.5" thickBot="1" x14ac:dyDescent="0.3">
      <c r="A211" s="90"/>
      <c r="B211" s="90"/>
      <c r="C211" s="90"/>
      <c r="D211" s="90"/>
      <c r="E211" s="90"/>
      <c r="F211" s="90"/>
      <c r="G211" s="91"/>
      <c r="H211" s="91"/>
      <c r="I211" s="92"/>
      <c r="J211" s="110" t="s">
        <v>512</v>
      </c>
      <c r="K211" s="92" t="s">
        <v>564</v>
      </c>
      <c r="L211" s="92" t="e">
        <f>INDEX('[26]PENINGKATAN SALURAN DRAINASE'!$D$4:$D$90,MATCH('KEGIATAN DBMSDA 2022'!K211,'[26]PENINGKATAN SALURAN DRAINASE'!$D$4:$D$90,0))</f>
        <v>#N/A</v>
      </c>
      <c r="M211" s="92" t="s">
        <v>565</v>
      </c>
      <c r="N211" s="92" t="s">
        <v>559</v>
      </c>
      <c r="O211" s="93" t="s">
        <v>171</v>
      </c>
      <c r="P211" s="100" t="s">
        <v>239</v>
      </c>
      <c r="Q211" s="94" t="e">
        <f>#REF!&amp;" "&amp;#REF!</f>
        <v>#REF!</v>
      </c>
      <c r="R211" s="95" t="s">
        <v>66</v>
      </c>
      <c r="S211" s="87"/>
      <c r="T211" s="57">
        <f t="shared" si="63"/>
        <v>75000000</v>
      </c>
      <c r="U211" s="96" t="str">
        <f t="shared" si="62"/>
        <v>PL</v>
      </c>
      <c r="V211" s="87">
        <v>75000000</v>
      </c>
      <c r="W211" s="97" t="s">
        <v>145</v>
      </c>
      <c r="X211" s="98" t="s">
        <v>146</v>
      </c>
      <c r="Y211" s="88" t="s">
        <v>139</v>
      </c>
      <c r="Z211" s="88">
        <v>1</v>
      </c>
      <c r="AA211" s="88" t="s">
        <v>567</v>
      </c>
      <c r="AB211" s="101">
        <f t="shared" si="64"/>
        <v>350000</v>
      </c>
      <c r="AC211" s="102">
        <f>IF(AND(T211&gt;1,T211&lt;=200000000),'[26]Data Base PAKAI (INPUT)'!$E$24,IF(AND(T211&gt;200000000),'[26]Data Base PAKAI (INPUT)'!$M$24))</f>
        <v>4</v>
      </c>
      <c r="AD211" s="102">
        <f>IF(AND(T211&gt;1,T211&lt;=200000000),'[26]Data Base PAKAI (INPUT)'!$F$24,IF(AND(T211&gt;200000000,T211&lt;=1000000000),'[26]Data Base PAKAI (INPUT)'!$V$24,IF(AND(T211&gt;1000000000),'[26]Data Base PAKAI (INPUT)'!$Z$24)))</f>
        <v>1</v>
      </c>
      <c r="AE211" s="102">
        <f t="shared" si="65"/>
        <v>600000</v>
      </c>
      <c r="AF211" s="102">
        <f>IF(AND(T211&gt;1,T211&lt;=1000000000),'[26]Data Base PAKAI (INPUT)'!$E$25,IF(AND(T211&gt;1000000000,T211&lt;=5000000000),'[26]Data Base PAKAI (INPUT)'!$Y$25,IF(AND(T211&gt;5000000000,T211&lt;=10000000000),'[26]Data Base PAKAI (INPUT)'!$AG$25)))</f>
        <v>3</v>
      </c>
      <c r="AG211" s="102">
        <f>IF(AND(T211&gt;1,T211&lt;=100000000),'[26]Data Base PAKAI (INPUT)'!$F$25,IF(AND(T211&gt;100000000,T211&lt;=200000000),'[26]Data Base PAKAI (INPUT)'!$J$25,IF(AND(T211&gt;200000000,T211&lt;=250000000),'[26]Data Base PAKAI (INPUT)'!$N$25,IF(AND(T211&gt;250000000,T211&lt;=500000000),'[26]Data Base PAKAI (INPUT)'!$R$25,IF(AND(T211&gt;500000000,T211&lt;=1000000000),'[26]Data Base PAKAI (INPUT)'!$V$25,IF(AND(T211&gt;1000000000,T211&lt;=2500000000),'[26]Data Base PAKAI (INPUT)'!$Z$25,IF(AND(T211&gt;2500000000,T211&lt;=5000000000),'[26]Data Base PAKAI (INPUT)'!$AD$25,IF(AND(T211&gt;5000000000,T211&lt;=10000000000),'[26]Data Base PAKAI (INPUT)'!AH1141))))))))</f>
        <v>3</v>
      </c>
      <c r="AH211" s="102">
        <f t="shared" si="66"/>
        <v>1350000</v>
      </c>
      <c r="AI211" s="102">
        <f t="shared" si="67"/>
        <v>3000000</v>
      </c>
      <c r="AJ211" s="103">
        <f t="shared" si="68"/>
        <v>3000000</v>
      </c>
      <c r="AK211" s="102"/>
      <c r="AL211" s="101">
        <f t="shared" si="69"/>
        <v>66700000</v>
      </c>
    </row>
    <row r="212" spans="1:38" ht="43.5" thickBot="1" x14ac:dyDescent="0.3">
      <c r="A212" s="90"/>
      <c r="B212" s="90"/>
      <c r="C212" s="90"/>
      <c r="D212" s="90"/>
      <c r="E212" s="90"/>
      <c r="F212" s="90"/>
      <c r="G212" s="91"/>
      <c r="H212" s="91"/>
      <c r="I212" s="92"/>
      <c r="J212" s="110" t="s">
        <v>512</v>
      </c>
      <c r="K212" s="92" t="s">
        <v>572</v>
      </c>
      <c r="L212" s="92" t="e">
        <f>INDEX('[26]PENINGKATAN SALURAN DRAINASE'!$D$4:$D$90,MATCH('KEGIATAN DBMSDA 2022'!K212,'[26]PENINGKATAN SALURAN DRAINASE'!$D$4:$D$90,0))</f>
        <v>#N/A</v>
      </c>
      <c r="M212" s="92" t="s">
        <v>573</v>
      </c>
      <c r="N212" s="92" t="e">
        <f>INDEX([26]!BARU_1[KELURAHAN],MATCH('KEGIATAN DBMSDA 2022'!K212,[26]!BARU_1[JUDUL],0))</f>
        <v>#REF!</v>
      </c>
      <c r="O212" s="93" t="s">
        <v>1841</v>
      </c>
      <c r="P212" s="100" t="s">
        <v>302</v>
      </c>
      <c r="Q212" s="94" t="e">
        <f>#REF!&amp;" "&amp;#REF!</f>
        <v>#REF!</v>
      </c>
      <c r="R212" s="95" t="s">
        <v>66</v>
      </c>
      <c r="S212" s="87"/>
      <c r="T212" s="57">
        <f t="shared" si="63"/>
        <v>250000000</v>
      </c>
      <c r="U212" s="96" t="str">
        <f t="shared" si="62"/>
        <v>LELANG</v>
      </c>
      <c r="V212" s="87">
        <v>250000000</v>
      </c>
      <c r="W212" s="97" t="s">
        <v>574</v>
      </c>
      <c r="X212" s="98" t="s">
        <v>146</v>
      </c>
      <c r="Y212" s="98" t="s">
        <v>139</v>
      </c>
      <c r="Z212" s="88">
        <v>1</v>
      </c>
      <c r="AA212" s="98"/>
      <c r="AB212" s="57">
        <f t="shared" si="64"/>
        <v>750000</v>
      </c>
      <c r="AC212" s="87">
        <f>IF(AND(T212&gt;1,T212&lt;=200000000),'[26]Data Base PAKAI (INPUT)'!$E$24,IF(AND(T212&gt;200000000),'[26]Data Base PAKAI (INPUT)'!$M$24))</f>
        <v>6</v>
      </c>
      <c r="AD212" s="87">
        <f>IF(AND(T212&gt;1,T212&lt;=200000000),'[26]Data Base PAKAI (INPUT)'!$F$24,IF(AND(T212&gt;200000000,T212&lt;=1000000000),'[26]Data Base PAKAI (INPUT)'!$V$24,IF(AND(T212&gt;1000000000),'[26]Data Base PAKAI (INPUT)'!$Z$24)))</f>
        <v>2</v>
      </c>
      <c r="AE212" s="87">
        <f t="shared" si="65"/>
        <v>1800000</v>
      </c>
      <c r="AF212" s="87">
        <f>IF(AND(T212&gt;1,T212&lt;=1000000000),'[26]Data Base PAKAI (INPUT)'!$E$25,IF(AND(T212&gt;1000000000,T212&lt;=5000000000),'[26]Data Base PAKAI (INPUT)'!$Y$25,IF(AND(T212&gt;5000000000,T212&lt;=10000000000),'[26]Data Base PAKAI (INPUT)'!$AG$25)))</f>
        <v>3</v>
      </c>
      <c r="AG212" s="87">
        <f>IF(AND(T212&gt;1,T212&lt;=100000000),'[26]Data Base PAKAI (INPUT)'!$F$25,IF(AND(T212&gt;100000000,T212&lt;=200000000),'[26]Data Base PAKAI (INPUT)'!$J$25,IF(AND(T212&gt;200000000,T212&lt;=250000000),'[26]Data Base PAKAI (INPUT)'!$N$25,IF(AND(T212&gt;250000000,T212&lt;=500000000),'[26]Data Base PAKAI (INPUT)'!$R$25,IF(AND(T212&gt;500000000,T212&lt;=1000000000),'[26]Data Base PAKAI (INPUT)'!$V$25,IF(AND(T212&gt;1000000000,T212&lt;=2500000000),'[26]Data Base PAKAI (INPUT)'!$Z$25,IF(AND(T212&gt;2500000000,T212&lt;=5000000000),'[26]Data Base PAKAI (INPUT)'!$AD$25,IF(AND(T212&gt;5000000000,T212&lt;=10000000000),'[26]Data Base PAKAI (INPUT)'!AH1142))))))))</f>
        <v>5</v>
      </c>
      <c r="AH212" s="87">
        <f t="shared" si="66"/>
        <v>2250000</v>
      </c>
      <c r="AI212" s="87">
        <f t="shared" si="67"/>
        <v>10000000</v>
      </c>
      <c r="AJ212" s="99">
        <f t="shared" si="68"/>
        <v>10000000</v>
      </c>
      <c r="AK212" s="87"/>
      <c r="AL212" s="57">
        <f t="shared" si="69"/>
        <v>225200000</v>
      </c>
    </row>
    <row r="213" spans="1:38" ht="43.5" thickBot="1" x14ac:dyDescent="0.3">
      <c r="A213" s="90"/>
      <c r="B213" s="90"/>
      <c r="C213" s="90"/>
      <c r="D213" s="90"/>
      <c r="E213" s="90"/>
      <c r="F213" s="90"/>
      <c r="G213" s="91"/>
      <c r="H213" s="91"/>
      <c r="I213" s="92"/>
      <c r="J213" s="110" t="s">
        <v>512</v>
      </c>
      <c r="K213" s="92" t="s">
        <v>575</v>
      </c>
      <c r="L213" s="92" t="e">
        <f>INDEX('[26]PENINGKATAN SALURAN DRAINASE'!$D$4:$D$90,MATCH('KEGIATAN DBMSDA 2022'!K213,'[26]PENINGKATAN SALURAN DRAINASE'!$D$4:$D$90,0))</f>
        <v>#N/A</v>
      </c>
      <c r="M213" s="92" t="s">
        <v>576</v>
      </c>
      <c r="N213" s="92" t="e">
        <f>INDEX([26]!BARU_1[KELURAHAN],MATCH('KEGIATAN DBMSDA 2022'!K213,[26]!BARU_1[JUDUL],0))</f>
        <v>#REF!</v>
      </c>
      <c r="O213" s="93" t="s">
        <v>1841</v>
      </c>
      <c r="P213" s="100" t="s">
        <v>271</v>
      </c>
      <c r="Q213" s="94" t="e">
        <f>#REF!&amp;" "&amp;#REF!</f>
        <v>#REF!</v>
      </c>
      <c r="R213" s="95" t="s">
        <v>66</v>
      </c>
      <c r="S213" s="87"/>
      <c r="T213" s="57">
        <f t="shared" si="63"/>
        <v>220000000</v>
      </c>
      <c r="U213" s="96" t="str">
        <f t="shared" si="62"/>
        <v>LELANG</v>
      </c>
      <c r="V213" s="87">
        <v>220000000</v>
      </c>
      <c r="W213" s="97" t="s">
        <v>574</v>
      </c>
      <c r="X213" s="98" t="s">
        <v>146</v>
      </c>
      <c r="Y213" s="98" t="s">
        <v>139</v>
      </c>
      <c r="Z213" s="88">
        <v>1</v>
      </c>
      <c r="AA213" s="98"/>
      <c r="AB213" s="57">
        <f t="shared" si="64"/>
        <v>750000</v>
      </c>
      <c r="AC213" s="87">
        <f>IF(AND(T213&gt;1,T213&lt;=200000000),'[26]Data Base PAKAI (INPUT)'!$E$24,IF(AND(T213&gt;200000000),'[26]Data Base PAKAI (INPUT)'!$M$24))</f>
        <v>6</v>
      </c>
      <c r="AD213" s="87">
        <f>IF(AND(T213&gt;1,T213&lt;=200000000),'[26]Data Base PAKAI (INPUT)'!$F$24,IF(AND(T213&gt;200000000,T213&lt;=1000000000),'[26]Data Base PAKAI (INPUT)'!$V$24,IF(AND(T213&gt;1000000000),'[26]Data Base PAKAI (INPUT)'!$Z$24)))</f>
        <v>2</v>
      </c>
      <c r="AE213" s="87">
        <f t="shared" si="65"/>
        <v>1800000</v>
      </c>
      <c r="AF213" s="87">
        <f>IF(AND(T213&gt;1,T213&lt;=1000000000),'[26]Data Base PAKAI (INPUT)'!$E$25,IF(AND(T213&gt;1000000000,T213&lt;=5000000000),'[26]Data Base PAKAI (INPUT)'!$Y$25,IF(AND(T213&gt;5000000000,T213&lt;=10000000000),'[26]Data Base PAKAI (INPUT)'!$AG$25)))</f>
        <v>3</v>
      </c>
      <c r="AG213" s="87">
        <f>IF(AND(T213&gt;1,T213&lt;=100000000),'[26]Data Base PAKAI (INPUT)'!$F$25,IF(AND(T213&gt;100000000,T213&lt;=200000000),'[26]Data Base PAKAI (INPUT)'!$J$25,IF(AND(T213&gt;200000000,T213&lt;=250000000),'[26]Data Base PAKAI (INPUT)'!$N$25,IF(AND(T213&gt;250000000,T213&lt;=500000000),'[26]Data Base PAKAI (INPUT)'!$R$25,IF(AND(T213&gt;500000000,T213&lt;=1000000000),'[26]Data Base PAKAI (INPUT)'!$V$25,IF(AND(T213&gt;1000000000,T213&lt;=2500000000),'[26]Data Base PAKAI (INPUT)'!$Z$25,IF(AND(T213&gt;2500000000,T213&lt;=5000000000),'[26]Data Base PAKAI (INPUT)'!$AD$25,IF(AND(T213&gt;5000000000,T213&lt;=10000000000),'[26]Data Base PAKAI (INPUT)'!AH1143))))))))</f>
        <v>5</v>
      </c>
      <c r="AH213" s="87">
        <f t="shared" si="66"/>
        <v>2250000</v>
      </c>
      <c r="AI213" s="87">
        <f t="shared" si="67"/>
        <v>8800000</v>
      </c>
      <c r="AJ213" s="99">
        <f t="shared" si="68"/>
        <v>8800000</v>
      </c>
      <c r="AK213" s="87"/>
      <c r="AL213" s="57">
        <f t="shared" si="69"/>
        <v>197600000</v>
      </c>
    </row>
    <row r="214" spans="1:38" ht="57.75" thickBot="1" x14ac:dyDescent="0.3">
      <c r="A214" s="90"/>
      <c r="B214" s="90"/>
      <c r="C214" s="90"/>
      <c r="D214" s="90"/>
      <c r="E214" s="90"/>
      <c r="F214" s="90"/>
      <c r="G214" s="91"/>
      <c r="H214" s="91"/>
      <c r="I214" s="92"/>
      <c r="J214" s="110" t="s">
        <v>512</v>
      </c>
      <c r="K214" s="92" t="s">
        <v>577</v>
      </c>
      <c r="L214" s="92" t="e">
        <f>INDEX('[26]PENINGKATAN SALURAN DRAINASE'!$D$4:$D$90,MATCH('KEGIATAN DBMSDA 2022'!K214,'[26]PENINGKATAN SALURAN DRAINASE'!$D$4:$D$90,0))</f>
        <v>#N/A</v>
      </c>
      <c r="M214" s="92" t="s">
        <v>578</v>
      </c>
      <c r="N214" s="92" t="e">
        <f>INDEX([26]!BARU_1[KELURAHAN],MATCH('KEGIATAN DBMSDA 2022'!K214,[26]!BARU_1[JUDUL],0))</f>
        <v>#REF!</v>
      </c>
      <c r="O214" s="93" t="s">
        <v>1840</v>
      </c>
      <c r="P214" s="100" t="s">
        <v>229</v>
      </c>
      <c r="Q214" s="94" t="e">
        <f>#REF!&amp;" "&amp;#REF!</f>
        <v>#REF!</v>
      </c>
      <c r="R214" s="95" t="s">
        <v>66</v>
      </c>
      <c r="S214" s="87"/>
      <c r="T214" s="57">
        <f t="shared" si="63"/>
        <v>90000000</v>
      </c>
      <c r="U214" s="96" t="str">
        <f t="shared" si="62"/>
        <v>PL</v>
      </c>
      <c r="V214" s="87">
        <v>90000000</v>
      </c>
      <c r="W214" s="97" t="s">
        <v>149</v>
      </c>
      <c r="X214" s="98" t="s">
        <v>150</v>
      </c>
      <c r="Y214" s="88" t="s">
        <v>139</v>
      </c>
      <c r="Z214" s="88">
        <v>1</v>
      </c>
      <c r="AA214" s="88"/>
      <c r="AB214" s="57">
        <f t="shared" si="64"/>
        <v>350000</v>
      </c>
      <c r="AC214" s="87">
        <f>IF(AND(T214&gt;1,T214&lt;=200000000),'[26]Data Base PAKAI (INPUT)'!$E$24,IF(AND(T214&gt;200000000),'[26]Data Base PAKAI (INPUT)'!$M$24))</f>
        <v>4</v>
      </c>
      <c r="AD214" s="87">
        <f>IF(AND(T214&gt;1,T214&lt;=200000000),'[26]Data Base PAKAI (INPUT)'!$F$24,IF(AND(T214&gt;200000000,T214&lt;=1000000000),'[26]Data Base PAKAI (INPUT)'!$V$24,IF(AND(T214&gt;1000000000),'[26]Data Base PAKAI (INPUT)'!$Z$24)))</f>
        <v>1</v>
      </c>
      <c r="AE214" s="87">
        <f t="shared" si="65"/>
        <v>600000</v>
      </c>
      <c r="AF214" s="87">
        <f>IF(AND(T214&gt;1,T214&lt;=1000000000),'[26]Data Base PAKAI (INPUT)'!$E$25,IF(AND(T214&gt;1000000000,T214&lt;=5000000000),'[26]Data Base PAKAI (INPUT)'!$Y$25,IF(AND(T214&gt;5000000000,T214&lt;=10000000000),'[26]Data Base PAKAI (INPUT)'!$AG$25)))</f>
        <v>3</v>
      </c>
      <c r="AG214" s="87">
        <f>IF(AND(T214&gt;1,T214&lt;=100000000),'[26]Data Base PAKAI (INPUT)'!$F$25,IF(AND(T214&gt;100000000,T214&lt;=200000000),'[26]Data Base PAKAI (INPUT)'!$J$25,IF(AND(T214&gt;200000000,T214&lt;=250000000),'[26]Data Base PAKAI (INPUT)'!$N$25,IF(AND(T214&gt;250000000,T214&lt;=500000000),'[26]Data Base PAKAI (INPUT)'!$R$25,IF(AND(T214&gt;500000000,T214&lt;=1000000000),'[26]Data Base PAKAI (INPUT)'!$V$25,IF(AND(T214&gt;1000000000,T214&lt;=2500000000),'[26]Data Base PAKAI (INPUT)'!$Z$25,IF(AND(T214&gt;2500000000,T214&lt;=5000000000),'[26]Data Base PAKAI (INPUT)'!$AD$25,IF(AND(T214&gt;5000000000,T214&lt;=10000000000),'[26]Data Base PAKAI (INPUT)'!AH1144))))))))</f>
        <v>3</v>
      </c>
      <c r="AH214" s="87">
        <f t="shared" si="66"/>
        <v>1350000</v>
      </c>
      <c r="AI214" s="87">
        <f t="shared" si="67"/>
        <v>3600000</v>
      </c>
      <c r="AJ214" s="99">
        <f t="shared" si="68"/>
        <v>3600000</v>
      </c>
      <c r="AK214" s="87"/>
      <c r="AL214" s="57">
        <f t="shared" si="69"/>
        <v>80500000</v>
      </c>
    </row>
    <row r="215" spans="1:38" ht="43.5" thickBot="1" x14ac:dyDescent="0.3">
      <c r="A215" s="90"/>
      <c r="B215" s="90"/>
      <c r="C215" s="90"/>
      <c r="D215" s="90"/>
      <c r="E215" s="90"/>
      <c r="F215" s="90"/>
      <c r="G215" s="91"/>
      <c r="H215" s="91"/>
      <c r="I215" s="92"/>
      <c r="J215" s="92" t="s">
        <v>512</v>
      </c>
      <c r="K215" s="92" t="s">
        <v>579</v>
      </c>
      <c r="L215" s="92" t="e">
        <f>INDEX('[26]PENINGKATAN SALURAN DRAINASE'!$D$4:$D$90,MATCH('KEGIATAN DBMSDA 2022'!K215,'[26]PENINGKATAN SALURAN DRAINASE'!$D$4:$D$90,0))</f>
        <v>#N/A</v>
      </c>
      <c r="M215" s="92" t="s">
        <v>580</v>
      </c>
      <c r="N215" s="92" t="e">
        <f>INDEX([26]!BARU_1[KELURAHAN],MATCH('KEGIATAN DBMSDA 2022'!K215,[26]!BARU_1[JUDUL],0))</f>
        <v>#REF!</v>
      </c>
      <c r="O215" s="93" t="s">
        <v>1840</v>
      </c>
      <c r="P215" s="100" t="s">
        <v>239</v>
      </c>
      <c r="Q215" s="94" t="e">
        <f>#REF!&amp;" "&amp;#REF!</f>
        <v>#REF!</v>
      </c>
      <c r="R215" s="95" t="s">
        <v>66</v>
      </c>
      <c r="S215" s="87"/>
      <c r="T215" s="57">
        <f t="shared" si="63"/>
        <v>90000000</v>
      </c>
      <c r="U215" s="96" t="str">
        <f t="shared" si="62"/>
        <v>PL</v>
      </c>
      <c r="V215" s="87">
        <v>90000000</v>
      </c>
      <c r="W215" s="97" t="s">
        <v>149</v>
      </c>
      <c r="X215" s="98" t="s">
        <v>150</v>
      </c>
      <c r="Y215" s="88" t="s">
        <v>139</v>
      </c>
      <c r="Z215" s="88">
        <v>1</v>
      </c>
      <c r="AA215" s="88"/>
      <c r="AB215" s="57">
        <f t="shared" si="64"/>
        <v>350000</v>
      </c>
      <c r="AC215" s="87">
        <f>IF(AND(T215&gt;1,T215&lt;=200000000),'[26]Data Base PAKAI (INPUT)'!$E$24,IF(AND(T215&gt;200000000),'[26]Data Base PAKAI (INPUT)'!$M$24))</f>
        <v>4</v>
      </c>
      <c r="AD215" s="87">
        <f>IF(AND(T215&gt;1,T215&lt;=200000000),'[26]Data Base PAKAI (INPUT)'!$F$24,IF(AND(T215&gt;200000000,T215&lt;=1000000000),'[26]Data Base PAKAI (INPUT)'!$V$24,IF(AND(T215&gt;1000000000),'[26]Data Base PAKAI (INPUT)'!$Z$24)))</f>
        <v>1</v>
      </c>
      <c r="AE215" s="87">
        <f t="shared" si="65"/>
        <v>600000</v>
      </c>
      <c r="AF215" s="87">
        <f>IF(AND(T215&gt;1,T215&lt;=1000000000),'[26]Data Base PAKAI (INPUT)'!$E$25,IF(AND(T215&gt;1000000000,T215&lt;=5000000000),'[26]Data Base PAKAI (INPUT)'!$Y$25,IF(AND(T215&gt;5000000000,T215&lt;=10000000000),'[26]Data Base PAKAI (INPUT)'!$AG$25)))</f>
        <v>3</v>
      </c>
      <c r="AG215" s="87">
        <f>IF(AND(T215&gt;1,T215&lt;=100000000),'[26]Data Base PAKAI (INPUT)'!$F$25,IF(AND(T215&gt;100000000,T215&lt;=200000000),'[26]Data Base PAKAI (INPUT)'!$J$25,IF(AND(T215&gt;200000000,T215&lt;=250000000),'[26]Data Base PAKAI (INPUT)'!$N$25,IF(AND(T215&gt;250000000,T215&lt;=500000000),'[26]Data Base PAKAI (INPUT)'!$R$25,IF(AND(T215&gt;500000000,T215&lt;=1000000000),'[26]Data Base PAKAI (INPUT)'!$V$25,IF(AND(T215&gt;1000000000,T215&lt;=2500000000),'[26]Data Base PAKAI (INPUT)'!$Z$25,IF(AND(T215&gt;2500000000,T215&lt;=5000000000),'[26]Data Base PAKAI (INPUT)'!$AD$25,IF(AND(T215&gt;5000000000,T215&lt;=10000000000),'[26]Data Base PAKAI (INPUT)'!AH1145))))))))</f>
        <v>3</v>
      </c>
      <c r="AH215" s="87">
        <f t="shared" si="66"/>
        <v>1350000</v>
      </c>
      <c r="AI215" s="87">
        <f t="shared" si="67"/>
        <v>3600000</v>
      </c>
      <c r="AJ215" s="99">
        <f t="shared" si="68"/>
        <v>3600000</v>
      </c>
      <c r="AK215" s="87"/>
      <c r="AL215" s="57">
        <f t="shared" si="69"/>
        <v>80500000</v>
      </c>
    </row>
    <row r="216" spans="1:38" ht="43.5" thickBot="1" x14ac:dyDescent="0.3">
      <c r="A216" s="90"/>
      <c r="B216" s="90"/>
      <c r="C216" s="90"/>
      <c r="D216" s="90"/>
      <c r="E216" s="90"/>
      <c r="F216" s="90"/>
      <c r="G216" s="91"/>
      <c r="H216" s="91"/>
      <c r="I216" s="92"/>
      <c r="J216" s="92" t="s">
        <v>512</v>
      </c>
      <c r="K216" s="92" t="s">
        <v>581</v>
      </c>
      <c r="L216" s="92" t="e">
        <f>INDEX('[26]PENINGKATAN SALURAN DRAINASE'!$D$4:$D$90,MATCH('KEGIATAN DBMSDA 2022'!K216,'[26]PENINGKATAN SALURAN DRAINASE'!$D$4:$D$90,0))</f>
        <v>#N/A</v>
      </c>
      <c r="M216" s="92" t="s">
        <v>582</v>
      </c>
      <c r="N216" s="92" t="e">
        <f>INDEX([26]!BARU_1[KELURAHAN],MATCH('KEGIATAN DBMSDA 2022'!K216,[26]!BARU_1[JUDUL],0))</f>
        <v>#REF!</v>
      </c>
      <c r="O216" s="93" t="s">
        <v>1840</v>
      </c>
      <c r="P216" s="100" t="s">
        <v>239</v>
      </c>
      <c r="Q216" s="94" t="e">
        <f>#REF!&amp;" "&amp;#REF!</f>
        <v>#REF!</v>
      </c>
      <c r="R216" s="95" t="s">
        <v>66</v>
      </c>
      <c r="S216" s="87"/>
      <c r="T216" s="57">
        <f t="shared" si="63"/>
        <v>90000000</v>
      </c>
      <c r="U216" s="96" t="str">
        <f t="shared" si="62"/>
        <v>PL</v>
      </c>
      <c r="V216" s="87">
        <v>90000000</v>
      </c>
      <c r="W216" s="97" t="s">
        <v>149</v>
      </c>
      <c r="X216" s="98" t="s">
        <v>150</v>
      </c>
      <c r="Y216" s="88" t="s">
        <v>139</v>
      </c>
      <c r="Z216" s="88">
        <v>1</v>
      </c>
      <c r="AA216" s="88"/>
      <c r="AB216" s="57">
        <f t="shared" si="64"/>
        <v>350000</v>
      </c>
      <c r="AC216" s="87">
        <f>IF(AND(T216&gt;1,T216&lt;=200000000),'[26]Data Base PAKAI (INPUT)'!$E$24,IF(AND(T216&gt;200000000),'[26]Data Base PAKAI (INPUT)'!$M$24))</f>
        <v>4</v>
      </c>
      <c r="AD216" s="87">
        <f>IF(AND(T216&gt;1,T216&lt;=200000000),'[26]Data Base PAKAI (INPUT)'!$F$24,IF(AND(T216&gt;200000000,T216&lt;=1000000000),'[26]Data Base PAKAI (INPUT)'!$V$24,IF(AND(T216&gt;1000000000),'[26]Data Base PAKAI (INPUT)'!$Z$24)))</f>
        <v>1</v>
      </c>
      <c r="AE216" s="87">
        <f t="shared" si="65"/>
        <v>600000</v>
      </c>
      <c r="AF216" s="87">
        <f>IF(AND(T216&gt;1,T216&lt;=1000000000),'[26]Data Base PAKAI (INPUT)'!$E$25,IF(AND(T216&gt;1000000000,T216&lt;=5000000000),'[26]Data Base PAKAI (INPUT)'!$Y$25,IF(AND(T216&gt;5000000000,T216&lt;=10000000000),'[26]Data Base PAKAI (INPUT)'!$AG$25)))</f>
        <v>3</v>
      </c>
      <c r="AG216" s="87">
        <f>IF(AND(T216&gt;1,T216&lt;=100000000),'[26]Data Base PAKAI (INPUT)'!$F$25,IF(AND(T216&gt;100000000,T216&lt;=200000000),'[26]Data Base PAKAI (INPUT)'!$J$25,IF(AND(T216&gt;200000000,T216&lt;=250000000),'[26]Data Base PAKAI (INPUT)'!$N$25,IF(AND(T216&gt;250000000,T216&lt;=500000000),'[26]Data Base PAKAI (INPUT)'!$R$25,IF(AND(T216&gt;500000000,T216&lt;=1000000000),'[26]Data Base PAKAI (INPUT)'!$V$25,IF(AND(T216&gt;1000000000,T216&lt;=2500000000),'[26]Data Base PAKAI (INPUT)'!$Z$25,IF(AND(T216&gt;2500000000,T216&lt;=5000000000),'[26]Data Base PAKAI (INPUT)'!$AD$25,IF(AND(T216&gt;5000000000,T216&lt;=10000000000),'[26]Data Base PAKAI (INPUT)'!AH1146))))))))</f>
        <v>3</v>
      </c>
      <c r="AH216" s="87">
        <f t="shared" si="66"/>
        <v>1350000</v>
      </c>
      <c r="AI216" s="87">
        <f t="shared" si="67"/>
        <v>3600000</v>
      </c>
      <c r="AJ216" s="99">
        <f t="shared" si="68"/>
        <v>3600000</v>
      </c>
      <c r="AK216" s="87"/>
      <c r="AL216" s="57">
        <f t="shared" si="69"/>
        <v>80500000</v>
      </c>
    </row>
    <row r="217" spans="1:38" ht="43.5" thickBot="1" x14ac:dyDescent="0.3">
      <c r="A217" s="90"/>
      <c r="B217" s="90"/>
      <c r="C217" s="90"/>
      <c r="D217" s="90"/>
      <c r="E217" s="90"/>
      <c r="F217" s="90"/>
      <c r="G217" s="91"/>
      <c r="H217" s="91"/>
      <c r="I217" s="92"/>
      <c r="J217" s="110" t="s">
        <v>512</v>
      </c>
      <c r="K217" s="92" t="s">
        <v>583</v>
      </c>
      <c r="L217" s="92" t="e">
        <f>INDEX('[26]PENINGKATAN SALURAN DRAINASE'!$D$4:$D$90,MATCH('KEGIATAN DBMSDA 2022'!K217,'[26]PENINGKATAN SALURAN DRAINASE'!$D$4:$D$90,0))</f>
        <v>#N/A</v>
      </c>
      <c r="M217" s="92" t="s">
        <v>584</v>
      </c>
      <c r="N217" s="92" t="e">
        <f>INDEX([26]!BARU_1[KELURAHAN],MATCH('KEGIATAN DBMSDA 2022'!K217,[26]!BARU_1[JUDUL],0))</f>
        <v>#REF!</v>
      </c>
      <c r="O217" s="93" t="s">
        <v>735</v>
      </c>
      <c r="P217" s="100" t="s">
        <v>585</v>
      </c>
      <c r="Q217" s="94" t="e">
        <f>#REF!&amp;" "&amp;#REF!</f>
        <v>#REF!</v>
      </c>
      <c r="R217" s="95" t="s">
        <v>66</v>
      </c>
      <c r="S217" s="87"/>
      <c r="T217" s="57">
        <f t="shared" si="63"/>
        <v>200000000</v>
      </c>
      <c r="U217" s="96" t="str">
        <f t="shared" si="62"/>
        <v>PL</v>
      </c>
      <c r="V217" s="87">
        <v>200000000</v>
      </c>
      <c r="W217" s="97" t="s">
        <v>586</v>
      </c>
      <c r="X217" s="98" t="s">
        <v>150</v>
      </c>
      <c r="Y217" s="88" t="s">
        <v>139</v>
      </c>
      <c r="Z217" s="88">
        <v>1</v>
      </c>
      <c r="AA217" s="88"/>
      <c r="AB217" s="57">
        <f t="shared" si="64"/>
        <v>350000</v>
      </c>
      <c r="AC217" s="87">
        <f>IF(AND(T217&gt;1,T217&lt;=200000000),'[26]Data Base PAKAI (INPUT)'!$E$24,IF(AND(T217&gt;200000000),'[26]Data Base PAKAI (INPUT)'!$M$24))</f>
        <v>4</v>
      </c>
      <c r="AD217" s="87">
        <f>IF(AND(T217&gt;1,T217&lt;=200000000),'[26]Data Base PAKAI (INPUT)'!$F$24,IF(AND(T217&gt;200000000,T217&lt;=1000000000),'[26]Data Base PAKAI (INPUT)'!$V$24,IF(AND(T217&gt;1000000000),'[26]Data Base PAKAI (INPUT)'!$Z$24)))</f>
        <v>1</v>
      </c>
      <c r="AE217" s="87">
        <f t="shared" si="65"/>
        <v>600000</v>
      </c>
      <c r="AF217" s="87">
        <f>IF(AND(T217&gt;1,T217&lt;=1000000000),'[26]Data Base PAKAI (INPUT)'!$E$25,IF(AND(T217&gt;1000000000,T217&lt;=5000000000),'[26]Data Base PAKAI (INPUT)'!$Y$25,IF(AND(T217&gt;5000000000,T217&lt;=10000000000),'[26]Data Base PAKAI (INPUT)'!$AG$25)))</f>
        <v>3</v>
      </c>
      <c r="AG217" s="87">
        <f>IF(AND(T217&gt;1,T217&lt;=100000000),'[26]Data Base PAKAI (INPUT)'!$F$25,IF(AND(T217&gt;100000000,T217&lt;=200000000),'[26]Data Base PAKAI (INPUT)'!$J$25,IF(AND(T217&gt;200000000,T217&lt;=250000000),'[26]Data Base PAKAI (INPUT)'!$N$25,IF(AND(T217&gt;250000000,T217&lt;=500000000),'[26]Data Base PAKAI (INPUT)'!$R$25,IF(AND(T217&gt;500000000,T217&lt;=1000000000),'[26]Data Base PAKAI (INPUT)'!$V$25,IF(AND(T217&gt;1000000000,T217&lt;=2500000000),'[26]Data Base PAKAI (INPUT)'!$Z$25,IF(AND(T217&gt;2500000000,T217&lt;=5000000000),'[26]Data Base PAKAI (INPUT)'!$AD$25,IF(AND(T217&gt;5000000000,T217&lt;=10000000000),'[26]Data Base PAKAI (INPUT)'!AH1147))))))))</f>
        <v>4</v>
      </c>
      <c r="AH217" s="87">
        <f t="shared" si="66"/>
        <v>1800000</v>
      </c>
      <c r="AI217" s="87">
        <f t="shared" si="67"/>
        <v>8000000</v>
      </c>
      <c r="AJ217" s="99">
        <f t="shared" si="68"/>
        <v>8000000</v>
      </c>
      <c r="AK217" s="87"/>
      <c r="AL217" s="57">
        <f t="shared" si="69"/>
        <v>181250000</v>
      </c>
    </row>
    <row r="218" spans="1:38" ht="43.5" thickBot="1" x14ac:dyDescent="0.3">
      <c r="A218" s="90"/>
      <c r="B218" s="90"/>
      <c r="C218" s="90"/>
      <c r="D218" s="90"/>
      <c r="E218" s="90"/>
      <c r="F218" s="90"/>
      <c r="G218" s="91"/>
      <c r="H218" s="91"/>
      <c r="I218" s="92"/>
      <c r="J218" s="110" t="s">
        <v>512</v>
      </c>
      <c r="K218" s="92" t="s">
        <v>587</v>
      </c>
      <c r="L218" s="92" t="e">
        <f>INDEX('[26]PENINGKATAN SALURAN DRAINASE'!$D$4:$D$90,MATCH('KEGIATAN DBMSDA 2022'!K218,'[26]PENINGKATAN SALURAN DRAINASE'!$D$4:$D$90,0))</f>
        <v>#N/A</v>
      </c>
      <c r="M218" s="92" t="s">
        <v>588</v>
      </c>
      <c r="N218" s="92" t="e">
        <f>INDEX([26]!BARU_1[KELURAHAN],MATCH('KEGIATAN DBMSDA 2022'!K218,[26]!BARU_1[JUDUL],0))</f>
        <v>#REF!</v>
      </c>
      <c r="O218" s="93" t="s">
        <v>735</v>
      </c>
      <c r="P218" s="100" t="s">
        <v>589</v>
      </c>
      <c r="Q218" s="94" t="e">
        <f>#REF!&amp;" "&amp;#REF!</f>
        <v>#REF!</v>
      </c>
      <c r="R218" s="95" t="s">
        <v>66</v>
      </c>
      <c r="S218" s="87"/>
      <c r="T218" s="57">
        <f t="shared" si="63"/>
        <v>200000000</v>
      </c>
      <c r="U218" s="96" t="str">
        <f t="shared" si="62"/>
        <v>PL</v>
      </c>
      <c r="V218" s="87">
        <v>200000000</v>
      </c>
      <c r="W218" s="97" t="s">
        <v>586</v>
      </c>
      <c r="X218" s="98" t="s">
        <v>150</v>
      </c>
      <c r="Y218" s="88" t="s">
        <v>139</v>
      </c>
      <c r="Z218" s="88">
        <v>1</v>
      </c>
      <c r="AA218" s="88"/>
      <c r="AB218" s="57">
        <f t="shared" si="64"/>
        <v>350000</v>
      </c>
      <c r="AC218" s="87">
        <f>IF(AND(T218&gt;1,T218&lt;=200000000),'[26]Data Base PAKAI (INPUT)'!$E$24,IF(AND(T218&gt;200000000),'[26]Data Base PAKAI (INPUT)'!$M$24))</f>
        <v>4</v>
      </c>
      <c r="AD218" s="87">
        <f>IF(AND(T218&gt;1,T218&lt;=200000000),'[26]Data Base PAKAI (INPUT)'!$F$24,IF(AND(T218&gt;200000000,T218&lt;=1000000000),'[26]Data Base PAKAI (INPUT)'!$V$24,IF(AND(T218&gt;1000000000),'[26]Data Base PAKAI (INPUT)'!$Z$24)))</f>
        <v>1</v>
      </c>
      <c r="AE218" s="87">
        <f t="shared" si="65"/>
        <v>600000</v>
      </c>
      <c r="AF218" s="87">
        <f>IF(AND(T218&gt;1,T218&lt;=1000000000),'[26]Data Base PAKAI (INPUT)'!$E$25,IF(AND(T218&gt;1000000000,T218&lt;=5000000000),'[26]Data Base PAKAI (INPUT)'!$Y$25,IF(AND(T218&gt;5000000000,T218&lt;=10000000000),'[26]Data Base PAKAI (INPUT)'!$AG$25)))</f>
        <v>3</v>
      </c>
      <c r="AG218" s="87">
        <f>IF(AND(T218&gt;1,T218&lt;=100000000),'[26]Data Base PAKAI (INPUT)'!$F$25,IF(AND(T218&gt;100000000,T218&lt;=200000000),'[26]Data Base PAKAI (INPUT)'!$J$25,IF(AND(T218&gt;200000000,T218&lt;=250000000),'[26]Data Base PAKAI (INPUT)'!$N$25,IF(AND(T218&gt;250000000,T218&lt;=500000000),'[26]Data Base PAKAI (INPUT)'!$R$25,IF(AND(T218&gt;500000000,T218&lt;=1000000000),'[26]Data Base PAKAI (INPUT)'!$V$25,IF(AND(T218&gt;1000000000,T218&lt;=2500000000),'[26]Data Base PAKAI (INPUT)'!$Z$25,IF(AND(T218&gt;2500000000,T218&lt;=5000000000),'[26]Data Base PAKAI (INPUT)'!$AD$25,IF(AND(T218&gt;5000000000,T218&lt;=10000000000),'[26]Data Base PAKAI (INPUT)'!AH1148))))))))</f>
        <v>4</v>
      </c>
      <c r="AH218" s="87">
        <f t="shared" si="66"/>
        <v>1800000</v>
      </c>
      <c r="AI218" s="87">
        <f t="shared" si="67"/>
        <v>8000000</v>
      </c>
      <c r="AJ218" s="99">
        <f t="shared" si="68"/>
        <v>8000000</v>
      </c>
      <c r="AK218" s="87"/>
      <c r="AL218" s="57">
        <f t="shared" si="69"/>
        <v>181250000</v>
      </c>
    </row>
    <row r="219" spans="1:38" ht="43.5" thickBot="1" x14ac:dyDescent="0.3">
      <c r="A219" s="90"/>
      <c r="B219" s="90"/>
      <c r="C219" s="90"/>
      <c r="D219" s="90"/>
      <c r="E219" s="90"/>
      <c r="F219" s="90"/>
      <c r="G219" s="91"/>
      <c r="H219" s="91"/>
      <c r="I219" s="92"/>
      <c r="J219" s="110" t="s">
        <v>512</v>
      </c>
      <c r="K219" s="92" t="s">
        <v>590</v>
      </c>
      <c r="L219" s="92" t="e">
        <f>INDEX('[26]PENINGKATAN SALURAN DRAINASE'!$D$4:$D$90,MATCH('KEGIATAN DBMSDA 2022'!K219,'[26]PENINGKATAN SALURAN DRAINASE'!$D$4:$D$90,0))</f>
        <v>#N/A</v>
      </c>
      <c r="M219" s="92" t="s">
        <v>591</v>
      </c>
      <c r="N219" s="92" t="e">
        <f>INDEX([26]!BARU_1[KELURAHAN],MATCH('KEGIATAN DBMSDA 2022'!K219,[26]!BARU_1[JUDUL],0))</f>
        <v>#REF!</v>
      </c>
      <c r="O219" s="93" t="s">
        <v>735</v>
      </c>
      <c r="P219" s="100" t="s">
        <v>340</v>
      </c>
      <c r="Q219" s="94" t="e">
        <f>#REF!&amp;" "&amp;#REF!</f>
        <v>#REF!</v>
      </c>
      <c r="R219" s="95" t="s">
        <v>66</v>
      </c>
      <c r="S219" s="87"/>
      <c r="T219" s="57">
        <f t="shared" si="63"/>
        <v>200000000</v>
      </c>
      <c r="U219" s="96" t="str">
        <f t="shared" si="62"/>
        <v>PL</v>
      </c>
      <c r="V219" s="87">
        <v>200000000</v>
      </c>
      <c r="W219" s="97" t="s">
        <v>586</v>
      </c>
      <c r="X219" s="98" t="s">
        <v>150</v>
      </c>
      <c r="Y219" s="88" t="s">
        <v>139</v>
      </c>
      <c r="Z219" s="88">
        <v>1</v>
      </c>
      <c r="AA219" s="88"/>
      <c r="AB219" s="57">
        <f t="shared" si="64"/>
        <v>350000</v>
      </c>
      <c r="AC219" s="87">
        <f>IF(AND(T219&gt;1,T219&lt;=200000000),'[26]Data Base PAKAI (INPUT)'!$E$24,IF(AND(T219&gt;200000000),'[26]Data Base PAKAI (INPUT)'!$M$24))</f>
        <v>4</v>
      </c>
      <c r="AD219" s="87">
        <f>IF(AND(T219&gt;1,T219&lt;=200000000),'[26]Data Base PAKAI (INPUT)'!$F$24,IF(AND(T219&gt;200000000,T219&lt;=1000000000),'[26]Data Base PAKAI (INPUT)'!$V$24,IF(AND(T219&gt;1000000000),'[26]Data Base PAKAI (INPUT)'!$Z$24)))</f>
        <v>1</v>
      </c>
      <c r="AE219" s="87">
        <f t="shared" si="65"/>
        <v>600000</v>
      </c>
      <c r="AF219" s="87">
        <f>IF(AND(T219&gt;1,T219&lt;=1000000000),'[26]Data Base PAKAI (INPUT)'!$E$25,IF(AND(T219&gt;1000000000,T219&lt;=5000000000),'[26]Data Base PAKAI (INPUT)'!$Y$25,IF(AND(T219&gt;5000000000,T219&lt;=10000000000),'[26]Data Base PAKAI (INPUT)'!$AG$25)))</f>
        <v>3</v>
      </c>
      <c r="AG219" s="87">
        <f>IF(AND(T219&gt;1,T219&lt;=100000000),'[26]Data Base PAKAI (INPUT)'!$F$25,IF(AND(T219&gt;100000000,T219&lt;=200000000),'[26]Data Base PAKAI (INPUT)'!$J$25,IF(AND(T219&gt;200000000,T219&lt;=250000000),'[26]Data Base PAKAI (INPUT)'!$N$25,IF(AND(T219&gt;250000000,T219&lt;=500000000),'[26]Data Base PAKAI (INPUT)'!$R$25,IF(AND(T219&gt;500000000,T219&lt;=1000000000),'[26]Data Base PAKAI (INPUT)'!$V$25,IF(AND(T219&gt;1000000000,T219&lt;=2500000000),'[26]Data Base PAKAI (INPUT)'!$Z$25,IF(AND(T219&gt;2500000000,T219&lt;=5000000000),'[26]Data Base PAKAI (INPUT)'!$AD$25,IF(AND(T219&gt;5000000000,T219&lt;=10000000000),'[26]Data Base PAKAI (INPUT)'!AH1149))))))))</f>
        <v>4</v>
      </c>
      <c r="AH219" s="87">
        <f t="shared" si="66"/>
        <v>1800000</v>
      </c>
      <c r="AI219" s="87">
        <f t="shared" si="67"/>
        <v>8000000</v>
      </c>
      <c r="AJ219" s="99">
        <f t="shared" si="68"/>
        <v>8000000</v>
      </c>
      <c r="AK219" s="87"/>
      <c r="AL219" s="57">
        <f t="shared" si="69"/>
        <v>181250000</v>
      </c>
    </row>
    <row r="220" spans="1:38" ht="43.5" thickBot="1" x14ac:dyDescent="0.3">
      <c r="A220" s="90"/>
      <c r="B220" s="90"/>
      <c r="C220" s="90"/>
      <c r="D220" s="90"/>
      <c r="E220" s="90"/>
      <c r="F220" s="90"/>
      <c r="G220" s="91"/>
      <c r="H220" s="91"/>
      <c r="I220" s="92"/>
      <c r="J220" s="92" t="s">
        <v>512</v>
      </c>
      <c r="K220" s="92" t="s">
        <v>592</v>
      </c>
      <c r="L220" s="92" t="e">
        <f>INDEX('[26]PENINGKATAN SALURAN DRAINASE'!$D$4:$D$90,MATCH('KEGIATAN DBMSDA 2022'!K220,'[26]PENINGKATAN SALURAN DRAINASE'!$D$4:$D$90,0))</f>
        <v>#N/A</v>
      </c>
      <c r="M220" s="92" t="s">
        <v>593</v>
      </c>
      <c r="N220" s="92" t="e">
        <f>INDEX([26]!BARU_1[KELURAHAN],MATCH('KEGIATAN DBMSDA 2022'!K220,[26]!BARU_1[JUDUL],0))</f>
        <v>#REF!</v>
      </c>
      <c r="O220" s="93" t="s">
        <v>735</v>
      </c>
      <c r="P220" s="100" t="s">
        <v>340</v>
      </c>
      <c r="Q220" s="94" t="e">
        <f>#REF!&amp;" "&amp;#REF!</f>
        <v>#REF!</v>
      </c>
      <c r="R220" s="95" t="s">
        <v>66</v>
      </c>
      <c r="S220" s="87"/>
      <c r="T220" s="57">
        <f t="shared" si="63"/>
        <v>200000000</v>
      </c>
      <c r="U220" s="96" t="str">
        <f t="shared" si="62"/>
        <v>PL</v>
      </c>
      <c r="V220" s="87">
        <v>200000000</v>
      </c>
      <c r="W220" s="97" t="s">
        <v>586</v>
      </c>
      <c r="X220" s="98" t="s">
        <v>150</v>
      </c>
      <c r="Y220" s="88" t="s">
        <v>139</v>
      </c>
      <c r="Z220" s="88">
        <v>1</v>
      </c>
      <c r="AA220" s="88"/>
      <c r="AB220" s="57">
        <f t="shared" si="64"/>
        <v>350000</v>
      </c>
      <c r="AC220" s="87">
        <f>IF(AND(T220&gt;1,T220&lt;=200000000),'[26]Data Base PAKAI (INPUT)'!$E$24,IF(AND(T220&gt;200000000),'[26]Data Base PAKAI (INPUT)'!$M$24))</f>
        <v>4</v>
      </c>
      <c r="AD220" s="87">
        <f>IF(AND(T220&gt;1,T220&lt;=200000000),'[26]Data Base PAKAI (INPUT)'!$F$24,IF(AND(T220&gt;200000000,T220&lt;=1000000000),'[26]Data Base PAKAI (INPUT)'!$V$24,IF(AND(T220&gt;1000000000),'[26]Data Base PAKAI (INPUT)'!$Z$24)))</f>
        <v>1</v>
      </c>
      <c r="AE220" s="87">
        <f t="shared" si="65"/>
        <v>600000</v>
      </c>
      <c r="AF220" s="87">
        <f>IF(AND(T220&gt;1,T220&lt;=1000000000),'[26]Data Base PAKAI (INPUT)'!$E$25,IF(AND(T220&gt;1000000000,T220&lt;=5000000000),'[26]Data Base PAKAI (INPUT)'!$Y$25,IF(AND(T220&gt;5000000000,T220&lt;=10000000000),'[26]Data Base PAKAI (INPUT)'!$AG$25)))</f>
        <v>3</v>
      </c>
      <c r="AG220" s="87">
        <f>IF(AND(T220&gt;1,T220&lt;=100000000),'[26]Data Base PAKAI (INPUT)'!$F$25,IF(AND(T220&gt;100000000,T220&lt;=200000000),'[26]Data Base PAKAI (INPUT)'!$J$25,IF(AND(T220&gt;200000000,T220&lt;=250000000),'[26]Data Base PAKAI (INPUT)'!$N$25,IF(AND(T220&gt;250000000,T220&lt;=500000000),'[26]Data Base PAKAI (INPUT)'!$R$25,IF(AND(T220&gt;500000000,T220&lt;=1000000000),'[26]Data Base PAKAI (INPUT)'!$V$25,IF(AND(T220&gt;1000000000,T220&lt;=2500000000),'[26]Data Base PAKAI (INPUT)'!$Z$25,IF(AND(T220&gt;2500000000,T220&lt;=5000000000),'[26]Data Base PAKAI (INPUT)'!$AD$25,IF(AND(T220&gt;5000000000,T220&lt;=10000000000),'[26]Data Base PAKAI (INPUT)'!AH1150))))))))</f>
        <v>4</v>
      </c>
      <c r="AH220" s="87">
        <f t="shared" si="66"/>
        <v>1800000</v>
      </c>
      <c r="AI220" s="87">
        <f t="shared" si="67"/>
        <v>8000000</v>
      </c>
      <c r="AJ220" s="99">
        <f t="shared" si="68"/>
        <v>8000000</v>
      </c>
      <c r="AK220" s="87"/>
      <c r="AL220" s="57">
        <f t="shared" si="69"/>
        <v>181250000</v>
      </c>
    </row>
    <row r="221" spans="1:38" ht="43.5" thickBot="1" x14ac:dyDescent="0.3">
      <c r="A221" s="90"/>
      <c r="B221" s="90"/>
      <c r="C221" s="90"/>
      <c r="D221" s="90"/>
      <c r="E221" s="90"/>
      <c r="F221" s="90"/>
      <c r="G221" s="91"/>
      <c r="H221" s="91"/>
      <c r="I221" s="92"/>
      <c r="J221" s="110" t="s">
        <v>512</v>
      </c>
      <c r="K221" s="92" t="s">
        <v>594</v>
      </c>
      <c r="L221" s="92" t="e">
        <f>INDEX('[26]PENINGKATAN SALURAN DRAINASE'!$D$4:$D$90,MATCH('KEGIATAN DBMSDA 2022'!K221,'[26]PENINGKATAN SALURAN DRAINASE'!$D$4:$D$90,0))</f>
        <v>#N/A</v>
      </c>
      <c r="M221" s="92" t="s">
        <v>595</v>
      </c>
      <c r="N221" s="92" t="e">
        <f>INDEX([26]!BARU_1[KELURAHAN],MATCH('KEGIATAN DBMSDA 2022'!K221,[26]!BARU_1[JUDUL],0))</f>
        <v>#REF!</v>
      </c>
      <c r="O221" s="93" t="s">
        <v>735</v>
      </c>
      <c r="P221" s="100" t="s">
        <v>596</v>
      </c>
      <c r="Q221" s="94" t="e">
        <f>#REF!&amp;" "&amp;#REF!</f>
        <v>#REF!</v>
      </c>
      <c r="R221" s="95" t="s">
        <v>66</v>
      </c>
      <c r="S221" s="87"/>
      <c r="T221" s="57">
        <f t="shared" si="63"/>
        <v>200000000</v>
      </c>
      <c r="U221" s="96" t="str">
        <f t="shared" si="62"/>
        <v>PL</v>
      </c>
      <c r="V221" s="87">
        <v>200000000</v>
      </c>
      <c r="W221" s="97" t="s">
        <v>586</v>
      </c>
      <c r="X221" s="98" t="s">
        <v>150</v>
      </c>
      <c r="Y221" s="88" t="s">
        <v>139</v>
      </c>
      <c r="Z221" s="88">
        <v>1</v>
      </c>
      <c r="AA221" s="88"/>
      <c r="AB221" s="57">
        <f t="shared" si="64"/>
        <v>350000</v>
      </c>
      <c r="AC221" s="87">
        <f>IF(AND(T221&gt;1,T221&lt;=200000000),'[26]Data Base PAKAI (INPUT)'!$E$24,IF(AND(T221&gt;200000000),'[26]Data Base PAKAI (INPUT)'!$M$24))</f>
        <v>4</v>
      </c>
      <c r="AD221" s="87">
        <f>IF(AND(T221&gt;1,T221&lt;=200000000),'[26]Data Base PAKAI (INPUT)'!$F$24,IF(AND(T221&gt;200000000,T221&lt;=1000000000),'[26]Data Base PAKAI (INPUT)'!$V$24,IF(AND(T221&gt;1000000000),'[26]Data Base PAKAI (INPUT)'!$Z$24)))</f>
        <v>1</v>
      </c>
      <c r="AE221" s="87">
        <f t="shared" si="65"/>
        <v>600000</v>
      </c>
      <c r="AF221" s="87">
        <f>IF(AND(T221&gt;1,T221&lt;=1000000000),'[26]Data Base PAKAI (INPUT)'!$E$25,IF(AND(T221&gt;1000000000,T221&lt;=5000000000),'[26]Data Base PAKAI (INPUT)'!$Y$25,IF(AND(T221&gt;5000000000,T221&lt;=10000000000),'[26]Data Base PAKAI (INPUT)'!$AG$25)))</f>
        <v>3</v>
      </c>
      <c r="AG221" s="87">
        <f>IF(AND(T221&gt;1,T221&lt;=100000000),'[26]Data Base PAKAI (INPUT)'!$F$25,IF(AND(T221&gt;100000000,T221&lt;=200000000),'[26]Data Base PAKAI (INPUT)'!$J$25,IF(AND(T221&gt;200000000,T221&lt;=250000000),'[26]Data Base PAKAI (INPUT)'!$N$25,IF(AND(T221&gt;250000000,T221&lt;=500000000),'[26]Data Base PAKAI (INPUT)'!$R$25,IF(AND(T221&gt;500000000,T221&lt;=1000000000),'[26]Data Base PAKAI (INPUT)'!$V$25,IF(AND(T221&gt;1000000000,T221&lt;=2500000000),'[26]Data Base PAKAI (INPUT)'!$Z$25,IF(AND(T221&gt;2500000000,T221&lt;=5000000000),'[26]Data Base PAKAI (INPUT)'!$AD$25,IF(AND(T221&gt;5000000000,T221&lt;=10000000000),'[26]Data Base PAKAI (INPUT)'!AH1151))))))))</f>
        <v>4</v>
      </c>
      <c r="AH221" s="87">
        <f t="shared" si="66"/>
        <v>1800000</v>
      </c>
      <c r="AI221" s="87">
        <f t="shared" si="67"/>
        <v>8000000</v>
      </c>
      <c r="AJ221" s="99">
        <f t="shared" si="68"/>
        <v>8000000</v>
      </c>
      <c r="AK221" s="87"/>
      <c r="AL221" s="57">
        <f t="shared" si="69"/>
        <v>181250000</v>
      </c>
    </row>
    <row r="222" spans="1:38" ht="43.5" thickBot="1" x14ac:dyDescent="0.3">
      <c r="A222" s="90"/>
      <c r="B222" s="90"/>
      <c r="C222" s="90"/>
      <c r="D222" s="90"/>
      <c r="E222" s="90"/>
      <c r="F222" s="90"/>
      <c r="G222" s="91"/>
      <c r="H222" s="91"/>
      <c r="I222" s="92"/>
      <c r="J222" s="110" t="s">
        <v>512</v>
      </c>
      <c r="K222" s="92" t="s">
        <v>597</v>
      </c>
      <c r="L222" s="92" t="e">
        <f>INDEX('[26]PENINGKATAN SALURAN DRAINASE'!$D$4:$D$90,MATCH('KEGIATAN DBMSDA 2022'!K222,'[26]PENINGKATAN SALURAN DRAINASE'!$D$4:$D$90,0))</f>
        <v>#N/A</v>
      </c>
      <c r="M222" s="92" t="s">
        <v>598</v>
      </c>
      <c r="N222" s="92" t="e">
        <f>INDEX([26]!BARU_1[KELURAHAN],MATCH('KEGIATAN DBMSDA 2022'!K222,[26]!BARU_1[JUDUL],0))</f>
        <v>#REF!</v>
      </c>
      <c r="O222" s="93" t="s">
        <v>1841</v>
      </c>
      <c r="P222" s="100" t="s">
        <v>235</v>
      </c>
      <c r="Q222" s="94" t="e">
        <f>#REF!&amp;" "&amp;#REF!</f>
        <v>#REF!</v>
      </c>
      <c r="R222" s="95" t="s">
        <v>66</v>
      </c>
      <c r="S222" s="87"/>
      <c r="T222" s="57">
        <f t="shared" si="63"/>
        <v>200000000</v>
      </c>
      <c r="U222" s="96" t="str">
        <f t="shared" si="62"/>
        <v>PL</v>
      </c>
      <c r="V222" s="87">
        <v>200000000</v>
      </c>
      <c r="W222" s="97" t="s">
        <v>586</v>
      </c>
      <c r="X222" s="98" t="s">
        <v>150</v>
      </c>
      <c r="Y222" s="88" t="s">
        <v>139</v>
      </c>
      <c r="Z222" s="88">
        <v>1</v>
      </c>
      <c r="AA222" s="88"/>
      <c r="AB222" s="57">
        <f t="shared" si="64"/>
        <v>350000</v>
      </c>
      <c r="AC222" s="87">
        <f>IF(AND(T222&gt;1,T222&lt;=200000000),'[26]Data Base PAKAI (INPUT)'!$E$24,IF(AND(T222&gt;200000000),'[26]Data Base PAKAI (INPUT)'!$M$24))</f>
        <v>4</v>
      </c>
      <c r="AD222" s="87">
        <f>IF(AND(T222&gt;1,T222&lt;=200000000),'[26]Data Base PAKAI (INPUT)'!$F$24,IF(AND(T222&gt;200000000,T222&lt;=1000000000),'[26]Data Base PAKAI (INPUT)'!$V$24,IF(AND(T222&gt;1000000000),'[26]Data Base PAKAI (INPUT)'!$Z$24)))</f>
        <v>1</v>
      </c>
      <c r="AE222" s="87">
        <f t="shared" si="65"/>
        <v>600000</v>
      </c>
      <c r="AF222" s="87">
        <f>IF(AND(T222&gt;1,T222&lt;=1000000000),'[26]Data Base PAKAI (INPUT)'!$E$25,IF(AND(T222&gt;1000000000,T222&lt;=5000000000),'[26]Data Base PAKAI (INPUT)'!$Y$25,IF(AND(T222&gt;5000000000,T222&lt;=10000000000),'[26]Data Base PAKAI (INPUT)'!$AG$25)))</f>
        <v>3</v>
      </c>
      <c r="AG222" s="87">
        <f>IF(AND(T222&gt;1,T222&lt;=100000000),'[26]Data Base PAKAI (INPUT)'!$F$25,IF(AND(T222&gt;100000000,T222&lt;=200000000),'[26]Data Base PAKAI (INPUT)'!$J$25,IF(AND(T222&gt;200000000,T222&lt;=250000000),'[26]Data Base PAKAI (INPUT)'!$N$25,IF(AND(T222&gt;250000000,T222&lt;=500000000),'[26]Data Base PAKAI (INPUT)'!$R$25,IF(AND(T222&gt;500000000,T222&lt;=1000000000),'[26]Data Base PAKAI (INPUT)'!$V$25,IF(AND(T222&gt;1000000000,T222&lt;=2500000000),'[26]Data Base PAKAI (INPUT)'!$Z$25,IF(AND(T222&gt;2500000000,T222&lt;=5000000000),'[26]Data Base PAKAI (INPUT)'!$AD$25,IF(AND(T222&gt;5000000000,T222&lt;=10000000000),'[26]Data Base PAKAI (INPUT)'!AH1154))))))))</f>
        <v>4</v>
      </c>
      <c r="AH222" s="87">
        <f t="shared" si="66"/>
        <v>1800000</v>
      </c>
      <c r="AI222" s="87">
        <f t="shared" si="67"/>
        <v>8000000</v>
      </c>
      <c r="AJ222" s="99">
        <f t="shared" si="68"/>
        <v>8000000</v>
      </c>
      <c r="AK222" s="87"/>
      <c r="AL222" s="57">
        <f t="shared" si="69"/>
        <v>181250000</v>
      </c>
    </row>
    <row r="223" spans="1:38" ht="43.5" thickBot="1" x14ac:dyDescent="0.3">
      <c r="A223" s="90"/>
      <c r="B223" s="90"/>
      <c r="C223" s="90"/>
      <c r="D223" s="90"/>
      <c r="E223" s="90"/>
      <c r="F223" s="90"/>
      <c r="G223" s="91"/>
      <c r="H223" s="91"/>
      <c r="I223" s="92"/>
      <c r="J223" s="110" t="s">
        <v>512</v>
      </c>
      <c r="K223" s="92" t="s">
        <v>599</v>
      </c>
      <c r="L223" s="92" t="e">
        <f>INDEX('[26]PENINGKATAN SALURAN DRAINASE'!$D$4:$D$90,MATCH('KEGIATAN DBMSDA 2022'!K223,'[26]PENINGKATAN SALURAN DRAINASE'!$D$4:$D$90,0))</f>
        <v>#N/A</v>
      </c>
      <c r="M223" s="92" t="s">
        <v>600</v>
      </c>
      <c r="N223" s="92" t="e">
        <f>INDEX([26]!BARU_1[KELURAHAN],MATCH('KEGIATAN DBMSDA 2022'!K223,[26]!BARU_1[JUDUL],0))</f>
        <v>#REF!</v>
      </c>
      <c r="O223" s="93" t="s">
        <v>124</v>
      </c>
      <c r="P223" s="100" t="s">
        <v>601</v>
      </c>
      <c r="Q223" s="94" t="e">
        <f>#REF!&amp;" "&amp;#REF!</f>
        <v>#REF!</v>
      </c>
      <c r="R223" s="95" t="s">
        <v>66</v>
      </c>
      <c r="S223" s="87"/>
      <c r="T223" s="57">
        <f t="shared" si="63"/>
        <v>90000000</v>
      </c>
      <c r="U223" s="96" t="str">
        <f t="shared" si="62"/>
        <v>PL</v>
      </c>
      <c r="V223" s="87">
        <v>90000000</v>
      </c>
      <c r="W223" s="97" t="s">
        <v>602</v>
      </c>
      <c r="X223" s="98" t="s">
        <v>150</v>
      </c>
      <c r="Y223" s="88" t="s">
        <v>139</v>
      </c>
      <c r="Z223" s="88">
        <v>1</v>
      </c>
      <c r="AA223" s="88"/>
      <c r="AB223" s="57">
        <f t="shared" si="64"/>
        <v>350000</v>
      </c>
      <c r="AC223" s="87">
        <f>IF(AND(T223&gt;1,T223&lt;=200000000),'[26]Data Base PAKAI (INPUT)'!$E$24,IF(AND(T223&gt;200000000),'[26]Data Base PAKAI (INPUT)'!$M$24))</f>
        <v>4</v>
      </c>
      <c r="AD223" s="87">
        <f>IF(AND(T223&gt;1,T223&lt;=200000000),'[26]Data Base PAKAI (INPUT)'!$F$24,IF(AND(T223&gt;200000000,T223&lt;=1000000000),'[26]Data Base PAKAI (INPUT)'!$V$24,IF(AND(T223&gt;1000000000),'[26]Data Base PAKAI (INPUT)'!$Z$24)))</f>
        <v>1</v>
      </c>
      <c r="AE223" s="87">
        <f t="shared" si="65"/>
        <v>600000</v>
      </c>
      <c r="AF223" s="87">
        <f>IF(AND(T223&gt;1,T223&lt;=1000000000),'[26]Data Base PAKAI (INPUT)'!$E$25,IF(AND(T223&gt;1000000000,T223&lt;=5000000000),'[26]Data Base PAKAI (INPUT)'!$Y$25,IF(AND(T223&gt;5000000000,T223&lt;=10000000000),'[26]Data Base PAKAI (INPUT)'!$AG$25)))</f>
        <v>3</v>
      </c>
      <c r="AG223" s="87">
        <f>IF(AND(T223&gt;1,T223&lt;=100000000),'[26]Data Base PAKAI (INPUT)'!$F$25,IF(AND(T223&gt;100000000,T223&lt;=200000000),'[26]Data Base PAKAI (INPUT)'!$J$25,IF(AND(T223&gt;200000000,T223&lt;=250000000),'[26]Data Base PAKAI (INPUT)'!$N$25,IF(AND(T223&gt;250000000,T223&lt;=500000000),'[26]Data Base PAKAI (INPUT)'!$R$25,IF(AND(T223&gt;500000000,T223&lt;=1000000000),'[26]Data Base PAKAI (INPUT)'!$V$25,IF(AND(T223&gt;1000000000,T223&lt;=2500000000),'[26]Data Base PAKAI (INPUT)'!$Z$25,IF(AND(T223&gt;2500000000,T223&lt;=5000000000),'[26]Data Base PAKAI (INPUT)'!$AD$25,IF(AND(T223&gt;5000000000,T223&lt;=10000000000),'[26]Data Base PAKAI (INPUT)'!AH1155))))))))</f>
        <v>3</v>
      </c>
      <c r="AH223" s="87">
        <f t="shared" si="66"/>
        <v>1350000</v>
      </c>
      <c r="AI223" s="87">
        <f t="shared" si="67"/>
        <v>3600000</v>
      </c>
      <c r="AJ223" s="99">
        <f t="shared" si="68"/>
        <v>3600000</v>
      </c>
      <c r="AK223" s="87"/>
      <c r="AL223" s="57">
        <f t="shared" si="69"/>
        <v>80500000</v>
      </c>
    </row>
    <row r="224" spans="1:38" ht="43.5" thickBot="1" x14ac:dyDescent="0.3">
      <c r="A224" s="90"/>
      <c r="B224" s="90"/>
      <c r="C224" s="90"/>
      <c r="D224" s="90"/>
      <c r="E224" s="90"/>
      <c r="F224" s="90"/>
      <c r="G224" s="91"/>
      <c r="H224" s="91"/>
      <c r="I224" s="92"/>
      <c r="J224" s="110" t="s">
        <v>512</v>
      </c>
      <c r="K224" s="92" t="s">
        <v>603</v>
      </c>
      <c r="L224" s="92" t="e">
        <f>INDEX('[26]PENINGKATAN SALURAN DRAINASE'!$D$4:$D$90,MATCH('KEGIATAN DBMSDA 2022'!K224,'[26]PENINGKATAN SALURAN DRAINASE'!$D$4:$D$90,0))</f>
        <v>#N/A</v>
      </c>
      <c r="M224" s="92" t="s">
        <v>604</v>
      </c>
      <c r="N224" s="92" t="e">
        <f>INDEX([26]!BARU_1[KELURAHAN],MATCH('KEGIATAN DBMSDA 2022'!K224,[26]!BARU_1[JUDUL],0))</f>
        <v>#REF!</v>
      </c>
      <c r="O224" s="93" t="s">
        <v>124</v>
      </c>
      <c r="P224" s="100" t="s">
        <v>605</v>
      </c>
      <c r="Q224" s="94" t="e">
        <f>#REF!&amp;" "&amp;#REF!</f>
        <v>#REF!</v>
      </c>
      <c r="R224" s="95" t="s">
        <v>66</v>
      </c>
      <c r="S224" s="87"/>
      <c r="T224" s="57">
        <f t="shared" si="63"/>
        <v>90000000</v>
      </c>
      <c r="U224" s="96" t="str">
        <f t="shared" si="62"/>
        <v>PL</v>
      </c>
      <c r="V224" s="87">
        <v>90000000</v>
      </c>
      <c r="W224" s="97" t="s">
        <v>602</v>
      </c>
      <c r="X224" s="98" t="s">
        <v>150</v>
      </c>
      <c r="Y224" s="88" t="s">
        <v>139</v>
      </c>
      <c r="Z224" s="88">
        <v>1</v>
      </c>
      <c r="AA224" s="88"/>
      <c r="AB224" s="57">
        <f t="shared" si="64"/>
        <v>350000</v>
      </c>
      <c r="AC224" s="87">
        <f>IF(AND(T224&gt;1,T224&lt;=200000000),'[26]Data Base PAKAI (INPUT)'!$E$24,IF(AND(T224&gt;200000000),'[26]Data Base PAKAI (INPUT)'!$M$24))</f>
        <v>4</v>
      </c>
      <c r="AD224" s="87">
        <f>IF(AND(T224&gt;1,T224&lt;=200000000),'[26]Data Base PAKAI (INPUT)'!$F$24,IF(AND(T224&gt;200000000,T224&lt;=1000000000),'[26]Data Base PAKAI (INPUT)'!$V$24,IF(AND(T224&gt;1000000000),'[26]Data Base PAKAI (INPUT)'!$Z$24)))</f>
        <v>1</v>
      </c>
      <c r="AE224" s="87">
        <f t="shared" si="65"/>
        <v>600000</v>
      </c>
      <c r="AF224" s="87">
        <f>IF(AND(T224&gt;1,T224&lt;=1000000000),'[26]Data Base PAKAI (INPUT)'!$E$25,IF(AND(T224&gt;1000000000,T224&lt;=5000000000),'[26]Data Base PAKAI (INPUT)'!$Y$25,IF(AND(T224&gt;5000000000,T224&lt;=10000000000),'[26]Data Base PAKAI (INPUT)'!$AG$25)))</f>
        <v>3</v>
      </c>
      <c r="AG224" s="87">
        <f>IF(AND(T224&gt;1,T224&lt;=100000000),'[26]Data Base PAKAI (INPUT)'!$F$25,IF(AND(T224&gt;100000000,T224&lt;=200000000),'[26]Data Base PAKAI (INPUT)'!$J$25,IF(AND(T224&gt;200000000,T224&lt;=250000000),'[26]Data Base PAKAI (INPUT)'!$N$25,IF(AND(T224&gt;250000000,T224&lt;=500000000),'[26]Data Base PAKAI (INPUT)'!$R$25,IF(AND(T224&gt;500000000,T224&lt;=1000000000),'[26]Data Base PAKAI (INPUT)'!$V$25,IF(AND(T224&gt;1000000000,T224&lt;=2500000000),'[26]Data Base PAKAI (INPUT)'!$Z$25,IF(AND(T224&gt;2500000000,T224&lt;=5000000000),'[26]Data Base PAKAI (INPUT)'!$AD$25,IF(AND(T224&gt;5000000000,T224&lt;=10000000000),'[26]Data Base PAKAI (INPUT)'!AH1156))))))))</f>
        <v>3</v>
      </c>
      <c r="AH224" s="87">
        <f t="shared" si="66"/>
        <v>1350000</v>
      </c>
      <c r="AI224" s="87">
        <f t="shared" si="67"/>
        <v>3600000</v>
      </c>
      <c r="AJ224" s="99">
        <f t="shared" si="68"/>
        <v>3600000</v>
      </c>
      <c r="AK224" s="87"/>
      <c r="AL224" s="57">
        <f t="shared" si="69"/>
        <v>80500000</v>
      </c>
    </row>
    <row r="225" spans="1:38" ht="43.5" thickBot="1" x14ac:dyDescent="0.3">
      <c r="A225" s="90"/>
      <c r="B225" s="90"/>
      <c r="C225" s="90"/>
      <c r="D225" s="90"/>
      <c r="E225" s="90"/>
      <c r="F225" s="90"/>
      <c r="G225" s="91"/>
      <c r="H225" s="91"/>
      <c r="I225" s="92"/>
      <c r="J225" s="110" t="s">
        <v>512</v>
      </c>
      <c r="K225" s="92" t="s">
        <v>606</v>
      </c>
      <c r="L225" s="92" t="e">
        <f>INDEX('[26]PENINGKATAN SALURAN DRAINASE'!$D$4:$D$90,MATCH('KEGIATAN DBMSDA 2022'!K225,'[26]PENINGKATAN SALURAN DRAINASE'!$D$4:$D$90,0))</f>
        <v>#N/A</v>
      </c>
      <c r="M225" s="92" t="s">
        <v>607</v>
      </c>
      <c r="N225" s="92" t="e">
        <f>INDEX([26]!BARU_1[KELURAHAN],MATCH('KEGIATAN DBMSDA 2022'!K225,[26]!BARU_1[JUDUL],0))</f>
        <v>#REF!</v>
      </c>
      <c r="O225" s="93" t="s">
        <v>124</v>
      </c>
      <c r="P225" s="100" t="s">
        <v>608</v>
      </c>
      <c r="Q225" s="94" t="e">
        <f>#REF!&amp;" "&amp;#REF!</f>
        <v>#REF!</v>
      </c>
      <c r="R225" s="95" t="s">
        <v>66</v>
      </c>
      <c r="S225" s="87"/>
      <c r="T225" s="57">
        <f t="shared" si="63"/>
        <v>100000000</v>
      </c>
      <c r="U225" s="96" t="str">
        <f t="shared" si="62"/>
        <v>PL</v>
      </c>
      <c r="V225" s="87">
        <v>100000000</v>
      </c>
      <c r="W225" s="97" t="s">
        <v>602</v>
      </c>
      <c r="X225" s="98" t="s">
        <v>150</v>
      </c>
      <c r="Y225" s="88" t="s">
        <v>139</v>
      </c>
      <c r="Z225" s="88">
        <v>1</v>
      </c>
      <c r="AA225" s="88"/>
      <c r="AB225" s="57">
        <f t="shared" si="64"/>
        <v>350000</v>
      </c>
      <c r="AC225" s="87">
        <f>IF(AND(T225&gt;1,T225&lt;=200000000),'[26]Data Base PAKAI (INPUT)'!$E$24,IF(AND(T225&gt;200000000),'[26]Data Base PAKAI (INPUT)'!$M$24))</f>
        <v>4</v>
      </c>
      <c r="AD225" s="87">
        <f>IF(AND(T225&gt;1,T225&lt;=200000000),'[26]Data Base PAKAI (INPUT)'!$F$24,IF(AND(T225&gt;200000000,T225&lt;=1000000000),'[26]Data Base PAKAI (INPUT)'!$V$24,IF(AND(T225&gt;1000000000),'[26]Data Base PAKAI (INPUT)'!$Z$24)))</f>
        <v>1</v>
      </c>
      <c r="AE225" s="87">
        <f t="shared" si="65"/>
        <v>600000</v>
      </c>
      <c r="AF225" s="87">
        <f>IF(AND(T225&gt;1,T225&lt;=1000000000),'[26]Data Base PAKAI (INPUT)'!$E$25,IF(AND(T225&gt;1000000000,T225&lt;=5000000000),'[26]Data Base PAKAI (INPUT)'!$Y$25,IF(AND(T225&gt;5000000000,T225&lt;=10000000000),'[26]Data Base PAKAI (INPUT)'!$AG$25)))</f>
        <v>3</v>
      </c>
      <c r="AG225" s="87">
        <f>IF(AND(T225&gt;1,T225&lt;=100000000),'[26]Data Base PAKAI (INPUT)'!$F$25,IF(AND(T225&gt;100000000,T225&lt;=200000000),'[26]Data Base PAKAI (INPUT)'!$J$25,IF(AND(T225&gt;200000000,T225&lt;=250000000),'[26]Data Base PAKAI (INPUT)'!$N$25,IF(AND(T225&gt;250000000,T225&lt;=500000000),'[26]Data Base PAKAI (INPUT)'!$R$25,IF(AND(T225&gt;500000000,T225&lt;=1000000000),'[26]Data Base PAKAI (INPUT)'!$V$25,IF(AND(T225&gt;1000000000,T225&lt;=2500000000),'[26]Data Base PAKAI (INPUT)'!$Z$25,IF(AND(T225&gt;2500000000,T225&lt;=5000000000),'[26]Data Base PAKAI (INPUT)'!$AD$25,IF(AND(T225&gt;5000000000,T225&lt;=10000000000),'[26]Data Base PAKAI (INPUT)'!AH1157))))))))</f>
        <v>3</v>
      </c>
      <c r="AH225" s="87">
        <f t="shared" si="66"/>
        <v>1350000</v>
      </c>
      <c r="AI225" s="87">
        <f t="shared" si="67"/>
        <v>4000000</v>
      </c>
      <c r="AJ225" s="99">
        <f t="shared" si="68"/>
        <v>4000000</v>
      </c>
      <c r="AK225" s="87"/>
      <c r="AL225" s="57">
        <f t="shared" si="69"/>
        <v>89700000</v>
      </c>
    </row>
    <row r="226" spans="1:38" ht="43.5" thickBot="1" x14ac:dyDescent="0.3">
      <c r="A226" s="90"/>
      <c r="B226" s="90"/>
      <c r="C226" s="90"/>
      <c r="D226" s="90"/>
      <c r="E226" s="90"/>
      <c r="F226" s="90"/>
      <c r="G226" s="91"/>
      <c r="H226" s="91"/>
      <c r="I226" s="92"/>
      <c r="J226" s="110" t="s">
        <v>512</v>
      </c>
      <c r="K226" s="92" t="s">
        <v>609</v>
      </c>
      <c r="L226" s="92" t="e">
        <f>INDEX('[26]PENINGKATAN SALURAN DRAINASE'!$D$4:$D$90,MATCH('KEGIATAN DBMSDA 2022'!K226,'[26]PENINGKATAN SALURAN DRAINASE'!$D$4:$D$90,0))</f>
        <v>#N/A</v>
      </c>
      <c r="M226" s="92" t="s">
        <v>610</v>
      </c>
      <c r="N226" s="92" t="e">
        <f>INDEX([26]!BARU_1[KELURAHAN],MATCH('KEGIATAN DBMSDA 2022'!K226,[26]!BARU_1[JUDUL],0))</f>
        <v>#REF!</v>
      </c>
      <c r="O226" s="93" t="s">
        <v>124</v>
      </c>
      <c r="P226" s="100" t="s">
        <v>611</v>
      </c>
      <c r="Q226" s="94" t="e">
        <f>#REF!&amp;" "&amp;#REF!</f>
        <v>#REF!</v>
      </c>
      <c r="R226" s="95" t="s">
        <v>66</v>
      </c>
      <c r="S226" s="87"/>
      <c r="T226" s="57">
        <f t="shared" si="63"/>
        <v>90000000</v>
      </c>
      <c r="U226" s="96" t="str">
        <f t="shared" si="62"/>
        <v>PL</v>
      </c>
      <c r="V226" s="87">
        <v>90000000</v>
      </c>
      <c r="W226" s="97" t="s">
        <v>602</v>
      </c>
      <c r="X226" s="98" t="s">
        <v>150</v>
      </c>
      <c r="Y226" s="88" t="s">
        <v>139</v>
      </c>
      <c r="Z226" s="88">
        <v>1</v>
      </c>
      <c r="AA226" s="88"/>
      <c r="AB226" s="57">
        <f t="shared" si="64"/>
        <v>350000</v>
      </c>
      <c r="AC226" s="87">
        <f>IF(AND(T226&gt;1,T226&lt;=200000000),'[26]Data Base PAKAI (INPUT)'!$E$24,IF(AND(T226&gt;200000000),'[26]Data Base PAKAI (INPUT)'!$M$24))</f>
        <v>4</v>
      </c>
      <c r="AD226" s="87">
        <f>IF(AND(T226&gt;1,T226&lt;=200000000),'[26]Data Base PAKAI (INPUT)'!$F$24,IF(AND(T226&gt;200000000,T226&lt;=1000000000),'[26]Data Base PAKAI (INPUT)'!$V$24,IF(AND(T226&gt;1000000000),'[26]Data Base PAKAI (INPUT)'!$Z$24)))</f>
        <v>1</v>
      </c>
      <c r="AE226" s="87">
        <f t="shared" si="65"/>
        <v>600000</v>
      </c>
      <c r="AF226" s="87">
        <f>IF(AND(T226&gt;1,T226&lt;=1000000000),'[26]Data Base PAKAI (INPUT)'!$E$25,IF(AND(T226&gt;1000000000,T226&lt;=5000000000),'[26]Data Base PAKAI (INPUT)'!$Y$25,IF(AND(T226&gt;5000000000,T226&lt;=10000000000),'[26]Data Base PAKAI (INPUT)'!$AG$25)))</f>
        <v>3</v>
      </c>
      <c r="AG226" s="87">
        <f>IF(AND(T226&gt;1,T226&lt;=100000000),'[26]Data Base PAKAI (INPUT)'!$F$25,IF(AND(T226&gt;100000000,T226&lt;=200000000),'[26]Data Base PAKAI (INPUT)'!$J$25,IF(AND(T226&gt;200000000,T226&lt;=250000000),'[26]Data Base PAKAI (INPUT)'!$N$25,IF(AND(T226&gt;250000000,T226&lt;=500000000),'[26]Data Base PAKAI (INPUT)'!$R$25,IF(AND(T226&gt;500000000,T226&lt;=1000000000),'[26]Data Base PAKAI (INPUT)'!$V$25,IF(AND(T226&gt;1000000000,T226&lt;=2500000000),'[26]Data Base PAKAI (INPUT)'!$Z$25,IF(AND(T226&gt;2500000000,T226&lt;=5000000000),'[26]Data Base PAKAI (INPUT)'!$AD$25,IF(AND(T226&gt;5000000000,T226&lt;=10000000000),'[26]Data Base PAKAI (INPUT)'!AH1158))))))))</f>
        <v>3</v>
      </c>
      <c r="AH226" s="87">
        <f t="shared" si="66"/>
        <v>1350000</v>
      </c>
      <c r="AI226" s="87">
        <f t="shared" si="67"/>
        <v>3600000</v>
      </c>
      <c r="AJ226" s="99">
        <f t="shared" si="68"/>
        <v>3600000</v>
      </c>
      <c r="AK226" s="87"/>
      <c r="AL226" s="57">
        <f t="shared" si="69"/>
        <v>80500000</v>
      </c>
    </row>
    <row r="227" spans="1:38" ht="43.5" thickBot="1" x14ac:dyDescent="0.3">
      <c r="A227" s="90"/>
      <c r="B227" s="90"/>
      <c r="C227" s="90"/>
      <c r="D227" s="90"/>
      <c r="E227" s="90"/>
      <c r="F227" s="90"/>
      <c r="G227" s="91"/>
      <c r="H227" s="91"/>
      <c r="I227" s="92"/>
      <c r="J227" s="110" t="s">
        <v>512</v>
      </c>
      <c r="K227" s="92" t="s">
        <v>612</v>
      </c>
      <c r="L227" s="92" t="e">
        <f>INDEX('[26]PENINGKATAN SALURAN DRAINASE'!$D$4:$D$90,MATCH('KEGIATAN DBMSDA 2022'!K227,'[26]PENINGKATAN SALURAN DRAINASE'!$D$4:$D$90,0))</f>
        <v>#N/A</v>
      </c>
      <c r="M227" s="92" t="s">
        <v>613</v>
      </c>
      <c r="N227" s="92" t="e">
        <f>INDEX([26]!BARU_1[KELURAHAN],MATCH('KEGIATAN DBMSDA 2022'!K227,[26]!BARU_1[JUDUL],0))</f>
        <v>#REF!</v>
      </c>
      <c r="O227" s="93" t="s">
        <v>124</v>
      </c>
      <c r="P227" s="100" t="s">
        <v>614</v>
      </c>
      <c r="Q227" s="94" t="e">
        <f>#REF!&amp;" "&amp;#REF!</f>
        <v>#REF!</v>
      </c>
      <c r="R227" s="95" t="s">
        <v>66</v>
      </c>
      <c r="S227" s="87"/>
      <c r="T227" s="57">
        <f t="shared" si="63"/>
        <v>90000000</v>
      </c>
      <c r="U227" s="96" t="str">
        <f t="shared" si="62"/>
        <v>PL</v>
      </c>
      <c r="V227" s="87">
        <v>90000000</v>
      </c>
      <c r="W227" s="97" t="s">
        <v>602</v>
      </c>
      <c r="X227" s="98" t="s">
        <v>150</v>
      </c>
      <c r="Y227" s="88" t="s">
        <v>139</v>
      </c>
      <c r="Z227" s="88">
        <v>1</v>
      </c>
      <c r="AA227" s="88"/>
      <c r="AB227" s="57">
        <f t="shared" si="64"/>
        <v>350000</v>
      </c>
      <c r="AC227" s="87">
        <f>IF(AND(T227&gt;1,T227&lt;=200000000),'[26]Data Base PAKAI (INPUT)'!$E$24,IF(AND(T227&gt;200000000),'[26]Data Base PAKAI (INPUT)'!$M$24))</f>
        <v>4</v>
      </c>
      <c r="AD227" s="87">
        <f>IF(AND(T227&gt;1,T227&lt;=200000000),'[26]Data Base PAKAI (INPUT)'!$F$24,IF(AND(T227&gt;200000000,T227&lt;=1000000000),'[26]Data Base PAKAI (INPUT)'!$V$24,IF(AND(T227&gt;1000000000),'[26]Data Base PAKAI (INPUT)'!$Z$24)))</f>
        <v>1</v>
      </c>
      <c r="AE227" s="87">
        <f t="shared" si="65"/>
        <v>600000</v>
      </c>
      <c r="AF227" s="87">
        <f>IF(AND(T227&gt;1,T227&lt;=1000000000),'[26]Data Base PAKAI (INPUT)'!$E$25,IF(AND(T227&gt;1000000000,T227&lt;=5000000000),'[26]Data Base PAKAI (INPUT)'!$Y$25,IF(AND(T227&gt;5000000000,T227&lt;=10000000000),'[26]Data Base PAKAI (INPUT)'!$AG$25)))</f>
        <v>3</v>
      </c>
      <c r="AG227" s="87">
        <f>IF(AND(T227&gt;1,T227&lt;=100000000),'[26]Data Base PAKAI (INPUT)'!$F$25,IF(AND(T227&gt;100000000,T227&lt;=200000000),'[26]Data Base PAKAI (INPUT)'!$J$25,IF(AND(T227&gt;200000000,T227&lt;=250000000),'[26]Data Base PAKAI (INPUT)'!$N$25,IF(AND(T227&gt;250000000,T227&lt;=500000000),'[26]Data Base PAKAI (INPUT)'!$R$25,IF(AND(T227&gt;500000000,T227&lt;=1000000000),'[26]Data Base PAKAI (INPUT)'!$V$25,IF(AND(T227&gt;1000000000,T227&lt;=2500000000),'[26]Data Base PAKAI (INPUT)'!$Z$25,IF(AND(T227&gt;2500000000,T227&lt;=5000000000),'[26]Data Base PAKAI (INPUT)'!$AD$25,IF(AND(T227&gt;5000000000,T227&lt;=10000000000),'[26]Data Base PAKAI (INPUT)'!AH1159))))))))</f>
        <v>3</v>
      </c>
      <c r="AH227" s="87">
        <f t="shared" si="66"/>
        <v>1350000</v>
      </c>
      <c r="AI227" s="87">
        <f t="shared" si="67"/>
        <v>3600000</v>
      </c>
      <c r="AJ227" s="99">
        <f t="shared" si="68"/>
        <v>3600000</v>
      </c>
      <c r="AK227" s="87"/>
      <c r="AL227" s="57">
        <f t="shared" si="69"/>
        <v>80500000</v>
      </c>
    </row>
    <row r="228" spans="1:38" ht="43.5" thickBot="1" x14ac:dyDescent="0.3">
      <c r="A228" s="90"/>
      <c r="B228" s="90"/>
      <c r="C228" s="90"/>
      <c r="D228" s="90"/>
      <c r="E228" s="90"/>
      <c r="F228" s="90"/>
      <c r="G228" s="91"/>
      <c r="H228" s="91"/>
      <c r="I228" s="92"/>
      <c r="J228" s="110" t="s">
        <v>512</v>
      </c>
      <c r="K228" s="92" t="s">
        <v>615</v>
      </c>
      <c r="L228" s="92" t="e">
        <f>INDEX('[26]PENINGKATAN SALURAN DRAINASE'!$D$4:$D$90,MATCH('KEGIATAN DBMSDA 2022'!K228,'[26]PENINGKATAN SALURAN DRAINASE'!$D$4:$D$90,0))</f>
        <v>#N/A</v>
      </c>
      <c r="M228" s="92" t="s">
        <v>616</v>
      </c>
      <c r="N228" s="92" t="e">
        <f>INDEX([26]!BARU_1[KELURAHAN],MATCH('KEGIATAN DBMSDA 2022'!K228,[26]!BARU_1[JUDUL],0))</f>
        <v>#REF!</v>
      </c>
      <c r="O228" s="93" t="s">
        <v>124</v>
      </c>
      <c r="P228" s="100" t="s">
        <v>605</v>
      </c>
      <c r="Q228" s="94" t="e">
        <f>#REF!&amp;" "&amp;#REF!</f>
        <v>#REF!</v>
      </c>
      <c r="R228" s="95" t="s">
        <v>66</v>
      </c>
      <c r="S228" s="87"/>
      <c r="T228" s="57">
        <f t="shared" si="63"/>
        <v>90000000</v>
      </c>
      <c r="U228" s="96" t="str">
        <f t="shared" si="62"/>
        <v>PL</v>
      </c>
      <c r="V228" s="87">
        <v>90000000</v>
      </c>
      <c r="W228" s="97" t="s">
        <v>602</v>
      </c>
      <c r="X228" s="98" t="s">
        <v>150</v>
      </c>
      <c r="Y228" s="88" t="s">
        <v>139</v>
      </c>
      <c r="Z228" s="88">
        <v>1</v>
      </c>
      <c r="AA228" s="88"/>
      <c r="AB228" s="57">
        <f t="shared" si="64"/>
        <v>350000</v>
      </c>
      <c r="AC228" s="87">
        <f>IF(AND(T228&gt;1,T228&lt;=200000000),'[26]Data Base PAKAI (INPUT)'!$E$24,IF(AND(T228&gt;200000000),'[26]Data Base PAKAI (INPUT)'!$M$24))</f>
        <v>4</v>
      </c>
      <c r="AD228" s="87">
        <f>IF(AND(T228&gt;1,T228&lt;=200000000),'[26]Data Base PAKAI (INPUT)'!$F$24,IF(AND(T228&gt;200000000,T228&lt;=1000000000),'[26]Data Base PAKAI (INPUT)'!$V$24,IF(AND(T228&gt;1000000000),'[26]Data Base PAKAI (INPUT)'!$Z$24)))</f>
        <v>1</v>
      </c>
      <c r="AE228" s="87">
        <f t="shared" si="65"/>
        <v>600000</v>
      </c>
      <c r="AF228" s="87">
        <f>IF(AND(T228&gt;1,T228&lt;=1000000000),'[26]Data Base PAKAI (INPUT)'!$E$25,IF(AND(T228&gt;1000000000,T228&lt;=5000000000),'[26]Data Base PAKAI (INPUT)'!$Y$25,IF(AND(T228&gt;5000000000,T228&lt;=10000000000),'[26]Data Base PAKAI (INPUT)'!$AG$25)))</f>
        <v>3</v>
      </c>
      <c r="AG228" s="87">
        <f>IF(AND(T228&gt;1,T228&lt;=100000000),'[26]Data Base PAKAI (INPUT)'!$F$25,IF(AND(T228&gt;100000000,T228&lt;=200000000),'[26]Data Base PAKAI (INPUT)'!$J$25,IF(AND(T228&gt;200000000,T228&lt;=250000000),'[26]Data Base PAKAI (INPUT)'!$N$25,IF(AND(T228&gt;250000000,T228&lt;=500000000),'[26]Data Base PAKAI (INPUT)'!$R$25,IF(AND(T228&gt;500000000,T228&lt;=1000000000),'[26]Data Base PAKAI (INPUT)'!$V$25,IF(AND(T228&gt;1000000000,T228&lt;=2500000000),'[26]Data Base PAKAI (INPUT)'!$Z$25,IF(AND(T228&gt;2500000000,T228&lt;=5000000000),'[26]Data Base PAKAI (INPUT)'!$AD$25,IF(AND(T228&gt;5000000000,T228&lt;=10000000000),'[26]Data Base PAKAI (INPUT)'!AH1160))))))))</f>
        <v>3</v>
      </c>
      <c r="AH228" s="87">
        <f t="shared" si="66"/>
        <v>1350000</v>
      </c>
      <c r="AI228" s="87">
        <f t="shared" si="67"/>
        <v>3600000</v>
      </c>
      <c r="AJ228" s="99">
        <f t="shared" si="68"/>
        <v>3600000</v>
      </c>
      <c r="AK228" s="87"/>
      <c r="AL228" s="57">
        <f t="shared" si="69"/>
        <v>80500000</v>
      </c>
    </row>
    <row r="229" spans="1:38" ht="43.5" thickBot="1" x14ac:dyDescent="0.3">
      <c r="A229" s="90"/>
      <c r="B229" s="90"/>
      <c r="C229" s="90"/>
      <c r="D229" s="90"/>
      <c r="E229" s="90"/>
      <c r="F229" s="90"/>
      <c r="G229" s="91"/>
      <c r="H229" s="91"/>
      <c r="I229" s="92"/>
      <c r="J229" s="110" t="s">
        <v>512</v>
      </c>
      <c r="K229" s="92" t="s">
        <v>617</v>
      </c>
      <c r="L229" s="92" t="e">
        <f>INDEX('[26]PENINGKATAN SALURAN DRAINASE'!$D$4:$D$90,MATCH('KEGIATAN DBMSDA 2022'!K229,'[26]PENINGKATAN SALURAN DRAINASE'!$D$4:$D$90,0))</f>
        <v>#N/A</v>
      </c>
      <c r="M229" s="92" t="s">
        <v>618</v>
      </c>
      <c r="N229" s="92" t="e">
        <f>INDEX([26]!BARU_1[KELURAHAN],MATCH('KEGIATAN DBMSDA 2022'!K229,[26]!BARU_1[JUDUL],0))</f>
        <v>#REF!</v>
      </c>
      <c r="O229" s="93" t="s">
        <v>124</v>
      </c>
      <c r="P229" s="100" t="s">
        <v>619</v>
      </c>
      <c r="Q229" s="94" t="e">
        <f>#REF!&amp;" "&amp;#REF!</f>
        <v>#REF!</v>
      </c>
      <c r="R229" s="95" t="s">
        <v>66</v>
      </c>
      <c r="S229" s="87"/>
      <c r="T229" s="57">
        <f t="shared" si="63"/>
        <v>50000000</v>
      </c>
      <c r="U229" s="96" t="str">
        <f t="shared" si="62"/>
        <v>PL</v>
      </c>
      <c r="V229" s="87">
        <v>50000000</v>
      </c>
      <c r="W229" s="97" t="s">
        <v>602</v>
      </c>
      <c r="X229" s="98" t="s">
        <v>150</v>
      </c>
      <c r="Y229" s="88" t="s">
        <v>139</v>
      </c>
      <c r="Z229" s="88">
        <v>1</v>
      </c>
      <c r="AA229" s="88"/>
      <c r="AB229" s="57">
        <f t="shared" si="64"/>
        <v>350000</v>
      </c>
      <c r="AC229" s="87">
        <f>IF(AND(T229&gt;1,T229&lt;=200000000),'[26]Data Base PAKAI (INPUT)'!$E$24,IF(AND(T229&gt;200000000),'[26]Data Base PAKAI (INPUT)'!$M$24))</f>
        <v>4</v>
      </c>
      <c r="AD229" s="87">
        <f>IF(AND(T229&gt;1,T229&lt;=200000000),'[26]Data Base PAKAI (INPUT)'!$F$24,IF(AND(T229&gt;200000000,T229&lt;=1000000000),'[26]Data Base PAKAI (INPUT)'!$V$24,IF(AND(T229&gt;1000000000),'[26]Data Base PAKAI (INPUT)'!$Z$24)))</f>
        <v>1</v>
      </c>
      <c r="AE229" s="87">
        <f t="shared" si="65"/>
        <v>600000</v>
      </c>
      <c r="AF229" s="87">
        <f>IF(AND(T229&gt;1,T229&lt;=1000000000),'[26]Data Base PAKAI (INPUT)'!$E$25,IF(AND(T229&gt;1000000000,T229&lt;=5000000000),'[26]Data Base PAKAI (INPUT)'!$Y$25,IF(AND(T229&gt;5000000000,T229&lt;=10000000000),'[26]Data Base PAKAI (INPUT)'!$AG$25)))</f>
        <v>3</v>
      </c>
      <c r="AG229" s="87">
        <f>IF(AND(T229&gt;1,T229&lt;=100000000),'[26]Data Base PAKAI (INPUT)'!$F$25,IF(AND(T229&gt;100000000,T229&lt;=200000000),'[26]Data Base PAKAI (INPUT)'!$J$25,IF(AND(T229&gt;200000000,T229&lt;=250000000),'[26]Data Base PAKAI (INPUT)'!$N$25,IF(AND(T229&gt;250000000,T229&lt;=500000000),'[26]Data Base PAKAI (INPUT)'!$R$25,IF(AND(T229&gt;500000000,T229&lt;=1000000000),'[26]Data Base PAKAI (INPUT)'!$V$25,IF(AND(T229&gt;1000000000,T229&lt;=2500000000),'[26]Data Base PAKAI (INPUT)'!$Z$25,IF(AND(T229&gt;2500000000,T229&lt;=5000000000),'[26]Data Base PAKAI (INPUT)'!$AD$25,IF(AND(T229&gt;5000000000,T229&lt;=10000000000),'[26]Data Base PAKAI (INPUT)'!AH1161))))))))</f>
        <v>3</v>
      </c>
      <c r="AH229" s="87">
        <f t="shared" si="66"/>
        <v>1350000</v>
      </c>
      <c r="AI229" s="87">
        <f t="shared" si="67"/>
        <v>2000000</v>
      </c>
      <c r="AJ229" s="99">
        <f t="shared" si="68"/>
        <v>2000000</v>
      </c>
      <c r="AK229" s="87"/>
      <c r="AL229" s="57">
        <f t="shared" si="69"/>
        <v>43700000</v>
      </c>
    </row>
    <row r="230" spans="1:38" ht="43.5" thickBot="1" x14ac:dyDescent="0.3">
      <c r="A230" s="90"/>
      <c r="B230" s="90"/>
      <c r="C230" s="90"/>
      <c r="D230" s="90"/>
      <c r="E230" s="90"/>
      <c r="F230" s="90"/>
      <c r="G230" s="91"/>
      <c r="H230" s="91"/>
      <c r="I230" s="92"/>
      <c r="J230" s="110" t="s">
        <v>512</v>
      </c>
      <c r="K230" s="92" t="s">
        <v>620</v>
      </c>
      <c r="L230" s="92" t="e">
        <f>INDEX('[26]PENINGKATAN SALURAN DRAINASE'!$D$4:$D$90,MATCH('KEGIATAN DBMSDA 2022'!K230,'[26]PENINGKATAN SALURAN DRAINASE'!$D$4:$D$90,0))</f>
        <v>#N/A</v>
      </c>
      <c r="M230" s="92" t="s">
        <v>621</v>
      </c>
      <c r="N230" s="92" t="e">
        <f>INDEX([26]!BARU_1[KELURAHAN],MATCH('KEGIATAN DBMSDA 2022'!K230,[26]!BARU_1[JUDUL],0))</f>
        <v>#REF!</v>
      </c>
      <c r="O230" s="93" t="s">
        <v>124</v>
      </c>
      <c r="P230" s="100" t="s">
        <v>605</v>
      </c>
      <c r="Q230" s="94" t="e">
        <f>#REF!&amp;" "&amp;#REF!</f>
        <v>#REF!</v>
      </c>
      <c r="R230" s="95" t="s">
        <v>66</v>
      </c>
      <c r="S230" s="87"/>
      <c r="T230" s="57">
        <f t="shared" si="63"/>
        <v>85000000</v>
      </c>
      <c r="U230" s="96" t="str">
        <f t="shared" si="62"/>
        <v>PL</v>
      </c>
      <c r="V230" s="87">
        <v>85000000</v>
      </c>
      <c r="W230" s="97" t="s">
        <v>602</v>
      </c>
      <c r="X230" s="98" t="s">
        <v>150</v>
      </c>
      <c r="Y230" s="88" t="s">
        <v>139</v>
      </c>
      <c r="Z230" s="88">
        <v>1</v>
      </c>
      <c r="AA230" s="88"/>
      <c r="AB230" s="57">
        <f t="shared" si="64"/>
        <v>350000</v>
      </c>
      <c r="AC230" s="87">
        <f>IF(AND(T230&gt;1,T230&lt;=200000000),'[26]Data Base PAKAI (INPUT)'!$E$24,IF(AND(T230&gt;200000000),'[26]Data Base PAKAI (INPUT)'!$M$24))</f>
        <v>4</v>
      </c>
      <c r="AD230" s="87">
        <f>IF(AND(T230&gt;1,T230&lt;=200000000),'[26]Data Base PAKAI (INPUT)'!$F$24,IF(AND(T230&gt;200000000,T230&lt;=1000000000),'[26]Data Base PAKAI (INPUT)'!$V$24,IF(AND(T230&gt;1000000000),'[26]Data Base PAKAI (INPUT)'!$Z$24)))</f>
        <v>1</v>
      </c>
      <c r="AE230" s="87">
        <f t="shared" si="65"/>
        <v>600000</v>
      </c>
      <c r="AF230" s="87">
        <f>IF(AND(T230&gt;1,T230&lt;=1000000000),'[26]Data Base PAKAI (INPUT)'!$E$25,IF(AND(T230&gt;1000000000,T230&lt;=5000000000),'[26]Data Base PAKAI (INPUT)'!$Y$25,IF(AND(T230&gt;5000000000,T230&lt;=10000000000),'[26]Data Base PAKAI (INPUT)'!$AG$25)))</f>
        <v>3</v>
      </c>
      <c r="AG230" s="87">
        <f>IF(AND(T230&gt;1,T230&lt;=100000000),'[26]Data Base PAKAI (INPUT)'!$F$25,IF(AND(T230&gt;100000000,T230&lt;=200000000),'[26]Data Base PAKAI (INPUT)'!$J$25,IF(AND(T230&gt;200000000,T230&lt;=250000000),'[26]Data Base PAKAI (INPUT)'!$N$25,IF(AND(T230&gt;250000000,T230&lt;=500000000),'[26]Data Base PAKAI (INPUT)'!$R$25,IF(AND(T230&gt;500000000,T230&lt;=1000000000),'[26]Data Base PAKAI (INPUT)'!$V$25,IF(AND(T230&gt;1000000000,T230&lt;=2500000000),'[26]Data Base PAKAI (INPUT)'!$Z$25,IF(AND(T230&gt;2500000000,T230&lt;=5000000000),'[26]Data Base PAKAI (INPUT)'!$AD$25,IF(AND(T230&gt;5000000000,T230&lt;=10000000000),'[26]Data Base PAKAI (INPUT)'!AH1163))))))))</f>
        <v>3</v>
      </c>
      <c r="AH230" s="87">
        <f t="shared" si="66"/>
        <v>1350000</v>
      </c>
      <c r="AI230" s="87">
        <f t="shared" si="67"/>
        <v>3400000</v>
      </c>
      <c r="AJ230" s="99">
        <f t="shared" si="68"/>
        <v>3400000</v>
      </c>
      <c r="AK230" s="87"/>
      <c r="AL230" s="57">
        <f t="shared" si="69"/>
        <v>75900000</v>
      </c>
    </row>
    <row r="231" spans="1:38" ht="43.5" thickBot="1" x14ac:dyDescent="0.3">
      <c r="A231" s="90"/>
      <c r="B231" s="90"/>
      <c r="C231" s="90"/>
      <c r="D231" s="90"/>
      <c r="E231" s="90"/>
      <c r="F231" s="90"/>
      <c r="G231" s="91"/>
      <c r="H231" s="91"/>
      <c r="I231" s="92"/>
      <c r="J231" s="110" t="s">
        <v>512</v>
      </c>
      <c r="K231" s="92" t="s">
        <v>622</v>
      </c>
      <c r="L231" s="92" t="e">
        <f>INDEX('[26]PENINGKATAN SALURAN DRAINASE'!$D$4:$D$90,MATCH('KEGIATAN DBMSDA 2022'!K231,'[26]PENINGKATAN SALURAN DRAINASE'!$D$4:$D$90,0))</f>
        <v>#N/A</v>
      </c>
      <c r="M231" s="92" t="s">
        <v>623</v>
      </c>
      <c r="N231" s="92" t="e">
        <f>INDEX([26]!BARU_1[KELURAHAN],MATCH('KEGIATAN DBMSDA 2022'!K231,[26]!BARU_1[JUDUL],0))</f>
        <v>#REF!</v>
      </c>
      <c r="O231" s="93" t="s">
        <v>124</v>
      </c>
      <c r="P231" s="100" t="s">
        <v>605</v>
      </c>
      <c r="Q231" s="94" t="e">
        <f>#REF!&amp;" "&amp;#REF!</f>
        <v>#REF!</v>
      </c>
      <c r="R231" s="95" t="s">
        <v>66</v>
      </c>
      <c r="S231" s="87"/>
      <c r="T231" s="57">
        <f t="shared" si="63"/>
        <v>85000000</v>
      </c>
      <c r="U231" s="96" t="str">
        <f t="shared" si="62"/>
        <v>PL</v>
      </c>
      <c r="V231" s="87">
        <v>85000000</v>
      </c>
      <c r="W231" s="97" t="s">
        <v>602</v>
      </c>
      <c r="X231" s="98" t="s">
        <v>150</v>
      </c>
      <c r="Y231" s="88" t="s">
        <v>139</v>
      </c>
      <c r="Z231" s="88">
        <v>1</v>
      </c>
      <c r="AA231" s="88"/>
      <c r="AB231" s="57">
        <f t="shared" si="64"/>
        <v>350000</v>
      </c>
      <c r="AC231" s="87">
        <f>IF(AND(T231&gt;1,T231&lt;=200000000),'[26]Data Base PAKAI (INPUT)'!$E$24,IF(AND(T231&gt;200000000),'[26]Data Base PAKAI (INPUT)'!$M$24))</f>
        <v>4</v>
      </c>
      <c r="AD231" s="87">
        <f>IF(AND(T231&gt;1,T231&lt;=200000000),'[26]Data Base PAKAI (INPUT)'!$F$24,IF(AND(T231&gt;200000000,T231&lt;=1000000000),'[26]Data Base PAKAI (INPUT)'!$V$24,IF(AND(T231&gt;1000000000),'[26]Data Base PAKAI (INPUT)'!$Z$24)))</f>
        <v>1</v>
      </c>
      <c r="AE231" s="87">
        <f t="shared" si="65"/>
        <v>600000</v>
      </c>
      <c r="AF231" s="87">
        <f>IF(AND(T231&gt;1,T231&lt;=1000000000),'[26]Data Base PAKAI (INPUT)'!$E$25,IF(AND(T231&gt;1000000000,T231&lt;=5000000000),'[26]Data Base PAKAI (INPUT)'!$Y$25,IF(AND(T231&gt;5000000000,T231&lt;=10000000000),'[26]Data Base PAKAI (INPUT)'!$AG$25)))</f>
        <v>3</v>
      </c>
      <c r="AG231" s="87">
        <f>IF(AND(T231&gt;1,T231&lt;=100000000),'[26]Data Base PAKAI (INPUT)'!$F$25,IF(AND(T231&gt;100000000,T231&lt;=200000000),'[26]Data Base PAKAI (INPUT)'!$J$25,IF(AND(T231&gt;200000000,T231&lt;=250000000),'[26]Data Base PAKAI (INPUT)'!$N$25,IF(AND(T231&gt;250000000,T231&lt;=500000000),'[26]Data Base PAKAI (INPUT)'!$R$25,IF(AND(T231&gt;500000000,T231&lt;=1000000000),'[26]Data Base PAKAI (INPUT)'!$V$25,IF(AND(T231&gt;1000000000,T231&lt;=2500000000),'[26]Data Base PAKAI (INPUT)'!$Z$25,IF(AND(T231&gt;2500000000,T231&lt;=5000000000),'[26]Data Base PAKAI (INPUT)'!$AD$25,IF(AND(T231&gt;5000000000,T231&lt;=10000000000),'[26]Data Base PAKAI (INPUT)'!AH1165))))))))</f>
        <v>3</v>
      </c>
      <c r="AH231" s="87">
        <f t="shared" si="66"/>
        <v>1350000</v>
      </c>
      <c r="AI231" s="87">
        <f t="shared" si="67"/>
        <v>3400000</v>
      </c>
      <c r="AJ231" s="99">
        <f t="shared" si="68"/>
        <v>3400000</v>
      </c>
      <c r="AK231" s="87"/>
      <c r="AL231" s="57">
        <f t="shared" si="69"/>
        <v>75900000</v>
      </c>
    </row>
    <row r="232" spans="1:38" ht="43.5" thickBot="1" x14ac:dyDescent="0.3">
      <c r="A232" s="90"/>
      <c r="B232" s="90"/>
      <c r="C232" s="90"/>
      <c r="D232" s="90"/>
      <c r="E232" s="90"/>
      <c r="F232" s="90"/>
      <c r="G232" s="91"/>
      <c r="H232" s="91"/>
      <c r="I232" s="92"/>
      <c r="J232" s="110" t="s">
        <v>512</v>
      </c>
      <c r="K232" s="92" t="s">
        <v>624</v>
      </c>
      <c r="L232" s="92" t="e">
        <f>INDEX('[26]PENINGKATAN SALURAN DRAINASE'!$D$4:$D$90,MATCH('KEGIATAN DBMSDA 2022'!K232,'[26]PENINGKATAN SALURAN DRAINASE'!$D$4:$D$90,0))</f>
        <v>#N/A</v>
      </c>
      <c r="M232" s="92" t="s">
        <v>625</v>
      </c>
      <c r="N232" s="92" t="e">
        <f>INDEX([26]!BARU_1[KELURAHAN],MATCH('KEGIATAN DBMSDA 2022'!K232,[26]!BARU_1[JUDUL],0))</f>
        <v>#REF!</v>
      </c>
      <c r="O232" s="93" t="s">
        <v>124</v>
      </c>
      <c r="P232" s="100" t="s">
        <v>626</v>
      </c>
      <c r="Q232" s="94" t="e">
        <f>#REF!&amp;" "&amp;#REF!</f>
        <v>#REF!</v>
      </c>
      <c r="R232" s="95" t="s">
        <v>66</v>
      </c>
      <c r="S232" s="87"/>
      <c r="T232" s="57">
        <f t="shared" si="63"/>
        <v>90000000</v>
      </c>
      <c r="U232" s="96" t="str">
        <f t="shared" si="62"/>
        <v>PL</v>
      </c>
      <c r="V232" s="87">
        <v>90000000</v>
      </c>
      <c r="W232" s="97" t="s">
        <v>602</v>
      </c>
      <c r="X232" s="98" t="s">
        <v>150</v>
      </c>
      <c r="Y232" s="88" t="s">
        <v>139</v>
      </c>
      <c r="Z232" s="88">
        <v>1</v>
      </c>
      <c r="AA232" s="88"/>
      <c r="AB232" s="57">
        <f t="shared" si="64"/>
        <v>350000</v>
      </c>
      <c r="AC232" s="87">
        <f>IF(AND(T232&gt;1,T232&lt;=200000000),'[26]Data Base PAKAI (INPUT)'!$E$24,IF(AND(T232&gt;200000000),'[26]Data Base PAKAI (INPUT)'!$M$24))</f>
        <v>4</v>
      </c>
      <c r="AD232" s="87">
        <f>IF(AND(T232&gt;1,T232&lt;=200000000),'[26]Data Base PAKAI (INPUT)'!$F$24,IF(AND(T232&gt;200000000,T232&lt;=1000000000),'[26]Data Base PAKAI (INPUT)'!$V$24,IF(AND(T232&gt;1000000000),'[26]Data Base PAKAI (INPUT)'!$Z$24)))</f>
        <v>1</v>
      </c>
      <c r="AE232" s="87">
        <f t="shared" si="65"/>
        <v>600000</v>
      </c>
      <c r="AF232" s="87">
        <f>IF(AND(T232&gt;1,T232&lt;=1000000000),'[26]Data Base PAKAI (INPUT)'!$E$25,IF(AND(T232&gt;1000000000,T232&lt;=5000000000),'[26]Data Base PAKAI (INPUT)'!$Y$25,IF(AND(T232&gt;5000000000,T232&lt;=10000000000),'[26]Data Base PAKAI (INPUT)'!$AG$25)))</f>
        <v>3</v>
      </c>
      <c r="AG232" s="87">
        <f>IF(AND(T232&gt;1,T232&lt;=100000000),'[26]Data Base PAKAI (INPUT)'!$F$25,IF(AND(T232&gt;100000000,T232&lt;=200000000),'[26]Data Base PAKAI (INPUT)'!$J$25,IF(AND(T232&gt;200000000,T232&lt;=250000000),'[26]Data Base PAKAI (INPUT)'!$N$25,IF(AND(T232&gt;250000000,T232&lt;=500000000),'[26]Data Base PAKAI (INPUT)'!$R$25,IF(AND(T232&gt;500000000,T232&lt;=1000000000),'[26]Data Base PAKAI (INPUT)'!$V$25,IF(AND(T232&gt;1000000000,T232&lt;=2500000000),'[26]Data Base PAKAI (INPUT)'!$Z$25,IF(AND(T232&gt;2500000000,T232&lt;=5000000000),'[26]Data Base PAKAI (INPUT)'!$AD$25,IF(AND(T232&gt;5000000000,T232&lt;=10000000000),'[26]Data Base PAKAI (INPUT)'!AH1166))))))))</f>
        <v>3</v>
      </c>
      <c r="AH232" s="87">
        <f t="shared" si="66"/>
        <v>1350000</v>
      </c>
      <c r="AI232" s="87">
        <f t="shared" si="67"/>
        <v>3600000</v>
      </c>
      <c r="AJ232" s="99">
        <f t="shared" si="68"/>
        <v>3600000</v>
      </c>
      <c r="AK232" s="87"/>
      <c r="AL232" s="57">
        <f t="shared" si="69"/>
        <v>80500000</v>
      </c>
    </row>
    <row r="233" spans="1:38" ht="43.5" thickBot="1" x14ac:dyDescent="0.3">
      <c r="A233" s="90"/>
      <c r="B233" s="90"/>
      <c r="C233" s="90"/>
      <c r="D233" s="90"/>
      <c r="E233" s="90"/>
      <c r="F233" s="90"/>
      <c r="G233" s="91"/>
      <c r="H233" s="91"/>
      <c r="I233" s="92"/>
      <c r="J233" s="110" t="s">
        <v>512</v>
      </c>
      <c r="K233" s="92" t="s">
        <v>627</v>
      </c>
      <c r="L233" s="92" t="e">
        <f>INDEX('[26]PENINGKATAN SALURAN DRAINASE'!$D$4:$D$90,MATCH('KEGIATAN DBMSDA 2022'!K233,'[26]PENINGKATAN SALURAN DRAINASE'!$D$4:$D$90,0))</f>
        <v>#N/A</v>
      </c>
      <c r="M233" s="92" t="s">
        <v>628</v>
      </c>
      <c r="N233" s="92" t="e">
        <f>INDEX([26]!BARU_1[KELURAHAN],MATCH('KEGIATAN DBMSDA 2022'!K233,[26]!BARU_1[JUDUL],0))</f>
        <v>#REF!</v>
      </c>
      <c r="O233" s="93" t="s">
        <v>124</v>
      </c>
      <c r="P233" s="100" t="s">
        <v>605</v>
      </c>
      <c r="Q233" s="94" t="e">
        <f>#REF!&amp;" "&amp;#REF!</f>
        <v>#REF!</v>
      </c>
      <c r="R233" s="95" t="s">
        <v>66</v>
      </c>
      <c r="S233" s="87"/>
      <c r="T233" s="57">
        <f t="shared" si="63"/>
        <v>85000000</v>
      </c>
      <c r="U233" s="96" t="str">
        <f t="shared" si="62"/>
        <v>PL</v>
      </c>
      <c r="V233" s="87">
        <v>85000000</v>
      </c>
      <c r="W233" s="97" t="s">
        <v>602</v>
      </c>
      <c r="X233" s="98" t="s">
        <v>150</v>
      </c>
      <c r="Y233" s="88" t="s">
        <v>139</v>
      </c>
      <c r="Z233" s="88">
        <v>1</v>
      </c>
      <c r="AA233" s="88"/>
      <c r="AB233" s="57">
        <f t="shared" si="64"/>
        <v>350000</v>
      </c>
      <c r="AC233" s="87">
        <f>IF(AND(T233&gt;1,T233&lt;=200000000),'[26]Data Base PAKAI (INPUT)'!$E$24,IF(AND(T233&gt;200000000),'[26]Data Base PAKAI (INPUT)'!$M$24))</f>
        <v>4</v>
      </c>
      <c r="AD233" s="87">
        <f>IF(AND(T233&gt;1,T233&lt;=200000000),'[26]Data Base PAKAI (INPUT)'!$F$24,IF(AND(T233&gt;200000000,T233&lt;=1000000000),'[26]Data Base PAKAI (INPUT)'!$V$24,IF(AND(T233&gt;1000000000),'[26]Data Base PAKAI (INPUT)'!$Z$24)))</f>
        <v>1</v>
      </c>
      <c r="AE233" s="87">
        <f t="shared" si="65"/>
        <v>600000</v>
      </c>
      <c r="AF233" s="87">
        <f>IF(AND(T233&gt;1,T233&lt;=1000000000),'[26]Data Base PAKAI (INPUT)'!$E$25,IF(AND(T233&gt;1000000000,T233&lt;=5000000000),'[26]Data Base PAKAI (INPUT)'!$Y$25,IF(AND(T233&gt;5000000000,T233&lt;=10000000000),'[26]Data Base PAKAI (INPUT)'!$AG$25)))</f>
        <v>3</v>
      </c>
      <c r="AG233" s="87">
        <f>IF(AND(T233&gt;1,T233&lt;=100000000),'[26]Data Base PAKAI (INPUT)'!$F$25,IF(AND(T233&gt;100000000,T233&lt;=200000000),'[26]Data Base PAKAI (INPUT)'!$J$25,IF(AND(T233&gt;200000000,T233&lt;=250000000),'[26]Data Base PAKAI (INPUT)'!$N$25,IF(AND(T233&gt;250000000,T233&lt;=500000000),'[26]Data Base PAKAI (INPUT)'!$R$25,IF(AND(T233&gt;500000000,T233&lt;=1000000000),'[26]Data Base PAKAI (INPUT)'!$V$25,IF(AND(T233&gt;1000000000,T233&lt;=2500000000),'[26]Data Base PAKAI (INPUT)'!$Z$25,IF(AND(T233&gt;2500000000,T233&lt;=5000000000),'[26]Data Base PAKAI (INPUT)'!$AD$25,IF(AND(T233&gt;5000000000,T233&lt;=10000000000),'[26]Data Base PAKAI (INPUT)'!AH1169))))))))</f>
        <v>3</v>
      </c>
      <c r="AH233" s="87">
        <f t="shared" si="66"/>
        <v>1350000</v>
      </c>
      <c r="AI233" s="87">
        <f t="shared" si="67"/>
        <v>3400000</v>
      </c>
      <c r="AJ233" s="99">
        <f t="shared" si="68"/>
        <v>3400000</v>
      </c>
      <c r="AK233" s="87"/>
      <c r="AL233" s="57">
        <f t="shared" si="69"/>
        <v>75900000</v>
      </c>
    </row>
    <row r="234" spans="1:38" ht="43.5" thickBot="1" x14ac:dyDescent="0.3">
      <c r="A234" s="90"/>
      <c r="B234" s="90"/>
      <c r="C234" s="90"/>
      <c r="D234" s="90"/>
      <c r="E234" s="90"/>
      <c r="F234" s="90"/>
      <c r="G234" s="91"/>
      <c r="H234" s="91"/>
      <c r="I234" s="92"/>
      <c r="J234" s="110" t="s">
        <v>512</v>
      </c>
      <c r="K234" s="92" t="s">
        <v>629</v>
      </c>
      <c r="L234" s="92" t="e">
        <f>INDEX('[26]PENINGKATAN SALURAN DRAINASE'!$D$4:$D$90,MATCH('KEGIATAN DBMSDA 2022'!K234,'[26]PENINGKATAN SALURAN DRAINASE'!$D$4:$D$90,0))</f>
        <v>#N/A</v>
      </c>
      <c r="M234" s="92" t="s">
        <v>630</v>
      </c>
      <c r="N234" s="92" t="e">
        <f>INDEX([26]!BARU_1[KELURAHAN],MATCH('KEGIATAN DBMSDA 2022'!K234,[26]!BARU_1[JUDUL],0))</f>
        <v>#REF!</v>
      </c>
      <c r="O234" s="93" t="s">
        <v>124</v>
      </c>
      <c r="P234" s="100" t="s">
        <v>601</v>
      </c>
      <c r="Q234" s="94" t="e">
        <f>#REF!&amp;" "&amp;#REF!</f>
        <v>#REF!</v>
      </c>
      <c r="R234" s="95" t="s">
        <v>66</v>
      </c>
      <c r="S234" s="87"/>
      <c r="T234" s="57">
        <f t="shared" si="63"/>
        <v>80000000</v>
      </c>
      <c r="U234" s="96" t="str">
        <f t="shared" si="62"/>
        <v>PL</v>
      </c>
      <c r="V234" s="87">
        <v>80000000</v>
      </c>
      <c r="W234" s="97" t="s">
        <v>602</v>
      </c>
      <c r="X234" s="98" t="s">
        <v>150</v>
      </c>
      <c r="Y234" s="88" t="s">
        <v>139</v>
      </c>
      <c r="Z234" s="88">
        <v>1</v>
      </c>
      <c r="AA234" s="88"/>
      <c r="AB234" s="57">
        <f t="shared" si="64"/>
        <v>350000</v>
      </c>
      <c r="AC234" s="87">
        <f>IF(AND(T234&gt;1,T234&lt;=200000000),'[26]Data Base PAKAI (INPUT)'!$E$24,IF(AND(T234&gt;200000000),'[26]Data Base PAKAI (INPUT)'!$M$24))</f>
        <v>4</v>
      </c>
      <c r="AD234" s="87">
        <f>IF(AND(T234&gt;1,T234&lt;=200000000),'[26]Data Base PAKAI (INPUT)'!$F$24,IF(AND(T234&gt;200000000,T234&lt;=1000000000),'[26]Data Base PAKAI (INPUT)'!$V$24,IF(AND(T234&gt;1000000000),'[26]Data Base PAKAI (INPUT)'!$Z$24)))</f>
        <v>1</v>
      </c>
      <c r="AE234" s="87">
        <f t="shared" si="65"/>
        <v>600000</v>
      </c>
      <c r="AF234" s="87">
        <f>IF(AND(T234&gt;1,T234&lt;=1000000000),'[26]Data Base PAKAI (INPUT)'!$E$25,IF(AND(T234&gt;1000000000,T234&lt;=5000000000),'[26]Data Base PAKAI (INPUT)'!$Y$25,IF(AND(T234&gt;5000000000,T234&lt;=10000000000),'[26]Data Base PAKAI (INPUT)'!$AG$25)))</f>
        <v>3</v>
      </c>
      <c r="AG234" s="87">
        <f>IF(AND(T234&gt;1,T234&lt;=100000000),'[26]Data Base PAKAI (INPUT)'!$F$25,IF(AND(T234&gt;100000000,T234&lt;=200000000),'[26]Data Base PAKAI (INPUT)'!$J$25,IF(AND(T234&gt;200000000,T234&lt;=250000000),'[26]Data Base PAKAI (INPUT)'!$N$25,IF(AND(T234&gt;250000000,T234&lt;=500000000),'[26]Data Base PAKAI (INPUT)'!$R$25,IF(AND(T234&gt;500000000,T234&lt;=1000000000),'[26]Data Base PAKAI (INPUT)'!$V$25,IF(AND(T234&gt;1000000000,T234&lt;=2500000000),'[26]Data Base PAKAI (INPUT)'!$Z$25,IF(AND(T234&gt;2500000000,T234&lt;=5000000000),'[26]Data Base PAKAI (INPUT)'!$AD$25,IF(AND(T234&gt;5000000000,T234&lt;=10000000000),'[26]Data Base PAKAI (INPUT)'!AH1170))))))))</f>
        <v>3</v>
      </c>
      <c r="AH234" s="87">
        <f t="shared" si="66"/>
        <v>1350000</v>
      </c>
      <c r="AI234" s="87">
        <f t="shared" si="67"/>
        <v>3200000</v>
      </c>
      <c r="AJ234" s="99">
        <f t="shared" si="68"/>
        <v>3200000</v>
      </c>
      <c r="AK234" s="87"/>
      <c r="AL234" s="57">
        <f t="shared" si="69"/>
        <v>71300000</v>
      </c>
    </row>
    <row r="235" spans="1:38" ht="43.5" thickBot="1" x14ac:dyDescent="0.3">
      <c r="A235" s="90"/>
      <c r="B235" s="90"/>
      <c r="C235" s="90"/>
      <c r="D235" s="90"/>
      <c r="E235" s="90"/>
      <c r="F235" s="90"/>
      <c r="G235" s="91"/>
      <c r="H235" s="91"/>
      <c r="I235" s="92"/>
      <c r="J235" s="110" t="s">
        <v>512</v>
      </c>
      <c r="K235" s="92" t="s">
        <v>631</v>
      </c>
      <c r="L235" s="92" t="e">
        <f>INDEX('[26]PENINGKATAN SALURAN DRAINASE'!$D$4:$D$90,MATCH('KEGIATAN DBMSDA 2022'!K235,'[26]PENINGKATAN SALURAN DRAINASE'!$D$4:$D$90,0))</f>
        <v>#N/A</v>
      </c>
      <c r="M235" s="92" t="s">
        <v>632</v>
      </c>
      <c r="N235" s="92" t="e">
        <f>INDEX([26]!BARU_1[KELURAHAN],MATCH('KEGIATAN DBMSDA 2022'!K235,[26]!BARU_1[JUDUL],0))</f>
        <v>#REF!</v>
      </c>
      <c r="O235" s="93" t="s">
        <v>124</v>
      </c>
      <c r="P235" s="100" t="s">
        <v>633</v>
      </c>
      <c r="Q235" s="94" t="e">
        <f>#REF!&amp;" "&amp;#REF!</f>
        <v>#REF!</v>
      </c>
      <c r="R235" s="95" t="s">
        <v>66</v>
      </c>
      <c r="S235" s="87"/>
      <c r="T235" s="57">
        <f t="shared" si="63"/>
        <v>85000000</v>
      </c>
      <c r="U235" s="96" t="str">
        <f t="shared" si="62"/>
        <v>PL</v>
      </c>
      <c r="V235" s="87">
        <v>85000000</v>
      </c>
      <c r="W235" s="97" t="s">
        <v>602</v>
      </c>
      <c r="X235" s="98" t="s">
        <v>150</v>
      </c>
      <c r="Y235" s="88" t="s">
        <v>139</v>
      </c>
      <c r="Z235" s="88">
        <v>1</v>
      </c>
      <c r="AA235" s="88"/>
      <c r="AB235" s="57">
        <f t="shared" si="64"/>
        <v>350000</v>
      </c>
      <c r="AC235" s="87">
        <f>IF(AND(T235&gt;1,T235&lt;=200000000),'[26]Data Base PAKAI (INPUT)'!$E$24,IF(AND(T235&gt;200000000),'[26]Data Base PAKAI (INPUT)'!$M$24))</f>
        <v>4</v>
      </c>
      <c r="AD235" s="87">
        <f>IF(AND(T235&gt;1,T235&lt;=200000000),'[26]Data Base PAKAI (INPUT)'!$F$24,IF(AND(T235&gt;200000000,T235&lt;=1000000000),'[26]Data Base PAKAI (INPUT)'!$V$24,IF(AND(T235&gt;1000000000),'[26]Data Base PAKAI (INPUT)'!$Z$24)))</f>
        <v>1</v>
      </c>
      <c r="AE235" s="87">
        <f t="shared" si="65"/>
        <v>600000</v>
      </c>
      <c r="AF235" s="87">
        <f>IF(AND(T235&gt;1,T235&lt;=1000000000),'[26]Data Base PAKAI (INPUT)'!$E$25,IF(AND(T235&gt;1000000000,T235&lt;=5000000000),'[26]Data Base PAKAI (INPUT)'!$Y$25,IF(AND(T235&gt;5000000000,T235&lt;=10000000000),'[26]Data Base PAKAI (INPUT)'!$AG$25)))</f>
        <v>3</v>
      </c>
      <c r="AG235" s="87">
        <f>IF(AND(T235&gt;1,T235&lt;=100000000),'[26]Data Base PAKAI (INPUT)'!$F$25,IF(AND(T235&gt;100000000,T235&lt;=200000000),'[26]Data Base PAKAI (INPUT)'!$J$25,IF(AND(T235&gt;200000000,T235&lt;=250000000),'[26]Data Base PAKAI (INPUT)'!$N$25,IF(AND(T235&gt;250000000,T235&lt;=500000000),'[26]Data Base PAKAI (INPUT)'!$R$25,IF(AND(T235&gt;500000000,T235&lt;=1000000000),'[26]Data Base PAKAI (INPUT)'!$V$25,IF(AND(T235&gt;1000000000,T235&lt;=2500000000),'[26]Data Base PAKAI (INPUT)'!$Z$25,IF(AND(T235&gt;2500000000,T235&lt;=5000000000),'[26]Data Base PAKAI (INPUT)'!$AD$25,IF(AND(T235&gt;5000000000,T235&lt;=10000000000),'[26]Data Base PAKAI (INPUT)'!AH1171))))))))</f>
        <v>3</v>
      </c>
      <c r="AH235" s="87">
        <f t="shared" si="66"/>
        <v>1350000</v>
      </c>
      <c r="AI235" s="87">
        <f t="shared" si="67"/>
        <v>3400000</v>
      </c>
      <c r="AJ235" s="99">
        <f t="shared" si="68"/>
        <v>3400000</v>
      </c>
      <c r="AK235" s="87"/>
      <c r="AL235" s="57">
        <f t="shared" si="69"/>
        <v>75900000</v>
      </c>
    </row>
    <row r="236" spans="1:38" ht="43.5" thickBot="1" x14ac:dyDescent="0.3">
      <c r="A236" s="90"/>
      <c r="B236" s="90"/>
      <c r="C236" s="90"/>
      <c r="D236" s="90"/>
      <c r="E236" s="90"/>
      <c r="F236" s="90"/>
      <c r="G236" s="91"/>
      <c r="H236" s="91"/>
      <c r="I236" s="92"/>
      <c r="J236" s="110" t="s">
        <v>512</v>
      </c>
      <c r="K236" s="92" t="s">
        <v>634</v>
      </c>
      <c r="L236" s="92" t="e">
        <f>INDEX('[26]PENINGKATAN SALURAN DRAINASE'!$D$4:$D$90,MATCH('KEGIATAN DBMSDA 2022'!K236,'[26]PENINGKATAN SALURAN DRAINASE'!$D$4:$D$90,0))</f>
        <v>#N/A</v>
      </c>
      <c r="M236" s="92" t="s">
        <v>635</v>
      </c>
      <c r="N236" s="92" t="e">
        <f>INDEX([26]!BARU_1[KELURAHAN],MATCH('KEGIATAN DBMSDA 2022'!K236,[26]!BARU_1[JUDUL],0))</f>
        <v>#REF!</v>
      </c>
      <c r="O236" s="93" t="s">
        <v>124</v>
      </c>
      <c r="P236" s="100" t="s">
        <v>605</v>
      </c>
      <c r="Q236" s="94" t="e">
        <f>#REF!&amp;" "&amp;#REF!</f>
        <v>#REF!</v>
      </c>
      <c r="R236" s="95" t="s">
        <v>66</v>
      </c>
      <c r="S236" s="87"/>
      <c r="T236" s="57">
        <f t="shared" si="63"/>
        <v>70000000</v>
      </c>
      <c r="U236" s="96" t="str">
        <f t="shared" si="62"/>
        <v>PL</v>
      </c>
      <c r="V236" s="87">
        <v>70000000</v>
      </c>
      <c r="W236" s="97" t="s">
        <v>602</v>
      </c>
      <c r="X236" s="98" t="s">
        <v>150</v>
      </c>
      <c r="Y236" s="88" t="s">
        <v>139</v>
      </c>
      <c r="Z236" s="88">
        <v>1</v>
      </c>
      <c r="AA236" s="88"/>
      <c r="AB236" s="57">
        <f t="shared" si="64"/>
        <v>350000</v>
      </c>
      <c r="AC236" s="87">
        <f>IF(AND(T236&gt;1,T236&lt;=200000000),'[26]Data Base PAKAI (INPUT)'!$E$24,IF(AND(T236&gt;200000000),'[26]Data Base PAKAI (INPUT)'!$M$24))</f>
        <v>4</v>
      </c>
      <c r="AD236" s="87">
        <f>IF(AND(T236&gt;1,T236&lt;=200000000),'[26]Data Base PAKAI (INPUT)'!$F$24,IF(AND(T236&gt;200000000,T236&lt;=1000000000),'[26]Data Base PAKAI (INPUT)'!$V$24,IF(AND(T236&gt;1000000000),'[26]Data Base PAKAI (INPUT)'!$Z$24)))</f>
        <v>1</v>
      </c>
      <c r="AE236" s="87">
        <f t="shared" si="65"/>
        <v>600000</v>
      </c>
      <c r="AF236" s="87">
        <f>IF(AND(T236&gt;1,T236&lt;=1000000000),'[26]Data Base PAKAI (INPUT)'!$E$25,IF(AND(T236&gt;1000000000,T236&lt;=5000000000),'[26]Data Base PAKAI (INPUT)'!$Y$25,IF(AND(T236&gt;5000000000,T236&lt;=10000000000),'[26]Data Base PAKAI (INPUT)'!$AG$25)))</f>
        <v>3</v>
      </c>
      <c r="AG236" s="87">
        <f>IF(AND(T236&gt;1,T236&lt;=100000000),'[26]Data Base PAKAI (INPUT)'!$F$25,IF(AND(T236&gt;100000000,T236&lt;=200000000),'[26]Data Base PAKAI (INPUT)'!$J$25,IF(AND(T236&gt;200000000,T236&lt;=250000000),'[26]Data Base PAKAI (INPUT)'!$N$25,IF(AND(T236&gt;250000000,T236&lt;=500000000),'[26]Data Base PAKAI (INPUT)'!$R$25,IF(AND(T236&gt;500000000,T236&lt;=1000000000),'[26]Data Base PAKAI (INPUT)'!$V$25,IF(AND(T236&gt;1000000000,T236&lt;=2500000000),'[26]Data Base PAKAI (INPUT)'!$Z$25,IF(AND(T236&gt;2500000000,T236&lt;=5000000000),'[26]Data Base PAKAI (INPUT)'!$AD$25,IF(AND(T236&gt;5000000000,T236&lt;=10000000000),'[26]Data Base PAKAI (INPUT)'!AH1173))))))))</f>
        <v>3</v>
      </c>
      <c r="AH236" s="87">
        <f t="shared" si="66"/>
        <v>1350000</v>
      </c>
      <c r="AI236" s="87">
        <f t="shared" si="67"/>
        <v>2800000</v>
      </c>
      <c r="AJ236" s="99">
        <f t="shared" si="68"/>
        <v>2800000</v>
      </c>
      <c r="AK236" s="87"/>
      <c r="AL236" s="57">
        <f t="shared" si="69"/>
        <v>62100000</v>
      </c>
    </row>
    <row r="237" spans="1:38" ht="43.5" thickBot="1" x14ac:dyDescent="0.3">
      <c r="A237" s="90"/>
      <c r="B237" s="90"/>
      <c r="C237" s="90"/>
      <c r="D237" s="90"/>
      <c r="E237" s="90"/>
      <c r="F237" s="90"/>
      <c r="G237" s="91"/>
      <c r="H237" s="91"/>
      <c r="I237" s="92"/>
      <c r="J237" s="110" t="s">
        <v>512</v>
      </c>
      <c r="K237" s="92" t="s">
        <v>636</v>
      </c>
      <c r="L237" s="92" t="e">
        <f>INDEX('[26]PENINGKATAN SALURAN DRAINASE'!$D$4:$D$90,MATCH('KEGIATAN DBMSDA 2022'!K237,'[26]PENINGKATAN SALURAN DRAINASE'!$D$4:$D$90,0))</f>
        <v>#N/A</v>
      </c>
      <c r="M237" s="92" t="s">
        <v>637</v>
      </c>
      <c r="N237" s="92" t="e">
        <f>INDEX([26]!BARU_1[KELURAHAN],MATCH('KEGIATAN DBMSDA 2022'!K237,[26]!BARU_1[JUDUL],0))</f>
        <v>#REF!</v>
      </c>
      <c r="O237" s="93" t="s">
        <v>160</v>
      </c>
      <c r="P237" s="100" t="s">
        <v>249</v>
      </c>
      <c r="Q237" s="94" t="e">
        <f>#REF!&amp;" "&amp;#REF!</f>
        <v>#REF!</v>
      </c>
      <c r="R237" s="95" t="s">
        <v>66</v>
      </c>
      <c r="S237" s="87"/>
      <c r="T237" s="57">
        <f t="shared" si="63"/>
        <v>200000000</v>
      </c>
      <c r="U237" s="96" t="str">
        <f t="shared" si="62"/>
        <v>PL</v>
      </c>
      <c r="V237" s="87">
        <v>200000000</v>
      </c>
      <c r="W237" s="97" t="s">
        <v>638</v>
      </c>
      <c r="X237" s="98" t="s">
        <v>150</v>
      </c>
      <c r="Y237" s="88" t="s">
        <v>139</v>
      </c>
      <c r="Z237" s="88">
        <v>1</v>
      </c>
      <c r="AA237" s="88"/>
      <c r="AB237" s="57">
        <f t="shared" si="64"/>
        <v>350000</v>
      </c>
      <c r="AC237" s="87">
        <f>IF(AND(T237&gt;1,T237&lt;=200000000),'[26]Data Base PAKAI (INPUT)'!$E$24,IF(AND(T237&gt;200000000),'[26]Data Base PAKAI (INPUT)'!$M$24))</f>
        <v>4</v>
      </c>
      <c r="AD237" s="87">
        <f>IF(AND(T237&gt;1,T237&lt;=200000000),'[26]Data Base PAKAI (INPUT)'!$F$24,IF(AND(T237&gt;200000000,T237&lt;=1000000000),'[26]Data Base PAKAI (INPUT)'!$V$24,IF(AND(T237&gt;1000000000),'[26]Data Base PAKAI (INPUT)'!$Z$24)))</f>
        <v>1</v>
      </c>
      <c r="AE237" s="87">
        <f t="shared" si="65"/>
        <v>600000</v>
      </c>
      <c r="AF237" s="87">
        <f>IF(AND(T237&gt;1,T237&lt;=1000000000),'[26]Data Base PAKAI (INPUT)'!$E$25,IF(AND(T237&gt;1000000000,T237&lt;=5000000000),'[26]Data Base PAKAI (INPUT)'!$Y$25,IF(AND(T237&gt;5000000000,T237&lt;=10000000000),'[26]Data Base PAKAI (INPUT)'!$AG$25)))</f>
        <v>3</v>
      </c>
      <c r="AG237" s="87">
        <f>IF(AND(T237&gt;1,T237&lt;=100000000),'[26]Data Base PAKAI (INPUT)'!$F$25,IF(AND(T237&gt;100000000,T237&lt;=200000000),'[26]Data Base PAKAI (INPUT)'!$J$25,IF(AND(T237&gt;200000000,T237&lt;=250000000),'[26]Data Base PAKAI (INPUT)'!$N$25,IF(AND(T237&gt;250000000,T237&lt;=500000000),'[26]Data Base PAKAI (INPUT)'!$R$25,IF(AND(T237&gt;500000000,T237&lt;=1000000000),'[26]Data Base PAKAI (INPUT)'!$V$25,IF(AND(T237&gt;1000000000,T237&lt;=2500000000),'[26]Data Base PAKAI (INPUT)'!$Z$25,IF(AND(T237&gt;2500000000,T237&lt;=5000000000),'[26]Data Base PAKAI (INPUT)'!$AD$25,IF(AND(T237&gt;5000000000,T237&lt;=10000000000),'[26]Data Base PAKAI (INPUT)'!AH1174))))))))</f>
        <v>4</v>
      </c>
      <c r="AH237" s="87">
        <f t="shared" si="66"/>
        <v>1800000</v>
      </c>
      <c r="AI237" s="87">
        <f t="shared" si="67"/>
        <v>8000000</v>
      </c>
      <c r="AJ237" s="99">
        <f t="shared" si="68"/>
        <v>8000000</v>
      </c>
      <c r="AK237" s="87"/>
      <c r="AL237" s="57">
        <f t="shared" si="69"/>
        <v>181250000</v>
      </c>
    </row>
    <row r="238" spans="1:38" ht="43.5" thickBot="1" x14ac:dyDescent="0.3">
      <c r="A238" s="90"/>
      <c r="B238" s="90"/>
      <c r="C238" s="90"/>
      <c r="D238" s="90"/>
      <c r="E238" s="90"/>
      <c r="F238" s="90"/>
      <c r="G238" s="91"/>
      <c r="H238" s="91"/>
      <c r="I238" s="92"/>
      <c r="J238" s="110" t="s">
        <v>512</v>
      </c>
      <c r="K238" s="92" t="s">
        <v>639</v>
      </c>
      <c r="L238" s="92" t="e">
        <f>INDEX('[26]PENINGKATAN SALURAN DRAINASE'!$D$4:$D$90,MATCH('KEGIATAN DBMSDA 2022'!K238,'[26]PENINGKATAN SALURAN DRAINASE'!$D$4:$D$90,0))</f>
        <v>#N/A</v>
      </c>
      <c r="M238" s="92" t="s">
        <v>640</v>
      </c>
      <c r="N238" s="92" t="e">
        <f>INDEX([26]!BARU_1[KELURAHAN],MATCH('KEGIATAN DBMSDA 2022'!K238,[26]!BARU_1[JUDUL],0))</f>
        <v>#REF!</v>
      </c>
      <c r="O238" s="93" t="s">
        <v>264</v>
      </c>
      <c r="P238" s="100" t="s">
        <v>271</v>
      </c>
      <c r="Q238" s="94" t="e">
        <f>#REF!&amp;" "&amp;#REF!</f>
        <v>#REF!</v>
      </c>
      <c r="R238" s="95" t="s">
        <v>66</v>
      </c>
      <c r="S238" s="87"/>
      <c r="T238" s="57">
        <f t="shared" si="63"/>
        <v>300000000</v>
      </c>
      <c r="U238" s="96" t="str">
        <f t="shared" si="62"/>
        <v>LELANG</v>
      </c>
      <c r="V238" s="87">
        <v>300000000</v>
      </c>
      <c r="W238" s="97" t="s">
        <v>638</v>
      </c>
      <c r="X238" s="98" t="s">
        <v>150</v>
      </c>
      <c r="Y238" s="98" t="s">
        <v>139</v>
      </c>
      <c r="Z238" s="88">
        <v>1</v>
      </c>
      <c r="AA238" s="98"/>
      <c r="AB238" s="57">
        <f t="shared" si="64"/>
        <v>750000</v>
      </c>
      <c r="AC238" s="87">
        <f>IF(AND(T238&gt;1,T238&lt;=200000000),'[26]Data Base PAKAI (INPUT)'!$E$24,IF(AND(T238&gt;200000000),'[26]Data Base PAKAI (INPUT)'!$M$24))</f>
        <v>6</v>
      </c>
      <c r="AD238" s="87">
        <f>IF(AND(T238&gt;1,T238&lt;=200000000),'[26]Data Base PAKAI (INPUT)'!$F$24,IF(AND(T238&gt;200000000,T238&lt;=1000000000),'[26]Data Base PAKAI (INPUT)'!$V$24,IF(AND(T238&gt;1000000000),'[26]Data Base PAKAI (INPUT)'!$Z$24)))</f>
        <v>2</v>
      </c>
      <c r="AE238" s="87">
        <f t="shared" si="65"/>
        <v>1800000</v>
      </c>
      <c r="AF238" s="87">
        <f>IF(AND(T238&gt;1,T238&lt;=1000000000),'[26]Data Base PAKAI (INPUT)'!$E$25,IF(AND(T238&gt;1000000000,T238&lt;=5000000000),'[26]Data Base PAKAI (INPUT)'!$Y$25,IF(AND(T238&gt;5000000000,T238&lt;=10000000000),'[26]Data Base PAKAI (INPUT)'!$AG$25)))</f>
        <v>3</v>
      </c>
      <c r="AG238" s="87">
        <f>IF(AND(T238&gt;1,T238&lt;=100000000),'[26]Data Base PAKAI (INPUT)'!$F$25,IF(AND(T238&gt;100000000,T238&lt;=200000000),'[26]Data Base PAKAI (INPUT)'!$J$25,IF(AND(T238&gt;200000000,T238&lt;=250000000),'[26]Data Base PAKAI (INPUT)'!$N$25,IF(AND(T238&gt;250000000,T238&lt;=500000000),'[26]Data Base PAKAI (INPUT)'!$R$25,IF(AND(T238&gt;500000000,T238&lt;=1000000000),'[26]Data Base PAKAI (INPUT)'!$V$25,IF(AND(T238&gt;1000000000,T238&lt;=2500000000),'[26]Data Base PAKAI (INPUT)'!$Z$25,IF(AND(T238&gt;2500000000,T238&lt;=5000000000),'[26]Data Base PAKAI (INPUT)'!$AD$25,IF(AND(T238&gt;5000000000,T238&lt;=10000000000),'[26]Data Base PAKAI (INPUT)'!AH1175))))))))</f>
        <v>6</v>
      </c>
      <c r="AH238" s="87">
        <f t="shared" si="66"/>
        <v>2700000</v>
      </c>
      <c r="AI238" s="87">
        <f t="shared" si="67"/>
        <v>12000000</v>
      </c>
      <c r="AJ238" s="99">
        <f t="shared" si="68"/>
        <v>12000000</v>
      </c>
      <c r="AK238" s="87"/>
      <c r="AL238" s="57">
        <f t="shared" si="69"/>
        <v>270750000</v>
      </c>
    </row>
    <row r="239" spans="1:38" ht="43.5" thickBot="1" x14ac:dyDescent="0.3">
      <c r="A239" s="90"/>
      <c r="B239" s="90"/>
      <c r="C239" s="90"/>
      <c r="D239" s="90"/>
      <c r="E239" s="90"/>
      <c r="F239" s="90"/>
      <c r="G239" s="91"/>
      <c r="H239" s="91"/>
      <c r="I239" s="92"/>
      <c r="J239" s="110" t="s">
        <v>512</v>
      </c>
      <c r="K239" s="92" t="s">
        <v>641</v>
      </c>
      <c r="L239" s="92" t="e">
        <f>INDEX('[26]PENINGKATAN SALURAN DRAINASE'!$D$4:$D$90,MATCH('KEGIATAN DBMSDA 2022'!K239,'[26]PENINGKATAN SALURAN DRAINASE'!$D$4:$D$90,0))</f>
        <v>#N/A</v>
      </c>
      <c r="M239" s="92" t="s">
        <v>642</v>
      </c>
      <c r="N239" s="92" t="e">
        <f>INDEX([26]!BARU_1[KELURAHAN],MATCH('KEGIATAN DBMSDA 2022'!K239,[26]!BARU_1[JUDUL],0))</f>
        <v>#REF!</v>
      </c>
      <c r="O239" s="93" t="s">
        <v>264</v>
      </c>
      <c r="P239" s="100" t="s">
        <v>643</v>
      </c>
      <c r="Q239" s="94" t="e">
        <f>#REF!&amp;" "&amp;#REF!</f>
        <v>#REF!</v>
      </c>
      <c r="R239" s="95" t="s">
        <v>66</v>
      </c>
      <c r="S239" s="87"/>
      <c r="T239" s="57">
        <f t="shared" si="63"/>
        <v>200000000</v>
      </c>
      <c r="U239" s="96" t="str">
        <f t="shared" si="62"/>
        <v>PL</v>
      </c>
      <c r="V239" s="87">
        <v>200000000</v>
      </c>
      <c r="W239" s="97" t="s">
        <v>638</v>
      </c>
      <c r="X239" s="98" t="s">
        <v>150</v>
      </c>
      <c r="Y239" s="88" t="s">
        <v>139</v>
      </c>
      <c r="Z239" s="88">
        <v>1</v>
      </c>
      <c r="AA239" s="88"/>
      <c r="AB239" s="57">
        <f t="shared" si="64"/>
        <v>350000</v>
      </c>
      <c r="AC239" s="87">
        <f>IF(AND(T239&gt;1,T239&lt;=200000000),'[26]Data Base PAKAI (INPUT)'!$E$24,IF(AND(T239&gt;200000000),'[26]Data Base PAKAI (INPUT)'!$M$24))</f>
        <v>4</v>
      </c>
      <c r="AD239" s="87">
        <f>IF(AND(T239&gt;1,T239&lt;=200000000),'[26]Data Base PAKAI (INPUT)'!$F$24,IF(AND(T239&gt;200000000,T239&lt;=1000000000),'[26]Data Base PAKAI (INPUT)'!$V$24,IF(AND(T239&gt;1000000000),'[26]Data Base PAKAI (INPUT)'!$Z$24)))</f>
        <v>1</v>
      </c>
      <c r="AE239" s="87">
        <f t="shared" si="65"/>
        <v>600000</v>
      </c>
      <c r="AF239" s="87">
        <f>IF(AND(T239&gt;1,T239&lt;=1000000000),'[26]Data Base PAKAI (INPUT)'!$E$25,IF(AND(T239&gt;1000000000,T239&lt;=5000000000),'[26]Data Base PAKAI (INPUT)'!$Y$25,IF(AND(T239&gt;5000000000,T239&lt;=10000000000),'[26]Data Base PAKAI (INPUT)'!$AG$25)))</f>
        <v>3</v>
      </c>
      <c r="AG239" s="87">
        <f>IF(AND(T239&gt;1,T239&lt;=100000000),'[26]Data Base PAKAI (INPUT)'!$F$25,IF(AND(T239&gt;100000000,T239&lt;=200000000),'[26]Data Base PAKAI (INPUT)'!$J$25,IF(AND(T239&gt;200000000,T239&lt;=250000000),'[26]Data Base PAKAI (INPUT)'!$N$25,IF(AND(T239&gt;250000000,T239&lt;=500000000),'[26]Data Base PAKAI (INPUT)'!$R$25,IF(AND(T239&gt;500000000,T239&lt;=1000000000),'[26]Data Base PAKAI (INPUT)'!$V$25,IF(AND(T239&gt;1000000000,T239&lt;=2500000000),'[26]Data Base PAKAI (INPUT)'!$Z$25,IF(AND(T239&gt;2500000000,T239&lt;=5000000000),'[26]Data Base PAKAI (INPUT)'!$AD$25,IF(AND(T239&gt;5000000000,T239&lt;=10000000000),'[26]Data Base PAKAI (INPUT)'!AH1177))))))))</f>
        <v>4</v>
      </c>
      <c r="AH239" s="87">
        <f t="shared" si="66"/>
        <v>1800000</v>
      </c>
      <c r="AI239" s="87">
        <f t="shared" si="67"/>
        <v>8000000</v>
      </c>
      <c r="AJ239" s="99">
        <f t="shared" si="68"/>
        <v>8000000</v>
      </c>
      <c r="AK239" s="87"/>
      <c r="AL239" s="57">
        <f t="shared" si="69"/>
        <v>181250000</v>
      </c>
    </row>
    <row r="240" spans="1:38" ht="43.5" thickBot="1" x14ac:dyDescent="0.3">
      <c r="A240" s="90"/>
      <c r="B240" s="90"/>
      <c r="C240" s="90"/>
      <c r="D240" s="90"/>
      <c r="E240" s="90"/>
      <c r="F240" s="90"/>
      <c r="G240" s="91"/>
      <c r="H240" s="91"/>
      <c r="I240" s="92"/>
      <c r="J240" s="110" t="s">
        <v>512</v>
      </c>
      <c r="K240" s="92" t="s">
        <v>644</v>
      </c>
      <c r="L240" s="92" t="e">
        <f>INDEX('[26]PENINGKATAN SALURAN DRAINASE'!$D$4:$D$90,MATCH('KEGIATAN DBMSDA 2022'!K240,'[26]PENINGKATAN SALURAN DRAINASE'!$D$4:$D$90,0))</f>
        <v>#N/A</v>
      </c>
      <c r="M240" s="92" t="s">
        <v>645</v>
      </c>
      <c r="N240" s="92" t="e">
        <f>INDEX([26]!BARU_1[KELURAHAN],MATCH('KEGIATAN DBMSDA 2022'!K240,[26]!BARU_1[JUDUL],0))</f>
        <v>#REF!</v>
      </c>
      <c r="O240" s="93" t="s">
        <v>171</v>
      </c>
      <c r="P240" s="100" t="s">
        <v>646</v>
      </c>
      <c r="Q240" s="94" t="e">
        <f>#REF!&amp;" "&amp;#REF!</f>
        <v>#REF!</v>
      </c>
      <c r="R240" s="95" t="s">
        <v>66</v>
      </c>
      <c r="S240" s="87"/>
      <c r="T240" s="57">
        <f t="shared" si="63"/>
        <v>140000000</v>
      </c>
      <c r="U240" s="96" t="str">
        <f t="shared" si="62"/>
        <v>PL</v>
      </c>
      <c r="V240" s="87">
        <v>140000000</v>
      </c>
      <c r="W240" s="97" t="s">
        <v>647</v>
      </c>
      <c r="X240" s="98" t="s">
        <v>150</v>
      </c>
      <c r="Y240" s="88" t="s">
        <v>139</v>
      </c>
      <c r="Z240" s="88">
        <v>1</v>
      </c>
      <c r="AA240" s="88"/>
      <c r="AB240" s="57">
        <f t="shared" si="64"/>
        <v>350000</v>
      </c>
      <c r="AC240" s="87">
        <f>IF(AND(T240&gt;1,T240&lt;=200000000),'[26]Data Base PAKAI (INPUT)'!$E$24,IF(AND(T240&gt;200000000),'[26]Data Base PAKAI (INPUT)'!$M$24))</f>
        <v>4</v>
      </c>
      <c r="AD240" s="87">
        <f>IF(AND(T240&gt;1,T240&lt;=200000000),'[26]Data Base PAKAI (INPUT)'!$F$24,IF(AND(T240&gt;200000000,T240&lt;=1000000000),'[26]Data Base PAKAI (INPUT)'!$V$24,IF(AND(T240&gt;1000000000),'[26]Data Base PAKAI (INPUT)'!$Z$24)))</f>
        <v>1</v>
      </c>
      <c r="AE240" s="87">
        <f t="shared" si="65"/>
        <v>600000</v>
      </c>
      <c r="AF240" s="87">
        <f>IF(AND(T240&gt;1,T240&lt;=1000000000),'[26]Data Base PAKAI (INPUT)'!$E$25,IF(AND(T240&gt;1000000000,T240&lt;=5000000000),'[26]Data Base PAKAI (INPUT)'!$Y$25,IF(AND(T240&gt;5000000000,T240&lt;=10000000000),'[26]Data Base PAKAI (INPUT)'!$AG$25)))</f>
        <v>3</v>
      </c>
      <c r="AG240" s="87">
        <f>IF(AND(T240&gt;1,T240&lt;=100000000),'[26]Data Base PAKAI (INPUT)'!$F$25,IF(AND(T240&gt;100000000,T240&lt;=200000000),'[26]Data Base PAKAI (INPUT)'!$J$25,IF(AND(T240&gt;200000000,T240&lt;=250000000),'[26]Data Base PAKAI (INPUT)'!$N$25,IF(AND(T240&gt;250000000,T240&lt;=500000000),'[26]Data Base PAKAI (INPUT)'!$R$25,IF(AND(T240&gt;500000000,T240&lt;=1000000000),'[26]Data Base PAKAI (INPUT)'!$V$25,IF(AND(T240&gt;1000000000,T240&lt;=2500000000),'[26]Data Base PAKAI (INPUT)'!$Z$25,IF(AND(T240&gt;2500000000,T240&lt;=5000000000),'[26]Data Base PAKAI (INPUT)'!$AD$25,IF(AND(T240&gt;5000000000,T240&lt;=10000000000),'[26]Data Base PAKAI (INPUT)'!AH1180))))))))</f>
        <v>4</v>
      </c>
      <c r="AH240" s="87">
        <f t="shared" si="66"/>
        <v>1800000</v>
      </c>
      <c r="AI240" s="87">
        <f t="shared" si="67"/>
        <v>5600000</v>
      </c>
      <c r="AJ240" s="99">
        <f t="shared" si="68"/>
        <v>5600000</v>
      </c>
      <c r="AK240" s="87"/>
      <c r="AL240" s="57">
        <f t="shared" si="69"/>
        <v>126050000</v>
      </c>
    </row>
    <row r="241" spans="1:38" ht="43.5" thickBot="1" x14ac:dyDescent="0.3">
      <c r="A241" s="90"/>
      <c r="B241" s="90"/>
      <c r="C241" s="90"/>
      <c r="D241" s="90"/>
      <c r="E241" s="90"/>
      <c r="F241" s="90"/>
      <c r="G241" s="91"/>
      <c r="H241" s="91"/>
      <c r="I241" s="92"/>
      <c r="J241" s="110" t="s">
        <v>512</v>
      </c>
      <c r="K241" s="92" t="s">
        <v>648</v>
      </c>
      <c r="L241" s="92" t="e">
        <f>INDEX('[26]PENINGKATAN SALURAN DRAINASE'!$D$4:$D$90,MATCH('KEGIATAN DBMSDA 2022'!K241,'[26]PENINGKATAN SALURAN DRAINASE'!$D$4:$D$90,0))</f>
        <v>#N/A</v>
      </c>
      <c r="M241" s="92" t="s">
        <v>649</v>
      </c>
      <c r="N241" s="92" t="e">
        <f>INDEX([26]!BARU_1[KELURAHAN],MATCH('KEGIATAN DBMSDA 2022'!K241,[26]!BARU_1[JUDUL],0))</f>
        <v>#REF!</v>
      </c>
      <c r="O241" s="93" t="s">
        <v>212</v>
      </c>
      <c r="P241" s="100" t="s">
        <v>325</v>
      </c>
      <c r="Q241" s="94" t="e">
        <f>#REF!&amp;" "&amp;#REF!</f>
        <v>#REF!</v>
      </c>
      <c r="R241" s="95" t="s">
        <v>66</v>
      </c>
      <c r="S241" s="87"/>
      <c r="T241" s="57">
        <f t="shared" si="63"/>
        <v>200000000</v>
      </c>
      <c r="U241" s="96" t="str">
        <f t="shared" si="62"/>
        <v>PL</v>
      </c>
      <c r="V241" s="87">
        <v>200000000</v>
      </c>
      <c r="W241" s="97" t="s">
        <v>647</v>
      </c>
      <c r="X241" s="98" t="s">
        <v>150</v>
      </c>
      <c r="Y241" s="88" t="s">
        <v>139</v>
      </c>
      <c r="Z241" s="88">
        <v>1</v>
      </c>
      <c r="AA241" s="88"/>
      <c r="AB241" s="57">
        <f t="shared" si="64"/>
        <v>350000</v>
      </c>
      <c r="AC241" s="87">
        <f>IF(AND(T241&gt;1,T241&lt;=200000000),'[26]Data Base PAKAI (INPUT)'!$E$24,IF(AND(T241&gt;200000000),'[26]Data Base PAKAI (INPUT)'!$M$24))</f>
        <v>4</v>
      </c>
      <c r="AD241" s="87">
        <f>IF(AND(T241&gt;1,T241&lt;=200000000),'[26]Data Base PAKAI (INPUT)'!$F$24,IF(AND(T241&gt;200000000,T241&lt;=1000000000),'[26]Data Base PAKAI (INPUT)'!$V$24,IF(AND(T241&gt;1000000000),'[26]Data Base PAKAI (INPUT)'!$Z$24)))</f>
        <v>1</v>
      </c>
      <c r="AE241" s="87">
        <f t="shared" si="65"/>
        <v>600000</v>
      </c>
      <c r="AF241" s="87">
        <f>IF(AND(T241&gt;1,T241&lt;=1000000000),'[26]Data Base PAKAI (INPUT)'!$E$25,IF(AND(T241&gt;1000000000,T241&lt;=5000000000),'[26]Data Base PAKAI (INPUT)'!$Y$25,IF(AND(T241&gt;5000000000,T241&lt;=10000000000),'[26]Data Base PAKAI (INPUT)'!$AG$25)))</f>
        <v>3</v>
      </c>
      <c r="AG241" s="87">
        <f>IF(AND(T241&gt;1,T241&lt;=100000000),'[26]Data Base PAKAI (INPUT)'!$F$25,IF(AND(T241&gt;100000000,T241&lt;=200000000),'[26]Data Base PAKAI (INPUT)'!$J$25,IF(AND(T241&gt;200000000,T241&lt;=250000000),'[26]Data Base PAKAI (INPUT)'!$N$25,IF(AND(T241&gt;250000000,T241&lt;=500000000),'[26]Data Base PAKAI (INPUT)'!$R$25,IF(AND(T241&gt;500000000,T241&lt;=1000000000),'[26]Data Base PAKAI (INPUT)'!$V$25,IF(AND(T241&gt;1000000000,T241&lt;=2500000000),'[26]Data Base PAKAI (INPUT)'!$Z$25,IF(AND(T241&gt;2500000000,T241&lt;=5000000000),'[26]Data Base PAKAI (INPUT)'!$AD$25,IF(AND(T241&gt;5000000000,T241&lt;=10000000000),'[26]Data Base PAKAI (INPUT)'!AH1183))))))))</f>
        <v>4</v>
      </c>
      <c r="AH241" s="87">
        <f t="shared" si="66"/>
        <v>1800000</v>
      </c>
      <c r="AI241" s="87">
        <f t="shared" si="67"/>
        <v>8000000</v>
      </c>
      <c r="AJ241" s="99">
        <f t="shared" si="68"/>
        <v>8000000</v>
      </c>
      <c r="AK241" s="87"/>
      <c r="AL241" s="57">
        <f t="shared" si="69"/>
        <v>181250000</v>
      </c>
    </row>
    <row r="242" spans="1:38" ht="43.5" thickBot="1" x14ac:dyDescent="0.3">
      <c r="A242" s="90"/>
      <c r="B242" s="90"/>
      <c r="C242" s="90"/>
      <c r="D242" s="90"/>
      <c r="E242" s="90"/>
      <c r="F242" s="90"/>
      <c r="G242" s="91"/>
      <c r="H242" s="91"/>
      <c r="I242" s="92"/>
      <c r="J242" s="110" t="s">
        <v>512</v>
      </c>
      <c r="K242" s="92" t="s">
        <v>650</v>
      </c>
      <c r="L242" s="92" t="e">
        <f>INDEX('[26]PENINGKATAN SALURAN DRAINASE'!$D$4:$D$90,MATCH('KEGIATAN DBMSDA 2022'!K242,'[26]PENINGKATAN SALURAN DRAINASE'!$D$4:$D$90,0))</f>
        <v>#N/A</v>
      </c>
      <c r="M242" s="92" t="s">
        <v>651</v>
      </c>
      <c r="N242" s="92" t="e">
        <f>INDEX([26]!BARU_1[KELURAHAN],MATCH('KEGIATAN DBMSDA 2022'!K242,[26]!BARU_1[JUDUL],0))</f>
        <v>#REF!</v>
      </c>
      <c r="O242" s="93" t="s">
        <v>171</v>
      </c>
      <c r="P242" s="100" t="s">
        <v>652</v>
      </c>
      <c r="Q242" s="94" t="e">
        <f>#REF!&amp;" "&amp;#REF!</f>
        <v>#REF!</v>
      </c>
      <c r="R242" s="95" t="s">
        <v>66</v>
      </c>
      <c r="S242" s="87"/>
      <c r="T242" s="57">
        <f t="shared" si="63"/>
        <v>200000000</v>
      </c>
      <c r="U242" s="96" t="str">
        <f t="shared" si="62"/>
        <v>PL</v>
      </c>
      <c r="V242" s="87">
        <v>200000000</v>
      </c>
      <c r="W242" s="97" t="s">
        <v>647</v>
      </c>
      <c r="X242" s="98" t="s">
        <v>150</v>
      </c>
      <c r="Y242" s="88" t="s">
        <v>139</v>
      </c>
      <c r="Z242" s="88">
        <v>1</v>
      </c>
      <c r="AA242" s="88"/>
      <c r="AB242" s="57">
        <f t="shared" si="64"/>
        <v>350000</v>
      </c>
      <c r="AC242" s="87">
        <f>IF(AND(T242&gt;1,T242&lt;=200000000),'[26]Data Base PAKAI (INPUT)'!$E$24,IF(AND(T242&gt;200000000),'[26]Data Base PAKAI (INPUT)'!$M$24))</f>
        <v>4</v>
      </c>
      <c r="AD242" s="87">
        <f>IF(AND(T242&gt;1,T242&lt;=200000000),'[26]Data Base PAKAI (INPUT)'!$F$24,IF(AND(T242&gt;200000000,T242&lt;=1000000000),'[26]Data Base PAKAI (INPUT)'!$V$24,IF(AND(T242&gt;1000000000),'[26]Data Base PAKAI (INPUT)'!$Z$24)))</f>
        <v>1</v>
      </c>
      <c r="AE242" s="87">
        <f t="shared" si="65"/>
        <v>600000</v>
      </c>
      <c r="AF242" s="87">
        <f>IF(AND(T242&gt;1,T242&lt;=1000000000),'[26]Data Base PAKAI (INPUT)'!$E$25,IF(AND(T242&gt;1000000000,T242&lt;=5000000000),'[26]Data Base PAKAI (INPUT)'!$Y$25,IF(AND(T242&gt;5000000000,T242&lt;=10000000000),'[26]Data Base PAKAI (INPUT)'!$AG$25)))</f>
        <v>3</v>
      </c>
      <c r="AG242" s="87">
        <f>IF(AND(T242&gt;1,T242&lt;=100000000),'[26]Data Base PAKAI (INPUT)'!$F$25,IF(AND(T242&gt;100000000,T242&lt;=200000000),'[26]Data Base PAKAI (INPUT)'!$J$25,IF(AND(T242&gt;200000000,T242&lt;=250000000),'[26]Data Base PAKAI (INPUT)'!$N$25,IF(AND(T242&gt;250000000,T242&lt;=500000000),'[26]Data Base PAKAI (INPUT)'!$R$25,IF(AND(T242&gt;500000000,T242&lt;=1000000000),'[26]Data Base PAKAI (INPUT)'!$V$25,IF(AND(T242&gt;1000000000,T242&lt;=2500000000),'[26]Data Base PAKAI (INPUT)'!$Z$25,IF(AND(T242&gt;2500000000,T242&lt;=5000000000),'[26]Data Base PAKAI (INPUT)'!$AD$25,IF(AND(T242&gt;5000000000,T242&lt;=10000000000),'[26]Data Base PAKAI (INPUT)'!AH1187))))))))</f>
        <v>4</v>
      </c>
      <c r="AH242" s="87">
        <f t="shared" si="66"/>
        <v>1800000</v>
      </c>
      <c r="AI242" s="87">
        <f t="shared" si="67"/>
        <v>8000000</v>
      </c>
      <c r="AJ242" s="99">
        <f t="shared" si="68"/>
        <v>8000000</v>
      </c>
      <c r="AK242" s="87"/>
      <c r="AL242" s="57">
        <f t="shared" si="69"/>
        <v>181250000</v>
      </c>
    </row>
    <row r="243" spans="1:38" ht="57.75" thickBot="1" x14ac:dyDescent="0.3">
      <c r="A243" s="90"/>
      <c r="B243" s="90"/>
      <c r="C243" s="90"/>
      <c r="D243" s="90"/>
      <c r="E243" s="90"/>
      <c r="F243" s="90"/>
      <c r="G243" s="91"/>
      <c r="H243" s="91"/>
      <c r="I243" s="92"/>
      <c r="J243" s="110" t="s">
        <v>512</v>
      </c>
      <c r="K243" s="92" t="s">
        <v>653</v>
      </c>
      <c r="L243" s="92" t="e">
        <f>INDEX('[26]PENINGKATAN SALURAN DRAINASE'!$D$4:$D$90,MATCH('KEGIATAN DBMSDA 2022'!K243,'[26]PENINGKATAN SALURAN DRAINASE'!$D$4:$D$90,0))</f>
        <v>#N/A</v>
      </c>
      <c r="M243" s="92" t="s">
        <v>654</v>
      </c>
      <c r="N243" s="92" t="e">
        <f>INDEX([26]!BARU_1[KELURAHAN],MATCH('KEGIATAN DBMSDA 2022'!K243,[26]!BARU_1[JUDUL],0))</f>
        <v>#REF!</v>
      </c>
      <c r="O243" s="93" t="s">
        <v>212</v>
      </c>
      <c r="P243" s="100" t="s">
        <v>655</v>
      </c>
      <c r="Q243" s="94" t="e">
        <f>#REF!&amp;" "&amp;#REF!</f>
        <v>#REF!</v>
      </c>
      <c r="R243" s="95" t="s">
        <v>66</v>
      </c>
      <c r="S243" s="87"/>
      <c r="T243" s="57">
        <f t="shared" si="63"/>
        <v>300000000</v>
      </c>
      <c r="U243" s="96" t="str">
        <f t="shared" si="62"/>
        <v>LELANG</v>
      </c>
      <c r="V243" s="87">
        <v>300000000</v>
      </c>
      <c r="W243" s="97" t="s">
        <v>647</v>
      </c>
      <c r="X243" s="98" t="s">
        <v>150</v>
      </c>
      <c r="Y243" s="98" t="s">
        <v>139</v>
      </c>
      <c r="Z243" s="88">
        <v>1</v>
      </c>
      <c r="AA243" s="98"/>
      <c r="AB243" s="57">
        <f t="shared" si="64"/>
        <v>750000</v>
      </c>
      <c r="AC243" s="87">
        <f>IF(AND(T243&gt;1,T243&lt;=200000000),'[26]Data Base PAKAI (INPUT)'!$E$24,IF(AND(T243&gt;200000000),'[26]Data Base PAKAI (INPUT)'!$M$24))</f>
        <v>6</v>
      </c>
      <c r="AD243" s="87">
        <f>IF(AND(T243&gt;1,T243&lt;=200000000),'[26]Data Base PAKAI (INPUT)'!$F$24,IF(AND(T243&gt;200000000,T243&lt;=1000000000),'[26]Data Base PAKAI (INPUT)'!$V$24,IF(AND(T243&gt;1000000000),'[26]Data Base PAKAI (INPUT)'!$Z$24)))</f>
        <v>2</v>
      </c>
      <c r="AE243" s="87">
        <f t="shared" si="65"/>
        <v>1800000</v>
      </c>
      <c r="AF243" s="87">
        <f>IF(AND(T243&gt;1,T243&lt;=1000000000),'[26]Data Base PAKAI (INPUT)'!$E$25,IF(AND(T243&gt;1000000000,T243&lt;=5000000000),'[26]Data Base PAKAI (INPUT)'!$Y$25,IF(AND(T243&gt;5000000000,T243&lt;=10000000000),'[26]Data Base PAKAI (INPUT)'!$AG$25)))</f>
        <v>3</v>
      </c>
      <c r="AG243" s="87">
        <f>IF(AND(T243&gt;1,T243&lt;=100000000),'[26]Data Base PAKAI (INPUT)'!$F$25,IF(AND(T243&gt;100000000,T243&lt;=200000000),'[26]Data Base PAKAI (INPUT)'!$J$25,IF(AND(T243&gt;200000000,T243&lt;=250000000),'[26]Data Base PAKAI (INPUT)'!$N$25,IF(AND(T243&gt;250000000,T243&lt;=500000000),'[26]Data Base PAKAI (INPUT)'!$R$25,IF(AND(T243&gt;500000000,T243&lt;=1000000000),'[26]Data Base PAKAI (INPUT)'!$V$25,IF(AND(T243&gt;1000000000,T243&lt;=2500000000),'[26]Data Base PAKAI (INPUT)'!$Z$25,IF(AND(T243&gt;2500000000,T243&lt;=5000000000),'[26]Data Base PAKAI (INPUT)'!$AD$25,IF(AND(T243&gt;5000000000,T243&lt;=10000000000),'[26]Data Base PAKAI (INPUT)'!AH1200))))))))</f>
        <v>6</v>
      </c>
      <c r="AH243" s="87">
        <f t="shared" si="66"/>
        <v>2700000</v>
      </c>
      <c r="AI243" s="87">
        <f t="shared" si="67"/>
        <v>12000000</v>
      </c>
      <c r="AJ243" s="99">
        <f t="shared" si="68"/>
        <v>12000000</v>
      </c>
      <c r="AK243" s="87"/>
      <c r="AL243" s="57">
        <f t="shared" si="69"/>
        <v>270750000</v>
      </c>
    </row>
    <row r="244" spans="1:38" ht="43.5" thickBot="1" x14ac:dyDescent="0.3">
      <c r="A244" s="90"/>
      <c r="B244" s="90"/>
      <c r="C244" s="90"/>
      <c r="D244" s="90"/>
      <c r="E244" s="90"/>
      <c r="F244" s="90"/>
      <c r="G244" s="91"/>
      <c r="H244" s="91"/>
      <c r="I244" s="92"/>
      <c r="J244" s="92" t="s">
        <v>512</v>
      </c>
      <c r="K244" s="92" t="s">
        <v>656</v>
      </c>
      <c r="L244" s="92" t="e">
        <f>INDEX('[26]PENINGKATAN SALURAN DRAINASE'!$D$4:$D$90,MATCH('KEGIATAN DBMSDA 2022'!K244,'[26]PENINGKATAN SALURAN DRAINASE'!$D$4:$D$90,0))</f>
        <v>#N/A</v>
      </c>
      <c r="M244" s="92" t="s">
        <v>657</v>
      </c>
      <c r="N244" s="92" t="e">
        <f>INDEX([26]!BARU_1[KELURAHAN],MATCH('KEGIATAN DBMSDA 2022'!K244,[26]!BARU_1[JUDUL],0))</f>
        <v>#REF!</v>
      </c>
      <c r="O244" s="93" t="s">
        <v>822</v>
      </c>
      <c r="P244" s="100" t="s">
        <v>229</v>
      </c>
      <c r="Q244" s="94" t="e">
        <f>#REF!&amp;" "&amp;#REF!</f>
        <v>#REF!</v>
      </c>
      <c r="R244" s="95" t="s">
        <v>66</v>
      </c>
      <c r="S244" s="87"/>
      <c r="T244" s="57">
        <f t="shared" si="63"/>
        <v>100000000</v>
      </c>
      <c r="U244" s="96" t="str">
        <f t="shared" si="62"/>
        <v>PL</v>
      </c>
      <c r="V244" s="87">
        <v>100000000</v>
      </c>
      <c r="W244" s="97" t="s">
        <v>153</v>
      </c>
      <c r="X244" s="98" t="s">
        <v>154</v>
      </c>
      <c r="Y244" s="88" t="s">
        <v>139</v>
      </c>
      <c r="Z244" s="88">
        <v>1</v>
      </c>
      <c r="AA244" s="88"/>
      <c r="AB244" s="57">
        <f t="shared" si="64"/>
        <v>350000</v>
      </c>
      <c r="AC244" s="87">
        <f>IF(AND(T244&gt;1,T244&lt;=200000000),'[26]Data Base PAKAI (INPUT)'!$E$24,IF(AND(T244&gt;200000000),'[26]Data Base PAKAI (INPUT)'!$M$24))</f>
        <v>4</v>
      </c>
      <c r="AD244" s="87">
        <f>IF(AND(T244&gt;1,T244&lt;=200000000),'[26]Data Base PAKAI (INPUT)'!$F$24,IF(AND(T244&gt;200000000,T244&lt;=1000000000),'[26]Data Base PAKAI (INPUT)'!$V$24,IF(AND(T244&gt;1000000000),'[26]Data Base PAKAI (INPUT)'!$Z$24)))</f>
        <v>1</v>
      </c>
      <c r="AE244" s="87">
        <f t="shared" si="65"/>
        <v>600000</v>
      </c>
      <c r="AF244" s="87">
        <f>IF(AND(T244&gt;1,T244&lt;=1000000000),'[26]Data Base PAKAI (INPUT)'!$E$25,IF(AND(T244&gt;1000000000,T244&lt;=5000000000),'[26]Data Base PAKAI (INPUT)'!$Y$25,IF(AND(T244&gt;5000000000,T244&lt;=10000000000),'[26]Data Base PAKAI (INPUT)'!$AG$25)))</f>
        <v>3</v>
      </c>
      <c r="AG244" s="87">
        <f>IF(AND(T244&gt;1,T244&lt;=100000000),'[26]Data Base PAKAI (INPUT)'!$F$25,IF(AND(T244&gt;100000000,T244&lt;=200000000),'[26]Data Base PAKAI (INPUT)'!$J$25,IF(AND(T244&gt;200000000,T244&lt;=250000000),'[26]Data Base PAKAI (INPUT)'!$N$25,IF(AND(T244&gt;250000000,T244&lt;=500000000),'[26]Data Base PAKAI (INPUT)'!$R$25,IF(AND(T244&gt;500000000,T244&lt;=1000000000),'[26]Data Base PAKAI (INPUT)'!$V$25,IF(AND(T244&gt;1000000000,T244&lt;=2500000000),'[26]Data Base PAKAI (INPUT)'!$Z$25,IF(AND(T244&gt;2500000000,T244&lt;=5000000000),'[26]Data Base PAKAI (INPUT)'!$AD$25,IF(AND(T244&gt;5000000000,T244&lt;=10000000000),'[26]Data Base PAKAI (INPUT)'!AH1204))))))))</f>
        <v>3</v>
      </c>
      <c r="AH244" s="87">
        <f t="shared" si="66"/>
        <v>1350000</v>
      </c>
      <c r="AI244" s="87">
        <f t="shared" si="67"/>
        <v>4000000</v>
      </c>
      <c r="AJ244" s="99">
        <f t="shared" si="68"/>
        <v>4000000</v>
      </c>
      <c r="AK244" s="87"/>
      <c r="AL244" s="57">
        <f t="shared" si="69"/>
        <v>89700000</v>
      </c>
    </row>
    <row r="245" spans="1:38" ht="43.5" thickBot="1" x14ac:dyDescent="0.3">
      <c r="A245" s="90"/>
      <c r="B245" s="90"/>
      <c r="C245" s="90"/>
      <c r="D245" s="90"/>
      <c r="E245" s="90"/>
      <c r="F245" s="90"/>
      <c r="G245" s="91"/>
      <c r="H245" s="91"/>
      <c r="I245" s="92"/>
      <c r="J245" s="92" t="s">
        <v>512</v>
      </c>
      <c r="K245" s="92" t="s">
        <v>658</v>
      </c>
      <c r="L245" s="92" t="e">
        <f>INDEX('[26]PENINGKATAN SALURAN DRAINASE'!$D$4:$D$90,MATCH('KEGIATAN DBMSDA 2022'!K245,'[26]PENINGKATAN SALURAN DRAINASE'!$D$4:$D$90,0))</f>
        <v>#N/A</v>
      </c>
      <c r="M245" s="92" t="s">
        <v>659</v>
      </c>
      <c r="N245" s="92" t="e">
        <f>INDEX([26]!BARU_1[KELURAHAN],MATCH('KEGIATAN DBMSDA 2022'!K245,[26]!BARU_1[JUDUL],0))</f>
        <v>#REF!</v>
      </c>
      <c r="O245" s="93" t="s">
        <v>822</v>
      </c>
      <c r="P245" s="100" t="s">
        <v>314</v>
      </c>
      <c r="Q245" s="94" t="e">
        <f>#REF!&amp;" "&amp;#REF!</f>
        <v>#REF!</v>
      </c>
      <c r="R245" s="95" t="s">
        <v>66</v>
      </c>
      <c r="S245" s="87"/>
      <c r="T245" s="57">
        <f t="shared" si="63"/>
        <v>100000000</v>
      </c>
      <c r="U245" s="96" t="str">
        <f t="shared" si="62"/>
        <v>PL</v>
      </c>
      <c r="V245" s="87">
        <v>100000000</v>
      </c>
      <c r="W245" s="97" t="s">
        <v>153</v>
      </c>
      <c r="X245" s="98" t="s">
        <v>154</v>
      </c>
      <c r="Y245" s="88" t="s">
        <v>139</v>
      </c>
      <c r="Z245" s="88">
        <v>1</v>
      </c>
      <c r="AA245" s="88"/>
      <c r="AB245" s="57">
        <f t="shared" si="64"/>
        <v>350000</v>
      </c>
      <c r="AC245" s="87">
        <f>IF(AND(T245&gt;1,T245&lt;=200000000),'[26]Data Base PAKAI (INPUT)'!$E$24,IF(AND(T245&gt;200000000),'[26]Data Base PAKAI (INPUT)'!$M$24))</f>
        <v>4</v>
      </c>
      <c r="AD245" s="87">
        <f>IF(AND(T245&gt;1,T245&lt;=200000000),'[26]Data Base PAKAI (INPUT)'!$F$24,IF(AND(T245&gt;200000000,T245&lt;=1000000000),'[26]Data Base PAKAI (INPUT)'!$V$24,IF(AND(T245&gt;1000000000),'[26]Data Base PAKAI (INPUT)'!$Z$24)))</f>
        <v>1</v>
      </c>
      <c r="AE245" s="87">
        <f t="shared" si="65"/>
        <v>600000</v>
      </c>
      <c r="AF245" s="87">
        <f>IF(AND(T245&gt;1,T245&lt;=1000000000),'[26]Data Base PAKAI (INPUT)'!$E$25,IF(AND(T245&gt;1000000000,T245&lt;=5000000000),'[26]Data Base PAKAI (INPUT)'!$Y$25,IF(AND(T245&gt;5000000000,T245&lt;=10000000000),'[26]Data Base PAKAI (INPUT)'!$AG$25)))</f>
        <v>3</v>
      </c>
      <c r="AG245" s="87">
        <f>IF(AND(T245&gt;1,T245&lt;=100000000),'[26]Data Base PAKAI (INPUT)'!$F$25,IF(AND(T245&gt;100000000,T245&lt;=200000000),'[26]Data Base PAKAI (INPUT)'!$J$25,IF(AND(T245&gt;200000000,T245&lt;=250000000),'[26]Data Base PAKAI (INPUT)'!$N$25,IF(AND(T245&gt;250000000,T245&lt;=500000000),'[26]Data Base PAKAI (INPUT)'!$R$25,IF(AND(T245&gt;500000000,T245&lt;=1000000000),'[26]Data Base PAKAI (INPUT)'!$V$25,IF(AND(T245&gt;1000000000,T245&lt;=2500000000),'[26]Data Base PAKAI (INPUT)'!$Z$25,IF(AND(T245&gt;2500000000,T245&lt;=5000000000),'[26]Data Base PAKAI (INPUT)'!$AD$25,IF(AND(T245&gt;5000000000,T245&lt;=10000000000),'[26]Data Base PAKAI (INPUT)'!AH1205))))))))</f>
        <v>3</v>
      </c>
      <c r="AH245" s="87">
        <f t="shared" si="66"/>
        <v>1350000</v>
      </c>
      <c r="AI245" s="87">
        <f t="shared" si="67"/>
        <v>4000000</v>
      </c>
      <c r="AJ245" s="99">
        <f t="shared" si="68"/>
        <v>4000000</v>
      </c>
      <c r="AK245" s="87"/>
      <c r="AL245" s="57">
        <f t="shared" si="69"/>
        <v>89700000</v>
      </c>
    </row>
    <row r="246" spans="1:38" ht="43.5" thickBot="1" x14ac:dyDescent="0.3">
      <c r="A246" s="90"/>
      <c r="B246" s="90"/>
      <c r="C246" s="90"/>
      <c r="D246" s="90"/>
      <c r="E246" s="90"/>
      <c r="F246" s="90"/>
      <c r="G246" s="91"/>
      <c r="H246" s="91"/>
      <c r="I246" s="92"/>
      <c r="J246" s="110" t="s">
        <v>512</v>
      </c>
      <c r="K246" s="92" t="s">
        <v>660</v>
      </c>
      <c r="L246" s="92" t="e">
        <f>INDEX('[26]PENINGKATAN SALURAN DRAINASE'!$D$4:$D$90,MATCH('KEGIATAN DBMSDA 2022'!K246,'[26]PENINGKATAN SALURAN DRAINASE'!$D$4:$D$90,0))</f>
        <v>#N/A</v>
      </c>
      <c r="M246" s="92" t="s">
        <v>661</v>
      </c>
      <c r="N246" s="92" t="e">
        <f>INDEX([26]!BARU_1[KELURAHAN],MATCH('KEGIATAN DBMSDA 2022'!K246,[26]!BARU_1[JUDUL],0))</f>
        <v>#REF!</v>
      </c>
      <c r="O246" s="93" t="s">
        <v>822</v>
      </c>
      <c r="P246" s="100" t="s">
        <v>560</v>
      </c>
      <c r="Q246" s="94" t="e">
        <f>#REF!&amp;" "&amp;#REF!</f>
        <v>#REF!</v>
      </c>
      <c r="R246" s="95" t="s">
        <v>66</v>
      </c>
      <c r="S246" s="87"/>
      <c r="T246" s="57">
        <f t="shared" si="63"/>
        <v>100000000</v>
      </c>
      <c r="U246" s="96" t="str">
        <f t="shared" si="62"/>
        <v>PL</v>
      </c>
      <c r="V246" s="87">
        <v>100000000</v>
      </c>
      <c r="W246" s="97" t="s">
        <v>153</v>
      </c>
      <c r="X246" s="98" t="s">
        <v>154</v>
      </c>
      <c r="Y246" s="88" t="s">
        <v>139</v>
      </c>
      <c r="Z246" s="88">
        <v>1</v>
      </c>
      <c r="AA246" s="88"/>
      <c r="AB246" s="57">
        <f t="shared" si="64"/>
        <v>350000</v>
      </c>
      <c r="AC246" s="87">
        <f>IF(AND(T246&gt;1,T246&lt;=200000000),'[26]Data Base PAKAI (INPUT)'!$E$24,IF(AND(T246&gt;200000000),'[26]Data Base PAKAI (INPUT)'!$M$24))</f>
        <v>4</v>
      </c>
      <c r="AD246" s="87">
        <f>IF(AND(T246&gt;1,T246&lt;=200000000),'[26]Data Base PAKAI (INPUT)'!$F$24,IF(AND(T246&gt;200000000,T246&lt;=1000000000),'[26]Data Base PAKAI (INPUT)'!$V$24,IF(AND(T246&gt;1000000000),'[26]Data Base PAKAI (INPUT)'!$Z$24)))</f>
        <v>1</v>
      </c>
      <c r="AE246" s="87">
        <f t="shared" si="65"/>
        <v>600000</v>
      </c>
      <c r="AF246" s="87">
        <f>IF(AND(T246&gt;1,T246&lt;=1000000000),'[26]Data Base PAKAI (INPUT)'!$E$25,IF(AND(T246&gt;1000000000,T246&lt;=5000000000),'[26]Data Base PAKAI (INPUT)'!$Y$25,IF(AND(T246&gt;5000000000,T246&lt;=10000000000),'[26]Data Base PAKAI (INPUT)'!$AG$25)))</f>
        <v>3</v>
      </c>
      <c r="AG246" s="87">
        <f>IF(AND(T246&gt;1,T246&lt;=100000000),'[26]Data Base PAKAI (INPUT)'!$F$25,IF(AND(T246&gt;100000000,T246&lt;=200000000),'[26]Data Base PAKAI (INPUT)'!$J$25,IF(AND(T246&gt;200000000,T246&lt;=250000000),'[26]Data Base PAKAI (INPUT)'!$N$25,IF(AND(T246&gt;250000000,T246&lt;=500000000),'[26]Data Base PAKAI (INPUT)'!$R$25,IF(AND(T246&gt;500000000,T246&lt;=1000000000),'[26]Data Base PAKAI (INPUT)'!$V$25,IF(AND(T246&gt;1000000000,T246&lt;=2500000000),'[26]Data Base PAKAI (INPUT)'!$Z$25,IF(AND(T246&gt;2500000000,T246&lt;=5000000000),'[26]Data Base PAKAI (INPUT)'!$AD$25,IF(AND(T246&gt;5000000000,T246&lt;=10000000000),'[26]Data Base PAKAI (INPUT)'!AH1206))))))))</f>
        <v>3</v>
      </c>
      <c r="AH246" s="87">
        <f t="shared" si="66"/>
        <v>1350000</v>
      </c>
      <c r="AI246" s="87">
        <f t="shared" si="67"/>
        <v>4000000</v>
      </c>
      <c r="AJ246" s="99">
        <f t="shared" si="68"/>
        <v>4000000</v>
      </c>
      <c r="AK246" s="87"/>
      <c r="AL246" s="57">
        <f t="shared" si="69"/>
        <v>89700000</v>
      </c>
    </row>
    <row r="247" spans="1:38" ht="43.5" thickBot="1" x14ac:dyDescent="0.3">
      <c r="A247" s="90"/>
      <c r="B247" s="90"/>
      <c r="C247" s="90"/>
      <c r="D247" s="90"/>
      <c r="E247" s="90"/>
      <c r="F247" s="90"/>
      <c r="G247" s="91"/>
      <c r="H247" s="91"/>
      <c r="I247" s="92"/>
      <c r="J247" s="110" t="s">
        <v>512</v>
      </c>
      <c r="K247" s="92" t="s">
        <v>662</v>
      </c>
      <c r="L247" s="92" t="e">
        <f>INDEX('[26]PENINGKATAN SALURAN DRAINASE'!$D$4:$D$90,MATCH('KEGIATAN DBMSDA 2022'!K247,'[26]PENINGKATAN SALURAN DRAINASE'!$D$4:$D$90,0))</f>
        <v>#N/A</v>
      </c>
      <c r="M247" s="92" t="s">
        <v>663</v>
      </c>
      <c r="N247" s="92" t="e">
        <f>INDEX([26]!BARU_1[KELURAHAN],MATCH('KEGIATAN DBMSDA 2022'!K247,[26]!BARU_1[JUDUL],0))</f>
        <v>#REF!</v>
      </c>
      <c r="O247" s="93" t="s">
        <v>822</v>
      </c>
      <c r="P247" s="100" t="s">
        <v>664</v>
      </c>
      <c r="Q247" s="94" t="e">
        <f>#REF!&amp;" "&amp;#REF!</f>
        <v>#REF!</v>
      </c>
      <c r="R247" s="95" t="s">
        <v>66</v>
      </c>
      <c r="S247" s="87"/>
      <c r="T247" s="57">
        <f t="shared" si="63"/>
        <v>100000000</v>
      </c>
      <c r="U247" s="96" t="str">
        <f t="shared" si="62"/>
        <v>PL</v>
      </c>
      <c r="V247" s="87">
        <v>100000000</v>
      </c>
      <c r="W247" s="97" t="s">
        <v>153</v>
      </c>
      <c r="X247" s="98" t="s">
        <v>154</v>
      </c>
      <c r="Y247" s="88" t="s">
        <v>139</v>
      </c>
      <c r="Z247" s="88">
        <v>1</v>
      </c>
      <c r="AA247" s="88"/>
      <c r="AB247" s="57">
        <f t="shared" si="64"/>
        <v>350000</v>
      </c>
      <c r="AC247" s="87">
        <f>IF(AND(T247&gt;1,T247&lt;=200000000),'[26]Data Base PAKAI (INPUT)'!$E$24,IF(AND(T247&gt;200000000),'[26]Data Base PAKAI (INPUT)'!$M$24))</f>
        <v>4</v>
      </c>
      <c r="AD247" s="87">
        <f>IF(AND(T247&gt;1,T247&lt;=200000000),'[26]Data Base PAKAI (INPUT)'!$F$24,IF(AND(T247&gt;200000000,T247&lt;=1000000000),'[26]Data Base PAKAI (INPUT)'!$V$24,IF(AND(T247&gt;1000000000),'[26]Data Base PAKAI (INPUT)'!$Z$24)))</f>
        <v>1</v>
      </c>
      <c r="AE247" s="87">
        <f t="shared" si="65"/>
        <v>600000</v>
      </c>
      <c r="AF247" s="87">
        <f>IF(AND(T247&gt;1,T247&lt;=1000000000),'[26]Data Base PAKAI (INPUT)'!$E$25,IF(AND(T247&gt;1000000000,T247&lt;=5000000000),'[26]Data Base PAKAI (INPUT)'!$Y$25,IF(AND(T247&gt;5000000000,T247&lt;=10000000000),'[26]Data Base PAKAI (INPUT)'!$AG$25)))</f>
        <v>3</v>
      </c>
      <c r="AG247" s="87">
        <f>IF(AND(T247&gt;1,T247&lt;=100000000),'[26]Data Base PAKAI (INPUT)'!$F$25,IF(AND(T247&gt;100000000,T247&lt;=200000000),'[26]Data Base PAKAI (INPUT)'!$J$25,IF(AND(T247&gt;200000000,T247&lt;=250000000),'[26]Data Base PAKAI (INPUT)'!$N$25,IF(AND(T247&gt;250000000,T247&lt;=500000000),'[26]Data Base PAKAI (INPUT)'!$R$25,IF(AND(T247&gt;500000000,T247&lt;=1000000000),'[26]Data Base PAKAI (INPUT)'!$V$25,IF(AND(T247&gt;1000000000,T247&lt;=2500000000),'[26]Data Base PAKAI (INPUT)'!$Z$25,IF(AND(T247&gt;2500000000,T247&lt;=5000000000),'[26]Data Base PAKAI (INPUT)'!$AD$25,IF(AND(T247&gt;5000000000,T247&lt;=10000000000),'[26]Data Base PAKAI (INPUT)'!AH1207))))))))</f>
        <v>3</v>
      </c>
      <c r="AH247" s="87">
        <f t="shared" si="66"/>
        <v>1350000</v>
      </c>
      <c r="AI247" s="87">
        <f t="shared" si="67"/>
        <v>4000000</v>
      </c>
      <c r="AJ247" s="99">
        <f t="shared" si="68"/>
        <v>4000000</v>
      </c>
      <c r="AK247" s="87"/>
      <c r="AL247" s="57">
        <f t="shared" si="69"/>
        <v>89700000</v>
      </c>
    </row>
    <row r="248" spans="1:38" ht="43.5" thickBot="1" x14ac:dyDescent="0.3">
      <c r="A248" s="90"/>
      <c r="B248" s="90"/>
      <c r="C248" s="90"/>
      <c r="D248" s="90"/>
      <c r="E248" s="90"/>
      <c r="F248" s="90"/>
      <c r="G248" s="91"/>
      <c r="H248" s="91"/>
      <c r="I248" s="92"/>
      <c r="J248" s="110" t="s">
        <v>512</v>
      </c>
      <c r="K248" s="92" t="s">
        <v>665</v>
      </c>
      <c r="L248" s="92" t="e">
        <f>INDEX('[26]PENINGKATAN SALURAN DRAINASE'!$D$4:$D$90,MATCH('KEGIATAN DBMSDA 2022'!K248,'[26]PENINGKATAN SALURAN DRAINASE'!$D$4:$D$90,0))</f>
        <v>#N/A</v>
      </c>
      <c r="M248" s="92" t="s">
        <v>666</v>
      </c>
      <c r="N248" s="92" t="e">
        <f>INDEX([26]!BARU_1[KELURAHAN],MATCH('KEGIATAN DBMSDA 2022'!K248,[26]!BARU_1[JUDUL],0))</f>
        <v>#REF!</v>
      </c>
      <c r="O248" s="93" t="s">
        <v>822</v>
      </c>
      <c r="P248" s="100" t="s">
        <v>667</v>
      </c>
      <c r="Q248" s="94" t="e">
        <f>#REF!&amp;" "&amp;#REF!</f>
        <v>#REF!</v>
      </c>
      <c r="R248" s="95" t="s">
        <v>66</v>
      </c>
      <c r="S248" s="87"/>
      <c r="T248" s="57">
        <f t="shared" si="63"/>
        <v>100000000</v>
      </c>
      <c r="U248" s="96" t="str">
        <f t="shared" si="62"/>
        <v>PL</v>
      </c>
      <c r="V248" s="87">
        <v>100000000</v>
      </c>
      <c r="W248" s="97" t="s">
        <v>153</v>
      </c>
      <c r="X248" s="98" t="s">
        <v>154</v>
      </c>
      <c r="Y248" s="88" t="s">
        <v>139</v>
      </c>
      <c r="Z248" s="88">
        <v>1</v>
      </c>
      <c r="AA248" s="88"/>
      <c r="AB248" s="57">
        <f t="shared" si="64"/>
        <v>350000</v>
      </c>
      <c r="AC248" s="87">
        <f>IF(AND(T248&gt;1,T248&lt;=200000000),'[26]Data Base PAKAI (INPUT)'!$E$24,IF(AND(T248&gt;200000000),'[26]Data Base PAKAI (INPUT)'!$M$24))</f>
        <v>4</v>
      </c>
      <c r="AD248" s="87">
        <f>IF(AND(T248&gt;1,T248&lt;=200000000),'[26]Data Base PAKAI (INPUT)'!$F$24,IF(AND(T248&gt;200000000,T248&lt;=1000000000),'[26]Data Base PAKAI (INPUT)'!$V$24,IF(AND(T248&gt;1000000000),'[26]Data Base PAKAI (INPUT)'!$Z$24)))</f>
        <v>1</v>
      </c>
      <c r="AE248" s="87">
        <f t="shared" si="65"/>
        <v>600000</v>
      </c>
      <c r="AF248" s="87">
        <f>IF(AND(T248&gt;1,T248&lt;=1000000000),'[26]Data Base PAKAI (INPUT)'!$E$25,IF(AND(T248&gt;1000000000,T248&lt;=5000000000),'[26]Data Base PAKAI (INPUT)'!$Y$25,IF(AND(T248&gt;5000000000,T248&lt;=10000000000),'[26]Data Base PAKAI (INPUT)'!$AG$25)))</f>
        <v>3</v>
      </c>
      <c r="AG248" s="87">
        <f>IF(AND(T248&gt;1,T248&lt;=100000000),'[26]Data Base PAKAI (INPUT)'!$F$25,IF(AND(T248&gt;100000000,T248&lt;=200000000),'[26]Data Base PAKAI (INPUT)'!$J$25,IF(AND(T248&gt;200000000,T248&lt;=250000000),'[26]Data Base PAKAI (INPUT)'!$N$25,IF(AND(T248&gt;250000000,T248&lt;=500000000),'[26]Data Base PAKAI (INPUT)'!$R$25,IF(AND(T248&gt;500000000,T248&lt;=1000000000),'[26]Data Base PAKAI (INPUT)'!$V$25,IF(AND(T248&gt;1000000000,T248&lt;=2500000000),'[26]Data Base PAKAI (INPUT)'!$Z$25,IF(AND(T248&gt;2500000000,T248&lt;=5000000000),'[26]Data Base PAKAI (INPUT)'!$AD$25,IF(AND(T248&gt;5000000000,T248&lt;=10000000000),'[26]Data Base PAKAI (INPUT)'!AH1208))))))))</f>
        <v>3</v>
      </c>
      <c r="AH248" s="87">
        <f t="shared" si="66"/>
        <v>1350000</v>
      </c>
      <c r="AI248" s="87">
        <f t="shared" si="67"/>
        <v>4000000</v>
      </c>
      <c r="AJ248" s="99">
        <f t="shared" si="68"/>
        <v>4000000</v>
      </c>
      <c r="AK248" s="87"/>
      <c r="AL248" s="57">
        <f t="shared" si="69"/>
        <v>89700000</v>
      </c>
    </row>
    <row r="249" spans="1:38" ht="43.5" thickBot="1" x14ac:dyDescent="0.3">
      <c r="A249" s="90"/>
      <c r="B249" s="90"/>
      <c r="C249" s="90"/>
      <c r="D249" s="90"/>
      <c r="E249" s="90"/>
      <c r="F249" s="90"/>
      <c r="G249" s="91"/>
      <c r="H249" s="91"/>
      <c r="I249" s="92"/>
      <c r="J249" s="92" t="s">
        <v>512</v>
      </c>
      <c r="K249" s="92" t="s">
        <v>668</v>
      </c>
      <c r="L249" s="92" t="e">
        <f>INDEX('[26]PENINGKATAN SALURAN DRAINASE'!$D$4:$D$90,MATCH('KEGIATAN DBMSDA 2022'!K249,'[26]PENINGKATAN SALURAN DRAINASE'!$D$4:$D$90,0))</f>
        <v>#N/A</v>
      </c>
      <c r="M249" s="92" t="s">
        <v>669</v>
      </c>
      <c r="N249" s="92" t="e">
        <f>INDEX([26]!BARU_1[KELURAHAN],MATCH('KEGIATAN DBMSDA 2022'!K249,[26]!BARU_1[JUDUL],0))</f>
        <v>#REF!</v>
      </c>
      <c r="O249" s="93" t="s">
        <v>822</v>
      </c>
      <c r="P249" s="100" t="s">
        <v>664</v>
      </c>
      <c r="Q249" s="94" t="e">
        <f>#REF!&amp;" "&amp;#REF!</f>
        <v>#REF!</v>
      </c>
      <c r="R249" s="95" t="s">
        <v>66</v>
      </c>
      <c r="S249" s="87"/>
      <c r="T249" s="57">
        <f t="shared" si="63"/>
        <v>100000000</v>
      </c>
      <c r="U249" s="96" t="str">
        <f t="shared" si="62"/>
        <v>PL</v>
      </c>
      <c r="V249" s="87">
        <v>100000000</v>
      </c>
      <c r="W249" s="97" t="s">
        <v>153</v>
      </c>
      <c r="X249" s="98" t="s">
        <v>154</v>
      </c>
      <c r="Y249" s="88" t="s">
        <v>139</v>
      </c>
      <c r="Z249" s="88">
        <v>1</v>
      </c>
      <c r="AA249" s="88"/>
      <c r="AB249" s="57">
        <f t="shared" si="64"/>
        <v>350000</v>
      </c>
      <c r="AC249" s="87">
        <f>IF(AND(T249&gt;1,T249&lt;=200000000),'[26]Data Base PAKAI (INPUT)'!$E$24,IF(AND(T249&gt;200000000),'[26]Data Base PAKAI (INPUT)'!$M$24))</f>
        <v>4</v>
      </c>
      <c r="AD249" s="87">
        <f>IF(AND(T249&gt;1,T249&lt;=200000000),'[26]Data Base PAKAI (INPUT)'!$F$24,IF(AND(T249&gt;200000000,T249&lt;=1000000000),'[26]Data Base PAKAI (INPUT)'!$V$24,IF(AND(T249&gt;1000000000),'[26]Data Base PAKAI (INPUT)'!$Z$24)))</f>
        <v>1</v>
      </c>
      <c r="AE249" s="87">
        <f t="shared" si="65"/>
        <v>600000</v>
      </c>
      <c r="AF249" s="87">
        <f>IF(AND(T249&gt;1,T249&lt;=1000000000),'[26]Data Base PAKAI (INPUT)'!$E$25,IF(AND(T249&gt;1000000000,T249&lt;=5000000000),'[26]Data Base PAKAI (INPUT)'!$Y$25,IF(AND(T249&gt;5000000000,T249&lt;=10000000000),'[26]Data Base PAKAI (INPUT)'!$AG$25)))</f>
        <v>3</v>
      </c>
      <c r="AG249" s="87">
        <f>IF(AND(T249&gt;1,T249&lt;=100000000),'[26]Data Base PAKAI (INPUT)'!$F$25,IF(AND(T249&gt;100000000,T249&lt;=200000000),'[26]Data Base PAKAI (INPUT)'!$J$25,IF(AND(T249&gt;200000000,T249&lt;=250000000),'[26]Data Base PAKAI (INPUT)'!$N$25,IF(AND(T249&gt;250000000,T249&lt;=500000000),'[26]Data Base PAKAI (INPUT)'!$R$25,IF(AND(T249&gt;500000000,T249&lt;=1000000000),'[26]Data Base PAKAI (INPUT)'!$V$25,IF(AND(T249&gt;1000000000,T249&lt;=2500000000),'[26]Data Base PAKAI (INPUT)'!$Z$25,IF(AND(T249&gt;2500000000,T249&lt;=5000000000),'[26]Data Base PAKAI (INPUT)'!$AD$25,IF(AND(T249&gt;5000000000,T249&lt;=10000000000),'[26]Data Base PAKAI (INPUT)'!AH1209))))))))</f>
        <v>3</v>
      </c>
      <c r="AH249" s="87">
        <f t="shared" si="66"/>
        <v>1350000</v>
      </c>
      <c r="AI249" s="87">
        <f t="shared" si="67"/>
        <v>4000000</v>
      </c>
      <c r="AJ249" s="99">
        <f t="shared" si="68"/>
        <v>4000000</v>
      </c>
      <c r="AK249" s="87"/>
      <c r="AL249" s="57">
        <f t="shared" si="69"/>
        <v>89700000</v>
      </c>
    </row>
    <row r="250" spans="1:38" ht="43.5" thickBot="1" x14ac:dyDescent="0.3">
      <c r="A250" s="90"/>
      <c r="B250" s="90"/>
      <c r="C250" s="90"/>
      <c r="D250" s="90"/>
      <c r="E250" s="90"/>
      <c r="F250" s="90"/>
      <c r="G250" s="91"/>
      <c r="H250" s="91"/>
      <c r="I250" s="92"/>
      <c r="J250" s="92" t="s">
        <v>512</v>
      </c>
      <c r="K250" s="92" t="s">
        <v>670</v>
      </c>
      <c r="L250" s="92" t="e">
        <f>INDEX('[26]PENINGKATAN SALURAN DRAINASE'!$D$4:$D$90,MATCH('KEGIATAN DBMSDA 2022'!K250,'[26]PENINGKATAN SALURAN DRAINASE'!$D$4:$D$90,0))</f>
        <v>#N/A</v>
      </c>
      <c r="M250" s="92" t="s">
        <v>671</v>
      </c>
      <c r="N250" s="92" t="e">
        <f>INDEX([26]!BARU_1[KELURAHAN],MATCH('KEGIATAN DBMSDA 2022'!K250,[26]!BARU_1[JUDUL],0))</f>
        <v>#REF!</v>
      </c>
      <c r="O250" s="93" t="s">
        <v>822</v>
      </c>
      <c r="P250" s="100" t="s">
        <v>239</v>
      </c>
      <c r="Q250" s="94" t="e">
        <f>#REF!&amp;" "&amp;#REF!</f>
        <v>#REF!</v>
      </c>
      <c r="R250" s="95" t="s">
        <v>66</v>
      </c>
      <c r="S250" s="87"/>
      <c r="T250" s="57">
        <f t="shared" si="63"/>
        <v>100000000</v>
      </c>
      <c r="U250" s="96" t="str">
        <f t="shared" si="62"/>
        <v>PL</v>
      </c>
      <c r="V250" s="87">
        <v>100000000</v>
      </c>
      <c r="W250" s="97" t="s">
        <v>153</v>
      </c>
      <c r="X250" s="98" t="s">
        <v>154</v>
      </c>
      <c r="Y250" s="88" t="s">
        <v>139</v>
      </c>
      <c r="Z250" s="88">
        <v>1</v>
      </c>
      <c r="AA250" s="88"/>
      <c r="AB250" s="57">
        <f t="shared" si="64"/>
        <v>350000</v>
      </c>
      <c r="AC250" s="87">
        <f>IF(AND(T250&gt;1,T250&lt;=200000000),'[26]Data Base PAKAI (INPUT)'!$E$24,IF(AND(T250&gt;200000000),'[26]Data Base PAKAI (INPUT)'!$M$24))</f>
        <v>4</v>
      </c>
      <c r="AD250" s="87">
        <f>IF(AND(T250&gt;1,T250&lt;=200000000),'[26]Data Base PAKAI (INPUT)'!$F$24,IF(AND(T250&gt;200000000,T250&lt;=1000000000),'[26]Data Base PAKAI (INPUT)'!$V$24,IF(AND(T250&gt;1000000000),'[26]Data Base PAKAI (INPUT)'!$Z$24)))</f>
        <v>1</v>
      </c>
      <c r="AE250" s="87">
        <f t="shared" si="65"/>
        <v>600000</v>
      </c>
      <c r="AF250" s="87">
        <f>IF(AND(T250&gt;1,T250&lt;=1000000000),'[26]Data Base PAKAI (INPUT)'!$E$25,IF(AND(T250&gt;1000000000,T250&lt;=5000000000),'[26]Data Base PAKAI (INPUT)'!$Y$25,IF(AND(T250&gt;5000000000,T250&lt;=10000000000),'[26]Data Base PAKAI (INPUT)'!$AG$25)))</f>
        <v>3</v>
      </c>
      <c r="AG250" s="87">
        <f>IF(AND(T250&gt;1,T250&lt;=100000000),'[26]Data Base PAKAI (INPUT)'!$F$25,IF(AND(T250&gt;100000000,T250&lt;=200000000),'[26]Data Base PAKAI (INPUT)'!$J$25,IF(AND(T250&gt;200000000,T250&lt;=250000000),'[26]Data Base PAKAI (INPUT)'!$N$25,IF(AND(T250&gt;250000000,T250&lt;=500000000),'[26]Data Base PAKAI (INPUT)'!$R$25,IF(AND(T250&gt;500000000,T250&lt;=1000000000),'[26]Data Base PAKAI (INPUT)'!$V$25,IF(AND(T250&gt;1000000000,T250&lt;=2500000000),'[26]Data Base PAKAI (INPUT)'!$Z$25,IF(AND(T250&gt;2500000000,T250&lt;=5000000000),'[26]Data Base PAKAI (INPUT)'!$AD$25,IF(AND(T250&gt;5000000000,T250&lt;=10000000000),'[26]Data Base PAKAI (INPUT)'!AH1210))))))))</f>
        <v>3</v>
      </c>
      <c r="AH250" s="87">
        <f t="shared" si="66"/>
        <v>1350000</v>
      </c>
      <c r="AI250" s="87">
        <f t="shared" si="67"/>
        <v>4000000</v>
      </c>
      <c r="AJ250" s="99">
        <f t="shared" si="68"/>
        <v>4000000</v>
      </c>
      <c r="AK250" s="87"/>
      <c r="AL250" s="57">
        <f t="shared" si="69"/>
        <v>89700000</v>
      </c>
    </row>
    <row r="251" spans="1:38" ht="43.5" thickBot="1" x14ac:dyDescent="0.3">
      <c r="A251" s="90"/>
      <c r="B251" s="90"/>
      <c r="C251" s="90"/>
      <c r="D251" s="90"/>
      <c r="E251" s="90"/>
      <c r="F251" s="90"/>
      <c r="G251" s="91"/>
      <c r="H251" s="91"/>
      <c r="I251" s="92"/>
      <c r="J251" s="110" t="s">
        <v>512</v>
      </c>
      <c r="K251" s="92" t="s">
        <v>672</v>
      </c>
      <c r="L251" s="92" t="e">
        <f>INDEX('[26]PENINGKATAN SALURAN DRAINASE'!$D$4:$D$90,MATCH('KEGIATAN DBMSDA 2022'!K251,'[26]PENINGKATAN SALURAN DRAINASE'!$D$4:$D$90,0))</f>
        <v>#N/A</v>
      </c>
      <c r="M251" s="92" t="s">
        <v>673</v>
      </c>
      <c r="N251" s="92" t="e">
        <f>INDEX([26]!BARU_1[KELURAHAN],MATCH('KEGIATAN DBMSDA 2022'!K251,[26]!BARU_1[JUDUL],0))</f>
        <v>#REF!</v>
      </c>
      <c r="O251" s="93" t="s">
        <v>822</v>
      </c>
      <c r="P251" s="100" t="s">
        <v>229</v>
      </c>
      <c r="Q251" s="94" t="e">
        <f>#REF!&amp;" "&amp;#REF!</f>
        <v>#REF!</v>
      </c>
      <c r="R251" s="95" t="s">
        <v>66</v>
      </c>
      <c r="S251" s="87"/>
      <c r="T251" s="57">
        <f t="shared" si="63"/>
        <v>100000000</v>
      </c>
      <c r="U251" s="96" t="str">
        <f t="shared" si="62"/>
        <v>PL</v>
      </c>
      <c r="V251" s="87">
        <v>100000000</v>
      </c>
      <c r="W251" s="97" t="s">
        <v>153</v>
      </c>
      <c r="X251" s="98" t="s">
        <v>154</v>
      </c>
      <c r="Y251" s="88" t="s">
        <v>139</v>
      </c>
      <c r="Z251" s="88">
        <v>1</v>
      </c>
      <c r="AA251" s="88"/>
      <c r="AB251" s="57">
        <f t="shared" si="64"/>
        <v>350000</v>
      </c>
      <c r="AC251" s="87">
        <f>IF(AND(T251&gt;1,T251&lt;=200000000),'[26]Data Base PAKAI (INPUT)'!$E$24,IF(AND(T251&gt;200000000),'[26]Data Base PAKAI (INPUT)'!$M$24))</f>
        <v>4</v>
      </c>
      <c r="AD251" s="87">
        <f>IF(AND(T251&gt;1,T251&lt;=200000000),'[26]Data Base PAKAI (INPUT)'!$F$24,IF(AND(T251&gt;200000000,T251&lt;=1000000000),'[26]Data Base PAKAI (INPUT)'!$V$24,IF(AND(T251&gt;1000000000),'[26]Data Base PAKAI (INPUT)'!$Z$24)))</f>
        <v>1</v>
      </c>
      <c r="AE251" s="87">
        <f t="shared" si="65"/>
        <v>600000</v>
      </c>
      <c r="AF251" s="87">
        <f>IF(AND(T251&gt;1,T251&lt;=1000000000),'[26]Data Base PAKAI (INPUT)'!$E$25,IF(AND(T251&gt;1000000000,T251&lt;=5000000000),'[26]Data Base PAKAI (INPUT)'!$Y$25,IF(AND(T251&gt;5000000000,T251&lt;=10000000000),'[26]Data Base PAKAI (INPUT)'!$AG$25)))</f>
        <v>3</v>
      </c>
      <c r="AG251" s="87">
        <f>IF(AND(T251&gt;1,T251&lt;=100000000),'[26]Data Base PAKAI (INPUT)'!$F$25,IF(AND(T251&gt;100000000,T251&lt;=200000000),'[26]Data Base PAKAI (INPUT)'!$J$25,IF(AND(T251&gt;200000000,T251&lt;=250000000),'[26]Data Base PAKAI (INPUT)'!$N$25,IF(AND(T251&gt;250000000,T251&lt;=500000000),'[26]Data Base PAKAI (INPUT)'!$R$25,IF(AND(T251&gt;500000000,T251&lt;=1000000000),'[26]Data Base PAKAI (INPUT)'!$V$25,IF(AND(T251&gt;1000000000,T251&lt;=2500000000),'[26]Data Base PAKAI (INPUT)'!$Z$25,IF(AND(T251&gt;2500000000,T251&lt;=5000000000),'[26]Data Base PAKAI (INPUT)'!$AD$25,IF(AND(T251&gt;5000000000,T251&lt;=10000000000),'[26]Data Base PAKAI (INPUT)'!AH1211))))))))</f>
        <v>3</v>
      </c>
      <c r="AH251" s="87">
        <f t="shared" si="66"/>
        <v>1350000</v>
      </c>
      <c r="AI251" s="87">
        <f t="shared" si="67"/>
        <v>4000000</v>
      </c>
      <c r="AJ251" s="99">
        <f t="shared" si="68"/>
        <v>4000000</v>
      </c>
      <c r="AK251" s="87"/>
      <c r="AL251" s="57">
        <f t="shared" si="69"/>
        <v>89700000</v>
      </c>
    </row>
    <row r="252" spans="1:38" ht="43.5" thickBot="1" x14ac:dyDescent="0.3">
      <c r="A252" s="90"/>
      <c r="B252" s="90"/>
      <c r="C252" s="90"/>
      <c r="D252" s="90"/>
      <c r="E252" s="90"/>
      <c r="F252" s="90"/>
      <c r="G252" s="91"/>
      <c r="H252" s="91"/>
      <c r="I252" s="92"/>
      <c r="J252" s="92" t="s">
        <v>512</v>
      </c>
      <c r="K252" s="92" t="s">
        <v>674</v>
      </c>
      <c r="L252" s="92" t="e">
        <f>INDEX('[26]PENINGKATAN SALURAN DRAINASE'!$D$4:$D$90,MATCH('KEGIATAN DBMSDA 2022'!K252,'[26]PENINGKATAN SALURAN DRAINASE'!$D$4:$D$90,0))</f>
        <v>#N/A</v>
      </c>
      <c r="M252" s="92" t="s">
        <v>675</v>
      </c>
      <c r="N252" s="92" t="e">
        <f>INDEX([26]!BARU_1[KELURAHAN],MATCH('KEGIATAN DBMSDA 2022'!K252,[26]!BARU_1[JUDUL],0))</f>
        <v>#REF!</v>
      </c>
      <c r="O252" s="93" t="s">
        <v>822</v>
      </c>
      <c r="P252" s="100" t="s">
        <v>239</v>
      </c>
      <c r="Q252" s="94" t="e">
        <f>#REF!&amp;" "&amp;#REF!</f>
        <v>#REF!</v>
      </c>
      <c r="R252" s="95" t="s">
        <v>66</v>
      </c>
      <c r="S252" s="87"/>
      <c r="T252" s="57">
        <f t="shared" si="63"/>
        <v>100000000</v>
      </c>
      <c r="U252" s="96" t="str">
        <f t="shared" si="62"/>
        <v>PL</v>
      </c>
      <c r="V252" s="87">
        <v>100000000</v>
      </c>
      <c r="W252" s="97" t="s">
        <v>153</v>
      </c>
      <c r="X252" s="98" t="s">
        <v>154</v>
      </c>
      <c r="Y252" s="88" t="s">
        <v>139</v>
      </c>
      <c r="Z252" s="88">
        <v>1</v>
      </c>
      <c r="AA252" s="88"/>
      <c r="AB252" s="57">
        <f t="shared" si="64"/>
        <v>350000</v>
      </c>
      <c r="AC252" s="87">
        <f>IF(AND(T252&gt;1,T252&lt;=200000000),'[26]Data Base PAKAI (INPUT)'!$E$24,IF(AND(T252&gt;200000000),'[26]Data Base PAKAI (INPUT)'!$M$24))</f>
        <v>4</v>
      </c>
      <c r="AD252" s="87">
        <f>IF(AND(T252&gt;1,T252&lt;=200000000),'[26]Data Base PAKAI (INPUT)'!$F$24,IF(AND(T252&gt;200000000,T252&lt;=1000000000),'[26]Data Base PAKAI (INPUT)'!$V$24,IF(AND(T252&gt;1000000000),'[26]Data Base PAKAI (INPUT)'!$Z$24)))</f>
        <v>1</v>
      </c>
      <c r="AE252" s="87">
        <f t="shared" si="65"/>
        <v>600000</v>
      </c>
      <c r="AF252" s="87">
        <f>IF(AND(T252&gt;1,T252&lt;=1000000000),'[26]Data Base PAKAI (INPUT)'!$E$25,IF(AND(T252&gt;1000000000,T252&lt;=5000000000),'[26]Data Base PAKAI (INPUT)'!$Y$25,IF(AND(T252&gt;5000000000,T252&lt;=10000000000),'[26]Data Base PAKAI (INPUT)'!$AG$25)))</f>
        <v>3</v>
      </c>
      <c r="AG252" s="87">
        <f>IF(AND(T252&gt;1,T252&lt;=100000000),'[26]Data Base PAKAI (INPUT)'!$F$25,IF(AND(T252&gt;100000000,T252&lt;=200000000),'[26]Data Base PAKAI (INPUT)'!$J$25,IF(AND(T252&gt;200000000,T252&lt;=250000000),'[26]Data Base PAKAI (INPUT)'!$N$25,IF(AND(T252&gt;250000000,T252&lt;=500000000),'[26]Data Base PAKAI (INPUT)'!$R$25,IF(AND(T252&gt;500000000,T252&lt;=1000000000),'[26]Data Base PAKAI (INPUT)'!$V$25,IF(AND(T252&gt;1000000000,T252&lt;=2500000000),'[26]Data Base PAKAI (INPUT)'!$Z$25,IF(AND(T252&gt;2500000000,T252&lt;=5000000000),'[26]Data Base PAKAI (INPUT)'!$AD$25,IF(AND(T252&gt;5000000000,T252&lt;=10000000000),'[26]Data Base PAKAI (INPUT)'!AH1212))))))))</f>
        <v>3</v>
      </c>
      <c r="AH252" s="87">
        <f t="shared" si="66"/>
        <v>1350000</v>
      </c>
      <c r="AI252" s="87">
        <f t="shared" si="67"/>
        <v>4000000</v>
      </c>
      <c r="AJ252" s="99">
        <f t="shared" si="68"/>
        <v>4000000</v>
      </c>
      <c r="AK252" s="87"/>
      <c r="AL252" s="57">
        <f t="shared" si="69"/>
        <v>89700000</v>
      </c>
    </row>
    <row r="253" spans="1:38" ht="43.5" thickBot="1" x14ac:dyDescent="0.3">
      <c r="A253" s="90"/>
      <c r="B253" s="90"/>
      <c r="C253" s="90"/>
      <c r="D253" s="90"/>
      <c r="E253" s="90"/>
      <c r="F253" s="90"/>
      <c r="G253" s="91"/>
      <c r="H253" s="91"/>
      <c r="I253" s="92"/>
      <c r="J253" s="92" t="s">
        <v>512</v>
      </c>
      <c r="K253" s="92" t="s">
        <v>676</v>
      </c>
      <c r="L253" s="92" t="e">
        <f>INDEX('[26]PENINGKATAN SALURAN DRAINASE'!$D$4:$D$90,MATCH('KEGIATAN DBMSDA 2022'!K253,'[26]PENINGKATAN SALURAN DRAINASE'!$D$4:$D$90,0))</f>
        <v>#N/A</v>
      </c>
      <c r="M253" s="92" t="s">
        <v>677</v>
      </c>
      <c r="N253" s="92" t="e">
        <f>INDEX([26]!BARU_1[KELURAHAN],MATCH('KEGIATAN DBMSDA 2022'!K253,[26]!BARU_1[JUDUL],0))</f>
        <v>#REF!</v>
      </c>
      <c r="O253" s="93" t="s">
        <v>822</v>
      </c>
      <c r="P253" s="100" t="s">
        <v>229</v>
      </c>
      <c r="Q253" s="94" t="e">
        <f>#REF!&amp;" "&amp;#REF!</f>
        <v>#REF!</v>
      </c>
      <c r="R253" s="95" t="s">
        <v>66</v>
      </c>
      <c r="S253" s="87"/>
      <c r="T253" s="57">
        <f t="shared" si="63"/>
        <v>100000000</v>
      </c>
      <c r="U253" s="96" t="str">
        <f t="shared" si="62"/>
        <v>PL</v>
      </c>
      <c r="V253" s="87">
        <v>100000000</v>
      </c>
      <c r="W253" s="97" t="s">
        <v>153</v>
      </c>
      <c r="X253" s="98" t="s">
        <v>154</v>
      </c>
      <c r="Y253" s="88" t="s">
        <v>139</v>
      </c>
      <c r="Z253" s="88">
        <v>1</v>
      </c>
      <c r="AA253" s="88"/>
      <c r="AB253" s="57">
        <f t="shared" si="64"/>
        <v>350000</v>
      </c>
      <c r="AC253" s="87">
        <f>IF(AND(T253&gt;1,T253&lt;=200000000),'[26]Data Base PAKAI (INPUT)'!$E$24,IF(AND(T253&gt;200000000),'[26]Data Base PAKAI (INPUT)'!$M$24))</f>
        <v>4</v>
      </c>
      <c r="AD253" s="87">
        <f>IF(AND(T253&gt;1,T253&lt;=200000000),'[26]Data Base PAKAI (INPUT)'!$F$24,IF(AND(T253&gt;200000000,T253&lt;=1000000000),'[26]Data Base PAKAI (INPUT)'!$V$24,IF(AND(T253&gt;1000000000),'[26]Data Base PAKAI (INPUT)'!$Z$24)))</f>
        <v>1</v>
      </c>
      <c r="AE253" s="87">
        <f t="shared" si="65"/>
        <v>600000</v>
      </c>
      <c r="AF253" s="87">
        <f>IF(AND(T253&gt;1,T253&lt;=1000000000),'[26]Data Base PAKAI (INPUT)'!$E$25,IF(AND(T253&gt;1000000000,T253&lt;=5000000000),'[26]Data Base PAKAI (INPUT)'!$Y$25,IF(AND(T253&gt;5000000000,T253&lt;=10000000000),'[26]Data Base PAKAI (INPUT)'!$AG$25)))</f>
        <v>3</v>
      </c>
      <c r="AG253" s="87">
        <f>IF(AND(T253&gt;1,T253&lt;=100000000),'[26]Data Base PAKAI (INPUT)'!$F$25,IF(AND(T253&gt;100000000,T253&lt;=200000000),'[26]Data Base PAKAI (INPUT)'!$J$25,IF(AND(T253&gt;200000000,T253&lt;=250000000),'[26]Data Base PAKAI (INPUT)'!$N$25,IF(AND(T253&gt;250000000,T253&lt;=500000000),'[26]Data Base PAKAI (INPUT)'!$R$25,IF(AND(T253&gt;500000000,T253&lt;=1000000000),'[26]Data Base PAKAI (INPUT)'!$V$25,IF(AND(T253&gt;1000000000,T253&lt;=2500000000),'[26]Data Base PAKAI (INPUT)'!$Z$25,IF(AND(T253&gt;2500000000,T253&lt;=5000000000),'[26]Data Base PAKAI (INPUT)'!$AD$25,IF(AND(T253&gt;5000000000,T253&lt;=10000000000),'[26]Data Base PAKAI (INPUT)'!AH1213))))))))</f>
        <v>3</v>
      </c>
      <c r="AH253" s="87">
        <f t="shared" si="66"/>
        <v>1350000</v>
      </c>
      <c r="AI253" s="87">
        <f t="shared" si="67"/>
        <v>4000000</v>
      </c>
      <c r="AJ253" s="99">
        <f t="shared" si="68"/>
        <v>4000000</v>
      </c>
      <c r="AK253" s="87"/>
      <c r="AL253" s="57">
        <f t="shared" si="69"/>
        <v>89700000</v>
      </c>
    </row>
    <row r="254" spans="1:38" ht="43.5" thickBot="1" x14ac:dyDescent="0.3">
      <c r="A254" s="90"/>
      <c r="B254" s="90"/>
      <c r="C254" s="90"/>
      <c r="D254" s="90"/>
      <c r="E254" s="90"/>
      <c r="F254" s="90"/>
      <c r="G254" s="91"/>
      <c r="H254" s="91"/>
      <c r="I254" s="92"/>
      <c r="J254" s="110" t="s">
        <v>512</v>
      </c>
      <c r="K254" s="92" t="s">
        <v>678</v>
      </c>
      <c r="L254" s="92" t="e">
        <f>INDEX('[26]PENINGKATAN SALURAN DRAINASE'!$D$4:$D$90,MATCH('KEGIATAN DBMSDA 2022'!K254,'[26]PENINGKATAN SALURAN DRAINASE'!$D$4:$D$90,0))</f>
        <v>#N/A</v>
      </c>
      <c r="M254" s="92" t="s">
        <v>679</v>
      </c>
      <c r="N254" s="92" t="e">
        <f>INDEX([26]!BARU_1[KELURAHAN],MATCH('KEGIATAN DBMSDA 2022'!K254,[26]!BARU_1[JUDUL],0))</f>
        <v>#REF!</v>
      </c>
      <c r="O254" s="93" t="s">
        <v>822</v>
      </c>
      <c r="P254" s="100" t="s">
        <v>229</v>
      </c>
      <c r="Q254" s="94" t="e">
        <f>#REF!&amp;" "&amp;#REF!</f>
        <v>#REF!</v>
      </c>
      <c r="R254" s="95" t="s">
        <v>66</v>
      </c>
      <c r="S254" s="87"/>
      <c r="T254" s="57">
        <f t="shared" si="63"/>
        <v>100000000</v>
      </c>
      <c r="U254" s="96" t="str">
        <f t="shared" si="62"/>
        <v>PL</v>
      </c>
      <c r="V254" s="87">
        <v>100000000</v>
      </c>
      <c r="W254" s="97" t="s">
        <v>153</v>
      </c>
      <c r="X254" s="98" t="s">
        <v>154</v>
      </c>
      <c r="Y254" s="88" t="s">
        <v>139</v>
      </c>
      <c r="Z254" s="88">
        <v>1</v>
      </c>
      <c r="AA254" s="88"/>
      <c r="AB254" s="57">
        <f t="shared" si="64"/>
        <v>350000</v>
      </c>
      <c r="AC254" s="87">
        <f>IF(AND(T254&gt;1,T254&lt;=200000000),'[26]Data Base PAKAI (INPUT)'!$E$24,IF(AND(T254&gt;200000000),'[26]Data Base PAKAI (INPUT)'!$M$24))</f>
        <v>4</v>
      </c>
      <c r="AD254" s="87">
        <f>IF(AND(T254&gt;1,T254&lt;=200000000),'[26]Data Base PAKAI (INPUT)'!$F$24,IF(AND(T254&gt;200000000,T254&lt;=1000000000),'[26]Data Base PAKAI (INPUT)'!$V$24,IF(AND(T254&gt;1000000000),'[26]Data Base PAKAI (INPUT)'!$Z$24)))</f>
        <v>1</v>
      </c>
      <c r="AE254" s="87">
        <f t="shared" si="65"/>
        <v>600000</v>
      </c>
      <c r="AF254" s="87">
        <f>IF(AND(T254&gt;1,T254&lt;=1000000000),'[26]Data Base PAKAI (INPUT)'!$E$25,IF(AND(T254&gt;1000000000,T254&lt;=5000000000),'[26]Data Base PAKAI (INPUT)'!$Y$25,IF(AND(T254&gt;5000000000,T254&lt;=10000000000),'[26]Data Base PAKAI (INPUT)'!$AG$25)))</f>
        <v>3</v>
      </c>
      <c r="AG254" s="87">
        <f>IF(AND(T254&gt;1,T254&lt;=100000000),'[26]Data Base PAKAI (INPUT)'!$F$25,IF(AND(T254&gt;100000000,T254&lt;=200000000),'[26]Data Base PAKAI (INPUT)'!$J$25,IF(AND(T254&gt;200000000,T254&lt;=250000000),'[26]Data Base PAKAI (INPUT)'!$N$25,IF(AND(T254&gt;250000000,T254&lt;=500000000),'[26]Data Base PAKAI (INPUT)'!$R$25,IF(AND(T254&gt;500000000,T254&lt;=1000000000),'[26]Data Base PAKAI (INPUT)'!$V$25,IF(AND(T254&gt;1000000000,T254&lt;=2500000000),'[26]Data Base PAKAI (INPUT)'!$Z$25,IF(AND(T254&gt;2500000000,T254&lt;=5000000000),'[26]Data Base PAKAI (INPUT)'!$AD$25,IF(AND(T254&gt;5000000000,T254&lt;=10000000000),'[26]Data Base PAKAI (INPUT)'!AH1214))))))))</f>
        <v>3</v>
      </c>
      <c r="AH254" s="87">
        <f t="shared" si="66"/>
        <v>1350000</v>
      </c>
      <c r="AI254" s="87">
        <f t="shared" si="67"/>
        <v>4000000</v>
      </c>
      <c r="AJ254" s="99">
        <f t="shared" si="68"/>
        <v>4000000</v>
      </c>
      <c r="AK254" s="87"/>
      <c r="AL254" s="57">
        <f t="shared" si="69"/>
        <v>89700000</v>
      </c>
    </row>
    <row r="255" spans="1:38" ht="57.75" thickBot="1" x14ac:dyDescent="0.3">
      <c r="A255" s="90"/>
      <c r="B255" s="90"/>
      <c r="C255" s="90"/>
      <c r="D255" s="90"/>
      <c r="E255" s="90"/>
      <c r="F255" s="90"/>
      <c r="G255" s="91"/>
      <c r="H255" s="91"/>
      <c r="I255" s="92"/>
      <c r="J255" s="110" t="s">
        <v>512</v>
      </c>
      <c r="K255" s="92" t="s">
        <v>680</v>
      </c>
      <c r="L255" s="92" t="e">
        <f>INDEX('[26]PENINGKATAN SALURAN DRAINASE'!$D$4:$D$90,MATCH('KEGIATAN DBMSDA 2022'!K255,'[26]PENINGKATAN SALURAN DRAINASE'!$D$4:$D$90,0))</f>
        <v>#N/A</v>
      </c>
      <c r="M255" s="92" t="s">
        <v>681</v>
      </c>
      <c r="N255" s="92" t="e">
        <f>INDEX([26]!BARU_1[KELURAHAN],MATCH('KEGIATAN DBMSDA 2022'!K255,[26]!BARU_1[JUDUL],0))</f>
        <v>#REF!</v>
      </c>
      <c r="O255" s="93" t="s">
        <v>822</v>
      </c>
      <c r="P255" s="100" t="s">
        <v>239</v>
      </c>
      <c r="Q255" s="94" t="e">
        <f>#REF!&amp;" "&amp;#REF!</f>
        <v>#REF!</v>
      </c>
      <c r="R255" s="95" t="s">
        <v>66</v>
      </c>
      <c r="S255" s="87"/>
      <c r="T255" s="57">
        <f t="shared" si="63"/>
        <v>100000000</v>
      </c>
      <c r="U255" s="96" t="str">
        <f t="shared" si="62"/>
        <v>PL</v>
      </c>
      <c r="V255" s="87">
        <v>100000000</v>
      </c>
      <c r="W255" s="97" t="s">
        <v>153</v>
      </c>
      <c r="X255" s="98" t="s">
        <v>154</v>
      </c>
      <c r="Y255" s="88" t="s">
        <v>139</v>
      </c>
      <c r="Z255" s="88">
        <v>1</v>
      </c>
      <c r="AA255" s="88"/>
      <c r="AB255" s="57">
        <f t="shared" si="64"/>
        <v>350000</v>
      </c>
      <c r="AC255" s="87">
        <f>IF(AND(T255&gt;1,T255&lt;=200000000),'[26]Data Base PAKAI (INPUT)'!$E$24,IF(AND(T255&gt;200000000),'[26]Data Base PAKAI (INPUT)'!$M$24))</f>
        <v>4</v>
      </c>
      <c r="AD255" s="87">
        <f>IF(AND(T255&gt;1,T255&lt;=200000000),'[26]Data Base PAKAI (INPUT)'!$F$24,IF(AND(T255&gt;200000000,T255&lt;=1000000000),'[26]Data Base PAKAI (INPUT)'!$V$24,IF(AND(T255&gt;1000000000),'[26]Data Base PAKAI (INPUT)'!$Z$24)))</f>
        <v>1</v>
      </c>
      <c r="AE255" s="87">
        <f t="shared" si="65"/>
        <v>600000</v>
      </c>
      <c r="AF255" s="87">
        <f>IF(AND(T255&gt;1,T255&lt;=1000000000),'[26]Data Base PAKAI (INPUT)'!$E$25,IF(AND(T255&gt;1000000000,T255&lt;=5000000000),'[26]Data Base PAKAI (INPUT)'!$Y$25,IF(AND(T255&gt;5000000000,T255&lt;=10000000000),'[26]Data Base PAKAI (INPUT)'!$AG$25)))</f>
        <v>3</v>
      </c>
      <c r="AG255" s="87">
        <f>IF(AND(T255&gt;1,T255&lt;=100000000),'[26]Data Base PAKAI (INPUT)'!$F$25,IF(AND(T255&gt;100000000,T255&lt;=200000000),'[26]Data Base PAKAI (INPUT)'!$J$25,IF(AND(T255&gt;200000000,T255&lt;=250000000),'[26]Data Base PAKAI (INPUT)'!$N$25,IF(AND(T255&gt;250000000,T255&lt;=500000000),'[26]Data Base PAKAI (INPUT)'!$R$25,IF(AND(T255&gt;500000000,T255&lt;=1000000000),'[26]Data Base PAKAI (INPUT)'!$V$25,IF(AND(T255&gt;1000000000,T255&lt;=2500000000),'[26]Data Base PAKAI (INPUT)'!$Z$25,IF(AND(T255&gt;2500000000,T255&lt;=5000000000),'[26]Data Base PAKAI (INPUT)'!$AD$25,IF(AND(T255&gt;5000000000,T255&lt;=10000000000),'[26]Data Base PAKAI (INPUT)'!AH1215))))))))</f>
        <v>3</v>
      </c>
      <c r="AH255" s="87">
        <f t="shared" si="66"/>
        <v>1350000</v>
      </c>
      <c r="AI255" s="87">
        <f t="shared" si="67"/>
        <v>4000000</v>
      </c>
      <c r="AJ255" s="99">
        <f t="shared" si="68"/>
        <v>4000000</v>
      </c>
      <c r="AK255" s="87"/>
      <c r="AL255" s="57">
        <f t="shared" si="69"/>
        <v>89700000</v>
      </c>
    </row>
    <row r="256" spans="1:38" ht="43.5" thickBot="1" x14ac:dyDescent="0.3">
      <c r="A256" s="90"/>
      <c r="B256" s="90"/>
      <c r="C256" s="90"/>
      <c r="D256" s="90"/>
      <c r="E256" s="90"/>
      <c r="F256" s="90"/>
      <c r="G256" s="91"/>
      <c r="H256" s="91"/>
      <c r="I256" s="92"/>
      <c r="J256" s="110" t="s">
        <v>512</v>
      </c>
      <c r="K256" s="92" t="s">
        <v>682</v>
      </c>
      <c r="L256" s="92" t="e">
        <f>INDEX('[26]PENINGKATAN SALURAN DRAINASE'!$D$4:$D$90,MATCH('KEGIATAN DBMSDA 2022'!K256,'[26]PENINGKATAN SALURAN DRAINASE'!$D$4:$D$90,0))</f>
        <v>#N/A</v>
      </c>
      <c r="M256" s="92" t="s">
        <v>683</v>
      </c>
      <c r="N256" s="92" t="e">
        <f>INDEX([26]!BARU_1[KELURAHAN],MATCH('KEGIATAN DBMSDA 2022'!K256,[26]!BARU_1[JUDUL],0))</f>
        <v>#REF!</v>
      </c>
      <c r="O256" s="93" t="s">
        <v>822</v>
      </c>
      <c r="P256" s="100" t="s">
        <v>239</v>
      </c>
      <c r="Q256" s="94" t="e">
        <f>#REF!&amp;" "&amp;#REF!</f>
        <v>#REF!</v>
      </c>
      <c r="R256" s="95" t="s">
        <v>66</v>
      </c>
      <c r="S256" s="87"/>
      <c r="T256" s="57">
        <f t="shared" si="63"/>
        <v>100000000</v>
      </c>
      <c r="U256" s="96" t="str">
        <f t="shared" si="62"/>
        <v>PL</v>
      </c>
      <c r="V256" s="87">
        <v>100000000</v>
      </c>
      <c r="W256" s="97" t="s">
        <v>153</v>
      </c>
      <c r="X256" s="98" t="s">
        <v>154</v>
      </c>
      <c r="Y256" s="88" t="s">
        <v>139</v>
      </c>
      <c r="Z256" s="88">
        <v>1</v>
      </c>
      <c r="AA256" s="88"/>
      <c r="AB256" s="57">
        <f t="shared" si="64"/>
        <v>350000</v>
      </c>
      <c r="AC256" s="87">
        <f>IF(AND(T256&gt;1,T256&lt;=200000000),'[26]Data Base PAKAI (INPUT)'!$E$24,IF(AND(T256&gt;200000000),'[26]Data Base PAKAI (INPUT)'!$M$24))</f>
        <v>4</v>
      </c>
      <c r="AD256" s="87">
        <f>IF(AND(T256&gt;1,T256&lt;=200000000),'[26]Data Base PAKAI (INPUT)'!$F$24,IF(AND(T256&gt;200000000,T256&lt;=1000000000),'[26]Data Base PAKAI (INPUT)'!$V$24,IF(AND(T256&gt;1000000000),'[26]Data Base PAKAI (INPUT)'!$Z$24)))</f>
        <v>1</v>
      </c>
      <c r="AE256" s="87">
        <f t="shared" si="65"/>
        <v>600000</v>
      </c>
      <c r="AF256" s="87">
        <f>IF(AND(T256&gt;1,T256&lt;=1000000000),'[26]Data Base PAKAI (INPUT)'!$E$25,IF(AND(T256&gt;1000000000,T256&lt;=5000000000),'[26]Data Base PAKAI (INPUT)'!$Y$25,IF(AND(T256&gt;5000000000,T256&lt;=10000000000),'[26]Data Base PAKAI (INPUT)'!$AG$25)))</f>
        <v>3</v>
      </c>
      <c r="AG256" s="87">
        <f>IF(AND(T256&gt;1,T256&lt;=100000000),'[26]Data Base PAKAI (INPUT)'!$F$25,IF(AND(T256&gt;100000000,T256&lt;=200000000),'[26]Data Base PAKAI (INPUT)'!$J$25,IF(AND(T256&gt;200000000,T256&lt;=250000000),'[26]Data Base PAKAI (INPUT)'!$N$25,IF(AND(T256&gt;250000000,T256&lt;=500000000),'[26]Data Base PAKAI (INPUT)'!$R$25,IF(AND(T256&gt;500000000,T256&lt;=1000000000),'[26]Data Base PAKAI (INPUT)'!$V$25,IF(AND(T256&gt;1000000000,T256&lt;=2500000000),'[26]Data Base PAKAI (INPUT)'!$Z$25,IF(AND(T256&gt;2500000000,T256&lt;=5000000000),'[26]Data Base PAKAI (INPUT)'!$AD$25,IF(AND(T256&gt;5000000000,T256&lt;=10000000000),'[26]Data Base PAKAI (INPUT)'!AH1216))))))))</f>
        <v>3</v>
      </c>
      <c r="AH256" s="87">
        <f t="shared" si="66"/>
        <v>1350000</v>
      </c>
      <c r="AI256" s="87">
        <f t="shared" si="67"/>
        <v>4000000</v>
      </c>
      <c r="AJ256" s="99">
        <f t="shared" si="68"/>
        <v>4000000</v>
      </c>
      <c r="AK256" s="87"/>
      <c r="AL256" s="57">
        <f t="shared" si="69"/>
        <v>89700000</v>
      </c>
    </row>
    <row r="257" spans="1:38" ht="43.5" thickBot="1" x14ac:dyDescent="0.3">
      <c r="A257" s="90"/>
      <c r="B257" s="90"/>
      <c r="C257" s="90"/>
      <c r="D257" s="90"/>
      <c r="E257" s="90"/>
      <c r="F257" s="90"/>
      <c r="G257" s="91"/>
      <c r="H257" s="91"/>
      <c r="I257" s="92"/>
      <c r="J257" s="110" t="s">
        <v>512</v>
      </c>
      <c r="K257" s="92" t="s">
        <v>684</v>
      </c>
      <c r="L257" s="92" t="e">
        <f>INDEX('[26]PENINGKATAN SALURAN DRAINASE'!$D$4:$D$90,MATCH('KEGIATAN DBMSDA 2022'!K257,'[26]PENINGKATAN SALURAN DRAINASE'!$D$4:$D$90,0))</f>
        <v>#N/A</v>
      </c>
      <c r="M257" s="92" t="s">
        <v>685</v>
      </c>
      <c r="N257" s="92" t="e">
        <f>INDEX([26]!BARU_1[KELURAHAN],MATCH('KEGIATAN DBMSDA 2022'!K257,[26]!BARU_1[JUDUL],0))</f>
        <v>#REF!</v>
      </c>
      <c r="O257" s="93" t="s">
        <v>822</v>
      </c>
      <c r="P257" s="100" t="s">
        <v>664</v>
      </c>
      <c r="Q257" s="94" t="e">
        <f>#REF!&amp;" "&amp;#REF!</f>
        <v>#REF!</v>
      </c>
      <c r="R257" s="95" t="s">
        <v>66</v>
      </c>
      <c r="S257" s="87"/>
      <c r="T257" s="57">
        <f t="shared" si="63"/>
        <v>100000000</v>
      </c>
      <c r="U257" s="96" t="str">
        <f t="shared" si="62"/>
        <v>PL</v>
      </c>
      <c r="V257" s="87">
        <v>100000000</v>
      </c>
      <c r="W257" s="97" t="s">
        <v>153</v>
      </c>
      <c r="X257" s="98" t="s">
        <v>154</v>
      </c>
      <c r="Y257" s="88" t="s">
        <v>139</v>
      </c>
      <c r="Z257" s="88">
        <v>1</v>
      </c>
      <c r="AA257" s="88"/>
      <c r="AB257" s="57">
        <f t="shared" si="64"/>
        <v>350000</v>
      </c>
      <c r="AC257" s="87">
        <f>IF(AND(T257&gt;1,T257&lt;=200000000),'[26]Data Base PAKAI (INPUT)'!$E$24,IF(AND(T257&gt;200000000),'[26]Data Base PAKAI (INPUT)'!$M$24))</f>
        <v>4</v>
      </c>
      <c r="AD257" s="87">
        <f>IF(AND(T257&gt;1,T257&lt;=200000000),'[26]Data Base PAKAI (INPUT)'!$F$24,IF(AND(T257&gt;200000000,T257&lt;=1000000000),'[26]Data Base PAKAI (INPUT)'!$V$24,IF(AND(T257&gt;1000000000),'[26]Data Base PAKAI (INPUT)'!$Z$24)))</f>
        <v>1</v>
      </c>
      <c r="AE257" s="87">
        <f t="shared" si="65"/>
        <v>600000</v>
      </c>
      <c r="AF257" s="87">
        <f>IF(AND(T257&gt;1,T257&lt;=1000000000),'[26]Data Base PAKAI (INPUT)'!$E$25,IF(AND(T257&gt;1000000000,T257&lt;=5000000000),'[26]Data Base PAKAI (INPUT)'!$Y$25,IF(AND(T257&gt;5000000000,T257&lt;=10000000000),'[26]Data Base PAKAI (INPUT)'!$AG$25)))</f>
        <v>3</v>
      </c>
      <c r="AG257" s="87">
        <f>IF(AND(T257&gt;1,T257&lt;=100000000),'[26]Data Base PAKAI (INPUT)'!$F$25,IF(AND(T257&gt;100000000,T257&lt;=200000000),'[26]Data Base PAKAI (INPUT)'!$J$25,IF(AND(T257&gt;200000000,T257&lt;=250000000),'[26]Data Base PAKAI (INPUT)'!$N$25,IF(AND(T257&gt;250000000,T257&lt;=500000000),'[26]Data Base PAKAI (INPUT)'!$R$25,IF(AND(T257&gt;500000000,T257&lt;=1000000000),'[26]Data Base PAKAI (INPUT)'!$V$25,IF(AND(T257&gt;1000000000,T257&lt;=2500000000),'[26]Data Base PAKAI (INPUT)'!$Z$25,IF(AND(T257&gt;2500000000,T257&lt;=5000000000),'[26]Data Base PAKAI (INPUT)'!$AD$25,IF(AND(T257&gt;5000000000,T257&lt;=10000000000),'[26]Data Base PAKAI (INPUT)'!AH1217))))))))</f>
        <v>3</v>
      </c>
      <c r="AH257" s="87">
        <f t="shared" si="66"/>
        <v>1350000</v>
      </c>
      <c r="AI257" s="87">
        <f t="shared" si="67"/>
        <v>4000000</v>
      </c>
      <c r="AJ257" s="99">
        <f t="shared" si="68"/>
        <v>4000000</v>
      </c>
      <c r="AK257" s="87"/>
      <c r="AL257" s="57">
        <f t="shared" si="69"/>
        <v>89700000</v>
      </c>
    </row>
    <row r="258" spans="1:38" ht="43.5" thickBot="1" x14ac:dyDescent="0.3">
      <c r="A258" s="90"/>
      <c r="B258" s="90"/>
      <c r="C258" s="90"/>
      <c r="D258" s="90"/>
      <c r="E258" s="90"/>
      <c r="F258" s="90"/>
      <c r="G258" s="91"/>
      <c r="H258" s="91"/>
      <c r="I258" s="92"/>
      <c r="J258" s="92" t="s">
        <v>512</v>
      </c>
      <c r="K258" s="92" t="s">
        <v>686</v>
      </c>
      <c r="L258" s="92" t="e">
        <f>INDEX('[26]PENINGKATAN SALURAN DRAINASE'!$D$4:$D$90,MATCH('KEGIATAN DBMSDA 2022'!K258,'[26]PENINGKATAN SALURAN DRAINASE'!$D$4:$D$90,0))</f>
        <v>#N/A</v>
      </c>
      <c r="M258" s="92" t="s">
        <v>687</v>
      </c>
      <c r="N258" s="92" t="e">
        <f>INDEX([26]!BARU_1[KELURAHAN],MATCH('KEGIATAN DBMSDA 2022'!K258,[26]!BARU_1[JUDUL],0))</f>
        <v>#REF!</v>
      </c>
      <c r="O258" s="93" t="s">
        <v>822</v>
      </c>
      <c r="P258" s="100" t="s">
        <v>239</v>
      </c>
      <c r="Q258" s="94" t="e">
        <f>#REF!&amp;" "&amp;#REF!</f>
        <v>#REF!</v>
      </c>
      <c r="R258" s="95" t="s">
        <v>66</v>
      </c>
      <c r="S258" s="87"/>
      <c r="T258" s="57">
        <f t="shared" si="63"/>
        <v>100000000</v>
      </c>
      <c r="U258" s="96" t="str">
        <f t="shared" si="62"/>
        <v>PL</v>
      </c>
      <c r="V258" s="87">
        <v>100000000</v>
      </c>
      <c r="W258" s="97" t="s">
        <v>153</v>
      </c>
      <c r="X258" s="98" t="s">
        <v>154</v>
      </c>
      <c r="Y258" s="88" t="s">
        <v>139</v>
      </c>
      <c r="Z258" s="88">
        <v>1</v>
      </c>
      <c r="AA258" s="88"/>
      <c r="AB258" s="57">
        <f t="shared" si="64"/>
        <v>350000</v>
      </c>
      <c r="AC258" s="87">
        <f>IF(AND(T258&gt;1,T258&lt;=200000000),'[26]Data Base PAKAI (INPUT)'!$E$24,IF(AND(T258&gt;200000000),'[26]Data Base PAKAI (INPUT)'!$M$24))</f>
        <v>4</v>
      </c>
      <c r="AD258" s="87">
        <f>IF(AND(T258&gt;1,T258&lt;=200000000),'[26]Data Base PAKAI (INPUT)'!$F$24,IF(AND(T258&gt;200000000,T258&lt;=1000000000),'[26]Data Base PAKAI (INPUT)'!$V$24,IF(AND(T258&gt;1000000000),'[26]Data Base PAKAI (INPUT)'!$Z$24)))</f>
        <v>1</v>
      </c>
      <c r="AE258" s="87">
        <f t="shared" si="65"/>
        <v>600000</v>
      </c>
      <c r="AF258" s="87">
        <f>IF(AND(T258&gt;1,T258&lt;=1000000000),'[26]Data Base PAKAI (INPUT)'!$E$25,IF(AND(T258&gt;1000000000,T258&lt;=5000000000),'[26]Data Base PAKAI (INPUT)'!$Y$25,IF(AND(T258&gt;5000000000,T258&lt;=10000000000),'[26]Data Base PAKAI (INPUT)'!$AG$25)))</f>
        <v>3</v>
      </c>
      <c r="AG258" s="87">
        <f>IF(AND(T258&gt;1,T258&lt;=100000000),'[26]Data Base PAKAI (INPUT)'!$F$25,IF(AND(T258&gt;100000000,T258&lt;=200000000),'[26]Data Base PAKAI (INPUT)'!$J$25,IF(AND(T258&gt;200000000,T258&lt;=250000000),'[26]Data Base PAKAI (INPUT)'!$N$25,IF(AND(T258&gt;250000000,T258&lt;=500000000),'[26]Data Base PAKAI (INPUT)'!$R$25,IF(AND(T258&gt;500000000,T258&lt;=1000000000),'[26]Data Base PAKAI (INPUT)'!$V$25,IF(AND(T258&gt;1000000000,T258&lt;=2500000000),'[26]Data Base PAKAI (INPUT)'!$Z$25,IF(AND(T258&gt;2500000000,T258&lt;=5000000000),'[26]Data Base PAKAI (INPUT)'!$AD$25,IF(AND(T258&gt;5000000000,T258&lt;=10000000000),'[26]Data Base PAKAI (INPUT)'!AH1218))))))))</f>
        <v>3</v>
      </c>
      <c r="AH258" s="87">
        <f t="shared" si="66"/>
        <v>1350000</v>
      </c>
      <c r="AI258" s="87">
        <f t="shared" si="67"/>
        <v>4000000</v>
      </c>
      <c r="AJ258" s="99">
        <f t="shared" si="68"/>
        <v>4000000</v>
      </c>
      <c r="AK258" s="87"/>
      <c r="AL258" s="57">
        <f t="shared" si="69"/>
        <v>89700000</v>
      </c>
    </row>
    <row r="259" spans="1:38" ht="43.5" thickBot="1" x14ac:dyDescent="0.3">
      <c r="A259" s="90"/>
      <c r="B259" s="90"/>
      <c r="C259" s="90"/>
      <c r="D259" s="90"/>
      <c r="E259" s="90"/>
      <c r="F259" s="90"/>
      <c r="G259" s="91"/>
      <c r="H259" s="91"/>
      <c r="I259" s="92"/>
      <c r="J259" s="92" t="s">
        <v>512</v>
      </c>
      <c r="K259" s="92" t="s">
        <v>688</v>
      </c>
      <c r="L259" s="92" t="e">
        <f>INDEX('[26]PENINGKATAN SALURAN DRAINASE'!$D$4:$D$90,MATCH('KEGIATAN DBMSDA 2022'!K259,'[26]PENINGKATAN SALURAN DRAINASE'!$D$4:$D$90,0))</f>
        <v>#N/A</v>
      </c>
      <c r="M259" s="92" t="s">
        <v>689</v>
      </c>
      <c r="N259" s="92" t="e">
        <f>INDEX([26]!BARU_1[KELURAHAN],MATCH('KEGIATAN DBMSDA 2022'!K259,[26]!BARU_1[JUDUL],0))</f>
        <v>#REF!</v>
      </c>
      <c r="O259" s="93" t="s">
        <v>822</v>
      </c>
      <c r="P259" s="100" t="s">
        <v>289</v>
      </c>
      <c r="Q259" s="94" t="e">
        <f>#REF!&amp;" "&amp;#REF!</f>
        <v>#REF!</v>
      </c>
      <c r="R259" s="95" t="s">
        <v>66</v>
      </c>
      <c r="S259" s="87"/>
      <c r="T259" s="57">
        <f t="shared" si="63"/>
        <v>100000000</v>
      </c>
      <c r="U259" s="96" t="str">
        <f t="shared" si="62"/>
        <v>PL</v>
      </c>
      <c r="V259" s="87">
        <v>100000000</v>
      </c>
      <c r="W259" s="97" t="s">
        <v>153</v>
      </c>
      <c r="X259" s="98" t="s">
        <v>154</v>
      </c>
      <c r="Y259" s="88" t="s">
        <v>139</v>
      </c>
      <c r="Z259" s="88">
        <v>1</v>
      </c>
      <c r="AA259" s="88"/>
      <c r="AB259" s="57">
        <f t="shared" si="64"/>
        <v>350000</v>
      </c>
      <c r="AC259" s="87">
        <f>IF(AND(T259&gt;1,T259&lt;=200000000),'[26]Data Base PAKAI (INPUT)'!$E$24,IF(AND(T259&gt;200000000),'[26]Data Base PAKAI (INPUT)'!$M$24))</f>
        <v>4</v>
      </c>
      <c r="AD259" s="87">
        <f>IF(AND(T259&gt;1,T259&lt;=200000000),'[26]Data Base PAKAI (INPUT)'!$F$24,IF(AND(T259&gt;200000000,T259&lt;=1000000000),'[26]Data Base PAKAI (INPUT)'!$V$24,IF(AND(T259&gt;1000000000),'[26]Data Base PAKAI (INPUT)'!$Z$24)))</f>
        <v>1</v>
      </c>
      <c r="AE259" s="87">
        <f t="shared" si="65"/>
        <v>600000</v>
      </c>
      <c r="AF259" s="87">
        <f>IF(AND(T259&gt;1,T259&lt;=1000000000),'[26]Data Base PAKAI (INPUT)'!$E$25,IF(AND(T259&gt;1000000000,T259&lt;=5000000000),'[26]Data Base PAKAI (INPUT)'!$Y$25,IF(AND(T259&gt;5000000000,T259&lt;=10000000000),'[26]Data Base PAKAI (INPUT)'!$AG$25)))</f>
        <v>3</v>
      </c>
      <c r="AG259" s="87">
        <f>IF(AND(T259&gt;1,T259&lt;=100000000),'[26]Data Base PAKAI (INPUT)'!$F$25,IF(AND(T259&gt;100000000,T259&lt;=200000000),'[26]Data Base PAKAI (INPUT)'!$J$25,IF(AND(T259&gt;200000000,T259&lt;=250000000),'[26]Data Base PAKAI (INPUT)'!$N$25,IF(AND(T259&gt;250000000,T259&lt;=500000000),'[26]Data Base PAKAI (INPUT)'!$R$25,IF(AND(T259&gt;500000000,T259&lt;=1000000000),'[26]Data Base PAKAI (INPUT)'!$V$25,IF(AND(T259&gt;1000000000,T259&lt;=2500000000),'[26]Data Base PAKAI (INPUT)'!$Z$25,IF(AND(T259&gt;2500000000,T259&lt;=5000000000),'[26]Data Base PAKAI (INPUT)'!$AD$25,IF(AND(T259&gt;5000000000,T259&lt;=10000000000),'[26]Data Base PAKAI (INPUT)'!AH1219))))))))</f>
        <v>3</v>
      </c>
      <c r="AH259" s="87">
        <f t="shared" si="66"/>
        <v>1350000</v>
      </c>
      <c r="AI259" s="87">
        <f t="shared" si="67"/>
        <v>4000000</v>
      </c>
      <c r="AJ259" s="99">
        <f t="shared" si="68"/>
        <v>4000000</v>
      </c>
      <c r="AK259" s="87"/>
      <c r="AL259" s="57">
        <f t="shared" si="69"/>
        <v>89700000</v>
      </c>
    </row>
    <row r="260" spans="1:38" ht="43.5" thickBot="1" x14ac:dyDescent="0.3">
      <c r="A260" s="90"/>
      <c r="B260" s="90"/>
      <c r="C260" s="90"/>
      <c r="D260" s="90"/>
      <c r="E260" s="90"/>
      <c r="F260" s="90"/>
      <c r="G260" s="91"/>
      <c r="H260" s="91"/>
      <c r="I260" s="92"/>
      <c r="J260" s="92" t="s">
        <v>512</v>
      </c>
      <c r="K260" s="92" t="s">
        <v>690</v>
      </c>
      <c r="L260" s="92" t="e">
        <f>INDEX('[26]PENINGKATAN SALURAN DRAINASE'!$D$4:$D$90,MATCH('KEGIATAN DBMSDA 2022'!K260,'[26]PENINGKATAN SALURAN DRAINASE'!$D$4:$D$90,0))</f>
        <v>#N/A</v>
      </c>
      <c r="M260" s="92" t="s">
        <v>691</v>
      </c>
      <c r="N260" s="92" t="e">
        <f>INDEX([26]!BARU_1[KELURAHAN],MATCH('KEGIATAN DBMSDA 2022'!K260,[26]!BARU_1[JUDUL],0))</f>
        <v>#REF!</v>
      </c>
      <c r="O260" s="93" t="s">
        <v>822</v>
      </c>
      <c r="P260" s="100" t="s">
        <v>306</v>
      </c>
      <c r="Q260" s="94" t="e">
        <f>#REF!&amp;" "&amp;#REF!</f>
        <v>#REF!</v>
      </c>
      <c r="R260" s="95" t="s">
        <v>66</v>
      </c>
      <c r="S260" s="87"/>
      <c r="T260" s="57">
        <f t="shared" si="63"/>
        <v>100000000</v>
      </c>
      <c r="U260" s="96" t="str">
        <f t="shared" si="62"/>
        <v>PL</v>
      </c>
      <c r="V260" s="87">
        <v>100000000</v>
      </c>
      <c r="W260" s="97" t="s">
        <v>153</v>
      </c>
      <c r="X260" s="98" t="s">
        <v>154</v>
      </c>
      <c r="Y260" s="88" t="s">
        <v>139</v>
      </c>
      <c r="Z260" s="88">
        <v>1</v>
      </c>
      <c r="AA260" s="88"/>
      <c r="AB260" s="57">
        <f t="shared" si="64"/>
        <v>350000</v>
      </c>
      <c r="AC260" s="87">
        <f>IF(AND(T260&gt;1,T260&lt;=200000000),'[26]Data Base PAKAI (INPUT)'!$E$24,IF(AND(T260&gt;200000000),'[26]Data Base PAKAI (INPUT)'!$M$24))</f>
        <v>4</v>
      </c>
      <c r="AD260" s="87">
        <f>IF(AND(T260&gt;1,T260&lt;=200000000),'[26]Data Base PAKAI (INPUT)'!$F$24,IF(AND(T260&gt;200000000,T260&lt;=1000000000),'[26]Data Base PAKAI (INPUT)'!$V$24,IF(AND(T260&gt;1000000000),'[26]Data Base PAKAI (INPUT)'!$Z$24)))</f>
        <v>1</v>
      </c>
      <c r="AE260" s="87">
        <f t="shared" si="65"/>
        <v>600000</v>
      </c>
      <c r="AF260" s="87">
        <f>IF(AND(T260&gt;1,T260&lt;=1000000000),'[26]Data Base PAKAI (INPUT)'!$E$25,IF(AND(T260&gt;1000000000,T260&lt;=5000000000),'[26]Data Base PAKAI (INPUT)'!$Y$25,IF(AND(T260&gt;5000000000,T260&lt;=10000000000),'[26]Data Base PAKAI (INPUT)'!$AG$25)))</f>
        <v>3</v>
      </c>
      <c r="AG260" s="87">
        <f>IF(AND(T260&gt;1,T260&lt;=100000000),'[26]Data Base PAKAI (INPUT)'!$F$25,IF(AND(T260&gt;100000000,T260&lt;=200000000),'[26]Data Base PAKAI (INPUT)'!$J$25,IF(AND(T260&gt;200000000,T260&lt;=250000000),'[26]Data Base PAKAI (INPUT)'!$N$25,IF(AND(T260&gt;250000000,T260&lt;=500000000),'[26]Data Base PAKAI (INPUT)'!$R$25,IF(AND(T260&gt;500000000,T260&lt;=1000000000),'[26]Data Base PAKAI (INPUT)'!$V$25,IF(AND(T260&gt;1000000000,T260&lt;=2500000000),'[26]Data Base PAKAI (INPUT)'!$Z$25,IF(AND(T260&gt;2500000000,T260&lt;=5000000000),'[26]Data Base PAKAI (INPUT)'!$AD$25,IF(AND(T260&gt;5000000000,T260&lt;=10000000000),'[26]Data Base PAKAI (INPUT)'!AH1220))))))))</f>
        <v>3</v>
      </c>
      <c r="AH260" s="87">
        <f t="shared" si="66"/>
        <v>1350000</v>
      </c>
      <c r="AI260" s="87">
        <f t="shared" si="67"/>
        <v>4000000</v>
      </c>
      <c r="AJ260" s="99">
        <f t="shared" si="68"/>
        <v>4000000</v>
      </c>
      <c r="AK260" s="87"/>
      <c r="AL260" s="57">
        <f t="shared" si="69"/>
        <v>89700000</v>
      </c>
    </row>
    <row r="261" spans="1:38" ht="43.5" thickBot="1" x14ac:dyDescent="0.3">
      <c r="A261" s="90"/>
      <c r="B261" s="90"/>
      <c r="C261" s="90"/>
      <c r="D261" s="90"/>
      <c r="E261" s="90"/>
      <c r="F261" s="90"/>
      <c r="G261" s="91"/>
      <c r="H261" s="91"/>
      <c r="I261" s="92"/>
      <c r="J261" s="92" t="s">
        <v>692</v>
      </c>
      <c r="K261" s="92" t="s">
        <v>693</v>
      </c>
      <c r="L261" s="92" t="e">
        <f>INDEX('[26]PENINGKATAN SALURAN DRAINASE'!$D$4:$D$90,MATCH('KEGIATAN DBMSDA 2022'!K261,'[26]PENINGKATAN SALURAN DRAINASE'!$D$4:$D$90,0))</f>
        <v>#N/A</v>
      </c>
      <c r="M261" s="92" t="s">
        <v>694</v>
      </c>
      <c r="N261" s="92" t="e">
        <f>INDEX([26]!BARU_1[KELURAHAN],MATCH('KEGIATAN DBMSDA 2022'!K261,[26]!BARU_1[JUDUL],0))</f>
        <v>#REF!</v>
      </c>
      <c r="O261" s="93" t="s">
        <v>822</v>
      </c>
      <c r="P261" s="100" t="s">
        <v>239</v>
      </c>
      <c r="Q261" s="94" t="e">
        <f>#REF!&amp;" "&amp;#REF!</f>
        <v>#REF!</v>
      </c>
      <c r="R261" s="95" t="s">
        <v>66</v>
      </c>
      <c r="S261" s="87"/>
      <c r="T261" s="57">
        <f t="shared" si="63"/>
        <v>100000000</v>
      </c>
      <c r="U261" s="96" t="str">
        <f t="shared" si="62"/>
        <v>PL</v>
      </c>
      <c r="V261" s="87">
        <v>100000000</v>
      </c>
      <c r="W261" s="97" t="s">
        <v>153</v>
      </c>
      <c r="X261" s="98" t="s">
        <v>154</v>
      </c>
      <c r="Y261" s="88" t="s">
        <v>139</v>
      </c>
      <c r="Z261" s="88">
        <v>1</v>
      </c>
      <c r="AA261" s="88"/>
      <c r="AB261" s="57">
        <f t="shared" si="64"/>
        <v>350000</v>
      </c>
      <c r="AC261" s="87">
        <f>IF(AND(T261&gt;1,T261&lt;=200000000),'[26]Data Base PAKAI (INPUT)'!$E$24,IF(AND(T261&gt;200000000),'[26]Data Base PAKAI (INPUT)'!$M$24))</f>
        <v>4</v>
      </c>
      <c r="AD261" s="87">
        <f>IF(AND(T261&gt;1,T261&lt;=200000000),'[26]Data Base PAKAI (INPUT)'!$F$24,IF(AND(T261&gt;200000000,T261&lt;=1000000000),'[26]Data Base PAKAI (INPUT)'!$V$24,IF(AND(T261&gt;1000000000),'[26]Data Base PAKAI (INPUT)'!$Z$24)))</f>
        <v>1</v>
      </c>
      <c r="AE261" s="87">
        <f t="shared" si="65"/>
        <v>600000</v>
      </c>
      <c r="AF261" s="87">
        <f>IF(AND(T261&gt;1,T261&lt;=1000000000),'[26]Data Base PAKAI (INPUT)'!$E$25,IF(AND(T261&gt;1000000000,T261&lt;=5000000000),'[26]Data Base PAKAI (INPUT)'!$Y$25,IF(AND(T261&gt;5000000000,T261&lt;=10000000000),'[26]Data Base PAKAI (INPUT)'!$AG$25)))</f>
        <v>3</v>
      </c>
      <c r="AG261" s="87">
        <f>IF(AND(T261&gt;1,T261&lt;=100000000),'[26]Data Base PAKAI (INPUT)'!$F$25,IF(AND(T261&gt;100000000,T261&lt;=200000000),'[26]Data Base PAKAI (INPUT)'!$J$25,IF(AND(T261&gt;200000000,T261&lt;=250000000),'[26]Data Base PAKAI (INPUT)'!$N$25,IF(AND(T261&gt;250000000,T261&lt;=500000000),'[26]Data Base PAKAI (INPUT)'!$R$25,IF(AND(T261&gt;500000000,T261&lt;=1000000000),'[26]Data Base PAKAI (INPUT)'!$V$25,IF(AND(T261&gt;1000000000,T261&lt;=2500000000),'[26]Data Base PAKAI (INPUT)'!$Z$25,IF(AND(T261&gt;2500000000,T261&lt;=5000000000),'[26]Data Base PAKAI (INPUT)'!$AD$25,IF(AND(T261&gt;5000000000,T261&lt;=10000000000),'[26]Data Base PAKAI (INPUT)'!AH1221))))))))</f>
        <v>3</v>
      </c>
      <c r="AH261" s="87">
        <f t="shared" si="66"/>
        <v>1350000</v>
      </c>
      <c r="AI261" s="87">
        <f t="shared" si="67"/>
        <v>4000000</v>
      </c>
      <c r="AJ261" s="99">
        <f t="shared" si="68"/>
        <v>4000000</v>
      </c>
      <c r="AK261" s="87"/>
      <c r="AL261" s="57">
        <f t="shared" si="69"/>
        <v>89700000</v>
      </c>
    </row>
    <row r="262" spans="1:38" ht="43.5" thickBot="1" x14ac:dyDescent="0.3">
      <c r="A262" s="90"/>
      <c r="B262" s="90"/>
      <c r="C262" s="90"/>
      <c r="D262" s="90"/>
      <c r="E262" s="90"/>
      <c r="F262" s="90"/>
      <c r="G262" s="91"/>
      <c r="H262" s="91"/>
      <c r="I262" s="92"/>
      <c r="J262" s="110" t="s">
        <v>692</v>
      </c>
      <c r="K262" s="92" t="s">
        <v>695</v>
      </c>
      <c r="L262" s="92" t="e">
        <f>INDEX('[26]PENINGKATAN SALURAN DRAINASE'!$D$4:$D$90,MATCH('KEGIATAN DBMSDA 2022'!K262,'[26]PENINGKATAN SALURAN DRAINASE'!$D$4:$D$90,0))</f>
        <v>#N/A</v>
      </c>
      <c r="M262" s="92" t="s">
        <v>696</v>
      </c>
      <c r="N262" s="92" t="e">
        <f>INDEX([26]!BARU_1[KELURAHAN],MATCH('KEGIATAN DBMSDA 2022'!K262,[26]!BARU_1[JUDUL],0))</f>
        <v>#REF!</v>
      </c>
      <c r="O262" s="93" t="s">
        <v>822</v>
      </c>
      <c r="P262" s="100" t="s">
        <v>239</v>
      </c>
      <c r="Q262" s="94" t="e">
        <f>#REF!&amp;" "&amp;#REF!</f>
        <v>#REF!</v>
      </c>
      <c r="R262" s="95" t="s">
        <v>66</v>
      </c>
      <c r="S262" s="87"/>
      <c r="T262" s="57">
        <f t="shared" si="63"/>
        <v>100000000</v>
      </c>
      <c r="U262" s="96" t="str">
        <f t="shared" si="62"/>
        <v>PL</v>
      </c>
      <c r="V262" s="87">
        <v>100000000</v>
      </c>
      <c r="W262" s="97" t="s">
        <v>153</v>
      </c>
      <c r="X262" s="98" t="s">
        <v>154</v>
      </c>
      <c r="Y262" s="88" t="s">
        <v>139</v>
      </c>
      <c r="Z262" s="88">
        <v>1</v>
      </c>
      <c r="AA262" s="88"/>
      <c r="AB262" s="57">
        <f t="shared" si="64"/>
        <v>350000</v>
      </c>
      <c r="AC262" s="87">
        <f>IF(AND(T262&gt;1,T262&lt;=200000000),'[26]Data Base PAKAI (INPUT)'!$E$24,IF(AND(T262&gt;200000000),'[26]Data Base PAKAI (INPUT)'!$M$24))</f>
        <v>4</v>
      </c>
      <c r="AD262" s="87">
        <f>IF(AND(T262&gt;1,T262&lt;=200000000),'[26]Data Base PAKAI (INPUT)'!$F$24,IF(AND(T262&gt;200000000,T262&lt;=1000000000),'[26]Data Base PAKAI (INPUT)'!$V$24,IF(AND(T262&gt;1000000000),'[26]Data Base PAKAI (INPUT)'!$Z$24)))</f>
        <v>1</v>
      </c>
      <c r="AE262" s="87">
        <f t="shared" si="65"/>
        <v>600000</v>
      </c>
      <c r="AF262" s="87">
        <f>IF(AND(T262&gt;1,T262&lt;=1000000000),'[26]Data Base PAKAI (INPUT)'!$E$25,IF(AND(T262&gt;1000000000,T262&lt;=5000000000),'[26]Data Base PAKAI (INPUT)'!$Y$25,IF(AND(T262&gt;5000000000,T262&lt;=10000000000),'[26]Data Base PAKAI (INPUT)'!$AG$25)))</f>
        <v>3</v>
      </c>
      <c r="AG262" s="87">
        <f>IF(AND(T262&gt;1,T262&lt;=100000000),'[26]Data Base PAKAI (INPUT)'!$F$25,IF(AND(T262&gt;100000000,T262&lt;=200000000),'[26]Data Base PAKAI (INPUT)'!$J$25,IF(AND(T262&gt;200000000,T262&lt;=250000000),'[26]Data Base PAKAI (INPUT)'!$N$25,IF(AND(T262&gt;250000000,T262&lt;=500000000),'[26]Data Base PAKAI (INPUT)'!$R$25,IF(AND(T262&gt;500000000,T262&lt;=1000000000),'[26]Data Base PAKAI (INPUT)'!$V$25,IF(AND(T262&gt;1000000000,T262&lt;=2500000000),'[26]Data Base PAKAI (INPUT)'!$Z$25,IF(AND(T262&gt;2500000000,T262&lt;=5000000000),'[26]Data Base PAKAI (INPUT)'!$AD$25,IF(AND(T262&gt;5000000000,T262&lt;=10000000000),'[26]Data Base PAKAI (INPUT)'!AH1222))))))))</f>
        <v>3</v>
      </c>
      <c r="AH262" s="87">
        <f t="shared" si="66"/>
        <v>1350000</v>
      </c>
      <c r="AI262" s="87">
        <f t="shared" si="67"/>
        <v>4000000</v>
      </c>
      <c r="AJ262" s="99">
        <f t="shared" si="68"/>
        <v>4000000</v>
      </c>
      <c r="AK262" s="87"/>
      <c r="AL262" s="57">
        <f t="shared" si="69"/>
        <v>89700000</v>
      </c>
    </row>
    <row r="263" spans="1:38" ht="43.5" thickBot="1" x14ac:dyDescent="0.3">
      <c r="A263" s="90"/>
      <c r="B263" s="90"/>
      <c r="C263" s="90"/>
      <c r="D263" s="90"/>
      <c r="E263" s="90"/>
      <c r="F263" s="90"/>
      <c r="G263" s="91"/>
      <c r="H263" s="91"/>
      <c r="I263" s="92"/>
      <c r="J263" s="110" t="s">
        <v>692</v>
      </c>
      <c r="K263" s="92" t="s">
        <v>697</v>
      </c>
      <c r="L263" s="92" t="e">
        <f>INDEX('[26]PENINGKATAN SALURAN DRAINASE'!$D$4:$D$90,MATCH('KEGIATAN DBMSDA 2022'!K263,'[26]PENINGKATAN SALURAN DRAINASE'!$D$4:$D$90,0))</f>
        <v>#N/A</v>
      </c>
      <c r="M263" s="92" t="s">
        <v>698</v>
      </c>
      <c r="N263" s="92" t="e">
        <f>INDEX([26]!BARU_1[KELURAHAN],MATCH('KEGIATAN DBMSDA 2022'!K263,[26]!BARU_1[JUDUL],0))</f>
        <v>#REF!</v>
      </c>
      <c r="O263" s="93" t="s">
        <v>822</v>
      </c>
      <c r="P263" s="100" t="s">
        <v>337</v>
      </c>
      <c r="Q263" s="94" t="e">
        <f>#REF!&amp;" "&amp;#REF!</f>
        <v>#REF!</v>
      </c>
      <c r="R263" s="95" t="s">
        <v>66</v>
      </c>
      <c r="S263" s="87"/>
      <c r="T263" s="57">
        <f t="shared" si="63"/>
        <v>100000000</v>
      </c>
      <c r="U263" s="96" t="str">
        <f t="shared" si="62"/>
        <v>PL</v>
      </c>
      <c r="V263" s="87">
        <v>100000000</v>
      </c>
      <c r="W263" s="97" t="s">
        <v>153</v>
      </c>
      <c r="X263" s="98" t="s">
        <v>154</v>
      </c>
      <c r="Y263" s="88" t="s">
        <v>139</v>
      </c>
      <c r="Z263" s="88">
        <v>1</v>
      </c>
      <c r="AA263" s="88"/>
      <c r="AB263" s="57">
        <f t="shared" si="64"/>
        <v>350000</v>
      </c>
      <c r="AC263" s="87">
        <f>IF(AND(T263&gt;1,T263&lt;=200000000),'[26]Data Base PAKAI (INPUT)'!$E$24,IF(AND(T263&gt;200000000),'[26]Data Base PAKAI (INPUT)'!$M$24))</f>
        <v>4</v>
      </c>
      <c r="AD263" s="87">
        <f>IF(AND(T263&gt;1,T263&lt;=200000000),'[26]Data Base PAKAI (INPUT)'!$F$24,IF(AND(T263&gt;200000000,T263&lt;=1000000000),'[26]Data Base PAKAI (INPUT)'!$V$24,IF(AND(T263&gt;1000000000),'[26]Data Base PAKAI (INPUT)'!$Z$24)))</f>
        <v>1</v>
      </c>
      <c r="AE263" s="87">
        <f t="shared" si="65"/>
        <v>600000</v>
      </c>
      <c r="AF263" s="87">
        <f>IF(AND(T263&gt;1,T263&lt;=1000000000),'[26]Data Base PAKAI (INPUT)'!$E$25,IF(AND(T263&gt;1000000000,T263&lt;=5000000000),'[26]Data Base PAKAI (INPUT)'!$Y$25,IF(AND(T263&gt;5000000000,T263&lt;=10000000000),'[26]Data Base PAKAI (INPUT)'!$AG$25)))</f>
        <v>3</v>
      </c>
      <c r="AG263" s="87">
        <f>IF(AND(T263&gt;1,T263&lt;=100000000),'[26]Data Base PAKAI (INPUT)'!$F$25,IF(AND(T263&gt;100000000,T263&lt;=200000000),'[26]Data Base PAKAI (INPUT)'!$J$25,IF(AND(T263&gt;200000000,T263&lt;=250000000),'[26]Data Base PAKAI (INPUT)'!$N$25,IF(AND(T263&gt;250000000,T263&lt;=500000000),'[26]Data Base PAKAI (INPUT)'!$R$25,IF(AND(T263&gt;500000000,T263&lt;=1000000000),'[26]Data Base PAKAI (INPUT)'!$V$25,IF(AND(T263&gt;1000000000,T263&lt;=2500000000),'[26]Data Base PAKAI (INPUT)'!$Z$25,IF(AND(T263&gt;2500000000,T263&lt;=5000000000),'[26]Data Base PAKAI (INPUT)'!$AD$25,IF(AND(T263&gt;5000000000,T263&lt;=10000000000),'[26]Data Base PAKAI (INPUT)'!AH1223))))))))</f>
        <v>3</v>
      </c>
      <c r="AH263" s="87">
        <f t="shared" si="66"/>
        <v>1350000</v>
      </c>
      <c r="AI263" s="87">
        <f t="shared" si="67"/>
        <v>4000000</v>
      </c>
      <c r="AJ263" s="99">
        <f t="shared" si="68"/>
        <v>4000000</v>
      </c>
      <c r="AK263" s="87"/>
      <c r="AL263" s="57">
        <f t="shared" si="69"/>
        <v>89700000</v>
      </c>
    </row>
    <row r="264" spans="1:38" ht="43.5" thickBot="1" x14ac:dyDescent="0.3">
      <c r="A264" s="90"/>
      <c r="B264" s="90"/>
      <c r="C264" s="90"/>
      <c r="D264" s="90"/>
      <c r="E264" s="90"/>
      <c r="F264" s="90"/>
      <c r="G264" s="91"/>
      <c r="H264" s="91"/>
      <c r="I264" s="92"/>
      <c r="J264" s="92" t="s">
        <v>692</v>
      </c>
      <c r="K264" s="92" t="s">
        <v>699</v>
      </c>
      <c r="L264" s="92" t="e">
        <f>INDEX('[26]PENINGKATAN SALURAN DRAINASE'!$D$4:$D$90,MATCH('KEGIATAN DBMSDA 2022'!K264,'[26]PENINGKATAN SALURAN DRAINASE'!$D$4:$D$90,0))</f>
        <v>#N/A</v>
      </c>
      <c r="M264" s="92" t="s">
        <v>700</v>
      </c>
      <c r="N264" s="92" t="e">
        <f>INDEX([26]!BARU_1[KELURAHAN],MATCH('KEGIATAN DBMSDA 2022'!K264,[26]!BARU_1[JUDUL],0))</f>
        <v>#REF!</v>
      </c>
      <c r="O264" s="93" t="s">
        <v>822</v>
      </c>
      <c r="P264" s="100" t="s">
        <v>701</v>
      </c>
      <c r="Q264" s="94" t="e">
        <f>#REF!&amp;" "&amp;#REF!</f>
        <v>#REF!</v>
      </c>
      <c r="R264" s="95" t="s">
        <v>66</v>
      </c>
      <c r="S264" s="87"/>
      <c r="T264" s="57">
        <f t="shared" si="63"/>
        <v>100000000</v>
      </c>
      <c r="U264" s="96" t="str">
        <f t="shared" si="62"/>
        <v>PL</v>
      </c>
      <c r="V264" s="87">
        <v>100000000</v>
      </c>
      <c r="W264" s="97" t="s">
        <v>153</v>
      </c>
      <c r="X264" s="98" t="s">
        <v>154</v>
      </c>
      <c r="Y264" s="88" t="s">
        <v>139</v>
      </c>
      <c r="Z264" s="88">
        <v>1</v>
      </c>
      <c r="AA264" s="88"/>
      <c r="AB264" s="57">
        <f t="shared" si="64"/>
        <v>350000</v>
      </c>
      <c r="AC264" s="87">
        <f>IF(AND(T264&gt;1,T264&lt;=200000000),'[26]Data Base PAKAI (INPUT)'!$E$24,IF(AND(T264&gt;200000000),'[26]Data Base PAKAI (INPUT)'!$M$24))</f>
        <v>4</v>
      </c>
      <c r="AD264" s="87">
        <f>IF(AND(T264&gt;1,T264&lt;=200000000),'[26]Data Base PAKAI (INPUT)'!$F$24,IF(AND(T264&gt;200000000,T264&lt;=1000000000),'[26]Data Base PAKAI (INPUT)'!$V$24,IF(AND(T264&gt;1000000000),'[26]Data Base PAKAI (INPUT)'!$Z$24)))</f>
        <v>1</v>
      </c>
      <c r="AE264" s="87">
        <f t="shared" si="65"/>
        <v>600000</v>
      </c>
      <c r="AF264" s="87">
        <f>IF(AND(T264&gt;1,T264&lt;=1000000000),'[26]Data Base PAKAI (INPUT)'!$E$25,IF(AND(T264&gt;1000000000,T264&lt;=5000000000),'[26]Data Base PAKAI (INPUT)'!$Y$25,IF(AND(T264&gt;5000000000,T264&lt;=10000000000),'[26]Data Base PAKAI (INPUT)'!$AG$25)))</f>
        <v>3</v>
      </c>
      <c r="AG264" s="87">
        <f>IF(AND(T264&gt;1,T264&lt;=100000000),'[26]Data Base PAKAI (INPUT)'!$F$25,IF(AND(T264&gt;100000000,T264&lt;=200000000),'[26]Data Base PAKAI (INPUT)'!$J$25,IF(AND(T264&gt;200000000,T264&lt;=250000000),'[26]Data Base PAKAI (INPUT)'!$N$25,IF(AND(T264&gt;250000000,T264&lt;=500000000),'[26]Data Base PAKAI (INPUT)'!$R$25,IF(AND(T264&gt;500000000,T264&lt;=1000000000),'[26]Data Base PAKAI (INPUT)'!$V$25,IF(AND(T264&gt;1000000000,T264&lt;=2500000000),'[26]Data Base PAKAI (INPUT)'!$Z$25,IF(AND(T264&gt;2500000000,T264&lt;=5000000000),'[26]Data Base PAKAI (INPUT)'!$AD$25,IF(AND(T264&gt;5000000000,T264&lt;=10000000000),'[26]Data Base PAKAI (INPUT)'!AH1224))))))))</f>
        <v>3</v>
      </c>
      <c r="AH264" s="87">
        <f t="shared" si="66"/>
        <v>1350000</v>
      </c>
      <c r="AI264" s="87">
        <f t="shared" si="67"/>
        <v>4000000</v>
      </c>
      <c r="AJ264" s="99">
        <f t="shared" si="68"/>
        <v>4000000</v>
      </c>
      <c r="AK264" s="87"/>
      <c r="AL264" s="57">
        <f t="shared" si="69"/>
        <v>89700000</v>
      </c>
    </row>
    <row r="265" spans="1:38" ht="43.5" thickBot="1" x14ac:dyDescent="0.3">
      <c r="A265" s="90"/>
      <c r="B265" s="90"/>
      <c r="C265" s="90"/>
      <c r="D265" s="90"/>
      <c r="E265" s="90"/>
      <c r="F265" s="90"/>
      <c r="G265" s="91"/>
      <c r="H265" s="91"/>
      <c r="I265" s="92"/>
      <c r="J265" s="92" t="s">
        <v>692</v>
      </c>
      <c r="K265" s="92" t="s">
        <v>702</v>
      </c>
      <c r="L265" s="92" t="e">
        <f>INDEX('[26]PENINGKATAN SALURAN DRAINASE'!$D$4:$D$90,MATCH('KEGIATAN DBMSDA 2022'!K265,'[26]PENINGKATAN SALURAN DRAINASE'!$D$4:$D$90,0))</f>
        <v>#N/A</v>
      </c>
      <c r="M265" s="92" t="s">
        <v>703</v>
      </c>
      <c r="N265" s="92" t="e">
        <f>INDEX([26]!BARU_1[KELURAHAN],MATCH('KEGIATAN DBMSDA 2022'!K265,[26]!BARU_1[JUDUL],0))</f>
        <v>#REF!</v>
      </c>
      <c r="O265" s="93" t="s">
        <v>822</v>
      </c>
      <c r="P265" s="100" t="s">
        <v>704</v>
      </c>
      <c r="Q265" s="94" t="e">
        <f>#REF!&amp;" "&amp;#REF!</f>
        <v>#REF!</v>
      </c>
      <c r="R265" s="95" t="s">
        <v>66</v>
      </c>
      <c r="S265" s="87"/>
      <c r="T265" s="57">
        <f t="shared" si="63"/>
        <v>100000000</v>
      </c>
      <c r="U265" s="96" t="str">
        <f t="shared" ref="U265:U328" si="70">IF(T265&gt;200000000,"LELANG","PL")</f>
        <v>PL</v>
      </c>
      <c r="V265" s="87">
        <v>100000000</v>
      </c>
      <c r="W265" s="97" t="s">
        <v>153</v>
      </c>
      <c r="X265" s="98" t="s">
        <v>154</v>
      </c>
      <c r="Y265" s="88" t="s">
        <v>139</v>
      </c>
      <c r="Z265" s="88">
        <v>1</v>
      </c>
      <c r="AA265" s="88"/>
      <c r="AB265" s="57">
        <f t="shared" si="64"/>
        <v>350000</v>
      </c>
      <c r="AC265" s="87">
        <f>IF(AND(T265&gt;1,T265&lt;=200000000),'[26]Data Base PAKAI (INPUT)'!$E$24,IF(AND(T265&gt;200000000),'[26]Data Base PAKAI (INPUT)'!$M$24))</f>
        <v>4</v>
      </c>
      <c r="AD265" s="87">
        <f>IF(AND(T265&gt;1,T265&lt;=200000000),'[26]Data Base PAKAI (INPUT)'!$F$24,IF(AND(T265&gt;200000000,T265&lt;=1000000000),'[26]Data Base PAKAI (INPUT)'!$V$24,IF(AND(T265&gt;1000000000),'[26]Data Base PAKAI (INPUT)'!$Z$24)))</f>
        <v>1</v>
      </c>
      <c r="AE265" s="87">
        <f t="shared" si="65"/>
        <v>600000</v>
      </c>
      <c r="AF265" s="87">
        <f>IF(AND(T265&gt;1,T265&lt;=1000000000),'[26]Data Base PAKAI (INPUT)'!$E$25,IF(AND(T265&gt;1000000000,T265&lt;=5000000000),'[26]Data Base PAKAI (INPUT)'!$Y$25,IF(AND(T265&gt;5000000000,T265&lt;=10000000000),'[26]Data Base PAKAI (INPUT)'!$AG$25)))</f>
        <v>3</v>
      </c>
      <c r="AG265" s="87">
        <f>IF(AND(T265&gt;1,T265&lt;=100000000),'[26]Data Base PAKAI (INPUT)'!$F$25,IF(AND(T265&gt;100000000,T265&lt;=200000000),'[26]Data Base PAKAI (INPUT)'!$J$25,IF(AND(T265&gt;200000000,T265&lt;=250000000),'[26]Data Base PAKAI (INPUT)'!$N$25,IF(AND(T265&gt;250000000,T265&lt;=500000000),'[26]Data Base PAKAI (INPUT)'!$R$25,IF(AND(T265&gt;500000000,T265&lt;=1000000000),'[26]Data Base PAKAI (INPUT)'!$V$25,IF(AND(T265&gt;1000000000,T265&lt;=2500000000),'[26]Data Base PAKAI (INPUT)'!$Z$25,IF(AND(T265&gt;2500000000,T265&lt;=5000000000),'[26]Data Base PAKAI (INPUT)'!$AD$25,IF(AND(T265&gt;5000000000,T265&lt;=10000000000),'[26]Data Base PAKAI (INPUT)'!AH1225))))))))</f>
        <v>3</v>
      </c>
      <c r="AH265" s="87">
        <f t="shared" si="66"/>
        <v>1350000</v>
      </c>
      <c r="AI265" s="87">
        <f t="shared" si="67"/>
        <v>4000000</v>
      </c>
      <c r="AJ265" s="99">
        <f t="shared" si="68"/>
        <v>4000000</v>
      </c>
      <c r="AK265" s="87"/>
      <c r="AL265" s="57">
        <f t="shared" si="69"/>
        <v>89700000</v>
      </c>
    </row>
    <row r="266" spans="1:38" ht="43.5" thickBot="1" x14ac:dyDescent="0.3">
      <c r="A266" s="90"/>
      <c r="B266" s="90"/>
      <c r="C266" s="90"/>
      <c r="D266" s="90"/>
      <c r="E266" s="90"/>
      <c r="F266" s="90"/>
      <c r="G266" s="91"/>
      <c r="H266" s="91"/>
      <c r="I266" s="92"/>
      <c r="J266" s="110" t="s">
        <v>692</v>
      </c>
      <c r="K266" s="92" t="s">
        <v>705</v>
      </c>
      <c r="L266" s="92" t="e">
        <f>INDEX('[26]PENINGKATAN SALURAN DRAINASE'!$D$4:$D$90,MATCH('KEGIATAN DBMSDA 2022'!K266,'[26]PENINGKATAN SALURAN DRAINASE'!$D$4:$D$90,0))</f>
        <v>#N/A</v>
      </c>
      <c r="M266" s="92" t="s">
        <v>706</v>
      </c>
      <c r="N266" s="92" t="e">
        <f>INDEX([26]!BARU_1[KELURAHAN],MATCH('KEGIATAN DBMSDA 2022'!K266,[26]!BARU_1[JUDUL],0))</f>
        <v>#REF!</v>
      </c>
      <c r="O266" s="93" t="s">
        <v>822</v>
      </c>
      <c r="P266" s="100" t="s">
        <v>707</v>
      </c>
      <c r="Q266" s="94" t="e">
        <f>#REF!&amp;" "&amp;#REF!</f>
        <v>#REF!</v>
      </c>
      <c r="R266" s="95" t="s">
        <v>66</v>
      </c>
      <c r="S266" s="87"/>
      <c r="T266" s="57">
        <f t="shared" si="63"/>
        <v>100000000</v>
      </c>
      <c r="U266" s="96" t="str">
        <f t="shared" si="70"/>
        <v>PL</v>
      </c>
      <c r="V266" s="87">
        <v>100000000</v>
      </c>
      <c r="W266" s="97" t="s">
        <v>153</v>
      </c>
      <c r="X266" s="98" t="s">
        <v>154</v>
      </c>
      <c r="Y266" s="88" t="s">
        <v>139</v>
      </c>
      <c r="Z266" s="88">
        <v>1</v>
      </c>
      <c r="AA266" s="88"/>
      <c r="AB266" s="57">
        <f t="shared" si="64"/>
        <v>350000</v>
      </c>
      <c r="AC266" s="87">
        <f>IF(AND(T266&gt;1,T266&lt;=200000000),'[26]Data Base PAKAI (INPUT)'!$E$24,IF(AND(T266&gt;200000000),'[26]Data Base PAKAI (INPUT)'!$M$24))</f>
        <v>4</v>
      </c>
      <c r="AD266" s="87">
        <f>IF(AND(T266&gt;1,T266&lt;=200000000),'[26]Data Base PAKAI (INPUT)'!$F$24,IF(AND(T266&gt;200000000,T266&lt;=1000000000),'[26]Data Base PAKAI (INPUT)'!$V$24,IF(AND(T266&gt;1000000000),'[26]Data Base PAKAI (INPUT)'!$Z$24)))</f>
        <v>1</v>
      </c>
      <c r="AE266" s="87">
        <f t="shared" si="65"/>
        <v>600000</v>
      </c>
      <c r="AF266" s="87">
        <f>IF(AND(T266&gt;1,T266&lt;=1000000000),'[26]Data Base PAKAI (INPUT)'!$E$25,IF(AND(T266&gt;1000000000,T266&lt;=5000000000),'[26]Data Base PAKAI (INPUT)'!$Y$25,IF(AND(T266&gt;5000000000,T266&lt;=10000000000),'[26]Data Base PAKAI (INPUT)'!$AG$25)))</f>
        <v>3</v>
      </c>
      <c r="AG266" s="87">
        <f>IF(AND(T266&gt;1,T266&lt;=100000000),'[26]Data Base PAKAI (INPUT)'!$F$25,IF(AND(T266&gt;100000000,T266&lt;=200000000),'[26]Data Base PAKAI (INPUT)'!$J$25,IF(AND(T266&gt;200000000,T266&lt;=250000000),'[26]Data Base PAKAI (INPUT)'!$N$25,IF(AND(T266&gt;250000000,T266&lt;=500000000),'[26]Data Base PAKAI (INPUT)'!$R$25,IF(AND(T266&gt;500000000,T266&lt;=1000000000),'[26]Data Base PAKAI (INPUT)'!$V$25,IF(AND(T266&gt;1000000000,T266&lt;=2500000000),'[26]Data Base PAKAI (INPUT)'!$Z$25,IF(AND(T266&gt;2500000000,T266&lt;=5000000000),'[26]Data Base PAKAI (INPUT)'!$AD$25,IF(AND(T266&gt;5000000000,T266&lt;=10000000000),'[26]Data Base PAKAI (INPUT)'!AH1226))))))))</f>
        <v>3</v>
      </c>
      <c r="AH266" s="87">
        <f t="shared" si="66"/>
        <v>1350000</v>
      </c>
      <c r="AI266" s="87">
        <f t="shared" si="67"/>
        <v>4000000</v>
      </c>
      <c r="AJ266" s="99">
        <f t="shared" si="68"/>
        <v>4000000</v>
      </c>
      <c r="AK266" s="87"/>
      <c r="AL266" s="57">
        <f t="shared" si="69"/>
        <v>89700000</v>
      </c>
    </row>
    <row r="267" spans="1:38" ht="43.5" thickBot="1" x14ac:dyDescent="0.3">
      <c r="A267" s="90"/>
      <c r="B267" s="90"/>
      <c r="C267" s="90"/>
      <c r="D267" s="90"/>
      <c r="E267" s="90"/>
      <c r="F267" s="90"/>
      <c r="G267" s="91"/>
      <c r="H267" s="91"/>
      <c r="I267" s="92"/>
      <c r="J267" s="110" t="s">
        <v>692</v>
      </c>
      <c r="K267" s="92" t="s">
        <v>708</v>
      </c>
      <c r="L267" s="92" t="e">
        <f>INDEX('[26]PENINGKATAN SALURAN DRAINASE'!$D$4:$D$90,MATCH('KEGIATAN DBMSDA 2022'!K267,'[26]PENINGKATAN SALURAN DRAINASE'!$D$4:$D$90,0))</f>
        <v>#N/A</v>
      </c>
      <c r="M267" s="92" t="s">
        <v>709</v>
      </c>
      <c r="N267" s="92" t="e">
        <f>INDEX([26]!BARU_1[KELURAHAN],MATCH('KEGIATAN DBMSDA 2022'!K267,[26]!BARU_1[JUDUL],0))</f>
        <v>#REF!</v>
      </c>
      <c r="O267" s="93" t="s">
        <v>264</v>
      </c>
      <c r="P267" s="100" t="s">
        <v>289</v>
      </c>
      <c r="Q267" s="94" t="e">
        <f>#REF!&amp;" "&amp;#REF!</f>
        <v>#REF!</v>
      </c>
      <c r="R267" s="95" t="s">
        <v>66</v>
      </c>
      <c r="S267" s="87"/>
      <c r="T267" s="57">
        <f t="shared" si="63"/>
        <v>200000000</v>
      </c>
      <c r="U267" s="96" t="str">
        <f t="shared" si="70"/>
        <v>PL</v>
      </c>
      <c r="V267" s="87">
        <v>200000000</v>
      </c>
      <c r="W267" s="97" t="s">
        <v>710</v>
      </c>
      <c r="X267" s="98" t="s">
        <v>154</v>
      </c>
      <c r="Y267" s="88" t="s">
        <v>139</v>
      </c>
      <c r="Z267" s="88">
        <v>1</v>
      </c>
      <c r="AA267" s="88"/>
      <c r="AB267" s="57">
        <f t="shared" si="64"/>
        <v>350000</v>
      </c>
      <c r="AC267" s="87">
        <f>IF(AND(T267&gt;1,T267&lt;=200000000),'[26]Data Base PAKAI (INPUT)'!$E$24,IF(AND(T267&gt;200000000),'[26]Data Base PAKAI (INPUT)'!$M$24))</f>
        <v>4</v>
      </c>
      <c r="AD267" s="87">
        <f>IF(AND(T267&gt;1,T267&lt;=200000000),'[26]Data Base PAKAI (INPUT)'!$F$24,IF(AND(T267&gt;200000000,T267&lt;=1000000000),'[26]Data Base PAKAI (INPUT)'!$V$24,IF(AND(T267&gt;1000000000),'[26]Data Base PAKAI (INPUT)'!$Z$24)))</f>
        <v>1</v>
      </c>
      <c r="AE267" s="87">
        <f t="shared" si="65"/>
        <v>600000</v>
      </c>
      <c r="AF267" s="87">
        <f>IF(AND(T267&gt;1,T267&lt;=1000000000),'[26]Data Base PAKAI (INPUT)'!$E$25,IF(AND(T267&gt;1000000000,T267&lt;=5000000000),'[26]Data Base PAKAI (INPUT)'!$Y$25,IF(AND(T267&gt;5000000000,T267&lt;=10000000000),'[26]Data Base PAKAI (INPUT)'!$AG$25)))</f>
        <v>3</v>
      </c>
      <c r="AG267" s="87">
        <f>IF(AND(T267&gt;1,T267&lt;=100000000),'[26]Data Base PAKAI (INPUT)'!$F$25,IF(AND(T267&gt;100000000,T267&lt;=200000000),'[26]Data Base PAKAI (INPUT)'!$J$25,IF(AND(T267&gt;200000000,T267&lt;=250000000),'[26]Data Base PAKAI (INPUT)'!$N$25,IF(AND(T267&gt;250000000,T267&lt;=500000000),'[26]Data Base PAKAI (INPUT)'!$R$25,IF(AND(T267&gt;500000000,T267&lt;=1000000000),'[26]Data Base PAKAI (INPUT)'!$V$25,IF(AND(T267&gt;1000000000,T267&lt;=2500000000),'[26]Data Base PAKAI (INPUT)'!$Z$25,IF(AND(T267&gt;2500000000,T267&lt;=5000000000),'[26]Data Base PAKAI (INPUT)'!$AD$25,IF(AND(T267&gt;5000000000,T267&lt;=10000000000),'[26]Data Base PAKAI (INPUT)'!AH1227))))))))</f>
        <v>4</v>
      </c>
      <c r="AH267" s="87">
        <f t="shared" si="66"/>
        <v>1800000</v>
      </c>
      <c r="AI267" s="87">
        <f t="shared" si="67"/>
        <v>8000000</v>
      </c>
      <c r="AJ267" s="99">
        <f t="shared" si="68"/>
        <v>8000000</v>
      </c>
      <c r="AK267" s="87"/>
      <c r="AL267" s="57">
        <f t="shared" si="69"/>
        <v>181250000</v>
      </c>
    </row>
    <row r="268" spans="1:38" ht="43.5" thickBot="1" x14ac:dyDescent="0.3">
      <c r="A268" s="90"/>
      <c r="B268" s="90"/>
      <c r="C268" s="90"/>
      <c r="D268" s="90"/>
      <c r="E268" s="90"/>
      <c r="F268" s="90"/>
      <c r="G268" s="91"/>
      <c r="H268" s="91"/>
      <c r="I268" s="92"/>
      <c r="J268" s="92" t="s">
        <v>692</v>
      </c>
      <c r="K268" s="92" t="s">
        <v>711</v>
      </c>
      <c r="L268" s="92" t="e">
        <f>INDEX('[26]PENINGKATAN SALURAN DRAINASE'!$D$4:$D$90,MATCH('KEGIATAN DBMSDA 2022'!K268,'[26]PENINGKATAN SALURAN DRAINASE'!$D$4:$D$90,0))</f>
        <v>#N/A</v>
      </c>
      <c r="M268" s="92" t="s">
        <v>712</v>
      </c>
      <c r="N268" s="92" t="e">
        <f>INDEX([26]!BARU_1[KELURAHAN],MATCH('KEGIATAN DBMSDA 2022'!K268,[26]!BARU_1[JUDUL],0))</f>
        <v>#REF!</v>
      </c>
      <c r="O268" s="93" t="s">
        <v>735</v>
      </c>
      <c r="P268" s="100" t="s">
        <v>239</v>
      </c>
      <c r="Q268" s="94" t="e">
        <f>#REF!&amp;" "&amp;#REF!</f>
        <v>#REF!</v>
      </c>
      <c r="R268" s="95" t="s">
        <v>66</v>
      </c>
      <c r="S268" s="87"/>
      <c r="T268" s="57">
        <f t="shared" ref="T268:T331" si="71">V268+S268</f>
        <v>100000000</v>
      </c>
      <c r="U268" s="96" t="str">
        <f t="shared" si="70"/>
        <v>PL</v>
      </c>
      <c r="V268" s="87">
        <v>100000000</v>
      </c>
      <c r="W268" s="97" t="s">
        <v>242</v>
      </c>
      <c r="X268" s="98" t="s">
        <v>154</v>
      </c>
      <c r="Y268" s="88" t="s">
        <v>139</v>
      </c>
      <c r="Z268" s="88">
        <v>1</v>
      </c>
      <c r="AA268" s="88"/>
      <c r="AB268" s="57">
        <f t="shared" ref="AB268:AB331" si="72">IF(AND(T268&gt;1,T268&lt;=200000000),350000,IF(AND(T268&gt;200000000),750000))</f>
        <v>350000</v>
      </c>
      <c r="AC268" s="87">
        <f>IF(AND(T268&gt;1,T268&lt;=200000000),'[26]Data Base PAKAI (INPUT)'!$E$24,IF(AND(T268&gt;200000000),'[26]Data Base PAKAI (INPUT)'!$M$24))</f>
        <v>4</v>
      </c>
      <c r="AD268" s="87">
        <f>IF(AND(T268&gt;1,T268&lt;=200000000),'[26]Data Base PAKAI (INPUT)'!$F$24,IF(AND(T268&gt;200000000,T268&lt;=1000000000),'[26]Data Base PAKAI (INPUT)'!$V$24,IF(AND(T268&gt;1000000000),'[26]Data Base PAKAI (INPUT)'!$Z$24)))</f>
        <v>1</v>
      </c>
      <c r="AE268" s="87">
        <f t="shared" ref="AE268:AE331" si="73">AC268*AD268*$AE$5</f>
        <v>600000</v>
      </c>
      <c r="AF268" s="87">
        <f>IF(AND(T268&gt;1,T268&lt;=1000000000),'[26]Data Base PAKAI (INPUT)'!$E$25,IF(AND(T268&gt;1000000000,T268&lt;=5000000000),'[26]Data Base PAKAI (INPUT)'!$Y$25,IF(AND(T268&gt;5000000000,T268&lt;=10000000000),'[26]Data Base PAKAI (INPUT)'!$AG$25)))</f>
        <v>3</v>
      </c>
      <c r="AG268" s="87">
        <f>IF(AND(T268&gt;1,T268&lt;=100000000),'[26]Data Base PAKAI (INPUT)'!$F$25,IF(AND(T268&gt;100000000,T268&lt;=200000000),'[26]Data Base PAKAI (INPUT)'!$J$25,IF(AND(T268&gt;200000000,T268&lt;=250000000),'[26]Data Base PAKAI (INPUT)'!$N$25,IF(AND(T268&gt;250000000,T268&lt;=500000000),'[26]Data Base PAKAI (INPUT)'!$R$25,IF(AND(T268&gt;500000000,T268&lt;=1000000000),'[26]Data Base PAKAI (INPUT)'!$V$25,IF(AND(T268&gt;1000000000,T268&lt;=2500000000),'[26]Data Base PAKAI (INPUT)'!$Z$25,IF(AND(T268&gt;2500000000,T268&lt;=5000000000),'[26]Data Base PAKAI (INPUT)'!$AD$25,IF(AND(T268&gt;5000000000,T268&lt;=10000000000),'[26]Data Base PAKAI (INPUT)'!AH1228))))))))</f>
        <v>3</v>
      </c>
      <c r="AH268" s="87">
        <f t="shared" ref="AH268:AH331" si="74">AF268*AG268*$AH$5</f>
        <v>1350000</v>
      </c>
      <c r="AI268" s="87">
        <f t="shared" ref="AI268:AI331" si="75">IF(T268&lt;=4000000000,4%*T268,IF(T268&gt;4000000000,100000000))</f>
        <v>4000000</v>
      </c>
      <c r="AJ268" s="99">
        <f t="shared" ref="AJ268:AJ331" si="76">4%*T268</f>
        <v>4000000</v>
      </c>
      <c r="AK268" s="87"/>
      <c r="AL268" s="57">
        <f t="shared" ref="AL268:AL331" si="77">T268-AB268-AE268-AH268-AI268-AJ268-AK268</f>
        <v>89700000</v>
      </c>
    </row>
    <row r="269" spans="1:38" ht="43.5" thickBot="1" x14ac:dyDescent="0.3">
      <c r="A269" s="90"/>
      <c r="B269" s="90"/>
      <c r="C269" s="90"/>
      <c r="D269" s="90"/>
      <c r="E269" s="90"/>
      <c r="F269" s="90"/>
      <c r="G269" s="91"/>
      <c r="H269" s="91"/>
      <c r="I269" s="92"/>
      <c r="J269" s="110" t="s">
        <v>692</v>
      </c>
      <c r="K269" s="92" t="s">
        <v>713</v>
      </c>
      <c r="L269" s="92" t="e">
        <f>INDEX('[26]PENINGKATAN SALURAN DRAINASE'!$D$4:$D$90,MATCH('KEGIATAN DBMSDA 2022'!K269,'[26]PENINGKATAN SALURAN DRAINASE'!$D$4:$D$90,0))</f>
        <v>#N/A</v>
      </c>
      <c r="M269" s="92" t="s">
        <v>714</v>
      </c>
      <c r="N269" s="92" t="e">
        <f>INDEX([26]!BARU_1[KELURAHAN],MATCH('KEGIATAN DBMSDA 2022'!K269,[26]!BARU_1[JUDUL],0))</f>
        <v>#REF!</v>
      </c>
      <c r="O269" s="93" t="s">
        <v>735</v>
      </c>
      <c r="P269" s="100" t="s">
        <v>239</v>
      </c>
      <c r="Q269" s="94" t="e">
        <f>#REF!&amp;" "&amp;#REF!</f>
        <v>#REF!</v>
      </c>
      <c r="R269" s="95" t="s">
        <v>66</v>
      </c>
      <c r="S269" s="87"/>
      <c r="T269" s="57">
        <f t="shared" si="71"/>
        <v>50000000</v>
      </c>
      <c r="U269" s="96" t="str">
        <f t="shared" si="70"/>
        <v>PL</v>
      </c>
      <c r="V269" s="87">
        <v>50000000</v>
      </c>
      <c r="W269" s="97" t="s">
        <v>242</v>
      </c>
      <c r="X269" s="98" t="s">
        <v>154</v>
      </c>
      <c r="Y269" s="88" t="s">
        <v>139</v>
      </c>
      <c r="Z269" s="88">
        <v>1</v>
      </c>
      <c r="AA269" s="88"/>
      <c r="AB269" s="57">
        <f t="shared" si="72"/>
        <v>350000</v>
      </c>
      <c r="AC269" s="87">
        <f>IF(AND(T269&gt;1,T269&lt;=200000000),'[26]Data Base PAKAI (INPUT)'!$E$24,IF(AND(T269&gt;200000000),'[26]Data Base PAKAI (INPUT)'!$M$24))</f>
        <v>4</v>
      </c>
      <c r="AD269" s="87">
        <f>IF(AND(T269&gt;1,T269&lt;=200000000),'[26]Data Base PAKAI (INPUT)'!$F$24,IF(AND(T269&gt;200000000,T269&lt;=1000000000),'[26]Data Base PAKAI (INPUT)'!$V$24,IF(AND(T269&gt;1000000000),'[26]Data Base PAKAI (INPUT)'!$Z$24)))</f>
        <v>1</v>
      </c>
      <c r="AE269" s="87">
        <f t="shared" si="73"/>
        <v>600000</v>
      </c>
      <c r="AF269" s="87">
        <f>IF(AND(T269&gt;1,T269&lt;=1000000000),'[26]Data Base PAKAI (INPUT)'!$E$25,IF(AND(T269&gt;1000000000,T269&lt;=5000000000),'[26]Data Base PAKAI (INPUT)'!$Y$25,IF(AND(T269&gt;5000000000,T269&lt;=10000000000),'[26]Data Base PAKAI (INPUT)'!$AG$25)))</f>
        <v>3</v>
      </c>
      <c r="AG269" s="87">
        <f>IF(AND(T269&gt;1,T269&lt;=100000000),'[26]Data Base PAKAI (INPUT)'!$F$25,IF(AND(T269&gt;100000000,T269&lt;=200000000),'[26]Data Base PAKAI (INPUT)'!$J$25,IF(AND(T269&gt;200000000,T269&lt;=250000000),'[26]Data Base PAKAI (INPUT)'!$N$25,IF(AND(T269&gt;250000000,T269&lt;=500000000),'[26]Data Base PAKAI (INPUT)'!$R$25,IF(AND(T269&gt;500000000,T269&lt;=1000000000),'[26]Data Base PAKAI (INPUT)'!$V$25,IF(AND(T269&gt;1000000000,T269&lt;=2500000000),'[26]Data Base PAKAI (INPUT)'!$Z$25,IF(AND(T269&gt;2500000000,T269&lt;=5000000000),'[26]Data Base PAKAI (INPUT)'!$AD$25,IF(AND(T269&gt;5000000000,T269&lt;=10000000000),'[26]Data Base PAKAI (INPUT)'!AH1229))))))))</f>
        <v>3</v>
      </c>
      <c r="AH269" s="87">
        <f t="shared" si="74"/>
        <v>1350000</v>
      </c>
      <c r="AI269" s="87">
        <f t="shared" si="75"/>
        <v>2000000</v>
      </c>
      <c r="AJ269" s="99">
        <f t="shared" si="76"/>
        <v>2000000</v>
      </c>
      <c r="AK269" s="87"/>
      <c r="AL269" s="57">
        <f t="shared" si="77"/>
        <v>43700000</v>
      </c>
    </row>
    <row r="270" spans="1:38" ht="43.5" thickBot="1" x14ac:dyDescent="0.3">
      <c r="A270" s="90"/>
      <c r="B270" s="90"/>
      <c r="C270" s="90"/>
      <c r="D270" s="90"/>
      <c r="E270" s="90"/>
      <c r="F270" s="90"/>
      <c r="G270" s="91"/>
      <c r="H270" s="91"/>
      <c r="I270" s="92"/>
      <c r="J270" s="110" t="s">
        <v>692</v>
      </c>
      <c r="K270" s="92" t="s">
        <v>715</v>
      </c>
      <c r="L270" s="92" t="e">
        <f>INDEX('[26]PENINGKATAN SALURAN DRAINASE'!$D$4:$D$90,MATCH('KEGIATAN DBMSDA 2022'!K270,'[26]PENINGKATAN SALURAN DRAINASE'!$D$4:$D$90,0))</f>
        <v>#N/A</v>
      </c>
      <c r="M270" s="92" t="s">
        <v>716</v>
      </c>
      <c r="N270" s="92" t="e">
        <f>INDEX([26]!BARU_1[KELURAHAN],MATCH('KEGIATAN DBMSDA 2022'!K270,[26]!BARU_1[JUDUL],0))</f>
        <v>#REF!</v>
      </c>
      <c r="O270" s="93" t="s">
        <v>735</v>
      </c>
      <c r="P270" s="100" t="s">
        <v>560</v>
      </c>
      <c r="Q270" s="94" t="e">
        <f>#REF!&amp;" "&amp;#REF!</f>
        <v>#REF!</v>
      </c>
      <c r="R270" s="95" t="s">
        <v>66</v>
      </c>
      <c r="S270" s="87"/>
      <c r="T270" s="57">
        <f t="shared" si="71"/>
        <v>75000000</v>
      </c>
      <c r="U270" s="96" t="str">
        <f t="shared" si="70"/>
        <v>PL</v>
      </c>
      <c r="V270" s="87">
        <v>75000000</v>
      </c>
      <c r="W270" s="97" t="s">
        <v>242</v>
      </c>
      <c r="X270" s="98" t="s">
        <v>154</v>
      </c>
      <c r="Y270" s="88" t="s">
        <v>139</v>
      </c>
      <c r="Z270" s="88">
        <v>1</v>
      </c>
      <c r="AA270" s="88"/>
      <c r="AB270" s="57">
        <f t="shared" si="72"/>
        <v>350000</v>
      </c>
      <c r="AC270" s="87">
        <f>IF(AND(T270&gt;1,T270&lt;=200000000),'[26]Data Base PAKAI (INPUT)'!$E$24,IF(AND(T270&gt;200000000),'[26]Data Base PAKAI (INPUT)'!$M$24))</f>
        <v>4</v>
      </c>
      <c r="AD270" s="87">
        <f>IF(AND(T270&gt;1,T270&lt;=200000000),'[26]Data Base PAKAI (INPUT)'!$F$24,IF(AND(T270&gt;200000000,T270&lt;=1000000000),'[26]Data Base PAKAI (INPUT)'!$V$24,IF(AND(T270&gt;1000000000),'[26]Data Base PAKAI (INPUT)'!$Z$24)))</f>
        <v>1</v>
      </c>
      <c r="AE270" s="87">
        <f t="shared" si="73"/>
        <v>600000</v>
      </c>
      <c r="AF270" s="87">
        <f>IF(AND(T270&gt;1,T270&lt;=1000000000),'[26]Data Base PAKAI (INPUT)'!$E$25,IF(AND(T270&gt;1000000000,T270&lt;=5000000000),'[26]Data Base PAKAI (INPUT)'!$Y$25,IF(AND(T270&gt;5000000000,T270&lt;=10000000000),'[26]Data Base PAKAI (INPUT)'!$AG$25)))</f>
        <v>3</v>
      </c>
      <c r="AG270" s="87">
        <f>IF(AND(T270&gt;1,T270&lt;=100000000),'[26]Data Base PAKAI (INPUT)'!$F$25,IF(AND(T270&gt;100000000,T270&lt;=200000000),'[26]Data Base PAKAI (INPUT)'!$J$25,IF(AND(T270&gt;200000000,T270&lt;=250000000),'[26]Data Base PAKAI (INPUT)'!$N$25,IF(AND(T270&gt;250000000,T270&lt;=500000000),'[26]Data Base PAKAI (INPUT)'!$R$25,IF(AND(T270&gt;500000000,T270&lt;=1000000000),'[26]Data Base PAKAI (INPUT)'!$V$25,IF(AND(T270&gt;1000000000,T270&lt;=2500000000),'[26]Data Base PAKAI (INPUT)'!$Z$25,IF(AND(T270&gt;2500000000,T270&lt;=5000000000),'[26]Data Base PAKAI (INPUT)'!$AD$25,IF(AND(T270&gt;5000000000,T270&lt;=10000000000),'[26]Data Base PAKAI (INPUT)'!AH1230))))))))</f>
        <v>3</v>
      </c>
      <c r="AH270" s="87">
        <f t="shared" si="74"/>
        <v>1350000</v>
      </c>
      <c r="AI270" s="87">
        <f t="shared" si="75"/>
        <v>3000000</v>
      </c>
      <c r="AJ270" s="99">
        <f t="shared" si="76"/>
        <v>3000000</v>
      </c>
      <c r="AK270" s="87"/>
      <c r="AL270" s="57">
        <f t="shared" si="77"/>
        <v>66700000</v>
      </c>
    </row>
    <row r="271" spans="1:38" ht="43.5" thickBot="1" x14ac:dyDescent="0.3">
      <c r="A271" s="90"/>
      <c r="B271" s="90"/>
      <c r="C271" s="90"/>
      <c r="D271" s="90"/>
      <c r="E271" s="90"/>
      <c r="F271" s="90"/>
      <c r="G271" s="91"/>
      <c r="H271" s="91"/>
      <c r="I271" s="92"/>
      <c r="J271" s="110" t="s">
        <v>692</v>
      </c>
      <c r="K271" s="92" t="s">
        <v>717</v>
      </c>
      <c r="L271" s="92" t="e">
        <f>INDEX('[26]PENINGKATAN SALURAN DRAINASE'!$D$4:$D$90,MATCH('KEGIATAN DBMSDA 2022'!K271,'[26]PENINGKATAN SALURAN DRAINASE'!$D$4:$D$90,0))</f>
        <v>#N/A</v>
      </c>
      <c r="M271" s="92" t="s">
        <v>718</v>
      </c>
      <c r="N271" s="92" t="s">
        <v>719</v>
      </c>
      <c r="O271" s="93" t="s">
        <v>160</v>
      </c>
      <c r="P271" s="100" t="s">
        <v>720</v>
      </c>
      <c r="Q271" s="94" t="e">
        <f>#REF!&amp;" "&amp;#REF!</f>
        <v>#REF!</v>
      </c>
      <c r="R271" s="95" t="s">
        <v>66</v>
      </c>
      <c r="S271" s="87"/>
      <c r="T271" s="57">
        <f t="shared" si="71"/>
        <v>100000000</v>
      </c>
      <c r="U271" s="96" t="str">
        <f t="shared" si="70"/>
        <v>PL</v>
      </c>
      <c r="V271" s="87">
        <v>100000000</v>
      </c>
      <c r="W271" s="97" t="s">
        <v>161</v>
      </c>
      <c r="X271" s="98" t="s">
        <v>162</v>
      </c>
      <c r="Y271" s="88" t="s">
        <v>139</v>
      </c>
      <c r="Z271" s="88">
        <v>1</v>
      </c>
      <c r="AA271" s="88" t="s">
        <v>163</v>
      </c>
      <c r="AB271" s="101">
        <f t="shared" si="72"/>
        <v>350000</v>
      </c>
      <c r="AC271" s="102">
        <f>IF(AND(T271&gt;1,T271&lt;=200000000),'[26]Data Base PAKAI (INPUT)'!$E$24,IF(AND(T271&gt;200000000),'[26]Data Base PAKAI (INPUT)'!$M$24))</f>
        <v>4</v>
      </c>
      <c r="AD271" s="102">
        <f>IF(AND(T271&gt;1,T271&lt;=200000000),'[26]Data Base PAKAI (INPUT)'!$F$24,IF(AND(T271&gt;200000000,T271&lt;=1000000000),'[26]Data Base PAKAI (INPUT)'!$V$24,IF(AND(T271&gt;1000000000),'[26]Data Base PAKAI (INPUT)'!$Z$24)))</f>
        <v>1</v>
      </c>
      <c r="AE271" s="102">
        <f t="shared" si="73"/>
        <v>600000</v>
      </c>
      <c r="AF271" s="102">
        <f>IF(AND(T271&gt;1,T271&lt;=1000000000),'[26]Data Base PAKAI (INPUT)'!$E$25,IF(AND(T271&gt;1000000000,T271&lt;=5000000000),'[26]Data Base PAKAI (INPUT)'!$Y$25,IF(AND(T271&gt;5000000000,T271&lt;=10000000000),'[26]Data Base PAKAI (INPUT)'!$AG$25)))</f>
        <v>3</v>
      </c>
      <c r="AG271" s="102">
        <f>IF(AND(T271&gt;1,T271&lt;=100000000),'[26]Data Base PAKAI (INPUT)'!$F$25,IF(AND(T271&gt;100000000,T271&lt;=200000000),'[26]Data Base PAKAI (INPUT)'!$J$25,IF(AND(T271&gt;200000000,T271&lt;=250000000),'[26]Data Base PAKAI (INPUT)'!$N$25,IF(AND(T271&gt;250000000,T271&lt;=500000000),'[26]Data Base PAKAI (INPUT)'!$R$25,IF(AND(T271&gt;500000000,T271&lt;=1000000000),'[26]Data Base PAKAI (INPUT)'!$V$25,IF(AND(T271&gt;1000000000,T271&lt;=2500000000),'[26]Data Base PAKAI (INPUT)'!$Z$25,IF(AND(T271&gt;2500000000,T271&lt;=5000000000),'[26]Data Base PAKAI (INPUT)'!$AD$25,IF(AND(T271&gt;5000000000,T271&lt;=10000000000),'[26]Data Base PAKAI (INPUT)'!AH1232))))))))</f>
        <v>3</v>
      </c>
      <c r="AH271" s="102">
        <f t="shared" si="74"/>
        <v>1350000</v>
      </c>
      <c r="AI271" s="102">
        <f t="shared" si="75"/>
        <v>4000000</v>
      </c>
      <c r="AJ271" s="103">
        <f t="shared" si="76"/>
        <v>4000000</v>
      </c>
      <c r="AK271" s="102"/>
      <c r="AL271" s="101">
        <f t="shared" si="77"/>
        <v>89700000</v>
      </c>
    </row>
    <row r="272" spans="1:38" ht="43.5" thickBot="1" x14ac:dyDescent="0.3">
      <c r="A272" s="90"/>
      <c r="B272" s="90"/>
      <c r="C272" s="90"/>
      <c r="D272" s="90"/>
      <c r="E272" s="90"/>
      <c r="F272" s="90"/>
      <c r="G272" s="91"/>
      <c r="H272" s="91"/>
      <c r="I272" s="92"/>
      <c r="J272" s="110" t="s">
        <v>692</v>
      </c>
      <c r="K272" s="92" t="s">
        <v>348</v>
      </c>
      <c r="L272" s="92" t="e">
        <f>INDEX('[26]PENINGKATAN SALURAN DRAINASE'!$D$4:$D$90,MATCH('KEGIATAN DBMSDA 2022'!K272,'[26]PENINGKATAN SALURAN DRAINASE'!$D$4:$D$90,0))</f>
        <v>#N/A</v>
      </c>
      <c r="M272" s="92" t="s">
        <v>721</v>
      </c>
      <c r="N272" s="92" t="e">
        <f>INDEX([26]!BARU_1[KELURAHAN],MATCH('KEGIATAN DBMSDA 2022'!K272,[26]!BARU_1[JUDUL],0))</f>
        <v>#REF!</v>
      </c>
      <c r="O272" s="93" t="s">
        <v>160</v>
      </c>
      <c r="P272" s="100" t="s">
        <v>271</v>
      </c>
      <c r="Q272" s="94" t="e">
        <f>#REF!&amp;" "&amp;#REF!</f>
        <v>#REF!</v>
      </c>
      <c r="R272" s="95" t="s">
        <v>66</v>
      </c>
      <c r="S272" s="87"/>
      <c r="T272" s="57">
        <f t="shared" si="71"/>
        <v>100000000</v>
      </c>
      <c r="U272" s="96" t="str">
        <f t="shared" si="70"/>
        <v>PL</v>
      </c>
      <c r="V272" s="87">
        <v>100000000</v>
      </c>
      <c r="W272" s="97" t="s">
        <v>161</v>
      </c>
      <c r="X272" s="98" t="s">
        <v>162</v>
      </c>
      <c r="Y272" s="88" t="s">
        <v>139</v>
      </c>
      <c r="Z272" s="88">
        <v>1</v>
      </c>
      <c r="AA272" s="88"/>
      <c r="AB272" s="57">
        <f t="shared" si="72"/>
        <v>350000</v>
      </c>
      <c r="AC272" s="87">
        <f>IF(AND(T272&gt;1,T272&lt;=200000000),'[26]Data Base PAKAI (INPUT)'!$E$24,IF(AND(T272&gt;200000000),'[26]Data Base PAKAI (INPUT)'!$M$24))</f>
        <v>4</v>
      </c>
      <c r="AD272" s="87">
        <f>IF(AND(T272&gt;1,T272&lt;=200000000),'[26]Data Base PAKAI (INPUT)'!$F$24,IF(AND(T272&gt;200000000,T272&lt;=1000000000),'[26]Data Base PAKAI (INPUT)'!$V$24,IF(AND(T272&gt;1000000000),'[26]Data Base PAKAI (INPUT)'!$Z$24)))</f>
        <v>1</v>
      </c>
      <c r="AE272" s="87">
        <f t="shared" si="73"/>
        <v>600000</v>
      </c>
      <c r="AF272" s="87">
        <f>IF(AND(T272&gt;1,T272&lt;=1000000000),'[26]Data Base PAKAI (INPUT)'!$E$25,IF(AND(T272&gt;1000000000,T272&lt;=5000000000),'[26]Data Base PAKAI (INPUT)'!$Y$25,IF(AND(T272&gt;5000000000,T272&lt;=10000000000),'[26]Data Base PAKAI (INPUT)'!$AG$25)))</f>
        <v>3</v>
      </c>
      <c r="AG272" s="87">
        <f>IF(AND(T272&gt;1,T272&lt;=100000000),'[26]Data Base PAKAI (INPUT)'!$F$25,IF(AND(T272&gt;100000000,T272&lt;=200000000),'[26]Data Base PAKAI (INPUT)'!$J$25,IF(AND(T272&gt;200000000,T272&lt;=250000000),'[26]Data Base PAKAI (INPUT)'!$N$25,IF(AND(T272&gt;250000000,T272&lt;=500000000),'[26]Data Base PAKAI (INPUT)'!$R$25,IF(AND(T272&gt;500000000,T272&lt;=1000000000),'[26]Data Base PAKAI (INPUT)'!$V$25,IF(AND(T272&gt;1000000000,T272&lt;=2500000000),'[26]Data Base PAKAI (INPUT)'!$Z$25,IF(AND(T272&gt;2500000000,T272&lt;=5000000000),'[26]Data Base PAKAI (INPUT)'!$AD$25,IF(AND(T272&gt;5000000000,T272&lt;=10000000000),'[26]Data Base PAKAI (INPUT)'!AH1233))))))))</f>
        <v>3</v>
      </c>
      <c r="AH272" s="87">
        <f t="shared" si="74"/>
        <v>1350000</v>
      </c>
      <c r="AI272" s="87">
        <f t="shared" si="75"/>
        <v>4000000</v>
      </c>
      <c r="AJ272" s="99">
        <f t="shared" si="76"/>
        <v>4000000</v>
      </c>
      <c r="AK272" s="87"/>
      <c r="AL272" s="57">
        <f t="shared" si="77"/>
        <v>89700000</v>
      </c>
    </row>
    <row r="273" spans="1:38" ht="43.5" thickBot="1" x14ac:dyDescent="0.3">
      <c r="A273" s="90"/>
      <c r="B273" s="90"/>
      <c r="C273" s="90"/>
      <c r="D273" s="90"/>
      <c r="E273" s="90"/>
      <c r="F273" s="90"/>
      <c r="G273" s="91"/>
      <c r="H273" s="91"/>
      <c r="I273" s="92"/>
      <c r="J273" s="110" t="s">
        <v>692</v>
      </c>
      <c r="K273" s="92" t="s">
        <v>722</v>
      </c>
      <c r="L273" s="92" t="e">
        <f>INDEX('[26]PENINGKATAN SALURAN DRAINASE'!$D$4:$D$90,MATCH('KEGIATAN DBMSDA 2022'!K273,'[26]PENINGKATAN SALURAN DRAINASE'!$D$4:$D$90,0))</f>
        <v>#N/A</v>
      </c>
      <c r="M273" s="92" t="s">
        <v>723</v>
      </c>
      <c r="N273" s="92" t="e">
        <f>INDEX([26]!BARU_1[KELURAHAN],MATCH('KEGIATAN DBMSDA 2022'!K273,[26]!BARU_1[JUDUL],0))</f>
        <v>#REF!</v>
      </c>
      <c r="O273" s="93" t="s">
        <v>160</v>
      </c>
      <c r="P273" s="100" t="s">
        <v>664</v>
      </c>
      <c r="Q273" s="94" t="e">
        <f>#REF!&amp;" "&amp;#REF!</f>
        <v>#REF!</v>
      </c>
      <c r="R273" s="95" t="s">
        <v>66</v>
      </c>
      <c r="S273" s="87"/>
      <c r="T273" s="57">
        <f t="shared" si="71"/>
        <v>100000000</v>
      </c>
      <c r="U273" s="96" t="str">
        <f t="shared" si="70"/>
        <v>PL</v>
      </c>
      <c r="V273" s="87">
        <v>100000000</v>
      </c>
      <c r="W273" s="97" t="s">
        <v>161</v>
      </c>
      <c r="X273" s="98" t="s">
        <v>162</v>
      </c>
      <c r="Y273" s="88" t="s">
        <v>139</v>
      </c>
      <c r="Z273" s="88">
        <v>1</v>
      </c>
      <c r="AA273" s="88"/>
      <c r="AB273" s="57">
        <f t="shared" si="72"/>
        <v>350000</v>
      </c>
      <c r="AC273" s="87">
        <f>IF(AND(T273&gt;1,T273&lt;=200000000),'[26]Data Base PAKAI (INPUT)'!$E$24,IF(AND(T273&gt;200000000),'[26]Data Base PAKAI (INPUT)'!$M$24))</f>
        <v>4</v>
      </c>
      <c r="AD273" s="87">
        <f>IF(AND(T273&gt;1,T273&lt;=200000000),'[26]Data Base PAKAI (INPUT)'!$F$24,IF(AND(T273&gt;200000000,T273&lt;=1000000000),'[26]Data Base PAKAI (INPUT)'!$V$24,IF(AND(T273&gt;1000000000),'[26]Data Base PAKAI (INPUT)'!$Z$24)))</f>
        <v>1</v>
      </c>
      <c r="AE273" s="87">
        <f t="shared" si="73"/>
        <v>600000</v>
      </c>
      <c r="AF273" s="87">
        <f>IF(AND(T273&gt;1,T273&lt;=1000000000),'[26]Data Base PAKAI (INPUT)'!$E$25,IF(AND(T273&gt;1000000000,T273&lt;=5000000000),'[26]Data Base PAKAI (INPUT)'!$Y$25,IF(AND(T273&gt;5000000000,T273&lt;=10000000000),'[26]Data Base PAKAI (INPUT)'!$AG$25)))</f>
        <v>3</v>
      </c>
      <c r="AG273" s="87">
        <f>IF(AND(T273&gt;1,T273&lt;=100000000),'[26]Data Base PAKAI (INPUT)'!$F$25,IF(AND(T273&gt;100000000,T273&lt;=200000000),'[26]Data Base PAKAI (INPUT)'!$J$25,IF(AND(T273&gt;200000000,T273&lt;=250000000),'[26]Data Base PAKAI (INPUT)'!$N$25,IF(AND(T273&gt;250000000,T273&lt;=500000000),'[26]Data Base PAKAI (INPUT)'!$R$25,IF(AND(T273&gt;500000000,T273&lt;=1000000000),'[26]Data Base PAKAI (INPUT)'!$V$25,IF(AND(T273&gt;1000000000,T273&lt;=2500000000),'[26]Data Base PAKAI (INPUT)'!$Z$25,IF(AND(T273&gt;2500000000,T273&lt;=5000000000),'[26]Data Base PAKAI (INPUT)'!$AD$25,IF(AND(T273&gt;5000000000,T273&lt;=10000000000),'[26]Data Base PAKAI (INPUT)'!AH1234))))))))</f>
        <v>3</v>
      </c>
      <c r="AH273" s="87">
        <f t="shared" si="74"/>
        <v>1350000</v>
      </c>
      <c r="AI273" s="87">
        <f t="shared" si="75"/>
        <v>4000000</v>
      </c>
      <c r="AJ273" s="99">
        <f t="shared" si="76"/>
        <v>4000000</v>
      </c>
      <c r="AK273" s="87"/>
      <c r="AL273" s="57">
        <f t="shared" si="77"/>
        <v>89700000</v>
      </c>
    </row>
    <row r="274" spans="1:38" ht="43.5" thickBot="1" x14ac:dyDescent="0.3">
      <c r="A274" s="90"/>
      <c r="B274" s="90"/>
      <c r="C274" s="90"/>
      <c r="D274" s="90"/>
      <c r="E274" s="90"/>
      <c r="F274" s="90"/>
      <c r="G274" s="91"/>
      <c r="H274" s="91"/>
      <c r="I274" s="92"/>
      <c r="J274" s="110" t="s">
        <v>692</v>
      </c>
      <c r="K274" s="92" t="s">
        <v>724</v>
      </c>
      <c r="L274" s="92" t="e">
        <f>INDEX('[26]PENINGKATAN SALURAN DRAINASE'!$D$4:$D$90,MATCH('KEGIATAN DBMSDA 2022'!K274,'[26]PENINGKATAN SALURAN DRAINASE'!$D$4:$D$90,0))</f>
        <v>#N/A</v>
      </c>
      <c r="M274" s="92" t="s">
        <v>725</v>
      </c>
      <c r="N274" s="92" t="e">
        <f>INDEX([26]!BARU_1[KELURAHAN],MATCH('KEGIATAN DBMSDA 2022'!K274,[26]!BARU_1[JUDUL],0))</f>
        <v>#REF!</v>
      </c>
      <c r="O274" s="93" t="s">
        <v>160</v>
      </c>
      <c r="P274" s="100" t="s">
        <v>726</v>
      </c>
      <c r="Q274" s="94" t="e">
        <f>#REF!&amp;" "&amp;#REF!</f>
        <v>#REF!</v>
      </c>
      <c r="R274" s="95" t="s">
        <v>66</v>
      </c>
      <c r="S274" s="87"/>
      <c r="T274" s="57">
        <f t="shared" si="71"/>
        <v>200000000</v>
      </c>
      <c r="U274" s="96" t="str">
        <f t="shared" si="70"/>
        <v>PL</v>
      </c>
      <c r="V274" s="87">
        <v>200000000</v>
      </c>
      <c r="W274" s="97" t="s">
        <v>161</v>
      </c>
      <c r="X274" s="98" t="s">
        <v>162</v>
      </c>
      <c r="Y274" s="88" t="s">
        <v>139</v>
      </c>
      <c r="Z274" s="88">
        <v>1</v>
      </c>
      <c r="AA274" s="88"/>
      <c r="AB274" s="57">
        <f t="shared" si="72"/>
        <v>350000</v>
      </c>
      <c r="AC274" s="87">
        <f>IF(AND(T274&gt;1,T274&lt;=200000000),'[26]Data Base PAKAI (INPUT)'!$E$24,IF(AND(T274&gt;200000000),'[26]Data Base PAKAI (INPUT)'!$M$24))</f>
        <v>4</v>
      </c>
      <c r="AD274" s="87">
        <f>IF(AND(T274&gt;1,T274&lt;=200000000),'[26]Data Base PAKAI (INPUT)'!$F$24,IF(AND(T274&gt;200000000,T274&lt;=1000000000),'[26]Data Base PAKAI (INPUT)'!$V$24,IF(AND(T274&gt;1000000000),'[26]Data Base PAKAI (INPUT)'!$Z$24)))</f>
        <v>1</v>
      </c>
      <c r="AE274" s="87">
        <f t="shared" si="73"/>
        <v>600000</v>
      </c>
      <c r="AF274" s="87">
        <f>IF(AND(T274&gt;1,T274&lt;=1000000000),'[26]Data Base PAKAI (INPUT)'!$E$25,IF(AND(T274&gt;1000000000,T274&lt;=5000000000),'[26]Data Base PAKAI (INPUT)'!$Y$25,IF(AND(T274&gt;5000000000,T274&lt;=10000000000),'[26]Data Base PAKAI (INPUT)'!$AG$25)))</f>
        <v>3</v>
      </c>
      <c r="AG274" s="87">
        <f>IF(AND(T274&gt;1,T274&lt;=100000000),'[26]Data Base PAKAI (INPUT)'!$F$25,IF(AND(T274&gt;100000000,T274&lt;=200000000),'[26]Data Base PAKAI (INPUT)'!$J$25,IF(AND(T274&gt;200000000,T274&lt;=250000000),'[26]Data Base PAKAI (INPUT)'!$N$25,IF(AND(T274&gt;250000000,T274&lt;=500000000),'[26]Data Base PAKAI (INPUT)'!$R$25,IF(AND(T274&gt;500000000,T274&lt;=1000000000),'[26]Data Base PAKAI (INPUT)'!$V$25,IF(AND(T274&gt;1000000000,T274&lt;=2500000000),'[26]Data Base PAKAI (INPUT)'!$Z$25,IF(AND(T274&gt;2500000000,T274&lt;=5000000000),'[26]Data Base PAKAI (INPUT)'!$AD$25,IF(AND(T274&gt;5000000000,T274&lt;=10000000000),'[26]Data Base PAKAI (INPUT)'!AH1235))))))))</f>
        <v>4</v>
      </c>
      <c r="AH274" s="87">
        <f t="shared" si="74"/>
        <v>1800000</v>
      </c>
      <c r="AI274" s="87">
        <f t="shared" si="75"/>
        <v>8000000</v>
      </c>
      <c r="AJ274" s="99">
        <f t="shared" si="76"/>
        <v>8000000</v>
      </c>
      <c r="AK274" s="87"/>
      <c r="AL274" s="57">
        <f t="shared" si="77"/>
        <v>181250000</v>
      </c>
    </row>
    <row r="275" spans="1:38" ht="43.5" thickBot="1" x14ac:dyDescent="0.3">
      <c r="A275" s="90"/>
      <c r="B275" s="90"/>
      <c r="C275" s="90"/>
      <c r="D275" s="90"/>
      <c r="E275" s="90"/>
      <c r="F275" s="90"/>
      <c r="G275" s="91"/>
      <c r="H275" s="91"/>
      <c r="I275" s="92"/>
      <c r="J275" s="92" t="s">
        <v>692</v>
      </c>
      <c r="K275" s="92" t="s">
        <v>727</v>
      </c>
      <c r="L275" s="92" t="e">
        <f>INDEX('[26]PENINGKATAN SALURAN DRAINASE'!$D$4:$D$90,MATCH('KEGIATAN DBMSDA 2022'!K275,'[26]PENINGKATAN SALURAN DRAINASE'!$D$4:$D$90,0))</f>
        <v>#N/A</v>
      </c>
      <c r="M275" s="92" t="s">
        <v>728</v>
      </c>
      <c r="N275" s="92" t="s">
        <v>729</v>
      </c>
      <c r="O275" s="93" t="s">
        <v>160</v>
      </c>
      <c r="P275" s="100" t="s">
        <v>664</v>
      </c>
      <c r="Q275" s="94" t="e">
        <f>#REF!&amp;" "&amp;#REF!</f>
        <v>#REF!</v>
      </c>
      <c r="R275" s="95" t="s">
        <v>66</v>
      </c>
      <c r="S275" s="87"/>
      <c r="T275" s="57">
        <f t="shared" si="71"/>
        <v>100000000</v>
      </c>
      <c r="U275" s="96" t="str">
        <f t="shared" si="70"/>
        <v>PL</v>
      </c>
      <c r="V275" s="87">
        <v>100000000</v>
      </c>
      <c r="W275" s="97" t="s">
        <v>161</v>
      </c>
      <c r="X275" s="98" t="s">
        <v>162</v>
      </c>
      <c r="Y275" s="88" t="s">
        <v>139</v>
      </c>
      <c r="Z275" s="88">
        <v>1</v>
      </c>
      <c r="AA275" s="88" t="s">
        <v>163</v>
      </c>
      <c r="AB275" s="101">
        <f t="shared" si="72"/>
        <v>350000</v>
      </c>
      <c r="AC275" s="102">
        <f>IF(AND(T275&gt;1,T275&lt;=200000000),'[26]Data Base PAKAI (INPUT)'!$E$24,IF(AND(T275&gt;200000000),'[26]Data Base PAKAI (INPUT)'!$M$24))</f>
        <v>4</v>
      </c>
      <c r="AD275" s="102">
        <f>IF(AND(T275&gt;1,T275&lt;=200000000),'[26]Data Base PAKAI (INPUT)'!$F$24,IF(AND(T275&gt;200000000,T275&lt;=1000000000),'[26]Data Base PAKAI (INPUT)'!$V$24,IF(AND(T275&gt;1000000000),'[26]Data Base PAKAI (INPUT)'!$Z$24)))</f>
        <v>1</v>
      </c>
      <c r="AE275" s="102">
        <f t="shared" si="73"/>
        <v>600000</v>
      </c>
      <c r="AF275" s="102">
        <f>IF(AND(T275&gt;1,T275&lt;=1000000000),'[26]Data Base PAKAI (INPUT)'!$E$25,IF(AND(T275&gt;1000000000,T275&lt;=5000000000),'[26]Data Base PAKAI (INPUT)'!$Y$25,IF(AND(T275&gt;5000000000,T275&lt;=10000000000),'[26]Data Base PAKAI (INPUT)'!$AG$25)))</f>
        <v>3</v>
      </c>
      <c r="AG275" s="102">
        <f>IF(AND(T275&gt;1,T275&lt;=100000000),'[26]Data Base PAKAI (INPUT)'!$F$25,IF(AND(T275&gt;100000000,T275&lt;=200000000),'[26]Data Base PAKAI (INPUT)'!$J$25,IF(AND(T275&gt;200000000,T275&lt;=250000000),'[26]Data Base PAKAI (INPUT)'!$N$25,IF(AND(T275&gt;250000000,T275&lt;=500000000),'[26]Data Base PAKAI (INPUT)'!$R$25,IF(AND(T275&gt;500000000,T275&lt;=1000000000),'[26]Data Base PAKAI (INPUT)'!$V$25,IF(AND(T275&gt;1000000000,T275&lt;=2500000000),'[26]Data Base PAKAI (INPUT)'!$Z$25,IF(AND(T275&gt;2500000000,T275&lt;=5000000000),'[26]Data Base PAKAI (INPUT)'!$AD$25,IF(AND(T275&gt;5000000000,T275&lt;=10000000000),'[26]Data Base PAKAI (INPUT)'!AH1236))))))))</f>
        <v>3</v>
      </c>
      <c r="AH275" s="102">
        <f t="shared" si="74"/>
        <v>1350000</v>
      </c>
      <c r="AI275" s="102">
        <f t="shared" si="75"/>
        <v>4000000</v>
      </c>
      <c r="AJ275" s="103">
        <f t="shared" si="76"/>
        <v>4000000</v>
      </c>
      <c r="AK275" s="102"/>
      <c r="AL275" s="101">
        <f t="shared" si="77"/>
        <v>89700000</v>
      </c>
    </row>
    <row r="276" spans="1:38" ht="43.5" thickBot="1" x14ac:dyDescent="0.3">
      <c r="A276" s="90"/>
      <c r="B276" s="90"/>
      <c r="C276" s="90"/>
      <c r="D276" s="90"/>
      <c r="E276" s="90"/>
      <c r="F276" s="90"/>
      <c r="G276" s="91"/>
      <c r="H276" s="91"/>
      <c r="I276" s="92"/>
      <c r="J276" s="110" t="s">
        <v>692</v>
      </c>
      <c r="K276" s="92" t="s">
        <v>730</v>
      </c>
      <c r="L276" s="92" t="e">
        <f>INDEX('[26]PENINGKATAN SALURAN DRAINASE'!$D$4:$D$90,MATCH('KEGIATAN DBMSDA 2022'!K276,'[26]PENINGKATAN SALURAN DRAINASE'!$D$4:$D$90,0))</f>
        <v>#N/A</v>
      </c>
      <c r="M276" s="92" t="s">
        <v>731</v>
      </c>
      <c r="N276" s="92" t="s">
        <v>729</v>
      </c>
      <c r="O276" s="93" t="s">
        <v>160</v>
      </c>
      <c r="P276" s="100" t="s">
        <v>229</v>
      </c>
      <c r="Q276" s="94" t="e">
        <f>#REF!&amp;" "&amp;#REF!</f>
        <v>#REF!</v>
      </c>
      <c r="R276" s="95" t="s">
        <v>66</v>
      </c>
      <c r="S276" s="87"/>
      <c r="T276" s="57">
        <f t="shared" si="71"/>
        <v>100000000</v>
      </c>
      <c r="U276" s="96" t="str">
        <f t="shared" si="70"/>
        <v>PL</v>
      </c>
      <c r="V276" s="87">
        <v>100000000</v>
      </c>
      <c r="W276" s="97" t="s">
        <v>161</v>
      </c>
      <c r="X276" s="98" t="s">
        <v>162</v>
      </c>
      <c r="Y276" s="88" t="s">
        <v>139</v>
      </c>
      <c r="Z276" s="88">
        <v>1</v>
      </c>
      <c r="AA276" s="88" t="s">
        <v>163</v>
      </c>
      <c r="AB276" s="101">
        <f t="shared" si="72"/>
        <v>350000</v>
      </c>
      <c r="AC276" s="102">
        <f>IF(AND(T276&gt;1,T276&lt;=200000000),'[26]Data Base PAKAI (INPUT)'!$E$24,IF(AND(T276&gt;200000000),'[26]Data Base PAKAI (INPUT)'!$M$24))</f>
        <v>4</v>
      </c>
      <c r="AD276" s="102">
        <f>IF(AND(T276&gt;1,T276&lt;=200000000),'[26]Data Base PAKAI (INPUT)'!$F$24,IF(AND(T276&gt;200000000,T276&lt;=1000000000),'[26]Data Base PAKAI (INPUT)'!$V$24,IF(AND(T276&gt;1000000000),'[26]Data Base PAKAI (INPUT)'!$Z$24)))</f>
        <v>1</v>
      </c>
      <c r="AE276" s="102">
        <f t="shared" si="73"/>
        <v>600000</v>
      </c>
      <c r="AF276" s="102">
        <f>IF(AND(T276&gt;1,T276&lt;=1000000000),'[26]Data Base PAKAI (INPUT)'!$E$25,IF(AND(T276&gt;1000000000,T276&lt;=5000000000),'[26]Data Base PAKAI (INPUT)'!$Y$25,IF(AND(T276&gt;5000000000,T276&lt;=10000000000),'[26]Data Base PAKAI (INPUT)'!$AG$25)))</f>
        <v>3</v>
      </c>
      <c r="AG276" s="102">
        <f>IF(AND(T276&gt;1,T276&lt;=100000000),'[26]Data Base PAKAI (INPUT)'!$F$25,IF(AND(T276&gt;100000000,T276&lt;=200000000),'[26]Data Base PAKAI (INPUT)'!$J$25,IF(AND(T276&gt;200000000,T276&lt;=250000000),'[26]Data Base PAKAI (INPUT)'!$N$25,IF(AND(T276&gt;250000000,T276&lt;=500000000),'[26]Data Base PAKAI (INPUT)'!$R$25,IF(AND(T276&gt;500000000,T276&lt;=1000000000),'[26]Data Base PAKAI (INPUT)'!$V$25,IF(AND(T276&gt;1000000000,T276&lt;=2500000000),'[26]Data Base PAKAI (INPUT)'!$Z$25,IF(AND(T276&gt;2500000000,T276&lt;=5000000000),'[26]Data Base PAKAI (INPUT)'!$AD$25,IF(AND(T276&gt;5000000000,T276&lt;=10000000000),'[26]Data Base PAKAI (INPUT)'!AH1237))))))))</f>
        <v>3</v>
      </c>
      <c r="AH276" s="102">
        <f t="shared" si="74"/>
        <v>1350000</v>
      </c>
      <c r="AI276" s="102">
        <f t="shared" si="75"/>
        <v>4000000</v>
      </c>
      <c r="AJ276" s="103">
        <f t="shared" si="76"/>
        <v>4000000</v>
      </c>
      <c r="AK276" s="102"/>
      <c r="AL276" s="101">
        <f t="shared" si="77"/>
        <v>89700000</v>
      </c>
    </row>
    <row r="277" spans="1:38" ht="43.5" thickBot="1" x14ac:dyDescent="0.3">
      <c r="A277" s="90"/>
      <c r="B277" s="90"/>
      <c r="C277" s="90"/>
      <c r="D277" s="90"/>
      <c r="E277" s="90"/>
      <c r="F277" s="90"/>
      <c r="G277" s="91"/>
      <c r="H277" s="91"/>
      <c r="I277" s="92"/>
      <c r="J277" s="110" t="s">
        <v>692</v>
      </c>
      <c r="K277" s="92" t="s">
        <v>732</v>
      </c>
      <c r="L277" s="92" t="e">
        <f>INDEX('[26]PENINGKATAN SALURAN DRAINASE'!$D$4:$D$90,MATCH('KEGIATAN DBMSDA 2022'!K277,'[26]PENINGKATAN SALURAN DRAINASE'!$D$4:$D$90,0))</f>
        <v>#N/A</v>
      </c>
      <c r="M277" s="92" t="s">
        <v>733</v>
      </c>
      <c r="N277" s="92" t="s">
        <v>734</v>
      </c>
      <c r="O277" s="93" t="s">
        <v>735</v>
      </c>
      <c r="P277" s="100" t="s">
        <v>736</v>
      </c>
      <c r="Q277" s="94" t="e">
        <f>#REF!&amp;" "&amp;#REF!</f>
        <v>#REF!</v>
      </c>
      <c r="R277" s="95" t="s">
        <v>66</v>
      </c>
      <c r="S277" s="87"/>
      <c r="T277" s="57">
        <f t="shared" si="71"/>
        <v>50000000</v>
      </c>
      <c r="U277" s="96" t="str">
        <f t="shared" si="70"/>
        <v>PL</v>
      </c>
      <c r="V277" s="87">
        <v>50000000</v>
      </c>
      <c r="W277" s="97" t="s">
        <v>165</v>
      </c>
      <c r="X277" s="98" t="s">
        <v>162</v>
      </c>
      <c r="Y277" s="88" t="s">
        <v>139</v>
      </c>
      <c r="Z277" s="88">
        <v>1</v>
      </c>
      <c r="AA277" s="88" t="s">
        <v>163</v>
      </c>
      <c r="AB277" s="101">
        <f t="shared" si="72"/>
        <v>350000</v>
      </c>
      <c r="AC277" s="102">
        <f>IF(AND(T277&gt;1,T277&lt;=200000000),'[26]Data Base PAKAI (INPUT)'!$E$24,IF(AND(T277&gt;200000000),'[26]Data Base PAKAI (INPUT)'!$M$24))</f>
        <v>4</v>
      </c>
      <c r="AD277" s="102">
        <f>IF(AND(T277&gt;1,T277&lt;=200000000),'[26]Data Base PAKAI (INPUT)'!$F$24,IF(AND(T277&gt;200000000,T277&lt;=1000000000),'[26]Data Base PAKAI (INPUT)'!$V$24,IF(AND(T277&gt;1000000000),'[26]Data Base PAKAI (INPUT)'!$Z$24)))</f>
        <v>1</v>
      </c>
      <c r="AE277" s="102">
        <f t="shared" si="73"/>
        <v>600000</v>
      </c>
      <c r="AF277" s="102">
        <f>IF(AND(T277&gt;1,T277&lt;=1000000000),'[26]Data Base PAKAI (INPUT)'!$E$25,IF(AND(T277&gt;1000000000,T277&lt;=5000000000),'[26]Data Base PAKAI (INPUT)'!$Y$25,IF(AND(T277&gt;5000000000,T277&lt;=10000000000),'[26]Data Base PAKAI (INPUT)'!$AG$25)))</f>
        <v>3</v>
      </c>
      <c r="AG277" s="102">
        <f>IF(AND(T277&gt;1,T277&lt;=100000000),'[26]Data Base PAKAI (INPUT)'!$F$25,IF(AND(T277&gt;100000000,T277&lt;=200000000),'[26]Data Base PAKAI (INPUT)'!$J$25,IF(AND(T277&gt;200000000,T277&lt;=250000000),'[26]Data Base PAKAI (INPUT)'!$N$25,IF(AND(T277&gt;250000000,T277&lt;=500000000),'[26]Data Base PAKAI (INPUT)'!$R$25,IF(AND(T277&gt;500000000,T277&lt;=1000000000),'[26]Data Base PAKAI (INPUT)'!$V$25,IF(AND(T277&gt;1000000000,T277&lt;=2500000000),'[26]Data Base PAKAI (INPUT)'!$Z$25,IF(AND(T277&gt;2500000000,T277&lt;=5000000000),'[26]Data Base PAKAI (INPUT)'!$AD$25,IF(AND(T277&gt;5000000000,T277&lt;=10000000000),'[26]Data Base PAKAI (INPUT)'!AH1238))))))))</f>
        <v>3</v>
      </c>
      <c r="AH277" s="102">
        <f t="shared" si="74"/>
        <v>1350000</v>
      </c>
      <c r="AI277" s="102">
        <f t="shared" si="75"/>
        <v>2000000</v>
      </c>
      <c r="AJ277" s="103">
        <f t="shared" si="76"/>
        <v>2000000</v>
      </c>
      <c r="AK277" s="102"/>
      <c r="AL277" s="101">
        <f t="shared" si="77"/>
        <v>43700000</v>
      </c>
    </row>
    <row r="278" spans="1:38" ht="43.5" thickBot="1" x14ac:dyDescent="0.3">
      <c r="A278" s="90"/>
      <c r="B278" s="90"/>
      <c r="C278" s="90"/>
      <c r="D278" s="90"/>
      <c r="E278" s="90"/>
      <c r="F278" s="90"/>
      <c r="G278" s="91"/>
      <c r="H278" s="91"/>
      <c r="I278" s="92"/>
      <c r="J278" s="110" t="s">
        <v>692</v>
      </c>
      <c r="K278" s="92" t="s">
        <v>737</v>
      </c>
      <c r="L278" s="92" t="e">
        <f>INDEX('[26]PENINGKATAN SALURAN DRAINASE'!$D$4:$D$90,MATCH('KEGIATAN DBMSDA 2022'!K278,'[26]PENINGKATAN SALURAN DRAINASE'!$D$4:$D$90,0))</f>
        <v>#N/A</v>
      </c>
      <c r="M278" s="92" t="s">
        <v>738</v>
      </c>
      <c r="N278" s="92" t="e">
        <f>INDEX([26]!BARU_1[KELURAHAN],MATCH('KEGIATAN DBMSDA 2022'!K278,[26]!BARU_1[JUDUL],0))</f>
        <v>#REF!</v>
      </c>
      <c r="O278" s="93" t="s">
        <v>264</v>
      </c>
      <c r="P278" s="100" t="s">
        <v>239</v>
      </c>
      <c r="Q278" s="94" t="e">
        <f>#REF!&amp;" "&amp;#REF!</f>
        <v>#REF!</v>
      </c>
      <c r="R278" s="95" t="s">
        <v>66</v>
      </c>
      <c r="S278" s="87"/>
      <c r="T278" s="57">
        <f t="shared" si="71"/>
        <v>75000000</v>
      </c>
      <c r="U278" s="96" t="str">
        <f t="shared" si="70"/>
        <v>PL</v>
      </c>
      <c r="V278" s="87">
        <v>75000000</v>
      </c>
      <c r="W278" s="97" t="s">
        <v>739</v>
      </c>
      <c r="X278" s="98" t="s">
        <v>162</v>
      </c>
      <c r="Y278" s="88" t="s">
        <v>139</v>
      </c>
      <c r="Z278" s="88">
        <v>1</v>
      </c>
      <c r="AA278" s="88"/>
      <c r="AB278" s="57">
        <f t="shared" si="72"/>
        <v>350000</v>
      </c>
      <c r="AC278" s="87">
        <f>IF(AND(T278&gt;1,T278&lt;=200000000),'[26]Data Base PAKAI (INPUT)'!$E$24,IF(AND(T278&gt;200000000),'[26]Data Base PAKAI (INPUT)'!$M$24))</f>
        <v>4</v>
      </c>
      <c r="AD278" s="87">
        <f>IF(AND(T278&gt;1,T278&lt;=200000000),'[26]Data Base PAKAI (INPUT)'!$F$24,IF(AND(T278&gt;200000000,T278&lt;=1000000000),'[26]Data Base PAKAI (INPUT)'!$V$24,IF(AND(T278&gt;1000000000),'[26]Data Base PAKAI (INPUT)'!$Z$24)))</f>
        <v>1</v>
      </c>
      <c r="AE278" s="87">
        <f t="shared" si="73"/>
        <v>600000</v>
      </c>
      <c r="AF278" s="87">
        <f>IF(AND(T278&gt;1,T278&lt;=1000000000),'[26]Data Base PAKAI (INPUT)'!$E$25,IF(AND(T278&gt;1000000000,T278&lt;=5000000000),'[26]Data Base PAKAI (INPUT)'!$Y$25,IF(AND(T278&gt;5000000000,T278&lt;=10000000000),'[26]Data Base PAKAI (INPUT)'!$AG$25)))</f>
        <v>3</v>
      </c>
      <c r="AG278" s="87">
        <f>IF(AND(T278&gt;1,T278&lt;=100000000),'[26]Data Base PAKAI (INPUT)'!$F$25,IF(AND(T278&gt;100000000,T278&lt;=200000000),'[26]Data Base PAKAI (INPUT)'!$J$25,IF(AND(T278&gt;200000000,T278&lt;=250000000),'[26]Data Base PAKAI (INPUT)'!$N$25,IF(AND(T278&gt;250000000,T278&lt;=500000000),'[26]Data Base PAKAI (INPUT)'!$R$25,IF(AND(T278&gt;500000000,T278&lt;=1000000000),'[26]Data Base PAKAI (INPUT)'!$V$25,IF(AND(T278&gt;1000000000,T278&lt;=2500000000),'[26]Data Base PAKAI (INPUT)'!$Z$25,IF(AND(T278&gt;2500000000,T278&lt;=5000000000),'[26]Data Base PAKAI (INPUT)'!$AD$25,IF(AND(T278&gt;5000000000,T278&lt;=10000000000),'[26]Data Base PAKAI (INPUT)'!AH1239))))))))</f>
        <v>3</v>
      </c>
      <c r="AH278" s="87">
        <f t="shared" si="74"/>
        <v>1350000</v>
      </c>
      <c r="AI278" s="87">
        <f t="shared" si="75"/>
        <v>3000000</v>
      </c>
      <c r="AJ278" s="99">
        <f t="shared" si="76"/>
        <v>3000000</v>
      </c>
      <c r="AK278" s="87"/>
      <c r="AL278" s="57">
        <f t="shared" si="77"/>
        <v>66700000</v>
      </c>
    </row>
    <row r="279" spans="1:38" ht="43.5" thickBot="1" x14ac:dyDescent="0.3">
      <c r="A279" s="90"/>
      <c r="B279" s="90"/>
      <c r="C279" s="90"/>
      <c r="D279" s="90"/>
      <c r="E279" s="90"/>
      <c r="F279" s="90"/>
      <c r="G279" s="91"/>
      <c r="H279" s="91"/>
      <c r="I279" s="92"/>
      <c r="J279" s="110" t="s">
        <v>692</v>
      </c>
      <c r="K279" s="92" t="s">
        <v>740</v>
      </c>
      <c r="L279" s="92" t="e">
        <f>INDEX('[26]PENINGKATAN SALURAN DRAINASE'!$D$4:$D$90,MATCH('KEGIATAN DBMSDA 2022'!K279,'[26]PENINGKATAN SALURAN DRAINASE'!$D$4:$D$90,0))</f>
        <v>#N/A</v>
      </c>
      <c r="M279" s="92" t="s">
        <v>741</v>
      </c>
      <c r="N279" s="92" t="e">
        <f>INDEX([26]!BARU_1[KELURAHAN],MATCH('KEGIATAN DBMSDA 2022'!K279,[26]!BARU_1[JUDUL],0))</f>
        <v>#REF!</v>
      </c>
      <c r="O279" s="93" t="s">
        <v>264</v>
      </c>
      <c r="P279" s="100" t="s">
        <v>239</v>
      </c>
      <c r="Q279" s="94" t="e">
        <f>#REF!&amp;" "&amp;#REF!</f>
        <v>#REF!</v>
      </c>
      <c r="R279" s="95" t="s">
        <v>66</v>
      </c>
      <c r="S279" s="87"/>
      <c r="T279" s="57">
        <f t="shared" si="71"/>
        <v>100000000</v>
      </c>
      <c r="U279" s="96" t="str">
        <f t="shared" si="70"/>
        <v>PL</v>
      </c>
      <c r="V279" s="87">
        <v>100000000</v>
      </c>
      <c r="W279" s="97" t="s">
        <v>739</v>
      </c>
      <c r="X279" s="98" t="s">
        <v>162</v>
      </c>
      <c r="Y279" s="88" t="s">
        <v>139</v>
      </c>
      <c r="Z279" s="88">
        <v>1</v>
      </c>
      <c r="AA279" s="88"/>
      <c r="AB279" s="57">
        <f t="shared" si="72"/>
        <v>350000</v>
      </c>
      <c r="AC279" s="87">
        <f>IF(AND(T279&gt;1,T279&lt;=200000000),'[26]Data Base PAKAI (INPUT)'!$E$24,IF(AND(T279&gt;200000000),'[26]Data Base PAKAI (INPUT)'!$M$24))</f>
        <v>4</v>
      </c>
      <c r="AD279" s="87">
        <f>IF(AND(T279&gt;1,T279&lt;=200000000),'[26]Data Base PAKAI (INPUT)'!$F$24,IF(AND(T279&gt;200000000,T279&lt;=1000000000),'[26]Data Base PAKAI (INPUT)'!$V$24,IF(AND(T279&gt;1000000000),'[26]Data Base PAKAI (INPUT)'!$Z$24)))</f>
        <v>1</v>
      </c>
      <c r="AE279" s="87">
        <f t="shared" si="73"/>
        <v>600000</v>
      </c>
      <c r="AF279" s="87">
        <f>IF(AND(T279&gt;1,T279&lt;=1000000000),'[26]Data Base PAKAI (INPUT)'!$E$25,IF(AND(T279&gt;1000000000,T279&lt;=5000000000),'[26]Data Base PAKAI (INPUT)'!$Y$25,IF(AND(T279&gt;5000000000,T279&lt;=10000000000),'[26]Data Base PAKAI (INPUT)'!$AG$25)))</f>
        <v>3</v>
      </c>
      <c r="AG279" s="87">
        <f>IF(AND(T279&gt;1,T279&lt;=100000000),'[26]Data Base PAKAI (INPUT)'!$F$25,IF(AND(T279&gt;100000000,T279&lt;=200000000),'[26]Data Base PAKAI (INPUT)'!$J$25,IF(AND(T279&gt;200000000,T279&lt;=250000000),'[26]Data Base PAKAI (INPUT)'!$N$25,IF(AND(T279&gt;250000000,T279&lt;=500000000),'[26]Data Base PAKAI (INPUT)'!$R$25,IF(AND(T279&gt;500000000,T279&lt;=1000000000),'[26]Data Base PAKAI (INPUT)'!$V$25,IF(AND(T279&gt;1000000000,T279&lt;=2500000000),'[26]Data Base PAKAI (INPUT)'!$Z$25,IF(AND(T279&gt;2500000000,T279&lt;=5000000000),'[26]Data Base PAKAI (INPUT)'!$AD$25,IF(AND(T279&gt;5000000000,T279&lt;=10000000000),'[26]Data Base PAKAI (INPUT)'!AH1240))))))))</f>
        <v>3</v>
      </c>
      <c r="AH279" s="87">
        <f t="shared" si="74"/>
        <v>1350000</v>
      </c>
      <c r="AI279" s="87">
        <f t="shared" si="75"/>
        <v>4000000</v>
      </c>
      <c r="AJ279" s="99">
        <f t="shared" si="76"/>
        <v>4000000</v>
      </c>
      <c r="AK279" s="87"/>
      <c r="AL279" s="57">
        <f t="shared" si="77"/>
        <v>89700000</v>
      </c>
    </row>
    <row r="280" spans="1:38" ht="43.5" thickBot="1" x14ac:dyDescent="0.3">
      <c r="A280" s="90"/>
      <c r="B280" s="90"/>
      <c r="C280" s="90"/>
      <c r="D280" s="90"/>
      <c r="E280" s="90"/>
      <c r="F280" s="90"/>
      <c r="G280" s="91"/>
      <c r="H280" s="91"/>
      <c r="I280" s="92"/>
      <c r="J280" s="92" t="s">
        <v>692</v>
      </c>
      <c r="K280" s="92" t="s">
        <v>742</v>
      </c>
      <c r="L280" s="92" t="e">
        <f>INDEX('[26]PENINGKATAN SALURAN DRAINASE'!$D$4:$D$90,MATCH('KEGIATAN DBMSDA 2022'!K280,'[26]PENINGKATAN SALURAN DRAINASE'!$D$4:$D$90,0))</f>
        <v>#N/A</v>
      </c>
      <c r="M280" s="92" t="s">
        <v>743</v>
      </c>
      <c r="N280" s="92" t="e">
        <f>INDEX([26]!BARU_1[KELURAHAN],MATCH('KEGIATAN DBMSDA 2022'!K280,[26]!BARU_1[JUDUL],0))</f>
        <v>#REF!</v>
      </c>
      <c r="O280" s="93" t="s">
        <v>264</v>
      </c>
      <c r="P280" s="100" t="s">
        <v>239</v>
      </c>
      <c r="Q280" s="94" t="e">
        <f>#REF!&amp;" "&amp;#REF!</f>
        <v>#REF!</v>
      </c>
      <c r="R280" s="95" t="s">
        <v>66</v>
      </c>
      <c r="S280" s="87"/>
      <c r="T280" s="57">
        <f t="shared" si="71"/>
        <v>150000000</v>
      </c>
      <c r="U280" s="96" t="str">
        <f t="shared" si="70"/>
        <v>PL</v>
      </c>
      <c r="V280" s="87">
        <v>150000000</v>
      </c>
      <c r="W280" s="97" t="s">
        <v>739</v>
      </c>
      <c r="X280" s="98" t="s">
        <v>162</v>
      </c>
      <c r="Y280" s="88" t="s">
        <v>139</v>
      </c>
      <c r="Z280" s="88">
        <v>1</v>
      </c>
      <c r="AA280" s="88"/>
      <c r="AB280" s="57">
        <f t="shared" si="72"/>
        <v>350000</v>
      </c>
      <c r="AC280" s="87">
        <f>IF(AND(T280&gt;1,T280&lt;=200000000),'[26]Data Base PAKAI (INPUT)'!$E$24,IF(AND(T280&gt;200000000),'[26]Data Base PAKAI (INPUT)'!$M$24))</f>
        <v>4</v>
      </c>
      <c r="AD280" s="87">
        <f>IF(AND(T280&gt;1,T280&lt;=200000000),'[26]Data Base PAKAI (INPUT)'!$F$24,IF(AND(T280&gt;200000000,T280&lt;=1000000000),'[26]Data Base PAKAI (INPUT)'!$V$24,IF(AND(T280&gt;1000000000),'[26]Data Base PAKAI (INPUT)'!$Z$24)))</f>
        <v>1</v>
      </c>
      <c r="AE280" s="87">
        <f t="shared" si="73"/>
        <v>600000</v>
      </c>
      <c r="AF280" s="87">
        <f>IF(AND(T280&gt;1,T280&lt;=1000000000),'[26]Data Base PAKAI (INPUT)'!$E$25,IF(AND(T280&gt;1000000000,T280&lt;=5000000000),'[26]Data Base PAKAI (INPUT)'!$Y$25,IF(AND(T280&gt;5000000000,T280&lt;=10000000000),'[26]Data Base PAKAI (INPUT)'!$AG$25)))</f>
        <v>3</v>
      </c>
      <c r="AG280" s="87">
        <f>IF(AND(T280&gt;1,T280&lt;=100000000),'[26]Data Base PAKAI (INPUT)'!$F$25,IF(AND(T280&gt;100000000,T280&lt;=200000000),'[26]Data Base PAKAI (INPUT)'!$J$25,IF(AND(T280&gt;200000000,T280&lt;=250000000),'[26]Data Base PAKAI (INPUT)'!$N$25,IF(AND(T280&gt;250000000,T280&lt;=500000000),'[26]Data Base PAKAI (INPUT)'!$R$25,IF(AND(T280&gt;500000000,T280&lt;=1000000000),'[26]Data Base PAKAI (INPUT)'!$V$25,IF(AND(T280&gt;1000000000,T280&lt;=2500000000),'[26]Data Base PAKAI (INPUT)'!$Z$25,IF(AND(T280&gt;2500000000,T280&lt;=5000000000),'[26]Data Base PAKAI (INPUT)'!$AD$25,IF(AND(T280&gt;5000000000,T280&lt;=10000000000),'[26]Data Base PAKAI (INPUT)'!AH1241))))))))</f>
        <v>4</v>
      </c>
      <c r="AH280" s="87">
        <f t="shared" si="74"/>
        <v>1800000</v>
      </c>
      <c r="AI280" s="87">
        <f t="shared" si="75"/>
        <v>6000000</v>
      </c>
      <c r="AJ280" s="99">
        <f t="shared" si="76"/>
        <v>6000000</v>
      </c>
      <c r="AK280" s="87"/>
      <c r="AL280" s="57">
        <f t="shared" si="77"/>
        <v>135250000</v>
      </c>
    </row>
    <row r="281" spans="1:38" ht="43.5" thickBot="1" x14ac:dyDescent="0.3">
      <c r="A281" s="90"/>
      <c r="B281" s="90"/>
      <c r="C281" s="90"/>
      <c r="D281" s="90"/>
      <c r="E281" s="90"/>
      <c r="F281" s="90"/>
      <c r="G281" s="91"/>
      <c r="H281" s="91"/>
      <c r="I281" s="92"/>
      <c r="J281" s="110" t="s">
        <v>692</v>
      </c>
      <c r="K281" s="92" t="s">
        <v>744</v>
      </c>
      <c r="L281" s="92" t="e">
        <f>INDEX('[26]PENINGKATAN SALURAN DRAINASE'!$D$4:$D$90,MATCH('KEGIATAN DBMSDA 2022'!K281,'[26]PENINGKATAN SALURAN DRAINASE'!$D$4:$D$90,0))</f>
        <v>#N/A</v>
      </c>
      <c r="M281" s="92" t="s">
        <v>745</v>
      </c>
      <c r="N281" s="92" t="e">
        <f>INDEX([26]!BARU_1[KELURAHAN],MATCH('KEGIATAN DBMSDA 2022'!K281,[26]!BARU_1[JUDUL],0))</f>
        <v>#REF!</v>
      </c>
      <c r="O281" s="93" t="s">
        <v>264</v>
      </c>
      <c r="P281" s="100">
        <v>100</v>
      </c>
      <c r="Q281" s="94" t="e">
        <f>#REF!&amp;" "&amp;#REF!</f>
        <v>#REF!</v>
      </c>
      <c r="R281" s="95" t="s">
        <v>66</v>
      </c>
      <c r="S281" s="87"/>
      <c r="T281" s="57">
        <f t="shared" si="71"/>
        <v>150000000</v>
      </c>
      <c r="U281" s="96" t="str">
        <f t="shared" si="70"/>
        <v>PL</v>
      </c>
      <c r="V281" s="87">
        <v>150000000</v>
      </c>
      <c r="W281" s="97" t="s">
        <v>739</v>
      </c>
      <c r="X281" s="98" t="s">
        <v>162</v>
      </c>
      <c r="Y281" s="88" t="s">
        <v>139</v>
      </c>
      <c r="Z281" s="88">
        <v>1</v>
      </c>
      <c r="AA281" s="88"/>
      <c r="AB281" s="57">
        <f t="shared" si="72"/>
        <v>350000</v>
      </c>
      <c r="AC281" s="87">
        <f>IF(AND(T281&gt;1,T281&lt;=200000000),'[26]Data Base PAKAI (INPUT)'!$E$24,IF(AND(T281&gt;200000000),'[26]Data Base PAKAI (INPUT)'!$M$24))</f>
        <v>4</v>
      </c>
      <c r="AD281" s="87">
        <f>IF(AND(T281&gt;1,T281&lt;=200000000),'[26]Data Base PAKAI (INPUT)'!$F$24,IF(AND(T281&gt;200000000,T281&lt;=1000000000),'[26]Data Base PAKAI (INPUT)'!$V$24,IF(AND(T281&gt;1000000000),'[26]Data Base PAKAI (INPUT)'!$Z$24)))</f>
        <v>1</v>
      </c>
      <c r="AE281" s="87">
        <f t="shared" si="73"/>
        <v>600000</v>
      </c>
      <c r="AF281" s="87">
        <f>IF(AND(T281&gt;1,T281&lt;=1000000000),'[26]Data Base PAKAI (INPUT)'!$E$25,IF(AND(T281&gt;1000000000,T281&lt;=5000000000),'[26]Data Base PAKAI (INPUT)'!$Y$25,IF(AND(T281&gt;5000000000,T281&lt;=10000000000),'[26]Data Base PAKAI (INPUT)'!$AG$25)))</f>
        <v>3</v>
      </c>
      <c r="AG281" s="87">
        <f>IF(AND(T281&gt;1,T281&lt;=100000000),'[26]Data Base PAKAI (INPUT)'!$F$25,IF(AND(T281&gt;100000000,T281&lt;=200000000),'[26]Data Base PAKAI (INPUT)'!$J$25,IF(AND(T281&gt;200000000,T281&lt;=250000000),'[26]Data Base PAKAI (INPUT)'!$N$25,IF(AND(T281&gt;250000000,T281&lt;=500000000),'[26]Data Base PAKAI (INPUT)'!$R$25,IF(AND(T281&gt;500000000,T281&lt;=1000000000),'[26]Data Base PAKAI (INPUT)'!$V$25,IF(AND(T281&gt;1000000000,T281&lt;=2500000000),'[26]Data Base PAKAI (INPUT)'!$Z$25,IF(AND(T281&gt;2500000000,T281&lt;=5000000000),'[26]Data Base PAKAI (INPUT)'!$AD$25,IF(AND(T281&gt;5000000000,T281&lt;=10000000000),'[26]Data Base PAKAI (INPUT)'!AH1242))))))))</f>
        <v>4</v>
      </c>
      <c r="AH281" s="87">
        <f t="shared" si="74"/>
        <v>1800000</v>
      </c>
      <c r="AI281" s="87">
        <f t="shared" si="75"/>
        <v>6000000</v>
      </c>
      <c r="AJ281" s="99">
        <f t="shared" si="76"/>
        <v>6000000</v>
      </c>
      <c r="AK281" s="87"/>
      <c r="AL281" s="57">
        <f t="shared" si="77"/>
        <v>135250000</v>
      </c>
    </row>
    <row r="282" spans="1:38" ht="43.5" thickBot="1" x14ac:dyDescent="0.3">
      <c r="A282" s="90"/>
      <c r="B282" s="90"/>
      <c r="C282" s="90"/>
      <c r="D282" s="90"/>
      <c r="E282" s="90"/>
      <c r="F282" s="90"/>
      <c r="G282" s="91"/>
      <c r="H282" s="91"/>
      <c r="I282" s="92"/>
      <c r="J282" s="92" t="s">
        <v>692</v>
      </c>
      <c r="K282" s="92" t="s">
        <v>746</v>
      </c>
      <c r="L282" s="92" t="e">
        <f>INDEX('[26]PENINGKATAN SALURAN DRAINASE'!$D$4:$D$90,MATCH('KEGIATAN DBMSDA 2022'!K282,'[26]PENINGKATAN SALURAN DRAINASE'!$D$4:$D$90,0))</f>
        <v>#N/A</v>
      </c>
      <c r="M282" s="92" t="s">
        <v>747</v>
      </c>
      <c r="N282" s="92" t="e">
        <f>INDEX([26]!BARU_1[KELURAHAN],MATCH('KEGIATAN DBMSDA 2022'!K282,[26]!BARU_1[JUDUL],0))</f>
        <v>#REF!</v>
      </c>
      <c r="O282" s="93" t="s">
        <v>264</v>
      </c>
      <c r="P282" s="100" t="s">
        <v>664</v>
      </c>
      <c r="Q282" s="94" t="e">
        <f>#REF!&amp;" "&amp;#REF!</f>
        <v>#REF!</v>
      </c>
      <c r="R282" s="95" t="s">
        <v>66</v>
      </c>
      <c r="S282" s="87"/>
      <c r="T282" s="57">
        <f t="shared" si="71"/>
        <v>100000000</v>
      </c>
      <c r="U282" s="96" t="str">
        <f t="shared" si="70"/>
        <v>PL</v>
      </c>
      <c r="V282" s="87">
        <v>100000000</v>
      </c>
      <c r="W282" s="97" t="s">
        <v>739</v>
      </c>
      <c r="X282" s="98" t="s">
        <v>162</v>
      </c>
      <c r="Y282" s="88" t="s">
        <v>139</v>
      </c>
      <c r="Z282" s="88">
        <v>1</v>
      </c>
      <c r="AA282" s="88"/>
      <c r="AB282" s="57">
        <f t="shared" si="72"/>
        <v>350000</v>
      </c>
      <c r="AC282" s="87">
        <f>IF(AND(T282&gt;1,T282&lt;=200000000),'[26]Data Base PAKAI (INPUT)'!$E$24,IF(AND(T282&gt;200000000),'[26]Data Base PAKAI (INPUT)'!$M$24))</f>
        <v>4</v>
      </c>
      <c r="AD282" s="87">
        <f>IF(AND(T282&gt;1,T282&lt;=200000000),'[26]Data Base PAKAI (INPUT)'!$F$24,IF(AND(T282&gt;200000000,T282&lt;=1000000000),'[26]Data Base PAKAI (INPUT)'!$V$24,IF(AND(T282&gt;1000000000),'[26]Data Base PAKAI (INPUT)'!$Z$24)))</f>
        <v>1</v>
      </c>
      <c r="AE282" s="87">
        <f t="shared" si="73"/>
        <v>600000</v>
      </c>
      <c r="AF282" s="87">
        <f>IF(AND(T282&gt;1,T282&lt;=1000000000),'[26]Data Base PAKAI (INPUT)'!$E$25,IF(AND(T282&gt;1000000000,T282&lt;=5000000000),'[26]Data Base PAKAI (INPUT)'!$Y$25,IF(AND(T282&gt;5000000000,T282&lt;=10000000000),'[26]Data Base PAKAI (INPUT)'!$AG$25)))</f>
        <v>3</v>
      </c>
      <c r="AG282" s="87">
        <f>IF(AND(T282&gt;1,T282&lt;=100000000),'[26]Data Base PAKAI (INPUT)'!$F$25,IF(AND(T282&gt;100000000,T282&lt;=200000000),'[26]Data Base PAKAI (INPUT)'!$J$25,IF(AND(T282&gt;200000000,T282&lt;=250000000),'[26]Data Base PAKAI (INPUT)'!$N$25,IF(AND(T282&gt;250000000,T282&lt;=500000000),'[26]Data Base PAKAI (INPUT)'!$R$25,IF(AND(T282&gt;500000000,T282&lt;=1000000000),'[26]Data Base PAKAI (INPUT)'!$V$25,IF(AND(T282&gt;1000000000,T282&lt;=2500000000),'[26]Data Base PAKAI (INPUT)'!$Z$25,IF(AND(T282&gt;2500000000,T282&lt;=5000000000),'[26]Data Base PAKAI (INPUT)'!$AD$25,IF(AND(T282&gt;5000000000,T282&lt;=10000000000),'[26]Data Base PAKAI (INPUT)'!AH1243))))))))</f>
        <v>3</v>
      </c>
      <c r="AH282" s="87">
        <f t="shared" si="74"/>
        <v>1350000</v>
      </c>
      <c r="AI282" s="87">
        <f t="shared" si="75"/>
        <v>4000000</v>
      </c>
      <c r="AJ282" s="99">
        <f t="shared" si="76"/>
        <v>4000000</v>
      </c>
      <c r="AK282" s="87"/>
      <c r="AL282" s="57">
        <f t="shared" si="77"/>
        <v>89700000</v>
      </c>
    </row>
    <row r="283" spans="1:38" ht="43.5" thickBot="1" x14ac:dyDescent="0.3">
      <c r="A283" s="90"/>
      <c r="B283" s="90"/>
      <c r="C283" s="90"/>
      <c r="D283" s="90"/>
      <c r="E283" s="90"/>
      <c r="F283" s="90"/>
      <c r="G283" s="91"/>
      <c r="H283" s="91"/>
      <c r="I283" s="92"/>
      <c r="J283" s="110" t="s">
        <v>692</v>
      </c>
      <c r="K283" s="92" t="s">
        <v>748</v>
      </c>
      <c r="L283" s="92" t="e">
        <f>INDEX('[26]PENINGKATAN SALURAN DRAINASE'!$D$4:$D$90,MATCH('KEGIATAN DBMSDA 2022'!K283,'[26]PENINGKATAN SALURAN DRAINASE'!$D$4:$D$90,0))</f>
        <v>#N/A</v>
      </c>
      <c r="M283" s="92" t="s">
        <v>749</v>
      </c>
      <c r="N283" s="92" t="e">
        <f>INDEX([26]!BARU_1[KELURAHAN],MATCH('KEGIATAN DBMSDA 2022'!K283,[26]!BARU_1[JUDUL],0))</f>
        <v>#REF!</v>
      </c>
      <c r="O283" s="93" t="s">
        <v>264</v>
      </c>
      <c r="P283" s="100" t="s">
        <v>229</v>
      </c>
      <c r="Q283" s="94" t="e">
        <f>#REF!&amp;" "&amp;#REF!</f>
        <v>#REF!</v>
      </c>
      <c r="R283" s="95" t="s">
        <v>66</v>
      </c>
      <c r="S283" s="87"/>
      <c r="T283" s="57">
        <f t="shared" si="71"/>
        <v>75000000</v>
      </c>
      <c r="U283" s="96" t="str">
        <f t="shared" si="70"/>
        <v>PL</v>
      </c>
      <c r="V283" s="87">
        <v>75000000</v>
      </c>
      <c r="W283" s="97" t="s">
        <v>739</v>
      </c>
      <c r="X283" s="98" t="s">
        <v>162</v>
      </c>
      <c r="Y283" s="88" t="s">
        <v>139</v>
      </c>
      <c r="Z283" s="88">
        <v>1</v>
      </c>
      <c r="AA283" s="88"/>
      <c r="AB283" s="57">
        <f t="shared" si="72"/>
        <v>350000</v>
      </c>
      <c r="AC283" s="87">
        <f>IF(AND(T283&gt;1,T283&lt;=200000000),'[26]Data Base PAKAI (INPUT)'!$E$24,IF(AND(T283&gt;200000000),'[26]Data Base PAKAI (INPUT)'!$M$24))</f>
        <v>4</v>
      </c>
      <c r="AD283" s="87">
        <f>IF(AND(T283&gt;1,T283&lt;=200000000),'[26]Data Base PAKAI (INPUT)'!$F$24,IF(AND(T283&gt;200000000,T283&lt;=1000000000),'[26]Data Base PAKAI (INPUT)'!$V$24,IF(AND(T283&gt;1000000000),'[26]Data Base PAKAI (INPUT)'!$Z$24)))</f>
        <v>1</v>
      </c>
      <c r="AE283" s="87">
        <f t="shared" si="73"/>
        <v>600000</v>
      </c>
      <c r="AF283" s="87">
        <f>IF(AND(T283&gt;1,T283&lt;=1000000000),'[26]Data Base PAKAI (INPUT)'!$E$25,IF(AND(T283&gt;1000000000,T283&lt;=5000000000),'[26]Data Base PAKAI (INPUT)'!$Y$25,IF(AND(T283&gt;5000000000,T283&lt;=10000000000),'[26]Data Base PAKAI (INPUT)'!$AG$25)))</f>
        <v>3</v>
      </c>
      <c r="AG283" s="87">
        <f>IF(AND(T283&gt;1,T283&lt;=100000000),'[26]Data Base PAKAI (INPUT)'!$F$25,IF(AND(T283&gt;100000000,T283&lt;=200000000),'[26]Data Base PAKAI (INPUT)'!$J$25,IF(AND(T283&gt;200000000,T283&lt;=250000000),'[26]Data Base PAKAI (INPUT)'!$N$25,IF(AND(T283&gt;250000000,T283&lt;=500000000),'[26]Data Base PAKAI (INPUT)'!$R$25,IF(AND(T283&gt;500000000,T283&lt;=1000000000),'[26]Data Base PAKAI (INPUT)'!$V$25,IF(AND(T283&gt;1000000000,T283&lt;=2500000000),'[26]Data Base PAKAI (INPUT)'!$Z$25,IF(AND(T283&gt;2500000000,T283&lt;=5000000000),'[26]Data Base PAKAI (INPUT)'!$AD$25,IF(AND(T283&gt;5000000000,T283&lt;=10000000000),'[26]Data Base PAKAI (INPUT)'!AH1244))))))))</f>
        <v>3</v>
      </c>
      <c r="AH283" s="87">
        <f t="shared" si="74"/>
        <v>1350000</v>
      </c>
      <c r="AI283" s="87">
        <f t="shared" si="75"/>
        <v>3000000</v>
      </c>
      <c r="AJ283" s="99">
        <f t="shared" si="76"/>
        <v>3000000</v>
      </c>
      <c r="AK283" s="87"/>
      <c r="AL283" s="57">
        <f t="shared" si="77"/>
        <v>66700000</v>
      </c>
    </row>
    <row r="284" spans="1:38" ht="43.5" thickBot="1" x14ac:dyDescent="0.3">
      <c r="A284" s="90"/>
      <c r="B284" s="90"/>
      <c r="C284" s="90"/>
      <c r="D284" s="90"/>
      <c r="E284" s="90"/>
      <c r="F284" s="90"/>
      <c r="G284" s="91"/>
      <c r="H284" s="91"/>
      <c r="I284" s="92"/>
      <c r="J284" s="110" t="s">
        <v>692</v>
      </c>
      <c r="K284" s="92" t="s">
        <v>750</v>
      </c>
      <c r="L284" s="92" t="e">
        <f>INDEX('[26]PENINGKATAN SALURAN DRAINASE'!$D$4:$D$90,MATCH('KEGIATAN DBMSDA 2022'!K284,'[26]PENINGKATAN SALURAN DRAINASE'!$D$4:$D$90,0))</f>
        <v>#N/A</v>
      </c>
      <c r="M284" s="92" t="s">
        <v>751</v>
      </c>
      <c r="N284" s="92" t="e">
        <f>INDEX([26]!BARU_1[KELURAHAN],MATCH('KEGIATAN DBMSDA 2022'!K284,[26]!BARU_1[JUDUL],0))</f>
        <v>#REF!</v>
      </c>
      <c r="O284" s="93" t="s">
        <v>264</v>
      </c>
      <c r="P284" s="100" t="s">
        <v>229</v>
      </c>
      <c r="Q284" s="94" t="e">
        <f>#REF!&amp;" "&amp;#REF!</f>
        <v>#REF!</v>
      </c>
      <c r="R284" s="95" t="s">
        <v>66</v>
      </c>
      <c r="S284" s="87"/>
      <c r="T284" s="57">
        <f t="shared" si="71"/>
        <v>75000000</v>
      </c>
      <c r="U284" s="96" t="str">
        <f t="shared" si="70"/>
        <v>PL</v>
      </c>
      <c r="V284" s="87">
        <v>75000000</v>
      </c>
      <c r="W284" s="97" t="s">
        <v>739</v>
      </c>
      <c r="X284" s="98" t="s">
        <v>162</v>
      </c>
      <c r="Y284" s="88" t="s">
        <v>139</v>
      </c>
      <c r="Z284" s="88">
        <v>1</v>
      </c>
      <c r="AA284" s="88"/>
      <c r="AB284" s="57">
        <f t="shared" si="72"/>
        <v>350000</v>
      </c>
      <c r="AC284" s="87">
        <f>IF(AND(T284&gt;1,T284&lt;=200000000),'[26]Data Base PAKAI (INPUT)'!$E$24,IF(AND(T284&gt;200000000),'[26]Data Base PAKAI (INPUT)'!$M$24))</f>
        <v>4</v>
      </c>
      <c r="AD284" s="87">
        <f>IF(AND(T284&gt;1,T284&lt;=200000000),'[26]Data Base PAKAI (INPUT)'!$F$24,IF(AND(T284&gt;200000000,T284&lt;=1000000000),'[26]Data Base PAKAI (INPUT)'!$V$24,IF(AND(T284&gt;1000000000),'[26]Data Base PAKAI (INPUT)'!$Z$24)))</f>
        <v>1</v>
      </c>
      <c r="AE284" s="87">
        <f t="shared" si="73"/>
        <v>600000</v>
      </c>
      <c r="AF284" s="87">
        <f>IF(AND(T284&gt;1,T284&lt;=1000000000),'[26]Data Base PAKAI (INPUT)'!$E$25,IF(AND(T284&gt;1000000000,T284&lt;=5000000000),'[26]Data Base PAKAI (INPUT)'!$Y$25,IF(AND(T284&gt;5000000000,T284&lt;=10000000000),'[26]Data Base PAKAI (INPUT)'!$AG$25)))</f>
        <v>3</v>
      </c>
      <c r="AG284" s="87">
        <f>IF(AND(T284&gt;1,T284&lt;=100000000),'[26]Data Base PAKAI (INPUT)'!$F$25,IF(AND(T284&gt;100000000,T284&lt;=200000000),'[26]Data Base PAKAI (INPUT)'!$J$25,IF(AND(T284&gt;200000000,T284&lt;=250000000),'[26]Data Base PAKAI (INPUT)'!$N$25,IF(AND(T284&gt;250000000,T284&lt;=500000000),'[26]Data Base PAKAI (INPUT)'!$R$25,IF(AND(T284&gt;500000000,T284&lt;=1000000000),'[26]Data Base PAKAI (INPUT)'!$V$25,IF(AND(T284&gt;1000000000,T284&lt;=2500000000),'[26]Data Base PAKAI (INPUT)'!$Z$25,IF(AND(T284&gt;2500000000,T284&lt;=5000000000),'[26]Data Base PAKAI (INPUT)'!$AD$25,IF(AND(T284&gt;5000000000,T284&lt;=10000000000),'[26]Data Base PAKAI (INPUT)'!AH1245))))))))</f>
        <v>3</v>
      </c>
      <c r="AH284" s="87">
        <f t="shared" si="74"/>
        <v>1350000</v>
      </c>
      <c r="AI284" s="87">
        <f t="shared" si="75"/>
        <v>3000000</v>
      </c>
      <c r="AJ284" s="99">
        <f t="shared" si="76"/>
        <v>3000000</v>
      </c>
      <c r="AK284" s="87"/>
      <c r="AL284" s="57">
        <f t="shared" si="77"/>
        <v>66700000</v>
      </c>
    </row>
    <row r="285" spans="1:38" ht="43.5" thickBot="1" x14ac:dyDescent="0.3">
      <c r="A285" s="90"/>
      <c r="B285" s="90"/>
      <c r="C285" s="90"/>
      <c r="D285" s="90"/>
      <c r="E285" s="90"/>
      <c r="F285" s="90"/>
      <c r="G285" s="91"/>
      <c r="H285" s="91"/>
      <c r="I285" s="92"/>
      <c r="J285" s="110" t="s">
        <v>692</v>
      </c>
      <c r="K285" s="92" t="s">
        <v>752</v>
      </c>
      <c r="L285" s="92" t="e">
        <f>INDEX('[26]PENINGKATAN SALURAN DRAINASE'!$D$4:$D$90,MATCH('KEGIATAN DBMSDA 2022'!K285,'[26]PENINGKATAN SALURAN DRAINASE'!$D$4:$D$90,0))</f>
        <v>#N/A</v>
      </c>
      <c r="M285" s="92" t="s">
        <v>753</v>
      </c>
      <c r="N285" s="92" t="e">
        <f>INDEX([26]!BARU_1[KELURAHAN],MATCH('KEGIATAN DBMSDA 2022'!K285,[26]!BARU_1[JUDUL],0))</f>
        <v>#REF!</v>
      </c>
      <c r="O285" s="93" t="s">
        <v>264</v>
      </c>
      <c r="P285" s="100" t="s">
        <v>664</v>
      </c>
      <c r="Q285" s="94" t="e">
        <f>#REF!&amp;" "&amp;#REF!</f>
        <v>#REF!</v>
      </c>
      <c r="R285" s="95" t="s">
        <v>66</v>
      </c>
      <c r="S285" s="87"/>
      <c r="T285" s="57">
        <f t="shared" si="71"/>
        <v>100000000</v>
      </c>
      <c r="U285" s="96" t="str">
        <f t="shared" si="70"/>
        <v>PL</v>
      </c>
      <c r="V285" s="87">
        <v>100000000</v>
      </c>
      <c r="W285" s="97" t="s">
        <v>739</v>
      </c>
      <c r="X285" s="98" t="s">
        <v>162</v>
      </c>
      <c r="Y285" s="88" t="s">
        <v>139</v>
      </c>
      <c r="Z285" s="88">
        <v>1</v>
      </c>
      <c r="AA285" s="88"/>
      <c r="AB285" s="57">
        <f t="shared" si="72"/>
        <v>350000</v>
      </c>
      <c r="AC285" s="87">
        <f>IF(AND(T285&gt;1,T285&lt;=200000000),'[26]Data Base PAKAI (INPUT)'!$E$24,IF(AND(T285&gt;200000000),'[26]Data Base PAKAI (INPUT)'!$M$24))</f>
        <v>4</v>
      </c>
      <c r="AD285" s="87">
        <f>IF(AND(T285&gt;1,T285&lt;=200000000),'[26]Data Base PAKAI (INPUT)'!$F$24,IF(AND(T285&gt;200000000,T285&lt;=1000000000),'[26]Data Base PAKAI (INPUT)'!$V$24,IF(AND(T285&gt;1000000000),'[26]Data Base PAKAI (INPUT)'!$Z$24)))</f>
        <v>1</v>
      </c>
      <c r="AE285" s="87">
        <f t="shared" si="73"/>
        <v>600000</v>
      </c>
      <c r="AF285" s="87">
        <f>IF(AND(T285&gt;1,T285&lt;=1000000000),'[26]Data Base PAKAI (INPUT)'!$E$25,IF(AND(T285&gt;1000000000,T285&lt;=5000000000),'[26]Data Base PAKAI (INPUT)'!$Y$25,IF(AND(T285&gt;5000000000,T285&lt;=10000000000),'[26]Data Base PAKAI (INPUT)'!$AG$25)))</f>
        <v>3</v>
      </c>
      <c r="AG285" s="87">
        <f>IF(AND(T285&gt;1,T285&lt;=100000000),'[26]Data Base PAKAI (INPUT)'!$F$25,IF(AND(T285&gt;100000000,T285&lt;=200000000),'[26]Data Base PAKAI (INPUT)'!$J$25,IF(AND(T285&gt;200000000,T285&lt;=250000000),'[26]Data Base PAKAI (INPUT)'!$N$25,IF(AND(T285&gt;250000000,T285&lt;=500000000),'[26]Data Base PAKAI (INPUT)'!$R$25,IF(AND(T285&gt;500000000,T285&lt;=1000000000),'[26]Data Base PAKAI (INPUT)'!$V$25,IF(AND(T285&gt;1000000000,T285&lt;=2500000000),'[26]Data Base PAKAI (INPUT)'!$Z$25,IF(AND(T285&gt;2500000000,T285&lt;=5000000000),'[26]Data Base PAKAI (INPUT)'!$AD$25,IF(AND(T285&gt;5000000000,T285&lt;=10000000000),'[26]Data Base PAKAI (INPUT)'!AH1246))))))))</f>
        <v>3</v>
      </c>
      <c r="AH285" s="87">
        <f t="shared" si="74"/>
        <v>1350000</v>
      </c>
      <c r="AI285" s="87">
        <f t="shared" si="75"/>
        <v>4000000</v>
      </c>
      <c r="AJ285" s="99">
        <f t="shared" si="76"/>
        <v>4000000</v>
      </c>
      <c r="AK285" s="87"/>
      <c r="AL285" s="57">
        <f t="shared" si="77"/>
        <v>89700000</v>
      </c>
    </row>
    <row r="286" spans="1:38" ht="43.5" thickBot="1" x14ac:dyDescent="0.3">
      <c r="A286" s="90"/>
      <c r="B286" s="90"/>
      <c r="C286" s="90"/>
      <c r="D286" s="90"/>
      <c r="E286" s="90"/>
      <c r="F286" s="90"/>
      <c r="G286" s="91"/>
      <c r="H286" s="91"/>
      <c r="I286" s="92"/>
      <c r="J286" s="110" t="s">
        <v>692</v>
      </c>
      <c r="K286" s="92" t="s">
        <v>754</v>
      </c>
      <c r="L286" s="92" t="e">
        <f>INDEX('[26]PENINGKATAN SALURAN DRAINASE'!$D$4:$D$90,MATCH('KEGIATAN DBMSDA 2022'!K286,'[26]PENINGKATAN SALURAN DRAINASE'!$D$4:$D$90,0))</f>
        <v>#N/A</v>
      </c>
      <c r="M286" s="92" t="s">
        <v>755</v>
      </c>
      <c r="N286" s="92" t="e">
        <f>INDEX([26]!BARU_1[KELURAHAN],MATCH('KEGIATAN DBMSDA 2022'!K286,[26]!BARU_1[JUDUL],0))</f>
        <v>#REF!</v>
      </c>
      <c r="O286" s="93" t="s">
        <v>264</v>
      </c>
      <c r="P286" s="100" t="s">
        <v>229</v>
      </c>
      <c r="Q286" s="94" t="e">
        <f>#REF!&amp;" "&amp;#REF!</f>
        <v>#REF!</v>
      </c>
      <c r="R286" s="95" t="s">
        <v>66</v>
      </c>
      <c r="S286" s="87"/>
      <c r="T286" s="57">
        <f t="shared" si="71"/>
        <v>100000000</v>
      </c>
      <c r="U286" s="96" t="str">
        <f t="shared" si="70"/>
        <v>PL</v>
      </c>
      <c r="V286" s="87">
        <v>100000000</v>
      </c>
      <c r="W286" s="97" t="s">
        <v>739</v>
      </c>
      <c r="X286" s="98" t="s">
        <v>162</v>
      </c>
      <c r="Y286" s="88" t="s">
        <v>139</v>
      </c>
      <c r="Z286" s="88">
        <v>1</v>
      </c>
      <c r="AA286" s="88"/>
      <c r="AB286" s="57">
        <f t="shared" si="72"/>
        <v>350000</v>
      </c>
      <c r="AC286" s="87">
        <f>IF(AND(T286&gt;1,T286&lt;=200000000),'[26]Data Base PAKAI (INPUT)'!$E$24,IF(AND(T286&gt;200000000),'[26]Data Base PAKAI (INPUT)'!$M$24))</f>
        <v>4</v>
      </c>
      <c r="AD286" s="87">
        <f>IF(AND(T286&gt;1,T286&lt;=200000000),'[26]Data Base PAKAI (INPUT)'!$F$24,IF(AND(T286&gt;200000000,T286&lt;=1000000000),'[26]Data Base PAKAI (INPUT)'!$V$24,IF(AND(T286&gt;1000000000),'[26]Data Base PAKAI (INPUT)'!$Z$24)))</f>
        <v>1</v>
      </c>
      <c r="AE286" s="87">
        <f t="shared" si="73"/>
        <v>600000</v>
      </c>
      <c r="AF286" s="87">
        <f>IF(AND(T286&gt;1,T286&lt;=1000000000),'[26]Data Base PAKAI (INPUT)'!$E$25,IF(AND(T286&gt;1000000000,T286&lt;=5000000000),'[26]Data Base PAKAI (INPUT)'!$Y$25,IF(AND(T286&gt;5000000000,T286&lt;=10000000000),'[26]Data Base PAKAI (INPUT)'!$AG$25)))</f>
        <v>3</v>
      </c>
      <c r="AG286" s="87">
        <f>IF(AND(T286&gt;1,T286&lt;=100000000),'[26]Data Base PAKAI (INPUT)'!$F$25,IF(AND(T286&gt;100000000,T286&lt;=200000000),'[26]Data Base PAKAI (INPUT)'!$J$25,IF(AND(T286&gt;200000000,T286&lt;=250000000),'[26]Data Base PAKAI (INPUT)'!$N$25,IF(AND(T286&gt;250000000,T286&lt;=500000000),'[26]Data Base PAKAI (INPUT)'!$R$25,IF(AND(T286&gt;500000000,T286&lt;=1000000000),'[26]Data Base PAKAI (INPUT)'!$V$25,IF(AND(T286&gt;1000000000,T286&lt;=2500000000),'[26]Data Base PAKAI (INPUT)'!$Z$25,IF(AND(T286&gt;2500000000,T286&lt;=5000000000),'[26]Data Base PAKAI (INPUT)'!$AD$25,IF(AND(T286&gt;5000000000,T286&lt;=10000000000),'[26]Data Base PAKAI (INPUT)'!AH1247))))))))</f>
        <v>3</v>
      </c>
      <c r="AH286" s="87">
        <f t="shared" si="74"/>
        <v>1350000</v>
      </c>
      <c r="AI286" s="87">
        <f t="shared" si="75"/>
        <v>4000000</v>
      </c>
      <c r="AJ286" s="99">
        <f t="shared" si="76"/>
        <v>4000000</v>
      </c>
      <c r="AK286" s="87"/>
      <c r="AL286" s="57">
        <f t="shared" si="77"/>
        <v>89700000</v>
      </c>
    </row>
    <row r="287" spans="1:38" ht="43.5" thickBot="1" x14ac:dyDescent="0.3">
      <c r="A287" s="90"/>
      <c r="B287" s="90"/>
      <c r="C287" s="90"/>
      <c r="D287" s="90"/>
      <c r="E287" s="90"/>
      <c r="F287" s="90"/>
      <c r="G287" s="91"/>
      <c r="H287" s="91"/>
      <c r="I287" s="92"/>
      <c r="J287" s="110" t="s">
        <v>692</v>
      </c>
      <c r="K287" s="92" t="s">
        <v>756</v>
      </c>
      <c r="L287" s="92" t="e">
        <f>INDEX('[26]PENINGKATAN SALURAN DRAINASE'!$D$4:$D$90,MATCH('KEGIATAN DBMSDA 2022'!K287,'[26]PENINGKATAN SALURAN DRAINASE'!$D$4:$D$90,0))</f>
        <v>#N/A</v>
      </c>
      <c r="M287" s="92" t="s">
        <v>757</v>
      </c>
      <c r="N287" s="92" t="e">
        <f>INDEX([26]!BARU_1[KELURAHAN],MATCH('KEGIATAN DBMSDA 2022'!K287,[26]!BARU_1[JUDUL],0))</f>
        <v>#REF!</v>
      </c>
      <c r="O287" s="93" t="s">
        <v>264</v>
      </c>
      <c r="P287" s="100" t="s">
        <v>229</v>
      </c>
      <c r="Q287" s="94" t="e">
        <f>#REF!&amp;" "&amp;#REF!</f>
        <v>#REF!</v>
      </c>
      <c r="R287" s="95" t="s">
        <v>66</v>
      </c>
      <c r="S287" s="87"/>
      <c r="T287" s="57">
        <f t="shared" si="71"/>
        <v>100000000</v>
      </c>
      <c r="U287" s="96" t="str">
        <f t="shared" si="70"/>
        <v>PL</v>
      </c>
      <c r="V287" s="87">
        <v>100000000</v>
      </c>
      <c r="W287" s="97" t="s">
        <v>739</v>
      </c>
      <c r="X287" s="98" t="s">
        <v>162</v>
      </c>
      <c r="Y287" s="88" t="s">
        <v>139</v>
      </c>
      <c r="Z287" s="88">
        <v>1</v>
      </c>
      <c r="AA287" s="88"/>
      <c r="AB287" s="57">
        <f t="shared" si="72"/>
        <v>350000</v>
      </c>
      <c r="AC287" s="87">
        <f>IF(AND(T287&gt;1,T287&lt;=200000000),'[26]Data Base PAKAI (INPUT)'!$E$24,IF(AND(T287&gt;200000000),'[26]Data Base PAKAI (INPUT)'!$M$24))</f>
        <v>4</v>
      </c>
      <c r="AD287" s="87">
        <f>IF(AND(T287&gt;1,T287&lt;=200000000),'[26]Data Base PAKAI (INPUT)'!$F$24,IF(AND(T287&gt;200000000,T287&lt;=1000000000),'[26]Data Base PAKAI (INPUT)'!$V$24,IF(AND(T287&gt;1000000000),'[26]Data Base PAKAI (INPUT)'!$Z$24)))</f>
        <v>1</v>
      </c>
      <c r="AE287" s="87">
        <f t="shared" si="73"/>
        <v>600000</v>
      </c>
      <c r="AF287" s="87">
        <f>IF(AND(T287&gt;1,T287&lt;=1000000000),'[26]Data Base PAKAI (INPUT)'!$E$25,IF(AND(T287&gt;1000000000,T287&lt;=5000000000),'[26]Data Base PAKAI (INPUT)'!$Y$25,IF(AND(T287&gt;5000000000,T287&lt;=10000000000),'[26]Data Base PAKAI (INPUT)'!$AG$25)))</f>
        <v>3</v>
      </c>
      <c r="AG287" s="87">
        <f>IF(AND(T287&gt;1,T287&lt;=100000000),'[26]Data Base PAKAI (INPUT)'!$F$25,IF(AND(T287&gt;100000000,T287&lt;=200000000),'[26]Data Base PAKAI (INPUT)'!$J$25,IF(AND(T287&gt;200000000,T287&lt;=250000000),'[26]Data Base PAKAI (INPUT)'!$N$25,IF(AND(T287&gt;250000000,T287&lt;=500000000),'[26]Data Base PAKAI (INPUT)'!$R$25,IF(AND(T287&gt;500000000,T287&lt;=1000000000),'[26]Data Base PAKAI (INPUT)'!$V$25,IF(AND(T287&gt;1000000000,T287&lt;=2500000000),'[26]Data Base PAKAI (INPUT)'!$Z$25,IF(AND(T287&gt;2500000000,T287&lt;=5000000000),'[26]Data Base PAKAI (INPUT)'!$AD$25,IF(AND(T287&gt;5000000000,T287&lt;=10000000000),'[26]Data Base PAKAI (INPUT)'!AH1248))))))))</f>
        <v>3</v>
      </c>
      <c r="AH287" s="87">
        <f t="shared" si="74"/>
        <v>1350000</v>
      </c>
      <c r="AI287" s="87">
        <f t="shared" si="75"/>
        <v>4000000</v>
      </c>
      <c r="AJ287" s="99">
        <f t="shared" si="76"/>
        <v>4000000</v>
      </c>
      <c r="AK287" s="87"/>
      <c r="AL287" s="57">
        <f t="shared" si="77"/>
        <v>89700000</v>
      </c>
    </row>
    <row r="288" spans="1:38" ht="43.5" thickBot="1" x14ac:dyDescent="0.3">
      <c r="A288" s="90"/>
      <c r="B288" s="90"/>
      <c r="C288" s="90"/>
      <c r="D288" s="90"/>
      <c r="E288" s="90"/>
      <c r="F288" s="90"/>
      <c r="G288" s="91"/>
      <c r="H288" s="91"/>
      <c r="I288" s="92"/>
      <c r="J288" s="110" t="s">
        <v>692</v>
      </c>
      <c r="K288" s="92" t="s">
        <v>758</v>
      </c>
      <c r="L288" s="92" t="e">
        <f>INDEX('[26]PENINGKATAN SALURAN DRAINASE'!$D$4:$D$90,MATCH('KEGIATAN DBMSDA 2022'!K288,'[26]PENINGKATAN SALURAN DRAINASE'!$D$4:$D$90,0))</f>
        <v>#N/A</v>
      </c>
      <c r="M288" s="92" t="s">
        <v>759</v>
      </c>
      <c r="N288" s="92" t="e">
        <f>INDEX([26]!BARU_1[KELURAHAN],MATCH('KEGIATAN DBMSDA 2022'!K288,[26]!BARU_1[JUDUL],0))</f>
        <v>#REF!</v>
      </c>
      <c r="O288" s="93" t="s">
        <v>264</v>
      </c>
      <c r="P288" s="100" t="s">
        <v>664</v>
      </c>
      <c r="Q288" s="94" t="e">
        <f>#REF!&amp;" "&amp;#REF!</f>
        <v>#REF!</v>
      </c>
      <c r="R288" s="95" t="s">
        <v>66</v>
      </c>
      <c r="S288" s="87"/>
      <c r="T288" s="57">
        <f t="shared" si="71"/>
        <v>75000000</v>
      </c>
      <c r="U288" s="96" t="str">
        <f t="shared" si="70"/>
        <v>PL</v>
      </c>
      <c r="V288" s="87">
        <v>75000000</v>
      </c>
      <c r="W288" s="97" t="s">
        <v>739</v>
      </c>
      <c r="X288" s="98" t="s">
        <v>162</v>
      </c>
      <c r="Y288" s="88" t="s">
        <v>139</v>
      </c>
      <c r="Z288" s="88">
        <v>1</v>
      </c>
      <c r="AA288" s="88"/>
      <c r="AB288" s="57">
        <f t="shared" si="72"/>
        <v>350000</v>
      </c>
      <c r="AC288" s="87">
        <f>IF(AND(T288&gt;1,T288&lt;=200000000),'[26]Data Base PAKAI (INPUT)'!$E$24,IF(AND(T288&gt;200000000),'[26]Data Base PAKAI (INPUT)'!$M$24))</f>
        <v>4</v>
      </c>
      <c r="AD288" s="87">
        <f>IF(AND(T288&gt;1,T288&lt;=200000000),'[26]Data Base PAKAI (INPUT)'!$F$24,IF(AND(T288&gt;200000000,T288&lt;=1000000000),'[26]Data Base PAKAI (INPUT)'!$V$24,IF(AND(T288&gt;1000000000),'[26]Data Base PAKAI (INPUT)'!$Z$24)))</f>
        <v>1</v>
      </c>
      <c r="AE288" s="87">
        <f t="shared" si="73"/>
        <v>600000</v>
      </c>
      <c r="AF288" s="87">
        <f>IF(AND(T288&gt;1,T288&lt;=1000000000),'[26]Data Base PAKAI (INPUT)'!$E$25,IF(AND(T288&gt;1000000000,T288&lt;=5000000000),'[26]Data Base PAKAI (INPUT)'!$Y$25,IF(AND(T288&gt;5000000000,T288&lt;=10000000000),'[26]Data Base PAKAI (INPUT)'!$AG$25)))</f>
        <v>3</v>
      </c>
      <c r="AG288" s="87">
        <f>IF(AND(T288&gt;1,T288&lt;=100000000),'[26]Data Base PAKAI (INPUT)'!$F$25,IF(AND(T288&gt;100000000,T288&lt;=200000000),'[26]Data Base PAKAI (INPUT)'!$J$25,IF(AND(T288&gt;200000000,T288&lt;=250000000),'[26]Data Base PAKAI (INPUT)'!$N$25,IF(AND(T288&gt;250000000,T288&lt;=500000000),'[26]Data Base PAKAI (INPUT)'!$R$25,IF(AND(T288&gt;500000000,T288&lt;=1000000000),'[26]Data Base PAKAI (INPUT)'!$V$25,IF(AND(T288&gt;1000000000,T288&lt;=2500000000),'[26]Data Base PAKAI (INPUT)'!$Z$25,IF(AND(T288&gt;2500000000,T288&lt;=5000000000),'[26]Data Base PAKAI (INPUT)'!$AD$25,IF(AND(T288&gt;5000000000,T288&lt;=10000000000),'[26]Data Base PAKAI (INPUT)'!AH1249))))))))</f>
        <v>3</v>
      </c>
      <c r="AH288" s="87">
        <f t="shared" si="74"/>
        <v>1350000</v>
      </c>
      <c r="AI288" s="87">
        <f t="shared" si="75"/>
        <v>3000000</v>
      </c>
      <c r="AJ288" s="99">
        <f t="shared" si="76"/>
        <v>3000000</v>
      </c>
      <c r="AK288" s="87"/>
      <c r="AL288" s="57">
        <f t="shared" si="77"/>
        <v>66700000</v>
      </c>
    </row>
    <row r="289" spans="1:38" ht="43.5" thickBot="1" x14ac:dyDescent="0.3">
      <c r="A289" s="90"/>
      <c r="B289" s="90"/>
      <c r="C289" s="90"/>
      <c r="D289" s="90"/>
      <c r="E289" s="90"/>
      <c r="F289" s="90"/>
      <c r="G289" s="91"/>
      <c r="H289" s="91"/>
      <c r="I289" s="92"/>
      <c r="J289" s="110" t="s">
        <v>692</v>
      </c>
      <c r="K289" s="92" t="s">
        <v>760</v>
      </c>
      <c r="L289" s="92" t="e">
        <f>INDEX('[26]PENINGKATAN SALURAN DRAINASE'!$D$4:$D$90,MATCH('KEGIATAN DBMSDA 2022'!K289,'[26]PENINGKATAN SALURAN DRAINASE'!$D$4:$D$90,0))</f>
        <v>#N/A</v>
      </c>
      <c r="M289" s="92" t="s">
        <v>761</v>
      </c>
      <c r="N289" s="92" t="e">
        <f>INDEX([26]!BARU_1[KELURAHAN],MATCH('KEGIATAN DBMSDA 2022'!K289,[26]!BARU_1[JUDUL],0))</f>
        <v>#REF!</v>
      </c>
      <c r="O289" s="93" t="s">
        <v>1841</v>
      </c>
      <c r="P289" s="100" t="s">
        <v>289</v>
      </c>
      <c r="Q289" s="94" t="e">
        <f>#REF!&amp;" "&amp;#REF!</f>
        <v>#REF!</v>
      </c>
      <c r="R289" s="95" t="s">
        <v>66</v>
      </c>
      <c r="S289" s="87"/>
      <c r="T289" s="57">
        <f t="shared" si="71"/>
        <v>200000000</v>
      </c>
      <c r="U289" s="96" t="str">
        <f t="shared" si="70"/>
        <v>PL</v>
      </c>
      <c r="V289" s="87">
        <v>200000000</v>
      </c>
      <c r="W289" s="97" t="s">
        <v>194</v>
      </c>
      <c r="X289" s="98" t="s">
        <v>162</v>
      </c>
      <c r="Y289" s="88" t="s">
        <v>139</v>
      </c>
      <c r="Z289" s="88">
        <v>1</v>
      </c>
      <c r="AA289" s="88"/>
      <c r="AB289" s="57">
        <f t="shared" si="72"/>
        <v>350000</v>
      </c>
      <c r="AC289" s="87">
        <f>IF(AND(T289&gt;1,T289&lt;=200000000),'[26]Data Base PAKAI (INPUT)'!$E$24,IF(AND(T289&gt;200000000),'[26]Data Base PAKAI (INPUT)'!$M$24))</f>
        <v>4</v>
      </c>
      <c r="AD289" s="87">
        <f>IF(AND(T289&gt;1,T289&lt;=200000000),'[26]Data Base PAKAI (INPUT)'!$F$24,IF(AND(T289&gt;200000000,T289&lt;=1000000000),'[26]Data Base PAKAI (INPUT)'!$V$24,IF(AND(T289&gt;1000000000),'[26]Data Base PAKAI (INPUT)'!$Z$24)))</f>
        <v>1</v>
      </c>
      <c r="AE289" s="87">
        <f t="shared" si="73"/>
        <v>600000</v>
      </c>
      <c r="AF289" s="87">
        <f>IF(AND(T289&gt;1,T289&lt;=1000000000),'[26]Data Base PAKAI (INPUT)'!$E$25,IF(AND(T289&gt;1000000000,T289&lt;=5000000000),'[26]Data Base PAKAI (INPUT)'!$Y$25,IF(AND(T289&gt;5000000000,T289&lt;=10000000000),'[26]Data Base PAKAI (INPUT)'!$AG$25)))</f>
        <v>3</v>
      </c>
      <c r="AG289" s="87">
        <f>IF(AND(T289&gt;1,T289&lt;=100000000),'[26]Data Base PAKAI (INPUT)'!$F$25,IF(AND(T289&gt;100000000,T289&lt;=200000000),'[26]Data Base PAKAI (INPUT)'!$J$25,IF(AND(T289&gt;200000000,T289&lt;=250000000),'[26]Data Base PAKAI (INPUT)'!$N$25,IF(AND(T289&gt;250000000,T289&lt;=500000000),'[26]Data Base PAKAI (INPUT)'!$R$25,IF(AND(T289&gt;500000000,T289&lt;=1000000000),'[26]Data Base PAKAI (INPUT)'!$V$25,IF(AND(T289&gt;1000000000,T289&lt;=2500000000),'[26]Data Base PAKAI (INPUT)'!$Z$25,IF(AND(T289&gt;2500000000,T289&lt;=5000000000),'[26]Data Base PAKAI (INPUT)'!$AD$25,IF(AND(T289&gt;5000000000,T289&lt;=10000000000),'[26]Data Base PAKAI (INPUT)'!AH1250))))))))</f>
        <v>4</v>
      </c>
      <c r="AH289" s="87">
        <f t="shared" si="74"/>
        <v>1800000</v>
      </c>
      <c r="AI289" s="87">
        <f t="shared" si="75"/>
        <v>8000000</v>
      </c>
      <c r="AJ289" s="99">
        <f t="shared" si="76"/>
        <v>8000000</v>
      </c>
      <c r="AK289" s="87"/>
      <c r="AL289" s="57">
        <f t="shared" si="77"/>
        <v>181250000</v>
      </c>
    </row>
    <row r="290" spans="1:38" ht="43.5" thickBot="1" x14ac:dyDescent="0.3">
      <c r="A290" s="90"/>
      <c r="B290" s="90"/>
      <c r="C290" s="90"/>
      <c r="D290" s="90"/>
      <c r="E290" s="90"/>
      <c r="F290" s="90"/>
      <c r="G290" s="91"/>
      <c r="H290" s="91"/>
      <c r="I290" s="92"/>
      <c r="J290" s="110" t="s">
        <v>692</v>
      </c>
      <c r="K290" s="92" t="s">
        <v>762</v>
      </c>
      <c r="L290" s="92" t="e">
        <f>INDEX('[26]PENINGKATAN SALURAN DRAINASE'!$D$4:$D$90,MATCH('KEGIATAN DBMSDA 2022'!K290,'[26]PENINGKATAN SALURAN DRAINASE'!$D$4:$D$90,0))</f>
        <v>#N/A</v>
      </c>
      <c r="M290" s="92" t="s">
        <v>763</v>
      </c>
      <c r="N290" s="92" t="e">
        <f>INDEX([26]!BARU_1[KELURAHAN],MATCH('KEGIATAN DBMSDA 2022'!K290,[26]!BARU_1[JUDUL],0))</f>
        <v>#REF!</v>
      </c>
      <c r="O290" s="93" t="s">
        <v>264</v>
      </c>
      <c r="P290" s="100" t="s">
        <v>229</v>
      </c>
      <c r="Q290" s="94" t="e">
        <f>#REF!&amp;" "&amp;#REF!</f>
        <v>#REF!</v>
      </c>
      <c r="R290" s="95" t="s">
        <v>66</v>
      </c>
      <c r="S290" s="87"/>
      <c r="T290" s="57">
        <f t="shared" si="71"/>
        <v>200000000</v>
      </c>
      <c r="U290" s="96" t="str">
        <f t="shared" si="70"/>
        <v>PL</v>
      </c>
      <c r="V290" s="87">
        <v>200000000</v>
      </c>
      <c r="W290" s="97" t="s">
        <v>194</v>
      </c>
      <c r="X290" s="98" t="s">
        <v>162</v>
      </c>
      <c r="Y290" s="88" t="s">
        <v>139</v>
      </c>
      <c r="Z290" s="88">
        <v>1</v>
      </c>
      <c r="AA290" s="88"/>
      <c r="AB290" s="57">
        <f t="shared" si="72"/>
        <v>350000</v>
      </c>
      <c r="AC290" s="87">
        <f>IF(AND(T290&gt;1,T290&lt;=200000000),'[26]Data Base PAKAI (INPUT)'!$E$24,IF(AND(T290&gt;200000000),'[26]Data Base PAKAI (INPUT)'!$M$24))</f>
        <v>4</v>
      </c>
      <c r="AD290" s="87">
        <f>IF(AND(T290&gt;1,T290&lt;=200000000),'[26]Data Base PAKAI (INPUT)'!$F$24,IF(AND(T290&gt;200000000,T290&lt;=1000000000),'[26]Data Base PAKAI (INPUT)'!$V$24,IF(AND(T290&gt;1000000000),'[26]Data Base PAKAI (INPUT)'!$Z$24)))</f>
        <v>1</v>
      </c>
      <c r="AE290" s="87">
        <f t="shared" si="73"/>
        <v>600000</v>
      </c>
      <c r="AF290" s="87">
        <f>IF(AND(T290&gt;1,T290&lt;=1000000000),'[26]Data Base PAKAI (INPUT)'!$E$25,IF(AND(T290&gt;1000000000,T290&lt;=5000000000),'[26]Data Base PAKAI (INPUT)'!$Y$25,IF(AND(T290&gt;5000000000,T290&lt;=10000000000),'[26]Data Base PAKAI (INPUT)'!$AG$25)))</f>
        <v>3</v>
      </c>
      <c r="AG290" s="87">
        <f>IF(AND(T290&gt;1,T290&lt;=100000000),'[26]Data Base PAKAI (INPUT)'!$F$25,IF(AND(T290&gt;100000000,T290&lt;=200000000),'[26]Data Base PAKAI (INPUT)'!$J$25,IF(AND(T290&gt;200000000,T290&lt;=250000000),'[26]Data Base PAKAI (INPUT)'!$N$25,IF(AND(T290&gt;250000000,T290&lt;=500000000),'[26]Data Base PAKAI (INPUT)'!$R$25,IF(AND(T290&gt;500000000,T290&lt;=1000000000),'[26]Data Base PAKAI (INPUT)'!$V$25,IF(AND(T290&gt;1000000000,T290&lt;=2500000000),'[26]Data Base PAKAI (INPUT)'!$Z$25,IF(AND(T290&gt;2500000000,T290&lt;=5000000000),'[26]Data Base PAKAI (INPUT)'!$AD$25,IF(AND(T290&gt;5000000000,T290&lt;=10000000000),'[26]Data Base PAKAI (INPUT)'!AH1251))))))))</f>
        <v>4</v>
      </c>
      <c r="AH290" s="87">
        <f t="shared" si="74"/>
        <v>1800000</v>
      </c>
      <c r="AI290" s="87">
        <f t="shared" si="75"/>
        <v>8000000</v>
      </c>
      <c r="AJ290" s="99">
        <f t="shared" si="76"/>
        <v>8000000</v>
      </c>
      <c r="AK290" s="87"/>
      <c r="AL290" s="57">
        <f t="shared" si="77"/>
        <v>181250000</v>
      </c>
    </row>
    <row r="291" spans="1:38" ht="43.5" thickBot="1" x14ac:dyDescent="0.3">
      <c r="A291" s="90"/>
      <c r="B291" s="90"/>
      <c r="C291" s="90"/>
      <c r="D291" s="90"/>
      <c r="E291" s="90"/>
      <c r="F291" s="90"/>
      <c r="G291" s="91"/>
      <c r="H291" s="91"/>
      <c r="I291" s="92"/>
      <c r="J291" s="110" t="s">
        <v>692</v>
      </c>
      <c r="K291" s="92" t="s">
        <v>764</v>
      </c>
      <c r="L291" s="92" t="e">
        <f>INDEX('[26]PENINGKATAN SALURAN DRAINASE'!$D$4:$D$90,MATCH('KEGIATAN DBMSDA 2022'!K291,'[26]PENINGKATAN SALURAN DRAINASE'!$D$4:$D$90,0))</f>
        <v>#N/A</v>
      </c>
      <c r="M291" s="92" t="s">
        <v>765</v>
      </c>
      <c r="N291" s="92" t="e">
        <f>INDEX([26]!BARU_1[KELURAHAN],MATCH('KEGIATAN DBMSDA 2022'!K291,[26]!BARU_1[JUDUL],0))</f>
        <v>#REF!</v>
      </c>
      <c r="O291" s="93" t="s">
        <v>127</v>
      </c>
      <c r="P291" s="100" t="s">
        <v>289</v>
      </c>
      <c r="Q291" s="94" t="e">
        <f>#REF!&amp;" "&amp;#REF!</f>
        <v>#REF!</v>
      </c>
      <c r="R291" s="95" t="s">
        <v>66</v>
      </c>
      <c r="S291" s="87"/>
      <c r="T291" s="57">
        <f t="shared" si="71"/>
        <v>150000000</v>
      </c>
      <c r="U291" s="96" t="str">
        <f t="shared" si="70"/>
        <v>PL</v>
      </c>
      <c r="V291" s="87">
        <v>150000000</v>
      </c>
      <c r="W291" s="97" t="s">
        <v>194</v>
      </c>
      <c r="X291" s="98" t="s">
        <v>162</v>
      </c>
      <c r="Y291" s="88" t="s">
        <v>139</v>
      </c>
      <c r="Z291" s="88">
        <v>1</v>
      </c>
      <c r="AA291" s="88"/>
      <c r="AB291" s="57">
        <f t="shared" si="72"/>
        <v>350000</v>
      </c>
      <c r="AC291" s="87">
        <f>IF(AND(T291&gt;1,T291&lt;=200000000),'[26]Data Base PAKAI (INPUT)'!$E$24,IF(AND(T291&gt;200000000),'[26]Data Base PAKAI (INPUT)'!$M$24))</f>
        <v>4</v>
      </c>
      <c r="AD291" s="87">
        <f>IF(AND(T291&gt;1,T291&lt;=200000000),'[26]Data Base PAKAI (INPUT)'!$F$24,IF(AND(T291&gt;200000000,T291&lt;=1000000000),'[26]Data Base PAKAI (INPUT)'!$V$24,IF(AND(T291&gt;1000000000),'[26]Data Base PAKAI (INPUT)'!$Z$24)))</f>
        <v>1</v>
      </c>
      <c r="AE291" s="87">
        <f t="shared" si="73"/>
        <v>600000</v>
      </c>
      <c r="AF291" s="87">
        <f>IF(AND(T291&gt;1,T291&lt;=1000000000),'[26]Data Base PAKAI (INPUT)'!$E$25,IF(AND(T291&gt;1000000000,T291&lt;=5000000000),'[26]Data Base PAKAI (INPUT)'!$Y$25,IF(AND(T291&gt;5000000000,T291&lt;=10000000000),'[26]Data Base PAKAI (INPUT)'!$AG$25)))</f>
        <v>3</v>
      </c>
      <c r="AG291" s="87">
        <f>IF(AND(T291&gt;1,T291&lt;=100000000),'[26]Data Base PAKAI (INPUT)'!$F$25,IF(AND(T291&gt;100000000,T291&lt;=200000000),'[26]Data Base PAKAI (INPUT)'!$J$25,IF(AND(T291&gt;200000000,T291&lt;=250000000),'[26]Data Base PAKAI (INPUT)'!$N$25,IF(AND(T291&gt;250000000,T291&lt;=500000000),'[26]Data Base PAKAI (INPUT)'!$R$25,IF(AND(T291&gt;500000000,T291&lt;=1000000000),'[26]Data Base PAKAI (INPUT)'!$V$25,IF(AND(T291&gt;1000000000,T291&lt;=2500000000),'[26]Data Base PAKAI (INPUT)'!$Z$25,IF(AND(T291&gt;2500000000,T291&lt;=5000000000),'[26]Data Base PAKAI (INPUT)'!$AD$25,IF(AND(T291&gt;5000000000,T291&lt;=10000000000),'[26]Data Base PAKAI (INPUT)'!AH1252))))))))</f>
        <v>4</v>
      </c>
      <c r="AH291" s="87">
        <f t="shared" si="74"/>
        <v>1800000</v>
      </c>
      <c r="AI291" s="87">
        <f t="shared" si="75"/>
        <v>6000000</v>
      </c>
      <c r="AJ291" s="99">
        <f t="shared" si="76"/>
        <v>6000000</v>
      </c>
      <c r="AK291" s="87"/>
      <c r="AL291" s="57">
        <f t="shared" si="77"/>
        <v>135250000</v>
      </c>
    </row>
    <row r="292" spans="1:38" ht="43.5" thickBot="1" x14ac:dyDescent="0.3">
      <c r="A292" s="90"/>
      <c r="B292" s="90"/>
      <c r="C292" s="90"/>
      <c r="D292" s="90"/>
      <c r="E292" s="90"/>
      <c r="F292" s="90"/>
      <c r="G292" s="91"/>
      <c r="H292" s="91"/>
      <c r="I292" s="92"/>
      <c r="J292" s="110" t="s">
        <v>692</v>
      </c>
      <c r="K292" s="92" t="s">
        <v>766</v>
      </c>
      <c r="L292" s="92" t="e">
        <f>INDEX('[26]PENINGKATAN SALURAN DRAINASE'!$D$4:$D$90,MATCH('KEGIATAN DBMSDA 2022'!K292,'[26]PENINGKATAN SALURAN DRAINASE'!$D$4:$D$90,0))</f>
        <v>#N/A</v>
      </c>
      <c r="M292" s="92" t="s">
        <v>767</v>
      </c>
      <c r="N292" s="92" t="e">
        <f>INDEX([26]!BARU_1[KELURAHAN],MATCH('KEGIATAN DBMSDA 2022'!K292,[26]!BARU_1[JUDUL],0))</f>
        <v>#REF!</v>
      </c>
      <c r="O292" s="93" t="s">
        <v>735</v>
      </c>
      <c r="P292" s="100" t="s">
        <v>289</v>
      </c>
      <c r="Q292" s="94" t="e">
        <f>#REF!&amp;" "&amp;#REF!</f>
        <v>#REF!</v>
      </c>
      <c r="R292" s="95" t="s">
        <v>66</v>
      </c>
      <c r="S292" s="87"/>
      <c r="T292" s="57">
        <f t="shared" si="71"/>
        <v>150000000</v>
      </c>
      <c r="U292" s="96" t="str">
        <f t="shared" si="70"/>
        <v>PL</v>
      </c>
      <c r="V292" s="87">
        <v>150000000</v>
      </c>
      <c r="W292" s="97" t="s">
        <v>194</v>
      </c>
      <c r="X292" s="98" t="s">
        <v>162</v>
      </c>
      <c r="Y292" s="88" t="s">
        <v>139</v>
      </c>
      <c r="Z292" s="88">
        <v>1</v>
      </c>
      <c r="AA292" s="88"/>
      <c r="AB292" s="57">
        <f t="shared" si="72"/>
        <v>350000</v>
      </c>
      <c r="AC292" s="87">
        <f>IF(AND(T292&gt;1,T292&lt;=200000000),'[26]Data Base PAKAI (INPUT)'!$E$24,IF(AND(T292&gt;200000000),'[26]Data Base PAKAI (INPUT)'!$M$24))</f>
        <v>4</v>
      </c>
      <c r="AD292" s="87">
        <f>IF(AND(T292&gt;1,T292&lt;=200000000),'[26]Data Base PAKAI (INPUT)'!$F$24,IF(AND(T292&gt;200000000,T292&lt;=1000000000),'[26]Data Base PAKAI (INPUT)'!$V$24,IF(AND(T292&gt;1000000000),'[26]Data Base PAKAI (INPUT)'!$Z$24)))</f>
        <v>1</v>
      </c>
      <c r="AE292" s="87">
        <f t="shared" si="73"/>
        <v>600000</v>
      </c>
      <c r="AF292" s="87">
        <f>IF(AND(T292&gt;1,T292&lt;=1000000000),'[26]Data Base PAKAI (INPUT)'!$E$25,IF(AND(T292&gt;1000000000,T292&lt;=5000000000),'[26]Data Base PAKAI (INPUT)'!$Y$25,IF(AND(T292&gt;5000000000,T292&lt;=10000000000),'[26]Data Base PAKAI (INPUT)'!$AG$25)))</f>
        <v>3</v>
      </c>
      <c r="AG292" s="87">
        <f>IF(AND(T292&gt;1,T292&lt;=100000000),'[26]Data Base PAKAI (INPUT)'!$F$25,IF(AND(T292&gt;100000000,T292&lt;=200000000),'[26]Data Base PAKAI (INPUT)'!$J$25,IF(AND(T292&gt;200000000,T292&lt;=250000000),'[26]Data Base PAKAI (INPUT)'!$N$25,IF(AND(T292&gt;250000000,T292&lt;=500000000),'[26]Data Base PAKAI (INPUT)'!$R$25,IF(AND(T292&gt;500000000,T292&lt;=1000000000),'[26]Data Base PAKAI (INPUT)'!$V$25,IF(AND(T292&gt;1000000000,T292&lt;=2500000000),'[26]Data Base PAKAI (INPUT)'!$Z$25,IF(AND(T292&gt;2500000000,T292&lt;=5000000000),'[26]Data Base PAKAI (INPUT)'!$AD$25,IF(AND(T292&gt;5000000000,T292&lt;=10000000000),'[26]Data Base PAKAI (INPUT)'!AH1253))))))))</f>
        <v>4</v>
      </c>
      <c r="AH292" s="87">
        <f t="shared" si="74"/>
        <v>1800000</v>
      </c>
      <c r="AI292" s="87">
        <f t="shared" si="75"/>
        <v>6000000</v>
      </c>
      <c r="AJ292" s="99">
        <f t="shared" si="76"/>
        <v>6000000</v>
      </c>
      <c r="AK292" s="87"/>
      <c r="AL292" s="57">
        <f t="shared" si="77"/>
        <v>135250000</v>
      </c>
    </row>
    <row r="293" spans="1:38" ht="43.5" thickBot="1" x14ac:dyDescent="0.3">
      <c r="A293" s="90"/>
      <c r="B293" s="90"/>
      <c r="C293" s="90"/>
      <c r="D293" s="90"/>
      <c r="E293" s="90"/>
      <c r="F293" s="90"/>
      <c r="G293" s="91"/>
      <c r="H293" s="91"/>
      <c r="I293" s="92"/>
      <c r="J293" s="92" t="s">
        <v>692</v>
      </c>
      <c r="K293" s="92" t="s">
        <v>768</v>
      </c>
      <c r="L293" s="92" t="e">
        <f>INDEX('[26]PENINGKATAN SALURAN DRAINASE'!$D$4:$D$90,MATCH('KEGIATAN DBMSDA 2022'!K293,'[26]PENINGKATAN SALURAN DRAINASE'!$D$4:$D$90,0))</f>
        <v>#N/A</v>
      </c>
      <c r="M293" s="92" t="s">
        <v>769</v>
      </c>
      <c r="N293" s="92" t="e">
        <f>INDEX([26]!BARU_1[KELURAHAN],MATCH('KEGIATAN DBMSDA 2022'!K293,[26]!BARU_1[JUDUL],0))</f>
        <v>#REF!</v>
      </c>
      <c r="O293" s="93" t="s">
        <v>735</v>
      </c>
      <c r="P293" s="100" t="s">
        <v>289</v>
      </c>
      <c r="Q293" s="94" t="e">
        <f>#REF!&amp;" "&amp;#REF!</f>
        <v>#REF!</v>
      </c>
      <c r="R293" s="95" t="s">
        <v>66</v>
      </c>
      <c r="S293" s="87"/>
      <c r="T293" s="57">
        <f t="shared" si="71"/>
        <v>200000000</v>
      </c>
      <c r="U293" s="96" t="str">
        <f t="shared" si="70"/>
        <v>PL</v>
      </c>
      <c r="V293" s="87">
        <v>200000000</v>
      </c>
      <c r="W293" s="97" t="s">
        <v>194</v>
      </c>
      <c r="X293" s="98" t="s">
        <v>162</v>
      </c>
      <c r="Y293" s="88" t="s">
        <v>139</v>
      </c>
      <c r="Z293" s="88">
        <v>1</v>
      </c>
      <c r="AA293" s="88"/>
      <c r="AB293" s="57">
        <f t="shared" si="72"/>
        <v>350000</v>
      </c>
      <c r="AC293" s="87">
        <f>IF(AND(T293&gt;1,T293&lt;=200000000),'[26]Data Base PAKAI (INPUT)'!$E$24,IF(AND(T293&gt;200000000),'[26]Data Base PAKAI (INPUT)'!$M$24))</f>
        <v>4</v>
      </c>
      <c r="AD293" s="87">
        <f>IF(AND(T293&gt;1,T293&lt;=200000000),'[26]Data Base PAKAI (INPUT)'!$F$24,IF(AND(T293&gt;200000000,T293&lt;=1000000000),'[26]Data Base PAKAI (INPUT)'!$V$24,IF(AND(T293&gt;1000000000),'[26]Data Base PAKAI (INPUT)'!$Z$24)))</f>
        <v>1</v>
      </c>
      <c r="AE293" s="87">
        <f t="shared" si="73"/>
        <v>600000</v>
      </c>
      <c r="AF293" s="87">
        <f>IF(AND(T293&gt;1,T293&lt;=1000000000),'[26]Data Base PAKAI (INPUT)'!$E$25,IF(AND(T293&gt;1000000000,T293&lt;=5000000000),'[26]Data Base PAKAI (INPUT)'!$Y$25,IF(AND(T293&gt;5000000000,T293&lt;=10000000000),'[26]Data Base PAKAI (INPUT)'!$AG$25)))</f>
        <v>3</v>
      </c>
      <c r="AG293" s="87">
        <f>IF(AND(T293&gt;1,T293&lt;=100000000),'[26]Data Base PAKAI (INPUT)'!$F$25,IF(AND(T293&gt;100000000,T293&lt;=200000000),'[26]Data Base PAKAI (INPUT)'!$J$25,IF(AND(T293&gt;200000000,T293&lt;=250000000),'[26]Data Base PAKAI (INPUT)'!$N$25,IF(AND(T293&gt;250000000,T293&lt;=500000000),'[26]Data Base PAKAI (INPUT)'!$R$25,IF(AND(T293&gt;500000000,T293&lt;=1000000000),'[26]Data Base PAKAI (INPUT)'!$V$25,IF(AND(T293&gt;1000000000,T293&lt;=2500000000),'[26]Data Base PAKAI (INPUT)'!$Z$25,IF(AND(T293&gt;2500000000,T293&lt;=5000000000),'[26]Data Base PAKAI (INPUT)'!$AD$25,IF(AND(T293&gt;5000000000,T293&lt;=10000000000),'[26]Data Base PAKAI (INPUT)'!AH1254))))))))</f>
        <v>4</v>
      </c>
      <c r="AH293" s="87">
        <f t="shared" si="74"/>
        <v>1800000</v>
      </c>
      <c r="AI293" s="87">
        <f t="shared" si="75"/>
        <v>8000000</v>
      </c>
      <c r="AJ293" s="99">
        <f t="shared" si="76"/>
        <v>8000000</v>
      </c>
      <c r="AK293" s="87"/>
      <c r="AL293" s="57">
        <f t="shared" si="77"/>
        <v>181250000</v>
      </c>
    </row>
    <row r="294" spans="1:38" ht="43.5" thickBot="1" x14ac:dyDescent="0.3">
      <c r="A294" s="90"/>
      <c r="B294" s="90"/>
      <c r="C294" s="90"/>
      <c r="D294" s="90"/>
      <c r="E294" s="90"/>
      <c r="F294" s="90"/>
      <c r="G294" s="91"/>
      <c r="H294" s="91"/>
      <c r="I294" s="92"/>
      <c r="J294" s="92" t="s">
        <v>692</v>
      </c>
      <c r="K294" s="92" t="s">
        <v>770</v>
      </c>
      <c r="L294" s="92" t="e">
        <f>INDEX('[26]PENINGKATAN SALURAN DRAINASE'!$D$4:$D$90,MATCH('KEGIATAN DBMSDA 2022'!K294,'[26]PENINGKATAN SALURAN DRAINASE'!$D$4:$D$90,0))</f>
        <v>#N/A</v>
      </c>
      <c r="M294" s="92" t="s">
        <v>771</v>
      </c>
      <c r="N294" s="92" t="e">
        <f>INDEX([26]!BARU_1[KELURAHAN],MATCH('KEGIATAN DBMSDA 2022'!K294,[26]!BARU_1[JUDUL],0))</f>
        <v>#REF!</v>
      </c>
      <c r="O294" s="93" t="s">
        <v>735</v>
      </c>
      <c r="P294" s="100" t="s">
        <v>229</v>
      </c>
      <c r="Q294" s="94" t="e">
        <f>#REF!&amp;" "&amp;#REF!</f>
        <v>#REF!</v>
      </c>
      <c r="R294" s="95" t="s">
        <v>66</v>
      </c>
      <c r="S294" s="87"/>
      <c r="T294" s="57">
        <f t="shared" si="71"/>
        <v>150000000</v>
      </c>
      <c r="U294" s="96" t="str">
        <f t="shared" si="70"/>
        <v>PL</v>
      </c>
      <c r="V294" s="87">
        <v>150000000</v>
      </c>
      <c r="W294" s="97" t="s">
        <v>194</v>
      </c>
      <c r="X294" s="98" t="s">
        <v>162</v>
      </c>
      <c r="Y294" s="88" t="s">
        <v>139</v>
      </c>
      <c r="Z294" s="88">
        <v>1</v>
      </c>
      <c r="AA294" s="88"/>
      <c r="AB294" s="57">
        <f t="shared" si="72"/>
        <v>350000</v>
      </c>
      <c r="AC294" s="87">
        <f>IF(AND(T294&gt;1,T294&lt;=200000000),'[26]Data Base PAKAI (INPUT)'!$E$24,IF(AND(T294&gt;200000000),'[26]Data Base PAKAI (INPUT)'!$M$24))</f>
        <v>4</v>
      </c>
      <c r="AD294" s="87">
        <f>IF(AND(T294&gt;1,T294&lt;=200000000),'[26]Data Base PAKAI (INPUT)'!$F$24,IF(AND(T294&gt;200000000,T294&lt;=1000000000),'[26]Data Base PAKAI (INPUT)'!$V$24,IF(AND(T294&gt;1000000000),'[26]Data Base PAKAI (INPUT)'!$Z$24)))</f>
        <v>1</v>
      </c>
      <c r="AE294" s="87">
        <f t="shared" si="73"/>
        <v>600000</v>
      </c>
      <c r="AF294" s="87">
        <f>IF(AND(T294&gt;1,T294&lt;=1000000000),'[26]Data Base PAKAI (INPUT)'!$E$25,IF(AND(T294&gt;1000000000,T294&lt;=5000000000),'[26]Data Base PAKAI (INPUT)'!$Y$25,IF(AND(T294&gt;5000000000,T294&lt;=10000000000),'[26]Data Base PAKAI (INPUT)'!$AG$25)))</f>
        <v>3</v>
      </c>
      <c r="AG294" s="87">
        <f>IF(AND(T294&gt;1,T294&lt;=100000000),'[26]Data Base PAKAI (INPUT)'!$F$25,IF(AND(T294&gt;100000000,T294&lt;=200000000),'[26]Data Base PAKAI (INPUT)'!$J$25,IF(AND(T294&gt;200000000,T294&lt;=250000000),'[26]Data Base PAKAI (INPUT)'!$N$25,IF(AND(T294&gt;250000000,T294&lt;=500000000),'[26]Data Base PAKAI (INPUT)'!$R$25,IF(AND(T294&gt;500000000,T294&lt;=1000000000),'[26]Data Base PAKAI (INPUT)'!$V$25,IF(AND(T294&gt;1000000000,T294&lt;=2500000000),'[26]Data Base PAKAI (INPUT)'!$Z$25,IF(AND(T294&gt;2500000000,T294&lt;=5000000000),'[26]Data Base PAKAI (INPUT)'!$AD$25,IF(AND(T294&gt;5000000000,T294&lt;=10000000000),'[26]Data Base PAKAI (INPUT)'!AH1255))))))))</f>
        <v>4</v>
      </c>
      <c r="AH294" s="87">
        <f t="shared" si="74"/>
        <v>1800000</v>
      </c>
      <c r="AI294" s="87">
        <f t="shared" si="75"/>
        <v>6000000</v>
      </c>
      <c r="AJ294" s="99">
        <f t="shared" si="76"/>
        <v>6000000</v>
      </c>
      <c r="AK294" s="87"/>
      <c r="AL294" s="57">
        <f t="shared" si="77"/>
        <v>135250000</v>
      </c>
    </row>
    <row r="295" spans="1:38" ht="43.5" thickBot="1" x14ac:dyDescent="0.3">
      <c r="A295" s="90"/>
      <c r="B295" s="90"/>
      <c r="C295" s="90"/>
      <c r="D295" s="90"/>
      <c r="E295" s="90"/>
      <c r="F295" s="90"/>
      <c r="G295" s="91"/>
      <c r="H295" s="91"/>
      <c r="I295" s="92"/>
      <c r="J295" s="92" t="s">
        <v>692</v>
      </c>
      <c r="K295" s="92" t="s">
        <v>772</v>
      </c>
      <c r="L295" s="92" t="e">
        <f>INDEX('[26]PENINGKATAN SALURAN DRAINASE'!$D$4:$D$90,MATCH('KEGIATAN DBMSDA 2022'!K295,'[26]PENINGKATAN SALURAN DRAINASE'!$D$4:$D$90,0))</f>
        <v>#N/A</v>
      </c>
      <c r="M295" s="92" t="s">
        <v>773</v>
      </c>
      <c r="N295" s="92" t="e">
        <f>INDEX([26]!BARU_1[KELURAHAN],MATCH('KEGIATAN DBMSDA 2022'!K295,[26]!BARU_1[JUDUL],0))</f>
        <v>#REF!</v>
      </c>
      <c r="O295" s="93" t="s">
        <v>735</v>
      </c>
      <c r="P295" s="100" t="s">
        <v>302</v>
      </c>
      <c r="Q295" s="94" t="e">
        <f>#REF!&amp;" "&amp;#REF!</f>
        <v>#REF!</v>
      </c>
      <c r="R295" s="95" t="s">
        <v>66</v>
      </c>
      <c r="S295" s="87"/>
      <c r="T295" s="57">
        <f t="shared" si="71"/>
        <v>200000000</v>
      </c>
      <c r="U295" s="96" t="str">
        <f t="shared" si="70"/>
        <v>PL</v>
      </c>
      <c r="V295" s="87">
        <v>200000000</v>
      </c>
      <c r="W295" s="97" t="s">
        <v>194</v>
      </c>
      <c r="X295" s="98" t="s">
        <v>162</v>
      </c>
      <c r="Y295" s="88" t="s">
        <v>139</v>
      </c>
      <c r="Z295" s="88">
        <v>1</v>
      </c>
      <c r="AA295" s="88"/>
      <c r="AB295" s="57">
        <f t="shared" si="72"/>
        <v>350000</v>
      </c>
      <c r="AC295" s="87">
        <f>IF(AND(T295&gt;1,T295&lt;=200000000),'[26]Data Base PAKAI (INPUT)'!$E$24,IF(AND(T295&gt;200000000),'[26]Data Base PAKAI (INPUT)'!$M$24))</f>
        <v>4</v>
      </c>
      <c r="AD295" s="87">
        <f>IF(AND(T295&gt;1,T295&lt;=200000000),'[26]Data Base PAKAI (INPUT)'!$F$24,IF(AND(T295&gt;200000000,T295&lt;=1000000000),'[26]Data Base PAKAI (INPUT)'!$V$24,IF(AND(T295&gt;1000000000),'[26]Data Base PAKAI (INPUT)'!$Z$24)))</f>
        <v>1</v>
      </c>
      <c r="AE295" s="87">
        <f t="shared" si="73"/>
        <v>600000</v>
      </c>
      <c r="AF295" s="87">
        <f>IF(AND(T295&gt;1,T295&lt;=1000000000),'[26]Data Base PAKAI (INPUT)'!$E$25,IF(AND(T295&gt;1000000000,T295&lt;=5000000000),'[26]Data Base PAKAI (INPUT)'!$Y$25,IF(AND(T295&gt;5000000000,T295&lt;=10000000000),'[26]Data Base PAKAI (INPUT)'!$AG$25)))</f>
        <v>3</v>
      </c>
      <c r="AG295" s="87">
        <f>IF(AND(T295&gt;1,T295&lt;=100000000),'[26]Data Base PAKAI (INPUT)'!$F$25,IF(AND(T295&gt;100000000,T295&lt;=200000000),'[26]Data Base PAKAI (INPUT)'!$J$25,IF(AND(T295&gt;200000000,T295&lt;=250000000),'[26]Data Base PAKAI (INPUT)'!$N$25,IF(AND(T295&gt;250000000,T295&lt;=500000000),'[26]Data Base PAKAI (INPUT)'!$R$25,IF(AND(T295&gt;500000000,T295&lt;=1000000000),'[26]Data Base PAKAI (INPUT)'!$V$25,IF(AND(T295&gt;1000000000,T295&lt;=2500000000),'[26]Data Base PAKAI (INPUT)'!$Z$25,IF(AND(T295&gt;2500000000,T295&lt;=5000000000),'[26]Data Base PAKAI (INPUT)'!$AD$25,IF(AND(T295&gt;5000000000,T295&lt;=10000000000),'[26]Data Base PAKAI (INPUT)'!AH1256))))))))</f>
        <v>4</v>
      </c>
      <c r="AH295" s="87">
        <f t="shared" si="74"/>
        <v>1800000</v>
      </c>
      <c r="AI295" s="87">
        <f t="shared" si="75"/>
        <v>8000000</v>
      </c>
      <c r="AJ295" s="99">
        <f t="shared" si="76"/>
        <v>8000000</v>
      </c>
      <c r="AK295" s="87"/>
      <c r="AL295" s="57">
        <f t="shared" si="77"/>
        <v>181250000</v>
      </c>
    </row>
    <row r="296" spans="1:38" ht="43.5" thickBot="1" x14ac:dyDescent="0.3">
      <c r="A296" s="90"/>
      <c r="B296" s="90"/>
      <c r="C296" s="90"/>
      <c r="D296" s="90"/>
      <c r="E296" s="90"/>
      <c r="F296" s="90"/>
      <c r="G296" s="91"/>
      <c r="H296" s="91"/>
      <c r="I296" s="92"/>
      <c r="J296" s="110" t="s">
        <v>692</v>
      </c>
      <c r="K296" s="92" t="s">
        <v>774</v>
      </c>
      <c r="L296" s="92" t="e">
        <f>INDEX('[26]PENINGKATAN SALURAN DRAINASE'!$D$4:$D$90,MATCH('KEGIATAN DBMSDA 2022'!K296,'[26]PENINGKATAN SALURAN DRAINASE'!$D$4:$D$90,0))</f>
        <v>#N/A</v>
      </c>
      <c r="M296" s="92" t="s">
        <v>775</v>
      </c>
      <c r="N296" s="92" t="e">
        <f>INDEX([26]!BARU_1[KELURAHAN],MATCH('KEGIATAN DBMSDA 2022'!K296,[26]!BARU_1[JUDUL],0))</f>
        <v>#REF!</v>
      </c>
      <c r="O296" s="93" t="s">
        <v>735</v>
      </c>
      <c r="P296" s="100" t="s">
        <v>229</v>
      </c>
      <c r="Q296" s="94" t="e">
        <f>#REF!&amp;" "&amp;#REF!</f>
        <v>#REF!</v>
      </c>
      <c r="R296" s="95" t="s">
        <v>66</v>
      </c>
      <c r="S296" s="87"/>
      <c r="T296" s="57">
        <f t="shared" si="71"/>
        <v>200000000</v>
      </c>
      <c r="U296" s="96" t="str">
        <f t="shared" si="70"/>
        <v>PL</v>
      </c>
      <c r="V296" s="87">
        <v>200000000</v>
      </c>
      <c r="W296" s="97" t="s">
        <v>194</v>
      </c>
      <c r="X296" s="98" t="s">
        <v>162</v>
      </c>
      <c r="Y296" s="88" t="s">
        <v>139</v>
      </c>
      <c r="Z296" s="88">
        <v>1</v>
      </c>
      <c r="AA296" s="88"/>
      <c r="AB296" s="57">
        <f t="shared" si="72"/>
        <v>350000</v>
      </c>
      <c r="AC296" s="87">
        <f>IF(AND(T296&gt;1,T296&lt;=200000000),'[26]Data Base PAKAI (INPUT)'!$E$24,IF(AND(T296&gt;200000000),'[26]Data Base PAKAI (INPUT)'!$M$24))</f>
        <v>4</v>
      </c>
      <c r="AD296" s="87">
        <f>IF(AND(T296&gt;1,T296&lt;=200000000),'[26]Data Base PAKAI (INPUT)'!$F$24,IF(AND(T296&gt;200000000,T296&lt;=1000000000),'[26]Data Base PAKAI (INPUT)'!$V$24,IF(AND(T296&gt;1000000000),'[26]Data Base PAKAI (INPUT)'!$Z$24)))</f>
        <v>1</v>
      </c>
      <c r="AE296" s="87">
        <f t="shared" si="73"/>
        <v>600000</v>
      </c>
      <c r="AF296" s="87">
        <f>IF(AND(T296&gt;1,T296&lt;=1000000000),'[26]Data Base PAKAI (INPUT)'!$E$25,IF(AND(T296&gt;1000000000,T296&lt;=5000000000),'[26]Data Base PAKAI (INPUT)'!$Y$25,IF(AND(T296&gt;5000000000,T296&lt;=10000000000),'[26]Data Base PAKAI (INPUT)'!$AG$25)))</f>
        <v>3</v>
      </c>
      <c r="AG296" s="87">
        <f>IF(AND(T296&gt;1,T296&lt;=100000000),'[26]Data Base PAKAI (INPUT)'!$F$25,IF(AND(T296&gt;100000000,T296&lt;=200000000),'[26]Data Base PAKAI (INPUT)'!$J$25,IF(AND(T296&gt;200000000,T296&lt;=250000000),'[26]Data Base PAKAI (INPUT)'!$N$25,IF(AND(T296&gt;250000000,T296&lt;=500000000),'[26]Data Base PAKAI (INPUT)'!$R$25,IF(AND(T296&gt;500000000,T296&lt;=1000000000),'[26]Data Base PAKAI (INPUT)'!$V$25,IF(AND(T296&gt;1000000000,T296&lt;=2500000000),'[26]Data Base PAKAI (INPUT)'!$Z$25,IF(AND(T296&gt;2500000000,T296&lt;=5000000000),'[26]Data Base PAKAI (INPUT)'!$AD$25,IF(AND(T296&gt;5000000000,T296&lt;=10000000000),'[26]Data Base PAKAI (INPUT)'!AH1257))))))))</f>
        <v>4</v>
      </c>
      <c r="AH296" s="87">
        <f t="shared" si="74"/>
        <v>1800000</v>
      </c>
      <c r="AI296" s="87">
        <f t="shared" si="75"/>
        <v>8000000</v>
      </c>
      <c r="AJ296" s="99">
        <f t="shared" si="76"/>
        <v>8000000</v>
      </c>
      <c r="AK296" s="87"/>
      <c r="AL296" s="57">
        <f t="shared" si="77"/>
        <v>181250000</v>
      </c>
    </row>
    <row r="297" spans="1:38" ht="43.5" thickBot="1" x14ac:dyDescent="0.3">
      <c r="A297" s="90"/>
      <c r="B297" s="90"/>
      <c r="C297" s="90"/>
      <c r="D297" s="90"/>
      <c r="E297" s="90"/>
      <c r="F297" s="90"/>
      <c r="G297" s="91"/>
      <c r="H297" s="91"/>
      <c r="I297" s="92"/>
      <c r="J297" s="110" t="s">
        <v>692</v>
      </c>
      <c r="K297" s="92" t="s">
        <v>776</v>
      </c>
      <c r="L297" s="92" t="e">
        <f>INDEX('[26]PENINGKATAN SALURAN DRAINASE'!$D$4:$D$90,MATCH('KEGIATAN DBMSDA 2022'!K297,'[26]PENINGKATAN SALURAN DRAINASE'!$D$4:$D$90,0))</f>
        <v>#N/A</v>
      </c>
      <c r="M297" s="92" t="s">
        <v>777</v>
      </c>
      <c r="N297" s="92" t="e">
        <f>INDEX([26]!BARU_1[KELURAHAN],MATCH('KEGIATAN DBMSDA 2022'!K297,[26]!BARU_1[JUDUL],0))</f>
        <v>#REF!</v>
      </c>
      <c r="O297" s="93" t="s">
        <v>735</v>
      </c>
      <c r="P297" s="100" t="s">
        <v>302</v>
      </c>
      <c r="Q297" s="94" t="e">
        <f>#REF!&amp;" "&amp;#REF!</f>
        <v>#REF!</v>
      </c>
      <c r="R297" s="95" t="s">
        <v>66</v>
      </c>
      <c r="S297" s="87"/>
      <c r="T297" s="57">
        <f t="shared" si="71"/>
        <v>600000000</v>
      </c>
      <c r="U297" s="96" t="str">
        <f t="shared" si="70"/>
        <v>LELANG</v>
      </c>
      <c r="V297" s="87">
        <v>600000000</v>
      </c>
      <c r="W297" s="97" t="s">
        <v>194</v>
      </c>
      <c r="X297" s="98" t="s">
        <v>162</v>
      </c>
      <c r="Y297" s="98" t="s">
        <v>139</v>
      </c>
      <c r="Z297" s="88">
        <v>1</v>
      </c>
      <c r="AA297" s="98"/>
      <c r="AB297" s="57">
        <f t="shared" si="72"/>
        <v>750000</v>
      </c>
      <c r="AC297" s="87">
        <f>IF(AND(T297&gt;1,T297&lt;=200000000),'[26]Data Base PAKAI (INPUT)'!$E$24,IF(AND(T297&gt;200000000),'[26]Data Base PAKAI (INPUT)'!$M$24))</f>
        <v>6</v>
      </c>
      <c r="AD297" s="87">
        <f>IF(AND(T297&gt;1,T297&lt;=200000000),'[26]Data Base PAKAI (INPUT)'!$F$24,IF(AND(T297&gt;200000000,T297&lt;=1000000000),'[26]Data Base PAKAI (INPUT)'!$V$24,IF(AND(T297&gt;1000000000),'[26]Data Base PAKAI (INPUT)'!$Z$24)))</f>
        <v>2</v>
      </c>
      <c r="AE297" s="87">
        <f t="shared" si="73"/>
        <v>1800000</v>
      </c>
      <c r="AF297" s="87">
        <f>IF(AND(T297&gt;1,T297&lt;=1000000000),'[26]Data Base PAKAI (INPUT)'!$E$25,IF(AND(T297&gt;1000000000,T297&lt;=5000000000),'[26]Data Base PAKAI (INPUT)'!$Y$25,IF(AND(T297&gt;5000000000,T297&lt;=10000000000),'[26]Data Base PAKAI (INPUT)'!$AG$25)))</f>
        <v>3</v>
      </c>
      <c r="AG297" s="87">
        <f>IF(AND(T297&gt;1,T297&lt;=100000000),'[26]Data Base PAKAI (INPUT)'!$F$25,IF(AND(T297&gt;100000000,T297&lt;=200000000),'[26]Data Base PAKAI (INPUT)'!$J$25,IF(AND(T297&gt;200000000,T297&lt;=250000000),'[26]Data Base PAKAI (INPUT)'!$N$25,IF(AND(T297&gt;250000000,T297&lt;=500000000),'[26]Data Base PAKAI (INPUT)'!$R$25,IF(AND(T297&gt;500000000,T297&lt;=1000000000),'[26]Data Base PAKAI (INPUT)'!$V$25,IF(AND(T297&gt;1000000000,T297&lt;=2500000000),'[26]Data Base PAKAI (INPUT)'!$Z$25,IF(AND(T297&gt;2500000000,T297&lt;=5000000000),'[26]Data Base PAKAI (INPUT)'!$AD$25,IF(AND(T297&gt;5000000000,T297&lt;=10000000000),'[26]Data Base PAKAI (INPUT)'!AH1258))))))))</f>
        <v>7</v>
      </c>
      <c r="AH297" s="87">
        <f t="shared" si="74"/>
        <v>3150000</v>
      </c>
      <c r="AI297" s="87">
        <f t="shared" si="75"/>
        <v>24000000</v>
      </c>
      <c r="AJ297" s="99">
        <f t="shared" si="76"/>
        <v>24000000</v>
      </c>
      <c r="AK297" s="87"/>
      <c r="AL297" s="57">
        <f t="shared" si="77"/>
        <v>546300000</v>
      </c>
    </row>
    <row r="298" spans="1:38" ht="43.5" thickBot="1" x14ac:dyDescent="0.3">
      <c r="A298" s="90"/>
      <c r="B298" s="90"/>
      <c r="C298" s="90"/>
      <c r="D298" s="90"/>
      <c r="E298" s="90"/>
      <c r="F298" s="90"/>
      <c r="G298" s="91"/>
      <c r="H298" s="91"/>
      <c r="I298" s="92"/>
      <c r="J298" s="110" t="s">
        <v>692</v>
      </c>
      <c r="K298" s="92" t="s">
        <v>778</v>
      </c>
      <c r="L298" s="92" t="e">
        <f>INDEX('[26]PENINGKATAN SALURAN DRAINASE'!$D$4:$D$90,MATCH('KEGIATAN DBMSDA 2022'!K298,'[26]PENINGKATAN SALURAN DRAINASE'!$D$4:$D$90,0))</f>
        <v>#N/A</v>
      </c>
      <c r="M298" s="92" t="s">
        <v>779</v>
      </c>
      <c r="N298" s="92" t="e">
        <f>INDEX([26]!BARU_1[KELURAHAN],MATCH('KEGIATAN DBMSDA 2022'!K298,[26]!BARU_1[JUDUL],0))</f>
        <v>#REF!</v>
      </c>
      <c r="O298" s="93" t="s">
        <v>735</v>
      </c>
      <c r="P298" s="100" t="s">
        <v>271</v>
      </c>
      <c r="Q298" s="94" t="e">
        <f>#REF!&amp;" "&amp;#REF!</f>
        <v>#REF!</v>
      </c>
      <c r="R298" s="95" t="s">
        <v>66</v>
      </c>
      <c r="S298" s="87"/>
      <c r="T298" s="57">
        <f t="shared" si="71"/>
        <v>200000000</v>
      </c>
      <c r="U298" s="96" t="str">
        <f t="shared" si="70"/>
        <v>PL</v>
      </c>
      <c r="V298" s="87">
        <v>200000000</v>
      </c>
      <c r="W298" s="97" t="s">
        <v>194</v>
      </c>
      <c r="X298" s="98" t="s">
        <v>162</v>
      </c>
      <c r="Y298" s="88" t="s">
        <v>139</v>
      </c>
      <c r="Z298" s="88">
        <v>1</v>
      </c>
      <c r="AA298" s="88"/>
      <c r="AB298" s="57">
        <f t="shared" si="72"/>
        <v>350000</v>
      </c>
      <c r="AC298" s="87">
        <f>IF(AND(T298&gt;1,T298&lt;=200000000),'[26]Data Base PAKAI (INPUT)'!$E$24,IF(AND(T298&gt;200000000),'[26]Data Base PAKAI (INPUT)'!$M$24))</f>
        <v>4</v>
      </c>
      <c r="AD298" s="87">
        <f>IF(AND(T298&gt;1,T298&lt;=200000000),'[26]Data Base PAKAI (INPUT)'!$F$24,IF(AND(T298&gt;200000000,T298&lt;=1000000000),'[26]Data Base PAKAI (INPUT)'!$V$24,IF(AND(T298&gt;1000000000),'[26]Data Base PAKAI (INPUT)'!$Z$24)))</f>
        <v>1</v>
      </c>
      <c r="AE298" s="87">
        <f t="shared" si="73"/>
        <v>600000</v>
      </c>
      <c r="AF298" s="87">
        <f>IF(AND(T298&gt;1,T298&lt;=1000000000),'[26]Data Base PAKAI (INPUT)'!$E$25,IF(AND(T298&gt;1000000000,T298&lt;=5000000000),'[26]Data Base PAKAI (INPUT)'!$Y$25,IF(AND(T298&gt;5000000000,T298&lt;=10000000000),'[26]Data Base PAKAI (INPUT)'!$AG$25)))</f>
        <v>3</v>
      </c>
      <c r="AG298" s="87">
        <f>IF(AND(T298&gt;1,T298&lt;=100000000),'[26]Data Base PAKAI (INPUT)'!$F$25,IF(AND(T298&gt;100000000,T298&lt;=200000000),'[26]Data Base PAKAI (INPUT)'!$J$25,IF(AND(T298&gt;200000000,T298&lt;=250000000),'[26]Data Base PAKAI (INPUT)'!$N$25,IF(AND(T298&gt;250000000,T298&lt;=500000000),'[26]Data Base PAKAI (INPUT)'!$R$25,IF(AND(T298&gt;500000000,T298&lt;=1000000000),'[26]Data Base PAKAI (INPUT)'!$V$25,IF(AND(T298&gt;1000000000,T298&lt;=2500000000),'[26]Data Base PAKAI (INPUT)'!$Z$25,IF(AND(T298&gt;2500000000,T298&lt;=5000000000),'[26]Data Base PAKAI (INPUT)'!$AD$25,IF(AND(T298&gt;5000000000,T298&lt;=10000000000),'[26]Data Base PAKAI (INPUT)'!AH1259))))))))</f>
        <v>4</v>
      </c>
      <c r="AH298" s="87">
        <f t="shared" si="74"/>
        <v>1800000</v>
      </c>
      <c r="AI298" s="87">
        <f t="shared" si="75"/>
        <v>8000000</v>
      </c>
      <c r="AJ298" s="99">
        <f t="shared" si="76"/>
        <v>8000000</v>
      </c>
      <c r="AK298" s="87"/>
      <c r="AL298" s="57">
        <f t="shared" si="77"/>
        <v>181250000</v>
      </c>
    </row>
    <row r="299" spans="1:38" ht="43.5" thickBot="1" x14ac:dyDescent="0.3">
      <c r="A299" s="90"/>
      <c r="B299" s="90"/>
      <c r="C299" s="90"/>
      <c r="D299" s="90"/>
      <c r="E299" s="90"/>
      <c r="F299" s="90"/>
      <c r="G299" s="91"/>
      <c r="H299" s="91"/>
      <c r="I299" s="92"/>
      <c r="J299" s="110" t="s">
        <v>692</v>
      </c>
      <c r="K299" s="92" t="s">
        <v>780</v>
      </c>
      <c r="L299" s="92" t="e">
        <f>INDEX('[26]PENINGKATAN SALURAN DRAINASE'!$D$4:$D$90,MATCH('KEGIATAN DBMSDA 2022'!K299,'[26]PENINGKATAN SALURAN DRAINASE'!$D$4:$D$90,0))</f>
        <v>#N/A</v>
      </c>
      <c r="M299" s="92" t="s">
        <v>781</v>
      </c>
      <c r="N299" s="92" t="e">
        <f>INDEX([26]!BARU_1[KELURAHAN],MATCH('KEGIATAN DBMSDA 2022'!K299,[26]!BARU_1[JUDUL],0))</f>
        <v>#REF!</v>
      </c>
      <c r="O299" s="93" t="s">
        <v>201</v>
      </c>
      <c r="P299" s="100" t="s">
        <v>239</v>
      </c>
      <c r="Q299" s="94" t="e">
        <f>#REF!&amp;" "&amp;#REF!</f>
        <v>#REF!</v>
      </c>
      <c r="R299" s="95" t="s">
        <v>66</v>
      </c>
      <c r="S299" s="87"/>
      <c r="T299" s="57">
        <f t="shared" si="71"/>
        <v>150000000</v>
      </c>
      <c r="U299" s="96" t="str">
        <f t="shared" si="70"/>
        <v>PL</v>
      </c>
      <c r="V299" s="87">
        <v>150000000</v>
      </c>
      <c r="W299" s="97" t="s">
        <v>782</v>
      </c>
      <c r="X299" s="98" t="s">
        <v>162</v>
      </c>
      <c r="Y299" s="88" t="s">
        <v>139</v>
      </c>
      <c r="Z299" s="88">
        <v>1</v>
      </c>
      <c r="AA299" s="88"/>
      <c r="AB299" s="57">
        <f t="shared" si="72"/>
        <v>350000</v>
      </c>
      <c r="AC299" s="87">
        <f>IF(AND(T299&gt;1,T299&lt;=200000000),'[26]Data Base PAKAI (INPUT)'!$E$24,IF(AND(T299&gt;200000000),'[26]Data Base PAKAI (INPUT)'!$M$24))</f>
        <v>4</v>
      </c>
      <c r="AD299" s="87">
        <f>IF(AND(T299&gt;1,T299&lt;=200000000),'[26]Data Base PAKAI (INPUT)'!$F$24,IF(AND(T299&gt;200000000,T299&lt;=1000000000),'[26]Data Base PAKAI (INPUT)'!$V$24,IF(AND(T299&gt;1000000000),'[26]Data Base PAKAI (INPUT)'!$Z$24)))</f>
        <v>1</v>
      </c>
      <c r="AE299" s="87">
        <f t="shared" si="73"/>
        <v>600000</v>
      </c>
      <c r="AF299" s="87">
        <f>IF(AND(T299&gt;1,T299&lt;=1000000000),'[26]Data Base PAKAI (INPUT)'!$E$25,IF(AND(T299&gt;1000000000,T299&lt;=5000000000),'[26]Data Base PAKAI (INPUT)'!$Y$25,IF(AND(T299&gt;5000000000,T299&lt;=10000000000),'[26]Data Base PAKAI (INPUT)'!$AG$25)))</f>
        <v>3</v>
      </c>
      <c r="AG299" s="87">
        <f>IF(AND(T299&gt;1,T299&lt;=100000000),'[26]Data Base PAKAI (INPUT)'!$F$25,IF(AND(T299&gt;100000000,T299&lt;=200000000),'[26]Data Base PAKAI (INPUT)'!$J$25,IF(AND(T299&gt;200000000,T299&lt;=250000000),'[26]Data Base PAKAI (INPUT)'!$N$25,IF(AND(T299&gt;250000000,T299&lt;=500000000),'[26]Data Base PAKAI (INPUT)'!$R$25,IF(AND(T299&gt;500000000,T299&lt;=1000000000),'[26]Data Base PAKAI (INPUT)'!$V$25,IF(AND(T299&gt;1000000000,T299&lt;=2500000000),'[26]Data Base PAKAI (INPUT)'!$Z$25,IF(AND(T299&gt;2500000000,T299&lt;=5000000000),'[26]Data Base PAKAI (INPUT)'!$AD$25,IF(AND(T299&gt;5000000000,T299&lt;=10000000000),'[26]Data Base PAKAI (INPUT)'!AH1261))))))))</f>
        <v>4</v>
      </c>
      <c r="AH299" s="87">
        <f t="shared" si="74"/>
        <v>1800000</v>
      </c>
      <c r="AI299" s="87">
        <f t="shared" si="75"/>
        <v>6000000</v>
      </c>
      <c r="AJ299" s="99">
        <f t="shared" si="76"/>
        <v>6000000</v>
      </c>
      <c r="AK299" s="87"/>
      <c r="AL299" s="57">
        <f t="shared" si="77"/>
        <v>135250000</v>
      </c>
    </row>
    <row r="300" spans="1:38" ht="43.5" thickBot="1" x14ac:dyDescent="0.3">
      <c r="A300" s="90"/>
      <c r="B300" s="90"/>
      <c r="C300" s="90"/>
      <c r="D300" s="90"/>
      <c r="E300" s="90"/>
      <c r="F300" s="90"/>
      <c r="G300" s="91"/>
      <c r="H300" s="91"/>
      <c r="I300" s="92"/>
      <c r="J300" s="110" t="s">
        <v>692</v>
      </c>
      <c r="K300" s="92" t="s">
        <v>783</v>
      </c>
      <c r="L300" s="92" t="e">
        <f>INDEX('[26]PENINGKATAN SALURAN DRAINASE'!$D$4:$D$90,MATCH('KEGIATAN DBMSDA 2022'!K300,'[26]PENINGKATAN SALURAN DRAINASE'!$D$4:$D$90,0))</f>
        <v>#N/A</v>
      </c>
      <c r="M300" s="92" t="s">
        <v>784</v>
      </c>
      <c r="N300" s="92" t="e">
        <f>INDEX([26]!BARU_1[KELURAHAN],MATCH('KEGIATAN DBMSDA 2022'!K300,[26]!BARU_1[JUDUL],0))</f>
        <v>#REF!</v>
      </c>
      <c r="O300" s="93" t="s">
        <v>201</v>
      </c>
      <c r="P300" s="100" t="s">
        <v>239</v>
      </c>
      <c r="Q300" s="94" t="e">
        <f>#REF!&amp;" "&amp;#REF!</f>
        <v>#REF!</v>
      </c>
      <c r="R300" s="95" t="s">
        <v>66</v>
      </c>
      <c r="S300" s="87"/>
      <c r="T300" s="57">
        <f t="shared" si="71"/>
        <v>150000000</v>
      </c>
      <c r="U300" s="96" t="str">
        <f t="shared" si="70"/>
        <v>PL</v>
      </c>
      <c r="V300" s="87">
        <v>150000000</v>
      </c>
      <c r="W300" s="97" t="s">
        <v>782</v>
      </c>
      <c r="X300" s="98" t="s">
        <v>162</v>
      </c>
      <c r="Y300" s="88" t="s">
        <v>139</v>
      </c>
      <c r="Z300" s="88">
        <v>1</v>
      </c>
      <c r="AA300" s="88"/>
      <c r="AB300" s="57">
        <f t="shared" si="72"/>
        <v>350000</v>
      </c>
      <c r="AC300" s="87">
        <f>IF(AND(T300&gt;1,T300&lt;=200000000),'[26]Data Base PAKAI (INPUT)'!$E$24,IF(AND(T300&gt;200000000),'[26]Data Base PAKAI (INPUT)'!$M$24))</f>
        <v>4</v>
      </c>
      <c r="AD300" s="87">
        <f>IF(AND(T300&gt;1,T300&lt;=200000000),'[26]Data Base PAKAI (INPUT)'!$F$24,IF(AND(T300&gt;200000000,T300&lt;=1000000000),'[26]Data Base PAKAI (INPUT)'!$V$24,IF(AND(T300&gt;1000000000),'[26]Data Base PAKAI (INPUT)'!$Z$24)))</f>
        <v>1</v>
      </c>
      <c r="AE300" s="87">
        <f t="shared" si="73"/>
        <v>600000</v>
      </c>
      <c r="AF300" s="87">
        <f>IF(AND(T300&gt;1,T300&lt;=1000000000),'[26]Data Base PAKAI (INPUT)'!$E$25,IF(AND(T300&gt;1000000000,T300&lt;=5000000000),'[26]Data Base PAKAI (INPUT)'!$Y$25,IF(AND(T300&gt;5000000000,T300&lt;=10000000000),'[26]Data Base PAKAI (INPUT)'!$AG$25)))</f>
        <v>3</v>
      </c>
      <c r="AG300" s="87">
        <f>IF(AND(T300&gt;1,T300&lt;=100000000),'[26]Data Base PAKAI (INPUT)'!$F$25,IF(AND(T300&gt;100000000,T300&lt;=200000000),'[26]Data Base PAKAI (INPUT)'!$J$25,IF(AND(T300&gt;200000000,T300&lt;=250000000),'[26]Data Base PAKAI (INPUT)'!$N$25,IF(AND(T300&gt;250000000,T300&lt;=500000000),'[26]Data Base PAKAI (INPUT)'!$R$25,IF(AND(T300&gt;500000000,T300&lt;=1000000000),'[26]Data Base PAKAI (INPUT)'!$V$25,IF(AND(T300&gt;1000000000,T300&lt;=2500000000),'[26]Data Base PAKAI (INPUT)'!$Z$25,IF(AND(T300&gt;2500000000,T300&lt;=5000000000),'[26]Data Base PAKAI (INPUT)'!$AD$25,IF(AND(T300&gt;5000000000,T300&lt;=10000000000),'[26]Data Base PAKAI (INPUT)'!AH1262))))))))</f>
        <v>4</v>
      </c>
      <c r="AH300" s="87">
        <f t="shared" si="74"/>
        <v>1800000</v>
      </c>
      <c r="AI300" s="87">
        <f t="shared" si="75"/>
        <v>6000000</v>
      </c>
      <c r="AJ300" s="99">
        <f t="shared" si="76"/>
        <v>6000000</v>
      </c>
      <c r="AK300" s="87"/>
      <c r="AL300" s="57">
        <f t="shared" si="77"/>
        <v>135250000</v>
      </c>
    </row>
    <row r="301" spans="1:38" ht="43.5" thickBot="1" x14ac:dyDescent="0.3">
      <c r="A301" s="90"/>
      <c r="B301" s="90"/>
      <c r="C301" s="90"/>
      <c r="D301" s="90"/>
      <c r="E301" s="90"/>
      <c r="F301" s="90"/>
      <c r="G301" s="91"/>
      <c r="H301" s="91"/>
      <c r="I301" s="92"/>
      <c r="J301" s="110" t="s">
        <v>692</v>
      </c>
      <c r="K301" s="92" t="s">
        <v>785</v>
      </c>
      <c r="L301" s="92" t="e">
        <f>INDEX('[26]PENINGKATAN SALURAN DRAINASE'!$D$4:$D$90,MATCH('KEGIATAN DBMSDA 2022'!K301,'[26]PENINGKATAN SALURAN DRAINASE'!$D$4:$D$90,0))</f>
        <v>#N/A</v>
      </c>
      <c r="M301" s="92" t="s">
        <v>786</v>
      </c>
      <c r="N301" s="92" t="e">
        <f>INDEX([26]!BARU_1[KELURAHAN],MATCH('KEGIATAN DBMSDA 2022'!K301,[26]!BARU_1[JUDUL],0))</f>
        <v>#REF!</v>
      </c>
      <c r="O301" s="93" t="s">
        <v>201</v>
      </c>
      <c r="P301" s="100" t="s">
        <v>289</v>
      </c>
      <c r="Q301" s="94" t="e">
        <f>#REF!&amp;" "&amp;#REF!</f>
        <v>#REF!</v>
      </c>
      <c r="R301" s="95" t="s">
        <v>66</v>
      </c>
      <c r="S301" s="87"/>
      <c r="T301" s="57">
        <f t="shared" si="71"/>
        <v>180000000</v>
      </c>
      <c r="U301" s="96" t="str">
        <f t="shared" si="70"/>
        <v>PL</v>
      </c>
      <c r="V301" s="87">
        <v>180000000</v>
      </c>
      <c r="W301" s="97" t="s">
        <v>782</v>
      </c>
      <c r="X301" s="98" t="s">
        <v>162</v>
      </c>
      <c r="Y301" s="88" t="s">
        <v>139</v>
      </c>
      <c r="Z301" s="88">
        <v>1</v>
      </c>
      <c r="AA301" s="88"/>
      <c r="AB301" s="57">
        <f t="shared" si="72"/>
        <v>350000</v>
      </c>
      <c r="AC301" s="87">
        <f>IF(AND(T301&gt;1,T301&lt;=200000000),'[26]Data Base PAKAI (INPUT)'!$E$24,IF(AND(T301&gt;200000000),'[26]Data Base PAKAI (INPUT)'!$M$24))</f>
        <v>4</v>
      </c>
      <c r="AD301" s="87">
        <f>IF(AND(T301&gt;1,T301&lt;=200000000),'[26]Data Base PAKAI (INPUT)'!$F$24,IF(AND(T301&gt;200000000,T301&lt;=1000000000),'[26]Data Base PAKAI (INPUT)'!$V$24,IF(AND(T301&gt;1000000000),'[26]Data Base PAKAI (INPUT)'!$Z$24)))</f>
        <v>1</v>
      </c>
      <c r="AE301" s="87">
        <f t="shared" si="73"/>
        <v>600000</v>
      </c>
      <c r="AF301" s="87">
        <f>IF(AND(T301&gt;1,T301&lt;=1000000000),'[26]Data Base PAKAI (INPUT)'!$E$25,IF(AND(T301&gt;1000000000,T301&lt;=5000000000),'[26]Data Base PAKAI (INPUT)'!$Y$25,IF(AND(T301&gt;5000000000,T301&lt;=10000000000),'[26]Data Base PAKAI (INPUT)'!$AG$25)))</f>
        <v>3</v>
      </c>
      <c r="AG301" s="87">
        <f>IF(AND(T301&gt;1,T301&lt;=100000000),'[26]Data Base PAKAI (INPUT)'!$F$25,IF(AND(T301&gt;100000000,T301&lt;=200000000),'[26]Data Base PAKAI (INPUT)'!$J$25,IF(AND(T301&gt;200000000,T301&lt;=250000000),'[26]Data Base PAKAI (INPUT)'!$N$25,IF(AND(T301&gt;250000000,T301&lt;=500000000),'[26]Data Base PAKAI (INPUT)'!$R$25,IF(AND(T301&gt;500000000,T301&lt;=1000000000),'[26]Data Base PAKAI (INPUT)'!$V$25,IF(AND(T301&gt;1000000000,T301&lt;=2500000000),'[26]Data Base PAKAI (INPUT)'!$Z$25,IF(AND(T301&gt;2500000000,T301&lt;=5000000000),'[26]Data Base PAKAI (INPUT)'!$AD$25,IF(AND(T301&gt;5000000000,T301&lt;=10000000000),'[26]Data Base PAKAI (INPUT)'!AH1263))))))))</f>
        <v>4</v>
      </c>
      <c r="AH301" s="87">
        <f t="shared" si="74"/>
        <v>1800000</v>
      </c>
      <c r="AI301" s="87">
        <f t="shared" si="75"/>
        <v>7200000</v>
      </c>
      <c r="AJ301" s="99">
        <f t="shared" si="76"/>
        <v>7200000</v>
      </c>
      <c r="AK301" s="87"/>
      <c r="AL301" s="57">
        <f t="shared" si="77"/>
        <v>162850000</v>
      </c>
    </row>
    <row r="302" spans="1:38" ht="43.5" thickBot="1" x14ac:dyDescent="0.3">
      <c r="A302" s="90"/>
      <c r="B302" s="90"/>
      <c r="C302" s="90"/>
      <c r="D302" s="90"/>
      <c r="E302" s="90"/>
      <c r="F302" s="90"/>
      <c r="G302" s="91"/>
      <c r="H302" s="91"/>
      <c r="I302" s="92"/>
      <c r="J302" s="110" t="s">
        <v>692</v>
      </c>
      <c r="K302" s="92" t="s">
        <v>787</v>
      </c>
      <c r="L302" s="92" t="e">
        <f>INDEX('[26]PENINGKATAN SALURAN DRAINASE'!$D$4:$D$90,MATCH('KEGIATAN DBMSDA 2022'!K302,'[26]PENINGKATAN SALURAN DRAINASE'!$D$4:$D$90,0))</f>
        <v>#N/A</v>
      </c>
      <c r="M302" s="92" t="s">
        <v>788</v>
      </c>
      <c r="N302" s="92" t="e">
        <f>INDEX([26]!BARU_1[KELURAHAN],MATCH('KEGIATAN DBMSDA 2022'!K302,[26]!BARU_1[JUDUL],0))</f>
        <v>#REF!</v>
      </c>
      <c r="O302" s="93" t="s">
        <v>201</v>
      </c>
      <c r="P302" s="100" t="s">
        <v>239</v>
      </c>
      <c r="Q302" s="94" t="e">
        <f>#REF!&amp;" "&amp;#REF!</f>
        <v>#REF!</v>
      </c>
      <c r="R302" s="95" t="s">
        <v>66</v>
      </c>
      <c r="S302" s="87"/>
      <c r="T302" s="57">
        <f t="shared" si="71"/>
        <v>200000000</v>
      </c>
      <c r="U302" s="96" t="str">
        <f t="shared" si="70"/>
        <v>PL</v>
      </c>
      <c r="V302" s="87">
        <v>200000000</v>
      </c>
      <c r="W302" s="97" t="s">
        <v>782</v>
      </c>
      <c r="X302" s="98" t="s">
        <v>162</v>
      </c>
      <c r="Y302" s="88" t="s">
        <v>139</v>
      </c>
      <c r="Z302" s="88">
        <v>1</v>
      </c>
      <c r="AA302" s="88"/>
      <c r="AB302" s="57">
        <f t="shared" si="72"/>
        <v>350000</v>
      </c>
      <c r="AC302" s="87">
        <f>IF(AND(T302&gt;1,T302&lt;=200000000),'[26]Data Base PAKAI (INPUT)'!$E$24,IF(AND(T302&gt;200000000),'[26]Data Base PAKAI (INPUT)'!$M$24))</f>
        <v>4</v>
      </c>
      <c r="AD302" s="87">
        <f>IF(AND(T302&gt;1,T302&lt;=200000000),'[26]Data Base PAKAI (INPUT)'!$F$24,IF(AND(T302&gt;200000000,T302&lt;=1000000000),'[26]Data Base PAKAI (INPUT)'!$V$24,IF(AND(T302&gt;1000000000),'[26]Data Base PAKAI (INPUT)'!$Z$24)))</f>
        <v>1</v>
      </c>
      <c r="AE302" s="87">
        <f t="shared" si="73"/>
        <v>600000</v>
      </c>
      <c r="AF302" s="87">
        <f>IF(AND(T302&gt;1,T302&lt;=1000000000),'[26]Data Base PAKAI (INPUT)'!$E$25,IF(AND(T302&gt;1000000000,T302&lt;=5000000000),'[26]Data Base PAKAI (INPUT)'!$Y$25,IF(AND(T302&gt;5000000000,T302&lt;=10000000000),'[26]Data Base PAKAI (INPUT)'!$AG$25)))</f>
        <v>3</v>
      </c>
      <c r="AG302" s="87">
        <f>IF(AND(T302&gt;1,T302&lt;=100000000),'[26]Data Base PAKAI (INPUT)'!$F$25,IF(AND(T302&gt;100000000,T302&lt;=200000000),'[26]Data Base PAKAI (INPUT)'!$J$25,IF(AND(T302&gt;200000000,T302&lt;=250000000),'[26]Data Base PAKAI (INPUT)'!$N$25,IF(AND(T302&gt;250000000,T302&lt;=500000000),'[26]Data Base PAKAI (INPUT)'!$R$25,IF(AND(T302&gt;500000000,T302&lt;=1000000000),'[26]Data Base PAKAI (INPUT)'!$V$25,IF(AND(T302&gt;1000000000,T302&lt;=2500000000),'[26]Data Base PAKAI (INPUT)'!$Z$25,IF(AND(T302&gt;2500000000,T302&lt;=5000000000),'[26]Data Base PAKAI (INPUT)'!$AD$25,IF(AND(T302&gt;5000000000,T302&lt;=10000000000),'[26]Data Base PAKAI (INPUT)'!AH1264))))))))</f>
        <v>4</v>
      </c>
      <c r="AH302" s="87">
        <f t="shared" si="74"/>
        <v>1800000</v>
      </c>
      <c r="AI302" s="87">
        <f t="shared" si="75"/>
        <v>8000000</v>
      </c>
      <c r="AJ302" s="99">
        <f t="shared" si="76"/>
        <v>8000000</v>
      </c>
      <c r="AK302" s="87"/>
      <c r="AL302" s="57">
        <f t="shared" si="77"/>
        <v>181250000</v>
      </c>
    </row>
    <row r="303" spans="1:38" ht="43.5" thickBot="1" x14ac:dyDescent="0.3">
      <c r="A303" s="90"/>
      <c r="B303" s="90"/>
      <c r="C303" s="90"/>
      <c r="D303" s="90"/>
      <c r="E303" s="90"/>
      <c r="F303" s="90"/>
      <c r="G303" s="91"/>
      <c r="H303" s="91"/>
      <c r="I303" s="92"/>
      <c r="J303" s="110" t="s">
        <v>692</v>
      </c>
      <c r="K303" s="92" t="s">
        <v>789</v>
      </c>
      <c r="L303" s="92" t="e">
        <f>INDEX('[26]PENINGKATAN SALURAN DRAINASE'!$D$4:$D$90,MATCH('KEGIATAN DBMSDA 2022'!K303,'[26]PENINGKATAN SALURAN DRAINASE'!$D$4:$D$90,0))</f>
        <v>#N/A</v>
      </c>
      <c r="M303" s="92" t="s">
        <v>790</v>
      </c>
      <c r="N303" s="92" t="s">
        <v>791</v>
      </c>
      <c r="O303" s="93" t="s">
        <v>201</v>
      </c>
      <c r="P303" s="100" t="s">
        <v>239</v>
      </c>
      <c r="Q303" s="94" t="e">
        <f>#REF!&amp;" "&amp;#REF!</f>
        <v>#REF!</v>
      </c>
      <c r="R303" s="95" t="s">
        <v>66</v>
      </c>
      <c r="S303" s="87"/>
      <c r="T303" s="57">
        <f t="shared" si="71"/>
        <v>100000000</v>
      </c>
      <c r="U303" s="96" t="str">
        <f t="shared" si="70"/>
        <v>PL</v>
      </c>
      <c r="V303" s="87">
        <v>100000000</v>
      </c>
      <c r="W303" s="97" t="s">
        <v>782</v>
      </c>
      <c r="X303" s="98" t="s">
        <v>162</v>
      </c>
      <c r="Y303" s="88" t="s">
        <v>139</v>
      </c>
      <c r="Z303" s="88">
        <v>1</v>
      </c>
      <c r="AA303" s="88" t="s">
        <v>163</v>
      </c>
      <c r="AB303" s="101">
        <f t="shared" si="72"/>
        <v>350000</v>
      </c>
      <c r="AC303" s="102">
        <f>IF(AND(T303&gt;1,T303&lt;=200000000),'[26]Data Base PAKAI (INPUT)'!$E$24,IF(AND(T303&gt;200000000),'[26]Data Base PAKAI (INPUT)'!$M$24))</f>
        <v>4</v>
      </c>
      <c r="AD303" s="102">
        <f>IF(AND(T303&gt;1,T303&lt;=200000000),'[26]Data Base PAKAI (INPUT)'!$F$24,IF(AND(T303&gt;200000000,T303&lt;=1000000000),'[26]Data Base PAKAI (INPUT)'!$V$24,IF(AND(T303&gt;1000000000),'[26]Data Base PAKAI (INPUT)'!$Z$24)))</f>
        <v>1</v>
      </c>
      <c r="AE303" s="102">
        <f t="shared" si="73"/>
        <v>600000</v>
      </c>
      <c r="AF303" s="102">
        <f>IF(AND(T303&gt;1,T303&lt;=1000000000),'[26]Data Base PAKAI (INPUT)'!$E$25,IF(AND(T303&gt;1000000000,T303&lt;=5000000000),'[26]Data Base PAKAI (INPUT)'!$Y$25,IF(AND(T303&gt;5000000000,T303&lt;=10000000000),'[26]Data Base PAKAI (INPUT)'!$AG$25)))</f>
        <v>3</v>
      </c>
      <c r="AG303" s="102">
        <f>IF(AND(T303&gt;1,T303&lt;=100000000),'[26]Data Base PAKAI (INPUT)'!$F$25,IF(AND(T303&gt;100000000,T303&lt;=200000000),'[26]Data Base PAKAI (INPUT)'!$J$25,IF(AND(T303&gt;200000000,T303&lt;=250000000),'[26]Data Base PAKAI (INPUT)'!$N$25,IF(AND(T303&gt;250000000,T303&lt;=500000000),'[26]Data Base PAKAI (INPUT)'!$R$25,IF(AND(T303&gt;500000000,T303&lt;=1000000000),'[26]Data Base PAKAI (INPUT)'!$V$25,IF(AND(T303&gt;1000000000,T303&lt;=2500000000),'[26]Data Base PAKAI (INPUT)'!$Z$25,IF(AND(T303&gt;2500000000,T303&lt;=5000000000),'[26]Data Base PAKAI (INPUT)'!$AD$25,IF(AND(T303&gt;5000000000,T303&lt;=10000000000),'[26]Data Base PAKAI (INPUT)'!AH1265))))))))</f>
        <v>3</v>
      </c>
      <c r="AH303" s="102">
        <f t="shared" si="74"/>
        <v>1350000</v>
      </c>
      <c r="AI303" s="102">
        <f t="shared" si="75"/>
        <v>4000000</v>
      </c>
      <c r="AJ303" s="103">
        <f t="shared" si="76"/>
        <v>4000000</v>
      </c>
      <c r="AK303" s="102"/>
      <c r="AL303" s="101">
        <f t="shared" si="77"/>
        <v>89700000</v>
      </c>
    </row>
    <row r="304" spans="1:38" ht="43.5" thickBot="1" x14ac:dyDescent="0.3">
      <c r="A304" s="90"/>
      <c r="B304" s="90"/>
      <c r="C304" s="90"/>
      <c r="D304" s="90"/>
      <c r="E304" s="90"/>
      <c r="F304" s="90"/>
      <c r="G304" s="91"/>
      <c r="H304" s="91"/>
      <c r="I304" s="92"/>
      <c r="J304" s="92" t="s">
        <v>692</v>
      </c>
      <c r="K304" s="92" t="s">
        <v>792</v>
      </c>
      <c r="L304" s="92" t="e">
        <f>INDEX('[26]PENINGKATAN SALURAN DRAINASE'!$D$4:$D$90,MATCH('KEGIATAN DBMSDA 2022'!K304,'[26]PENINGKATAN SALURAN DRAINASE'!$D$4:$D$90,0))</f>
        <v>#N/A</v>
      </c>
      <c r="M304" s="92" t="s">
        <v>793</v>
      </c>
      <c r="N304" s="92" t="s">
        <v>170</v>
      </c>
      <c r="O304" s="93" t="s">
        <v>794</v>
      </c>
      <c r="P304" s="100" t="s">
        <v>795</v>
      </c>
      <c r="Q304" s="94" t="e">
        <f>#REF!&amp;" "&amp;#REF!</f>
        <v>#REF!</v>
      </c>
      <c r="R304" s="95" t="s">
        <v>66</v>
      </c>
      <c r="S304" s="87"/>
      <c r="T304" s="57">
        <f t="shared" si="71"/>
        <v>75000000</v>
      </c>
      <c r="U304" s="96" t="str">
        <f t="shared" si="70"/>
        <v>PL</v>
      </c>
      <c r="V304" s="87">
        <v>75000000</v>
      </c>
      <c r="W304" s="97" t="s">
        <v>172</v>
      </c>
      <c r="X304" s="98" t="s">
        <v>162</v>
      </c>
      <c r="Y304" s="88" t="s">
        <v>139</v>
      </c>
      <c r="Z304" s="88">
        <v>1</v>
      </c>
      <c r="AA304" s="88" t="s">
        <v>163</v>
      </c>
      <c r="AB304" s="101">
        <f t="shared" si="72"/>
        <v>350000</v>
      </c>
      <c r="AC304" s="102">
        <f>IF(AND(T304&gt;1,T304&lt;=200000000),'[26]Data Base PAKAI (INPUT)'!$E$24,IF(AND(T304&gt;200000000),'[26]Data Base PAKAI (INPUT)'!$M$24))</f>
        <v>4</v>
      </c>
      <c r="AD304" s="102">
        <f>IF(AND(T304&gt;1,T304&lt;=200000000),'[26]Data Base PAKAI (INPUT)'!$F$24,IF(AND(T304&gt;200000000,T304&lt;=1000000000),'[26]Data Base PAKAI (INPUT)'!$V$24,IF(AND(T304&gt;1000000000),'[26]Data Base PAKAI (INPUT)'!$Z$24)))</f>
        <v>1</v>
      </c>
      <c r="AE304" s="102">
        <f t="shared" si="73"/>
        <v>600000</v>
      </c>
      <c r="AF304" s="102">
        <f>IF(AND(T304&gt;1,T304&lt;=1000000000),'[26]Data Base PAKAI (INPUT)'!$E$25,IF(AND(T304&gt;1000000000,T304&lt;=5000000000),'[26]Data Base PAKAI (INPUT)'!$Y$25,IF(AND(T304&gt;5000000000,T304&lt;=10000000000),'[26]Data Base PAKAI (INPUT)'!$AG$25)))</f>
        <v>3</v>
      </c>
      <c r="AG304" s="102">
        <f>IF(AND(T304&gt;1,T304&lt;=100000000),'[26]Data Base PAKAI (INPUT)'!$F$25,IF(AND(T304&gt;100000000,T304&lt;=200000000),'[26]Data Base PAKAI (INPUT)'!$J$25,IF(AND(T304&gt;200000000,T304&lt;=250000000),'[26]Data Base PAKAI (INPUT)'!$N$25,IF(AND(T304&gt;250000000,T304&lt;=500000000),'[26]Data Base PAKAI (INPUT)'!$R$25,IF(AND(T304&gt;500000000,T304&lt;=1000000000),'[26]Data Base PAKAI (INPUT)'!$V$25,IF(AND(T304&gt;1000000000,T304&lt;=2500000000),'[26]Data Base PAKAI (INPUT)'!$Z$25,IF(AND(T304&gt;2500000000,T304&lt;=5000000000),'[26]Data Base PAKAI (INPUT)'!$AD$25,IF(AND(T304&gt;5000000000,T304&lt;=10000000000),'[26]Data Base PAKAI (INPUT)'!AH1266))))))))</f>
        <v>3</v>
      </c>
      <c r="AH304" s="102">
        <f t="shared" si="74"/>
        <v>1350000</v>
      </c>
      <c r="AI304" s="102">
        <f t="shared" si="75"/>
        <v>3000000</v>
      </c>
      <c r="AJ304" s="103">
        <f t="shared" si="76"/>
        <v>3000000</v>
      </c>
      <c r="AK304" s="102"/>
      <c r="AL304" s="101">
        <f t="shared" si="77"/>
        <v>66700000</v>
      </c>
    </row>
    <row r="305" spans="1:38" ht="43.5" thickBot="1" x14ac:dyDescent="0.3">
      <c r="A305" s="90"/>
      <c r="B305" s="90"/>
      <c r="C305" s="90"/>
      <c r="D305" s="90"/>
      <c r="E305" s="90"/>
      <c r="F305" s="90"/>
      <c r="G305" s="91"/>
      <c r="H305" s="91"/>
      <c r="I305" s="92"/>
      <c r="J305" s="110" t="s">
        <v>692</v>
      </c>
      <c r="K305" s="92" t="s">
        <v>796</v>
      </c>
      <c r="L305" s="92" t="e">
        <f>INDEX('[26]PENINGKATAN SALURAN DRAINASE'!$D$4:$D$90,MATCH('KEGIATAN DBMSDA 2022'!K305,'[26]PENINGKATAN SALURAN DRAINASE'!$D$4:$D$90,0))</f>
        <v>#N/A</v>
      </c>
      <c r="M305" s="92" t="s">
        <v>797</v>
      </c>
      <c r="N305" s="92" t="e">
        <f>INDEX([26]!BARU_1[KELURAHAN],MATCH('KEGIATAN DBMSDA 2022'!K305,[26]!BARU_1[JUDUL],0))</f>
        <v>#REF!</v>
      </c>
      <c r="O305" s="93" t="s">
        <v>171</v>
      </c>
      <c r="P305" s="100" t="s">
        <v>798</v>
      </c>
      <c r="Q305" s="94" t="e">
        <f>#REF!&amp;" "&amp;#REF!</f>
        <v>#REF!</v>
      </c>
      <c r="R305" s="95" t="s">
        <v>66</v>
      </c>
      <c r="S305" s="87"/>
      <c r="T305" s="57">
        <f t="shared" si="71"/>
        <v>50000000</v>
      </c>
      <c r="U305" s="96" t="str">
        <f t="shared" si="70"/>
        <v>PL</v>
      </c>
      <c r="V305" s="87">
        <v>50000000</v>
      </c>
      <c r="W305" s="97" t="s">
        <v>172</v>
      </c>
      <c r="X305" s="98" t="s">
        <v>162</v>
      </c>
      <c r="Y305" s="88" t="s">
        <v>139</v>
      </c>
      <c r="Z305" s="88">
        <v>1</v>
      </c>
      <c r="AA305" s="88"/>
      <c r="AB305" s="57">
        <f t="shared" si="72"/>
        <v>350000</v>
      </c>
      <c r="AC305" s="87">
        <f>IF(AND(T305&gt;1,T305&lt;=200000000),'[26]Data Base PAKAI (INPUT)'!$E$24,IF(AND(T305&gt;200000000),'[26]Data Base PAKAI (INPUT)'!$M$24))</f>
        <v>4</v>
      </c>
      <c r="AD305" s="87">
        <f>IF(AND(T305&gt;1,T305&lt;=200000000),'[26]Data Base PAKAI (INPUT)'!$F$24,IF(AND(T305&gt;200000000,T305&lt;=1000000000),'[26]Data Base PAKAI (INPUT)'!$V$24,IF(AND(T305&gt;1000000000),'[26]Data Base PAKAI (INPUT)'!$Z$24)))</f>
        <v>1</v>
      </c>
      <c r="AE305" s="87">
        <f t="shared" si="73"/>
        <v>600000</v>
      </c>
      <c r="AF305" s="87">
        <f>IF(AND(T305&gt;1,T305&lt;=1000000000),'[26]Data Base PAKAI (INPUT)'!$E$25,IF(AND(T305&gt;1000000000,T305&lt;=5000000000),'[26]Data Base PAKAI (INPUT)'!$Y$25,IF(AND(T305&gt;5000000000,T305&lt;=10000000000),'[26]Data Base PAKAI (INPUT)'!$AG$25)))</f>
        <v>3</v>
      </c>
      <c r="AG305" s="87">
        <f>IF(AND(T305&gt;1,T305&lt;=100000000),'[26]Data Base PAKAI (INPUT)'!$F$25,IF(AND(T305&gt;100000000,T305&lt;=200000000),'[26]Data Base PAKAI (INPUT)'!$J$25,IF(AND(T305&gt;200000000,T305&lt;=250000000),'[26]Data Base PAKAI (INPUT)'!$N$25,IF(AND(T305&gt;250000000,T305&lt;=500000000),'[26]Data Base PAKAI (INPUT)'!$R$25,IF(AND(T305&gt;500000000,T305&lt;=1000000000),'[26]Data Base PAKAI (INPUT)'!$V$25,IF(AND(T305&gt;1000000000,T305&lt;=2500000000),'[26]Data Base PAKAI (INPUT)'!$Z$25,IF(AND(T305&gt;2500000000,T305&lt;=5000000000),'[26]Data Base PAKAI (INPUT)'!$AD$25,IF(AND(T305&gt;5000000000,T305&lt;=10000000000),'[26]Data Base PAKAI (INPUT)'!AH1267))))))))</f>
        <v>3</v>
      </c>
      <c r="AH305" s="87">
        <f t="shared" si="74"/>
        <v>1350000</v>
      </c>
      <c r="AI305" s="87">
        <f t="shared" si="75"/>
        <v>2000000</v>
      </c>
      <c r="AJ305" s="99">
        <f t="shared" si="76"/>
        <v>2000000</v>
      </c>
      <c r="AK305" s="87"/>
      <c r="AL305" s="57">
        <f t="shared" si="77"/>
        <v>43700000</v>
      </c>
    </row>
    <row r="306" spans="1:38" ht="43.5" thickBot="1" x14ac:dyDescent="0.3">
      <c r="A306" s="90"/>
      <c r="B306" s="90"/>
      <c r="C306" s="90"/>
      <c r="D306" s="90"/>
      <c r="E306" s="90"/>
      <c r="F306" s="90"/>
      <c r="G306" s="91"/>
      <c r="H306" s="91"/>
      <c r="I306" s="92"/>
      <c r="J306" s="110" t="s">
        <v>692</v>
      </c>
      <c r="K306" s="92" t="s">
        <v>799</v>
      </c>
      <c r="L306" s="92" t="e">
        <f>INDEX('[26]PENINGKATAN SALURAN DRAINASE'!$D$4:$D$90,MATCH('KEGIATAN DBMSDA 2022'!K306,'[26]PENINGKATAN SALURAN DRAINASE'!$D$4:$D$90,0))</f>
        <v>#N/A</v>
      </c>
      <c r="M306" s="92" t="s">
        <v>800</v>
      </c>
      <c r="N306" s="92" t="e">
        <f>INDEX([26]!BARU_1[KELURAHAN],MATCH('KEGIATAN DBMSDA 2022'!K306,[26]!BARU_1[JUDUL],0))</f>
        <v>#REF!</v>
      </c>
      <c r="O306" s="93" t="s">
        <v>171</v>
      </c>
      <c r="P306" s="100" t="s">
        <v>271</v>
      </c>
      <c r="Q306" s="94" t="e">
        <f>#REF!&amp;" "&amp;#REF!</f>
        <v>#REF!</v>
      </c>
      <c r="R306" s="95" t="s">
        <v>66</v>
      </c>
      <c r="S306" s="87"/>
      <c r="T306" s="57">
        <f t="shared" si="71"/>
        <v>75000000</v>
      </c>
      <c r="U306" s="96" t="str">
        <f t="shared" si="70"/>
        <v>PL</v>
      </c>
      <c r="V306" s="87">
        <v>75000000</v>
      </c>
      <c r="W306" s="97" t="s">
        <v>172</v>
      </c>
      <c r="X306" s="98" t="s">
        <v>162</v>
      </c>
      <c r="Y306" s="88" t="s">
        <v>139</v>
      </c>
      <c r="Z306" s="88">
        <v>1</v>
      </c>
      <c r="AA306" s="88"/>
      <c r="AB306" s="57">
        <f t="shared" si="72"/>
        <v>350000</v>
      </c>
      <c r="AC306" s="87">
        <f>IF(AND(T306&gt;1,T306&lt;=200000000),'[26]Data Base PAKAI (INPUT)'!$E$24,IF(AND(T306&gt;200000000),'[26]Data Base PAKAI (INPUT)'!$M$24))</f>
        <v>4</v>
      </c>
      <c r="AD306" s="87">
        <f>IF(AND(T306&gt;1,T306&lt;=200000000),'[26]Data Base PAKAI (INPUT)'!$F$24,IF(AND(T306&gt;200000000,T306&lt;=1000000000),'[26]Data Base PAKAI (INPUT)'!$V$24,IF(AND(T306&gt;1000000000),'[26]Data Base PAKAI (INPUT)'!$Z$24)))</f>
        <v>1</v>
      </c>
      <c r="AE306" s="87">
        <f t="shared" si="73"/>
        <v>600000</v>
      </c>
      <c r="AF306" s="87">
        <f>IF(AND(T306&gt;1,T306&lt;=1000000000),'[26]Data Base PAKAI (INPUT)'!$E$25,IF(AND(T306&gt;1000000000,T306&lt;=5000000000),'[26]Data Base PAKAI (INPUT)'!$Y$25,IF(AND(T306&gt;5000000000,T306&lt;=10000000000),'[26]Data Base PAKAI (INPUT)'!$AG$25)))</f>
        <v>3</v>
      </c>
      <c r="AG306" s="87">
        <f>IF(AND(T306&gt;1,T306&lt;=100000000),'[26]Data Base PAKAI (INPUT)'!$F$25,IF(AND(T306&gt;100000000,T306&lt;=200000000),'[26]Data Base PAKAI (INPUT)'!$J$25,IF(AND(T306&gt;200000000,T306&lt;=250000000),'[26]Data Base PAKAI (INPUT)'!$N$25,IF(AND(T306&gt;250000000,T306&lt;=500000000),'[26]Data Base PAKAI (INPUT)'!$R$25,IF(AND(T306&gt;500000000,T306&lt;=1000000000),'[26]Data Base PAKAI (INPUT)'!$V$25,IF(AND(T306&gt;1000000000,T306&lt;=2500000000),'[26]Data Base PAKAI (INPUT)'!$Z$25,IF(AND(T306&gt;2500000000,T306&lt;=5000000000),'[26]Data Base PAKAI (INPUT)'!$AD$25,IF(AND(T306&gt;5000000000,T306&lt;=10000000000),'[26]Data Base PAKAI (INPUT)'!AH1268))))))))</f>
        <v>3</v>
      </c>
      <c r="AH306" s="87">
        <f t="shared" si="74"/>
        <v>1350000</v>
      </c>
      <c r="AI306" s="87">
        <f t="shared" si="75"/>
        <v>3000000</v>
      </c>
      <c r="AJ306" s="99">
        <f t="shared" si="76"/>
        <v>3000000</v>
      </c>
      <c r="AK306" s="87"/>
      <c r="AL306" s="57">
        <f t="shared" si="77"/>
        <v>66700000</v>
      </c>
    </row>
    <row r="307" spans="1:38" ht="43.5" thickBot="1" x14ac:dyDescent="0.3">
      <c r="A307" s="90"/>
      <c r="B307" s="90"/>
      <c r="C307" s="90"/>
      <c r="D307" s="90"/>
      <c r="E307" s="90"/>
      <c r="F307" s="90"/>
      <c r="G307" s="91"/>
      <c r="H307" s="91"/>
      <c r="I307" s="92"/>
      <c r="J307" s="110" t="s">
        <v>692</v>
      </c>
      <c r="K307" s="92" t="s">
        <v>801</v>
      </c>
      <c r="L307" s="92" t="e">
        <f>INDEX('[26]PENINGKATAN SALURAN DRAINASE'!$D$4:$D$90,MATCH('KEGIATAN DBMSDA 2022'!K307,'[26]PENINGKATAN SALURAN DRAINASE'!$D$4:$D$90,0))</f>
        <v>#N/A</v>
      </c>
      <c r="M307" s="92" t="s">
        <v>802</v>
      </c>
      <c r="N307" s="92" t="s">
        <v>170</v>
      </c>
      <c r="O307" s="93" t="s">
        <v>794</v>
      </c>
      <c r="P307" s="100" t="s">
        <v>182</v>
      </c>
      <c r="Q307" s="94" t="e">
        <f>#REF!&amp;" "&amp;#REF!</f>
        <v>#REF!</v>
      </c>
      <c r="R307" s="95" t="s">
        <v>66</v>
      </c>
      <c r="S307" s="87"/>
      <c r="T307" s="57">
        <f t="shared" si="71"/>
        <v>75000000</v>
      </c>
      <c r="U307" s="96" t="str">
        <f t="shared" si="70"/>
        <v>PL</v>
      </c>
      <c r="V307" s="87">
        <v>75000000</v>
      </c>
      <c r="W307" s="97" t="s">
        <v>172</v>
      </c>
      <c r="X307" s="98" t="s">
        <v>162</v>
      </c>
      <c r="Y307" s="88" t="s">
        <v>139</v>
      </c>
      <c r="Z307" s="88">
        <v>1</v>
      </c>
      <c r="AA307" s="88" t="s">
        <v>163</v>
      </c>
      <c r="AB307" s="101">
        <f t="shared" si="72"/>
        <v>350000</v>
      </c>
      <c r="AC307" s="102">
        <f>IF(AND(T307&gt;1,T307&lt;=200000000),'[26]Data Base PAKAI (INPUT)'!$E$24,IF(AND(T307&gt;200000000),'[26]Data Base PAKAI (INPUT)'!$M$24))</f>
        <v>4</v>
      </c>
      <c r="AD307" s="102">
        <f>IF(AND(T307&gt;1,T307&lt;=200000000),'[26]Data Base PAKAI (INPUT)'!$F$24,IF(AND(T307&gt;200000000,T307&lt;=1000000000),'[26]Data Base PAKAI (INPUT)'!$V$24,IF(AND(T307&gt;1000000000),'[26]Data Base PAKAI (INPUT)'!$Z$24)))</f>
        <v>1</v>
      </c>
      <c r="AE307" s="102">
        <f t="shared" si="73"/>
        <v>600000</v>
      </c>
      <c r="AF307" s="102">
        <f>IF(AND(T307&gt;1,T307&lt;=1000000000),'[26]Data Base PAKAI (INPUT)'!$E$25,IF(AND(T307&gt;1000000000,T307&lt;=5000000000),'[26]Data Base PAKAI (INPUT)'!$Y$25,IF(AND(T307&gt;5000000000,T307&lt;=10000000000),'[26]Data Base PAKAI (INPUT)'!$AG$25)))</f>
        <v>3</v>
      </c>
      <c r="AG307" s="102">
        <f>IF(AND(T307&gt;1,T307&lt;=100000000),'[26]Data Base PAKAI (INPUT)'!$F$25,IF(AND(T307&gt;100000000,T307&lt;=200000000),'[26]Data Base PAKAI (INPUT)'!$J$25,IF(AND(T307&gt;200000000,T307&lt;=250000000),'[26]Data Base PAKAI (INPUT)'!$N$25,IF(AND(T307&gt;250000000,T307&lt;=500000000),'[26]Data Base PAKAI (INPUT)'!$R$25,IF(AND(T307&gt;500000000,T307&lt;=1000000000),'[26]Data Base PAKAI (INPUT)'!$V$25,IF(AND(T307&gt;1000000000,T307&lt;=2500000000),'[26]Data Base PAKAI (INPUT)'!$Z$25,IF(AND(T307&gt;2500000000,T307&lt;=5000000000),'[26]Data Base PAKAI (INPUT)'!$AD$25,IF(AND(T307&gt;5000000000,T307&lt;=10000000000),'[26]Data Base PAKAI (INPUT)'!AH1269))))))))</f>
        <v>3</v>
      </c>
      <c r="AH307" s="102">
        <f t="shared" si="74"/>
        <v>1350000</v>
      </c>
      <c r="AI307" s="102">
        <f t="shared" si="75"/>
        <v>3000000</v>
      </c>
      <c r="AJ307" s="103">
        <f t="shared" si="76"/>
        <v>3000000</v>
      </c>
      <c r="AK307" s="102"/>
      <c r="AL307" s="101">
        <f t="shared" si="77"/>
        <v>66700000</v>
      </c>
    </row>
    <row r="308" spans="1:38" ht="43.5" thickBot="1" x14ac:dyDescent="0.3">
      <c r="A308" s="90"/>
      <c r="B308" s="90"/>
      <c r="C308" s="90"/>
      <c r="D308" s="90"/>
      <c r="E308" s="90"/>
      <c r="F308" s="90"/>
      <c r="G308" s="91"/>
      <c r="H308" s="91"/>
      <c r="I308" s="92"/>
      <c r="J308" s="110" t="s">
        <v>692</v>
      </c>
      <c r="K308" s="92" t="s">
        <v>803</v>
      </c>
      <c r="L308" s="92" t="e">
        <f>INDEX('[26]PENINGKATAN SALURAN DRAINASE'!$D$4:$D$90,MATCH('KEGIATAN DBMSDA 2022'!K308,'[26]PENINGKATAN SALURAN DRAINASE'!$D$4:$D$90,0))</f>
        <v>#N/A</v>
      </c>
      <c r="M308" s="92" t="s">
        <v>804</v>
      </c>
      <c r="N308" s="92" t="e">
        <f>INDEX([26]!BARU_1[KELURAHAN],MATCH('KEGIATAN DBMSDA 2022'!K308,[26]!BARU_1[JUDUL],0))</f>
        <v>#REF!</v>
      </c>
      <c r="O308" s="93" t="s">
        <v>171</v>
      </c>
      <c r="P308" s="100" t="s">
        <v>271</v>
      </c>
      <c r="Q308" s="94" t="e">
        <f>#REF!&amp;" "&amp;#REF!</f>
        <v>#REF!</v>
      </c>
      <c r="R308" s="95" t="s">
        <v>66</v>
      </c>
      <c r="S308" s="87"/>
      <c r="T308" s="57">
        <f t="shared" si="71"/>
        <v>75000000</v>
      </c>
      <c r="U308" s="96" t="str">
        <f t="shared" si="70"/>
        <v>PL</v>
      </c>
      <c r="V308" s="87">
        <v>75000000</v>
      </c>
      <c r="W308" s="97" t="s">
        <v>172</v>
      </c>
      <c r="X308" s="98" t="s">
        <v>162</v>
      </c>
      <c r="Y308" s="88" t="s">
        <v>139</v>
      </c>
      <c r="Z308" s="88">
        <v>1</v>
      </c>
      <c r="AA308" s="88"/>
      <c r="AB308" s="57">
        <f t="shared" si="72"/>
        <v>350000</v>
      </c>
      <c r="AC308" s="87">
        <f>IF(AND(T308&gt;1,T308&lt;=200000000),'[26]Data Base PAKAI (INPUT)'!$E$24,IF(AND(T308&gt;200000000),'[26]Data Base PAKAI (INPUT)'!$M$24))</f>
        <v>4</v>
      </c>
      <c r="AD308" s="87">
        <f>IF(AND(T308&gt;1,T308&lt;=200000000),'[26]Data Base PAKAI (INPUT)'!$F$24,IF(AND(T308&gt;200000000,T308&lt;=1000000000),'[26]Data Base PAKAI (INPUT)'!$V$24,IF(AND(T308&gt;1000000000),'[26]Data Base PAKAI (INPUT)'!$Z$24)))</f>
        <v>1</v>
      </c>
      <c r="AE308" s="87">
        <f t="shared" si="73"/>
        <v>600000</v>
      </c>
      <c r="AF308" s="87">
        <f>IF(AND(T308&gt;1,T308&lt;=1000000000),'[26]Data Base PAKAI (INPUT)'!$E$25,IF(AND(T308&gt;1000000000,T308&lt;=5000000000),'[26]Data Base PAKAI (INPUT)'!$Y$25,IF(AND(T308&gt;5000000000,T308&lt;=10000000000),'[26]Data Base PAKAI (INPUT)'!$AG$25)))</f>
        <v>3</v>
      </c>
      <c r="AG308" s="87">
        <f>IF(AND(T308&gt;1,T308&lt;=100000000),'[26]Data Base PAKAI (INPUT)'!$F$25,IF(AND(T308&gt;100000000,T308&lt;=200000000),'[26]Data Base PAKAI (INPUT)'!$J$25,IF(AND(T308&gt;200000000,T308&lt;=250000000),'[26]Data Base PAKAI (INPUT)'!$N$25,IF(AND(T308&gt;250000000,T308&lt;=500000000),'[26]Data Base PAKAI (INPUT)'!$R$25,IF(AND(T308&gt;500000000,T308&lt;=1000000000),'[26]Data Base PAKAI (INPUT)'!$V$25,IF(AND(T308&gt;1000000000,T308&lt;=2500000000),'[26]Data Base PAKAI (INPUT)'!$Z$25,IF(AND(T308&gt;2500000000,T308&lt;=5000000000),'[26]Data Base PAKAI (INPUT)'!$AD$25,IF(AND(T308&gt;5000000000,T308&lt;=10000000000),'[26]Data Base PAKAI (INPUT)'!AH1270))))))))</f>
        <v>3</v>
      </c>
      <c r="AH308" s="87">
        <f t="shared" si="74"/>
        <v>1350000</v>
      </c>
      <c r="AI308" s="87">
        <f t="shared" si="75"/>
        <v>3000000</v>
      </c>
      <c r="AJ308" s="99">
        <f t="shared" si="76"/>
        <v>3000000</v>
      </c>
      <c r="AK308" s="87"/>
      <c r="AL308" s="57">
        <f t="shared" si="77"/>
        <v>66700000</v>
      </c>
    </row>
    <row r="309" spans="1:38" ht="43.5" thickBot="1" x14ac:dyDescent="0.3">
      <c r="A309" s="90"/>
      <c r="B309" s="90"/>
      <c r="C309" s="90"/>
      <c r="D309" s="90"/>
      <c r="E309" s="90"/>
      <c r="F309" s="90"/>
      <c r="G309" s="91"/>
      <c r="H309" s="91"/>
      <c r="I309" s="92"/>
      <c r="J309" s="92" t="s">
        <v>692</v>
      </c>
      <c r="K309" s="92" t="s">
        <v>805</v>
      </c>
      <c r="L309" s="92" t="e">
        <f>INDEX('[26]PENINGKATAN SALURAN DRAINASE'!$D$4:$D$90,MATCH('KEGIATAN DBMSDA 2022'!K309,'[26]PENINGKATAN SALURAN DRAINASE'!$D$4:$D$90,0))</f>
        <v>#N/A</v>
      </c>
      <c r="M309" s="92" t="s">
        <v>806</v>
      </c>
      <c r="N309" s="92" t="e">
        <f>INDEX([26]!BARU_1[KELURAHAN],MATCH('KEGIATAN DBMSDA 2022'!K309,[26]!BARU_1[JUDUL],0))</f>
        <v>#REF!</v>
      </c>
      <c r="O309" s="93" t="s">
        <v>171</v>
      </c>
      <c r="P309" s="100" t="s">
        <v>239</v>
      </c>
      <c r="Q309" s="94" t="e">
        <f>#REF!&amp;" "&amp;#REF!</f>
        <v>#REF!</v>
      </c>
      <c r="R309" s="95" t="s">
        <v>66</v>
      </c>
      <c r="S309" s="87"/>
      <c r="T309" s="57">
        <f t="shared" si="71"/>
        <v>80000000</v>
      </c>
      <c r="U309" s="96" t="str">
        <f t="shared" si="70"/>
        <v>PL</v>
      </c>
      <c r="V309" s="87">
        <v>80000000</v>
      </c>
      <c r="W309" s="97" t="s">
        <v>172</v>
      </c>
      <c r="X309" s="98" t="s">
        <v>162</v>
      </c>
      <c r="Y309" s="88" t="s">
        <v>139</v>
      </c>
      <c r="Z309" s="88">
        <v>1</v>
      </c>
      <c r="AA309" s="88"/>
      <c r="AB309" s="57">
        <f t="shared" si="72"/>
        <v>350000</v>
      </c>
      <c r="AC309" s="87">
        <f>IF(AND(T309&gt;1,T309&lt;=200000000),'[26]Data Base PAKAI (INPUT)'!$E$24,IF(AND(T309&gt;200000000),'[26]Data Base PAKAI (INPUT)'!$M$24))</f>
        <v>4</v>
      </c>
      <c r="AD309" s="87">
        <f>IF(AND(T309&gt;1,T309&lt;=200000000),'[26]Data Base PAKAI (INPUT)'!$F$24,IF(AND(T309&gt;200000000,T309&lt;=1000000000),'[26]Data Base PAKAI (INPUT)'!$V$24,IF(AND(T309&gt;1000000000),'[26]Data Base PAKAI (INPUT)'!$Z$24)))</f>
        <v>1</v>
      </c>
      <c r="AE309" s="87">
        <f t="shared" si="73"/>
        <v>600000</v>
      </c>
      <c r="AF309" s="87">
        <f>IF(AND(T309&gt;1,T309&lt;=1000000000),'[26]Data Base PAKAI (INPUT)'!$E$25,IF(AND(T309&gt;1000000000,T309&lt;=5000000000),'[26]Data Base PAKAI (INPUT)'!$Y$25,IF(AND(T309&gt;5000000000,T309&lt;=10000000000),'[26]Data Base PAKAI (INPUT)'!$AG$25)))</f>
        <v>3</v>
      </c>
      <c r="AG309" s="87">
        <f>IF(AND(T309&gt;1,T309&lt;=100000000),'[26]Data Base PAKAI (INPUT)'!$F$25,IF(AND(T309&gt;100000000,T309&lt;=200000000),'[26]Data Base PAKAI (INPUT)'!$J$25,IF(AND(T309&gt;200000000,T309&lt;=250000000),'[26]Data Base PAKAI (INPUT)'!$N$25,IF(AND(T309&gt;250000000,T309&lt;=500000000),'[26]Data Base PAKAI (INPUT)'!$R$25,IF(AND(T309&gt;500000000,T309&lt;=1000000000),'[26]Data Base PAKAI (INPUT)'!$V$25,IF(AND(T309&gt;1000000000,T309&lt;=2500000000),'[26]Data Base PAKAI (INPUT)'!$Z$25,IF(AND(T309&gt;2500000000,T309&lt;=5000000000),'[26]Data Base PAKAI (INPUT)'!$AD$25,IF(AND(T309&gt;5000000000,T309&lt;=10000000000),'[26]Data Base PAKAI (INPUT)'!AH1271))))))))</f>
        <v>3</v>
      </c>
      <c r="AH309" s="87">
        <f t="shared" si="74"/>
        <v>1350000</v>
      </c>
      <c r="AI309" s="87">
        <f t="shared" si="75"/>
        <v>3200000</v>
      </c>
      <c r="AJ309" s="99">
        <f t="shared" si="76"/>
        <v>3200000</v>
      </c>
      <c r="AK309" s="87"/>
      <c r="AL309" s="57">
        <f t="shared" si="77"/>
        <v>71300000</v>
      </c>
    </row>
    <row r="310" spans="1:38" ht="43.5" thickBot="1" x14ac:dyDescent="0.3">
      <c r="A310" s="90"/>
      <c r="B310" s="90"/>
      <c r="C310" s="90"/>
      <c r="D310" s="90"/>
      <c r="E310" s="90"/>
      <c r="F310" s="90"/>
      <c r="G310" s="91"/>
      <c r="H310" s="91"/>
      <c r="I310" s="92"/>
      <c r="J310" s="92" t="s">
        <v>692</v>
      </c>
      <c r="K310" s="92" t="s">
        <v>807</v>
      </c>
      <c r="L310" s="92" t="e">
        <f>INDEX('[26]PENINGKATAN SALURAN DRAINASE'!$D$4:$D$90,MATCH('KEGIATAN DBMSDA 2022'!K310,'[26]PENINGKATAN SALURAN DRAINASE'!$D$4:$D$90,0))</f>
        <v>#N/A</v>
      </c>
      <c r="M310" s="92" t="s">
        <v>808</v>
      </c>
      <c r="N310" s="92" t="e">
        <f>INDEX([26]!BARU_1[KELURAHAN],MATCH('KEGIATAN DBMSDA 2022'!K310,[26]!BARU_1[JUDUL],0))</f>
        <v>#REF!</v>
      </c>
      <c r="O310" s="93" t="s">
        <v>171</v>
      </c>
      <c r="P310" s="100" t="s">
        <v>229</v>
      </c>
      <c r="Q310" s="94" t="e">
        <f>#REF!&amp;" "&amp;#REF!</f>
        <v>#REF!</v>
      </c>
      <c r="R310" s="95" t="s">
        <v>66</v>
      </c>
      <c r="S310" s="87"/>
      <c r="T310" s="57">
        <f t="shared" si="71"/>
        <v>75000000</v>
      </c>
      <c r="U310" s="96" t="str">
        <f t="shared" si="70"/>
        <v>PL</v>
      </c>
      <c r="V310" s="87">
        <v>75000000</v>
      </c>
      <c r="W310" s="97" t="s">
        <v>172</v>
      </c>
      <c r="X310" s="98" t="s">
        <v>162</v>
      </c>
      <c r="Y310" s="88" t="s">
        <v>139</v>
      </c>
      <c r="Z310" s="88">
        <v>1</v>
      </c>
      <c r="AA310" s="88"/>
      <c r="AB310" s="57">
        <f t="shared" si="72"/>
        <v>350000</v>
      </c>
      <c r="AC310" s="87">
        <f>IF(AND(T310&gt;1,T310&lt;=200000000),'[26]Data Base PAKAI (INPUT)'!$E$24,IF(AND(T310&gt;200000000),'[26]Data Base PAKAI (INPUT)'!$M$24))</f>
        <v>4</v>
      </c>
      <c r="AD310" s="87">
        <f>IF(AND(T310&gt;1,T310&lt;=200000000),'[26]Data Base PAKAI (INPUT)'!$F$24,IF(AND(T310&gt;200000000,T310&lt;=1000000000),'[26]Data Base PAKAI (INPUT)'!$V$24,IF(AND(T310&gt;1000000000),'[26]Data Base PAKAI (INPUT)'!$Z$24)))</f>
        <v>1</v>
      </c>
      <c r="AE310" s="87">
        <f t="shared" si="73"/>
        <v>600000</v>
      </c>
      <c r="AF310" s="87">
        <f>IF(AND(T310&gt;1,T310&lt;=1000000000),'[26]Data Base PAKAI (INPUT)'!$E$25,IF(AND(T310&gt;1000000000,T310&lt;=5000000000),'[26]Data Base PAKAI (INPUT)'!$Y$25,IF(AND(T310&gt;5000000000,T310&lt;=10000000000),'[26]Data Base PAKAI (INPUT)'!$AG$25)))</f>
        <v>3</v>
      </c>
      <c r="AG310" s="87">
        <f>IF(AND(T310&gt;1,T310&lt;=100000000),'[26]Data Base PAKAI (INPUT)'!$F$25,IF(AND(T310&gt;100000000,T310&lt;=200000000),'[26]Data Base PAKAI (INPUT)'!$J$25,IF(AND(T310&gt;200000000,T310&lt;=250000000),'[26]Data Base PAKAI (INPUT)'!$N$25,IF(AND(T310&gt;250000000,T310&lt;=500000000),'[26]Data Base PAKAI (INPUT)'!$R$25,IF(AND(T310&gt;500000000,T310&lt;=1000000000),'[26]Data Base PAKAI (INPUT)'!$V$25,IF(AND(T310&gt;1000000000,T310&lt;=2500000000),'[26]Data Base PAKAI (INPUT)'!$Z$25,IF(AND(T310&gt;2500000000,T310&lt;=5000000000),'[26]Data Base PAKAI (INPUT)'!$AD$25,IF(AND(T310&gt;5000000000,T310&lt;=10000000000),'[26]Data Base PAKAI (INPUT)'!AH1272))))))))</f>
        <v>3</v>
      </c>
      <c r="AH310" s="87">
        <f t="shared" si="74"/>
        <v>1350000</v>
      </c>
      <c r="AI310" s="87">
        <f t="shared" si="75"/>
        <v>3000000</v>
      </c>
      <c r="AJ310" s="99">
        <f t="shared" si="76"/>
        <v>3000000</v>
      </c>
      <c r="AK310" s="87"/>
      <c r="AL310" s="57">
        <f t="shared" si="77"/>
        <v>66700000</v>
      </c>
    </row>
    <row r="311" spans="1:38" ht="43.5" thickBot="1" x14ac:dyDescent="0.3">
      <c r="A311" s="90"/>
      <c r="B311" s="90"/>
      <c r="C311" s="90"/>
      <c r="D311" s="90"/>
      <c r="E311" s="90"/>
      <c r="F311" s="90"/>
      <c r="G311" s="91"/>
      <c r="H311" s="91"/>
      <c r="I311" s="92"/>
      <c r="J311" s="92" t="s">
        <v>692</v>
      </c>
      <c r="K311" s="92" t="s">
        <v>809</v>
      </c>
      <c r="L311" s="92" t="e">
        <f>INDEX('[26]PENINGKATAN SALURAN DRAINASE'!$D$4:$D$90,MATCH('KEGIATAN DBMSDA 2022'!K311,'[26]PENINGKATAN SALURAN DRAINASE'!$D$4:$D$90,0))</f>
        <v>#N/A</v>
      </c>
      <c r="M311" s="92" t="s">
        <v>810</v>
      </c>
      <c r="N311" s="92" t="e">
        <f>INDEX([26]!BARU_1[KELURAHAN],MATCH('KEGIATAN DBMSDA 2022'!K311,[26]!BARU_1[JUDUL],0))</f>
        <v>#REF!</v>
      </c>
      <c r="O311" s="93" t="s">
        <v>171</v>
      </c>
      <c r="P311" s="100" t="s">
        <v>229</v>
      </c>
      <c r="Q311" s="94" t="e">
        <f>#REF!&amp;" "&amp;#REF!</f>
        <v>#REF!</v>
      </c>
      <c r="R311" s="95" t="s">
        <v>66</v>
      </c>
      <c r="S311" s="87"/>
      <c r="T311" s="57">
        <f t="shared" si="71"/>
        <v>75000000</v>
      </c>
      <c r="U311" s="96" t="str">
        <f t="shared" si="70"/>
        <v>PL</v>
      </c>
      <c r="V311" s="87">
        <v>75000000</v>
      </c>
      <c r="W311" s="97" t="s">
        <v>172</v>
      </c>
      <c r="X311" s="98" t="s">
        <v>162</v>
      </c>
      <c r="Y311" s="88" t="s">
        <v>139</v>
      </c>
      <c r="Z311" s="88">
        <v>1</v>
      </c>
      <c r="AA311" s="88"/>
      <c r="AB311" s="57">
        <f t="shared" si="72"/>
        <v>350000</v>
      </c>
      <c r="AC311" s="87">
        <f>IF(AND(T311&gt;1,T311&lt;=200000000),'[26]Data Base PAKAI (INPUT)'!$E$24,IF(AND(T311&gt;200000000),'[26]Data Base PAKAI (INPUT)'!$M$24))</f>
        <v>4</v>
      </c>
      <c r="AD311" s="87">
        <f>IF(AND(T311&gt;1,T311&lt;=200000000),'[26]Data Base PAKAI (INPUT)'!$F$24,IF(AND(T311&gt;200000000,T311&lt;=1000000000),'[26]Data Base PAKAI (INPUT)'!$V$24,IF(AND(T311&gt;1000000000),'[26]Data Base PAKAI (INPUT)'!$Z$24)))</f>
        <v>1</v>
      </c>
      <c r="AE311" s="87">
        <f t="shared" si="73"/>
        <v>600000</v>
      </c>
      <c r="AF311" s="87">
        <f>IF(AND(T311&gt;1,T311&lt;=1000000000),'[26]Data Base PAKAI (INPUT)'!$E$25,IF(AND(T311&gt;1000000000,T311&lt;=5000000000),'[26]Data Base PAKAI (INPUT)'!$Y$25,IF(AND(T311&gt;5000000000,T311&lt;=10000000000),'[26]Data Base PAKAI (INPUT)'!$AG$25)))</f>
        <v>3</v>
      </c>
      <c r="AG311" s="87">
        <f>IF(AND(T311&gt;1,T311&lt;=100000000),'[26]Data Base PAKAI (INPUT)'!$F$25,IF(AND(T311&gt;100000000,T311&lt;=200000000),'[26]Data Base PAKAI (INPUT)'!$J$25,IF(AND(T311&gt;200000000,T311&lt;=250000000),'[26]Data Base PAKAI (INPUT)'!$N$25,IF(AND(T311&gt;250000000,T311&lt;=500000000),'[26]Data Base PAKAI (INPUT)'!$R$25,IF(AND(T311&gt;500000000,T311&lt;=1000000000),'[26]Data Base PAKAI (INPUT)'!$V$25,IF(AND(T311&gt;1000000000,T311&lt;=2500000000),'[26]Data Base PAKAI (INPUT)'!$Z$25,IF(AND(T311&gt;2500000000,T311&lt;=5000000000),'[26]Data Base PAKAI (INPUT)'!$AD$25,IF(AND(T311&gt;5000000000,T311&lt;=10000000000),'[26]Data Base PAKAI (INPUT)'!AH1273))))))))</f>
        <v>3</v>
      </c>
      <c r="AH311" s="87">
        <f t="shared" si="74"/>
        <v>1350000</v>
      </c>
      <c r="AI311" s="87">
        <f t="shared" si="75"/>
        <v>3000000</v>
      </c>
      <c r="AJ311" s="99">
        <f t="shared" si="76"/>
        <v>3000000</v>
      </c>
      <c r="AK311" s="87"/>
      <c r="AL311" s="57">
        <f t="shared" si="77"/>
        <v>66700000</v>
      </c>
    </row>
    <row r="312" spans="1:38" ht="43.5" thickBot="1" x14ac:dyDescent="0.3">
      <c r="A312" s="90"/>
      <c r="B312" s="90"/>
      <c r="C312" s="90"/>
      <c r="D312" s="90"/>
      <c r="E312" s="90"/>
      <c r="F312" s="90"/>
      <c r="G312" s="91"/>
      <c r="H312" s="91"/>
      <c r="I312" s="92"/>
      <c r="J312" s="110" t="s">
        <v>692</v>
      </c>
      <c r="K312" s="92" t="s">
        <v>811</v>
      </c>
      <c r="L312" s="92" t="e">
        <f>INDEX('[26]PENINGKATAN SALURAN DRAINASE'!$D$4:$D$90,MATCH('KEGIATAN DBMSDA 2022'!K312,'[26]PENINGKATAN SALURAN DRAINASE'!$D$4:$D$90,0))</f>
        <v>#N/A</v>
      </c>
      <c r="M312" s="92" t="s">
        <v>812</v>
      </c>
      <c r="N312" s="92" t="e">
        <f>INDEX([26]!BARU_1[KELURAHAN],MATCH('KEGIATAN DBMSDA 2022'!K312,[26]!BARU_1[JUDUL],0))</f>
        <v>#REF!</v>
      </c>
      <c r="O312" s="93" t="s">
        <v>171</v>
      </c>
      <c r="P312" s="100" t="s">
        <v>229</v>
      </c>
      <c r="Q312" s="94" t="e">
        <f>#REF!&amp;" "&amp;#REF!</f>
        <v>#REF!</v>
      </c>
      <c r="R312" s="95" t="s">
        <v>66</v>
      </c>
      <c r="S312" s="87"/>
      <c r="T312" s="57">
        <f t="shared" si="71"/>
        <v>75000000</v>
      </c>
      <c r="U312" s="96" t="str">
        <f t="shared" si="70"/>
        <v>PL</v>
      </c>
      <c r="V312" s="87">
        <v>75000000</v>
      </c>
      <c r="W312" s="97" t="s">
        <v>172</v>
      </c>
      <c r="X312" s="98" t="s">
        <v>162</v>
      </c>
      <c r="Y312" s="88" t="s">
        <v>139</v>
      </c>
      <c r="Z312" s="88">
        <v>1</v>
      </c>
      <c r="AA312" s="88"/>
      <c r="AB312" s="57">
        <f t="shared" si="72"/>
        <v>350000</v>
      </c>
      <c r="AC312" s="87">
        <f>IF(AND(T312&gt;1,T312&lt;=200000000),'[26]Data Base PAKAI (INPUT)'!$E$24,IF(AND(T312&gt;200000000),'[26]Data Base PAKAI (INPUT)'!$M$24))</f>
        <v>4</v>
      </c>
      <c r="AD312" s="87">
        <f>IF(AND(T312&gt;1,T312&lt;=200000000),'[26]Data Base PAKAI (INPUT)'!$F$24,IF(AND(T312&gt;200000000,T312&lt;=1000000000),'[26]Data Base PAKAI (INPUT)'!$V$24,IF(AND(T312&gt;1000000000),'[26]Data Base PAKAI (INPUT)'!$Z$24)))</f>
        <v>1</v>
      </c>
      <c r="AE312" s="87">
        <f t="shared" si="73"/>
        <v>600000</v>
      </c>
      <c r="AF312" s="87">
        <f>IF(AND(T312&gt;1,T312&lt;=1000000000),'[26]Data Base PAKAI (INPUT)'!$E$25,IF(AND(T312&gt;1000000000,T312&lt;=5000000000),'[26]Data Base PAKAI (INPUT)'!$Y$25,IF(AND(T312&gt;5000000000,T312&lt;=10000000000),'[26]Data Base PAKAI (INPUT)'!$AG$25)))</f>
        <v>3</v>
      </c>
      <c r="AG312" s="87">
        <f>IF(AND(T312&gt;1,T312&lt;=100000000),'[26]Data Base PAKAI (INPUT)'!$F$25,IF(AND(T312&gt;100000000,T312&lt;=200000000),'[26]Data Base PAKAI (INPUT)'!$J$25,IF(AND(T312&gt;200000000,T312&lt;=250000000),'[26]Data Base PAKAI (INPUT)'!$N$25,IF(AND(T312&gt;250000000,T312&lt;=500000000),'[26]Data Base PAKAI (INPUT)'!$R$25,IF(AND(T312&gt;500000000,T312&lt;=1000000000),'[26]Data Base PAKAI (INPUT)'!$V$25,IF(AND(T312&gt;1000000000,T312&lt;=2500000000),'[26]Data Base PAKAI (INPUT)'!$Z$25,IF(AND(T312&gt;2500000000,T312&lt;=5000000000),'[26]Data Base PAKAI (INPUT)'!$AD$25,IF(AND(T312&gt;5000000000,T312&lt;=10000000000),'[26]Data Base PAKAI (INPUT)'!AH1274))))))))</f>
        <v>3</v>
      </c>
      <c r="AH312" s="87">
        <f t="shared" si="74"/>
        <v>1350000</v>
      </c>
      <c r="AI312" s="87">
        <f t="shared" si="75"/>
        <v>3000000</v>
      </c>
      <c r="AJ312" s="99">
        <f t="shared" si="76"/>
        <v>3000000</v>
      </c>
      <c r="AK312" s="87"/>
      <c r="AL312" s="57">
        <f t="shared" si="77"/>
        <v>66700000</v>
      </c>
    </row>
    <row r="313" spans="1:38" ht="43.5" thickBot="1" x14ac:dyDescent="0.3">
      <c r="A313" s="90"/>
      <c r="B313" s="90"/>
      <c r="C313" s="90"/>
      <c r="D313" s="90"/>
      <c r="E313" s="90"/>
      <c r="F313" s="90"/>
      <c r="G313" s="91"/>
      <c r="H313" s="91"/>
      <c r="I313" s="92"/>
      <c r="J313" s="110" t="s">
        <v>692</v>
      </c>
      <c r="K313" s="92" t="s">
        <v>813</v>
      </c>
      <c r="L313" s="92" t="e">
        <f>INDEX('[26]PENINGKATAN SALURAN DRAINASE'!$D$4:$D$90,MATCH('KEGIATAN DBMSDA 2022'!K313,'[26]PENINGKATAN SALURAN DRAINASE'!$D$4:$D$90,0))</f>
        <v>#N/A</v>
      </c>
      <c r="M313" s="92" t="s">
        <v>814</v>
      </c>
      <c r="N313" s="92" t="e">
        <f>INDEX([26]!BARU_1[KELURAHAN],MATCH('KEGIATAN DBMSDA 2022'!K313,[26]!BARU_1[JUDUL],0))</f>
        <v>#REF!</v>
      </c>
      <c r="O313" s="93" t="s">
        <v>171</v>
      </c>
      <c r="P313" s="100" t="s">
        <v>271</v>
      </c>
      <c r="Q313" s="94" t="e">
        <f>#REF!&amp;" "&amp;#REF!</f>
        <v>#REF!</v>
      </c>
      <c r="R313" s="95" t="s">
        <v>66</v>
      </c>
      <c r="S313" s="87"/>
      <c r="T313" s="57">
        <f t="shared" si="71"/>
        <v>75000000</v>
      </c>
      <c r="U313" s="96" t="str">
        <f t="shared" si="70"/>
        <v>PL</v>
      </c>
      <c r="V313" s="87">
        <v>75000000</v>
      </c>
      <c r="W313" s="97" t="s">
        <v>172</v>
      </c>
      <c r="X313" s="98" t="s">
        <v>162</v>
      </c>
      <c r="Y313" s="88" t="s">
        <v>139</v>
      </c>
      <c r="Z313" s="88">
        <v>1</v>
      </c>
      <c r="AA313" s="88"/>
      <c r="AB313" s="57">
        <f t="shared" si="72"/>
        <v>350000</v>
      </c>
      <c r="AC313" s="87">
        <f>IF(AND(T313&gt;1,T313&lt;=200000000),'[26]Data Base PAKAI (INPUT)'!$E$24,IF(AND(T313&gt;200000000),'[26]Data Base PAKAI (INPUT)'!$M$24))</f>
        <v>4</v>
      </c>
      <c r="AD313" s="87">
        <f>IF(AND(T313&gt;1,T313&lt;=200000000),'[26]Data Base PAKAI (INPUT)'!$F$24,IF(AND(T313&gt;200000000,T313&lt;=1000000000),'[26]Data Base PAKAI (INPUT)'!$V$24,IF(AND(T313&gt;1000000000),'[26]Data Base PAKAI (INPUT)'!$Z$24)))</f>
        <v>1</v>
      </c>
      <c r="AE313" s="87">
        <f t="shared" si="73"/>
        <v>600000</v>
      </c>
      <c r="AF313" s="87">
        <f>IF(AND(T313&gt;1,T313&lt;=1000000000),'[26]Data Base PAKAI (INPUT)'!$E$25,IF(AND(T313&gt;1000000000,T313&lt;=5000000000),'[26]Data Base PAKAI (INPUT)'!$Y$25,IF(AND(T313&gt;5000000000,T313&lt;=10000000000),'[26]Data Base PAKAI (INPUT)'!$AG$25)))</f>
        <v>3</v>
      </c>
      <c r="AG313" s="87">
        <f>IF(AND(T313&gt;1,T313&lt;=100000000),'[26]Data Base PAKAI (INPUT)'!$F$25,IF(AND(T313&gt;100000000,T313&lt;=200000000),'[26]Data Base PAKAI (INPUT)'!$J$25,IF(AND(T313&gt;200000000,T313&lt;=250000000),'[26]Data Base PAKAI (INPUT)'!$N$25,IF(AND(T313&gt;250000000,T313&lt;=500000000),'[26]Data Base PAKAI (INPUT)'!$R$25,IF(AND(T313&gt;500000000,T313&lt;=1000000000),'[26]Data Base PAKAI (INPUT)'!$V$25,IF(AND(T313&gt;1000000000,T313&lt;=2500000000),'[26]Data Base PAKAI (INPUT)'!$Z$25,IF(AND(T313&gt;2500000000,T313&lt;=5000000000),'[26]Data Base PAKAI (INPUT)'!$AD$25,IF(AND(T313&gt;5000000000,T313&lt;=10000000000),'[26]Data Base PAKAI (INPUT)'!AH1275))))))))</f>
        <v>3</v>
      </c>
      <c r="AH313" s="87">
        <f t="shared" si="74"/>
        <v>1350000</v>
      </c>
      <c r="AI313" s="87">
        <f t="shared" si="75"/>
        <v>3000000</v>
      </c>
      <c r="AJ313" s="99">
        <f t="shared" si="76"/>
        <v>3000000</v>
      </c>
      <c r="AK313" s="87"/>
      <c r="AL313" s="57">
        <f t="shared" si="77"/>
        <v>66700000</v>
      </c>
    </row>
    <row r="314" spans="1:38" ht="43.5" thickBot="1" x14ac:dyDescent="0.3">
      <c r="A314" s="90"/>
      <c r="B314" s="90"/>
      <c r="C314" s="90"/>
      <c r="D314" s="90"/>
      <c r="E314" s="90"/>
      <c r="F314" s="90"/>
      <c r="G314" s="91"/>
      <c r="H314" s="91"/>
      <c r="I314" s="92"/>
      <c r="J314" s="92" t="s">
        <v>692</v>
      </c>
      <c r="K314" s="92" t="s">
        <v>815</v>
      </c>
      <c r="L314" s="92" t="e">
        <f>INDEX('[26]PENINGKATAN SALURAN DRAINASE'!$D$4:$D$90,MATCH('KEGIATAN DBMSDA 2022'!K314,'[26]PENINGKATAN SALURAN DRAINASE'!$D$4:$D$90,0))</f>
        <v>#N/A</v>
      </c>
      <c r="M314" s="92" t="s">
        <v>816</v>
      </c>
      <c r="N314" s="92" t="e">
        <f>INDEX([26]!BARU_1[KELURAHAN],MATCH('KEGIATAN DBMSDA 2022'!K314,[26]!BARU_1[JUDUL],0))</f>
        <v>#REF!</v>
      </c>
      <c r="O314" s="93" t="s">
        <v>171</v>
      </c>
      <c r="P314" s="100" t="s">
        <v>249</v>
      </c>
      <c r="Q314" s="94" t="e">
        <f>#REF!&amp;" "&amp;#REF!</f>
        <v>#REF!</v>
      </c>
      <c r="R314" s="95" t="s">
        <v>66</v>
      </c>
      <c r="S314" s="87"/>
      <c r="T314" s="57">
        <f t="shared" si="71"/>
        <v>75000000</v>
      </c>
      <c r="U314" s="96" t="str">
        <f t="shared" si="70"/>
        <v>PL</v>
      </c>
      <c r="V314" s="87">
        <v>75000000</v>
      </c>
      <c r="W314" s="97" t="s">
        <v>172</v>
      </c>
      <c r="X314" s="98" t="s">
        <v>162</v>
      </c>
      <c r="Y314" s="88" t="s">
        <v>139</v>
      </c>
      <c r="Z314" s="88">
        <v>1</v>
      </c>
      <c r="AA314" s="88"/>
      <c r="AB314" s="57">
        <f t="shared" si="72"/>
        <v>350000</v>
      </c>
      <c r="AC314" s="87">
        <f>IF(AND(T314&gt;1,T314&lt;=200000000),'[26]Data Base PAKAI (INPUT)'!$E$24,IF(AND(T314&gt;200000000),'[26]Data Base PAKAI (INPUT)'!$M$24))</f>
        <v>4</v>
      </c>
      <c r="AD314" s="87">
        <f>IF(AND(T314&gt;1,T314&lt;=200000000),'[26]Data Base PAKAI (INPUT)'!$F$24,IF(AND(T314&gt;200000000,T314&lt;=1000000000),'[26]Data Base PAKAI (INPUT)'!$V$24,IF(AND(T314&gt;1000000000),'[26]Data Base PAKAI (INPUT)'!$Z$24)))</f>
        <v>1</v>
      </c>
      <c r="AE314" s="87">
        <f t="shared" si="73"/>
        <v>600000</v>
      </c>
      <c r="AF314" s="87">
        <f>IF(AND(T314&gt;1,T314&lt;=1000000000),'[26]Data Base PAKAI (INPUT)'!$E$25,IF(AND(T314&gt;1000000000,T314&lt;=5000000000),'[26]Data Base PAKAI (INPUT)'!$Y$25,IF(AND(T314&gt;5000000000,T314&lt;=10000000000),'[26]Data Base PAKAI (INPUT)'!$AG$25)))</f>
        <v>3</v>
      </c>
      <c r="AG314" s="87">
        <f>IF(AND(T314&gt;1,T314&lt;=100000000),'[26]Data Base PAKAI (INPUT)'!$F$25,IF(AND(T314&gt;100000000,T314&lt;=200000000),'[26]Data Base PAKAI (INPUT)'!$J$25,IF(AND(T314&gt;200000000,T314&lt;=250000000),'[26]Data Base PAKAI (INPUT)'!$N$25,IF(AND(T314&gt;250000000,T314&lt;=500000000),'[26]Data Base PAKAI (INPUT)'!$R$25,IF(AND(T314&gt;500000000,T314&lt;=1000000000),'[26]Data Base PAKAI (INPUT)'!$V$25,IF(AND(T314&gt;1000000000,T314&lt;=2500000000),'[26]Data Base PAKAI (INPUT)'!$Z$25,IF(AND(T314&gt;2500000000,T314&lt;=5000000000),'[26]Data Base PAKAI (INPUT)'!$AD$25,IF(AND(T314&gt;5000000000,T314&lt;=10000000000),'[26]Data Base PAKAI (INPUT)'!AH1276))))))))</f>
        <v>3</v>
      </c>
      <c r="AH314" s="87">
        <f t="shared" si="74"/>
        <v>1350000</v>
      </c>
      <c r="AI314" s="87">
        <f t="shared" si="75"/>
        <v>3000000</v>
      </c>
      <c r="AJ314" s="99">
        <f t="shared" si="76"/>
        <v>3000000</v>
      </c>
      <c r="AK314" s="87"/>
      <c r="AL314" s="57">
        <f t="shared" si="77"/>
        <v>66700000</v>
      </c>
    </row>
    <row r="315" spans="1:38" ht="43.5" thickBot="1" x14ac:dyDescent="0.3">
      <c r="A315" s="90"/>
      <c r="B315" s="90"/>
      <c r="C315" s="90"/>
      <c r="D315" s="90"/>
      <c r="E315" s="90"/>
      <c r="F315" s="90"/>
      <c r="G315" s="91"/>
      <c r="H315" s="91"/>
      <c r="I315" s="92"/>
      <c r="J315" s="92" t="s">
        <v>692</v>
      </c>
      <c r="K315" s="92" t="s">
        <v>817</v>
      </c>
      <c r="L315" s="92" t="e">
        <f>INDEX('[26]PENINGKATAN SALURAN DRAINASE'!$D$4:$D$90,MATCH('KEGIATAN DBMSDA 2022'!K315,'[26]PENINGKATAN SALURAN DRAINASE'!$D$4:$D$90,0))</f>
        <v>#N/A</v>
      </c>
      <c r="M315" s="92" t="s">
        <v>818</v>
      </c>
      <c r="N315" s="92" t="e">
        <f>INDEX([26]!BARU_1[KELURAHAN],MATCH('KEGIATAN DBMSDA 2022'!K315,[26]!BARU_1[JUDUL],0))</f>
        <v>#REF!</v>
      </c>
      <c r="O315" s="93" t="s">
        <v>171</v>
      </c>
      <c r="P315" s="100" t="s">
        <v>229</v>
      </c>
      <c r="Q315" s="94" t="e">
        <f>#REF!&amp;" "&amp;#REF!</f>
        <v>#REF!</v>
      </c>
      <c r="R315" s="95" t="s">
        <v>66</v>
      </c>
      <c r="S315" s="87"/>
      <c r="T315" s="57">
        <f t="shared" si="71"/>
        <v>75000000</v>
      </c>
      <c r="U315" s="96" t="str">
        <f t="shared" si="70"/>
        <v>PL</v>
      </c>
      <c r="V315" s="87">
        <v>75000000</v>
      </c>
      <c r="W315" s="97" t="s">
        <v>172</v>
      </c>
      <c r="X315" s="98" t="s">
        <v>162</v>
      </c>
      <c r="Y315" s="88" t="s">
        <v>139</v>
      </c>
      <c r="Z315" s="88">
        <v>1</v>
      </c>
      <c r="AA315" s="88"/>
      <c r="AB315" s="57">
        <f t="shared" si="72"/>
        <v>350000</v>
      </c>
      <c r="AC315" s="87">
        <f>IF(AND(T315&gt;1,T315&lt;=200000000),'[26]Data Base PAKAI (INPUT)'!$E$24,IF(AND(T315&gt;200000000),'[26]Data Base PAKAI (INPUT)'!$M$24))</f>
        <v>4</v>
      </c>
      <c r="AD315" s="87">
        <f>IF(AND(T315&gt;1,T315&lt;=200000000),'[26]Data Base PAKAI (INPUT)'!$F$24,IF(AND(T315&gt;200000000,T315&lt;=1000000000),'[26]Data Base PAKAI (INPUT)'!$V$24,IF(AND(T315&gt;1000000000),'[26]Data Base PAKAI (INPUT)'!$Z$24)))</f>
        <v>1</v>
      </c>
      <c r="AE315" s="87">
        <f t="shared" si="73"/>
        <v>600000</v>
      </c>
      <c r="AF315" s="87">
        <f>IF(AND(T315&gt;1,T315&lt;=1000000000),'[26]Data Base PAKAI (INPUT)'!$E$25,IF(AND(T315&gt;1000000000,T315&lt;=5000000000),'[26]Data Base PAKAI (INPUT)'!$Y$25,IF(AND(T315&gt;5000000000,T315&lt;=10000000000),'[26]Data Base PAKAI (INPUT)'!$AG$25)))</f>
        <v>3</v>
      </c>
      <c r="AG315" s="87">
        <f>IF(AND(T315&gt;1,T315&lt;=100000000),'[26]Data Base PAKAI (INPUT)'!$F$25,IF(AND(T315&gt;100000000,T315&lt;=200000000),'[26]Data Base PAKAI (INPUT)'!$J$25,IF(AND(T315&gt;200000000,T315&lt;=250000000),'[26]Data Base PAKAI (INPUT)'!$N$25,IF(AND(T315&gt;250000000,T315&lt;=500000000),'[26]Data Base PAKAI (INPUT)'!$R$25,IF(AND(T315&gt;500000000,T315&lt;=1000000000),'[26]Data Base PAKAI (INPUT)'!$V$25,IF(AND(T315&gt;1000000000,T315&lt;=2500000000),'[26]Data Base PAKAI (INPUT)'!$Z$25,IF(AND(T315&gt;2500000000,T315&lt;=5000000000),'[26]Data Base PAKAI (INPUT)'!$AD$25,IF(AND(T315&gt;5000000000,T315&lt;=10000000000),'[26]Data Base PAKAI (INPUT)'!AH1277))))))))</f>
        <v>3</v>
      </c>
      <c r="AH315" s="87">
        <f t="shared" si="74"/>
        <v>1350000</v>
      </c>
      <c r="AI315" s="87">
        <f t="shared" si="75"/>
        <v>3000000</v>
      </c>
      <c r="AJ315" s="99">
        <f t="shared" si="76"/>
        <v>3000000</v>
      </c>
      <c r="AK315" s="87"/>
      <c r="AL315" s="57">
        <f t="shared" si="77"/>
        <v>66700000</v>
      </c>
    </row>
    <row r="316" spans="1:38" ht="43.5" thickBot="1" x14ac:dyDescent="0.3">
      <c r="A316" s="90"/>
      <c r="B316" s="90"/>
      <c r="C316" s="90"/>
      <c r="D316" s="90"/>
      <c r="E316" s="90"/>
      <c r="F316" s="90"/>
      <c r="G316" s="91"/>
      <c r="H316" s="91"/>
      <c r="I316" s="92"/>
      <c r="J316" s="110" t="s">
        <v>692</v>
      </c>
      <c r="K316" s="92" t="s">
        <v>819</v>
      </c>
      <c r="L316" s="92" t="e">
        <f>INDEX('[26]PENINGKATAN SALURAN DRAINASE'!$D$4:$D$90,MATCH('KEGIATAN DBMSDA 2022'!K316,'[26]PENINGKATAN SALURAN DRAINASE'!$D$4:$D$90,0))</f>
        <v>#N/A</v>
      </c>
      <c r="M316" s="92" t="s">
        <v>820</v>
      </c>
      <c r="N316" s="92" t="s">
        <v>821</v>
      </c>
      <c r="O316" s="93" t="s">
        <v>822</v>
      </c>
      <c r="P316" s="100" t="s">
        <v>271</v>
      </c>
      <c r="Q316" s="94" t="e">
        <f>#REF!&amp;" "&amp;#REF!</f>
        <v>#REF!</v>
      </c>
      <c r="R316" s="95" t="s">
        <v>66</v>
      </c>
      <c r="S316" s="87"/>
      <c r="T316" s="57">
        <f t="shared" si="71"/>
        <v>75000000</v>
      </c>
      <c r="U316" s="96" t="str">
        <f t="shared" si="70"/>
        <v>PL</v>
      </c>
      <c r="V316" s="87">
        <v>75000000</v>
      </c>
      <c r="W316" s="97" t="s">
        <v>250</v>
      </c>
      <c r="X316" s="98" t="s">
        <v>162</v>
      </c>
      <c r="Y316" s="88" t="s">
        <v>139</v>
      </c>
      <c r="Z316" s="88">
        <v>1</v>
      </c>
      <c r="AA316" s="88" t="s">
        <v>163</v>
      </c>
      <c r="AB316" s="101">
        <f t="shared" si="72"/>
        <v>350000</v>
      </c>
      <c r="AC316" s="102">
        <f>IF(AND(T316&gt;1,T316&lt;=200000000),'[26]Data Base PAKAI (INPUT)'!$E$24,IF(AND(T316&gt;200000000),'[26]Data Base PAKAI (INPUT)'!$M$24))</f>
        <v>4</v>
      </c>
      <c r="AD316" s="102">
        <f>IF(AND(T316&gt;1,T316&lt;=200000000),'[26]Data Base PAKAI (INPUT)'!$F$24,IF(AND(T316&gt;200000000,T316&lt;=1000000000),'[26]Data Base PAKAI (INPUT)'!$V$24,IF(AND(T316&gt;1000000000),'[26]Data Base PAKAI (INPUT)'!$Z$24)))</f>
        <v>1</v>
      </c>
      <c r="AE316" s="102">
        <f t="shared" si="73"/>
        <v>600000</v>
      </c>
      <c r="AF316" s="102">
        <f>IF(AND(T316&gt;1,T316&lt;=1000000000),'[26]Data Base PAKAI (INPUT)'!$E$25,IF(AND(T316&gt;1000000000,T316&lt;=5000000000),'[26]Data Base PAKAI (INPUT)'!$Y$25,IF(AND(T316&gt;5000000000,T316&lt;=10000000000),'[26]Data Base PAKAI (INPUT)'!$AG$25)))</f>
        <v>3</v>
      </c>
      <c r="AG316" s="102">
        <f>IF(AND(T316&gt;1,T316&lt;=100000000),'[26]Data Base PAKAI (INPUT)'!$F$25,IF(AND(T316&gt;100000000,T316&lt;=200000000),'[26]Data Base PAKAI (INPUT)'!$J$25,IF(AND(T316&gt;200000000,T316&lt;=250000000),'[26]Data Base PAKAI (INPUT)'!$N$25,IF(AND(T316&gt;250000000,T316&lt;=500000000),'[26]Data Base PAKAI (INPUT)'!$R$25,IF(AND(T316&gt;500000000,T316&lt;=1000000000),'[26]Data Base PAKAI (INPUT)'!$V$25,IF(AND(T316&gt;1000000000,T316&lt;=2500000000),'[26]Data Base PAKAI (INPUT)'!$Z$25,IF(AND(T316&gt;2500000000,T316&lt;=5000000000),'[26]Data Base PAKAI (INPUT)'!$AD$25,IF(AND(T316&gt;5000000000,T316&lt;=10000000000),'[26]Data Base PAKAI (INPUT)'!AH1278))))))))</f>
        <v>3</v>
      </c>
      <c r="AH316" s="102">
        <f t="shared" si="74"/>
        <v>1350000</v>
      </c>
      <c r="AI316" s="102">
        <f t="shared" si="75"/>
        <v>3000000</v>
      </c>
      <c r="AJ316" s="103">
        <f t="shared" si="76"/>
        <v>3000000</v>
      </c>
      <c r="AK316" s="102"/>
      <c r="AL316" s="101">
        <f t="shared" si="77"/>
        <v>66700000</v>
      </c>
    </row>
    <row r="317" spans="1:38" ht="43.5" thickBot="1" x14ac:dyDescent="0.3">
      <c r="A317" s="90"/>
      <c r="B317" s="90"/>
      <c r="C317" s="90"/>
      <c r="D317" s="90"/>
      <c r="E317" s="90"/>
      <c r="F317" s="90"/>
      <c r="G317" s="91"/>
      <c r="H317" s="91"/>
      <c r="I317" s="92"/>
      <c r="J317" s="92" t="s">
        <v>692</v>
      </c>
      <c r="K317" s="92" t="s">
        <v>823</v>
      </c>
      <c r="L317" s="92" t="e">
        <f>INDEX('[26]PENINGKATAN SALURAN DRAINASE'!$D$4:$D$90,MATCH('KEGIATAN DBMSDA 2022'!K317,'[26]PENINGKATAN SALURAN DRAINASE'!$D$4:$D$90,0))</f>
        <v>#N/A</v>
      </c>
      <c r="M317" s="92" t="s">
        <v>824</v>
      </c>
      <c r="N317" s="92" t="s">
        <v>821</v>
      </c>
      <c r="O317" s="93" t="s">
        <v>822</v>
      </c>
      <c r="P317" s="100" t="s">
        <v>825</v>
      </c>
      <c r="Q317" s="94" t="e">
        <f>#REF!&amp;" "&amp;#REF!</f>
        <v>#REF!</v>
      </c>
      <c r="R317" s="95" t="s">
        <v>66</v>
      </c>
      <c r="S317" s="87"/>
      <c r="T317" s="57">
        <f t="shared" si="71"/>
        <v>75000000</v>
      </c>
      <c r="U317" s="96" t="str">
        <f t="shared" si="70"/>
        <v>PL</v>
      </c>
      <c r="V317" s="87">
        <v>75000000</v>
      </c>
      <c r="W317" s="97" t="s">
        <v>250</v>
      </c>
      <c r="X317" s="98" t="s">
        <v>162</v>
      </c>
      <c r="Y317" s="88" t="s">
        <v>139</v>
      </c>
      <c r="Z317" s="88">
        <v>1</v>
      </c>
      <c r="AA317" s="88" t="s">
        <v>163</v>
      </c>
      <c r="AB317" s="101">
        <f t="shared" si="72"/>
        <v>350000</v>
      </c>
      <c r="AC317" s="102">
        <f>IF(AND(T317&gt;1,T317&lt;=200000000),'[26]Data Base PAKAI (INPUT)'!$E$24,IF(AND(T317&gt;200000000),'[26]Data Base PAKAI (INPUT)'!$M$24))</f>
        <v>4</v>
      </c>
      <c r="AD317" s="102">
        <f>IF(AND(T317&gt;1,T317&lt;=200000000),'[26]Data Base PAKAI (INPUT)'!$F$24,IF(AND(T317&gt;200000000,T317&lt;=1000000000),'[26]Data Base PAKAI (INPUT)'!$V$24,IF(AND(T317&gt;1000000000),'[26]Data Base PAKAI (INPUT)'!$Z$24)))</f>
        <v>1</v>
      </c>
      <c r="AE317" s="102">
        <f t="shared" si="73"/>
        <v>600000</v>
      </c>
      <c r="AF317" s="102">
        <f>IF(AND(T317&gt;1,T317&lt;=1000000000),'[26]Data Base PAKAI (INPUT)'!$E$25,IF(AND(T317&gt;1000000000,T317&lt;=5000000000),'[26]Data Base PAKAI (INPUT)'!$Y$25,IF(AND(T317&gt;5000000000,T317&lt;=10000000000),'[26]Data Base PAKAI (INPUT)'!$AG$25)))</f>
        <v>3</v>
      </c>
      <c r="AG317" s="102">
        <f>IF(AND(T317&gt;1,T317&lt;=100000000),'[26]Data Base PAKAI (INPUT)'!$F$25,IF(AND(T317&gt;100000000,T317&lt;=200000000),'[26]Data Base PAKAI (INPUT)'!$J$25,IF(AND(T317&gt;200000000,T317&lt;=250000000),'[26]Data Base PAKAI (INPUT)'!$N$25,IF(AND(T317&gt;250000000,T317&lt;=500000000),'[26]Data Base PAKAI (INPUT)'!$R$25,IF(AND(T317&gt;500000000,T317&lt;=1000000000),'[26]Data Base PAKAI (INPUT)'!$V$25,IF(AND(T317&gt;1000000000,T317&lt;=2500000000),'[26]Data Base PAKAI (INPUT)'!$Z$25,IF(AND(T317&gt;2500000000,T317&lt;=5000000000),'[26]Data Base PAKAI (INPUT)'!$AD$25,IF(AND(T317&gt;5000000000,T317&lt;=10000000000),'[26]Data Base PAKAI (INPUT)'!AH1279))))))))</f>
        <v>3</v>
      </c>
      <c r="AH317" s="102">
        <f t="shared" si="74"/>
        <v>1350000</v>
      </c>
      <c r="AI317" s="102">
        <f t="shared" si="75"/>
        <v>3000000</v>
      </c>
      <c r="AJ317" s="103">
        <f t="shared" si="76"/>
        <v>3000000</v>
      </c>
      <c r="AK317" s="102"/>
      <c r="AL317" s="101">
        <f t="shared" si="77"/>
        <v>66700000</v>
      </c>
    </row>
    <row r="318" spans="1:38" ht="43.5" thickBot="1" x14ac:dyDescent="0.3">
      <c r="A318" s="90"/>
      <c r="B318" s="90"/>
      <c r="C318" s="90"/>
      <c r="D318" s="90"/>
      <c r="E318" s="90"/>
      <c r="F318" s="90"/>
      <c r="G318" s="91"/>
      <c r="H318" s="91"/>
      <c r="I318" s="92"/>
      <c r="J318" s="110" t="s">
        <v>692</v>
      </c>
      <c r="K318" s="92" t="s">
        <v>826</v>
      </c>
      <c r="L318" s="92" t="e">
        <f>INDEX('[26]PENINGKATAN SALURAN DRAINASE'!$D$4:$D$90,MATCH('KEGIATAN DBMSDA 2022'!K318,'[26]PENINGKATAN SALURAN DRAINASE'!$D$4:$D$90,0))</f>
        <v>#N/A</v>
      </c>
      <c r="M318" s="92" t="s">
        <v>827</v>
      </c>
      <c r="N318" s="92" t="s">
        <v>821</v>
      </c>
      <c r="O318" s="93" t="s">
        <v>822</v>
      </c>
      <c r="P318" s="100" t="s">
        <v>302</v>
      </c>
      <c r="Q318" s="94" t="e">
        <f>#REF!&amp;" "&amp;#REF!</f>
        <v>#REF!</v>
      </c>
      <c r="R318" s="95" t="s">
        <v>66</v>
      </c>
      <c r="S318" s="87"/>
      <c r="T318" s="57">
        <f t="shared" si="71"/>
        <v>75000000</v>
      </c>
      <c r="U318" s="96" t="str">
        <f t="shared" si="70"/>
        <v>PL</v>
      </c>
      <c r="V318" s="87">
        <v>75000000</v>
      </c>
      <c r="W318" s="97" t="s">
        <v>250</v>
      </c>
      <c r="X318" s="98" t="s">
        <v>162</v>
      </c>
      <c r="Y318" s="88" t="s">
        <v>139</v>
      </c>
      <c r="Z318" s="88">
        <v>1</v>
      </c>
      <c r="AA318" s="88" t="s">
        <v>163</v>
      </c>
      <c r="AB318" s="101">
        <f t="shared" si="72"/>
        <v>350000</v>
      </c>
      <c r="AC318" s="102">
        <f>IF(AND(T318&gt;1,T318&lt;=200000000),'[26]Data Base PAKAI (INPUT)'!$E$24,IF(AND(T318&gt;200000000),'[26]Data Base PAKAI (INPUT)'!$M$24))</f>
        <v>4</v>
      </c>
      <c r="AD318" s="102">
        <f>IF(AND(T318&gt;1,T318&lt;=200000000),'[26]Data Base PAKAI (INPUT)'!$F$24,IF(AND(T318&gt;200000000,T318&lt;=1000000000),'[26]Data Base PAKAI (INPUT)'!$V$24,IF(AND(T318&gt;1000000000),'[26]Data Base PAKAI (INPUT)'!$Z$24)))</f>
        <v>1</v>
      </c>
      <c r="AE318" s="102">
        <f t="shared" si="73"/>
        <v>600000</v>
      </c>
      <c r="AF318" s="102">
        <f>IF(AND(T318&gt;1,T318&lt;=1000000000),'[26]Data Base PAKAI (INPUT)'!$E$25,IF(AND(T318&gt;1000000000,T318&lt;=5000000000),'[26]Data Base PAKAI (INPUT)'!$Y$25,IF(AND(T318&gt;5000000000,T318&lt;=10000000000),'[26]Data Base PAKAI (INPUT)'!$AG$25)))</f>
        <v>3</v>
      </c>
      <c r="AG318" s="102">
        <f>IF(AND(T318&gt;1,T318&lt;=100000000),'[26]Data Base PAKAI (INPUT)'!$F$25,IF(AND(T318&gt;100000000,T318&lt;=200000000),'[26]Data Base PAKAI (INPUT)'!$J$25,IF(AND(T318&gt;200000000,T318&lt;=250000000),'[26]Data Base PAKAI (INPUT)'!$N$25,IF(AND(T318&gt;250000000,T318&lt;=500000000),'[26]Data Base PAKAI (INPUT)'!$R$25,IF(AND(T318&gt;500000000,T318&lt;=1000000000),'[26]Data Base PAKAI (INPUT)'!$V$25,IF(AND(T318&gt;1000000000,T318&lt;=2500000000),'[26]Data Base PAKAI (INPUT)'!$Z$25,IF(AND(T318&gt;2500000000,T318&lt;=5000000000),'[26]Data Base PAKAI (INPUT)'!$AD$25,IF(AND(T318&gt;5000000000,T318&lt;=10000000000),'[26]Data Base PAKAI (INPUT)'!AH1280))))))))</f>
        <v>3</v>
      </c>
      <c r="AH318" s="102">
        <f t="shared" si="74"/>
        <v>1350000</v>
      </c>
      <c r="AI318" s="102">
        <f t="shared" si="75"/>
        <v>3000000</v>
      </c>
      <c r="AJ318" s="103">
        <f t="shared" si="76"/>
        <v>3000000</v>
      </c>
      <c r="AK318" s="102"/>
      <c r="AL318" s="101">
        <f t="shared" si="77"/>
        <v>66700000</v>
      </c>
    </row>
    <row r="319" spans="1:38" ht="43.5" thickBot="1" x14ac:dyDescent="0.3">
      <c r="A319" s="90"/>
      <c r="B319" s="90"/>
      <c r="C319" s="90"/>
      <c r="D319" s="90"/>
      <c r="E319" s="90"/>
      <c r="F319" s="90"/>
      <c r="G319" s="91"/>
      <c r="H319" s="91"/>
      <c r="I319" s="92"/>
      <c r="J319" s="92" t="s">
        <v>692</v>
      </c>
      <c r="K319" s="92" t="s">
        <v>828</v>
      </c>
      <c r="L319" s="92" t="e">
        <f>INDEX('[26]PENINGKATAN SALURAN DRAINASE'!$D$4:$D$90,MATCH('KEGIATAN DBMSDA 2022'!K319,'[26]PENINGKATAN SALURAN DRAINASE'!$D$4:$D$90,0))</f>
        <v>#N/A</v>
      </c>
      <c r="M319" s="92" t="s">
        <v>829</v>
      </c>
      <c r="N319" s="92" t="e">
        <f>INDEX([26]!BARU_1[KELURAHAN],MATCH('KEGIATAN DBMSDA 2022'!K319,[26]!BARU_1[JUDUL],0))</f>
        <v>#REF!</v>
      </c>
      <c r="O319" s="93" t="s">
        <v>171</v>
      </c>
      <c r="P319" s="100" t="s">
        <v>239</v>
      </c>
      <c r="Q319" s="94" t="e">
        <f>#REF!&amp;" "&amp;#REF!</f>
        <v>#REF!</v>
      </c>
      <c r="R319" s="95" t="s">
        <v>66</v>
      </c>
      <c r="S319" s="87"/>
      <c r="T319" s="57">
        <f t="shared" si="71"/>
        <v>75000000</v>
      </c>
      <c r="U319" s="96" t="str">
        <f t="shared" si="70"/>
        <v>PL</v>
      </c>
      <c r="V319" s="87">
        <v>75000000</v>
      </c>
      <c r="W319" s="97" t="s">
        <v>250</v>
      </c>
      <c r="X319" s="98" t="s">
        <v>162</v>
      </c>
      <c r="Y319" s="88" t="s">
        <v>139</v>
      </c>
      <c r="Z319" s="88">
        <v>1</v>
      </c>
      <c r="AA319" s="88"/>
      <c r="AB319" s="57">
        <f t="shared" si="72"/>
        <v>350000</v>
      </c>
      <c r="AC319" s="87">
        <f>IF(AND(T319&gt;1,T319&lt;=200000000),'[26]Data Base PAKAI (INPUT)'!$E$24,IF(AND(T319&gt;200000000),'[26]Data Base PAKAI (INPUT)'!$M$24))</f>
        <v>4</v>
      </c>
      <c r="AD319" s="87">
        <f>IF(AND(T319&gt;1,T319&lt;=200000000),'[26]Data Base PAKAI (INPUT)'!$F$24,IF(AND(T319&gt;200000000,T319&lt;=1000000000),'[26]Data Base PAKAI (INPUT)'!$V$24,IF(AND(T319&gt;1000000000),'[26]Data Base PAKAI (INPUT)'!$Z$24)))</f>
        <v>1</v>
      </c>
      <c r="AE319" s="87">
        <f t="shared" si="73"/>
        <v>600000</v>
      </c>
      <c r="AF319" s="87">
        <f>IF(AND(T319&gt;1,T319&lt;=1000000000),'[26]Data Base PAKAI (INPUT)'!$E$25,IF(AND(T319&gt;1000000000,T319&lt;=5000000000),'[26]Data Base PAKAI (INPUT)'!$Y$25,IF(AND(T319&gt;5000000000,T319&lt;=10000000000),'[26]Data Base PAKAI (INPUT)'!$AG$25)))</f>
        <v>3</v>
      </c>
      <c r="AG319" s="87">
        <f>IF(AND(T319&gt;1,T319&lt;=100000000),'[26]Data Base PAKAI (INPUT)'!$F$25,IF(AND(T319&gt;100000000,T319&lt;=200000000),'[26]Data Base PAKAI (INPUT)'!$J$25,IF(AND(T319&gt;200000000,T319&lt;=250000000),'[26]Data Base PAKAI (INPUT)'!$N$25,IF(AND(T319&gt;250000000,T319&lt;=500000000),'[26]Data Base PAKAI (INPUT)'!$R$25,IF(AND(T319&gt;500000000,T319&lt;=1000000000),'[26]Data Base PAKAI (INPUT)'!$V$25,IF(AND(T319&gt;1000000000,T319&lt;=2500000000),'[26]Data Base PAKAI (INPUT)'!$Z$25,IF(AND(T319&gt;2500000000,T319&lt;=5000000000),'[26]Data Base PAKAI (INPUT)'!$AD$25,IF(AND(T319&gt;5000000000,T319&lt;=10000000000),'[26]Data Base PAKAI (INPUT)'!AH1281))))))))</f>
        <v>3</v>
      </c>
      <c r="AH319" s="87">
        <f t="shared" si="74"/>
        <v>1350000</v>
      </c>
      <c r="AI319" s="87">
        <f t="shared" si="75"/>
        <v>3000000</v>
      </c>
      <c r="AJ319" s="99">
        <f t="shared" si="76"/>
        <v>3000000</v>
      </c>
      <c r="AK319" s="87"/>
      <c r="AL319" s="57">
        <f t="shared" si="77"/>
        <v>66700000</v>
      </c>
    </row>
    <row r="320" spans="1:38" ht="43.5" thickBot="1" x14ac:dyDescent="0.3">
      <c r="A320" s="90"/>
      <c r="B320" s="90"/>
      <c r="C320" s="90"/>
      <c r="D320" s="90"/>
      <c r="E320" s="90"/>
      <c r="F320" s="90"/>
      <c r="G320" s="91"/>
      <c r="H320" s="91"/>
      <c r="I320" s="92"/>
      <c r="J320" s="110" t="s">
        <v>692</v>
      </c>
      <c r="K320" s="92" t="s">
        <v>830</v>
      </c>
      <c r="L320" s="92" t="e">
        <f>INDEX('[26]PENINGKATAN SALURAN DRAINASE'!$D$4:$D$90,MATCH('KEGIATAN DBMSDA 2022'!K320,'[26]PENINGKATAN SALURAN DRAINASE'!$D$4:$D$90,0))</f>
        <v>#N/A</v>
      </c>
      <c r="M320" s="92" t="s">
        <v>831</v>
      </c>
      <c r="N320" s="92" t="s">
        <v>832</v>
      </c>
      <c r="O320" s="93" t="s">
        <v>822</v>
      </c>
      <c r="P320" s="100" t="s">
        <v>239</v>
      </c>
      <c r="Q320" s="94" t="e">
        <f>#REF!&amp;" "&amp;#REF!</f>
        <v>#REF!</v>
      </c>
      <c r="R320" s="95" t="s">
        <v>66</v>
      </c>
      <c r="S320" s="87"/>
      <c r="T320" s="57">
        <f t="shared" si="71"/>
        <v>75000000</v>
      </c>
      <c r="U320" s="96" t="str">
        <f t="shared" si="70"/>
        <v>PL</v>
      </c>
      <c r="V320" s="87">
        <v>75000000</v>
      </c>
      <c r="W320" s="97" t="s">
        <v>250</v>
      </c>
      <c r="X320" s="98" t="s">
        <v>162</v>
      </c>
      <c r="Y320" s="88" t="s">
        <v>139</v>
      </c>
      <c r="Z320" s="88">
        <v>1</v>
      </c>
      <c r="AA320" s="88" t="s">
        <v>163</v>
      </c>
      <c r="AB320" s="101">
        <f t="shared" si="72"/>
        <v>350000</v>
      </c>
      <c r="AC320" s="102">
        <f>IF(AND(T320&gt;1,T320&lt;=200000000),'[26]Data Base PAKAI (INPUT)'!$E$24,IF(AND(T320&gt;200000000),'[26]Data Base PAKAI (INPUT)'!$M$24))</f>
        <v>4</v>
      </c>
      <c r="AD320" s="102">
        <f>IF(AND(T320&gt;1,T320&lt;=200000000),'[26]Data Base PAKAI (INPUT)'!$F$24,IF(AND(T320&gt;200000000,T320&lt;=1000000000),'[26]Data Base PAKAI (INPUT)'!$V$24,IF(AND(T320&gt;1000000000),'[26]Data Base PAKAI (INPUT)'!$Z$24)))</f>
        <v>1</v>
      </c>
      <c r="AE320" s="102">
        <f t="shared" si="73"/>
        <v>600000</v>
      </c>
      <c r="AF320" s="102">
        <f>IF(AND(T320&gt;1,T320&lt;=1000000000),'[26]Data Base PAKAI (INPUT)'!$E$25,IF(AND(T320&gt;1000000000,T320&lt;=5000000000),'[26]Data Base PAKAI (INPUT)'!$Y$25,IF(AND(T320&gt;5000000000,T320&lt;=10000000000),'[26]Data Base PAKAI (INPUT)'!$AG$25)))</f>
        <v>3</v>
      </c>
      <c r="AG320" s="102">
        <f>IF(AND(T320&gt;1,T320&lt;=100000000),'[26]Data Base PAKAI (INPUT)'!$F$25,IF(AND(T320&gt;100000000,T320&lt;=200000000),'[26]Data Base PAKAI (INPUT)'!$J$25,IF(AND(T320&gt;200000000,T320&lt;=250000000),'[26]Data Base PAKAI (INPUT)'!$N$25,IF(AND(T320&gt;250000000,T320&lt;=500000000),'[26]Data Base PAKAI (INPUT)'!$R$25,IF(AND(T320&gt;500000000,T320&lt;=1000000000),'[26]Data Base PAKAI (INPUT)'!$V$25,IF(AND(T320&gt;1000000000,T320&lt;=2500000000),'[26]Data Base PAKAI (INPUT)'!$Z$25,IF(AND(T320&gt;2500000000,T320&lt;=5000000000),'[26]Data Base PAKAI (INPUT)'!$AD$25,IF(AND(T320&gt;5000000000,T320&lt;=10000000000),'[26]Data Base PAKAI (INPUT)'!AH1282))))))))</f>
        <v>3</v>
      </c>
      <c r="AH320" s="102">
        <f t="shared" si="74"/>
        <v>1350000</v>
      </c>
      <c r="AI320" s="102">
        <f t="shared" si="75"/>
        <v>3000000</v>
      </c>
      <c r="AJ320" s="103">
        <f t="shared" si="76"/>
        <v>3000000</v>
      </c>
      <c r="AK320" s="102"/>
      <c r="AL320" s="101">
        <f t="shared" si="77"/>
        <v>66700000</v>
      </c>
    </row>
    <row r="321" spans="1:38" ht="43.5" thickBot="1" x14ac:dyDescent="0.3">
      <c r="A321" s="90"/>
      <c r="B321" s="90"/>
      <c r="C321" s="90"/>
      <c r="D321" s="90"/>
      <c r="E321" s="90"/>
      <c r="F321" s="90"/>
      <c r="G321" s="91"/>
      <c r="H321" s="91"/>
      <c r="I321" s="92"/>
      <c r="J321" s="92" t="s">
        <v>692</v>
      </c>
      <c r="K321" s="92" t="s">
        <v>833</v>
      </c>
      <c r="L321" s="92" t="e">
        <f>INDEX('[26]PENINGKATAN SALURAN DRAINASE'!$D$4:$D$90,MATCH('KEGIATAN DBMSDA 2022'!K321,'[26]PENINGKATAN SALURAN DRAINASE'!$D$4:$D$90,0))</f>
        <v>#N/A</v>
      </c>
      <c r="M321" s="92" t="s">
        <v>834</v>
      </c>
      <c r="N321" s="92" t="s">
        <v>832</v>
      </c>
      <c r="O321" s="93" t="s">
        <v>822</v>
      </c>
      <c r="P321" s="100" t="s">
        <v>302</v>
      </c>
      <c r="Q321" s="94" t="e">
        <f>#REF!&amp;" "&amp;#REF!</f>
        <v>#REF!</v>
      </c>
      <c r="R321" s="95" t="s">
        <v>66</v>
      </c>
      <c r="S321" s="87"/>
      <c r="T321" s="57">
        <f t="shared" si="71"/>
        <v>75000000</v>
      </c>
      <c r="U321" s="96" t="str">
        <f t="shared" si="70"/>
        <v>PL</v>
      </c>
      <c r="V321" s="87">
        <v>75000000</v>
      </c>
      <c r="W321" s="97" t="s">
        <v>250</v>
      </c>
      <c r="X321" s="98" t="s">
        <v>162</v>
      </c>
      <c r="Y321" s="88" t="s">
        <v>139</v>
      </c>
      <c r="Z321" s="88">
        <v>1</v>
      </c>
      <c r="AA321" s="88" t="s">
        <v>163</v>
      </c>
      <c r="AB321" s="101">
        <f t="shared" si="72"/>
        <v>350000</v>
      </c>
      <c r="AC321" s="102">
        <f>IF(AND(T321&gt;1,T321&lt;=200000000),'[26]Data Base PAKAI (INPUT)'!$E$24,IF(AND(T321&gt;200000000),'[26]Data Base PAKAI (INPUT)'!$M$24))</f>
        <v>4</v>
      </c>
      <c r="AD321" s="102">
        <f>IF(AND(T321&gt;1,T321&lt;=200000000),'[26]Data Base PAKAI (INPUT)'!$F$24,IF(AND(T321&gt;200000000,T321&lt;=1000000000),'[26]Data Base PAKAI (INPUT)'!$V$24,IF(AND(T321&gt;1000000000),'[26]Data Base PAKAI (INPUT)'!$Z$24)))</f>
        <v>1</v>
      </c>
      <c r="AE321" s="102">
        <f t="shared" si="73"/>
        <v>600000</v>
      </c>
      <c r="AF321" s="102">
        <f>IF(AND(T321&gt;1,T321&lt;=1000000000),'[26]Data Base PAKAI (INPUT)'!$E$25,IF(AND(T321&gt;1000000000,T321&lt;=5000000000),'[26]Data Base PAKAI (INPUT)'!$Y$25,IF(AND(T321&gt;5000000000,T321&lt;=10000000000),'[26]Data Base PAKAI (INPUT)'!$AG$25)))</f>
        <v>3</v>
      </c>
      <c r="AG321" s="102">
        <f>IF(AND(T321&gt;1,T321&lt;=100000000),'[26]Data Base PAKAI (INPUT)'!$F$25,IF(AND(T321&gt;100000000,T321&lt;=200000000),'[26]Data Base PAKAI (INPUT)'!$J$25,IF(AND(T321&gt;200000000,T321&lt;=250000000),'[26]Data Base PAKAI (INPUT)'!$N$25,IF(AND(T321&gt;250000000,T321&lt;=500000000),'[26]Data Base PAKAI (INPUT)'!$R$25,IF(AND(T321&gt;500000000,T321&lt;=1000000000),'[26]Data Base PAKAI (INPUT)'!$V$25,IF(AND(T321&gt;1000000000,T321&lt;=2500000000),'[26]Data Base PAKAI (INPUT)'!$Z$25,IF(AND(T321&gt;2500000000,T321&lt;=5000000000),'[26]Data Base PAKAI (INPUT)'!$AD$25,IF(AND(T321&gt;5000000000,T321&lt;=10000000000),'[26]Data Base PAKAI (INPUT)'!AH1283))))))))</f>
        <v>3</v>
      </c>
      <c r="AH321" s="102">
        <f t="shared" si="74"/>
        <v>1350000</v>
      </c>
      <c r="AI321" s="102">
        <f t="shared" si="75"/>
        <v>3000000</v>
      </c>
      <c r="AJ321" s="103">
        <f t="shared" si="76"/>
        <v>3000000</v>
      </c>
      <c r="AK321" s="102"/>
      <c r="AL321" s="101">
        <f t="shared" si="77"/>
        <v>66700000</v>
      </c>
    </row>
    <row r="322" spans="1:38" ht="43.5" thickBot="1" x14ac:dyDescent="0.3">
      <c r="A322" s="90"/>
      <c r="B322" s="90"/>
      <c r="C322" s="90"/>
      <c r="D322" s="90"/>
      <c r="E322" s="90"/>
      <c r="F322" s="90"/>
      <c r="G322" s="91"/>
      <c r="H322" s="91"/>
      <c r="I322" s="92"/>
      <c r="J322" s="110" t="s">
        <v>692</v>
      </c>
      <c r="K322" s="92" t="s">
        <v>835</v>
      </c>
      <c r="L322" s="92" t="e">
        <f>INDEX('[26]PENINGKATAN SALURAN DRAINASE'!$D$4:$D$90,MATCH('KEGIATAN DBMSDA 2022'!K322,'[26]PENINGKATAN SALURAN DRAINASE'!$D$4:$D$90,0))</f>
        <v>#N/A</v>
      </c>
      <c r="M322" s="92" t="s">
        <v>836</v>
      </c>
      <c r="N322" s="92" t="e">
        <f>INDEX([26]!BARU_1[KELURAHAN],MATCH('KEGIATAN DBMSDA 2022'!K322,[26]!BARU_1[JUDUL],0))</f>
        <v>#REF!</v>
      </c>
      <c r="O322" s="93" t="s">
        <v>822</v>
      </c>
      <c r="P322" s="100" t="s">
        <v>302</v>
      </c>
      <c r="Q322" s="94" t="e">
        <f>#REF!&amp;" "&amp;#REF!</f>
        <v>#REF!</v>
      </c>
      <c r="R322" s="95" t="s">
        <v>66</v>
      </c>
      <c r="S322" s="87"/>
      <c r="T322" s="57">
        <f t="shared" si="71"/>
        <v>75000000</v>
      </c>
      <c r="U322" s="96" t="str">
        <f t="shared" si="70"/>
        <v>PL</v>
      </c>
      <c r="V322" s="87">
        <v>75000000</v>
      </c>
      <c r="W322" s="97" t="s">
        <v>250</v>
      </c>
      <c r="X322" s="98" t="s">
        <v>162</v>
      </c>
      <c r="Y322" s="88" t="s">
        <v>139</v>
      </c>
      <c r="Z322" s="88">
        <v>1</v>
      </c>
      <c r="AA322" s="88"/>
      <c r="AB322" s="57">
        <f t="shared" si="72"/>
        <v>350000</v>
      </c>
      <c r="AC322" s="87">
        <f>IF(AND(T322&gt;1,T322&lt;=200000000),'[26]Data Base PAKAI (INPUT)'!$E$24,IF(AND(T322&gt;200000000),'[26]Data Base PAKAI (INPUT)'!$M$24))</f>
        <v>4</v>
      </c>
      <c r="AD322" s="87">
        <f>IF(AND(T322&gt;1,T322&lt;=200000000),'[26]Data Base PAKAI (INPUT)'!$F$24,IF(AND(T322&gt;200000000,T322&lt;=1000000000),'[26]Data Base PAKAI (INPUT)'!$V$24,IF(AND(T322&gt;1000000000),'[26]Data Base PAKAI (INPUT)'!$Z$24)))</f>
        <v>1</v>
      </c>
      <c r="AE322" s="87">
        <f t="shared" si="73"/>
        <v>600000</v>
      </c>
      <c r="AF322" s="87">
        <f>IF(AND(T322&gt;1,T322&lt;=1000000000),'[26]Data Base PAKAI (INPUT)'!$E$25,IF(AND(T322&gt;1000000000,T322&lt;=5000000000),'[26]Data Base PAKAI (INPUT)'!$Y$25,IF(AND(T322&gt;5000000000,T322&lt;=10000000000),'[26]Data Base PAKAI (INPUT)'!$AG$25)))</f>
        <v>3</v>
      </c>
      <c r="AG322" s="87">
        <f>IF(AND(T322&gt;1,T322&lt;=100000000),'[26]Data Base PAKAI (INPUT)'!$F$25,IF(AND(T322&gt;100000000,T322&lt;=200000000),'[26]Data Base PAKAI (INPUT)'!$J$25,IF(AND(T322&gt;200000000,T322&lt;=250000000),'[26]Data Base PAKAI (INPUT)'!$N$25,IF(AND(T322&gt;250000000,T322&lt;=500000000),'[26]Data Base PAKAI (INPUT)'!$R$25,IF(AND(T322&gt;500000000,T322&lt;=1000000000),'[26]Data Base PAKAI (INPUT)'!$V$25,IF(AND(T322&gt;1000000000,T322&lt;=2500000000),'[26]Data Base PAKAI (INPUT)'!$Z$25,IF(AND(T322&gt;2500000000,T322&lt;=5000000000),'[26]Data Base PAKAI (INPUT)'!$AD$25,IF(AND(T322&gt;5000000000,T322&lt;=10000000000),'[26]Data Base PAKAI (INPUT)'!AH1284))))))))</f>
        <v>3</v>
      </c>
      <c r="AH322" s="87">
        <f t="shared" si="74"/>
        <v>1350000</v>
      </c>
      <c r="AI322" s="87">
        <f t="shared" si="75"/>
        <v>3000000</v>
      </c>
      <c r="AJ322" s="99">
        <f t="shared" si="76"/>
        <v>3000000</v>
      </c>
      <c r="AK322" s="87"/>
      <c r="AL322" s="57">
        <f t="shared" si="77"/>
        <v>66700000</v>
      </c>
    </row>
    <row r="323" spans="1:38" ht="43.5" thickBot="1" x14ac:dyDescent="0.3">
      <c r="A323" s="90"/>
      <c r="B323" s="90"/>
      <c r="C323" s="90"/>
      <c r="D323" s="90"/>
      <c r="E323" s="90"/>
      <c r="F323" s="90"/>
      <c r="G323" s="91"/>
      <c r="H323" s="91"/>
      <c r="I323" s="92"/>
      <c r="J323" s="110" t="s">
        <v>692</v>
      </c>
      <c r="K323" s="92" t="s">
        <v>837</v>
      </c>
      <c r="L323" s="92" t="e">
        <f>INDEX('[26]PENINGKATAN SALURAN DRAINASE'!$D$4:$D$90,MATCH('KEGIATAN DBMSDA 2022'!K323,'[26]PENINGKATAN SALURAN DRAINASE'!$D$4:$D$90,0))</f>
        <v>#N/A</v>
      </c>
      <c r="M323" s="92" t="s">
        <v>838</v>
      </c>
      <c r="N323" s="92" t="s">
        <v>131</v>
      </c>
      <c r="O323" s="93" t="s">
        <v>248</v>
      </c>
      <c r="P323" s="100" t="s">
        <v>726</v>
      </c>
      <c r="Q323" s="94" t="e">
        <f>#REF!&amp;" "&amp;#REF!</f>
        <v>#REF!</v>
      </c>
      <c r="R323" s="95" t="s">
        <v>66</v>
      </c>
      <c r="S323" s="87"/>
      <c r="T323" s="57">
        <f t="shared" si="71"/>
        <v>75000000</v>
      </c>
      <c r="U323" s="96" t="str">
        <f t="shared" si="70"/>
        <v>PL</v>
      </c>
      <c r="V323" s="87">
        <v>75000000</v>
      </c>
      <c r="W323" s="97" t="s">
        <v>250</v>
      </c>
      <c r="X323" s="98" t="s">
        <v>162</v>
      </c>
      <c r="Y323" s="88" t="s">
        <v>139</v>
      </c>
      <c r="Z323" s="88">
        <v>1</v>
      </c>
      <c r="AA323" s="88" t="s">
        <v>163</v>
      </c>
      <c r="AB323" s="101">
        <f t="shared" si="72"/>
        <v>350000</v>
      </c>
      <c r="AC323" s="102">
        <f>IF(AND(T323&gt;1,T323&lt;=200000000),'[26]Data Base PAKAI (INPUT)'!$E$24,IF(AND(T323&gt;200000000),'[26]Data Base PAKAI (INPUT)'!$M$24))</f>
        <v>4</v>
      </c>
      <c r="AD323" s="102">
        <f>IF(AND(T323&gt;1,T323&lt;=200000000),'[26]Data Base PAKAI (INPUT)'!$F$24,IF(AND(T323&gt;200000000,T323&lt;=1000000000),'[26]Data Base PAKAI (INPUT)'!$V$24,IF(AND(T323&gt;1000000000),'[26]Data Base PAKAI (INPUT)'!$Z$24)))</f>
        <v>1</v>
      </c>
      <c r="AE323" s="102">
        <f t="shared" si="73"/>
        <v>600000</v>
      </c>
      <c r="AF323" s="102">
        <f>IF(AND(T323&gt;1,T323&lt;=1000000000),'[26]Data Base PAKAI (INPUT)'!$E$25,IF(AND(T323&gt;1000000000,T323&lt;=5000000000),'[26]Data Base PAKAI (INPUT)'!$Y$25,IF(AND(T323&gt;5000000000,T323&lt;=10000000000),'[26]Data Base PAKAI (INPUT)'!$AG$25)))</f>
        <v>3</v>
      </c>
      <c r="AG323" s="102">
        <f>IF(AND(T323&gt;1,T323&lt;=100000000),'[26]Data Base PAKAI (INPUT)'!$F$25,IF(AND(T323&gt;100000000,T323&lt;=200000000),'[26]Data Base PAKAI (INPUT)'!$J$25,IF(AND(T323&gt;200000000,T323&lt;=250000000),'[26]Data Base PAKAI (INPUT)'!$N$25,IF(AND(T323&gt;250000000,T323&lt;=500000000),'[26]Data Base PAKAI (INPUT)'!$R$25,IF(AND(T323&gt;500000000,T323&lt;=1000000000),'[26]Data Base PAKAI (INPUT)'!$V$25,IF(AND(T323&gt;1000000000,T323&lt;=2500000000),'[26]Data Base PAKAI (INPUT)'!$Z$25,IF(AND(T323&gt;2500000000,T323&lt;=5000000000),'[26]Data Base PAKAI (INPUT)'!$AD$25,IF(AND(T323&gt;5000000000,T323&lt;=10000000000),'[26]Data Base PAKAI (INPUT)'!AH1285))))))))</f>
        <v>3</v>
      </c>
      <c r="AH323" s="102">
        <f t="shared" si="74"/>
        <v>1350000</v>
      </c>
      <c r="AI323" s="102">
        <f t="shared" si="75"/>
        <v>3000000</v>
      </c>
      <c r="AJ323" s="103">
        <f t="shared" si="76"/>
        <v>3000000</v>
      </c>
      <c r="AK323" s="102"/>
      <c r="AL323" s="101">
        <f t="shared" si="77"/>
        <v>66700000</v>
      </c>
    </row>
    <row r="324" spans="1:38" ht="43.5" thickBot="1" x14ac:dyDescent="0.3">
      <c r="A324" s="90"/>
      <c r="B324" s="90"/>
      <c r="C324" s="90"/>
      <c r="D324" s="90"/>
      <c r="E324" s="90"/>
      <c r="F324" s="90"/>
      <c r="G324" s="91"/>
      <c r="H324" s="91"/>
      <c r="I324" s="92"/>
      <c r="J324" s="110" t="s">
        <v>692</v>
      </c>
      <c r="K324" s="92" t="s">
        <v>839</v>
      </c>
      <c r="L324" s="92" t="e">
        <f>INDEX('[26]PENINGKATAN SALURAN DRAINASE'!$D$4:$D$90,MATCH('KEGIATAN DBMSDA 2022'!K324,'[26]PENINGKATAN SALURAN DRAINASE'!$D$4:$D$90,0))</f>
        <v>#N/A</v>
      </c>
      <c r="M324" s="92" t="s">
        <v>840</v>
      </c>
      <c r="N324" s="92" t="s">
        <v>131</v>
      </c>
      <c r="O324" s="93" t="s">
        <v>248</v>
      </c>
      <c r="P324" s="100" t="s">
        <v>302</v>
      </c>
      <c r="Q324" s="94" t="e">
        <f>#REF!&amp;" "&amp;#REF!</f>
        <v>#REF!</v>
      </c>
      <c r="R324" s="95" t="s">
        <v>66</v>
      </c>
      <c r="S324" s="87"/>
      <c r="T324" s="57">
        <f t="shared" si="71"/>
        <v>75000000</v>
      </c>
      <c r="U324" s="96" t="str">
        <f t="shared" si="70"/>
        <v>PL</v>
      </c>
      <c r="V324" s="87">
        <v>75000000</v>
      </c>
      <c r="W324" s="97" t="s">
        <v>250</v>
      </c>
      <c r="X324" s="98" t="s">
        <v>162</v>
      </c>
      <c r="Y324" s="88" t="s">
        <v>139</v>
      </c>
      <c r="Z324" s="88">
        <v>1</v>
      </c>
      <c r="AA324" s="88" t="s">
        <v>163</v>
      </c>
      <c r="AB324" s="101">
        <f t="shared" si="72"/>
        <v>350000</v>
      </c>
      <c r="AC324" s="102">
        <f>IF(AND(T324&gt;1,T324&lt;=200000000),'[26]Data Base PAKAI (INPUT)'!$E$24,IF(AND(T324&gt;200000000),'[26]Data Base PAKAI (INPUT)'!$M$24))</f>
        <v>4</v>
      </c>
      <c r="AD324" s="102">
        <f>IF(AND(T324&gt;1,T324&lt;=200000000),'[26]Data Base PAKAI (INPUT)'!$F$24,IF(AND(T324&gt;200000000,T324&lt;=1000000000),'[26]Data Base PAKAI (INPUT)'!$V$24,IF(AND(T324&gt;1000000000),'[26]Data Base PAKAI (INPUT)'!$Z$24)))</f>
        <v>1</v>
      </c>
      <c r="AE324" s="102">
        <f t="shared" si="73"/>
        <v>600000</v>
      </c>
      <c r="AF324" s="102">
        <f>IF(AND(T324&gt;1,T324&lt;=1000000000),'[26]Data Base PAKAI (INPUT)'!$E$25,IF(AND(T324&gt;1000000000,T324&lt;=5000000000),'[26]Data Base PAKAI (INPUT)'!$Y$25,IF(AND(T324&gt;5000000000,T324&lt;=10000000000),'[26]Data Base PAKAI (INPUT)'!$AG$25)))</f>
        <v>3</v>
      </c>
      <c r="AG324" s="102">
        <f>IF(AND(T324&gt;1,T324&lt;=100000000),'[26]Data Base PAKAI (INPUT)'!$F$25,IF(AND(T324&gt;100000000,T324&lt;=200000000),'[26]Data Base PAKAI (INPUT)'!$J$25,IF(AND(T324&gt;200000000,T324&lt;=250000000),'[26]Data Base PAKAI (INPUT)'!$N$25,IF(AND(T324&gt;250000000,T324&lt;=500000000),'[26]Data Base PAKAI (INPUT)'!$R$25,IF(AND(T324&gt;500000000,T324&lt;=1000000000),'[26]Data Base PAKAI (INPUT)'!$V$25,IF(AND(T324&gt;1000000000,T324&lt;=2500000000),'[26]Data Base PAKAI (INPUT)'!$Z$25,IF(AND(T324&gt;2500000000,T324&lt;=5000000000),'[26]Data Base PAKAI (INPUT)'!$AD$25,IF(AND(T324&gt;5000000000,T324&lt;=10000000000),'[26]Data Base PAKAI (INPUT)'!AH1286))))))))</f>
        <v>3</v>
      </c>
      <c r="AH324" s="102">
        <f t="shared" si="74"/>
        <v>1350000</v>
      </c>
      <c r="AI324" s="102">
        <f t="shared" si="75"/>
        <v>3000000</v>
      </c>
      <c r="AJ324" s="103">
        <f t="shared" si="76"/>
        <v>3000000</v>
      </c>
      <c r="AK324" s="102"/>
      <c r="AL324" s="101">
        <f t="shared" si="77"/>
        <v>66700000</v>
      </c>
    </row>
    <row r="325" spans="1:38" ht="43.5" thickBot="1" x14ac:dyDescent="0.3">
      <c r="A325" s="90"/>
      <c r="B325" s="90"/>
      <c r="C325" s="90"/>
      <c r="D325" s="90"/>
      <c r="E325" s="90"/>
      <c r="F325" s="90"/>
      <c r="G325" s="91"/>
      <c r="H325" s="91"/>
      <c r="I325" s="92"/>
      <c r="J325" s="92" t="s">
        <v>692</v>
      </c>
      <c r="K325" s="92" t="s">
        <v>841</v>
      </c>
      <c r="L325" s="92" t="e">
        <f>INDEX('[26]PENINGKATAN SALURAN DRAINASE'!$D$4:$D$90,MATCH('KEGIATAN DBMSDA 2022'!K325,'[26]PENINGKATAN SALURAN DRAINASE'!$D$4:$D$90,0))</f>
        <v>#N/A</v>
      </c>
      <c r="M325" s="92" t="s">
        <v>842</v>
      </c>
      <c r="N325" s="92" t="s">
        <v>131</v>
      </c>
      <c r="O325" s="93" t="s">
        <v>248</v>
      </c>
      <c r="P325" s="100" t="s">
        <v>302</v>
      </c>
      <c r="Q325" s="94" t="e">
        <f>#REF!&amp;" "&amp;#REF!</f>
        <v>#REF!</v>
      </c>
      <c r="R325" s="95" t="s">
        <v>66</v>
      </c>
      <c r="S325" s="87"/>
      <c r="T325" s="57">
        <f t="shared" si="71"/>
        <v>75000000</v>
      </c>
      <c r="U325" s="96" t="str">
        <f t="shared" si="70"/>
        <v>PL</v>
      </c>
      <c r="V325" s="87">
        <v>75000000</v>
      </c>
      <c r="W325" s="97" t="s">
        <v>250</v>
      </c>
      <c r="X325" s="98" t="s">
        <v>162</v>
      </c>
      <c r="Y325" s="88" t="s">
        <v>139</v>
      </c>
      <c r="Z325" s="88">
        <v>1</v>
      </c>
      <c r="AA325" s="88" t="s">
        <v>163</v>
      </c>
      <c r="AB325" s="101">
        <f t="shared" si="72"/>
        <v>350000</v>
      </c>
      <c r="AC325" s="102">
        <f>IF(AND(T325&gt;1,T325&lt;=200000000),'[26]Data Base PAKAI (INPUT)'!$E$24,IF(AND(T325&gt;200000000),'[26]Data Base PAKAI (INPUT)'!$M$24))</f>
        <v>4</v>
      </c>
      <c r="AD325" s="102">
        <f>IF(AND(T325&gt;1,T325&lt;=200000000),'[26]Data Base PAKAI (INPUT)'!$F$24,IF(AND(T325&gt;200000000,T325&lt;=1000000000),'[26]Data Base PAKAI (INPUT)'!$V$24,IF(AND(T325&gt;1000000000),'[26]Data Base PAKAI (INPUT)'!$Z$24)))</f>
        <v>1</v>
      </c>
      <c r="AE325" s="102">
        <f t="shared" si="73"/>
        <v>600000</v>
      </c>
      <c r="AF325" s="102">
        <f>IF(AND(T325&gt;1,T325&lt;=1000000000),'[26]Data Base PAKAI (INPUT)'!$E$25,IF(AND(T325&gt;1000000000,T325&lt;=5000000000),'[26]Data Base PAKAI (INPUT)'!$Y$25,IF(AND(T325&gt;5000000000,T325&lt;=10000000000),'[26]Data Base PAKAI (INPUT)'!$AG$25)))</f>
        <v>3</v>
      </c>
      <c r="AG325" s="102">
        <f>IF(AND(T325&gt;1,T325&lt;=100000000),'[26]Data Base PAKAI (INPUT)'!$F$25,IF(AND(T325&gt;100000000,T325&lt;=200000000),'[26]Data Base PAKAI (INPUT)'!$J$25,IF(AND(T325&gt;200000000,T325&lt;=250000000),'[26]Data Base PAKAI (INPUT)'!$N$25,IF(AND(T325&gt;250000000,T325&lt;=500000000),'[26]Data Base PAKAI (INPUT)'!$R$25,IF(AND(T325&gt;500000000,T325&lt;=1000000000),'[26]Data Base PAKAI (INPUT)'!$V$25,IF(AND(T325&gt;1000000000,T325&lt;=2500000000),'[26]Data Base PAKAI (INPUT)'!$Z$25,IF(AND(T325&gt;2500000000,T325&lt;=5000000000),'[26]Data Base PAKAI (INPUT)'!$AD$25,IF(AND(T325&gt;5000000000,T325&lt;=10000000000),'[26]Data Base PAKAI (INPUT)'!AH1287))))))))</f>
        <v>3</v>
      </c>
      <c r="AH325" s="102">
        <f t="shared" si="74"/>
        <v>1350000</v>
      </c>
      <c r="AI325" s="102">
        <f t="shared" si="75"/>
        <v>3000000</v>
      </c>
      <c r="AJ325" s="103">
        <f t="shared" si="76"/>
        <v>3000000</v>
      </c>
      <c r="AK325" s="102"/>
      <c r="AL325" s="101">
        <f t="shared" si="77"/>
        <v>66700000</v>
      </c>
    </row>
    <row r="326" spans="1:38" ht="43.5" thickBot="1" x14ac:dyDescent="0.3">
      <c r="A326" s="90"/>
      <c r="B326" s="90"/>
      <c r="C326" s="90"/>
      <c r="D326" s="90"/>
      <c r="E326" s="90"/>
      <c r="F326" s="90"/>
      <c r="G326" s="91"/>
      <c r="H326" s="91"/>
      <c r="I326" s="92"/>
      <c r="J326" s="92" t="s">
        <v>692</v>
      </c>
      <c r="K326" s="92" t="s">
        <v>843</v>
      </c>
      <c r="L326" s="92" t="e">
        <f>INDEX('[26]PENINGKATAN SALURAN DRAINASE'!$D$4:$D$90,MATCH('KEGIATAN DBMSDA 2022'!K326,'[26]PENINGKATAN SALURAN DRAINASE'!$D$4:$D$90,0))</f>
        <v>#N/A</v>
      </c>
      <c r="M326" s="92" t="s">
        <v>844</v>
      </c>
      <c r="N326" s="92" t="s">
        <v>131</v>
      </c>
      <c r="O326" s="93" t="s">
        <v>248</v>
      </c>
      <c r="P326" s="100" t="s">
        <v>302</v>
      </c>
      <c r="Q326" s="94" t="e">
        <f>#REF!&amp;" "&amp;#REF!</f>
        <v>#REF!</v>
      </c>
      <c r="R326" s="95" t="s">
        <v>66</v>
      </c>
      <c r="S326" s="87"/>
      <c r="T326" s="57">
        <f t="shared" si="71"/>
        <v>75000000</v>
      </c>
      <c r="U326" s="96" t="str">
        <f t="shared" si="70"/>
        <v>PL</v>
      </c>
      <c r="V326" s="87">
        <v>75000000</v>
      </c>
      <c r="W326" s="97" t="s">
        <v>250</v>
      </c>
      <c r="X326" s="98" t="s">
        <v>162</v>
      </c>
      <c r="Y326" s="88" t="s">
        <v>139</v>
      </c>
      <c r="Z326" s="88">
        <v>1</v>
      </c>
      <c r="AA326" s="88" t="s">
        <v>163</v>
      </c>
      <c r="AB326" s="101">
        <f t="shared" si="72"/>
        <v>350000</v>
      </c>
      <c r="AC326" s="102">
        <f>IF(AND(T326&gt;1,T326&lt;=200000000),'[26]Data Base PAKAI (INPUT)'!$E$24,IF(AND(T326&gt;200000000),'[26]Data Base PAKAI (INPUT)'!$M$24))</f>
        <v>4</v>
      </c>
      <c r="AD326" s="102">
        <f>IF(AND(T326&gt;1,T326&lt;=200000000),'[26]Data Base PAKAI (INPUT)'!$F$24,IF(AND(T326&gt;200000000,T326&lt;=1000000000),'[26]Data Base PAKAI (INPUT)'!$V$24,IF(AND(T326&gt;1000000000),'[26]Data Base PAKAI (INPUT)'!$Z$24)))</f>
        <v>1</v>
      </c>
      <c r="AE326" s="102">
        <f t="shared" si="73"/>
        <v>600000</v>
      </c>
      <c r="AF326" s="102">
        <f>IF(AND(T326&gt;1,T326&lt;=1000000000),'[26]Data Base PAKAI (INPUT)'!$E$25,IF(AND(T326&gt;1000000000,T326&lt;=5000000000),'[26]Data Base PAKAI (INPUT)'!$Y$25,IF(AND(T326&gt;5000000000,T326&lt;=10000000000),'[26]Data Base PAKAI (INPUT)'!$AG$25)))</f>
        <v>3</v>
      </c>
      <c r="AG326" s="102">
        <f>IF(AND(T326&gt;1,T326&lt;=100000000),'[26]Data Base PAKAI (INPUT)'!$F$25,IF(AND(T326&gt;100000000,T326&lt;=200000000),'[26]Data Base PAKAI (INPUT)'!$J$25,IF(AND(T326&gt;200000000,T326&lt;=250000000),'[26]Data Base PAKAI (INPUT)'!$N$25,IF(AND(T326&gt;250000000,T326&lt;=500000000),'[26]Data Base PAKAI (INPUT)'!$R$25,IF(AND(T326&gt;500000000,T326&lt;=1000000000),'[26]Data Base PAKAI (INPUT)'!$V$25,IF(AND(T326&gt;1000000000,T326&lt;=2500000000),'[26]Data Base PAKAI (INPUT)'!$Z$25,IF(AND(T326&gt;2500000000,T326&lt;=5000000000),'[26]Data Base PAKAI (INPUT)'!$AD$25,IF(AND(T326&gt;5000000000,T326&lt;=10000000000),'[26]Data Base PAKAI (INPUT)'!AH1288))))))))</f>
        <v>3</v>
      </c>
      <c r="AH326" s="102">
        <f t="shared" si="74"/>
        <v>1350000</v>
      </c>
      <c r="AI326" s="102">
        <f t="shared" si="75"/>
        <v>3000000</v>
      </c>
      <c r="AJ326" s="103">
        <f t="shared" si="76"/>
        <v>3000000</v>
      </c>
      <c r="AK326" s="102"/>
      <c r="AL326" s="101">
        <f t="shared" si="77"/>
        <v>66700000</v>
      </c>
    </row>
    <row r="327" spans="1:38" ht="43.5" thickBot="1" x14ac:dyDescent="0.3">
      <c r="A327" s="90"/>
      <c r="B327" s="90"/>
      <c r="C327" s="90"/>
      <c r="D327" s="90"/>
      <c r="E327" s="90"/>
      <c r="F327" s="90"/>
      <c r="G327" s="91"/>
      <c r="H327" s="91"/>
      <c r="I327" s="92"/>
      <c r="J327" s="92" t="s">
        <v>692</v>
      </c>
      <c r="K327" s="92" t="s">
        <v>845</v>
      </c>
      <c r="L327" s="92" t="e">
        <f>INDEX('[26]PENINGKATAN SALURAN DRAINASE'!$D$4:$D$90,MATCH('KEGIATAN DBMSDA 2022'!K327,'[26]PENINGKATAN SALURAN DRAINASE'!$D$4:$D$90,0))</f>
        <v>#N/A</v>
      </c>
      <c r="M327" s="92" t="s">
        <v>846</v>
      </c>
      <c r="N327" s="92" t="e">
        <f>INDEX([26]!BARU_1[KELURAHAN],MATCH('KEGIATAN DBMSDA 2022'!K327,[26]!BARU_1[JUDUL],0))</f>
        <v>#REF!</v>
      </c>
      <c r="O327" s="93" t="s">
        <v>1840</v>
      </c>
      <c r="P327" s="100" t="s">
        <v>726</v>
      </c>
      <c r="Q327" s="94" t="e">
        <f>#REF!&amp;" "&amp;#REF!</f>
        <v>#REF!</v>
      </c>
      <c r="R327" s="95" t="s">
        <v>66</v>
      </c>
      <c r="S327" s="87"/>
      <c r="T327" s="57">
        <f t="shared" si="71"/>
        <v>75000000</v>
      </c>
      <c r="U327" s="96" t="str">
        <f t="shared" si="70"/>
        <v>PL</v>
      </c>
      <c r="V327" s="87">
        <v>75000000</v>
      </c>
      <c r="W327" s="97" t="s">
        <v>250</v>
      </c>
      <c r="X327" s="98" t="s">
        <v>162</v>
      </c>
      <c r="Y327" s="88" t="s">
        <v>139</v>
      </c>
      <c r="Z327" s="88">
        <v>1</v>
      </c>
      <c r="AA327" s="88"/>
      <c r="AB327" s="57">
        <f t="shared" si="72"/>
        <v>350000</v>
      </c>
      <c r="AC327" s="87">
        <f>IF(AND(T327&gt;1,T327&lt;=200000000),'[26]Data Base PAKAI (INPUT)'!$E$24,IF(AND(T327&gt;200000000),'[26]Data Base PAKAI (INPUT)'!$M$24))</f>
        <v>4</v>
      </c>
      <c r="AD327" s="87">
        <f>IF(AND(T327&gt;1,T327&lt;=200000000),'[26]Data Base PAKAI (INPUT)'!$F$24,IF(AND(T327&gt;200000000,T327&lt;=1000000000),'[26]Data Base PAKAI (INPUT)'!$V$24,IF(AND(T327&gt;1000000000),'[26]Data Base PAKAI (INPUT)'!$Z$24)))</f>
        <v>1</v>
      </c>
      <c r="AE327" s="87">
        <f t="shared" si="73"/>
        <v>600000</v>
      </c>
      <c r="AF327" s="87">
        <f>IF(AND(T327&gt;1,T327&lt;=1000000000),'[26]Data Base PAKAI (INPUT)'!$E$25,IF(AND(T327&gt;1000000000,T327&lt;=5000000000),'[26]Data Base PAKAI (INPUT)'!$Y$25,IF(AND(T327&gt;5000000000,T327&lt;=10000000000),'[26]Data Base PAKAI (INPUT)'!$AG$25)))</f>
        <v>3</v>
      </c>
      <c r="AG327" s="87">
        <f>IF(AND(T327&gt;1,T327&lt;=100000000),'[26]Data Base PAKAI (INPUT)'!$F$25,IF(AND(T327&gt;100000000,T327&lt;=200000000),'[26]Data Base PAKAI (INPUT)'!$J$25,IF(AND(T327&gt;200000000,T327&lt;=250000000),'[26]Data Base PAKAI (INPUT)'!$N$25,IF(AND(T327&gt;250000000,T327&lt;=500000000),'[26]Data Base PAKAI (INPUT)'!$R$25,IF(AND(T327&gt;500000000,T327&lt;=1000000000),'[26]Data Base PAKAI (INPUT)'!$V$25,IF(AND(T327&gt;1000000000,T327&lt;=2500000000),'[26]Data Base PAKAI (INPUT)'!$Z$25,IF(AND(T327&gt;2500000000,T327&lt;=5000000000),'[26]Data Base PAKAI (INPUT)'!$AD$25,IF(AND(T327&gt;5000000000,T327&lt;=10000000000),'[26]Data Base PAKAI (INPUT)'!AH1289))))))))</f>
        <v>3</v>
      </c>
      <c r="AH327" s="87">
        <f t="shared" si="74"/>
        <v>1350000</v>
      </c>
      <c r="AI327" s="87">
        <f t="shared" si="75"/>
        <v>3000000</v>
      </c>
      <c r="AJ327" s="99">
        <f t="shared" si="76"/>
        <v>3000000</v>
      </c>
      <c r="AK327" s="87"/>
      <c r="AL327" s="57">
        <f t="shared" si="77"/>
        <v>66700000</v>
      </c>
    </row>
    <row r="328" spans="1:38" ht="43.5" thickBot="1" x14ac:dyDescent="0.3">
      <c r="A328" s="90"/>
      <c r="B328" s="90"/>
      <c r="C328" s="90"/>
      <c r="D328" s="90"/>
      <c r="E328" s="90"/>
      <c r="F328" s="90"/>
      <c r="G328" s="91"/>
      <c r="H328" s="91"/>
      <c r="I328" s="92"/>
      <c r="J328" s="110" t="s">
        <v>692</v>
      </c>
      <c r="K328" s="92" t="s">
        <v>847</v>
      </c>
      <c r="L328" s="92" t="e">
        <f>INDEX('[26]PENINGKATAN SALURAN DRAINASE'!$D$4:$D$90,MATCH('KEGIATAN DBMSDA 2022'!K328,'[26]PENINGKATAN SALURAN DRAINASE'!$D$4:$D$90,0))</f>
        <v>#N/A</v>
      </c>
      <c r="M328" s="92" t="s">
        <v>848</v>
      </c>
      <c r="N328" s="92" t="e">
        <f>INDEX([26]!BARU_1[KELURAHAN],MATCH('KEGIATAN DBMSDA 2022'!K328,[26]!BARU_1[JUDUL],0))</f>
        <v>#REF!</v>
      </c>
      <c r="O328" s="93" t="s">
        <v>1840</v>
      </c>
      <c r="P328" s="100" t="s">
        <v>825</v>
      </c>
      <c r="Q328" s="94" t="e">
        <f>#REF!&amp;" "&amp;#REF!</f>
        <v>#REF!</v>
      </c>
      <c r="R328" s="95" t="s">
        <v>66</v>
      </c>
      <c r="S328" s="87"/>
      <c r="T328" s="57">
        <f t="shared" si="71"/>
        <v>95000000</v>
      </c>
      <c r="U328" s="96" t="str">
        <f t="shared" si="70"/>
        <v>PL</v>
      </c>
      <c r="V328" s="87">
        <v>95000000</v>
      </c>
      <c r="W328" s="97" t="s">
        <v>250</v>
      </c>
      <c r="X328" s="98" t="s">
        <v>162</v>
      </c>
      <c r="Y328" s="88" t="s">
        <v>139</v>
      </c>
      <c r="Z328" s="88">
        <v>1</v>
      </c>
      <c r="AA328" s="88"/>
      <c r="AB328" s="57">
        <f t="shared" si="72"/>
        <v>350000</v>
      </c>
      <c r="AC328" s="87">
        <f>IF(AND(T328&gt;1,T328&lt;=200000000),'[26]Data Base PAKAI (INPUT)'!$E$24,IF(AND(T328&gt;200000000),'[26]Data Base PAKAI (INPUT)'!$M$24))</f>
        <v>4</v>
      </c>
      <c r="AD328" s="87">
        <f>IF(AND(T328&gt;1,T328&lt;=200000000),'[26]Data Base PAKAI (INPUT)'!$F$24,IF(AND(T328&gt;200000000,T328&lt;=1000000000),'[26]Data Base PAKAI (INPUT)'!$V$24,IF(AND(T328&gt;1000000000),'[26]Data Base PAKAI (INPUT)'!$Z$24)))</f>
        <v>1</v>
      </c>
      <c r="AE328" s="87">
        <f t="shared" si="73"/>
        <v>600000</v>
      </c>
      <c r="AF328" s="87">
        <f>IF(AND(T328&gt;1,T328&lt;=1000000000),'[26]Data Base PAKAI (INPUT)'!$E$25,IF(AND(T328&gt;1000000000,T328&lt;=5000000000),'[26]Data Base PAKAI (INPUT)'!$Y$25,IF(AND(T328&gt;5000000000,T328&lt;=10000000000),'[26]Data Base PAKAI (INPUT)'!$AG$25)))</f>
        <v>3</v>
      </c>
      <c r="AG328" s="87">
        <f>IF(AND(T328&gt;1,T328&lt;=100000000),'[26]Data Base PAKAI (INPUT)'!$F$25,IF(AND(T328&gt;100000000,T328&lt;=200000000),'[26]Data Base PAKAI (INPUT)'!$J$25,IF(AND(T328&gt;200000000,T328&lt;=250000000),'[26]Data Base PAKAI (INPUT)'!$N$25,IF(AND(T328&gt;250000000,T328&lt;=500000000),'[26]Data Base PAKAI (INPUT)'!$R$25,IF(AND(T328&gt;500000000,T328&lt;=1000000000),'[26]Data Base PAKAI (INPUT)'!$V$25,IF(AND(T328&gt;1000000000,T328&lt;=2500000000),'[26]Data Base PAKAI (INPUT)'!$Z$25,IF(AND(T328&gt;2500000000,T328&lt;=5000000000),'[26]Data Base PAKAI (INPUT)'!$AD$25,IF(AND(T328&gt;5000000000,T328&lt;=10000000000),'[26]Data Base PAKAI (INPUT)'!AH1290))))))))</f>
        <v>3</v>
      </c>
      <c r="AH328" s="87">
        <f t="shared" si="74"/>
        <v>1350000</v>
      </c>
      <c r="AI328" s="87">
        <f t="shared" si="75"/>
        <v>3800000</v>
      </c>
      <c r="AJ328" s="99">
        <f t="shared" si="76"/>
        <v>3800000</v>
      </c>
      <c r="AK328" s="87"/>
      <c r="AL328" s="57">
        <f t="shared" si="77"/>
        <v>85100000</v>
      </c>
    </row>
    <row r="329" spans="1:38" ht="43.5" thickBot="1" x14ac:dyDescent="0.3">
      <c r="A329" s="90"/>
      <c r="B329" s="90"/>
      <c r="C329" s="90"/>
      <c r="D329" s="90"/>
      <c r="E329" s="90"/>
      <c r="F329" s="90"/>
      <c r="G329" s="91"/>
      <c r="H329" s="91"/>
      <c r="I329" s="92"/>
      <c r="J329" s="110" t="s">
        <v>692</v>
      </c>
      <c r="K329" s="92" t="s">
        <v>849</v>
      </c>
      <c r="L329" s="92" t="e">
        <f>INDEX('[26]PENINGKATAN SALURAN DRAINASE'!$D$4:$D$90,MATCH('KEGIATAN DBMSDA 2022'!K329,'[26]PENINGKATAN SALURAN DRAINASE'!$D$4:$D$90,0))</f>
        <v>#N/A</v>
      </c>
      <c r="M329" s="92" t="s">
        <v>850</v>
      </c>
      <c r="N329" s="92" t="s">
        <v>851</v>
      </c>
      <c r="O329" s="93" t="s">
        <v>120</v>
      </c>
      <c r="P329" s="100" t="s">
        <v>229</v>
      </c>
      <c r="Q329" s="94" t="e">
        <f>#REF!&amp;" "&amp;#REF!</f>
        <v>#REF!</v>
      </c>
      <c r="R329" s="95" t="s">
        <v>66</v>
      </c>
      <c r="S329" s="87"/>
      <c r="T329" s="57">
        <f t="shared" si="71"/>
        <v>100000000</v>
      </c>
      <c r="U329" s="96" t="str">
        <f t="shared" ref="U329:U382" si="78">IF(T329&gt;200000000,"LELANG","PL")</f>
        <v>PL</v>
      </c>
      <c r="V329" s="87">
        <v>100000000</v>
      </c>
      <c r="W329" s="97" t="s">
        <v>363</v>
      </c>
      <c r="X329" s="98" t="s">
        <v>162</v>
      </c>
      <c r="Y329" s="88" t="s">
        <v>139</v>
      </c>
      <c r="Z329" s="88">
        <v>1</v>
      </c>
      <c r="AA329" s="88" t="s">
        <v>163</v>
      </c>
      <c r="AB329" s="101">
        <f t="shared" si="72"/>
        <v>350000</v>
      </c>
      <c r="AC329" s="102">
        <f>IF(AND(T329&gt;1,T329&lt;=200000000),'[26]Data Base PAKAI (INPUT)'!$E$24,IF(AND(T329&gt;200000000),'[26]Data Base PAKAI (INPUT)'!$M$24))</f>
        <v>4</v>
      </c>
      <c r="AD329" s="102">
        <f>IF(AND(T329&gt;1,T329&lt;=200000000),'[26]Data Base PAKAI (INPUT)'!$F$24,IF(AND(T329&gt;200000000,T329&lt;=1000000000),'[26]Data Base PAKAI (INPUT)'!$V$24,IF(AND(T329&gt;1000000000),'[26]Data Base PAKAI (INPUT)'!$Z$24)))</f>
        <v>1</v>
      </c>
      <c r="AE329" s="102">
        <f t="shared" si="73"/>
        <v>600000</v>
      </c>
      <c r="AF329" s="102">
        <f>IF(AND(T329&gt;1,T329&lt;=1000000000),'[26]Data Base PAKAI (INPUT)'!$E$25,IF(AND(T329&gt;1000000000,T329&lt;=5000000000),'[26]Data Base PAKAI (INPUT)'!$Y$25,IF(AND(T329&gt;5000000000,T329&lt;=10000000000),'[26]Data Base PAKAI (INPUT)'!$AG$25)))</f>
        <v>3</v>
      </c>
      <c r="AG329" s="102">
        <f>IF(AND(T329&gt;1,T329&lt;=100000000),'[26]Data Base PAKAI (INPUT)'!$F$25,IF(AND(T329&gt;100000000,T329&lt;=200000000),'[26]Data Base PAKAI (INPUT)'!$J$25,IF(AND(T329&gt;200000000,T329&lt;=250000000),'[26]Data Base PAKAI (INPUT)'!$N$25,IF(AND(T329&gt;250000000,T329&lt;=500000000),'[26]Data Base PAKAI (INPUT)'!$R$25,IF(AND(T329&gt;500000000,T329&lt;=1000000000),'[26]Data Base PAKAI (INPUT)'!$V$25,IF(AND(T329&gt;1000000000,T329&lt;=2500000000),'[26]Data Base PAKAI (INPUT)'!$Z$25,IF(AND(T329&gt;2500000000,T329&lt;=5000000000),'[26]Data Base PAKAI (INPUT)'!$AD$25,IF(AND(T329&gt;5000000000,T329&lt;=10000000000),'[26]Data Base PAKAI (INPUT)'!AH1291))))))))</f>
        <v>3</v>
      </c>
      <c r="AH329" s="102">
        <f t="shared" si="74"/>
        <v>1350000</v>
      </c>
      <c r="AI329" s="102">
        <f t="shared" si="75"/>
        <v>4000000</v>
      </c>
      <c r="AJ329" s="103">
        <f t="shared" si="76"/>
        <v>4000000</v>
      </c>
      <c r="AK329" s="102"/>
      <c r="AL329" s="101">
        <f t="shared" si="77"/>
        <v>89700000</v>
      </c>
    </row>
    <row r="330" spans="1:38" ht="43.5" thickBot="1" x14ac:dyDescent="0.3">
      <c r="A330" s="90"/>
      <c r="B330" s="90"/>
      <c r="C330" s="90"/>
      <c r="D330" s="90"/>
      <c r="E330" s="90"/>
      <c r="F330" s="90"/>
      <c r="G330" s="91"/>
      <c r="H330" s="91"/>
      <c r="I330" s="92"/>
      <c r="J330" s="110" t="s">
        <v>692</v>
      </c>
      <c r="K330" s="92" t="s">
        <v>852</v>
      </c>
      <c r="L330" s="92" t="e">
        <f>INDEX('[26]PENINGKATAN SALURAN DRAINASE'!$D$4:$D$90,MATCH('KEGIATAN DBMSDA 2022'!K330,'[26]PENINGKATAN SALURAN DRAINASE'!$D$4:$D$90,0))</f>
        <v>#N/A</v>
      </c>
      <c r="M330" s="92" t="s">
        <v>853</v>
      </c>
      <c r="N330" s="92" t="s">
        <v>851</v>
      </c>
      <c r="O330" s="93" t="s">
        <v>120</v>
      </c>
      <c r="P330" s="100" t="s">
        <v>229</v>
      </c>
      <c r="Q330" s="94" t="e">
        <f>#REF!&amp;" "&amp;#REF!</f>
        <v>#REF!</v>
      </c>
      <c r="R330" s="95" t="s">
        <v>66</v>
      </c>
      <c r="S330" s="87"/>
      <c r="T330" s="57">
        <f t="shared" si="71"/>
        <v>100000000</v>
      </c>
      <c r="U330" s="96" t="str">
        <f t="shared" si="78"/>
        <v>PL</v>
      </c>
      <c r="V330" s="87">
        <v>100000000</v>
      </c>
      <c r="W330" s="97" t="s">
        <v>363</v>
      </c>
      <c r="X330" s="98" t="s">
        <v>162</v>
      </c>
      <c r="Y330" s="88" t="s">
        <v>139</v>
      </c>
      <c r="Z330" s="88">
        <v>1</v>
      </c>
      <c r="AA330" s="88" t="s">
        <v>163</v>
      </c>
      <c r="AB330" s="101">
        <f t="shared" si="72"/>
        <v>350000</v>
      </c>
      <c r="AC330" s="102">
        <f>IF(AND(T330&gt;1,T330&lt;=200000000),'[26]Data Base PAKAI (INPUT)'!$E$24,IF(AND(T330&gt;200000000),'[26]Data Base PAKAI (INPUT)'!$M$24))</f>
        <v>4</v>
      </c>
      <c r="AD330" s="102">
        <f>IF(AND(T330&gt;1,T330&lt;=200000000),'[26]Data Base PAKAI (INPUT)'!$F$24,IF(AND(T330&gt;200000000,T330&lt;=1000000000),'[26]Data Base PAKAI (INPUT)'!$V$24,IF(AND(T330&gt;1000000000),'[26]Data Base PAKAI (INPUT)'!$Z$24)))</f>
        <v>1</v>
      </c>
      <c r="AE330" s="102">
        <f t="shared" si="73"/>
        <v>600000</v>
      </c>
      <c r="AF330" s="102">
        <f>IF(AND(T330&gt;1,T330&lt;=1000000000),'[26]Data Base PAKAI (INPUT)'!$E$25,IF(AND(T330&gt;1000000000,T330&lt;=5000000000),'[26]Data Base PAKAI (INPUT)'!$Y$25,IF(AND(T330&gt;5000000000,T330&lt;=10000000000),'[26]Data Base PAKAI (INPUT)'!$AG$25)))</f>
        <v>3</v>
      </c>
      <c r="AG330" s="102">
        <f>IF(AND(T330&gt;1,T330&lt;=100000000),'[26]Data Base PAKAI (INPUT)'!$F$25,IF(AND(T330&gt;100000000,T330&lt;=200000000),'[26]Data Base PAKAI (INPUT)'!$J$25,IF(AND(T330&gt;200000000,T330&lt;=250000000),'[26]Data Base PAKAI (INPUT)'!$N$25,IF(AND(T330&gt;250000000,T330&lt;=500000000),'[26]Data Base PAKAI (INPUT)'!$R$25,IF(AND(T330&gt;500000000,T330&lt;=1000000000),'[26]Data Base PAKAI (INPUT)'!$V$25,IF(AND(T330&gt;1000000000,T330&lt;=2500000000),'[26]Data Base PAKAI (INPUT)'!$Z$25,IF(AND(T330&gt;2500000000,T330&lt;=5000000000),'[26]Data Base PAKAI (INPUT)'!$AD$25,IF(AND(T330&gt;5000000000,T330&lt;=10000000000),'[26]Data Base PAKAI (INPUT)'!AH1292))))))))</f>
        <v>3</v>
      </c>
      <c r="AH330" s="102">
        <f t="shared" si="74"/>
        <v>1350000</v>
      </c>
      <c r="AI330" s="102">
        <f t="shared" si="75"/>
        <v>4000000</v>
      </c>
      <c r="AJ330" s="103">
        <f t="shared" si="76"/>
        <v>4000000</v>
      </c>
      <c r="AK330" s="102"/>
      <c r="AL330" s="101">
        <f t="shared" si="77"/>
        <v>89700000</v>
      </c>
    </row>
    <row r="331" spans="1:38" ht="43.5" thickBot="1" x14ac:dyDescent="0.3">
      <c r="A331" s="90"/>
      <c r="B331" s="90"/>
      <c r="C331" s="90"/>
      <c r="D331" s="90"/>
      <c r="E331" s="90"/>
      <c r="F331" s="90"/>
      <c r="G331" s="91"/>
      <c r="H331" s="91"/>
      <c r="I331" s="92"/>
      <c r="J331" s="110" t="s">
        <v>692</v>
      </c>
      <c r="K331" s="92" t="s">
        <v>854</v>
      </c>
      <c r="L331" s="92" t="e">
        <f>INDEX('[26]PENINGKATAN SALURAN DRAINASE'!$D$4:$D$90,MATCH('KEGIATAN DBMSDA 2022'!K331,'[26]PENINGKATAN SALURAN DRAINASE'!$D$4:$D$90,0))</f>
        <v>#N/A</v>
      </c>
      <c r="M331" s="92" t="s">
        <v>855</v>
      </c>
      <c r="N331" s="92" t="e">
        <f>INDEX([26]!BARU_1[KELURAHAN],MATCH('KEGIATAN DBMSDA 2022'!K331,[26]!BARU_1[JUDUL],0))</f>
        <v>#REF!</v>
      </c>
      <c r="O331" s="93" t="s">
        <v>120</v>
      </c>
      <c r="P331" s="100" t="s">
        <v>229</v>
      </c>
      <c r="Q331" s="94" t="e">
        <f>#REF!&amp;" "&amp;#REF!</f>
        <v>#REF!</v>
      </c>
      <c r="R331" s="95" t="s">
        <v>66</v>
      </c>
      <c r="S331" s="87"/>
      <c r="T331" s="57">
        <f t="shared" si="71"/>
        <v>100000000</v>
      </c>
      <c r="U331" s="96" t="str">
        <f t="shared" si="78"/>
        <v>PL</v>
      </c>
      <c r="V331" s="87">
        <v>100000000</v>
      </c>
      <c r="W331" s="97" t="s">
        <v>363</v>
      </c>
      <c r="X331" s="98" t="s">
        <v>162</v>
      </c>
      <c r="Y331" s="88" t="s">
        <v>139</v>
      </c>
      <c r="Z331" s="88">
        <v>1</v>
      </c>
      <c r="AA331" s="88"/>
      <c r="AB331" s="57">
        <f t="shared" si="72"/>
        <v>350000</v>
      </c>
      <c r="AC331" s="87">
        <f>IF(AND(T331&gt;1,T331&lt;=200000000),'[26]Data Base PAKAI (INPUT)'!$E$24,IF(AND(T331&gt;200000000),'[26]Data Base PAKAI (INPUT)'!$M$24))</f>
        <v>4</v>
      </c>
      <c r="AD331" s="87">
        <f>IF(AND(T331&gt;1,T331&lt;=200000000),'[26]Data Base PAKAI (INPUT)'!$F$24,IF(AND(T331&gt;200000000,T331&lt;=1000000000),'[26]Data Base PAKAI (INPUT)'!$V$24,IF(AND(T331&gt;1000000000),'[26]Data Base PAKAI (INPUT)'!$Z$24)))</f>
        <v>1</v>
      </c>
      <c r="AE331" s="87">
        <f t="shared" si="73"/>
        <v>600000</v>
      </c>
      <c r="AF331" s="87">
        <f>IF(AND(T331&gt;1,T331&lt;=1000000000),'[26]Data Base PAKAI (INPUT)'!$E$25,IF(AND(T331&gt;1000000000,T331&lt;=5000000000),'[26]Data Base PAKAI (INPUT)'!$Y$25,IF(AND(T331&gt;5000000000,T331&lt;=10000000000),'[26]Data Base PAKAI (INPUT)'!$AG$25)))</f>
        <v>3</v>
      </c>
      <c r="AG331" s="87">
        <f>IF(AND(T331&gt;1,T331&lt;=100000000),'[26]Data Base PAKAI (INPUT)'!$F$25,IF(AND(T331&gt;100000000,T331&lt;=200000000),'[26]Data Base PAKAI (INPUT)'!$J$25,IF(AND(T331&gt;200000000,T331&lt;=250000000),'[26]Data Base PAKAI (INPUT)'!$N$25,IF(AND(T331&gt;250000000,T331&lt;=500000000),'[26]Data Base PAKAI (INPUT)'!$R$25,IF(AND(T331&gt;500000000,T331&lt;=1000000000),'[26]Data Base PAKAI (INPUT)'!$V$25,IF(AND(T331&gt;1000000000,T331&lt;=2500000000),'[26]Data Base PAKAI (INPUT)'!$Z$25,IF(AND(T331&gt;2500000000,T331&lt;=5000000000),'[26]Data Base PAKAI (INPUT)'!$AD$25,IF(AND(T331&gt;5000000000,T331&lt;=10000000000),'[26]Data Base PAKAI (INPUT)'!AH1293))))))))</f>
        <v>3</v>
      </c>
      <c r="AH331" s="87">
        <f t="shared" si="74"/>
        <v>1350000</v>
      </c>
      <c r="AI331" s="87">
        <f t="shared" si="75"/>
        <v>4000000</v>
      </c>
      <c r="AJ331" s="99">
        <f t="shared" si="76"/>
        <v>4000000</v>
      </c>
      <c r="AK331" s="87"/>
      <c r="AL331" s="57">
        <f t="shared" si="77"/>
        <v>89700000</v>
      </c>
    </row>
    <row r="332" spans="1:38" ht="43.5" thickBot="1" x14ac:dyDescent="0.3">
      <c r="A332" s="90"/>
      <c r="B332" s="90"/>
      <c r="C332" s="90"/>
      <c r="D332" s="90"/>
      <c r="E332" s="90"/>
      <c r="F332" s="90"/>
      <c r="G332" s="91"/>
      <c r="H332" s="91"/>
      <c r="I332" s="92"/>
      <c r="J332" s="110" t="s">
        <v>692</v>
      </c>
      <c r="K332" s="92" t="s">
        <v>856</v>
      </c>
      <c r="L332" s="92" t="e">
        <f>INDEX('[26]PENINGKATAN SALURAN DRAINASE'!$D$4:$D$90,MATCH('KEGIATAN DBMSDA 2022'!K332,'[26]PENINGKATAN SALURAN DRAINASE'!$D$4:$D$90,0))</f>
        <v>#N/A</v>
      </c>
      <c r="M332" s="92" t="s">
        <v>857</v>
      </c>
      <c r="N332" s="92" t="e">
        <f>INDEX([26]!BARU_1[KELURAHAN],MATCH('KEGIATAN DBMSDA 2022'!K332,[26]!BARU_1[JUDUL],0))</f>
        <v>#REF!</v>
      </c>
      <c r="O332" s="93" t="s">
        <v>120</v>
      </c>
      <c r="P332" s="100" t="s">
        <v>271</v>
      </c>
      <c r="Q332" s="94" t="e">
        <f>#REF!&amp;" "&amp;#REF!</f>
        <v>#REF!</v>
      </c>
      <c r="R332" s="95" t="s">
        <v>66</v>
      </c>
      <c r="S332" s="87"/>
      <c r="T332" s="57">
        <f t="shared" ref="T332:T372" si="79">V332+S332</f>
        <v>150000000</v>
      </c>
      <c r="U332" s="96" t="str">
        <f t="shared" si="78"/>
        <v>PL</v>
      </c>
      <c r="V332" s="87">
        <v>150000000</v>
      </c>
      <c r="W332" s="97" t="s">
        <v>363</v>
      </c>
      <c r="X332" s="98" t="s">
        <v>162</v>
      </c>
      <c r="Y332" s="88" t="s">
        <v>139</v>
      </c>
      <c r="Z332" s="88">
        <v>1</v>
      </c>
      <c r="AA332" s="88"/>
      <c r="AB332" s="57">
        <f t="shared" ref="AB332:AB382" si="80">IF(AND(T332&gt;1,T332&lt;=200000000),350000,IF(AND(T332&gt;200000000),750000))</f>
        <v>350000</v>
      </c>
      <c r="AC332" s="87">
        <f>IF(AND(T332&gt;1,T332&lt;=200000000),'[26]Data Base PAKAI (INPUT)'!$E$24,IF(AND(T332&gt;200000000),'[26]Data Base PAKAI (INPUT)'!$M$24))</f>
        <v>4</v>
      </c>
      <c r="AD332" s="87">
        <f>IF(AND(T332&gt;1,T332&lt;=200000000),'[26]Data Base PAKAI (INPUT)'!$F$24,IF(AND(T332&gt;200000000,T332&lt;=1000000000),'[26]Data Base PAKAI (INPUT)'!$V$24,IF(AND(T332&gt;1000000000),'[26]Data Base PAKAI (INPUT)'!$Z$24)))</f>
        <v>1</v>
      </c>
      <c r="AE332" s="87">
        <f t="shared" ref="AE332:AE382" si="81">AC332*AD332*$AE$5</f>
        <v>600000</v>
      </c>
      <c r="AF332" s="87">
        <f>IF(AND(T332&gt;1,T332&lt;=1000000000),'[26]Data Base PAKAI (INPUT)'!$E$25,IF(AND(T332&gt;1000000000,T332&lt;=5000000000),'[26]Data Base PAKAI (INPUT)'!$Y$25,IF(AND(T332&gt;5000000000,T332&lt;=10000000000),'[26]Data Base PAKAI (INPUT)'!$AG$25)))</f>
        <v>3</v>
      </c>
      <c r="AG332" s="87">
        <f>IF(AND(T332&gt;1,T332&lt;=100000000),'[26]Data Base PAKAI (INPUT)'!$F$25,IF(AND(T332&gt;100000000,T332&lt;=200000000),'[26]Data Base PAKAI (INPUT)'!$J$25,IF(AND(T332&gt;200000000,T332&lt;=250000000),'[26]Data Base PAKAI (INPUT)'!$N$25,IF(AND(T332&gt;250000000,T332&lt;=500000000),'[26]Data Base PAKAI (INPUT)'!$R$25,IF(AND(T332&gt;500000000,T332&lt;=1000000000),'[26]Data Base PAKAI (INPUT)'!$V$25,IF(AND(T332&gt;1000000000,T332&lt;=2500000000),'[26]Data Base PAKAI (INPUT)'!$Z$25,IF(AND(T332&gt;2500000000,T332&lt;=5000000000),'[26]Data Base PAKAI (INPUT)'!$AD$25,IF(AND(T332&gt;5000000000,T332&lt;=10000000000),'[26]Data Base PAKAI (INPUT)'!AH1294))))))))</f>
        <v>4</v>
      </c>
      <c r="AH332" s="87">
        <f t="shared" ref="AH332:AH382" si="82">AF332*AG332*$AH$5</f>
        <v>1800000</v>
      </c>
      <c r="AI332" s="87">
        <f t="shared" ref="AI332:AI382" si="83">IF(T332&lt;=4000000000,4%*T332,IF(T332&gt;4000000000,100000000))</f>
        <v>6000000</v>
      </c>
      <c r="AJ332" s="99">
        <f t="shared" ref="AJ332:AJ382" si="84">4%*T332</f>
        <v>6000000</v>
      </c>
      <c r="AK332" s="87"/>
      <c r="AL332" s="57">
        <f t="shared" ref="AL332:AL382" si="85">T332-AB332-AE332-AH332-AI332-AJ332-AK332</f>
        <v>135250000</v>
      </c>
    </row>
    <row r="333" spans="1:38" ht="43.5" thickBot="1" x14ac:dyDescent="0.3">
      <c r="A333" s="90"/>
      <c r="B333" s="90"/>
      <c r="C333" s="90"/>
      <c r="D333" s="90"/>
      <c r="E333" s="90"/>
      <c r="F333" s="90"/>
      <c r="G333" s="91"/>
      <c r="H333" s="91"/>
      <c r="I333" s="92"/>
      <c r="J333" s="110" t="s">
        <v>692</v>
      </c>
      <c r="K333" s="92" t="s">
        <v>858</v>
      </c>
      <c r="L333" s="92" t="e">
        <f>INDEX('[26]PENINGKATAN SALURAN DRAINASE'!$D$4:$D$90,MATCH('KEGIATAN DBMSDA 2022'!K333,'[26]PENINGKATAN SALURAN DRAINASE'!$D$4:$D$90,0))</f>
        <v>#N/A</v>
      </c>
      <c r="M333" s="92" t="s">
        <v>859</v>
      </c>
      <c r="N333" s="92" t="s">
        <v>851</v>
      </c>
      <c r="O333" s="93" t="s">
        <v>120</v>
      </c>
      <c r="P333" s="100" t="s">
        <v>190</v>
      </c>
      <c r="Q333" s="94" t="e">
        <f>#REF!&amp;" "&amp;#REF!</f>
        <v>#REF!</v>
      </c>
      <c r="R333" s="95" t="s">
        <v>66</v>
      </c>
      <c r="S333" s="87"/>
      <c r="T333" s="57">
        <f t="shared" si="79"/>
        <v>25000000</v>
      </c>
      <c r="U333" s="96" t="str">
        <f t="shared" si="78"/>
        <v>PL</v>
      </c>
      <c r="V333" s="87">
        <v>25000000</v>
      </c>
      <c r="W333" s="97" t="s">
        <v>363</v>
      </c>
      <c r="X333" s="98" t="s">
        <v>162</v>
      </c>
      <c r="Y333" s="88" t="s">
        <v>139</v>
      </c>
      <c r="Z333" s="88">
        <v>1</v>
      </c>
      <c r="AA333" s="88" t="s">
        <v>163</v>
      </c>
      <c r="AB333" s="101">
        <f t="shared" si="80"/>
        <v>350000</v>
      </c>
      <c r="AC333" s="102">
        <f>IF(AND(T333&gt;1,T333&lt;=200000000),'[26]Data Base PAKAI (INPUT)'!$E$24,IF(AND(T333&gt;200000000),'[26]Data Base PAKAI (INPUT)'!$M$24))</f>
        <v>4</v>
      </c>
      <c r="AD333" s="102">
        <f>IF(AND(T333&gt;1,T333&lt;=200000000),'[26]Data Base PAKAI (INPUT)'!$F$24,IF(AND(T333&gt;200000000,T333&lt;=1000000000),'[26]Data Base PAKAI (INPUT)'!$V$24,IF(AND(T333&gt;1000000000),'[26]Data Base PAKAI (INPUT)'!$Z$24)))</f>
        <v>1</v>
      </c>
      <c r="AE333" s="102">
        <f t="shared" si="81"/>
        <v>600000</v>
      </c>
      <c r="AF333" s="102">
        <f>IF(AND(T333&gt;1,T333&lt;=1000000000),'[26]Data Base PAKAI (INPUT)'!$E$25,IF(AND(T333&gt;1000000000,T333&lt;=5000000000),'[26]Data Base PAKAI (INPUT)'!$Y$25,IF(AND(T333&gt;5000000000,T333&lt;=10000000000),'[26]Data Base PAKAI (INPUT)'!$AG$25)))</f>
        <v>3</v>
      </c>
      <c r="AG333" s="102">
        <f>IF(AND(T333&gt;1,T333&lt;=100000000),'[26]Data Base PAKAI (INPUT)'!$F$25,IF(AND(T333&gt;100000000,T333&lt;=200000000),'[26]Data Base PAKAI (INPUT)'!$J$25,IF(AND(T333&gt;200000000,T333&lt;=250000000),'[26]Data Base PAKAI (INPUT)'!$N$25,IF(AND(T333&gt;250000000,T333&lt;=500000000),'[26]Data Base PAKAI (INPUT)'!$R$25,IF(AND(T333&gt;500000000,T333&lt;=1000000000),'[26]Data Base PAKAI (INPUT)'!$V$25,IF(AND(T333&gt;1000000000,T333&lt;=2500000000),'[26]Data Base PAKAI (INPUT)'!$Z$25,IF(AND(T333&gt;2500000000,T333&lt;=5000000000),'[26]Data Base PAKAI (INPUT)'!$AD$25,IF(AND(T333&gt;5000000000,T333&lt;=10000000000),'[26]Data Base PAKAI (INPUT)'!AH1295))))))))</f>
        <v>3</v>
      </c>
      <c r="AH333" s="102">
        <f t="shared" si="82"/>
        <v>1350000</v>
      </c>
      <c r="AI333" s="102">
        <f t="shared" si="83"/>
        <v>1000000</v>
      </c>
      <c r="AJ333" s="103">
        <f t="shared" si="84"/>
        <v>1000000</v>
      </c>
      <c r="AK333" s="102"/>
      <c r="AL333" s="101">
        <f t="shared" si="85"/>
        <v>20700000</v>
      </c>
    </row>
    <row r="334" spans="1:38" ht="43.5" thickBot="1" x14ac:dyDescent="0.3">
      <c r="A334" s="90"/>
      <c r="B334" s="90"/>
      <c r="C334" s="90"/>
      <c r="D334" s="90"/>
      <c r="E334" s="90"/>
      <c r="F334" s="90"/>
      <c r="G334" s="91"/>
      <c r="H334" s="91"/>
      <c r="I334" s="92"/>
      <c r="J334" s="110" t="s">
        <v>692</v>
      </c>
      <c r="K334" s="92" t="s">
        <v>860</v>
      </c>
      <c r="L334" s="92" t="e">
        <f>INDEX('[26]PENINGKATAN SALURAN DRAINASE'!$D$4:$D$90,MATCH('KEGIATAN DBMSDA 2022'!K334,'[26]PENINGKATAN SALURAN DRAINASE'!$D$4:$D$90,0))</f>
        <v>#N/A</v>
      </c>
      <c r="M334" s="92" t="s">
        <v>861</v>
      </c>
      <c r="N334" s="92" t="s">
        <v>851</v>
      </c>
      <c r="O334" s="93" t="s">
        <v>120</v>
      </c>
      <c r="P334" s="100" t="s">
        <v>328</v>
      </c>
      <c r="Q334" s="94" t="e">
        <f>#REF!&amp;" "&amp;#REF!</f>
        <v>#REF!</v>
      </c>
      <c r="R334" s="95" t="s">
        <v>66</v>
      </c>
      <c r="S334" s="87"/>
      <c r="T334" s="57">
        <f t="shared" si="79"/>
        <v>250000000</v>
      </c>
      <c r="U334" s="96" t="str">
        <f t="shared" si="78"/>
        <v>LELANG</v>
      </c>
      <c r="V334" s="87">
        <v>250000000</v>
      </c>
      <c r="W334" s="97" t="s">
        <v>363</v>
      </c>
      <c r="X334" s="98" t="s">
        <v>162</v>
      </c>
      <c r="Y334" s="98" t="s">
        <v>139</v>
      </c>
      <c r="Z334" s="88">
        <v>1</v>
      </c>
      <c r="AA334" s="88" t="s">
        <v>163</v>
      </c>
      <c r="AB334" s="101">
        <f t="shared" si="80"/>
        <v>750000</v>
      </c>
      <c r="AC334" s="102">
        <f>IF(AND(T334&gt;1,T334&lt;=200000000),'[26]Data Base PAKAI (INPUT)'!$E$24,IF(AND(T334&gt;200000000),'[26]Data Base PAKAI (INPUT)'!$M$24))</f>
        <v>6</v>
      </c>
      <c r="AD334" s="102">
        <f>IF(AND(T334&gt;1,T334&lt;=200000000),'[26]Data Base PAKAI (INPUT)'!$F$24,IF(AND(T334&gt;200000000,T334&lt;=1000000000),'[26]Data Base PAKAI (INPUT)'!$V$24,IF(AND(T334&gt;1000000000),'[26]Data Base PAKAI (INPUT)'!$Z$24)))</f>
        <v>2</v>
      </c>
      <c r="AE334" s="102">
        <f t="shared" si="81"/>
        <v>1800000</v>
      </c>
      <c r="AF334" s="102">
        <f>IF(AND(T334&gt;1,T334&lt;=1000000000),'[26]Data Base PAKAI (INPUT)'!$E$25,IF(AND(T334&gt;1000000000,T334&lt;=5000000000),'[26]Data Base PAKAI (INPUT)'!$Y$25,IF(AND(T334&gt;5000000000,T334&lt;=10000000000),'[26]Data Base PAKAI (INPUT)'!$AG$25)))</f>
        <v>3</v>
      </c>
      <c r="AG334" s="102">
        <f>IF(AND(T334&gt;1,T334&lt;=100000000),'[26]Data Base PAKAI (INPUT)'!$F$25,IF(AND(T334&gt;100000000,T334&lt;=200000000),'[26]Data Base PAKAI (INPUT)'!$J$25,IF(AND(T334&gt;200000000,T334&lt;=250000000),'[26]Data Base PAKAI (INPUT)'!$N$25,IF(AND(T334&gt;250000000,T334&lt;=500000000),'[26]Data Base PAKAI (INPUT)'!$R$25,IF(AND(T334&gt;500000000,T334&lt;=1000000000),'[26]Data Base PAKAI (INPUT)'!$V$25,IF(AND(T334&gt;1000000000,T334&lt;=2500000000),'[26]Data Base PAKAI (INPUT)'!$Z$25,IF(AND(T334&gt;2500000000,T334&lt;=5000000000),'[26]Data Base PAKAI (INPUT)'!$AD$25,IF(AND(T334&gt;5000000000,T334&lt;=10000000000),'[26]Data Base PAKAI (INPUT)'!AH1296))))))))</f>
        <v>5</v>
      </c>
      <c r="AH334" s="102">
        <f t="shared" si="82"/>
        <v>2250000</v>
      </c>
      <c r="AI334" s="102">
        <f t="shared" si="83"/>
        <v>10000000</v>
      </c>
      <c r="AJ334" s="103">
        <f t="shared" si="84"/>
        <v>10000000</v>
      </c>
      <c r="AK334" s="102"/>
      <c r="AL334" s="101">
        <f t="shared" si="85"/>
        <v>225200000</v>
      </c>
    </row>
    <row r="335" spans="1:38" ht="43.5" thickBot="1" x14ac:dyDescent="0.3">
      <c r="A335" s="90"/>
      <c r="B335" s="90"/>
      <c r="C335" s="90"/>
      <c r="D335" s="90"/>
      <c r="E335" s="90"/>
      <c r="F335" s="90"/>
      <c r="G335" s="91"/>
      <c r="H335" s="91"/>
      <c r="I335" s="92"/>
      <c r="J335" s="110" t="s">
        <v>692</v>
      </c>
      <c r="K335" s="92" t="s">
        <v>862</v>
      </c>
      <c r="L335" s="92" t="e">
        <f>INDEX('[26]PENINGKATAN SALURAN DRAINASE'!$D$4:$D$90,MATCH('KEGIATAN DBMSDA 2022'!K335,'[26]PENINGKATAN SALURAN DRAINASE'!$D$4:$D$90,0))</f>
        <v>#N/A</v>
      </c>
      <c r="M335" s="92" t="s">
        <v>863</v>
      </c>
      <c r="N335" s="92" t="e">
        <f>INDEX([26]!BARU_1[KELURAHAN],MATCH('KEGIATAN DBMSDA 2022'!K335,[26]!BARU_1[JUDUL],0))</f>
        <v>#REF!</v>
      </c>
      <c r="O335" s="93" t="s">
        <v>124</v>
      </c>
      <c r="P335" s="100" t="s">
        <v>864</v>
      </c>
      <c r="Q335" s="94" t="e">
        <f>#REF!&amp;" "&amp;#REF!</f>
        <v>#REF!</v>
      </c>
      <c r="R335" s="95" t="s">
        <v>66</v>
      </c>
      <c r="S335" s="87"/>
      <c r="T335" s="57">
        <f t="shared" si="79"/>
        <v>150000000</v>
      </c>
      <c r="U335" s="96" t="str">
        <f t="shared" si="78"/>
        <v>PL</v>
      </c>
      <c r="V335" s="87">
        <v>150000000</v>
      </c>
      <c r="W335" s="97" t="s">
        <v>198</v>
      </c>
      <c r="X335" s="98" t="s">
        <v>162</v>
      </c>
      <c r="Y335" s="88" t="s">
        <v>139</v>
      </c>
      <c r="Z335" s="88">
        <v>1</v>
      </c>
      <c r="AA335" s="88"/>
      <c r="AB335" s="57">
        <f t="shared" si="80"/>
        <v>350000</v>
      </c>
      <c r="AC335" s="87">
        <f>IF(AND(T335&gt;1,T335&lt;=200000000),'[26]Data Base PAKAI (INPUT)'!$E$24,IF(AND(T335&gt;200000000),'[26]Data Base PAKAI (INPUT)'!$M$24))</f>
        <v>4</v>
      </c>
      <c r="AD335" s="87">
        <f>IF(AND(T335&gt;1,T335&lt;=200000000),'[26]Data Base PAKAI (INPUT)'!$F$24,IF(AND(T335&gt;200000000,T335&lt;=1000000000),'[26]Data Base PAKAI (INPUT)'!$V$24,IF(AND(T335&gt;1000000000),'[26]Data Base PAKAI (INPUT)'!$Z$24)))</f>
        <v>1</v>
      </c>
      <c r="AE335" s="87">
        <f t="shared" si="81"/>
        <v>600000</v>
      </c>
      <c r="AF335" s="87">
        <f>IF(AND(T335&gt;1,T335&lt;=1000000000),'[26]Data Base PAKAI (INPUT)'!$E$25,IF(AND(T335&gt;1000000000,T335&lt;=5000000000),'[26]Data Base PAKAI (INPUT)'!$Y$25,IF(AND(T335&gt;5000000000,T335&lt;=10000000000),'[26]Data Base PAKAI (INPUT)'!$AG$25)))</f>
        <v>3</v>
      </c>
      <c r="AG335" s="87">
        <f>IF(AND(T335&gt;1,T335&lt;=100000000),'[26]Data Base PAKAI (INPUT)'!$F$25,IF(AND(T335&gt;100000000,T335&lt;=200000000),'[26]Data Base PAKAI (INPUT)'!$J$25,IF(AND(T335&gt;200000000,T335&lt;=250000000),'[26]Data Base PAKAI (INPUT)'!$N$25,IF(AND(T335&gt;250000000,T335&lt;=500000000),'[26]Data Base PAKAI (INPUT)'!$R$25,IF(AND(T335&gt;500000000,T335&lt;=1000000000),'[26]Data Base PAKAI (INPUT)'!$V$25,IF(AND(T335&gt;1000000000,T335&lt;=2500000000),'[26]Data Base PAKAI (INPUT)'!$Z$25,IF(AND(T335&gt;2500000000,T335&lt;=5000000000),'[26]Data Base PAKAI (INPUT)'!$AD$25,IF(AND(T335&gt;5000000000,T335&lt;=10000000000),'[26]Data Base PAKAI (INPUT)'!AH1297))))))))</f>
        <v>4</v>
      </c>
      <c r="AH335" s="87">
        <f t="shared" si="82"/>
        <v>1800000</v>
      </c>
      <c r="AI335" s="87">
        <f t="shared" si="83"/>
        <v>6000000</v>
      </c>
      <c r="AJ335" s="99">
        <f t="shared" si="84"/>
        <v>6000000</v>
      </c>
      <c r="AK335" s="87"/>
      <c r="AL335" s="57">
        <f t="shared" si="85"/>
        <v>135250000</v>
      </c>
    </row>
    <row r="336" spans="1:38" ht="43.5" thickBot="1" x14ac:dyDescent="0.3">
      <c r="A336" s="90"/>
      <c r="B336" s="90"/>
      <c r="C336" s="90"/>
      <c r="D336" s="90"/>
      <c r="E336" s="90"/>
      <c r="F336" s="90"/>
      <c r="G336" s="91"/>
      <c r="H336" s="91"/>
      <c r="I336" s="92"/>
      <c r="J336" s="110" t="s">
        <v>692</v>
      </c>
      <c r="K336" s="92" t="s">
        <v>865</v>
      </c>
      <c r="L336" s="92" t="e">
        <f>INDEX('[26]PENINGKATAN SALURAN DRAINASE'!$D$4:$D$90,MATCH('KEGIATAN DBMSDA 2022'!K336,'[26]PENINGKATAN SALURAN DRAINASE'!$D$4:$D$90,0))</f>
        <v>#N/A</v>
      </c>
      <c r="M336" s="92" t="s">
        <v>866</v>
      </c>
      <c r="N336" s="92" t="e">
        <f>INDEX([26]!BARU_1[KELURAHAN],MATCH('KEGIATAN DBMSDA 2022'!K336,[26]!BARU_1[JUDUL],0))</f>
        <v>#REF!</v>
      </c>
      <c r="O336" s="93" t="s">
        <v>124</v>
      </c>
      <c r="P336" s="100" t="s">
        <v>229</v>
      </c>
      <c r="Q336" s="94" t="e">
        <f>#REF!&amp;" "&amp;#REF!</f>
        <v>#REF!</v>
      </c>
      <c r="R336" s="95" t="s">
        <v>66</v>
      </c>
      <c r="S336" s="87"/>
      <c r="T336" s="57">
        <f t="shared" si="79"/>
        <v>150000000</v>
      </c>
      <c r="U336" s="96" t="str">
        <f t="shared" si="78"/>
        <v>PL</v>
      </c>
      <c r="V336" s="87">
        <v>150000000</v>
      </c>
      <c r="W336" s="97" t="s">
        <v>198</v>
      </c>
      <c r="X336" s="98" t="s">
        <v>162</v>
      </c>
      <c r="Y336" s="88" t="s">
        <v>139</v>
      </c>
      <c r="Z336" s="88">
        <v>1</v>
      </c>
      <c r="AA336" s="88"/>
      <c r="AB336" s="57">
        <f t="shared" si="80"/>
        <v>350000</v>
      </c>
      <c r="AC336" s="87">
        <f>IF(AND(T336&gt;1,T336&lt;=200000000),'[26]Data Base PAKAI (INPUT)'!$E$24,IF(AND(T336&gt;200000000),'[26]Data Base PAKAI (INPUT)'!$M$24))</f>
        <v>4</v>
      </c>
      <c r="AD336" s="87">
        <f>IF(AND(T336&gt;1,T336&lt;=200000000),'[26]Data Base PAKAI (INPUT)'!$F$24,IF(AND(T336&gt;200000000,T336&lt;=1000000000),'[26]Data Base PAKAI (INPUT)'!$V$24,IF(AND(T336&gt;1000000000),'[26]Data Base PAKAI (INPUT)'!$Z$24)))</f>
        <v>1</v>
      </c>
      <c r="AE336" s="87">
        <f t="shared" si="81"/>
        <v>600000</v>
      </c>
      <c r="AF336" s="87">
        <f>IF(AND(T336&gt;1,T336&lt;=1000000000),'[26]Data Base PAKAI (INPUT)'!$E$25,IF(AND(T336&gt;1000000000,T336&lt;=5000000000),'[26]Data Base PAKAI (INPUT)'!$Y$25,IF(AND(T336&gt;5000000000,T336&lt;=10000000000),'[26]Data Base PAKAI (INPUT)'!$AG$25)))</f>
        <v>3</v>
      </c>
      <c r="AG336" s="87">
        <f>IF(AND(T336&gt;1,T336&lt;=100000000),'[26]Data Base PAKAI (INPUT)'!$F$25,IF(AND(T336&gt;100000000,T336&lt;=200000000),'[26]Data Base PAKAI (INPUT)'!$J$25,IF(AND(T336&gt;200000000,T336&lt;=250000000),'[26]Data Base PAKAI (INPUT)'!$N$25,IF(AND(T336&gt;250000000,T336&lt;=500000000),'[26]Data Base PAKAI (INPUT)'!$R$25,IF(AND(T336&gt;500000000,T336&lt;=1000000000),'[26]Data Base PAKAI (INPUT)'!$V$25,IF(AND(T336&gt;1000000000,T336&lt;=2500000000),'[26]Data Base PAKAI (INPUT)'!$Z$25,IF(AND(T336&gt;2500000000,T336&lt;=5000000000),'[26]Data Base PAKAI (INPUT)'!$AD$25,IF(AND(T336&gt;5000000000,T336&lt;=10000000000),'[26]Data Base PAKAI (INPUT)'!AH1298))))))))</f>
        <v>4</v>
      </c>
      <c r="AH336" s="87">
        <f t="shared" si="82"/>
        <v>1800000</v>
      </c>
      <c r="AI336" s="87">
        <f t="shared" si="83"/>
        <v>6000000</v>
      </c>
      <c r="AJ336" s="99">
        <f t="shared" si="84"/>
        <v>6000000</v>
      </c>
      <c r="AK336" s="87"/>
      <c r="AL336" s="57">
        <f t="shared" si="85"/>
        <v>135250000</v>
      </c>
    </row>
    <row r="337" spans="1:38" ht="43.5" thickBot="1" x14ac:dyDescent="0.3">
      <c r="A337" s="90"/>
      <c r="B337" s="90"/>
      <c r="C337" s="90"/>
      <c r="D337" s="90"/>
      <c r="E337" s="90"/>
      <c r="F337" s="90"/>
      <c r="G337" s="91"/>
      <c r="H337" s="91"/>
      <c r="I337" s="92"/>
      <c r="J337" s="110" t="s">
        <v>692</v>
      </c>
      <c r="K337" s="92" t="s">
        <v>867</v>
      </c>
      <c r="L337" s="92" t="e">
        <f>INDEX('[26]PENINGKATAN SALURAN DRAINASE'!$D$4:$D$90,MATCH('KEGIATAN DBMSDA 2022'!K337,'[26]PENINGKATAN SALURAN DRAINASE'!$D$4:$D$90,0))</f>
        <v>#N/A</v>
      </c>
      <c r="M337" s="92" t="s">
        <v>868</v>
      </c>
      <c r="N337" s="92" t="e">
        <f>INDEX([26]!BARU_1[KELURAHAN],MATCH('KEGIATAN DBMSDA 2022'!K337,[26]!BARU_1[JUDUL],0))</f>
        <v>#REF!</v>
      </c>
      <c r="O337" s="93" t="s">
        <v>124</v>
      </c>
      <c r="P337" s="100" t="s">
        <v>869</v>
      </c>
      <c r="Q337" s="94" t="e">
        <f>#REF!&amp;" "&amp;#REF!</f>
        <v>#REF!</v>
      </c>
      <c r="R337" s="95" t="s">
        <v>66</v>
      </c>
      <c r="S337" s="87"/>
      <c r="T337" s="57">
        <f t="shared" si="79"/>
        <v>100000000</v>
      </c>
      <c r="U337" s="96" t="str">
        <f t="shared" si="78"/>
        <v>PL</v>
      </c>
      <c r="V337" s="87">
        <v>100000000</v>
      </c>
      <c r="W337" s="97" t="s">
        <v>198</v>
      </c>
      <c r="X337" s="98" t="s">
        <v>162</v>
      </c>
      <c r="Y337" s="88" t="s">
        <v>139</v>
      </c>
      <c r="Z337" s="88">
        <v>1</v>
      </c>
      <c r="AA337" s="88"/>
      <c r="AB337" s="57">
        <f t="shared" si="80"/>
        <v>350000</v>
      </c>
      <c r="AC337" s="87">
        <f>IF(AND(T337&gt;1,T337&lt;=200000000),'[26]Data Base PAKAI (INPUT)'!$E$24,IF(AND(T337&gt;200000000),'[26]Data Base PAKAI (INPUT)'!$M$24))</f>
        <v>4</v>
      </c>
      <c r="AD337" s="87">
        <f>IF(AND(T337&gt;1,T337&lt;=200000000),'[26]Data Base PAKAI (INPUT)'!$F$24,IF(AND(T337&gt;200000000,T337&lt;=1000000000),'[26]Data Base PAKAI (INPUT)'!$V$24,IF(AND(T337&gt;1000000000),'[26]Data Base PAKAI (INPUT)'!$Z$24)))</f>
        <v>1</v>
      </c>
      <c r="AE337" s="87">
        <f t="shared" si="81"/>
        <v>600000</v>
      </c>
      <c r="AF337" s="87">
        <f>IF(AND(T337&gt;1,T337&lt;=1000000000),'[26]Data Base PAKAI (INPUT)'!$E$25,IF(AND(T337&gt;1000000000,T337&lt;=5000000000),'[26]Data Base PAKAI (INPUT)'!$Y$25,IF(AND(T337&gt;5000000000,T337&lt;=10000000000),'[26]Data Base PAKAI (INPUT)'!$AG$25)))</f>
        <v>3</v>
      </c>
      <c r="AG337" s="87">
        <f>IF(AND(T337&gt;1,T337&lt;=100000000),'[26]Data Base PAKAI (INPUT)'!$F$25,IF(AND(T337&gt;100000000,T337&lt;=200000000),'[26]Data Base PAKAI (INPUT)'!$J$25,IF(AND(T337&gt;200000000,T337&lt;=250000000),'[26]Data Base PAKAI (INPUT)'!$N$25,IF(AND(T337&gt;250000000,T337&lt;=500000000),'[26]Data Base PAKAI (INPUT)'!$R$25,IF(AND(T337&gt;500000000,T337&lt;=1000000000),'[26]Data Base PAKAI (INPUT)'!$V$25,IF(AND(T337&gt;1000000000,T337&lt;=2500000000),'[26]Data Base PAKAI (INPUT)'!$Z$25,IF(AND(T337&gt;2500000000,T337&lt;=5000000000),'[26]Data Base PAKAI (INPUT)'!$AD$25,IF(AND(T337&gt;5000000000,T337&lt;=10000000000),'[26]Data Base PAKAI (INPUT)'!AH1299))))))))</f>
        <v>3</v>
      </c>
      <c r="AH337" s="87">
        <f t="shared" si="82"/>
        <v>1350000</v>
      </c>
      <c r="AI337" s="87">
        <f t="shared" si="83"/>
        <v>4000000</v>
      </c>
      <c r="AJ337" s="99">
        <f t="shared" si="84"/>
        <v>4000000</v>
      </c>
      <c r="AK337" s="87"/>
      <c r="AL337" s="57">
        <f t="shared" si="85"/>
        <v>89700000</v>
      </c>
    </row>
    <row r="338" spans="1:38" ht="43.5" thickBot="1" x14ac:dyDescent="0.3">
      <c r="A338" s="90"/>
      <c r="B338" s="90"/>
      <c r="C338" s="90"/>
      <c r="D338" s="90"/>
      <c r="E338" s="90"/>
      <c r="F338" s="90"/>
      <c r="G338" s="91"/>
      <c r="H338" s="91"/>
      <c r="I338" s="92"/>
      <c r="J338" s="110" t="s">
        <v>692</v>
      </c>
      <c r="K338" s="92" t="s">
        <v>870</v>
      </c>
      <c r="L338" s="92" t="e">
        <f>INDEX('[26]PENINGKATAN SALURAN DRAINASE'!$D$4:$D$90,MATCH('KEGIATAN DBMSDA 2022'!K338,'[26]PENINGKATAN SALURAN DRAINASE'!$D$4:$D$90,0))</f>
        <v>#N/A</v>
      </c>
      <c r="M338" s="92" t="s">
        <v>871</v>
      </c>
      <c r="N338" s="92" t="e">
        <f>INDEX([26]!BARU_1[KELURAHAN],MATCH('KEGIATAN DBMSDA 2022'!K338,[26]!BARU_1[JUDUL],0))</f>
        <v>#REF!</v>
      </c>
      <c r="O338" s="93" t="s">
        <v>124</v>
      </c>
      <c r="P338" s="100" t="s">
        <v>872</v>
      </c>
      <c r="Q338" s="94" t="e">
        <f>#REF!&amp;" "&amp;#REF!</f>
        <v>#REF!</v>
      </c>
      <c r="R338" s="95" t="s">
        <v>66</v>
      </c>
      <c r="S338" s="87"/>
      <c r="T338" s="57">
        <f t="shared" si="79"/>
        <v>100000000</v>
      </c>
      <c r="U338" s="96" t="str">
        <f t="shared" si="78"/>
        <v>PL</v>
      </c>
      <c r="V338" s="87">
        <v>100000000</v>
      </c>
      <c r="W338" s="97" t="s">
        <v>198</v>
      </c>
      <c r="X338" s="98" t="s">
        <v>162</v>
      </c>
      <c r="Y338" s="88" t="s">
        <v>139</v>
      </c>
      <c r="Z338" s="88">
        <v>1</v>
      </c>
      <c r="AA338" s="88"/>
      <c r="AB338" s="57">
        <f t="shared" si="80"/>
        <v>350000</v>
      </c>
      <c r="AC338" s="87">
        <f>IF(AND(T338&gt;1,T338&lt;=200000000),'[26]Data Base PAKAI (INPUT)'!$E$24,IF(AND(T338&gt;200000000),'[26]Data Base PAKAI (INPUT)'!$M$24))</f>
        <v>4</v>
      </c>
      <c r="AD338" s="87">
        <f>IF(AND(T338&gt;1,T338&lt;=200000000),'[26]Data Base PAKAI (INPUT)'!$F$24,IF(AND(T338&gt;200000000,T338&lt;=1000000000),'[26]Data Base PAKAI (INPUT)'!$V$24,IF(AND(T338&gt;1000000000),'[26]Data Base PAKAI (INPUT)'!$Z$24)))</f>
        <v>1</v>
      </c>
      <c r="AE338" s="87">
        <f t="shared" si="81"/>
        <v>600000</v>
      </c>
      <c r="AF338" s="87">
        <f>IF(AND(T338&gt;1,T338&lt;=1000000000),'[26]Data Base PAKAI (INPUT)'!$E$25,IF(AND(T338&gt;1000000000,T338&lt;=5000000000),'[26]Data Base PAKAI (INPUT)'!$Y$25,IF(AND(T338&gt;5000000000,T338&lt;=10000000000),'[26]Data Base PAKAI (INPUT)'!$AG$25)))</f>
        <v>3</v>
      </c>
      <c r="AG338" s="87">
        <f>IF(AND(T338&gt;1,T338&lt;=100000000),'[26]Data Base PAKAI (INPUT)'!$F$25,IF(AND(T338&gt;100000000,T338&lt;=200000000),'[26]Data Base PAKAI (INPUT)'!$J$25,IF(AND(T338&gt;200000000,T338&lt;=250000000),'[26]Data Base PAKAI (INPUT)'!$N$25,IF(AND(T338&gt;250000000,T338&lt;=500000000),'[26]Data Base PAKAI (INPUT)'!$R$25,IF(AND(T338&gt;500000000,T338&lt;=1000000000),'[26]Data Base PAKAI (INPUT)'!$V$25,IF(AND(T338&gt;1000000000,T338&lt;=2500000000),'[26]Data Base PAKAI (INPUT)'!$Z$25,IF(AND(T338&gt;2500000000,T338&lt;=5000000000),'[26]Data Base PAKAI (INPUT)'!$AD$25,IF(AND(T338&gt;5000000000,T338&lt;=10000000000),'[26]Data Base PAKAI (INPUT)'!AH1300))))))))</f>
        <v>3</v>
      </c>
      <c r="AH338" s="87">
        <f t="shared" si="82"/>
        <v>1350000</v>
      </c>
      <c r="AI338" s="87">
        <f t="shared" si="83"/>
        <v>4000000</v>
      </c>
      <c r="AJ338" s="99">
        <f t="shared" si="84"/>
        <v>4000000</v>
      </c>
      <c r="AK338" s="87"/>
      <c r="AL338" s="57">
        <f t="shared" si="85"/>
        <v>89700000</v>
      </c>
    </row>
    <row r="339" spans="1:38" ht="43.5" thickBot="1" x14ac:dyDescent="0.3">
      <c r="A339" s="90"/>
      <c r="B339" s="90"/>
      <c r="C339" s="90"/>
      <c r="D339" s="90"/>
      <c r="E339" s="90"/>
      <c r="F339" s="90"/>
      <c r="G339" s="91"/>
      <c r="H339" s="91"/>
      <c r="I339" s="92"/>
      <c r="J339" s="110" t="s">
        <v>692</v>
      </c>
      <c r="K339" s="92" t="s">
        <v>873</v>
      </c>
      <c r="L339" s="92" t="e">
        <f>INDEX('[26]PENINGKATAN SALURAN DRAINASE'!$D$4:$D$90,MATCH('KEGIATAN DBMSDA 2022'!K339,'[26]PENINGKATAN SALURAN DRAINASE'!$D$4:$D$90,0))</f>
        <v>#N/A</v>
      </c>
      <c r="M339" s="92" t="s">
        <v>874</v>
      </c>
      <c r="N339" s="92" t="e">
        <f>INDEX([26]!BARU_1[KELURAHAN],MATCH('KEGIATAN DBMSDA 2022'!K339,[26]!BARU_1[JUDUL],0))</f>
        <v>#REF!</v>
      </c>
      <c r="O339" s="93" t="s">
        <v>124</v>
      </c>
      <c r="P339" s="100" t="s">
        <v>229</v>
      </c>
      <c r="Q339" s="94" t="e">
        <f>#REF!&amp;" "&amp;#REF!</f>
        <v>#REF!</v>
      </c>
      <c r="R339" s="95" t="s">
        <v>66</v>
      </c>
      <c r="S339" s="87"/>
      <c r="T339" s="57">
        <f t="shared" si="79"/>
        <v>100000000</v>
      </c>
      <c r="U339" s="96" t="str">
        <f t="shared" si="78"/>
        <v>PL</v>
      </c>
      <c r="V339" s="87">
        <v>100000000</v>
      </c>
      <c r="W339" s="97" t="s">
        <v>198</v>
      </c>
      <c r="X339" s="98" t="s">
        <v>162</v>
      </c>
      <c r="Y339" s="88" t="s">
        <v>139</v>
      </c>
      <c r="Z339" s="88">
        <v>1</v>
      </c>
      <c r="AA339" s="88"/>
      <c r="AB339" s="57">
        <f t="shared" si="80"/>
        <v>350000</v>
      </c>
      <c r="AC339" s="87">
        <f>IF(AND(T339&gt;1,T339&lt;=200000000),'[26]Data Base PAKAI (INPUT)'!$E$24,IF(AND(T339&gt;200000000),'[26]Data Base PAKAI (INPUT)'!$M$24))</f>
        <v>4</v>
      </c>
      <c r="AD339" s="87">
        <f>IF(AND(T339&gt;1,T339&lt;=200000000),'[26]Data Base PAKAI (INPUT)'!$F$24,IF(AND(T339&gt;200000000,T339&lt;=1000000000),'[26]Data Base PAKAI (INPUT)'!$V$24,IF(AND(T339&gt;1000000000),'[26]Data Base PAKAI (INPUT)'!$Z$24)))</f>
        <v>1</v>
      </c>
      <c r="AE339" s="87">
        <f t="shared" si="81"/>
        <v>600000</v>
      </c>
      <c r="AF339" s="87">
        <f>IF(AND(T339&gt;1,T339&lt;=1000000000),'[26]Data Base PAKAI (INPUT)'!$E$25,IF(AND(T339&gt;1000000000,T339&lt;=5000000000),'[26]Data Base PAKAI (INPUT)'!$Y$25,IF(AND(T339&gt;5000000000,T339&lt;=10000000000),'[26]Data Base PAKAI (INPUT)'!$AG$25)))</f>
        <v>3</v>
      </c>
      <c r="AG339" s="87">
        <f>IF(AND(T339&gt;1,T339&lt;=100000000),'[26]Data Base PAKAI (INPUT)'!$F$25,IF(AND(T339&gt;100000000,T339&lt;=200000000),'[26]Data Base PAKAI (INPUT)'!$J$25,IF(AND(T339&gt;200000000,T339&lt;=250000000),'[26]Data Base PAKAI (INPUT)'!$N$25,IF(AND(T339&gt;250000000,T339&lt;=500000000),'[26]Data Base PAKAI (INPUT)'!$R$25,IF(AND(T339&gt;500000000,T339&lt;=1000000000),'[26]Data Base PAKAI (INPUT)'!$V$25,IF(AND(T339&gt;1000000000,T339&lt;=2500000000),'[26]Data Base PAKAI (INPUT)'!$Z$25,IF(AND(T339&gt;2500000000,T339&lt;=5000000000),'[26]Data Base PAKAI (INPUT)'!$AD$25,IF(AND(T339&gt;5000000000,T339&lt;=10000000000),'[26]Data Base PAKAI (INPUT)'!AH1301))))))))</f>
        <v>3</v>
      </c>
      <c r="AH339" s="87">
        <f t="shared" si="82"/>
        <v>1350000</v>
      </c>
      <c r="AI339" s="87">
        <f t="shared" si="83"/>
        <v>4000000</v>
      </c>
      <c r="AJ339" s="99">
        <f t="shared" si="84"/>
        <v>4000000</v>
      </c>
      <c r="AK339" s="87"/>
      <c r="AL339" s="57">
        <f t="shared" si="85"/>
        <v>89700000</v>
      </c>
    </row>
    <row r="340" spans="1:38" ht="43.5" thickBot="1" x14ac:dyDescent="0.3">
      <c r="A340" s="90"/>
      <c r="B340" s="90"/>
      <c r="C340" s="90"/>
      <c r="D340" s="90"/>
      <c r="E340" s="90"/>
      <c r="F340" s="90"/>
      <c r="G340" s="91"/>
      <c r="H340" s="91"/>
      <c r="I340" s="92"/>
      <c r="J340" s="110" t="s">
        <v>692</v>
      </c>
      <c r="K340" s="92" t="s">
        <v>875</v>
      </c>
      <c r="L340" s="92" t="e">
        <f>INDEX('[26]PENINGKATAN SALURAN DRAINASE'!$D$4:$D$90,MATCH('KEGIATAN DBMSDA 2022'!K340,'[26]PENINGKATAN SALURAN DRAINASE'!$D$4:$D$90,0))</f>
        <v>#N/A</v>
      </c>
      <c r="M340" s="92" t="s">
        <v>876</v>
      </c>
      <c r="N340" s="92" t="e">
        <f>INDEX([26]!BARU_1[KELURAHAN],MATCH('KEGIATAN DBMSDA 2022'!K340,[26]!BARU_1[JUDUL],0))</f>
        <v>#REF!</v>
      </c>
      <c r="O340" s="93" t="s">
        <v>124</v>
      </c>
      <c r="P340" s="100" t="s">
        <v>667</v>
      </c>
      <c r="Q340" s="94" t="e">
        <f>#REF!&amp;" "&amp;#REF!</f>
        <v>#REF!</v>
      </c>
      <c r="R340" s="95" t="s">
        <v>66</v>
      </c>
      <c r="S340" s="87"/>
      <c r="T340" s="57">
        <f t="shared" si="79"/>
        <v>100000000</v>
      </c>
      <c r="U340" s="96" t="str">
        <f t="shared" si="78"/>
        <v>PL</v>
      </c>
      <c r="V340" s="87">
        <v>100000000</v>
      </c>
      <c r="W340" s="97" t="s">
        <v>198</v>
      </c>
      <c r="X340" s="98" t="s">
        <v>162</v>
      </c>
      <c r="Y340" s="88" t="s">
        <v>139</v>
      </c>
      <c r="Z340" s="88">
        <v>1</v>
      </c>
      <c r="AA340" s="88"/>
      <c r="AB340" s="57">
        <f t="shared" si="80"/>
        <v>350000</v>
      </c>
      <c r="AC340" s="87">
        <f>IF(AND(T340&gt;1,T340&lt;=200000000),'[26]Data Base PAKAI (INPUT)'!$E$24,IF(AND(T340&gt;200000000),'[26]Data Base PAKAI (INPUT)'!$M$24))</f>
        <v>4</v>
      </c>
      <c r="AD340" s="87">
        <f>IF(AND(T340&gt;1,T340&lt;=200000000),'[26]Data Base PAKAI (INPUT)'!$F$24,IF(AND(T340&gt;200000000,T340&lt;=1000000000),'[26]Data Base PAKAI (INPUT)'!$V$24,IF(AND(T340&gt;1000000000),'[26]Data Base PAKAI (INPUT)'!$Z$24)))</f>
        <v>1</v>
      </c>
      <c r="AE340" s="87">
        <f t="shared" si="81"/>
        <v>600000</v>
      </c>
      <c r="AF340" s="87">
        <f>IF(AND(T340&gt;1,T340&lt;=1000000000),'[26]Data Base PAKAI (INPUT)'!$E$25,IF(AND(T340&gt;1000000000,T340&lt;=5000000000),'[26]Data Base PAKAI (INPUT)'!$Y$25,IF(AND(T340&gt;5000000000,T340&lt;=10000000000),'[26]Data Base PAKAI (INPUT)'!$AG$25)))</f>
        <v>3</v>
      </c>
      <c r="AG340" s="87">
        <f>IF(AND(T340&gt;1,T340&lt;=100000000),'[26]Data Base PAKAI (INPUT)'!$F$25,IF(AND(T340&gt;100000000,T340&lt;=200000000),'[26]Data Base PAKAI (INPUT)'!$J$25,IF(AND(T340&gt;200000000,T340&lt;=250000000),'[26]Data Base PAKAI (INPUT)'!$N$25,IF(AND(T340&gt;250000000,T340&lt;=500000000),'[26]Data Base PAKAI (INPUT)'!$R$25,IF(AND(T340&gt;500000000,T340&lt;=1000000000),'[26]Data Base PAKAI (INPUT)'!$V$25,IF(AND(T340&gt;1000000000,T340&lt;=2500000000),'[26]Data Base PAKAI (INPUT)'!$Z$25,IF(AND(T340&gt;2500000000,T340&lt;=5000000000),'[26]Data Base PAKAI (INPUT)'!$AD$25,IF(AND(T340&gt;5000000000,T340&lt;=10000000000),'[26]Data Base PAKAI (INPUT)'!AH1302))))))))</f>
        <v>3</v>
      </c>
      <c r="AH340" s="87">
        <f t="shared" si="82"/>
        <v>1350000</v>
      </c>
      <c r="AI340" s="87">
        <f t="shared" si="83"/>
        <v>4000000</v>
      </c>
      <c r="AJ340" s="99">
        <f t="shared" si="84"/>
        <v>4000000</v>
      </c>
      <c r="AK340" s="87"/>
      <c r="AL340" s="57">
        <f t="shared" si="85"/>
        <v>89700000</v>
      </c>
    </row>
    <row r="341" spans="1:38" ht="43.5" thickBot="1" x14ac:dyDescent="0.3">
      <c r="A341" s="90"/>
      <c r="B341" s="90"/>
      <c r="C341" s="90"/>
      <c r="D341" s="90"/>
      <c r="E341" s="90"/>
      <c r="F341" s="90"/>
      <c r="G341" s="91"/>
      <c r="H341" s="91"/>
      <c r="I341" s="92"/>
      <c r="J341" s="110" t="s">
        <v>692</v>
      </c>
      <c r="K341" s="92" t="s">
        <v>877</v>
      </c>
      <c r="L341" s="92" t="e">
        <f>INDEX('[26]PENINGKATAN SALURAN DRAINASE'!$D$4:$D$90,MATCH('KEGIATAN DBMSDA 2022'!K341,'[26]PENINGKATAN SALURAN DRAINASE'!$D$4:$D$90,0))</f>
        <v>#N/A</v>
      </c>
      <c r="M341" s="92" t="s">
        <v>878</v>
      </c>
      <c r="N341" s="92" t="e">
        <f>INDEX([26]!BARU_1[KELURAHAN],MATCH('KEGIATAN DBMSDA 2022'!K341,[26]!BARU_1[JUDUL],0))</f>
        <v>#REF!</v>
      </c>
      <c r="O341" s="93" t="s">
        <v>124</v>
      </c>
      <c r="P341" s="100" t="s">
        <v>229</v>
      </c>
      <c r="Q341" s="94" t="e">
        <f>#REF!&amp;" "&amp;#REF!</f>
        <v>#REF!</v>
      </c>
      <c r="R341" s="95" t="s">
        <v>66</v>
      </c>
      <c r="S341" s="87"/>
      <c r="T341" s="57">
        <f t="shared" si="79"/>
        <v>150000000</v>
      </c>
      <c r="U341" s="96" t="str">
        <f t="shared" si="78"/>
        <v>PL</v>
      </c>
      <c r="V341" s="87">
        <v>150000000</v>
      </c>
      <c r="W341" s="97" t="s">
        <v>198</v>
      </c>
      <c r="X341" s="98" t="s">
        <v>162</v>
      </c>
      <c r="Y341" s="88" t="s">
        <v>139</v>
      </c>
      <c r="Z341" s="88">
        <v>1</v>
      </c>
      <c r="AA341" s="88"/>
      <c r="AB341" s="57">
        <f t="shared" si="80"/>
        <v>350000</v>
      </c>
      <c r="AC341" s="87">
        <f>IF(AND(T341&gt;1,T341&lt;=200000000),'[26]Data Base PAKAI (INPUT)'!$E$24,IF(AND(T341&gt;200000000),'[26]Data Base PAKAI (INPUT)'!$M$24))</f>
        <v>4</v>
      </c>
      <c r="AD341" s="87">
        <f>IF(AND(T341&gt;1,T341&lt;=200000000),'[26]Data Base PAKAI (INPUT)'!$F$24,IF(AND(T341&gt;200000000,T341&lt;=1000000000),'[26]Data Base PAKAI (INPUT)'!$V$24,IF(AND(T341&gt;1000000000),'[26]Data Base PAKAI (INPUT)'!$Z$24)))</f>
        <v>1</v>
      </c>
      <c r="AE341" s="87">
        <f t="shared" si="81"/>
        <v>600000</v>
      </c>
      <c r="AF341" s="87">
        <f>IF(AND(T341&gt;1,T341&lt;=1000000000),'[26]Data Base PAKAI (INPUT)'!$E$25,IF(AND(T341&gt;1000000000,T341&lt;=5000000000),'[26]Data Base PAKAI (INPUT)'!$Y$25,IF(AND(T341&gt;5000000000,T341&lt;=10000000000),'[26]Data Base PAKAI (INPUT)'!$AG$25)))</f>
        <v>3</v>
      </c>
      <c r="AG341" s="87">
        <f>IF(AND(T341&gt;1,T341&lt;=100000000),'[26]Data Base PAKAI (INPUT)'!$F$25,IF(AND(T341&gt;100000000,T341&lt;=200000000),'[26]Data Base PAKAI (INPUT)'!$J$25,IF(AND(T341&gt;200000000,T341&lt;=250000000),'[26]Data Base PAKAI (INPUT)'!$N$25,IF(AND(T341&gt;250000000,T341&lt;=500000000),'[26]Data Base PAKAI (INPUT)'!$R$25,IF(AND(T341&gt;500000000,T341&lt;=1000000000),'[26]Data Base PAKAI (INPUT)'!$V$25,IF(AND(T341&gt;1000000000,T341&lt;=2500000000),'[26]Data Base PAKAI (INPUT)'!$Z$25,IF(AND(T341&gt;2500000000,T341&lt;=5000000000),'[26]Data Base PAKAI (INPUT)'!$AD$25,IF(AND(T341&gt;5000000000,T341&lt;=10000000000),'[26]Data Base PAKAI (INPUT)'!AH1303))))))))</f>
        <v>4</v>
      </c>
      <c r="AH341" s="87">
        <f t="shared" si="82"/>
        <v>1800000</v>
      </c>
      <c r="AI341" s="87">
        <f t="shared" si="83"/>
        <v>6000000</v>
      </c>
      <c r="AJ341" s="99">
        <f t="shared" si="84"/>
        <v>6000000</v>
      </c>
      <c r="AK341" s="87"/>
      <c r="AL341" s="57">
        <f t="shared" si="85"/>
        <v>135250000</v>
      </c>
    </row>
    <row r="342" spans="1:38" ht="43.5" thickBot="1" x14ac:dyDescent="0.3">
      <c r="A342" s="90"/>
      <c r="B342" s="90"/>
      <c r="C342" s="90"/>
      <c r="D342" s="90"/>
      <c r="E342" s="90"/>
      <c r="F342" s="90"/>
      <c r="G342" s="91"/>
      <c r="H342" s="91"/>
      <c r="I342" s="92"/>
      <c r="J342" s="110" t="s">
        <v>692</v>
      </c>
      <c r="K342" s="92" t="s">
        <v>879</v>
      </c>
      <c r="L342" s="92" t="e">
        <f>INDEX('[26]PENINGKATAN SALURAN DRAINASE'!$D$4:$D$90,MATCH('KEGIATAN DBMSDA 2022'!K342,'[26]PENINGKATAN SALURAN DRAINASE'!$D$4:$D$90,0))</f>
        <v>#N/A</v>
      </c>
      <c r="M342" s="92" t="s">
        <v>880</v>
      </c>
      <c r="N342" s="92" t="e">
        <f>INDEX([26]!BARU_1[KELURAHAN],MATCH('KEGIATAN DBMSDA 2022'!K342,[26]!BARU_1[JUDUL],0))</f>
        <v>#REF!</v>
      </c>
      <c r="O342" s="93" t="s">
        <v>124</v>
      </c>
      <c r="P342" s="100" t="s">
        <v>881</v>
      </c>
      <c r="Q342" s="94" t="e">
        <f>#REF!&amp;" "&amp;#REF!</f>
        <v>#REF!</v>
      </c>
      <c r="R342" s="95" t="s">
        <v>66</v>
      </c>
      <c r="S342" s="87"/>
      <c r="T342" s="57">
        <f t="shared" si="79"/>
        <v>100000000</v>
      </c>
      <c r="U342" s="96" t="str">
        <f t="shared" si="78"/>
        <v>PL</v>
      </c>
      <c r="V342" s="87">
        <v>100000000</v>
      </c>
      <c r="W342" s="97" t="s">
        <v>198</v>
      </c>
      <c r="X342" s="98" t="s">
        <v>162</v>
      </c>
      <c r="Y342" s="88" t="s">
        <v>139</v>
      </c>
      <c r="Z342" s="88">
        <v>1</v>
      </c>
      <c r="AA342" s="88"/>
      <c r="AB342" s="57">
        <f t="shared" si="80"/>
        <v>350000</v>
      </c>
      <c r="AC342" s="87">
        <f>IF(AND(T342&gt;1,T342&lt;=200000000),'[26]Data Base PAKAI (INPUT)'!$E$24,IF(AND(T342&gt;200000000),'[26]Data Base PAKAI (INPUT)'!$M$24))</f>
        <v>4</v>
      </c>
      <c r="AD342" s="87">
        <f>IF(AND(T342&gt;1,T342&lt;=200000000),'[26]Data Base PAKAI (INPUT)'!$F$24,IF(AND(T342&gt;200000000,T342&lt;=1000000000),'[26]Data Base PAKAI (INPUT)'!$V$24,IF(AND(T342&gt;1000000000),'[26]Data Base PAKAI (INPUT)'!$Z$24)))</f>
        <v>1</v>
      </c>
      <c r="AE342" s="87">
        <f t="shared" si="81"/>
        <v>600000</v>
      </c>
      <c r="AF342" s="87">
        <f>IF(AND(T342&gt;1,T342&lt;=1000000000),'[26]Data Base PAKAI (INPUT)'!$E$25,IF(AND(T342&gt;1000000000,T342&lt;=5000000000),'[26]Data Base PAKAI (INPUT)'!$Y$25,IF(AND(T342&gt;5000000000,T342&lt;=10000000000),'[26]Data Base PAKAI (INPUT)'!$AG$25)))</f>
        <v>3</v>
      </c>
      <c r="AG342" s="87">
        <f>IF(AND(T342&gt;1,T342&lt;=100000000),'[26]Data Base PAKAI (INPUT)'!$F$25,IF(AND(T342&gt;100000000,T342&lt;=200000000),'[26]Data Base PAKAI (INPUT)'!$J$25,IF(AND(T342&gt;200000000,T342&lt;=250000000),'[26]Data Base PAKAI (INPUT)'!$N$25,IF(AND(T342&gt;250000000,T342&lt;=500000000),'[26]Data Base PAKAI (INPUT)'!$R$25,IF(AND(T342&gt;500000000,T342&lt;=1000000000),'[26]Data Base PAKAI (INPUT)'!$V$25,IF(AND(T342&gt;1000000000,T342&lt;=2500000000),'[26]Data Base PAKAI (INPUT)'!$Z$25,IF(AND(T342&gt;2500000000,T342&lt;=5000000000),'[26]Data Base PAKAI (INPUT)'!$AD$25,IF(AND(T342&gt;5000000000,T342&lt;=10000000000),'[26]Data Base PAKAI (INPUT)'!AH1304))))))))</f>
        <v>3</v>
      </c>
      <c r="AH342" s="87">
        <f t="shared" si="82"/>
        <v>1350000</v>
      </c>
      <c r="AI342" s="87">
        <f t="shared" si="83"/>
        <v>4000000</v>
      </c>
      <c r="AJ342" s="99">
        <f t="shared" si="84"/>
        <v>4000000</v>
      </c>
      <c r="AK342" s="87"/>
      <c r="AL342" s="57">
        <f t="shared" si="85"/>
        <v>89700000</v>
      </c>
    </row>
    <row r="343" spans="1:38" ht="43.5" thickBot="1" x14ac:dyDescent="0.3">
      <c r="A343" s="90"/>
      <c r="B343" s="90"/>
      <c r="C343" s="90"/>
      <c r="D343" s="90"/>
      <c r="E343" s="90"/>
      <c r="F343" s="90"/>
      <c r="G343" s="91"/>
      <c r="H343" s="91"/>
      <c r="I343" s="92"/>
      <c r="J343" s="110" t="s">
        <v>692</v>
      </c>
      <c r="K343" s="92" t="s">
        <v>882</v>
      </c>
      <c r="L343" s="92" t="e">
        <f>INDEX('[26]PENINGKATAN SALURAN DRAINASE'!$D$4:$D$90,MATCH('KEGIATAN DBMSDA 2022'!K343,'[26]PENINGKATAN SALURAN DRAINASE'!$D$4:$D$90,0))</f>
        <v>#N/A</v>
      </c>
      <c r="M343" s="92" t="s">
        <v>883</v>
      </c>
      <c r="N343" s="92" t="e">
        <f>INDEX([26]!BARU_1[KELURAHAN],MATCH('KEGIATAN DBMSDA 2022'!K343,[26]!BARU_1[JUDUL],0))</f>
        <v>#REF!</v>
      </c>
      <c r="O343" s="93" t="s">
        <v>124</v>
      </c>
      <c r="P343" s="100" t="s">
        <v>884</v>
      </c>
      <c r="Q343" s="94" t="e">
        <f>#REF!&amp;" "&amp;#REF!</f>
        <v>#REF!</v>
      </c>
      <c r="R343" s="95" t="s">
        <v>66</v>
      </c>
      <c r="S343" s="87"/>
      <c r="T343" s="57">
        <f t="shared" si="79"/>
        <v>50000000</v>
      </c>
      <c r="U343" s="96" t="str">
        <f t="shared" si="78"/>
        <v>PL</v>
      </c>
      <c r="V343" s="87">
        <v>50000000</v>
      </c>
      <c r="W343" s="97" t="s">
        <v>198</v>
      </c>
      <c r="X343" s="98" t="s">
        <v>162</v>
      </c>
      <c r="Y343" s="88" t="s">
        <v>139</v>
      </c>
      <c r="Z343" s="88">
        <v>1</v>
      </c>
      <c r="AA343" s="88"/>
      <c r="AB343" s="57">
        <f t="shared" si="80"/>
        <v>350000</v>
      </c>
      <c r="AC343" s="87">
        <f>IF(AND(T343&gt;1,T343&lt;=200000000),'[26]Data Base PAKAI (INPUT)'!$E$24,IF(AND(T343&gt;200000000),'[26]Data Base PAKAI (INPUT)'!$M$24))</f>
        <v>4</v>
      </c>
      <c r="AD343" s="87">
        <f>IF(AND(T343&gt;1,T343&lt;=200000000),'[26]Data Base PAKAI (INPUT)'!$F$24,IF(AND(T343&gt;200000000,T343&lt;=1000000000),'[26]Data Base PAKAI (INPUT)'!$V$24,IF(AND(T343&gt;1000000000),'[26]Data Base PAKAI (INPUT)'!$Z$24)))</f>
        <v>1</v>
      </c>
      <c r="AE343" s="87">
        <f t="shared" si="81"/>
        <v>600000</v>
      </c>
      <c r="AF343" s="87">
        <f>IF(AND(T343&gt;1,T343&lt;=1000000000),'[26]Data Base PAKAI (INPUT)'!$E$25,IF(AND(T343&gt;1000000000,T343&lt;=5000000000),'[26]Data Base PAKAI (INPUT)'!$Y$25,IF(AND(T343&gt;5000000000,T343&lt;=10000000000),'[26]Data Base PAKAI (INPUT)'!$AG$25)))</f>
        <v>3</v>
      </c>
      <c r="AG343" s="87">
        <f>IF(AND(T343&gt;1,T343&lt;=100000000),'[26]Data Base PAKAI (INPUT)'!$F$25,IF(AND(T343&gt;100000000,T343&lt;=200000000),'[26]Data Base PAKAI (INPUT)'!$J$25,IF(AND(T343&gt;200000000,T343&lt;=250000000),'[26]Data Base PAKAI (INPUT)'!$N$25,IF(AND(T343&gt;250000000,T343&lt;=500000000),'[26]Data Base PAKAI (INPUT)'!$R$25,IF(AND(T343&gt;500000000,T343&lt;=1000000000),'[26]Data Base PAKAI (INPUT)'!$V$25,IF(AND(T343&gt;1000000000,T343&lt;=2500000000),'[26]Data Base PAKAI (INPUT)'!$Z$25,IF(AND(T343&gt;2500000000,T343&lt;=5000000000),'[26]Data Base PAKAI (INPUT)'!$AD$25,IF(AND(T343&gt;5000000000,T343&lt;=10000000000),'[26]Data Base PAKAI (INPUT)'!AH1305))))))))</f>
        <v>3</v>
      </c>
      <c r="AH343" s="87">
        <f t="shared" si="82"/>
        <v>1350000</v>
      </c>
      <c r="AI343" s="87">
        <f t="shared" si="83"/>
        <v>2000000</v>
      </c>
      <c r="AJ343" s="99">
        <f t="shared" si="84"/>
        <v>2000000</v>
      </c>
      <c r="AK343" s="87"/>
      <c r="AL343" s="57">
        <f t="shared" si="85"/>
        <v>43700000</v>
      </c>
    </row>
    <row r="344" spans="1:38" ht="43.5" thickBot="1" x14ac:dyDescent="0.3">
      <c r="A344" s="90"/>
      <c r="B344" s="90"/>
      <c r="C344" s="90"/>
      <c r="D344" s="90"/>
      <c r="E344" s="90"/>
      <c r="F344" s="90"/>
      <c r="G344" s="91"/>
      <c r="H344" s="91"/>
      <c r="I344" s="92"/>
      <c r="J344" s="110" t="s">
        <v>692</v>
      </c>
      <c r="K344" s="92" t="s">
        <v>885</v>
      </c>
      <c r="L344" s="92" t="e">
        <f>INDEX('[26]PENINGKATAN SALURAN DRAINASE'!$D$4:$D$90,MATCH('KEGIATAN DBMSDA 2022'!K344,'[26]PENINGKATAN SALURAN DRAINASE'!$D$4:$D$90,0))</f>
        <v>#N/A</v>
      </c>
      <c r="M344" s="92" t="s">
        <v>886</v>
      </c>
      <c r="N344" s="92" t="e">
        <f>INDEX([26]!BARU_1[KELURAHAN],MATCH('KEGIATAN DBMSDA 2022'!K344,[26]!BARU_1[JUDUL],0))</f>
        <v>#REF!</v>
      </c>
      <c r="O344" s="93" t="s">
        <v>124</v>
      </c>
      <c r="P344" s="100" t="s">
        <v>884</v>
      </c>
      <c r="Q344" s="94" t="e">
        <f>#REF!&amp;" "&amp;#REF!</f>
        <v>#REF!</v>
      </c>
      <c r="R344" s="95" t="s">
        <v>66</v>
      </c>
      <c r="S344" s="87"/>
      <c r="T344" s="57">
        <f t="shared" si="79"/>
        <v>50000000</v>
      </c>
      <c r="U344" s="96" t="str">
        <f t="shared" si="78"/>
        <v>PL</v>
      </c>
      <c r="V344" s="87">
        <v>50000000</v>
      </c>
      <c r="W344" s="97" t="s">
        <v>198</v>
      </c>
      <c r="X344" s="98" t="s">
        <v>162</v>
      </c>
      <c r="Y344" s="88" t="s">
        <v>139</v>
      </c>
      <c r="Z344" s="88">
        <v>1</v>
      </c>
      <c r="AA344" s="88"/>
      <c r="AB344" s="57">
        <f t="shared" si="80"/>
        <v>350000</v>
      </c>
      <c r="AC344" s="87">
        <f>IF(AND(T344&gt;1,T344&lt;=200000000),'[26]Data Base PAKAI (INPUT)'!$E$24,IF(AND(T344&gt;200000000),'[26]Data Base PAKAI (INPUT)'!$M$24))</f>
        <v>4</v>
      </c>
      <c r="AD344" s="87">
        <f>IF(AND(T344&gt;1,T344&lt;=200000000),'[26]Data Base PAKAI (INPUT)'!$F$24,IF(AND(T344&gt;200000000,T344&lt;=1000000000),'[26]Data Base PAKAI (INPUT)'!$V$24,IF(AND(T344&gt;1000000000),'[26]Data Base PAKAI (INPUT)'!$Z$24)))</f>
        <v>1</v>
      </c>
      <c r="AE344" s="87">
        <f t="shared" si="81"/>
        <v>600000</v>
      </c>
      <c r="AF344" s="87">
        <f>IF(AND(T344&gt;1,T344&lt;=1000000000),'[26]Data Base PAKAI (INPUT)'!$E$25,IF(AND(T344&gt;1000000000,T344&lt;=5000000000),'[26]Data Base PAKAI (INPUT)'!$Y$25,IF(AND(T344&gt;5000000000,T344&lt;=10000000000),'[26]Data Base PAKAI (INPUT)'!$AG$25)))</f>
        <v>3</v>
      </c>
      <c r="AG344" s="87">
        <f>IF(AND(T344&gt;1,T344&lt;=100000000),'[26]Data Base PAKAI (INPUT)'!$F$25,IF(AND(T344&gt;100000000,T344&lt;=200000000),'[26]Data Base PAKAI (INPUT)'!$J$25,IF(AND(T344&gt;200000000,T344&lt;=250000000),'[26]Data Base PAKAI (INPUT)'!$N$25,IF(AND(T344&gt;250000000,T344&lt;=500000000),'[26]Data Base PAKAI (INPUT)'!$R$25,IF(AND(T344&gt;500000000,T344&lt;=1000000000),'[26]Data Base PAKAI (INPUT)'!$V$25,IF(AND(T344&gt;1000000000,T344&lt;=2500000000),'[26]Data Base PAKAI (INPUT)'!$Z$25,IF(AND(T344&gt;2500000000,T344&lt;=5000000000),'[26]Data Base PAKAI (INPUT)'!$AD$25,IF(AND(T344&gt;5000000000,T344&lt;=10000000000),'[26]Data Base PAKAI (INPUT)'!AH1306))))))))</f>
        <v>3</v>
      </c>
      <c r="AH344" s="87">
        <f t="shared" si="82"/>
        <v>1350000</v>
      </c>
      <c r="AI344" s="87">
        <f t="shared" si="83"/>
        <v>2000000</v>
      </c>
      <c r="AJ344" s="99">
        <f t="shared" si="84"/>
        <v>2000000</v>
      </c>
      <c r="AK344" s="87"/>
      <c r="AL344" s="57">
        <f t="shared" si="85"/>
        <v>43700000</v>
      </c>
    </row>
    <row r="345" spans="1:38" ht="43.5" thickBot="1" x14ac:dyDescent="0.3">
      <c r="A345" s="90"/>
      <c r="B345" s="90"/>
      <c r="C345" s="90"/>
      <c r="D345" s="90"/>
      <c r="E345" s="90"/>
      <c r="F345" s="90"/>
      <c r="G345" s="91"/>
      <c r="H345" s="91"/>
      <c r="I345" s="92"/>
      <c r="J345" s="92" t="s">
        <v>692</v>
      </c>
      <c r="K345" s="92" t="s">
        <v>887</v>
      </c>
      <c r="L345" s="92" t="e">
        <f>INDEX('[26]PENINGKATAN SALURAN DRAINASE'!$D$4:$D$90,MATCH('KEGIATAN DBMSDA 2022'!K345,'[26]PENINGKATAN SALURAN DRAINASE'!$D$4:$D$90,0))</f>
        <v>#N/A</v>
      </c>
      <c r="M345" s="92" t="s">
        <v>888</v>
      </c>
      <c r="N345" s="92" t="e">
        <f>INDEX([26]!BARU_1[KELURAHAN],MATCH('KEGIATAN DBMSDA 2022'!K345,[26]!BARU_1[JUDUL],0))</f>
        <v>#REF!</v>
      </c>
      <c r="O345" s="93" t="s">
        <v>1840</v>
      </c>
      <c r="P345" s="100" t="s">
        <v>889</v>
      </c>
      <c r="Q345" s="94" t="e">
        <f>#REF!&amp;" "&amp;#REF!</f>
        <v>#REF!</v>
      </c>
      <c r="R345" s="95" t="s">
        <v>66</v>
      </c>
      <c r="S345" s="87"/>
      <c r="T345" s="57">
        <f t="shared" si="79"/>
        <v>200000000</v>
      </c>
      <c r="U345" s="96" t="str">
        <f t="shared" si="78"/>
        <v>PL</v>
      </c>
      <c r="V345" s="87">
        <v>200000000</v>
      </c>
      <c r="W345" s="97" t="s">
        <v>890</v>
      </c>
      <c r="X345" s="98" t="s">
        <v>162</v>
      </c>
      <c r="Y345" s="88" t="s">
        <v>139</v>
      </c>
      <c r="Z345" s="88">
        <v>1</v>
      </c>
      <c r="AA345" s="88"/>
      <c r="AB345" s="57">
        <f t="shared" si="80"/>
        <v>350000</v>
      </c>
      <c r="AC345" s="87">
        <f>IF(AND(T345&gt;1,T345&lt;=200000000),'[26]Data Base PAKAI (INPUT)'!$E$24,IF(AND(T345&gt;200000000),'[26]Data Base PAKAI (INPUT)'!$M$24))</f>
        <v>4</v>
      </c>
      <c r="AD345" s="87">
        <f>IF(AND(T345&gt;1,T345&lt;=200000000),'[26]Data Base PAKAI (INPUT)'!$F$24,IF(AND(T345&gt;200000000,T345&lt;=1000000000),'[26]Data Base PAKAI (INPUT)'!$V$24,IF(AND(T345&gt;1000000000),'[26]Data Base PAKAI (INPUT)'!$Z$24)))</f>
        <v>1</v>
      </c>
      <c r="AE345" s="87">
        <f t="shared" si="81"/>
        <v>600000</v>
      </c>
      <c r="AF345" s="87">
        <f>IF(AND(T345&gt;1,T345&lt;=1000000000),'[26]Data Base PAKAI (INPUT)'!$E$25,IF(AND(T345&gt;1000000000,T345&lt;=5000000000),'[26]Data Base PAKAI (INPUT)'!$Y$25,IF(AND(T345&gt;5000000000,T345&lt;=10000000000),'[26]Data Base PAKAI (INPUT)'!$AG$25)))</f>
        <v>3</v>
      </c>
      <c r="AG345" s="87">
        <f>IF(AND(T345&gt;1,T345&lt;=100000000),'[26]Data Base PAKAI (INPUT)'!$F$25,IF(AND(T345&gt;100000000,T345&lt;=200000000),'[26]Data Base PAKAI (INPUT)'!$J$25,IF(AND(T345&gt;200000000,T345&lt;=250000000),'[26]Data Base PAKAI (INPUT)'!$N$25,IF(AND(T345&gt;250000000,T345&lt;=500000000),'[26]Data Base PAKAI (INPUT)'!$R$25,IF(AND(T345&gt;500000000,T345&lt;=1000000000),'[26]Data Base PAKAI (INPUT)'!$V$25,IF(AND(T345&gt;1000000000,T345&lt;=2500000000),'[26]Data Base PAKAI (INPUT)'!$Z$25,IF(AND(T345&gt;2500000000,T345&lt;=5000000000),'[26]Data Base PAKAI (INPUT)'!$AD$25,IF(AND(T345&gt;5000000000,T345&lt;=10000000000),'[26]Data Base PAKAI (INPUT)'!AH1308))))))))</f>
        <v>4</v>
      </c>
      <c r="AH345" s="87">
        <f t="shared" si="82"/>
        <v>1800000</v>
      </c>
      <c r="AI345" s="87">
        <f t="shared" si="83"/>
        <v>8000000</v>
      </c>
      <c r="AJ345" s="99">
        <f t="shared" si="84"/>
        <v>8000000</v>
      </c>
      <c r="AK345" s="87"/>
      <c r="AL345" s="57">
        <f t="shared" si="85"/>
        <v>181250000</v>
      </c>
    </row>
    <row r="346" spans="1:38" ht="43.5" thickBot="1" x14ac:dyDescent="0.3">
      <c r="A346" s="90"/>
      <c r="B346" s="90"/>
      <c r="C346" s="90"/>
      <c r="D346" s="90"/>
      <c r="E346" s="90"/>
      <c r="F346" s="90"/>
      <c r="G346" s="91"/>
      <c r="H346" s="91"/>
      <c r="I346" s="92"/>
      <c r="J346" s="110" t="s">
        <v>692</v>
      </c>
      <c r="K346" s="92" t="s">
        <v>891</v>
      </c>
      <c r="L346" s="92" t="e">
        <f>INDEX('[26]PENINGKATAN SALURAN DRAINASE'!$D$4:$D$90,MATCH('KEGIATAN DBMSDA 2022'!K346,'[26]PENINGKATAN SALURAN DRAINASE'!$D$4:$D$90,0))</f>
        <v>#N/A</v>
      </c>
      <c r="M346" s="92" t="s">
        <v>892</v>
      </c>
      <c r="N346" s="92" t="e">
        <f>INDEX([26]!BARU_1[KELURAHAN],MATCH('KEGIATAN DBMSDA 2022'!K346,[26]!BARU_1[JUDUL],0))</f>
        <v>#REF!</v>
      </c>
      <c r="O346" s="93" t="s">
        <v>1840</v>
      </c>
      <c r="P346" s="100" t="s">
        <v>893</v>
      </c>
      <c r="Q346" s="94" t="e">
        <f>#REF!&amp;" "&amp;#REF!</f>
        <v>#REF!</v>
      </c>
      <c r="R346" s="95" t="s">
        <v>66</v>
      </c>
      <c r="S346" s="87"/>
      <c r="T346" s="57">
        <f t="shared" si="79"/>
        <v>350000000</v>
      </c>
      <c r="U346" s="96" t="str">
        <f t="shared" si="78"/>
        <v>LELANG</v>
      </c>
      <c r="V346" s="87">
        <v>350000000</v>
      </c>
      <c r="W346" s="97" t="s">
        <v>890</v>
      </c>
      <c r="X346" s="98" t="s">
        <v>162</v>
      </c>
      <c r="Y346" s="98" t="s">
        <v>139</v>
      </c>
      <c r="Z346" s="88">
        <v>1</v>
      </c>
      <c r="AA346" s="98"/>
      <c r="AB346" s="57">
        <f t="shared" si="80"/>
        <v>750000</v>
      </c>
      <c r="AC346" s="87">
        <f>IF(AND(T346&gt;1,T346&lt;=200000000),'[26]Data Base PAKAI (INPUT)'!$E$24,IF(AND(T346&gt;200000000),'[26]Data Base PAKAI (INPUT)'!$M$24))</f>
        <v>6</v>
      </c>
      <c r="AD346" s="87">
        <f>IF(AND(T346&gt;1,T346&lt;=200000000),'[26]Data Base PAKAI (INPUT)'!$F$24,IF(AND(T346&gt;200000000,T346&lt;=1000000000),'[26]Data Base PAKAI (INPUT)'!$V$24,IF(AND(T346&gt;1000000000),'[26]Data Base PAKAI (INPUT)'!$Z$24)))</f>
        <v>2</v>
      </c>
      <c r="AE346" s="87">
        <f t="shared" si="81"/>
        <v>1800000</v>
      </c>
      <c r="AF346" s="87">
        <f>IF(AND(T346&gt;1,T346&lt;=1000000000),'[26]Data Base PAKAI (INPUT)'!$E$25,IF(AND(T346&gt;1000000000,T346&lt;=5000000000),'[26]Data Base PAKAI (INPUT)'!$Y$25,IF(AND(T346&gt;5000000000,T346&lt;=10000000000),'[26]Data Base PAKAI (INPUT)'!$AG$25)))</f>
        <v>3</v>
      </c>
      <c r="AG346" s="87">
        <f>IF(AND(T346&gt;1,T346&lt;=100000000),'[26]Data Base PAKAI (INPUT)'!$F$25,IF(AND(T346&gt;100000000,T346&lt;=200000000),'[26]Data Base PAKAI (INPUT)'!$J$25,IF(AND(T346&gt;200000000,T346&lt;=250000000),'[26]Data Base PAKAI (INPUT)'!$N$25,IF(AND(T346&gt;250000000,T346&lt;=500000000),'[26]Data Base PAKAI (INPUT)'!$R$25,IF(AND(T346&gt;500000000,T346&lt;=1000000000),'[26]Data Base PAKAI (INPUT)'!$V$25,IF(AND(T346&gt;1000000000,T346&lt;=2500000000),'[26]Data Base PAKAI (INPUT)'!$Z$25,IF(AND(T346&gt;2500000000,T346&lt;=5000000000),'[26]Data Base PAKAI (INPUT)'!$AD$25,IF(AND(T346&gt;5000000000,T346&lt;=10000000000),'[26]Data Base PAKAI (INPUT)'!AH1309))))))))</f>
        <v>6</v>
      </c>
      <c r="AH346" s="87">
        <f t="shared" si="82"/>
        <v>2700000</v>
      </c>
      <c r="AI346" s="87">
        <f t="shared" si="83"/>
        <v>14000000</v>
      </c>
      <c r="AJ346" s="99">
        <f t="shared" si="84"/>
        <v>14000000</v>
      </c>
      <c r="AK346" s="87"/>
      <c r="AL346" s="57">
        <f t="shared" si="85"/>
        <v>316750000</v>
      </c>
    </row>
    <row r="347" spans="1:38" ht="43.5" thickBot="1" x14ac:dyDescent="0.3">
      <c r="A347" s="90"/>
      <c r="B347" s="90"/>
      <c r="C347" s="90"/>
      <c r="D347" s="90"/>
      <c r="E347" s="90"/>
      <c r="F347" s="90"/>
      <c r="G347" s="91"/>
      <c r="H347" s="91"/>
      <c r="I347" s="92"/>
      <c r="J347" s="92" t="s">
        <v>692</v>
      </c>
      <c r="K347" s="92" t="s">
        <v>894</v>
      </c>
      <c r="L347" s="92" t="e">
        <f>INDEX('[26]PENINGKATAN SALURAN DRAINASE'!$D$4:$D$90,MATCH('KEGIATAN DBMSDA 2022'!K347,'[26]PENINGKATAN SALURAN DRAINASE'!$D$4:$D$90,0))</f>
        <v>#N/A</v>
      </c>
      <c r="M347" s="92" t="s">
        <v>895</v>
      </c>
      <c r="N347" s="92" t="s">
        <v>247</v>
      </c>
      <c r="O347" s="93" t="s">
        <v>132</v>
      </c>
      <c r="P347" s="100" t="s">
        <v>239</v>
      </c>
      <c r="Q347" s="94" t="e">
        <f>#REF!&amp;" "&amp;#REF!</f>
        <v>#REF!</v>
      </c>
      <c r="R347" s="95" t="s">
        <v>66</v>
      </c>
      <c r="S347" s="87"/>
      <c r="T347" s="57">
        <f t="shared" si="79"/>
        <v>200000000</v>
      </c>
      <c r="U347" s="96" t="str">
        <f t="shared" si="78"/>
        <v>PL</v>
      </c>
      <c r="V347" s="87">
        <v>200000000</v>
      </c>
      <c r="W347" s="97" t="s">
        <v>890</v>
      </c>
      <c r="X347" s="98" t="s">
        <v>162</v>
      </c>
      <c r="Y347" s="88" t="s">
        <v>139</v>
      </c>
      <c r="Z347" s="88">
        <v>1</v>
      </c>
      <c r="AA347" s="88" t="s">
        <v>163</v>
      </c>
      <c r="AB347" s="101">
        <f t="shared" si="80"/>
        <v>350000</v>
      </c>
      <c r="AC347" s="102">
        <f>IF(AND(T347&gt;1,T347&lt;=200000000),'[26]Data Base PAKAI (INPUT)'!$E$24,IF(AND(T347&gt;200000000),'[26]Data Base PAKAI (INPUT)'!$M$24))</f>
        <v>4</v>
      </c>
      <c r="AD347" s="102">
        <f>IF(AND(T347&gt;1,T347&lt;=200000000),'[26]Data Base PAKAI (INPUT)'!$F$24,IF(AND(T347&gt;200000000,T347&lt;=1000000000),'[26]Data Base PAKAI (INPUT)'!$V$24,IF(AND(T347&gt;1000000000),'[26]Data Base PAKAI (INPUT)'!$Z$24)))</f>
        <v>1</v>
      </c>
      <c r="AE347" s="102">
        <f t="shared" si="81"/>
        <v>600000</v>
      </c>
      <c r="AF347" s="102">
        <f>IF(AND(T347&gt;1,T347&lt;=1000000000),'[26]Data Base PAKAI (INPUT)'!$E$25,IF(AND(T347&gt;1000000000,T347&lt;=5000000000),'[26]Data Base PAKAI (INPUT)'!$Y$25,IF(AND(T347&gt;5000000000,T347&lt;=10000000000),'[26]Data Base PAKAI (INPUT)'!$AG$25)))</f>
        <v>3</v>
      </c>
      <c r="AG347" s="102">
        <f>IF(AND(T347&gt;1,T347&lt;=100000000),'[26]Data Base PAKAI (INPUT)'!$F$25,IF(AND(T347&gt;100000000,T347&lt;=200000000),'[26]Data Base PAKAI (INPUT)'!$J$25,IF(AND(T347&gt;200000000,T347&lt;=250000000),'[26]Data Base PAKAI (INPUT)'!$N$25,IF(AND(T347&gt;250000000,T347&lt;=500000000),'[26]Data Base PAKAI (INPUT)'!$R$25,IF(AND(T347&gt;500000000,T347&lt;=1000000000),'[26]Data Base PAKAI (INPUT)'!$V$25,IF(AND(T347&gt;1000000000,T347&lt;=2500000000),'[26]Data Base PAKAI (INPUT)'!$Z$25,IF(AND(T347&gt;2500000000,T347&lt;=5000000000),'[26]Data Base PAKAI (INPUT)'!$AD$25,IF(AND(T347&gt;5000000000,T347&lt;=10000000000),'[26]Data Base PAKAI (INPUT)'!AH1310))))))))</f>
        <v>4</v>
      </c>
      <c r="AH347" s="102">
        <f t="shared" si="82"/>
        <v>1800000</v>
      </c>
      <c r="AI347" s="102">
        <f t="shared" si="83"/>
        <v>8000000</v>
      </c>
      <c r="AJ347" s="103">
        <f t="shared" si="84"/>
        <v>8000000</v>
      </c>
      <c r="AK347" s="102"/>
      <c r="AL347" s="101">
        <f t="shared" si="85"/>
        <v>181250000</v>
      </c>
    </row>
    <row r="348" spans="1:38" ht="43.5" thickBot="1" x14ac:dyDescent="0.3">
      <c r="A348" s="90"/>
      <c r="B348" s="90"/>
      <c r="C348" s="90"/>
      <c r="D348" s="90"/>
      <c r="E348" s="90"/>
      <c r="F348" s="90"/>
      <c r="G348" s="91"/>
      <c r="H348" s="91"/>
      <c r="I348" s="92"/>
      <c r="J348" s="110" t="s">
        <v>692</v>
      </c>
      <c r="K348" s="92" t="s">
        <v>896</v>
      </c>
      <c r="L348" s="92" t="e">
        <f>INDEX('[26]PENINGKATAN SALURAN DRAINASE'!$D$4:$D$90,MATCH('KEGIATAN DBMSDA 2022'!K348,'[26]PENINGKATAN SALURAN DRAINASE'!$D$4:$D$90,0))</f>
        <v>#N/A</v>
      </c>
      <c r="M348" s="92" t="s">
        <v>897</v>
      </c>
      <c r="N348" s="92" t="e">
        <f>INDEX([26]!BARU_1[KELURAHAN],MATCH('KEGIATAN DBMSDA 2022'!K348,[26]!BARU_1[JUDUL],0))</f>
        <v>#REF!</v>
      </c>
      <c r="O348" s="93" t="s">
        <v>201</v>
      </c>
      <c r="P348" s="100" t="s">
        <v>898</v>
      </c>
      <c r="Q348" s="94" t="e">
        <f>#REF!&amp;" "&amp;#REF!</f>
        <v>#REF!</v>
      </c>
      <c r="R348" s="95" t="s">
        <v>66</v>
      </c>
      <c r="S348" s="87"/>
      <c r="T348" s="57">
        <f t="shared" si="79"/>
        <v>50000000</v>
      </c>
      <c r="U348" s="96" t="str">
        <f t="shared" si="78"/>
        <v>PL</v>
      </c>
      <c r="V348" s="87">
        <v>50000000</v>
      </c>
      <c r="W348" s="97" t="s">
        <v>203</v>
      </c>
      <c r="X348" s="98" t="s">
        <v>162</v>
      </c>
      <c r="Y348" s="88" t="s">
        <v>139</v>
      </c>
      <c r="Z348" s="88">
        <v>1</v>
      </c>
      <c r="AA348" s="88"/>
      <c r="AB348" s="57">
        <f t="shared" si="80"/>
        <v>350000</v>
      </c>
      <c r="AC348" s="87">
        <f>IF(AND(T348&gt;1,T348&lt;=200000000),'[26]Data Base PAKAI (INPUT)'!$E$24,IF(AND(T348&gt;200000000),'[26]Data Base PAKAI (INPUT)'!$M$24))</f>
        <v>4</v>
      </c>
      <c r="AD348" s="87">
        <f>IF(AND(T348&gt;1,T348&lt;=200000000),'[26]Data Base PAKAI (INPUT)'!$F$24,IF(AND(T348&gt;200000000,T348&lt;=1000000000),'[26]Data Base PAKAI (INPUT)'!$V$24,IF(AND(T348&gt;1000000000),'[26]Data Base PAKAI (INPUT)'!$Z$24)))</f>
        <v>1</v>
      </c>
      <c r="AE348" s="87">
        <f t="shared" si="81"/>
        <v>600000</v>
      </c>
      <c r="AF348" s="87">
        <f>IF(AND(T348&gt;1,T348&lt;=1000000000),'[26]Data Base PAKAI (INPUT)'!$E$25,IF(AND(T348&gt;1000000000,T348&lt;=5000000000),'[26]Data Base PAKAI (INPUT)'!$Y$25,IF(AND(T348&gt;5000000000,T348&lt;=10000000000),'[26]Data Base PAKAI (INPUT)'!$AG$25)))</f>
        <v>3</v>
      </c>
      <c r="AG348" s="87">
        <f>IF(AND(T348&gt;1,T348&lt;=100000000),'[26]Data Base PAKAI (INPUT)'!$F$25,IF(AND(T348&gt;100000000,T348&lt;=200000000),'[26]Data Base PAKAI (INPUT)'!$J$25,IF(AND(T348&gt;200000000,T348&lt;=250000000),'[26]Data Base PAKAI (INPUT)'!$N$25,IF(AND(T348&gt;250000000,T348&lt;=500000000),'[26]Data Base PAKAI (INPUT)'!$R$25,IF(AND(T348&gt;500000000,T348&lt;=1000000000),'[26]Data Base PAKAI (INPUT)'!$V$25,IF(AND(T348&gt;1000000000,T348&lt;=2500000000),'[26]Data Base PAKAI (INPUT)'!$Z$25,IF(AND(T348&gt;2500000000,T348&lt;=5000000000),'[26]Data Base PAKAI (INPUT)'!$AD$25,IF(AND(T348&gt;5000000000,T348&lt;=10000000000),'[26]Data Base PAKAI (INPUT)'!AH1312))))))))</f>
        <v>3</v>
      </c>
      <c r="AH348" s="87">
        <f t="shared" si="82"/>
        <v>1350000</v>
      </c>
      <c r="AI348" s="87">
        <f t="shared" si="83"/>
        <v>2000000</v>
      </c>
      <c r="AJ348" s="99">
        <f t="shared" si="84"/>
        <v>2000000</v>
      </c>
      <c r="AK348" s="87"/>
      <c r="AL348" s="57">
        <f t="shared" si="85"/>
        <v>43700000</v>
      </c>
    </row>
    <row r="349" spans="1:38" ht="43.5" thickBot="1" x14ac:dyDescent="0.3">
      <c r="A349" s="90"/>
      <c r="B349" s="90"/>
      <c r="C349" s="90"/>
      <c r="D349" s="90"/>
      <c r="E349" s="90"/>
      <c r="F349" s="90"/>
      <c r="G349" s="91"/>
      <c r="H349" s="91"/>
      <c r="I349" s="92"/>
      <c r="J349" s="110" t="s">
        <v>692</v>
      </c>
      <c r="K349" s="92" t="s">
        <v>899</v>
      </c>
      <c r="L349" s="92" t="e">
        <f>INDEX('[26]PENINGKATAN SALURAN DRAINASE'!$D$4:$D$90,MATCH('KEGIATAN DBMSDA 2022'!K349,'[26]PENINGKATAN SALURAN DRAINASE'!$D$4:$D$90,0))</f>
        <v>#N/A</v>
      </c>
      <c r="M349" s="92" t="s">
        <v>900</v>
      </c>
      <c r="N349" s="92" t="e">
        <f>INDEX([26]!BARU_1[KELURAHAN],MATCH('KEGIATAN DBMSDA 2022'!K349,[26]!BARU_1[JUDUL],0))</f>
        <v>#REF!</v>
      </c>
      <c r="O349" s="93" t="s">
        <v>201</v>
      </c>
      <c r="P349" s="100" t="s">
        <v>664</v>
      </c>
      <c r="Q349" s="94" t="e">
        <f>#REF!&amp;" "&amp;#REF!</f>
        <v>#REF!</v>
      </c>
      <c r="R349" s="95" t="s">
        <v>66</v>
      </c>
      <c r="S349" s="87"/>
      <c r="T349" s="57">
        <f t="shared" si="79"/>
        <v>75000000</v>
      </c>
      <c r="U349" s="96" t="str">
        <f t="shared" si="78"/>
        <v>PL</v>
      </c>
      <c r="V349" s="87">
        <v>75000000</v>
      </c>
      <c r="W349" s="97" t="s">
        <v>203</v>
      </c>
      <c r="X349" s="98" t="s">
        <v>162</v>
      </c>
      <c r="Y349" s="88" t="s">
        <v>139</v>
      </c>
      <c r="Z349" s="88">
        <v>1</v>
      </c>
      <c r="AA349" s="88"/>
      <c r="AB349" s="57">
        <f t="shared" si="80"/>
        <v>350000</v>
      </c>
      <c r="AC349" s="87">
        <f>IF(AND(T349&gt;1,T349&lt;=200000000),'[26]Data Base PAKAI (INPUT)'!$E$24,IF(AND(T349&gt;200000000),'[26]Data Base PAKAI (INPUT)'!$M$24))</f>
        <v>4</v>
      </c>
      <c r="AD349" s="87">
        <f>IF(AND(T349&gt;1,T349&lt;=200000000),'[26]Data Base PAKAI (INPUT)'!$F$24,IF(AND(T349&gt;200000000,T349&lt;=1000000000),'[26]Data Base PAKAI (INPUT)'!$V$24,IF(AND(T349&gt;1000000000),'[26]Data Base PAKAI (INPUT)'!$Z$24)))</f>
        <v>1</v>
      </c>
      <c r="AE349" s="87">
        <f t="shared" si="81"/>
        <v>600000</v>
      </c>
      <c r="AF349" s="87">
        <f>IF(AND(T349&gt;1,T349&lt;=1000000000),'[26]Data Base PAKAI (INPUT)'!$E$25,IF(AND(T349&gt;1000000000,T349&lt;=5000000000),'[26]Data Base PAKAI (INPUT)'!$Y$25,IF(AND(T349&gt;5000000000,T349&lt;=10000000000),'[26]Data Base PAKAI (INPUT)'!$AG$25)))</f>
        <v>3</v>
      </c>
      <c r="AG349" s="87">
        <f>IF(AND(T349&gt;1,T349&lt;=100000000),'[26]Data Base PAKAI (INPUT)'!$F$25,IF(AND(T349&gt;100000000,T349&lt;=200000000),'[26]Data Base PAKAI (INPUT)'!$J$25,IF(AND(T349&gt;200000000,T349&lt;=250000000),'[26]Data Base PAKAI (INPUT)'!$N$25,IF(AND(T349&gt;250000000,T349&lt;=500000000),'[26]Data Base PAKAI (INPUT)'!$R$25,IF(AND(T349&gt;500000000,T349&lt;=1000000000),'[26]Data Base PAKAI (INPUT)'!$V$25,IF(AND(T349&gt;1000000000,T349&lt;=2500000000),'[26]Data Base PAKAI (INPUT)'!$Z$25,IF(AND(T349&gt;2500000000,T349&lt;=5000000000),'[26]Data Base PAKAI (INPUT)'!$AD$25,IF(AND(T349&gt;5000000000,T349&lt;=10000000000),'[26]Data Base PAKAI (INPUT)'!AH1313))))))))</f>
        <v>3</v>
      </c>
      <c r="AH349" s="87">
        <f t="shared" si="82"/>
        <v>1350000</v>
      </c>
      <c r="AI349" s="87">
        <f t="shared" si="83"/>
        <v>3000000</v>
      </c>
      <c r="AJ349" s="99">
        <f t="shared" si="84"/>
        <v>3000000</v>
      </c>
      <c r="AK349" s="87"/>
      <c r="AL349" s="57">
        <f t="shared" si="85"/>
        <v>66700000</v>
      </c>
    </row>
    <row r="350" spans="1:38" ht="43.5" thickBot="1" x14ac:dyDescent="0.3">
      <c r="A350" s="90"/>
      <c r="B350" s="90"/>
      <c r="C350" s="90"/>
      <c r="D350" s="90"/>
      <c r="E350" s="90"/>
      <c r="F350" s="90"/>
      <c r="G350" s="91"/>
      <c r="H350" s="91"/>
      <c r="I350" s="92"/>
      <c r="J350" s="110" t="s">
        <v>692</v>
      </c>
      <c r="K350" s="92" t="s">
        <v>901</v>
      </c>
      <c r="L350" s="92" t="e">
        <f>INDEX('[26]PENINGKATAN SALURAN DRAINASE'!$D$4:$D$90,MATCH('KEGIATAN DBMSDA 2022'!K350,'[26]PENINGKATAN SALURAN DRAINASE'!$D$4:$D$90,0))</f>
        <v>#N/A</v>
      </c>
      <c r="M350" s="92" t="s">
        <v>902</v>
      </c>
      <c r="N350" s="92" t="e">
        <f>INDEX([26]!BARU_1[KELURAHAN],MATCH('KEGIATAN DBMSDA 2022'!K350,[26]!BARU_1[JUDUL],0))</f>
        <v>#REF!</v>
      </c>
      <c r="O350" s="93" t="s">
        <v>201</v>
      </c>
      <c r="P350" s="100" t="s">
        <v>239</v>
      </c>
      <c r="Q350" s="94" t="e">
        <f>#REF!&amp;" "&amp;#REF!</f>
        <v>#REF!</v>
      </c>
      <c r="R350" s="95" t="s">
        <v>66</v>
      </c>
      <c r="S350" s="87"/>
      <c r="T350" s="57">
        <f t="shared" si="79"/>
        <v>75000000</v>
      </c>
      <c r="U350" s="96" t="str">
        <f t="shared" si="78"/>
        <v>PL</v>
      </c>
      <c r="V350" s="87">
        <v>75000000</v>
      </c>
      <c r="W350" s="97" t="s">
        <v>203</v>
      </c>
      <c r="X350" s="98" t="s">
        <v>162</v>
      </c>
      <c r="Y350" s="88" t="s">
        <v>139</v>
      </c>
      <c r="Z350" s="88">
        <v>1</v>
      </c>
      <c r="AA350" s="88"/>
      <c r="AB350" s="57">
        <f t="shared" si="80"/>
        <v>350000</v>
      </c>
      <c r="AC350" s="87">
        <f>IF(AND(T350&gt;1,T350&lt;=200000000),'[26]Data Base PAKAI (INPUT)'!$E$24,IF(AND(T350&gt;200000000),'[26]Data Base PAKAI (INPUT)'!$M$24))</f>
        <v>4</v>
      </c>
      <c r="AD350" s="87">
        <f>IF(AND(T350&gt;1,T350&lt;=200000000),'[26]Data Base PAKAI (INPUT)'!$F$24,IF(AND(T350&gt;200000000,T350&lt;=1000000000),'[26]Data Base PAKAI (INPUT)'!$V$24,IF(AND(T350&gt;1000000000),'[26]Data Base PAKAI (INPUT)'!$Z$24)))</f>
        <v>1</v>
      </c>
      <c r="AE350" s="87">
        <f t="shared" si="81"/>
        <v>600000</v>
      </c>
      <c r="AF350" s="87">
        <f>IF(AND(T350&gt;1,T350&lt;=1000000000),'[26]Data Base PAKAI (INPUT)'!$E$25,IF(AND(T350&gt;1000000000,T350&lt;=5000000000),'[26]Data Base PAKAI (INPUT)'!$Y$25,IF(AND(T350&gt;5000000000,T350&lt;=10000000000),'[26]Data Base PAKAI (INPUT)'!$AG$25)))</f>
        <v>3</v>
      </c>
      <c r="AG350" s="87">
        <f>IF(AND(T350&gt;1,T350&lt;=100000000),'[26]Data Base PAKAI (INPUT)'!$F$25,IF(AND(T350&gt;100000000,T350&lt;=200000000),'[26]Data Base PAKAI (INPUT)'!$J$25,IF(AND(T350&gt;200000000,T350&lt;=250000000),'[26]Data Base PAKAI (INPUT)'!$N$25,IF(AND(T350&gt;250000000,T350&lt;=500000000),'[26]Data Base PAKAI (INPUT)'!$R$25,IF(AND(T350&gt;500000000,T350&lt;=1000000000),'[26]Data Base PAKAI (INPUT)'!$V$25,IF(AND(T350&gt;1000000000,T350&lt;=2500000000),'[26]Data Base PAKAI (INPUT)'!$Z$25,IF(AND(T350&gt;2500000000,T350&lt;=5000000000),'[26]Data Base PAKAI (INPUT)'!$AD$25,IF(AND(T350&gt;5000000000,T350&lt;=10000000000),'[26]Data Base PAKAI (INPUT)'!AH1314))))))))</f>
        <v>3</v>
      </c>
      <c r="AH350" s="87">
        <f t="shared" si="82"/>
        <v>1350000</v>
      </c>
      <c r="AI350" s="87">
        <f t="shared" si="83"/>
        <v>3000000</v>
      </c>
      <c r="AJ350" s="99">
        <f t="shared" si="84"/>
        <v>3000000</v>
      </c>
      <c r="AK350" s="87"/>
      <c r="AL350" s="57">
        <f t="shared" si="85"/>
        <v>66700000</v>
      </c>
    </row>
    <row r="351" spans="1:38" ht="43.5" thickBot="1" x14ac:dyDescent="0.3">
      <c r="A351" s="90"/>
      <c r="B351" s="90"/>
      <c r="C351" s="90"/>
      <c r="D351" s="90"/>
      <c r="E351" s="90"/>
      <c r="F351" s="90"/>
      <c r="G351" s="91"/>
      <c r="H351" s="91"/>
      <c r="I351" s="92"/>
      <c r="J351" s="110" t="s">
        <v>692</v>
      </c>
      <c r="K351" s="92" t="s">
        <v>903</v>
      </c>
      <c r="L351" s="92" t="e">
        <f>INDEX('[26]PENINGKATAN SALURAN DRAINASE'!$D$4:$D$90,MATCH('KEGIATAN DBMSDA 2022'!K351,'[26]PENINGKATAN SALURAN DRAINASE'!$D$4:$D$90,0))</f>
        <v>#N/A</v>
      </c>
      <c r="M351" s="92" t="s">
        <v>904</v>
      </c>
      <c r="N351" s="92" t="e">
        <f>INDEX([26]!BARU_1[KELURAHAN],MATCH('KEGIATAN DBMSDA 2022'!K351,[26]!BARU_1[JUDUL],0))</f>
        <v>#REF!</v>
      </c>
      <c r="O351" s="93" t="s">
        <v>201</v>
      </c>
      <c r="P351" s="100" t="s">
        <v>667</v>
      </c>
      <c r="Q351" s="94" t="e">
        <f>#REF!&amp;" "&amp;#REF!</f>
        <v>#REF!</v>
      </c>
      <c r="R351" s="95" t="s">
        <v>66</v>
      </c>
      <c r="S351" s="87"/>
      <c r="T351" s="57">
        <f t="shared" si="79"/>
        <v>75000000</v>
      </c>
      <c r="U351" s="96" t="str">
        <f t="shared" si="78"/>
        <v>PL</v>
      </c>
      <c r="V351" s="87">
        <v>75000000</v>
      </c>
      <c r="W351" s="97" t="s">
        <v>203</v>
      </c>
      <c r="X351" s="98" t="s">
        <v>162</v>
      </c>
      <c r="Y351" s="88" t="s">
        <v>139</v>
      </c>
      <c r="Z351" s="88">
        <v>1</v>
      </c>
      <c r="AA351" s="88"/>
      <c r="AB351" s="57">
        <f t="shared" si="80"/>
        <v>350000</v>
      </c>
      <c r="AC351" s="87">
        <f>IF(AND(T351&gt;1,T351&lt;=200000000),'[26]Data Base PAKAI (INPUT)'!$E$24,IF(AND(T351&gt;200000000),'[26]Data Base PAKAI (INPUT)'!$M$24))</f>
        <v>4</v>
      </c>
      <c r="AD351" s="87">
        <f>IF(AND(T351&gt;1,T351&lt;=200000000),'[26]Data Base PAKAI (INPUT)'!$F$24,IF(AND(T351&gt;200000000,T351&lt;=1000000000),'[26]Data Base PAKAI (INPUT)'!$V$24,IF(AND(T351&gt;1000000000),'[26]Data Base PAKAI (INPUT)'!$Z$24)))</f>
        <v>1</v>
      </c>
      <c r="AE351" s="87">
        <f t="shared" si="81"/>
        <v>600000</v>
      </c>
      <c r="AF351" s="87">
        <f>IF(AND(T351&gt;1,T351&lt;=1000000000),'[26]Data Base PAKAI (INPUT)'!$E$25,IF(AND(T351&gt;1000000000,T351&lt;=5000000000),'[26]Data Base PAKAI (INPUT)'!$Y$25,IF(AND(T351&gt;5000000000,T351&lt;=10000000000),'[26]Data Base PAKAI (INPUT)'!$AG$25)))</f>
        <v>3</v>
      </c>
      <c r="AG351" s="87">
        <f>IF(AND(T351&gt;1,T351&lt;=100000000),'[26]Data Base PAKAI (INPUT)'!$F$25,IF(AND(T351&gt;100000000,T351&lt;=200000000),'[26]Data Base PAKAI (INPUT)'!$J$25,IF(AND(T351&gt;200000000,T351&lt;=250000000),'[26]Data Base PAKAI (INPUT)'!$N$25,IF(AND(T351&gt;250000000,T351&lt;=500000000),'[26]Data Base PAKAI (INPUT)'!$R$25,IF(AND(T351&gt;500000000,T351&lt;=1000000000),'[26]Data Base PAKAI (INPUT)'!$V$25,IF(AND(T351&gt;1000000000,T351&lt;=2500000000),'[26]Data Base PAKAI (INPUT)'!$Z$25,IF(AND(T351&gt;2500000000,T351&lt;=5000000000),'[26]Data Base PAKAI (INPUT)'!$AD$25,IF(AND(T351&gt;5000000000,T351&lt;=10000000000),'[26]Data Base PAKAI (INPUT)'!AH1315))))))))</f>
        <v>3</v>
      </c>
      <c r="AH351" s="87">
        <f t="shared" si="82"/>
        <v>1350000</v>
      </c>
      <c r="AI351" s="87">
        <f t="shared" si="83"/>
        <v>3000000</v>
      </c>
      <c r="AJ351" s="99">
        <f t="shared" si="84"/>
        <v>3000000</v>
      </c>
      <c r="AK351" s="87"/>
      <c r="AL351" s="57">
        <f t="shared" si="85"/>
        <v>66700000</v>
      </c>
    </row>
    <row r="352" spans="1:38" ht="43.5" thickBot="1" x14ac:dyDescent="0.3">
      <c r="A352" s="90"/>
      <c r="B352" s="90"/>
      <c r="C352" s="90"/>
      <c r="D352" s="90"/>
      <c r="E352" s="90"/>
      <c r="F352" s="90"/>
      <c r="G352" s="91"/>
      <c r="H352" s="91"/>
      <c r="I352" s="92"/>
      <c r="J352" s="110" t="s">
        <v>692</v>
      </c>
      <c r="K352" s="92" t="s">
        <v>905</v>
      </c>
      <c r="L352" s="92" t="e">
        <f>INDEX('[26]PENINGKATAN SALURAN DRAINASE'!$D$4:$D$90,MATCH('KEGIATAN DBMSDA 2022'!K352,'[26]PENINGKATAN SALURAN DRAINASE'!$D$4:$D$90,0))</f>
        <v>#N/A</v>
      </c>
      <c r="M352" s="92" t="s">
        <v>906</v>
      </c>
      <c r="N352" s="92" t="e">
        <f>INDEX([26]!BARU_1[KELURAHAN],MATCH('KEGIATAN DBMSDA 2022'!K352,[26]!BARU_1[JUDUL],0))</f>
        <v>#REF!</v>
      </c>
      <c r="O352" s="93" t="s">
        <v>201</v>
      </c>
      <c r="P352" s="100" t="s">
        <v>239</v>
      </c>
      <c r="Q352" s="94" t="e">
        <f>#REF!&amp;" "&amp;#REF!</f>
        <v>#REF!</v>
      </c>
      <c r="R352" s="95" t="s">
        <v>66</v>
      </c>
      <c r="S352" s="87"/>
      <c r="T352" s="57">
        <f t="shared" si="79"/>
        <v>75000000</v>
      </c>
      <c r="U352" s="96" t="str">
        <f t="shared" si="78"/>
        <v>PL</v>
      </c>
      <c r="V352" s="87">
        <v>75000000</v>
      </c>
      <c r="W352" s="97" t="s">
        <v>203</v>
      </c>
      <c r="X352" s="98" t="s">
        <v>162</v>
      </c>
      <c r="Y352" s="88" t="s">
        <v>139</v>
      </c>
      <c r="Z352" s="88">
        <v>1</v>
      </c>
      <c r="AA352" s="88"/>
      <c r="AB352" s="57">
        <f t="shared" si="80"/>
        <v>350000</v>
      </c>
      <c r="AC352" s="87">
        <f>IF(AND(T352&gt;1,T352&lt;=200000000),'[26]Data Base PAKAI (INPUT)'!$E$24,IF(AND(T352&gt;200000000),'[26]Data Base PAKAI (INPUT)'!$M$24))</f>
        <v>4</v>
      </c>
      <c r="AD352" s="87">
        <f>IF(AND(T352&gt;1,T352&lt;=200000000),'[26]Data Base PAKAI (INPUT)'!$F$24,IF(AND(T352&gt;200000000,T352&lt;=1000000000),'[26]Data Base PAKAI (INPUT)'!$V$24,IF(AND(T352&gt;1000000000),'[26]Data Base PAKAI (INPUT)'!$Z$24)))</f>
        <v>1</v>
      </c>
      <c r="AE352" s="87">
        <f t="shared" si="81"/>
        <v>600000</v>
      </c>
      <c r="AF352" s="87">
        <f>IF(AND(T352&gt;1,T352&lt;=1000000000),'[26]Data Base PAKAI (INPUT)'!$E$25,IF(AND(T352&gt;1000000000,T352&lt;=5000000000),'[26]Data Base PAKAI (INPUT)'!$Y$25,IF(AND(T352&gt;5000000000,T352&lt;=10000000000),'[26]Data Base PAKAI (INPUT)'!$AG$25)))</f>
        <v>3</v>
      </c>
      <c r="AG352" s="87">
        <f>IF(AND(T352&gt;1,T352&lt;=100000000),'[26]Data Base PAKAI (INPUT)'!$F$25,IF(AND(T352&gt;100000000,T352&lt;=200000000),'[26]Data Base PAKAI (INPUT)'!$J$25,IF(AND(T352&gt;200000000,T352&lt;=250000000),'[26]Data Base PAKAI (INPUT)'!$N$25,IF(AND(T352&gt;250000000,T352&lt;=500000000),'[26]Data Base PAKAI (INPUT)'!$R$25,IF(AND(T352&gt;500000000,T352&lt;=1000000000),'[26]Data Base PAKAI (INPUT)'!$V$25,IF(AND(T352&gt;1000000000,T352&lt;=2500000000),'[26]Data Base PAKAI (INPUT)'!$Z$25,IF(AND(T352&gt;2500000000,T352&lt;=5000000000),'[26]Data Base PAKAI (INPUT)'!$AD$25,IF(AND(T352&gt;5000000000,T352&lt;=10000000000),'[26]Data Base PAKAI (INPUT)'!AH1316))))))))</f>
        <v>3</v>
      </c>
      <c r="AH352" s="87">
        <f t="shared" si="82"/>
        <v>1350000</v>
      </c>
      <c r="AI352" s="87">
        <f t="shared" si="83"/>
        <v>3000000</v>
      </c>
      <c r="AJ352" s="99">
        <f t="shared" si="84"/>
        <v>3000000</v>
      </c>
      <c r="AK352" s="87"/>
      <c r="AL352" s="57">
        <f t="shared" si="85"/>
        <v>66700000</v>
      </c>
    </row>
    <row r="353" spans="1:38" ht="43.5" thickBot="1" x14ac:dyDescent="0.3">
      <c r="A353" s="90"/>
      <c r="B353" s="90"/>
      <c r="C353" s="90"/>
      <c r="D353" s="90"/>
      <c r="E353" s="90"/>
      <c r="F353" s="90"/>
      <c r="G353" s="91"/>
      <c r="H353" s="91"/>
      <c r="I353" s="92"/>
      <c r="J353" s="110" t="s">
        <v>692</v>
      </c>
      <c r="K353" s="92" t="s">
        <v>907</v>
      </c>
      <c r="L353" s="92" t="e">
        <f>INDEX('[26]PENINGKATAN SALURAN DRAINASE'!$D$4:$D$90,MATCH('KEGIATAN DBMSDA 2022'!K353,'[26]PENINGKATAN SALURAN DRAINASE'!$D$4:$D$90,0))</f>
        <v>#N/A</v>
      </c>
      <c r="M353" s="92" t="s">
        <v>908</v>
      </c>
      <c r="N353" s="92" t="e">
        <f>INDEX([26]!BARU_1[KELURAHAN],MATCH('KEGIATAN DBMSDA 2022'!K353,[26]!BARU_1[JUDUL],0))</f>
        <v>#REF!</v>
      </c>
      <c r="O353" s="93" t="s">
        <v>201</v>
      </c>
      <c r="P353" s="100" t="s">
        <v>667</v>
      </c>
      <c r="Q353" s="94" t="e">
        <f>#REF!&amp;" "&amp;#REF!</f>
        <v>#REF!</v>
      </c>
      <c r="R353" s="95" t="s">
        <v>66</v>
      </c>
      <c r="S353" s="87"/>
      <c r="T353" s="57">
        <f t="shared" si="79"/>
        <v>75000000</v>
      </c>
      <c r="U353" s="96" t="str">
        <f t="shared" si="78"/>
        <v>PL</v>
      </c>
      <c r="V353" s="87">
        <v>75000000</v>
      </c>
      <c r="W353" s="97" t="s">
        <v>203</v>
      </c>
      <c r="X353" s="98" t="s">
        <v>162</v>
      </c>
      <c r="Y353" s="88" t="s">
        <v>139</v>
      </c>
      <c r="Z353" s="88">
        <v>1</v>
      </c>
      <c r="AA353" s="88"/>
      <c r="AB353" s="57">
        <f t="shared" si="80"/>
        <v>350000</v>
      </c>
      <c r="AC353" s="87">
        <f>IF(AND(T353&gt;1,T353&lt;=200000000),'[26]Data Base PAKAI (INPUT)'!$E$24,IF(AND(T353&gt;200000000),'[26]Data Base PAKAI (INPUT)'!$M$24))</f>
        <v>4</v>
      </c>
      <c r="AD353" s="87">
        <f>IF(AND(T353&gt;1,T353&lt;=200000000),'[26]Data Base PAKAI (INPUT)'!$F$24,IF(AND(T353&gt;200000000,T353&lt;=1000000000),'[26]Data Base PAKAI (INPUT)'!$V$24,IF(AND(T353&gt;1000000000),'[26]Data Base PAKAI (INPUT)'!$Z$24)))</f>
        <v>1</v>
      </c>
      <c r="AE353" s="87">
        <f t="shared" si="81"/>
        <v>600000</v>
      </c>
      <c r="AF353" s="87">
        <f>IF(AND(T353&gt;1,T353&lt;=1000000000),'[26]Data Base PAKAI (INPUT)'!$E$25,IF(AND(T353&gt;1000000000,T353&lt;=5000000000),'[26]Data Base PAKAI (INPUT)'!$Y$25,IF(AND(T353&gt;5000000000,T353&lt;=10000000000),'[26]Data Base PAKAI (INPUT)'!$AG$25)))</f>
        <v>3</v>
      </c>
      <c r="AG353" s="87">
        <f>IF(AND(T353&gt;1,T353&lt;=100000000),'[26]Data Base PAKAI (INPUT)'!$F$25,IF(AND(T353&gt;100000000,T353&lt;=200000000),'[26]Data Base PAKAI (INPUT)'!$J$25,IF(AND(T353&gt;200000000,T353&lt;=250000000),'[26]Data Base PAKAI (INPUT)'!$N$25,IF(AND(T353&gt;250000000,T353&lt;=500000000),'[26]Data Base PAKAI (INPUT)'!$R$25,IF(AND(T353&gt;500000000,T353&lt;=1000000000),'[26]Data Base PAKAI (INPUT)'!$V$25,IF(AND(T353&gt;1000000000,T353&lt;=2500000000),'[26]Data Base PAKAI (INPUT)'!$Z$25,IF(AND(T353&gt;2500000000,T353&lt;=5000000000),'[26]Data Base PAKAI (INPUT)'!$AD$25,IF(AND(T353&gt;5000000000,T353&lt;=10000000000),'[26]Data Base PAKAI (INPUT)'!AH1317))))))))</f>
        <v>3</v>
      </c>
      <c r="AH353" s="87">
        <f t="shared" si="82"/>
        <v>1350000</v>
      </c>
      <c r="AI353" s="87">
        <f t="shared" si="83"/>
        <v>3000000</v>
      </c>
      <c r="AJ353" s="99">
        <f t="shared" si="84"/>
        <v>3000000</v>
      </c>
      <c r="AK353" s="87"/>
      <c r="AL353" s="57">
        <f t="shared" si="85"/>
        <v>66700000</v>
      </c>
    </row>
    <row r="354" spans="1:38" ht="43.5" thickBot="1" x14ac:dyDescent="0.3">
      <c r="A354" s="90"/>
      <c r="B354" s="90"/>
      <c r="C354" s="90"/>
      <c r="D354" s="90"/>
      <c r="E354" s="90"/>
      <c r="F354" s="90"/>
      <c r="G354" s="91"/>
      <c r="H354" s="91"/>
      <c r="I354" s="92"/>
      <c r="J354" s="110" t="s">
        <v>692</v>
      </c>
      <c r="K354" s="92" t="s">
        <v>909</v>
      </c>
      <c r="L354" s="92" t="e">
        <f>INDEX('[26]PENINGKATAN SALURAN DRAINASE'!$D$4:$D$90,MATCH('KEGIATAN DBMSDA 2022'!K354,'[26]PENINGKATAN SALURAN DRAINASE'!$D$4:$D$90,0))</f>
        <v>#N/A</v>
      </c>
      <c r="M354" s="92" t="s">
        <v>910</v>
      </c>
      <c r="N354" s="92" t="e">
        <f>INDEX([26]!BARU_1[KELURAHAN],MATCH('KEGIATAN DBMSDA 2022'!K354,[26]!BARU_1[JUDUL],0))</f>
        <v>#REF!</v>
      </c>
      <c r="O354" s="93" t="s">
        <v>171</v>
      </c>
      <c r="P354" s="100" t="s">
        <v>271</v>
      </c>
      <c r="Q354" s="94" t="e">
        <f>#REF!&amp;" "&amp;#REF!</f>
        <v>#REF!</v>
      </c>
      <c r="R354" s="95" t="s">
        <v>66</v>
      </c>
      <c r="S354" s="87"/>
      <c r="T354" s="57">
        <f t="shared" si="79"/>
        <v>200000000</v>
      </c>
      <c r="U354" s="96" t="str">
        <f t="shared" si="78"/>
        <v>PL</v>
      </c>
      <c r="V354" s="87">
        <v>200000000</v>
      </c>
      <c r="W354" s="97" t="s">
        <v>175</v>
      </c>
      <c r="X354" s="98" t="s">
        <v>162</v>
      </c>
      <c r="Y354" s="88" t="s">
        <v>139</v>
      </c>
      <c r="Z354" s="88">
        <v>1</v>
      </c>
      <c r="AA354" s="88"/>
      <c r="AB354" s="57">
        <f t="shared" si="80"/>
        <v>350000</v>
      </c>
      <c r="AC354" s="87">
        <f>IF(AND(T354&gt;1,T354&lt;=200000000),'[26]Data Base PAKAI (INPUT)'!$E$24,IF(AND(T354&gt;200000000),'[26]Data Base PAKAI (INPUT)'!$M$24))</f>
        <v>4</v>
      </c>
      <c r="AD354" s="87">
        <f>IF(AND(T354&gt;1,T354&lt;=200000000),'[26]Data Base PAKAI (INPUT)'!$F$24,IF(AND(T354&gt;200000000,T354&lt;=1000000000),'[26]Data Base PAKAI (INPUT)'!$V$24,IF(AND(T354&gt;1000000000),'[26]Data Base PAKAI (INPUT)'!$Z$24)))</f>
        <v>1</v>
      </c>
      <c r="AE354" s="87">
        <f t="shared" si="81"/>
        <v>600000</v>
      </c>
      <c r="AF354" s="87">
        <f>IF(AND(T354&gt;1,T354&lt;=1000000000),'[26]Data Base PAKAI (INPUT)'!$E$25,IF(AND(T354&gt;1000000000,T354&lt;=5000000000),'[26]Data Base PAKAI (INPUT)'!$Y$25,IF(AND(T354&gt;5000000000,T354&lt;=10000000000),'[26]Data Base PAKAI (INPUT)'!$AG$25)))</f>
        <v>3</v>
      </c>
      <c r="AG354" s="87">
        <f>IF(AND(T354&gt;1,T354&lt;=100000000),'[26]Data Base PAKAI (INPUT)'!$F$25,IF(AND(T354&gt;100000000,T354&lt;=200000000),'[26]Data Base PAKAI (INPUT)'!$J$25,IF(AND(T354&gt;200000000,T354&lt;=250000000),'[26]Data Base PAKAI (INPUT)'!$N$25,IF(AND(T354&gt;250000000,T354&lt;=500000000),'[26]Data Base PAKAI (INPUT)'!$R$25,IF(AND(T354&gt;500000000,T354&lt;=1000000000),'[26]Data Base PAKAI (INPUT)'!$V$25,IF(AND(T354&gt;1000000000,T354&lt;=2500000000),'[26]Data Base PAKAI (INPUT)'!$Z$25,IF(AND(T354&gt;2500000000,T354&lt;=5000000000),'[26]Data Base PAKAI (INPUT)'!$AD$25,IF(AND(T354&gt;5000000000,T354&lt;=10000000000),'[26]Data Base PAKAI (INPUT)'!AH1318))))))))</f>
        <v>4</v>
      </c>
      <c r="AH354" s="87">
        <f t="shared" si="82"/>
        <v>1800000</v>
      </c>
      <c r="AI354" s="87">
        <f t="shared" si="83"/>
        <v>8000000</v>
      </c>
      <c r="AJ354" s="99">
        <f t="shared" si="84"/>
        <v>8000000</v>
      </c>
      <c r="AK354" s="87"/>
      <c r="AL354" s="57">
        <f t="shared" si="85"/>
        <v>181250000</v>
      </c>
    </row>
    <row r="355" spans="1:38" ht="43.5" thickBot="1" x14ac:dyDescent="0.3">
      <c r="A355" s="90"/>
      <c r="B355" s="90"/>
      <c r="C355" s="90"/>
      <c r="D355" s="90"/>
      <c r="E355" s="90"/>
      <c r="F355" s="90"/>
      <c r="G355" s="91"/>
      <c r="H355" s="91"/>
      <c r="I355" s="92"/>
      <c r="J355" s="110" t="s">
        <v>692</v>
      </c>
      <c r="K355" s="92" t="s">
        <v>911</v>
      </c>
      <c r="L355" s="92" t="e">
        <f>INDEX('[26]PENINGKATAN SALURAN DRAINASE'!$D$4:$D$90,MATCH('KEGIATAN DBMSDA 2022'!K355,'[26]PENINGKATAN SALURAN DRAINASE'!$D$4:$D$90,0))</f>
        <v>#N/A</v>
      </c>
      <c r="M355" s="92" t="s">
        <v>912</v>
      </c>
      <c r="N355" s="92" t="e">
        <f>INDEX([26]!BARU_1[KELURAHAN],MATCH('KEGIATAN DBMSDA 2022'!K355,[26]!BARU_1[JUDUL],0))</f>
        <v>#REF!</v>
      </c>
      <c r="O355" s="93" t="s">
        <v>171</v>
      </c>
      <c r="P355" s="100" t="s">
        <v>289</v>
      </c>
      <c r="Q355" s="94" t="e">
        <f>#REF!&amp;" "&amp;#REF!</f>
        <v>#REF!</v>
      </c>
      <c r="R355" s="95" t="s">
        <v>66</v>
      </c>
      <c r="S355" s="87"/>
      <c r="T355" s="57">
        <f t="shared" si="79"/>
        <v>150000000</v>
      </c>
      <c r="U355" s="96" t="str">
        <f t="shared" si="78"/>
        <v>PL</v>
      </c>
      <c r="V355" s="87">
        <v>150000000</v>
      </c>
      <c r="W355" s="97" t="s">
        <v>175</v>
      </c>
      <c r="X355" s="98" t="s">
        <v>162</v>
      </c>
      <c r="Y355" s="88" t="s">
        <v>139</v>
      </c>
      <c r="Z355" s="88">
        <v>1</v>
      </c>
      <c r="AA355" s="88"/>
      <c r="AB355" s="57">
        <f t="shared" si="80"/>
        <v>350000</v>
      </c>
      <c r="AC355" s="87">
        <f>IF(AND(T355&gt;1,T355&lt;=200000000),'[26]Data Base PAKAI (INPUT)'!$E$24,IF(AND(T355&gt;200000000),'[26]Data Base PAKAI (INPUT)'!$M$24))</f>
        <v>4</v>
      </c>
      <c r="AD355" s="87">
        <f>IF(AND(T355&gt;1,T355&lt;=200000000),'[26]Data Base PAKAI (INPUT)'!$F$24,IF(AND(T355&gt;200000000,T355&lt;=1000000000),'[26]Data Base PAKAI (INPUT)'!$V$24,IF(AND(T355&gt;1000000000),'[26]Data Base PAKAI (INPUT)'!$Z$24)))</f>
        <v>1</v>
      </c>
      <c r="AE355" s="87">
        <f t="shared" si="81"/>
        <v>600000</v>
      </c>
      <c r="AF355" s="87">
        <f>IF(AND(T355&gt;1,T355&lt;=1000000000),'[26]Data Base PAKAI (INPUT)'!$E$25,IF(AND(T355&gt;1000000000,T355&lt;=5000000000),'[26]Data Base PAKAI (INPUT)'!$Y$25,IF(AND(T355&gt;5000000000,T355&lt;=10000000000),'[26]Data Base PAKAI (INPUT)'!$AG$25)))</f>
        <v>3</v>
      </c>
      <c r="AG355" s="87">
        <f>IF(AND(T355&gt;1,T355&lt;=100000000),'[26]Data Base PAKAI (INPUT)'!$F$25,IF(AND(T355&gt;100000000,T355&lt;=200000000),'[26]Data Base PAKAI (INPUT)'!$J$25,IF(AND(T355&gt;200000000,T355&lt;=250000000),'[26]Data Base PAKAI (INPUT)'!$N$25,IF(AND(T355&gt;250000000,T355&lt;=500000000),'[26]Data Base PAKAI (INPUT)'!$R$25,IF(AND(T355&gt;500000000,T355&lt;=1000000000),'[26]Data Base PAKAI (INPUT)'!$V$25,IF(AND(T355&gt;1000000000,T355&lt;=2500000000),'[26]Data Base PAKAI (INPUT)'!$Z$25,IF(AND(T355&gt;2500000000,T355&lt;=5000000000),'[26]Data Base PAKAI (INPUT)'!$AD$25,IF(AND(T355&gt;5000000000,T355&lt;=10000000000),'[26]Data Base PAKAI (INPUT)'!AH1319))))))))</f>
        <v>4</v>
      </c>
      <c r="AH355" s="87">
        <f t="shared" si="82"/>
        <v>1800000</v>
      </c>
      <c r="AI355" s="87">
        <f t="shared" si="83"/>
        <v>6000000</v>
      </c>
      <c r="AJ355" s="99">
        <f t="shared" si="84"/>
        <v>6000000</v>
      </c>
      <c r="AK355" s="87"/>
      <c r="AL355" s="57">
        <f t="shared" si="85"/>
        <v>135250000</v>
      </c>
    </row>
    <row r="356" spans="1:38" ht="43.5" thickBot="1" x14ac:dyDescent="0.3">
      <c r="A356" s="90"/>
      <c r="B356" s="90"/>
      <c r="C356" s="90"/>
      <c r="D356" s="90"/>
      <c r="E356" s="90"/>
      <c r="F356" s="90"/>
      <c r="G356" s="91"/>
      <c r="H356" s="91"/>
      <c r="I356" s="92"/>
      <c r="J356" s="110" t="s">
        <v>692</v>
      </c>
      <c r="K356" s="92" t="s">
        <v>913</v>
      </c>
      <c r="L356" s="92" t="e">
        <f>INDEX('[26]PENINGKATAN SALURAN DRAINASE'!$D$4:$D$90,MATCH('KEGIATAN DBMSDA 2022'!K356,'[26]PENINGKATAN SALURAN DRAINASE'!$D$4:$D$90,0))</f>
        <v>#N/A</v>
      </c>
      <c r="M356" s="92" t="s">
        <v>914</v>
      </c>
      <c r="N356" s="92" t="e">
        <f>INDEX([26]!BARU_1[KELURAHAN],MATCH('KEGIATAN DBMSDA 2022'!K356,[26]!BARU_1[JUDUL],0))</f>
        <v>#REF!</v>
      </c>
      <c r="O356" s="93" t="s">
        <v>171</v>
      </c>
      <c r="P356" s="100" t="s">
        <v>239</v>
      </c>
      <c r="Q356" s="94" t="e">
        <f>#REF!&amp;" "&amp;#REF!</f>
        <v>#REF!</v>
      </c>
      <c r="R356" s="95" t="s">
        <v>66</v>
      </c>
      <c r="S356" s="87"/>
      <c r="T356" s="57">
        <f t="shared" si="79"/>
        <v>100000000</v>
      </c>
      <c r="U356" s="96" t="str">
        <f t="shared" si="78"/>
        <v>PL</v>
      </c>
      <c r="V356" s="87">
        <v>100000000</v>
      </c>
      <c r="W356" s="97" t="s">
        <v>175</v>
      </c>
      <c r="X356" s="98" t="s">
        <v>162</v>
      </c>
      <c r="Y356" s="88" t="s">
        <v>139</v>
      </c>
      <c r="Z356" s="88">
        <v>1</v>
      </c>
      <c r="AA356" s="88"/>
      <c r="AB356" s="57">
        <f t="shared" si="80"/>
        <v>350000</v>
      </c>
      <c r="AC356" s="87">
        <f>IF(AND(T356&gt;1,T356&lt;=200000000),'[26]Data Base PAKAI (INPUT)'!$E$24,IF(AND(T356&gt;200000000),'[26]Data Base PAKAI (INPUT)'!$M$24))</f>
        <v>4</v>
      </c>
      <c r="AD356" s="87">
        <f>IF(AND(T356&gt;1,T356&lt;=200000000),'[26]Data Base PAKAI (INPUT)'!$F$24,IF(AND(T356&gt;200000000,T356&lt;=1000000000),'[26]Data Base PAKAI (INPUT)'!$V$24,IF(AND(T356&gt;1000000000),'[26]Data Base PAKAI (INPUT)'!$Z$24)))</f>
        <v>1</v>
      </c>
      <c r="AE356" s="87">
        <f t="shared" si="81"/>
        <v>600000</v>
      </c>
      <c r="AF356" s="87">
        <f>IF(AND(T356&gt;1,T356&lt;=1000000000),'[26]Data Base PAKAI (INPUT)'!$E$25,IF(AND(T356&gt;1000000000,T356&lt;=5000000000),'[26]Data Base PAKAI (INPUT)'!$Y$25,IF(AND(T356&gt;5000000000,T356&lt;=10000000000),'[26]Data Base PAKAI (INPUT)'!$AG$25)))</f>
        <v>3</v>
      </c>
      <c r="AG356" s="87">
        <f>IF(AND(T356&gt;1,T356&lt;=100000000),'[26]Data Base PAKAI (INPUT)'!$F$25,IF(AND(T356&gt;100000000,T356&lt;=200000000),'[26]Data Base PAKAI (INPUT)'!$J$25,IF(AND(T356&gt;200000000,T356&lt;=250000000),'[26]Data Base PAKAI (INPUT)'!$N$25,IF(AND(T356&gt;250000000,T356&lt;=500000000),'[26]Data Base PAKAI (INPUT)'!$R$25,IF(AND(T356&gt;500000000,T356&lt;=1000000000),'[26]Data Base PAKAI (INPUT)'!$V$25,IF(AND(T356&gt;1000000000,T356&lt;=2500000000),'[26]Data Base PAKAI (INPUT)'!$Z$25,IF(AND(T356&gt;2500000000,T356&lt;=5000000000),'[26]Data Base PAKAI (INPUT)'!$AD$25,IF(AND(T356&gt;5000000000,T356&lt;=10000000000),'[26]Data Base PAKAI (INPUT)'!AH1320))))))))</f>
        <v>3</v>
      </c>
      <c r="AH356" s="87">
        <f t="shared" si="82"/>
        <v>1350000</v>
      </c>
      <c r="AI356" s="87">
        <f t="shared" si="83"/>
        <v>4000000</v>
      </c>
      <c r="AJ356" s="99">
        <f t="shared" si="84"/>
        <v>4000000</v>
      </c>
      <c r="AK356" s="87"/>
      <c r="AL356" s="57">
        <f t="shared" si="85"/>
        <v>89700000</v>
      </c>
    </row>
    <row r="357" spans="1:38" ht="43.5" thickBot="1" x14ac:dyDescent="0.3">
      <c r="A357" s="90"/>
      <c r="B357" s="90"/>
      <c r="C357" s="90"/>
      <c r="D357" s="90"/>
      <c r="E357" s="90"/>
      <c r="F357" s="90"/>
      <c r="G357" s="91"/>
      <c r="H357" s="91"/>
      <c r="I357" s="92"/>
      <c r="J357" s="110" t="s">
        <v>692</v>
      </c>
      <c r="K357" s="92" t="s">
        <v>915</v>
      </c>
      <c r="L357" s="92" t="e">
        <f>INDEX('[26]PENINGKATAN SALURAN DRAINASE'!$D$4:$D$90,MATCH('KEGIATAN DBMSDA 2022'!K357,'[26]PENINGKATAN SALURAN DRAINASE'!$D$4:$D$90,0))</f>
        <v>#N/A</v>
      </c>
      <c r="M357" s="92" t="s">
        <v>916</v>
      </c>
      <c r="N357" s="92" t="e">
        <f>INDEX([26]!BARU_1[KELURAHAN],MATCH('KEGIATAN DBMSDA 2022'!K357,[26]!BARU_1[JUDUL],0))</f>
        <v>#REF!</v>
      </c>
      <c r="O357" s="93" t="s">
        <v>171</v>
      </c>
      <c r="P357" s="100" t="s">
        <v>917</v>
      </c>
      <c r="Q357" s="94" t="e">
        <f>#REF!&amp;" "&amp;#REF!</f>
        <v>#REF!</v>
      </c>
      <c r="R357" s="95" t="s">
        <v>66</v>
      </c>
      <c r="S357" s="87"/>
      <c r="T357" s="57">
        <f t="shared" si="79"/>
        <v>500000000</v>
      </c>
      <c r="U357" s="96" t="str">
        <f t="shared" si="78"/>
        <v>LELANG</v>
      </c>
      <c r="V357" s="87">
        <v>500000000</v>
      </c>
      <c r="W357" s="97" t="s">
        <v>175</v>
      </c>
      <c r="X357" s="98" t="s">
        <v>162</v>
      </c>
      <c r="Y357" s="98" t="s">
        <v>139</v>
      </c>
      <c r="Z357" s="88">
        <v>1</v>
      </c>
      <c r="AA357" s="98"/>
      <c r="AB357" s="57">
        <f t="shared" si="80"/>
        <v>750000</v>
      </c>
      <c r="AC357" s="87">
        <f>IF(AND(T357&gt;1,T357&lt;=200000000),'[26]Data Base PAKAI (INPUT)'!$E$24,IF(AND(T357&gt;200000000),'[26]Data Base PAKAI (INPUT)'!$M$24))</f>
        <v>6</v>
      </c>
      <c r="AD357" s="87">
        <f>IF(AND(T357&gt;1,T357&lt;=200000000),'[26]Data Base PAKAI (INPUT)'!$F$24,IF(AND(T357&gt;200000000,T357&lt;=1000000000),'[26]Data Base PAKAI (INPUT)'!$V$24,IF(AND(T357&gt;1000000000),'[26]Data Base PAKAI (INPUT)'!$Z$24)))</f>
        <v>2</v>
      </c>
      <c r="AE357" s="87">
        <f t="shared" si="81"/>
        <v>1800000</v>
      </c>
      <c r="AF357" s="87">
        <f>IF(AND(T357&gt;1,T357&lt;=1000000000),'[26]Data Base PAKAI (INPUT)'!$E$25,IF(AND(T357&gt;1000000000,T357&lt;=5000000000),'[26]Data Base PAKAI (INPUT)'!$Y$25,IF(AND(T357&gt;5000000000,T357&lt;=10000000000),'[26]Data Base PAKAI (INPUT)'!$AG$25)))</f>
        <v>3</v>
      </c>
      <c r="AG357" s="87">
        <f>IF(AND(T357&gt;1,T357&lt;=100000000),'[26]Data Base PAKAI (INPUT)'!$F$25,IF(AND(T357&gt;100000000,T357&lt;=200000000),'[26]Data Base PAKAI (INPUT)'!$J$25,IF(AND(T357&gt;200000000,T357&lt;=250000000),'[26]Data Base PAKAI (INPUT)'!$N$25,IF(AND(T357&gt;250000000,T357&lt;=500000000),'[26]Data Base PAKAI (INPUT)'!$R$25,IF(AND(T357&gt;500000000,T357&lt;=1000000000),'[26]Data Base PAKAI (INPUT)'!$V$25,IF(AND(T357&gt;1000000000,T357&lt;=2500000000),'[26]Data Base PAKAI (INPUT)'!$Z$25,IF(AND(T357&gt;2500000000,T357&lt;=5000000000),'[26]Data Base PAKAI (INPUT)'!$AD$25,IF(AND(T357&gt;5000000000,T357&lt;=10000000000),'[26]Data Base PAKAI (INPUT)'!AH1321))))))))</f>
        <v>6</v>
      </c>
      <c r="AH357" s="87">
        <f t="shared" si="82"/>
        <v>2700000</v>
      </c>
      <c r="AI357" s="87">
        <f t="shared" si="83"/>
        <v>20000000</v>
      </c>
      <c r="AJ357" s="99">
        <f t="shared" si="84"/>
        <v>20000000</v>
      </c>
      <c r="AK357" s="87"/>
      <c r="AL357" s="57">
        <f t="shared" si="85"/>
        <v>454750000</v>
      </c>
    </row>
    <row r="358" spans="1:38" ht="43.5" thickBot="1" x14ac:dyDescent="0.3">
      <c r="A358" s="90"/>
      <c r="B358" s="90"/>
      <c r="C358" s="90"/>
      <c r="D358" s="90"/>
      <c r="E358" s="90"/>
      <c r="F358" s="90"/>
      <c r="G358" s="91"/>
      <c r="H358" s="91"/>
      <c r="I358" s="92"/>
      <c r="J358" s="110" t="s">
        <v>692</v>
      </c>
      <c r="K358" s="92" t="s">
        <v>918</v>
      </c>
      <c r="L358" s="92" t="e">
        <f>INDEX('[26]PENINGKATAN SALURAN DRAINASE'!$D$4:$D$90,MATCH('KEGIATAN DBMSDA 2022'!K358,'[26]PENINGKATAN SALURAN DRAINASE'!$D$4:$D$90,0))</f>
        <v>#N/A</v>
      </c>
      <c r="M358" s="92" t="s">
        <v>919</v>
      </c>
      <c r="N358" s="92" t="e">
        <f>INDEX([26]!BARU_1[KELURAHAN],MATCH('KEGIATAN DBMSDA 2022'!K358,[26]!BARU_1[JUDUL],0))</f>
        <v>#REF!</v>
      </c>
      <c r="O358" s="93" t="s">
        <v>171</v>
      </c>
      <c r="P358" s="100" t="s">
        <v>920</v>
      </c>
      <c r="Q358" s="94" t="e">
        <f>#REF!&amp;" "&amp;#REF!</f>
        <v>#REF!</v>
      </c>
      <c r="R358" s="95" t="s">
        <v>66</v>
      </c>
      <c r="S358" s="87"/>
      <c r="T358" s="57">
        <f t="shared" si="79"/>
        <v>500000000</v>
      </c>
      <c r="U358" s="96" t="str">
        <f t="shared" si="78"/>
        <v>LELANG</v>
      </c>
      <c r="V358" s="87">
        <v>500000000</v>
      </c>
      <c r="W358" s="97" t="s">
        <v>175</v>
      </c>
      <c r="X358" s="98" t="s">
        <v>162</v>
      </c>
      <c r="Y358" s="98" t="s">
        <v>139</v>
      </c>
      <c r="Z358" s="88">
        <v>1</v>
      </c>
      <c r="AA358" s="98"/>
      <c r="AB358" s="57">
        <f t="shared" si="80"/>
        <v>750000</v>
      </c>
      <c r="AC358" s="87">
        <f>IF(AND(T358&gt;1,T358&lt;=200000000),'[26]Data Base PAKAI (INPUT)'!$E$24,IF(AND(T358&gt;200000000),'[26]Data Base PAKAI (INPUT)'!$M$24))</f>
        <v>6</v>
      </c>
      <c r="AD358" s="87">
        <f>IF(AND(T358&gt;1,T358&lt;=200000000),'[26]Data Base PAKAI (INPUT)'!$F$24,IF(AND(T358&gt;200000000,T358&lt;=1000000000),'[26]Data Base PAKAI (INPUT)'!$V$24,IF(AND(T358&gt;1000000000),'[26]Data Base PAKAI (INPUT)'!$Z$24)))</f>
        <v>2</v>
      </c>
      <c r="AE358" s="87">
        <f t="shared" si="81"/>
        <v>1800000</v>
      </c>
      <c r="AF358" s="87">
        <f>IF(AND(T358&gt;1,T358&lt;=1000000000),'[26]Data Base PAKAI (INPUT)'!$E$25,IF(AND(T358&gt;1000000000,T358&lt;=5000000000),'[26]Data Base PAKAI (INPUT)'!$Y$25,IF(AND(T358&gt;5000000000,T358&lt;=10000000000),'[26]Data Base PAKAI (INPUT)'!$AG$25)))</f>
        <v>3</v>
      </c>
      <c r="AG358" s="87">
        <f>IF(AND(T358&gt;1,T358&lt;=100000000),'[26]Data Base PAKAI (INPUT)'!$F$25,IF(AND(T358&gt;100000000,T358&lt;=200000000),'[26]Data Base PAKAI (INPUT)'!$J$25,IF(AND(T358&gt;200000000,T358&lt;=250000000),'[26]Data Base PAKAI (INPUT)'!$N$25,IF(AND(T358&gt;250000000,T358&lt;=500000000),'[26]Data Base PAKAI (INPUT)'!$R$25,IF(AND(T358&gt;500000000,T358&lt;=1000000000),'[26]Data Base PAKAI (INPUT)'!$V$25,IF(AND(T358&gt;1000000000,T358&lt;=2500000000),'[26]Data Base PAKAI (INPUT)'!$Z$25,IF(AND(T358&gt;2500000000,T358&lt;=5000000000),'[26]Data Base PAKAI (INPUT)'!$AD$25,IF(AND(T358&gt;5000000000,T358&lt;=10000000000),'[26]Data Base PAKAI (INPUT)'!AH1322))))))))</f>
        <v>6</v>
      </c>
      <c r="AH358" s="87">
        <f t="shared" si="82"/>
        <v>2700000</v>
      </c>
      <c r="AI358" s="87">
        <f t="shared" si="83"/>
        <v>20000000</v>
      </c>
      <c r="AJ358" s="99">
        <f t="shared" si="84"/>
        <v>20000000</v>
      </c>
      <c r="AK358" s="87"/>
      <c r="AL358" s="57">
        <f t="shared" si="85"/>
        <v>454750000</v>
      </c>
    </row>
    <row r="359" spans="1:38" ht="43.5" thickBot="1" x14ac:dyDescent="0.3">
      <c r="A359" s="90"/>
      <c r="B359" s="90"/>
      <c r="C359" s="90"/>
      <c r="D359" s="90"/>
      <c r="E359" s="90"/>
      <c r="F359" s="90"/>
      <c r="G359" s="91"/>
      <c r="H359" s="91"/>
      <c r="I359" s="92"/>
      <c r="J359" s="110" t="s">
        <v>692</v>
      </c>
      <c r="K359" s="92" t="s">
        <v>921</v>
      </c>
      <c r="L359" s="92" t="e">
        <f>INDEX('[26]PENINGKATAN SALURAN DRAINASE'!$D$4:$D$90,MATCH('KEGIATAN DBMSDA 2022'!K359,'[26]PENINGKATAN SALURAN DRAINASE'!$D$4:$D$90,0))</f>
        <v>#N/A</v>
      </c>
      <c r="M359" s="92" t="s">
        <v>922</v>
      </c>
      <c r="N359" s="92" t="e">
        <f>INDEX([26]!BARU_1[KELURAHAN],MATCH('KEGIATAN DBMSDA 2022'!K359,[26]!BARU_1[JUDUL],0))</f>
        <v>#REF!</v>
      </c>
      <c r="O359" s="93" t="s">
        <v>212</v>
      </c>
      <c r="P359" s="100" t="s">
        <v>917</v>
      </c>
      <c r="Q359" s="94" t="e">
        <f>#REF!&amp;" "&amp;#REF!</f>
        <v>#REF!</v>
      </c>
      <c r="R359" s="95" t="s">
        <v>66</v>
      </c>
      <c r="S359" s="87"/>
      <c r="T359" s="57">
        <f t="shared" si="79"/>
        <v>150000000</v>
      </c>
      <c r="U359" s="96" t="str">
        <f t="shared" si="78"/>
        <v>PL</v>
      </c>
      <c r="V359" s="87">
        <v>150000000</v>
      </c>
      <c r="W359" s="97" t="s">
        <v>175</v>
      </c>
      <c r="X359" s="98" t="s">
        <v>162</v>
      </c>
      <c r="Y359" s="88" t="s">
        <v>139</v>
      </c>
      <c r="Z359" s="88">
        <v>1</v>
      </c>
      <c r="AA359" s="88"/>
      <c r="AB359" s="57">
        <f t="shared" si="80"/>
        <v>350000</v>
      </c>
      <c r="AC359" s="87">
        <f>IF(AND(T359&gt;1,T359&lt;=200000000),'[26]Data Base PAKAI (INPUT)'!$E$24,IF(AND(T359&gt;200000000),'[26]Data Base PAKAI (INPUT)'!$M$24))</f>
        <v>4</v>
      </c>
      <c r="AD359" s="87">
        <f>IF(AND(T359&gt;1,T359&lt;=200000000),'[26]Data Base PAKAI (INPUT)'!$F$24,IF(AND(T359&gt;200000000,T359&lt;=1000000000),'[26]Data Base PAKAI (INPUT)'!$V$24,IF(AND(T359&gt;1000000000),'[26]Data Base PAKAI (INPUT)'!$Z$24)))</f>
        <v>1</v>
      </c>
      <c r="AE359" s="87">
        <f t="shared" si="81"/>
        <v>600000</v>
      </c>
      <c r="AF359" s="87">
        <f>IF(AND(T359&gt;1,T359&lt;=1000000000),'[26]Data Base PAKAI (INPUT)'!$E$25,IF(AND(T359&gt;1000000000,T359&lt;=5000000000),'[26]Data Base PAKAI (INPUT)'!$Y$25,IF(AND(T359&gt;5000000000,T359&lt;=10000000000),'[26]Data Base PAKAI (INPUT)'!$AG$25)))</f>
        <v>3</v>
      </c>
      <c r="AG359" s="87">
        <f>IF(AND(T359&gt;1,T359&lt;=100000000),'[26]Data Base PAKAI (INPUT)'!$F$25,IF(AND(T359&gt;100000000,T359&lt;=200000000),'[26]Data Base PAKAI (INPUT)'!$J$25,IF(AND(T359&gt;200000000,T359&lt;=250000000),'[26]Data Base PAKAI (INPUT)'!$N$25,IF(AND(T359&gt;250000000,T359&lt;=500000000),'[26]Data Base PAKAI (INPUT)'!$R$25,IF(AND(T359&gt;500000000,T359&lt;=1000000000),'[26]Data Base PAKAI (INPUT)'!$V$25,IF(AND(T359&gt;1000000000,T359&lt;=2500000000),'[26]Data Base PAKAI (INPUT)'!$Z$25,IF(AND(T359&gt;2500000000,T359&lt;=5000000000),'[26]Data Base PAKAI (INPUT)'!$AD$25,IF(AND(T359&gt;5000000000,T359&lt;=10000000000),'[26]Data Base PAKAI (INPUT)'!AH1323))))))))</f>
        <v>4</v>
      </c>
      <c r="AH359" s="87">
        <f t="shared" si="82"/>
        <v>1800000</v>
      </c>
      <c r="AI359" s="87">
        <f t="shared" si="83"/>
        <v>6000000</v>
      </c>
      <c r="AJ359" s="99">
        <f t="shared" si="84"/>
        <v>6000000</v>
      </c>
      <c r="AK359" s="87"/>
      <c r="AL359" s="57">
        <f t="shared" si="85"/>
        <v>135250000</v>
      </c>
    </row>
    <row r="360" spans="1:38" ht="72" thickBot="1" x14ac:dyDescent="0.3">
      <c r="A360" s="90"/>
      <c r="B360" s="90"/>
      <c r="C360" s="90"/>
      <c r="D360" s="90"/>
      <c r="E360" s="90"/>
      <c r="F360" s="90"/>
      <c r="G360" s="91"/>
      <c r="H360" s="91"/>
      <c r="I360" s="92"/>
      <c r="J360" s="110" t="s">
        <v>692</v>
      </c>
      <c r="K360" s="92" t="s">
        <v>923</v>
      </c>
      <c r="L360" s="92" t="e">
        <f>INDEX('[26]PENINGKATAN SALURAN DRAINASE'!$D$4:$D$90,MATCH('KEGIATAN DBMSDA 2022'!K360,'[26]PENINGKATAN SALURAN DRAINASE'!$D$4:$D$90,0))</f>
        <v>#N/A</v>
      </c>
      <c r="M360" s="92" t="s">
        <v>924</v>
      </c>
      <c r="N360" s="92" t="e">
        <f>INDEX([26]!BARU_1[KELURAHAN],MATCH('KEGIATAN DBMSDA 2022'!K360,[26]!BARU_1[JUDUL],0))</f>
        <v>#REF!</v>
      </c>
      <c r="O360" s="93" t="s">
        <v>212</v>
      </c>
      <c r="P360" s="100" t="s">
        <v>925</v>
      </c>
      <c r="Q360" s="94" t="e">
        <f>#REF!&amp;" "&amp;#REF!</f>
        <v>#REF!</v>
      </c>
      <c r="R360" s="95" t="s">
        <v>66</v>
      </c>
      <c r="S360" s="87"/>
      <c r="T360" s="57">
        <f t="shared" si="79"/>
        <v>300000000</v>
      </c>
      <c r="U360" s="96" t="str">
        <f t="shared" si="78"/>
        <v>LELANG</v>
      </c>
      <c r="V360" s="87">
        <v>300000000</v>
      </c>
      <c r="W360" s="97" t="s">
        <v>175</v>
      </c>
      <c r="X360" s="98" t="s">
        <v>162</v>
      </c>
      <c r="Y360" s="98" t="s">
        <v>139</v>
      </c>
      <c r="Z360" s="88">
        <v>1</v>
      </c>
      <c r="AA360" s="98"/>
      <c r="AB360" s="57">
        <f t="shared" si="80"/>
        <v>750000</v>
      </c>
      <c r="AC360" s="87">
        <f>IF(AND(T360&gt;1,T360&lt;=200000000),'[26]Data Base PAKAI (INPUT)'!$E$24,IF(AND(T360&gt;200000000),'[26]Data Base PAKAI (INPUT)'!$M$24))</f>
        <v>6</v>
      </c>
      <c r="AD360" s="87">
        <f>IF(AND(T360&gt;1,T360&lt;=200000000),'[26]Data Base PAKAI (INPUT)'!$F$24,IF(AND(T360&gt;200000000,T360&lt;=1000000000),'[26]Data Base PAKAI (INPUT)'!$V$24,IF(AND(T360&gt;1000000000),'[26]Data Base PAKAI (INPUT)'!$Z$24)))</f>
        <v>2</v>
      </c>
      <c r="AE360" s="87">
        <f t="shared" si="81"/>
        <v>1800000</v>
      </c>
      <c r="AF360" s="87">
        <f>IF(AND(T360&gt;1,T360&lt;=1000000000),'[26]Data Base PAKAI (INPUT)'!$E$25,IF(AND(T360&gt;1000000000,T360&lt;=5000000000),'[26]Data Base PAKAI (INPUT)'!$Y$25,IF(AND(T360&gt;5000000000,T360&lt;=10000000000),'[26]Data Base PAKAI (INPUT)'!$AG$25)))</f>
        <v>3</v>
      </c>
      <c r="AG360" s="87">
        <f>IF(AND(T360&gt;1,T360&lt;=100000000),'[26]Data Base PAKAI (INPUT)'!$F$25,IF(AND(T360&gt;100000000,T360&lt;=200000000),'[26]Data Base PAKAI (INPUT)'!$J$25,IF(AND(T360&gt;200000000,T360&lt;=250000000),'[26]Data Base PAKAI (INPUT)'!$N$25,IF(AND(T360&gt;250000000,T360&lt;=500000000),'[26]Data Base PAKAI (INPUT)'!$R$25,IF(AND(T360&gt;500000000,T360&lt;=1000000000),'[26]Data Base PAKAI (INPUT)'!$V$25,IF(AND(T360&gt;1000000000,T360&lt;=2500000000),'[26]Data Base PAKAI (INPUT)'!$Z$25,IF(AND(T360&gt;2500000000,T360&lt;=5000000000),'[26]Data Base PAKAI (INPUT)'!$AD$25,IF(AND(T360&gt;5000000000,T360&lt;=10000000000),'[26]Data Base PAKAI (INPUT)'!AH1324))))))))</f>
        <v>6</v>
      </c>
      <c r="AH360" s="87">
        <f t="shared" si="82"/>
        <v>2700000</v>
      </c>
      <c r="AI360" s="87">
        <f t="shared" si="83"/>
        <v>12000000</v>
      </c>
      <c r="AJ360" s="99">
        <f t="shared" si="84"/>
        <v>12000000</v>
      </c>
      <c r="AK360" s="87"/>
      <c r="AL360" s="57">
        <f t="shared" si="85"/>
        <v>270750000</v>
      </c>
    </row>
    <row r="361" spans="1:38" ht="43.5" thickBot="1" x14ac:dyDescent="0.3">
      <c r="A361" s="90"/>
      <c r="B361" s="90"/>
      <c r="C361" s="90"/>
      <c r="D361" s="90"/>
      <c r="E361" s="90"/>
      <c r="F361" s="90"/>
      <c r="G361" s="91"/>
      <c r="H361" s="91"/>
      <c r="I361" s="92"/>
      <c r="J361" s="110" t="s">
        <v>692</v>
      </c>
      <c r="K361" s="92" t="s">
        <v>926</v>
      </c>
      <c r="L361" s="92" t="e">
        <f>INDEX('[26]PENINGKATAN SALURAN DRAINASE'!$D$4:$D$90,MATCH('KEGIATAN DBMSDA 2022'!K361,'[26]PENINGKATAN SALURAN DRAINASE'!$D$4:$D$90,0))</f>
        <v>#N/A</v>
      </c>
      <c r="M361" s="92" t="s">
        <v>927</v>
      </c>
      <c r="N361" s="92" t="e">
        <f>INDEX([26]!BARU_1[KELURAHAN],MATCH('KEGIATAN DBMSDA 2022'!K361,[26]!BARU_1[JUDUL],0))</f>
        <v>#REF!</v>
      </c>
      <c r="O361" s="93" t="s">
        <v>171</v>
      </c>
      <c r="P361" s="100" t="s">
        <v>302</v>
      </c>
      <c r="Q361" s="94" t="e">
        <f>#REF!&amp;" "&amp;#REF!</f>
        <v>#REF!</v>
      </c>
      <c r="R361" s="95" t="s">
        <v>66</v>
      </c>
      <c r="S361" s="87"/>
      <c r="T361" s="57">
        <f t="shared" si="79"/>
        <v>300000000</v>
      </c>
      <c r="U361" s="96" t="str">
        <f t="shared" si="78"/>
        <v>LELANG</v>
      </c>
      <c r="V361" s="87">
        <v>300000000</v>
      </c>
      <c r="W361" s="97" t="s">
        <v>175</v>
      </c>
      <c r="X361" s="98" t="s">
        <v>162</v>
      </c>
      <c r="Y361" s="98" t="s">
        <v>139</v>
      </c>
      <c r="Z361" s="88">
        <v>1</v>
      </c>
      <c r="AA361" s="98"/>
      <c r="AB361" s="57">
        <f t="shared" si="80"/>
        <v>750000</v>
      </c>
      <c r="AC361" s="87">
        <f>IF(AND(T361&gt;1,T361&lt;=200000000),'[26]Data Base PAKAI (INPUT)'!$E$24,IF(AND(T361&gt;200000000),'[26]Data Base PAKAI (INPUT)'!$M$24))</f>
        <v>6</v>
      </c>
      <c r="AD361" s="87">
        <f>IF(AND(T361&gt;1,T361&lt;=200000000),'[26]Data Base PAKAI (INPUT)'!$F$24,IF(AND(T361&gt;200000000,T361&lt;=1000000000),'[26]Data Base PAKAI (INPUT)'!$V$24,IF(AND(T361&gt;1000000000),'[26]Data Base PAKAI (INPUT)'!$Z$24)))</f>
        <v>2</v>
      </c>
      <c r="AE361" s="87">
        <f t="shared" si="81"/>
        <v>1800000</v>
      </c>
      <c r="AF361" s="87">
        <f>IF(AND(T361&gt;1,T361&lt;=1000000000),'[26]Data Base PAKAI (INPUT)'!$E$25,IF(AND(T361&gt;1000000000,T361&lt;=5000000000),'[26]Data Base PAKAI (INPUT)'!$Y$25,IF(AND(T361&gt;5000000000,T361&lt;=10000000000),'[26]Data Base PAKAI (INPUT)'!$AG$25)))</f>
        <v>3</v>
      </c>
      <c r="AG361" s="87">
        <f>IF(AND(T361&gt;1,T361&lt;=100000000),'[26]Data Base PAKAI (INPUT)'!$F$25,IF(AND(T361&gt;100000000,T361&lt;=200000000),'[26]Data Base PAKAI (INPUT)'!$J$25,IF(AND(T361&gt;200000000,T361&lt;=250000000),'[26]Data Base PAKAI (INPUT)'!$N$25,IF(AND(T361&gt;250000000,T361&lt;=500000000),'[26]Data Base PAKAI (INPUT)'!$R$25,IF(AND(T361&gt;500000000,T361&lt;=1000000000),'[26]Data Base PAKAI (INPUT)'!$V$25,IF(AND(T361&gt;1000000000,T361&lt;=2500000000),'[26]Data Base PAKAI (INPUT)'!$Z$25,IF(AND(T361&gt;2500000000,T361&lt;=5000000000),'[26]Data Base PAKAI (INPUT)'!$AD$25,IF(AND(T361&gt;5000000000,T361&lt;=10000000000),'[26]Data Base PAKAI (INPUT)'!AH1325))))))))</f>
        <v>6</v>
      </c>
      <c r="AH361" s="87">
        <f t="shared" si="82"/>
        <v>2700000</v>
      </c>
      <c r="AI361" s="87">
        <f t="shared" si="83"/>
        <v>12000000</v>
      </c>
      <c r="AJ361" s="99">
        <f t="shared" si="84"/>
        <v>12000000</v>
      </c>
      <c r="AK361" s="87"/>
      <c r="AL361" s="57">
        <f t="shared" si="85"/>
        <v>270750000</v>
      </c>
    </row>
    <row r="362" spans="1:38" ht="43.5" thickBot="1" x14ac:dyDescent="0.3">
      <c r="A362" s="90"/>
      <c r="B362" s="90"/>
      <c r="C362" s="90"/>
      <c r="D362" s="90"/>
      <c r="E362" s="90"/>
      <c r="F362" s="90"/>
      <c r="G362" s="91"/>
      <c r="H362" s="91"/>
      <c r="I362" s="92"/>
      <c r="J362" s="110" t="s">
        <v>692</v>
      </c>
      <c r="K362" s="92" t="s">
        <v>928</v>
      </c>
      <c r="L362" s="92" t="e">
        <f>INDEX('[26]PENINGKATAN SALURAN DRAINASE'!$D$4:$D$90,MATCH('KEGIATAN DBMSDA 2022'!K362,'[26]PENINGKATAN SALURAN DRAINASE'!$D$4:$D$90,0))</f>
        <v>#N/A</v>
      </c>
      <c r="M362" s="92" t="s">
        <v>929</v>
      </c>
      <c r="N362" s="92" t="e">
        <f>INDEX([26]!BARU_1[KELURAHAN],MATCH('KEGIATAN DBMSDA 2022'!K362,[26]!BARU_1[JUDUL],0))</f>
        <v>#REF!</v>
      </c>
      <c r="O362" s="93" t="s">
        <v>171</v>
      </c>
      <c r="P362" s="100" t="s">
        <v>375</v>
      </c>
      <c r="Q362" s="94" t="e">
        <f>#REF!&amp;" "&amp;#REF!</f>
        <v>#REF!</v>
      </c>
      <c r="R362" s="95" t="s">
        <v>66</v>
      </c>
      <c r="S362" s="87"/>
      <c r="T362" s="57">
        <f t="shared" si="79"/>
        <v>150000000</v>
      </c>
      <c r="U362" s="96" t="str">
        <f t="shared" si="78"/>
        <v>PL</v>
      </c>
      <c r="V362" s="87">
        <v>150000000</v>
      </c>
      <c r="W362" s="97" t="s">
        <v>175</v>
      </c>
      <c r="X362" s="98" t="s">
        <v>162</v>
      </c>
      <c r="Y362" s="88" t="s">
        <v>139</v>
      </c>
      <c r="Z362" s="88">
        <v>1</v>
      </c>
      <c r="AA362" s="88"/>
      <c r="AB362" s="57">
        <f t="shared" si="80"/>
        <v>350000</v>
      </c>
      <c r="AC362" s="87">
        <f>IF(AND(T362&gt;1,T362&lt;=200000000),'[26]Data Base PAKAI (INPUT)'!$E$24,IF(AND(T362&gt;200000000),'[26]Data Base PAKAI (INPUT)'!$M$24))</f>
        <v>4</v>
      </c>
      <c r="AD362" s="87">
        <f>IF(AND(T362&gt;1,T362&lt;=200000000),'[26]Data Base PAKAI (INPUT)'!$F$24,IF(AND(T362&gt;200000000,T362&lt;=1000000000),'[26]Data Base PAKAI (INPUT)'!$V$24,IF(AND(T362&gt;1000000000),'[26]Data Base PAKAI (INPUT)'!$Z$24)))</f>
        <v>1</v>
      </c>
      <c r="AE362" s="87">
        <f t="shared" si="81"/>
        <v>600000</v>
      </c>
      <c r="AF362" s="87">
        <f>IF(AND(T362&gt;1,T362&lt;=1000000000),'[26]Data Base PAKAI (INPUT)'!$E$25,IF(AND(T362&gt;1000000000,T362&lt;=5000000000),'[26]Data Base PAKAI (INPUT)'!$Y$25,IF(AND(T362&gt;5000000000,T362&lt;=10000000000),'[26]Data Base PAKAI (INPUT)'!$AG$25)))</f>
        <v>3</v>
      </c>
      <c r="AG362" s="87">
        <f>IF(AND(T362&gt;1,T362&lt;=100000000),'[26]Data Base PAKAI (INPUT)'!$F$25,IF(AND(T362&gt;100000000,T362&lt;=200000000),'[26]Data Base PAKAI (INPUT)'!$J$25,IF(AND(T362&gt;200000000,T362&lt;=250000000),'[26]Data Base PAKAI (INPUT)'!$N$25,IF(AND(T362&gt;250000000,T362&lt;=500000000),'[26]Data Base PAKAI (INPUT)'!$R$25,IF(AND(T362&gt;500000000,T362&lt;=1000000000),'[26]Data Base PAKAI (INPUT)'!$V$25,IF(AND(T362&gt;1000000000,T362&lt;=2500000000),'[26]Data Base PAKAI (INPUT)'!$Z$25,IF(AND(T362&gt;2500000000,T362&lt;=5000000000),'[26]Data Base PAKAI (INPUT)'!$AD$25,IF(AND(T362&gt;5000000000,T362&lt;=10000000000),'[26]Data Base PAKAI (INPUT)'!AH1326))))))))</f>
        <v>4</v>
      </c>
      <c r="AH362" s="87">
        <f t="shared" si="82"/>
        <v>1800000</v>
      </c>
      <c r="AI362" s="87">
        <f t="shared" si="83"/>
        <v>6000000</v>
      </c>
      <c r="AJ362" s="99">
        <f t="shared" si="84"/>
        <v>6000000</v>
      </c>
      <c r="AK362" s="87"/>
      <c r="AL362" s="57">
        <f t="shared" si="85"/>
        <v>135250000</v>
      </c>
    </row>
    <row r="363" spans="1:38" ht="43.5" thickBot="1" x14ac:dyDescent="0.3">
      <c r="A363" s="90"/>
      <c r="B363" s="90"/>
      <c r="C363" s="90"/>
      <c r="D363" s="90"/>
      <c r="E363" s="90"/>
      <c r="F363" s="90"/>
      <c r="G363" s="91"/>
      <c r="H363" s="91"/>
      <c r="I363" s="92"/>
      <c r="J363" s="110" t="s">
        <v>692</v>
      </c>
      <c r="K363" s="92" t="s">
        <v>930</v>
      </c>
      <c r="L363" s="92" t="e">
        <f>INDEX('[26]PENINGKATAN SALURAN DRAINASE'!$D$4:$D$90,MATCH('KEGIATAN DBMSDA 2022'!K363,'[26]PENINGKATAN SALURAN DRAINASE'!$D$4:$D$90,0))</f>
        <v>#N/A</v>
      </c>
      <c r="M363" s="92" t="s">
        <v>931</v>
      </c>
      <c r="N363" s="92" t="e">
        <f>INDEX([26]!BARU_1[KELURAHAN],MATCH('KEGIATAN DBMSDA 2022'!K363,[26]!BARU_1[JUDUL],0))</f>
        <v>#REF!</v>
      </c>
      <c r="O363" s="93" t="s">
        <v>120</v>
      </c>
      <c r="P363" s="100" t="s">
        <v>229</v>
      </c>
      <c r="Q363" s="94" t="e">
        <f>#REF!&amp;" "&amp;#REF!</f>
        <v>#REF!</v>
      </c>
      <c r="R363" s="95" t="s">
        <v>66</v>
      </c>
      <c r="S363" s="87"/>
      <c r="T363" s="57">
        <f t="shared" si="79"/>
        <v>150000000</v>
      </c>
      <c r="U363" s="96" t="str">
        <f t="shared" si="78"/>
        <v>PL</v>
      </c>
      <c r="V363" s="87">
        <v>150000000</v>
      </c>
      <c r="W363" s="97" t="s">
        <v>378</v>
      </c>
      <c r="X363" s="98" t="s">
        <v>138</v>
      </c>
      <c r="Y363" s="88" t="s">
        <v>139</v>
      </c>
      <c r="Z363" s="88">
        <v>1</v>
      </c>
      <c r="AA363" s="88"/>
      <c r="AB363" s="57">
        <f t="shared" si="80"/>
        <v>350000</v>
      </c>
      <c r="AC363" s="87">
        <f>IF(AND(T363&gt;1,T363&lt;=200000000),'[26]Data Base PAKAI (INPUT)'!$E$24,IF(AND(T363&gt;200000000),'[26]Data Base PAKAI (INPUT)'!$M$24))</f>
        <v>4</v>
      </c>
      <c r="AD363" s="87">
        <f>IF(AND(T363&gt;1,T363&lt;=200000000),'[26]Data Base PAKAI (INPUT)'!$F$24,IF(AND(T363&gt;200000000,T363&lt;=1000000000),'[26]Data Base PAKAI (INPUT)'!$V$24,IF(AND(T363&gt;1000000000),'[26]Data Base PAKAI (INPUT)'!$Z$24)))</f>
        <v>1</v>
      </c>
      <c r="AE363" s="87">
        <f t="shared" si="81"/>
        <v>600000</v>
      </c>
      <c r="AF363" s="87">
        <f>IF(AND(T363&gt;1,T363&lt;=1000000000),'[26]Data Base PAKAI (INPUT)'!$E$25,IF(AND(T363&gt;1000000000,T363&lt;=5000000000),'[26]Data Base PAKAI (INPUT)'!$Y$25,IF(AND(T363&gt;5000000000,T363&lt;=10000000000),'[26]Data Base PAKAI (INPUT)'!$AG$25)))</f>
        <v>3</v>
      </c>
      <c r="AG363" s="87">
        <f>IF(AND(T363&gt;1,T363&lt;=100000000),'[26]Data Base PAKAI (INPUT)'!$F$25,IF(AND(T363&gt;100000000,T363&lt;=200000000),'[26]Data Base PAKAI (INPUT)'!$J$25,IF(AND(T363&gt;200000000,T363&lt;=250000000),'[26]Data Base PAKAI (INPUT)'!$N$25,IF(AND(T363&gt;250000000,T363&lt;=500000000),'[26]Data Base PAKAI (INPUT)'!$R$25,IF(AND(T363&gt;500000000,T363&lt;=1000000000),'[26]Data Base PAKAI (INPUT)'!$V$25,IF(AND(T363&gt;1000000000,T363&lt;=2500000000),'[26]Data Base PAKAI (INPUT)'!$Z$25,IF(AND(T363&gt;2500000000,T363&lt;=5000000000),'[26]Data Base PAKAI (INPUT)'!$AD$25,IF(AND(T363&gt;5000000000,T363&lt;=10000000000),'[26]Data Base PAKAI (INPUT)'!AH1328))))))))</f>
        <v>4</v>
      </c>
      <c r="AH363" s="87">
        <f t="shared" si="82"/>
        <v>1800000</v>
      </c>
      <c r="AI363" s="87">
        <f t="shared" si="83"/>
        <v>6000000</v>
      </c>
      <c r="AJ363" s="99">
        <f t="shared" si="84"/>
        <v>6000000</v>
      </c>
      <c r="AK363" s="87"/>
      <c r="AL363" s="57">
        <f t="shared" si="85"/>
        <v>135250000</v>
      </c>
    </row>
    <row r="364" spans="1:38" ht="43.5" thickBot="1" x14ac:dyDescent="0.3">
      <c r="A364" s="90"/>
      <c r="B364" s="90"/>
      <c r="C364" s="90"/>
      <c r="D364" s="90"/>
      <c r="E364" s="90"/>
      <c r="F364" s="90"/>
      <c r="G364" s="91"/>
      <c r="H364" s="91"/>
      <c r="I364" s="92"/>
      <c r="J364" s="110" t="s">
        <v>692</v>
      </c>
      <c r="K364" s="92" t="s">
        <v>932</v>
      </c>
      <c r="L364" s="92" t="e">
        <f>INDEX('[26]PENINGKATAN SALURAN DRAINASE'!$D$4:$D$90,MATCH('KEGIATAN DBMSDA 2022'!K364,'[26]PENINGKATAN SALURAN DRAINASE'!$D$4:$D$90,0))</f>
        <v>#N/A</v>
      </c>
      <c r="M364" s="92" t="s">
        <v>933</v>
      </c>
      <c r="N364" s="92" t="e">
        <f>INDEX([26]!BARU_1[KELURAHAN],MATCH('KEGIATAN DBMSDA 2022'!K364,[26]!BARU_1[JUDUL],0))</f>
        <v>#REF!</v>
      </c>
      <c r="O364" s="93" t="s">
        <v>120</v>
      </c>
      <c r="P364" s="100" t="s">
        <v>289</v>
      </c>
      <c r="Q364" s="94" t="e">
        <f>#REF!&amp;" "&amp;#REF!</f>
        <v>#REF!</v>
      </c>
      <c r="R364" s="95" t="s">
        <v>66</v>
      </c>
      <c r="S364" s="87"/>
      <c r="T364" s="57">
        <f t="shared" si="79"/>
        <v>150000000</v>
      </c>
      <c r="U364" s="96" t="str">
        <f t="shared" si="78"/>
        <v>PL</v>
      </c>
      <c r="V364" s="87">
        <v>150000000</v>
      </c>
      <c r="W364" s="97" t="s">
        <v>378</v>
      </c>
      <c r="X364" s="98" t="s">
        <v>138</v>
      </c>
      <c r="Y364" s="88" t="s">
        <v>139</v>
      </c>
      <c r="Z364" s="88">
        <v>1</v>
      </c>
      <c r="AA364" s="88"/>
      <c r="AB364" s="57">
        <f t="shared" si="80"/>
        <v>350000</v>
      </c>
      <c r="AC364" s="87">
        <f>IF(AND(T364&gt;1,T364&lt;=200000000),'[26]Data Base PAKAI (INPUT)'!$E$24,IF(AND(T364&gt;200000000),'[26]Data Base PAKAI (INPUT)'!$M$24))</f>
        <v>4</v>
      </c>
      <c r="AD364" s="87">
        <f>IF(AND(T364&gt;1,T364&lt;=200000000),'[26]Data Base PAKAI (INPUT)'!$F$24,IF(AND(T364&gt;200000000,T364&lt;=1000000000),'[26]Data Base PAKAI (INPUT)'!$V$24,IF(AND(T364&gt;1000000000),'[26]Data Base PAKAI (INPUT)'!$Z$24)))</f>
        <v>1</v>
      </c>
      <c r="AE364" s="87">
        <f t="shared" si="81"/>
        <v>600000</v>
      </c>
      <c r="AF364" s="87">
        <f>IF(AND(T364&gt;1,T364&lt;=1000000000),'[26]Data Base PAKAI (INPUT)'!$E$25,IF(AND(T364&gt;1000000000,T364&lt;=5000000000),'[26]Data Base PAKAI (INPUT)'!$Y$25,IF(AND(T364&gt;5000000000,T364&lt;=10000000000),'[26]Data Base PAKAI (INPUT)'!$AG$25)))</f>
        <v>3</v>
      </c>
      <c r="AG364" s="87">
        <f>IF(AND(T364&gt;1,T364&lt;=100000000),'[26]Data Base PAKAI (INPUT)'!$F$25,IF(AND(T364&gt;100000000,T364&lt;=200000000),'[26]Data Base PAKAI (INPUT)'!$J$25,IF(AND(T364&gt;200000000,T364&lt;=250000000),'[26]Data Base PAKAI (INPUT)'!$N$25,IF(AND(T364&gt;250000000,T364&lt;=500000000),'[26]Data Base PAKAI (INPUT)'!$R$25,IF(AND(T364&gt;500000000,T364&lt;=1000000000),'[26]Data Base PAKAI (INPUT)'!$V$25,IF(AND(T364&gt;1000000000,T364&lt;=2500000000),'[26]Data Base PAKAI (INPUT)'!$Z$25,IF(AND(T364&gt;2500000000,T364&lt;=5000000000),'[26]Data Base PAKAI (INPUT)'!$AD$25,IF(AND(T364&gt;5000000000,T364&lt;=10000000000),'[26]Data Base PAKAI (INPUT)'!AH1330))))))))</f>
        <v>4</v>
      </c>
      <c r="AH364" s="87">
        <f t="shared" si="82"/>
        <v>1800000</v>
      </c>
      <c r="AI364" s="87">
        <f t="shared" si="83"/>
        <v>6000000</v>
      </c>
      <c r="AJ364" s="99">
        <f t="shared" si="84"/>
        <v>6000000</v>
      </c>
      <c r="AK364" s="87"/>
      <c r="AL364" s="57">
        <f t="shared" si="85"/>
        <v>135250000</v>
      </c>
    </row>
    <row r="365" spans="1:38" ht="43.5" thickBot="1" x14ac:dyDescent="0.3">
      <c r="A365" s="90"/>
      <c r="B365" s="90"/>
      <c r="C365" s="90"/>
      <c r="D365" s="90"/>
      <c r="E365" s="90"/>
      <c r="F365" s="90"/>
      <c r="G365" s="91"/>
      <c r="H365" s="91"/>
      <c r="I365" s="92"/>
      <c r="J365" s="110" t="s">
        <v>692</v>
      </c>
      <c r="K365" s="92" t="s">
        <v>934</v>
      </c>
      <c r="L365" s="92" t="e">
        <f>INDEX('[26]PENINGKATAN SALURAN DRAINASE'!$D$4:$D$90,MATCH('KEGIATAN DBMSDA 2022'!K365,'[26]PENINGKATAN SALURAN DRAINASE'!$D$4:$D$90,0))</f>
        <v>#N/A</v>
      </c>
      <c r="M365" s="92" t="s">
        <v>935</v>
      </c>
      <c r="N365" s="92" t="e">
        <f>INDEX([26]!BARU_1[KELURAHAN],MATCH('KEGIATAN DBMSDA 2022'!K365,[26]!BARU_1[JUDUL],0))</f>
        <v>#REF!</v>
      </c>
      <c r="O365" s="93" t="s">
        <v>120</v>
      </c>
      <c r="P365" s="100" t="s">
        <v>571</v>
      </c>
      <c r="Q365" s="94" t="e">
        <f>#REF!&amp;" "&amp;#REF!</f>
        <v>#REF!</v>
      </c>
      <c r="R365" s="95" t="s">
        <v>66</v>
      </c>
      <c r="S365" s="87"/>
      <c r="T365" s="57">
        <f t="shared" si="79"/>
        <v>200000000</v>
      </c>
      <c r="U365" s="96" t="str">
        <f t="shared" si="78"/>
        <v>PL</v>
      </c>
      <c r="V365" s="87">
        <v>200000000</v>
      </c>
      <c r="W365" s="97" t="s">
        <v>378</v>
      </c>
      <c r="X365" s="98" t="s">
        <v>138</v>
      </c>
      <c r="Y365" s="88" t="s">
        <v>139</v>
      </c>
      <c r="Z365" s="88">
        <v>1</v>
      </c>
      <c r="AA365" s="88"/>
      <c r="AB365" s="57">
        <f t="shared" si="80"/>
        <v>350000</v>
      </c>
      <c r="AC365" s="87">
        <f>IF(AND(T365&gt;1,T365&lt;=200000000),'[26]Data Base PAKAI (INPUT)'!$E$24,IF(AND(T365&gt;200000000),'[26]Data Base PAKAI (INPUT)'!$M$24))</f>
        <v>4</v>
      </c>
      <c r="AD365" s="87">
        <f>IF(AND(T365&gt;1,T365&lt;=200000000),'[26]Data Base PAKAI (INPUT)'!$F$24,IF(AND(T365&gt;200000000,T365&lt;=1000000000),'[26]Data Base PAKAI (INPUT)'!$V$24,IF(AND(T365&gt;1000000000),'[26]Data Base PAKAI (INPUT)'!$Z$24)))</f>
        <v>1</v>
      </c>
      <c r="AE365" s="87">
        <f t="shared" si="81"/>
        <v>600000</v>
      </c>
      <c r="AF365" s="87">
        <f>IF(AND(T365&gt;1,T365&lt;=1000000000),'[26]Data Base PAKAI (INPUT)'!$E$25,IF(AND(T365&gt;1000000000,T365&lt;=5000000000),'[26]Data Base PAKAI (INPUT)'!$Y$25,IF(AND(T365&gt;5000000000,T365&lt;=10000000000),'[26]Data Base PAKAI (INPUT)'!$AG$25)))</f>
        <v>3</v>
      </c>
      <c r="AG365" s="87">
        <f>IF(AND(T365&gt;1,T365&lt;=100000000),'[26]Data Base PAKAI (INPUT)'!$F$25,IF(AND(T365&gt;100000000,T365&lt;=200000000),'[26]Data Base PAKAI (INPUT)'!$J$25,IF(AND(T365&gt;200000000,T365&lt;=250000000),'[26]Data Base PAKAI (INPUT)'!$N$25,IF(AND(T365&gt;250000000,T365&lt;=500000000),'[26]Data Base PAKAI (INPUT)'!$R$25,IF(AND(T365&gt;500000000,T365&lt;=1000000000),'[26]Data Base PAKAI (INPUT)'!$V$25,IF(AND(T365&gt;1000000000,T365&lt;=2500000000),'[26]Data Base PAKAI (INPUT)'!$Z$25,IF(AND(T365&gt;2500000000,T365&lt;=5000000000),'[26]Data Base PAKAI (INPUT)'!$AD$25,IF(AND(T365&gt;5000000000,T365&lt;=10000000000),'[26]Data Base PAKAI (INPUT)'!AH1331))))))))</f>
        <v>4</v>
      </c>
      <c r="AH365" s="87">
        <f t="shared" si="82"/>
        <v>1800000</v>
      </c>
      <c r="AI365" s="87">
        <f t="shared" si="83"/>
        <v>8000000</v>
      </c>
      <c r="AJ365" s="99">
        <f t="shared" si="84"/>
        <v>8000000</v>
      </c>
      <c r="AK365" s="87"/>
      <c r="AL365" s="57">
        <f t="shared" si="85"/>
        <v>181250000</v>
      </c>
    </row>
    <row r="366" spans="1:38" ht="43.5" thickBot="1" x14ac:dyDescent="0.3">
      <c r="A366" s="90"/>
      <c r="B366" s="90"/>
      <c r="C366" s="90"/>
      <c r="D366" s="90"/>
      <c r="E366" s="90"/>
      <c r="F366" s="90"/>
      <c r="G366" s="91"/>
      <c r="H366" s="91"/>
      <c r="I366" s="92"/>
      <c r="J366" s="110" t="s">
        <v>692</v>
      </c>
      <c r="K366" s="92" t="s">
        <v>936</v>
      </c>
      <c r="L366" s="92" t="e">
        <f>INDEX('[26]PENINGKATAN SALURAN DRAINASE'!$D$4:$D$90,MATCH('KEGIATAN DBMSDA 2022'!K366,'[26]PENINGKATAN SALURAN DRAINASE'!$D$4:$D$90,0))</f>
        <v>#N/A</v>
      </c>
      <c r="M366" s="92" t="s">
        <v>937</v>
      </c>
      <c r="N366" s="92" t="e">
        <f>INDEX([26]!BARU_1[KELURAHAN],MATCH('KEGIATAN DBMSDA 2022'!K366,[26]!BARU_1[JUDUL],0))</f>
        <v>#REF!</v>
      </c>
      <c r="O366" s="93" t="s">
        <v>120</v>
      </c>
      <c r="P366" s="100" t="s">
        <v>707</v>
      </c>
      <c r="Q366" s="94" t="e">
        <f>#REF!&amp;" "&amp;#REF!</f>
        <v>#REF!</v>
      </c>
      <c r="R366" s="95" t="s">
        <v>66</v>
      </c>
      <c r="S366" s="87"/>
      <c r="T366" s="57">
        <f t="shared" si="79"/>
        <v>150000000</v>
      </c>
      <c r="U366" s="96" t="str">
        <f t="shared" si="78"/>
        <v>PL</v>
      </c>
      <c r="V366" s="87">
        <v>150000000</v>
      </c>
      <c r="W366" s="97" t="s">
        <v>378</v>
      </c>
      <c r="X366" s="98" t="s">
        <v>138</v>
      </c>
      <c r="Y366" s="88" t="s">
        <v>139</v>
      </c>
      <c r="Z366" s="88">
        <v>1</v>
      </c>
      <c r="AA366" s="88"/>
      <c r="AB366" s="57">
        <f t="shared" si="80"/>
        <v>350000</v>
      </c>
      <c r="AC366" s="87">
        <f>IF(AND(T366&gt;1,T366&lt;=200000000),'[26]Data Base PAKAI (INPUT)'!$E$24,IF(AND(T366&gt;200000000),'[26]Data Base PAKAI (INPUT)'!$M$24))</f>
        <v>4</v>
      </c>
      <c r="AD366" s="87">
        <f>IF(AND(T366&gt;1,T366&lt;=200000000),'[26]Data Base PAKAI (INPUT)'!$F$24,IF(AND(T366&gt;200000000,T366&lt;=1000000000),'[26]Data Base PAKAI (INPUT)'!$V$24,IF(AND(T366&gt;1000000000),'[26]Data Base PAKAI (INPUT)'!$Z$24)))</f>
        <v>1</v>
      </c>
      <c r="AE366" s="87">
        <f t="shared" si="81"/>
        <v>600000</v>
      </c>
      <c r="AF366" s="87">
        <f>IF(AND(T366&gt;1,T366&lt;=1000000000),'[26]Data Base PAKAI (INPUT)'!$E$25,IF(AND(T366&gt;1000000000,T366&lt;=5000000000),'[26]Data Base PAKAI (INPUT)'!$Y$25,IF(AND(T366&gt;5000000000,T366&lt;=10000000000),'[26]Data Base PAKAI (INPUT)'!$AG$25)))</f>
        <v>3</v>
      </c>
      <c r="AG366" s="87">
        <f>IF(AND(T366&gt;1,T366&lt;=100000000),'[26]Data Base PAKAI (INPUT)'!$F$25,IF(AND(T366&gt;100000000,T366&lt;=200000000),'[26]Data Base PAKAI (INPUT)'!$J$25,IF(AND(T366&gt;200000000,T366&lt;=250000000),'[26]Data Base PAKAI (INPUT)'!$N$25,IF(AND(T366&gt;250000000,T366&lt;=500000000),'[26]Data Base PAKAI (INPUT)'!$R$25,IF(AND(T366&gt;500000000,T366&lt;=1000000000),'[26]Data Base PAKAI (INPUT)'!$V$25,IF(AND(T366&gt;1000000000,T366&lt;=2500000000),'[26]Data Base PAKAI (INPUT)'!$Z$25,IF(AND(T366&gt;2500000000,T366&lt;=5000000000),'[26]Data Base PAKAI (INPUT)'!$AD$25,IF(AND(T366&gt;5000000000,T366&lt;=10000000000),'[26]Data Base PAKAI (INPUT)'!AH1332))))))))</f>
        <v>4</v>
      </c>
      <c r="AH366" s="87">
        <f t="shared" si="82"/>
        <v>1800000</v>
      </c>
      <c r="AI366" s="87">
        <f t="shared" si="83"/>
        <v>6000000</v>
      </c>
      <c r="AJ366" s="99">
        <f t="shared" si="84"/>
        <v>6000000</v>
      </c>
      <c r="AK366" s="87"/>
      <c r="AL366" s="57">
        <f t="shared" si="85"/>
        <v>135250000</v>
      </c>
    </row>
    <row r="367" spans="1:38" ht="43.5" thickBot="1" x14ac:dyDescent="0.3">
      <c r="A367" s="90"/>
      <c r="B367" s="90"/>
      <c r="C367" s="90"/>
      <c r="D367" s="90"/>
      <c r="E367" s="90"/>
      <c r="F367" s="90"/>
      <c r="G367" s="91"/>
      <c r="H367" s="91"/>
      <c r="I367" s="92"/>
      <c r="J367" s="110" t="s">
        <v>692</v>
      </c>
      <c r="K367" s="92" t="s">
        <v>938</v>
      </c>
      <c r="L367" s="92" t="e">
        <f>INDEX('[26]PENINGKATAN SALURAN DRAINASE'!$D$4:$D$90,MATCH('KEGIATAN DBMSDA 2022'!K367,'[26]PENINGKATAN SALURAN DRAINASE'!$D$4:$D$90,0))</f>
        <v>#N/A</v>
      </c>
      <c r="M367" s="92" t="s">
        <v>939</v>
      </c>
      <c r="N367" s="92" t="e">
        <f>INDEX([26]!BARU_1[KELURAHAN],MATCH('KEGIATAN DBMSDA 2022'!K367,[26]!BARU_1[JUDUL],0))</f>
        <v>#REF!</v>
      </c>
      <c r="O367" s="93" t="s">
        <v>120</v>
      </c>
      <c r="P367" s="100" t="s">
        <v>229</v>
      </c>
      <c r="Q367" s="94" t="e">
        <f>#REF!&amp;" "&amp;#REF!</f>
        <v>#REF!</v>
      </c>
      <c r="R367" s="95" t="s">
        <v>66</v>
      </c>
      <c r="S367" s="87"/>
      <c r="T367" s="57">
        <f t="shared" si="79"/>
        <v>200000000</v>
      </c>
      <c r="U367" s="96" t="str">
        <f t="shared" si="78"/>
        <v>PL</v>
      </c>
      <c r="V367" s="87">
        <v>200000000</v>
      </c>
      <c r="W367" s="97" t="s">
        <v>378</v>
      </c>
      <c r="X367" s="98" t="s">
        <v>138</v>
      </c>
      <c r="Y367" s="88" t="s">
        <v>139</v>
      </c>
      <c r="Z367" s="88">
        <v>1</v>
      </c>
      <c r="AA367" s="88"/>
      <c r="AB367" s="57">
        <f t="shared" si="80"/>
        <v>350000</v>
      </c>
      <c r="AC367" s="87">
        <f>IF(AND(T367&gt;1,T367&lt;=200000000),'[26]Data Base PAKAI (INPUT)'!$E$24,IF(AND(T367&gt;200000000),'[26]Data Base PAKAI (INPUT)'!$M$24))</f>
        <v>4</v>
      </c>
      <c r="AD367" s="87">
        <f>IF(AND(T367&gt;1,T367&lt;=200000000),'[26]Data Base PAKAI (INPUT)'!$F$24,IF(AND(T367&gt;200000000,T367&lt;=1000000000),'[26]Data Base PAKAI (INPUT)'!$V$24,IF(AND(T367&gt;1000000000),'[26]Data Base PAKAI (INPUT)'!$Z$24)))</f>
        <v>1</v>
      </c>
      <c r="AE367" s="87">
        <f t="shared" si="81"/>
        <v>600000</v>
      </c>
      <c r="AF367" s="87">
        <f>IF(AND(T367&gt;1,T367&lt;=1000000000),'[26]Data Base PAKAI (INPUT)'!$E$25,IF(AND(T367&gt;1000000000,T367&lt;=5000000000),'[26]Data Base PAKAI (INPUT)'!$Y$25,IF(AND(T367&gt;5000000000,T367&lt;=10000000000),'[26]Data Base PAKAI (INPUT)'!$AG$25)))</f>
        <v>3</v>
      </c>
      <c r="AG367" s="87">
        <f>IF(AND(T367&gt;1,T367&lt;=100000000),'[26]Data Base PAKAI (INPUT)'!$F$25,IF(AND(T367&gt;100000000,T367&lt;=200000000),'[26]Data Base PAKAI (INPUT)'!$J$25,IF(AND(T367&gt;200000000,T367&lt;=250000000),'[26]Data Base PAKAI (INPUT)'!$N$25,IF(AND(T367&gt;250000000,T367&lt;=500000000),'[26]Data Base PAKAI (INPUT)'!$R$25,IF(AND(T367&gt;500000000,T367&lt;=1000000000),'[26]Data Base PAKAI (INPUT)'!$V$25,IF(AND(T367&gt;1000000000,T367&lt;=2500000000),'[26]Data Base PAKAI (INPUT)'!$Z$25,IF(AND(T367&gt;2500000000,T367&lt;=5000000000),'[26]Data Base PAKAI (INPUT)'!$AD$25,IF(AND(T367&gt;5000000000,T367&lt;=10000000000),'[26]Data Base PAKAI (INPUT)'!AH1333))))))))</f>
        <v>4</v>
      </c>
      <c r="AH367" s="87">
        <f t="shared" si="82"/>
        <v>1800000</v>
      </c>
      <c r="AI367" s="87">
        <f t="shared" si="83"/>
        <v>8000000</v>
      </c>
      <c r="AJ367" s="99">
        <f t="shared" si="84"/>
        <v>8000000</v>
      </c>
      <c r="AK367" s="87"/>
      <c r="AL367" s="57">
        <f t="shared" si="85"/>
        <v>181250000</v>
      </c>
    </row>
    <row r="368" spans="1:38" ht="43.5" thickBot="1" x14ac:dyDescent="0.3">
      <c r="A368" s="90"/>
      <c r="B368" s="90"/>
      <c r="C368" s="90"/>
      <c r="D368" s="90"/>
      <c r="E368" s="90"/>
      <c r="F368" s="90"/>
      <c r="G368" s="91"/>
      <c r="H368" s="91"/>
      <c r="I368" s="92"/>
      <c r="J368" s="110" t="s">
        <v>692</v>
      </c>
      <c r="K368" s="92" t="s">
        <v>940</v>
      </c>
      <c r="L368" s="92" t="e">
        <f>INDEX('[26]PENINGKATAN SALURAN DRAINASE'!$D$4:$D$90,MATCH('KEGIATAN DBMSDA 2022'!K368,'[26]PENINGKATAN SALURAN DRAINASE'!$D$4:$D$90,0))</f>
        <v>#N/A</v>
      </c>
      <c r="M368" s="92" t="s">
        <v>941</v>
      </c>
      <c r="N368" s="92" t="e">
        <f>INDEX([26]!BARU_1[KELURAHAN],MATCH('KEGIATAN DBMSDA 2022'!K368,[26]!BARU_1[JUDUL],0))</f>
        <v>#REF!</v>
      </c>
      <c r="O368" s="93" t="s">
        <v>124</v>
      </c>
      <c r="P368" s="100" t="s">
        <v>289</v>
      </c>
      <c r="Q368" s="94" t="e">
        <f>#REF!&amp;" "&amp;#REF!</f>
        <v>#REF!</v>
      </c>
      <c r="R368" s="95" t="s">
        <v>66</v>
      </c>
      <c r="S368" s="87"/>
      <c r="T368" s="57">
        <f t="shared" si="79"/>
        <v>150000000</v>
      </c>
      <c r="U368" s="96" t="str">
        <f t="shared" si="78"/>
        <v>PL</v>
      </c>
      <c r="V368" s="87">
        <v>150000000</v>
      </c>
      <c r="W368" s="97" t="s">
        <v>378</v>
      </c>
      <c r="X368" s="98" t="s">
        <v>138</v>
      </c>
      <c r="Y368" s="88" t="s">
        <v>139</v>
      </c>
      <c r="Z368" s="88">
        <v>1</v>
      </c>
      <c r="AA368" s="88"/>
      <c r="AB368" s="57">
        <f t="shared" si="80"/>
        <v>350000</v>
      </c>
      <c r="AC368" s="87">
        <f>IF(AND(T368&gt;1,T368&lt;=200000000),'[26]Data Base PAKAI (INPUT)'!$E$24,IF(AND(T368&gt;200000000),'[26]Data Base PAKAI (INPUT)'!$M$24))</f>
        <v>4</v>
      </c>
      <c r="AD368" s="87">
        <f>IF(AND(T368&gt;1,T368&lt;=200000000),'[26]Data Base PAKAI (INPUT)'!$F$24,IF(AND(T368&gt;200000000,T368&lt;=1000000000),'[26]Data Base PAKAI (INPUT)'!$V$24,IF(AND(T368&gt;1000000000),'[26]Data Base PAKAI (INPUT)'!$Z$24)))</f>
        <v>1</v>
      </c>
      <c r="AE368" s="87">
        <f t="shared" si="81"/>
        <v>600000</v>
      </c>
      <c r="AF368" s="87">
        <f>IF(AND(T368&gt;1,T368&lt;=1000000000),'[26]Data Base PAKAI (INPUT)'!$E$25,IF(AND(T368&gt;1000000000,T368&lt;=5000000000),'[26]Data Base PAKAI (INPUT)'!$Y$25,IF(AND(T368&gt;5000000000,T368&lt;=10000000000),'[26]Data Base PAKAI (INPUT)'!$AG$25)))</f>
        <v>3</v>
      </c>
      <c r="AG368" s="87">
        <f>IF(AND(T368&gt;1,T368&lt;=100000000),'[26]Data Base PAKAI (INPUT)'!$F$25,IF(AND(T368&gt;100000000,T368&lt;=200000000),'[26]Data Base PAKAI (INPUT)'!$J$25,IF(AND(T368&gt;200000000,T368&lt;=250000000),'[26]Data Base PAKAI (INPUT)'!$N$25,IF(AND(T368&gt;250000000,T368&lt;=500000000),'[26]Data Base PAKAI (INPUT)'!$R$25,IF(AND(T368&gt;500000000,T368&lt;=1000000000),'[26]Data Base PAKAI (INPUT)'!$V$25,IF(AND(T368&gt;1000000000,T368&lt;=2500000000),'[26]Data Base PAKAI (INPUT)'!$Z$25,IF(AND(T368&gt;2500000000,T368&lt;=5000000000),'[26]Data Base PAKAI (INPUT)'!$AD$25,IF(AND(T368&gt;5000000000,T368&lt;=10000000000),'[26]Data Base PAKAI (INPUT)'!AH1334))))))))</f>
        <v>4</v>
      </c>
      <c r="AH368" s="87">
        <f t="shared" si="82"/>
        <v>1800000</v>
      </c>
      <c r="AI368" s="87">
        <f t="shared" si="83"/>
        <v>6000000</v>
      </c>
      <c r="AJ368" s="99">
        <f t="shared" si="84"/>
        <v>6000000</v>
      </c>
      <c r="AK368" s="87"/>
      <c r="AL368" s="57">
        <f t="shared" si="85"/>
        <v>135250000</v>
      </c>
    </row>
    <row r="369" spans="1:38" ht="43.5" thickBot="1" x14ac:dyDescent="0.3">
      <c r="A369" s="90"/>
      <c r="B369" s="90"/>
      <c r="C369" s="90"/>
      <c r="D369" s="90"/>
      <c r="E369" s="90"/>
      <c r="F369" s="90"/>
      <c r="G369" s="91"/>
      <c r="H369" s="91"/>
      <c r="I369" s="92"/>
      <c r="J369" s="110" t="s">
        <v>692</v>
      </c>
      <c r="K369" s="92" t="s">
        <v>942</v>
      </c>
      <c r="L369" s="92" t="e">
        <f>INDEX('[26]PENINGKATAN SALURAN DRAINASE'!$D$4:$D$90,MATCH('KEGIATAN DBMSDA 2022'!K369,'[26]PENINGKATAN SALURAN DRAINASE'!$D$4:$D$90,0))</f>
        <v>#N/A</v>
      </c>
      <c r="M369" s="92" t="s">
        <v>943</v>
      </c>
      <c r="N369" s="92" t="e">
        <f>INDEX([26]!BARU_1[KELURAHAN],MATCH('KEGIATAN DBMSDA 2022'!K369,[26]!BARU_1[JUDUL],0))</f>
        <v>#REF!</v>
      </c>
      <c r="O369" s="93" t="s">
        <v>124</v>
      </c>
      <c r="P369" s="100" t="s">
        <v>944</v>
      </c>
      <c r="Q369" s="94" t="e">
        <f>#REF!&amp;" "&amp;#REF!</f>
        <v>#REF!</v>
      </c>
      <c r="R369" s="95" t="s">
        <v>66</v>
      </c>
      <c r="S369" s="87"/>
      <c r="T369" s="57">
        <f t="shared" si="79"/>
        <v>300000000</v>
      </c>
      <c r="U369" s="96" t="str">
        <f t="shared" si="78"/>
        <v>LELANG</v>
      </c>
      <c r="V369" s="87">
        <v>300000000</v>
      </c>
      <c r="W369" s="97" t="s">
        <v>378</v>
      </c>
      <c r="X369" s="98" t="s">
        <v>138</v>
      </c>
      <c r="Y369" s="98" t="s">
        <v>139</v>
      </c>
      <c r="Z369" s="88">
        <v>1</v>
      </c>
      <c r="AA369" s="98"/>
      <c r="AB369" s="57">
        <f t="shared" si="80"/>
        <v>750000</v>
      </c>
      <c r="AC369" s="87">
        <f>IF(AND(T369&gt;1,T369&lt;=200000000),'[26]Data Base PAKAI (INPUT)'!$E$24,IF(AND(T369&gt;200000000),'[26]Data Base PAKAI (INPUT)'!$M$24))</f>
        <v>6</v>
      </c>
      <c r="AD369" s="87">
        <f>IF(AND(T369&gt;1,T369&lt;=200000000),'[26]Data Base PAKAI (INPUT)'!$F$24,IF(AND(T369&gt;200000000,T369&lt;=1000000000),'[26]Data Base PAKAI (INPUT)'!$V$24,IF(AND(T369&gt;1000000000),'[26]Data Base PAKAI (INPUT)'!$Z$24)))</f>
        <v>2</v>
      </c>
      <c r="AE369" s="87">
        <f t="shared" si="81"/>
        <v>1800000</v>
      </c>
      <c r="AF369" s="87">
        <f>IF(AND(T369&gt;1,T369&lt;=1000000000),'[26]Data Base PAKAI (INPUT)'!$E$25,IF(AND(T369&gt;1000000000,T369&lt;=5000000000),'[26]Data Base PAKAI (INPUT)'!$Y$25,IF(AND(T369&gt;5000000000,T369&lt;=10000000000),'[26]Data Base PAKAI (INPUT)'!$AG$25)))</f>
        <v>3</v>
      </c>
      <c r="AG369" s="87">
        <f>IF(AND(T369&gt;1,T369&lt;=100000000),'[26]Data Base PAKAI (INPUT)'!$F$25,IF(AND(T369&gt;100000000,T369&lt;=200000000),'[26]Data Base PAKAI (INPUT)'!$J$25,IF(AND(T369&gt;200000000,T369&lt;=250000000),'[26]Data Base PAKAI (INPUT)'!$N$25,IF(AND(T369&gt;250000000,T369&lt;=500000000),'[26]Data Base PAKAI (INPUT)'!$R$25,IF(AND(T369&gt;500000000,T369&lt;=1000000000),'[26]Data Base PAKAI (INPUT)'!$V$25,IF(AND(T369&gt;1000000000,T369&lt;=2500000000),'[26]Data Base PAKAI (INPUT)'!$Z$25,IF(AND(T369&gt;2500000000,T369&lt;=5000000000),'[26]Data Base PAKAI (INPUT)'!$AD$25,IF(AND(T369&gt;5000000000,T369&lt;=10000000000),'[26]Data Base PAKAI (INPUT)'!AH1335))))))))</f>
        <v>6</v>
      </c>
      <c r="AH369" s="87">
        <f t="shared" si="82"/>
        <v>2700000</v>
      </c>
      <c r="AI369" s="87">
        <f t="shared" si="83"/>
        <v>12000000</v>
      </c>
      <c r="AJ369" s="99">
        <f t="shared" si="84"/>
        <v>12000000</v>
      </c>
      <c r="AK369" s="87"/>
      <c r="AL369" s="57">
        <f t="shared" si="85"/>
        <v>270750000</v>
      </c>
    </row>
    <row r="370" spans="1:38" ht="43.5" thickBot="1" x14ac:dyDescent="0.3">
      <c r="A370" s="90"/>
      <c r="B370" s="90"/>
      <c r="C370" s="90"/>
      <c r="D370" s="90"/>
      <c r="E370" s="90"/>
      <c r="F370" s="90"/>
      <c r="G370" s="91"/>
      <c r="H370" s="91"/>
      <c r="I370" s="92"/>
      <c r="J370" s="110" t="s">
        <v>692</v>
      </c>
      <c r="K370" s="92" t="s">
        <v>945</v>
      </c>
      <c r="L370" s="92" t="e">
        <f>INDEX('[26]PENINGKATAN SALURAN DRAINASE'!$D$4:$D$90,MATCH('KEGIATAN DBMSDA 2022'!K370,'[26]PENINGKATAN SALURAN DRAINASE'!$D$4:$D$90,0))</f>
        <v>#N/A</v>
      </c>
      <c r="M370" s="92" t="s">
        <v>946</v>
      </c>
      <c r="N370" s="92" t="e">
        <f>INDEX([26]!BARU_1[KELURAHAN],MATCH('KEGIATAN DBMSDA 2022'!K370,[26]!BARU_1[JUDUL],0))</f>
        <v>#REF!</v>
      </c>
      <c r="O370" s="93" t="s">
        <v>124</v>
      </c>
      <c r="P370" s="100" t="s">
        <v>229</v>
      </c>
      <c r="Q370" s="94" t="e">
        <f>#REF!&amp;" "&amp;#REF!</f>
        <v>#REF!</v>
      </c>
      <c r="R370" s="95" t="s">
        <v>66</v>
      </c>
      <c r="S370" s="87"/>
      <c r="T370" s="57">
        <f t="shared" si="79"/>
        <v>200000000</v>
      </c>
      <c r="U370" s="96" t="str">
        <f t="shared" si="78"/>
        <v>PL</v>
      </c>
      <c r="V370" s="87">
        <v>200000000</v>
      </c>
      <c r="W370" s="97" t="s">
        <v>378</v>
      </c>
      <c r="X370" s="98" t="s">
        <v>138</v>
      </c>
      <c r="Y370" s="88" t="s">
        <v>139</v>
      </c>
      <c r="Z370" s="88">
        <v>1</v>
      </c>
      <c r="AA370" s="88"/>
      <c r="AB370" s="57">
        <f t="shared" si="80"/>
        <v>350000</v>
      </c>
      <c r="AC370" s="87">
        <f>IF(AND(T370&gt;1,T370&lt;=200000000),'[26]Data Base PAKAI (INPUT)'!$E$24,IF(AND(T370&gt;200000000),'[26]Data Base PAKAI (INPUT)'!$M$24))</f>
        <v>4</v>
      </c>
      <c r="AD370" s="87">
        <f>IF(AND(T370&gt;1,T370&lt;=200000000),'[26]Data Base PAKAI (INPUT)'!$F$24,IF(AND(T370&gt;200000000,T370&lt;=1000000000),'[26]Data Base PAKAI (INPUT)'!$V$24,IF(AND(T370&gt;1000000000),'[26]Data Base PAKAI (INPUT)'!$Z$24)))</f>
        <v>1</v>
      </c>
      <c r="AE370" s="87">
        <f t="shared" si="81"/>
        <v>600000</v>
      </c>
      <c r="AF370" s="87">
        <f>IF(AND(T370&gt;1,T370&lt;=1000000000),'[26]Data Base PAKAI (INPUT)'!$E$25,IF(AND(T370&gt;1000000000,T370&lt;=5000000000),'[26]Data Base PAKAI (INPUT)'!$Y$25,IF(AND(T370&gt;5000000000,T370&lt;=10000000000),'[26]Data Base PAKAI (INPUT)'!$AG$25)))</f>
        <v>3</v>
      </c>
      <c r="AG370" s="87">
        <f>IF(AND(T370&gt;1,T370&lt;=100000000),'[26]Data Base PAKAI (INPUT)'!$F$25,IF(AND(T370&gt;100000000,T370&lt;=200000000),'[26]Data Base PAKAI (INPUT)'!$J$25,IF(AND(T370&gt;200000000,T370&lt;=250000000),'[26]Data Base PAKAI (INPUT)'!$N$25,IF(AND(T370&gt;250000000,T370&lt;=500000000),'[26]Data Base PAKAI (INPUT)'!$R$25,IF(AND(T370&gt;500000000,T370&lt;=1000000000),'[26]Data Base PAKAI (INPUT)'!$V$25,IF(AND(T370&gt;1000000000,T370&lt;=2500000000),'[26]Data Base PAKAI (INPUT)'!$Z$25,IF(AND(T370&gt;2500000000,T370&lt;=5000000000),'[26]Data Base PAKAI (INPUT)'!$AD$25,IF(AND(T370&gt;5000000000,T370&lt;=10000000000),'[26]Data Base PAKAI (INPUT)'!AH1336))))))))</f>
        <v>4</v>
      </c>
      <c r="AH370" s="87">
        <f t="shared" si="82"/>
        <v>1800000</v>
      </c>
      <c r="AI370" s="87">
        <f t="shared" si="83"/>
        <v>8000000</v>
      </c>
      <c r="AJ370" s="99">
        <f t="shared" si="84"/>
        <v>8000000</v>
      </c>
      <c r="AK370" s="87"/>
      <c r="AL370" s="57">
        <f t="shared" si="85"/>
        <v>181250000</v>
      </c>
    </row>
    <row r="371" spans="1:38" ht="57.75" thickBot="1" x14ac:dyDescent="0.3">
      <c r="A371" s="90"/>
      <c r="B371" s="90"/>
      <c r="C371" s="90"/>
      <c r="D371" s="90"/>
      <c r="E371" s="90"/>
      <c r="F371" s="90"/>
      <c r="G371" s="91"/>
      <c r="H371" s="91"/>
      <c r="I371" s="92"/>
      <c r="J371" s="110" t="s">
        <v>692</v>
      </c>
      <c r="K371" s="92" t="s">
        <v>947</v>
      </c>
      <c r="L371" s="92" t="e">
        <f>INDEX('[26]PENINGKATAN SALURAN DRAINASE'!$D$4:$D$90,MATCH('KEGIATAN DBMSDA 2022'!K371,'[26]PENINGKATAN SALURAN DRAINASE'!$D$4:$D$90,0))</f>
        <v>#N/A</v>
      </c>
      <c r="M371" s="92" t="s">
        <v>948</v>
      </c>
      <c r="N371" s="92" t="e">
        <f>INDEX([26]!BARU_1[KELURAHAN],MATCH('KEGIATAN DBMSDA 2022'!K371,[26]!BARU_1[JUDUL],0))</f>
        <v>#REF!</v>
      </c>
      <c r="O371" s="93" t="s">
        <v>124</v>
      </c>
      <c r="P371" s="100" t="s">
        <v>249</v>
      </c>
      <c r="Q371" s="94" t="e">
        <f>#REF!&amp;" "&amp;#REF!</f>
        <v>#REF!</v>
      </c>
      <c r="R371" s="95" t="s">
        <v>66</v>
      </c>
      <c r="S371" s="87"/>
      <c r="T371" s="57">
        <f t="shared" si="79"/>
        <v>200000000</v>
      </c>
      <c r="U371" s="96" t="str">
        <f t="shared" si="78"/>
        <v>PL</v>
      </c>
      <c r="V371" s="87">
        <v>200000000</v>
      </c>
      <c r="W371" s="97" t="s">
        <v>378</v>
      </c>
      <c r="X371" s="98" t="s">
        <v>138</v>
      </c>
      <c r="Y371" s="88" t="s">
        <v>139</v>
      </c>
      <c r="Z371" s="88">
        <v>1</v>
      </c>
      <c r="AA371" s="88"/>
      <c r="AB371" s="57">
        <f t="shared" si="80"/>
        <v>350000</v>
      </c>
      <c r="AC371" s="87">
        <f>IF(AND(T371&gt;1,T371&lt;=200000000),'[26]Data Base PAKAI (INPUT)'!$E$24,IF(AND(T371&gt;200000000),'[26]Data Base PAKAI (INPUT)'!$M$24))</f>
        <v>4</v>
      </c>
      <c r="AD371" s="87">
        <f>IF(AND(T371&gt;1,T371&lt;=200000000),'[26]Data Base PAKAI (INPUT)'!$F$24,IF(AND(T371&gt;200000000,T371&lt;=1000000000),'[26]Data Base PAKAI (INPUT)'!$V$24,IF(AND(T371&gt;1000000000),'[26]Data Base PAKAI (INPUT)'!$Z$24)))</f>
        <v>1</v>
      </c>
      <c r="AE371" s="87">
        <f t="shared" si="81"/>
        <v>600000</v>
      </c>
      <c r="AF371" s="87">
        <f>IF(AND(T371&gt;1,T371&lt;=1000000000),'[26]Data Base PAKAI (INPUT)'!$E$25,IF(AND(T371&gt;1000000000,T371&lt;=5000000000),'[26]Data Base PAKAI (INPUT)'!$Y$25,IF(AND(T371&gt;5000000000,T371&lt;=10000000000),'[26]Data Base PAKAI (INPUT)'!$AG$25)))</f>
        <v>3</v>
      </c>
      <c r="AG371" s="87">
        <f>IF(AND(T371&gt;1,T371&lt;=100000000),'[26]Data Base PAKAI (INPUT)'!$F$25,IF(AND(T371&gt;100000000,T371&lt;=200000000),'[26]Data Base PAKAI (INPUT)'!$J$25,IF(AND(T371&gt;200000000,T371&lt;=250000000),'[26]Data Base PAKAI (INPUT)'!$N$25,IF(AND(T371&gt;250000000,T371&lt;=500000000),'[26]Data Base PAKAI (INPUT)'!$R$25,IF(AND(T371&gt;500000000,T371&lt;=1000000000),'[26]Data Base PAKAI (INPUT)'!$V$25,IF(AND(T371&gt;1000000000,T371&lt;=2500000000),'[26]Data Base PAKAI (INPUT)'!$Z$25,IF(AND(T371&gt;2500000000,T371&lt;=5000000000),'[26]Data Base PAKAI (INPUT)'!$AD$25,IF(AND(T371&gt;5000000000,T371&lt;=10000000000),'[26]Data Base PAKAI (INPUT)'!AH1337))))))))</f>
        <v>4</v>
      </c>
      <c r="AH371" s="87">
        <f t="shared" si="82"/>
        <v>1800000</v>
      </c>
      <c r="AI371" s="87">
        <f t="shared" si="83"/>
        <v>8000000</v>
      </c>
      <c r="AJ371" s="99">
        <f t="shared" si="84"/>
        <v>8000000</v>
      </c>
      <c r="AK371" s="87"/>
      <c r="AL371" s="57">
        <f t="shared" si="85"/>
        <v>181250000</v>
      </c>
    </row>
    <row r="372" spans="1:38" ht="43.5" thickBot="1" x14ac:dyDescent="0.3">
      <c r="A372" s="90"/>
      <c r="B372" s="90"/>
      <c r="C372" s="90"/>
      <c r="D372" s="90"/>
      <c r="E372" s="90"/>
      <c r="F372" s="90"/>
      <c r="G372" s="91"/>
      <c r="H372" s="91"/>
      <c r="I372" s="92"/>
      <c r="J372" s="92" t="s">
        <v>692</v>
      </c>
      <c r="K372" s="92" t="s">
        <v>949</v>
      </c>
      <c r="L372" s="92" t="e">
        <f>INDEX('[26]PENINGKATAN SALURAN DRAINASE'!$D$4:$D$90,MATCH('KEGIATAN DBMSDA 2022'!K372,'[26]PENINGKATAN SALURAN DRAINASE'!$D$4:$D$90,0))</f>
        <v>#N/A</v>
      </c>
      <c r="M372" s="92" t="s">
        <v>950</v>
      </c>
      <c r="N372" s="92" t="e">
        <f>INDEX([26]!BARU_1[KELURAHAN],MATCH('KEGIATAN DBMSDA 2022'!K372,[26]!BARU_1[JUDUL],0))</f>
        <v>#REF!</v>
      </c>
      <c r="O372" s="93" t="s">
        <v>201</v>
      </c>
      <c r="P372" s="100"/>
      <c r="Q372" s="94" t="e">
        <f>#REF!&amp;" "&amp;#REF!</f>
        <v>#REF!</v>
      </c>
      <c r="R372" s="95" t="s">
        <v>66</v>
      </c>
      <c r="S372" s="87"/>
      <c r="T372" s="57">
        <f t="shared" si="79"/>
        <v>100000000</v>
      </c>
      <c r="U372" s="96" t="str">
        <f t="shared" si="78"/>
        <v>PL</v>
      </c>
      <c r="V372" s="87">
        <v>100000000</v>
      </c>
      <c r="W372" s="97" t="s">
        <v>951</v>
      </c>
      <c r="X372" s="98" t="s">
        <v>150</v>
      </c>
      <c r="Y372" s="88" t="s">
        <v>139</v>
      </c>
      <c r="Z372" s="88">
        <v>1</v>
      </c>
      <c r="AA372" s="88"/>
      <c r="AB372" s="57">
        <f t="shared" si="80"/>
        <v>350000</v>
      </c>
      <c r="AC372" s="87">
        <f>IF(AND(T372&gt;1,T372&lt;=200000000),'[26]Data Base PAKAI (INPUT)'!$E$24,IF(AND(T372&gt;200000000),'[26]Data Base PAKAI (INPUT)'!$M$24))</f>
        <v>4</v>
      </c>
      <c r="AD372" s="87">
        <f>IF(AND(T372&gt;1,T372&lt;=200000000),'[26]Data Base PAKAI (INPUT)'!$F$24,IF(AND(T372&gt;200000000,T372&lt;=1000000000),'[26]Data Base PAKAI (INPUT)'!$V$24,IF(AND(T372&gt;1000000000),'[26]Data Base PAKAI (INPUT)'!$Z$24)))</f>
        <v>1</v>
      </c>
      <c r="AE372" s="87">
        <f t="shared" si="81"/>
        <v>600000</v>
      </c>
      <c r="AF372" s="87">
        <f>IF(AND(T372&gt;1,T372&lt;=1000000000),'[26]Data Base PAKAI (INPUT)'!$E$25,IF(AND(T372&gt;1000000000,T372&lt;=5000000000),'[26]Data Base PAKAI (INPUT)'!$Y$25,IF(AND(T372&gt;5000000000,T372&lt;=10000000000),'[26]Data Base PAKAI (INPUT)'!$AG$25)))</f>
        <v>3</v>
      </c>
      <c r="AG372" s="87">
        <f>IF(AND(T372&gt;1,T372&lt;=100000000),'[26]Data Base PAKAI (INPUT)'!$F$25,IF(AND(T372&gt;100000000,T372&lt;=200000000),'[26]Data Base PAKAI (INPUT)'!$J$25,IF(AND(T372&gt;200000000,T372&lt;=250000000),'[26]Data Base PAKAI (INPUT)'!$N$25,IF(AND(T372&gt;250000000,T372&lt;=500000000),'[26]Data Base PAKAI (INPUT)'!$R$25,IF(AND(T372&gt;500000000,T372&lt;=1000000000),'[26]Data Base PAKAI (INPUT)'!$V$25,IF(AND(T372&gt;1000000000,T372&lt;=2500000000),'[26]Data Base PAKAI (INPUT)'!$Z$25,IF(AND(T372&gt;2500000000,T372&lt;=5000000000),'[26]Data Base PAKAI (INPUT)'!$AD$25,IF(AND(T372&gt;5000000000,T372&lt;=10000000000),'[26]Data Base PAKAI (INPUT)'!AH1338))))))))</f>
        <v>3</v>
      </c>
      <c r="AH372" s="87">
        <f t="shared" si="82"/>
        <v>1350000</v>
      </c>
      <c r="AI372" s="87">
        <f t="shared" si="83"/>
        <v>4000000</v>
      </c>
      <c r="AJ372" s="99">
        <f t="shared" si="84"/>
        <v>4000000</v>
      </c>
      <c r="AK372" s="87"/>
      <c r="AL372" s="57">
        <f t="shared" si="85"/>
        <v>89700000</v>
      </c>
    </row>
    <row r="373" spans="1:38" ht="43.5" thickBot="1" x14ac:dyDescent="0.3">
      <c r="A373" s="90"/>
      <c r="B373" s="90"/>
      <c r="C373" s="90"/>
      <c r="D373" s="90"/>
      <c r="E373" s="90"/>
      <c r="F373" s="90"/>
      <c r="G373" s="91"/>
      <c r="H373" s="91"/>
      <c r="I373" s="92"/>
      <c r="J373" s="110" t="s">
        <v>692</v>
      </c>
      <c r="K373" s="92" t="s">
        <v>952</v>
      </c>
      <c r="L373" s="92" t="e">
        <f>INDEX('[26]PENINGKATAN SALURAN DRAINASE'!$D$4:$D$90,MATCH('KEGIATAN DBMSDA 2022'!K373,'[26]PENINGKATAN SALURAN DRAINASE'!$D$4:$D$90,0))</f>
        <v>#N/A</v>
      </c>
      <c r="M373" s="92" t="s">
        <v>952</v>
      </c>
      <c r="N373" s="93" t="s">
        <v>170</v>
      </c>
      <c r="O373" s="93" t="s">
        <v>171</v>
      </c>
      <c r="P373" s="100" t="s">
        <v>182</v>
      </c>
      <c r="Q373" s="94" t="e">
        <f>#REF!&amp;" "&amp;#REF!</f>
        <v>#REF!</v>
      </c>
      <c r="R373" s="95" t="s">
        <v>66</v>
      </c>
      <c r="S373" s="87">
        <v>800000000</v>
      </c>
      <c r="T373" s="57">
        <f t="shared" ref="T373:T382" si="86">S373+V373</f>
        <v>800000000</v>
      </c>
      <c r="U373" s="96" t="str">
        <f t="shared" si="78"/>
        <v>LELANG</v>
      </c>
      <c r="V373" s="87"/>
      <c r="W373" s="97"/>
      <c r="X373" s="98"/>
      <c r="Y373" s="98" t="s">
        <v>209</v>
      </c>
      <c r="Z373" s="88">
        <v>1</v>
      </c>
      <c r="AA373" s="98"/>
      <c r="AB373" s="57">
        <f t="shared" si="80"/>
        <v>750000</v>
      </c>
      <c r="AC373" s="87">
        <f>IF(AND(T373&gt;1,T373&lt;=200000000),'[26]Data Base PAKAI (INPUT)'!$E$24,IF(AND(T373&gt;200000000),'[26]Data Base PAKAI (INPUT)'!$M$24))</f>
        <v>6</v>
      </c>
      <c r="AD373" s="87">
        <f>IF(AND(T373&gt;1,T373&lt;=200000000),'[26]Data Base PAKAI (INPUT)'!$F$24,IF(AND(T373&gt;200000000,T373&lt;=1000000000),'[26]Data Base PAKAI (INPUT)'!$V$24,IF(AND(T373&gt;1000000000),'[26]Data Base PAKAI (INPUT)'!$Z$24)))</f>
        <v>2</v>
      </c>
      <c r="AE373" s="87">
        <f t="shared" si="81"/>
        <v>1800000</v>
      </c>
      <c r="AF373" s="87">
        <f>IF(AND(T373&gt;1,T373&lt;=1000000000),'[26]Data Base PAKAI (INPUT)'!$E$25,IF(AND(T373&gt;1000000000,T373&lt;=5000000000),'[26]Data Base PAKAI (INPUT)'!$Y$25,IF(AND(T373&gt;5000000000,T373&lt;=10000000000),'[26]Data Base PAKAI (INPUT)'!$AG$25)))</f>
        <v>3</v>
      </c>
      <c r="AG373" s="87">
        <f>IF(AND(T373&gt;1,T373&lt;=100000000),'[26]Data Base PAKAI (INPUT)'!$F$25,IF(AND(T373&gt;100000000,T373&lt;=200000000),'[26]Data Base PAKAI (INPUT)'!$J$25,IF(AND(T373&gt;200000000,T373&lt;=250000000),'[26]Data Base PAKAI (INPUT)'!$N$25,IF(AND(T373&gt;250000000,T373&lt;=500000000),'[26]Data Base PAKAI (INPUT)'!$R$25,IF(AND(T373&gt;500000000,T373&lt;=1000000000),'[26]Data Base PAKAI (INPUT)'!$V$25,IF(AND(T373&gt;1000000000,T373&lt;=2500000000),'[26]Data Base PAKAI (INPUT)'!$Z$25,IF(AND(T373&gt;2500000000,T373&lt;=5000000000),'[26]Data Base PAKAI (INPUT)'!$AD$25,IF(AND(T373&gt;5000000000,T373&lt;=10000000000),'[26]Data Base PAKAI (INPUT)'!AH1340))))))))</f>
        <v>7</v>
      </c>
      <c r="AH373" s="87">
        <f t="shared" si="82"/>
        <v>3150000</v>
      </c>
      <c r="AI373" s="87">
        <f t="shared" si="83"/>
        <v>32000000</v>
      </c>
      <c r="AJ373" s="99">
        <f t="shared" si="84"/>
        <v>32000000</v>
      </c>
      <c r="AK373" s="87"/>
      <c r="AL373" s="57">
        <f t="shared" si="85"/>
        <v>730300000</v>
      </c>
    </row>
    <row r="374" spans="1:38" ht="43.5" thickBot="1" x14ac:dyDescent="0.3">
      <c r="A374" s="90"/>
      <c r="B374" s="90"/>
      <c r="C374" s="90"/>
      <c r="D374" s="90"/>
      <c r="E374" s="90"/>
      <c r="F374" s="90"/>
      <c r="G374" s="91"/>
      <c r="H374" s="91"/>
      <c r="I374" s="92"/>
      <c r="J374" s="110" t="s">
        <v>692</v>
      </c>
      <c r="K374" s="92" t="s">
        <v>953</v>
      </c>
      <c r="L374" s="92" t="e">
        <f>INDEX('[26]PENINGKATAN SALURAN DRAINASE'!$D$4:$D$90,MATCH('KEGIATAN DBMSDA 2022'!K374,'[26]PENINGKATAN SALURAN DRAINASE'!$D$4:$D$90,0))</f>
        <v>#N/A</v>
      </c>
      <c r="M374" s="92" t="s">
        <v>953</v>
      </c>
      <c r="N374" s="93"/>
      <c r="O374" s="93" t="s">
        <v>264</v>
      </c>
      <c r="P374" s="100" t="s">
        <v>954</v>
      </c>
      <c r="Q374" s="94" t="e">
        <f>#REF!&amp;" "&amp;#REF!</f>
        <v>#REF!</v>
      </c>
      <c r="R374" s="95" t="s">
        <v>66</v>
      </c>
      <c r="S374" s="87">
        <v>1500000000</v>
      </c>
      <c r="T374" s="57">
        <f t="shared" si="86"/>
        <v>1500000000</v>
      </c>
      <c r="U374" s="96" t="str">
        <f t="shared" si="78"/>
        <v>LELANG</v>
      </c>
      <c r="V374" s="87"/>
      <c r="W374" s="97"/>
      <c r="X374" s="98"/>
      <c r="Y374" s="109" t="s">
        <v>129</v>
      </c>
      <c r="Z374" s="88">
        <v>1</v>
      </c>
      <c r="AA374" s="98"/>
      <c r="AB374" s="57">
        <f t="shared" si="80"/>
        <v>750000</v>
      </c>
      <c r="AC374" s="87">
        <f>IF(AND(T374&gt;1,T374&lt;=200000000),'[26]Data Base PAKAI (INPUT)'!$E$24,IF(AND(T374&gt;200000000),'[26]Data Base PAKAI (INPUT)'!$M$24))</f>
        <v>6</v>
      </c>
      <c r="AD374" s="87">
        <f>IF(AND(T374&gt;1,T374&lt;=200000000),'[26]Data Base PAKAI (INPUT)'!$F$24,IF(AND(T374&gt;200000000,T374&lt;=1000000000),'[26]Data Base PAKAI (INPUT)'!$V$24,IF(AND(T374&gt;1000000000),'[26]Data Base PAKAI (INPUT)'!$Z$24)))</f>
        <v>3</v>
      </c>
      <c r="AE374" s="87">
        <f t="shared" si="81"/>
        <v>2700000</v>
      </c>
      <c r="AF374" s="87">
        <f>IF(AND(T374&gt;1,T374&lt;=1000000000),'[26]Data Base PAKAI (INPUT)'!$E$25,IF(AND(T374&gt;1000000000,T374&lt;=5000000000),'[26]Data Base PAKAI (INPUT)'!$Y$25,IF(AND(T374&gt;5000000000,T374&lt;=10000000000),'[26]Data Base PAKAI (INPUT)'!$AG$25)))</f>
        <v>4</v>
      </c>
      <c r="AG374" s="87">
        <f>IF(AND(T374&gt;1,T374&lt;=100000000),'[26]Data Base PAKAI (INPUT)'!$F$25,IF(AND(T374&gt;100000000,T374&lt;=200000000),'[26]Data Base PAKAI (INPUT)'!$J$25,IF(AND(T374&gt;200000000,T374&lt;=250000000),'[26]Data Base PAKAI (INPUT)'!$N$25,IF(AND(T374&gt;250000000,T374&lt;=500000000),'[26]Data Base PAKAI (INPUT)'!$R$25,IF(AND(T374&gt;500000000,T374&lt;=1000000000),'[26]Data Base PAKAI (INPUT)'!$V$25,IF(AND(T374&gt;1000000000,T374&lt;=2500000000),'[26]Data Base PAKAI (INPUT)'!$Z$25,IF(AND(T374&gt;2500000000,T374&lt;=5000000000),'[26]Data Base PAKAI (INPUT)'!$AD$25,IF(AND(T374&gt;5000000000,T374&lt;=10000000000),'[26]Data Base PAKAI (INPUT)'!AH1341))))))))</f>
        <v>8</v>
      </c>
      <c r="AH374" s="87">
        <f t="shared" si="82"/>
        <v>4800000</v>
      </c>
      <c r="AI374" s="87">
        <f t="shared" si="83"/>
        <v>60000000</v>
      </c>
      <c r="AJ374" s="99">
        <f t="shared" si="84"/>
        <v>60000000</v>
      </c>
      <c r="AK374" s="87"/>
      <c r="AL374" s="57">
        <f t="shared" si="85"/>
        <v>1371750000</v>
      </c>
    </row>
    <row r="375" spans="1:38" ht="43.5" thickBot="1" x14ac:dyDescent="0.3">
      <c r="A375" s="90"/>
      <c r="B375" s="90"/>
      <c r="C375" s="90"/>
      <c r="D375" s="90"/>
      <c r="E375" s="90"/>
      <c r="F375" s="90"/>
      <c r="G375" s="91"/>
      <c r="H375" s="91"/>
      <c r="I375" s="92"/>
      <c r="J375" s="110" t="s">
        <v>692</v>
      </c>
      <c r="K375" s="92" t="s">
        <v>955</v>
      </c>
      <c r="L375" s="92" t="e">
        <f>INDEX('[26]PENINGKATAN SALURAN DRAINASE'!$D$4:$D$90,MATCH('KEGIATAN DBMSDA 2022'!K375,'[26]PENINGKATAN SALURAN DRAINASE'!$D$4:$D$90,0))</f>
        <v>#N/A</v>
      </c>
      <c r="M375" s="92" t="s">
        <v>956</v>
      </c>
      <c r="N375" s="93" t="s">
        <v>957</v>
      </c>
      <c r="O375" s="93" t="s">
        <v>735</v>
      </c>
      <c r="P375" s="100" t="s">
        <v>958</v>
      </c>
      <c r="Q375" s="94" t="e">
        <f>#REF!&amp;" "&amp;#REF!</f>
        <v>#REF!</v>
      </c>
      <c r="R375" s="95" t="s">
        <v>66</v>
      </c>
      <c r="S375" s="87">
        <v>250000000</v>
      </c>
      <c r="T375" s="57">
        <f t="shared" si="86"/>
        <v>200000000</v>
      </c>
      <c r="U375" s="96" t="str">
        <f t="shared" si="78"/>
        <v>PL</v>
      </c>
      <c r="V375" s="87">
        <v>-50000000</v>
      </c>
      <c r="W375" s="97"/>
      <c r="X375" s="98"/>
      <c r="Y375" s="109" t="s">
        <v>129</v>
      </c>
      <c r="Z375" s="88">
        <v>1</v>
      </c>
      <c r="AA375" s="98"/>
      <c r="AB375" s="57">
        <f t="shared" si="80"/>
        <v>350000</v>
      </c>
      <c r="AC375" s="87">
        <f>IF(AND(T375&gt;1,T375&lt;=200000000),'[26]Data Base PAKAI (INPUT)'!$E$24,IF(AND(T375&gt;200000000),'[26]Data Base PAKAI (INPUT)'!$M$24))</f>
        <v>4</v>
      </c>
      <c r="AD375" s="87">
        <f>IF(AND(T375&gt;1,T375&lt;=200000000),'[26]Data Base PAKAI (INPUT)'!$F$24,IF(AND(T375&gt;200000000,T375&lt;=1000000000),'[26]Data Base PAKAI (INPUT)'!$V$24,IF(AND(T375&gt;1000000000),'[26]Data Base PAKAI (INPUT)'!$Z$24)))</f>
        <v>1</v>
      </c>
      <c r="AE375" s="87">
        <f t="shared" si="81"/>
        <v>600000</v>
      </c>
      <c r="AF375" s="87">
        <f>IF(AND(T375&gt;1,T375&lt;=1000000000),'[26]Data Base PAKAI (INPUT)'!$E$25,IF(AND(T375&gt;1000000000,T375&lt;=5000000000),'[26]Data Base PAKAI (INPUT)'!$Y$25,IF(AND(T375&gt;5000000000,T375&lt;=10000000000),'[26]Data Base PAKAI (INPUT)'!$AG$25)))</f>
        <v>3</v>
      </c>
      <c r="AG375" s="87">
        <f>IF(AND(T375&gt;1,T375&lt;=100000000),'[26]Data Base PAKAI (INPUT)'!$F$25,IF(AND(T375&gt;100000000,T375&lt;=200000000),'[26]Data Base PAKAI (INPUT)'!$J$25,IF(AND(T375&gt;200000000,T375&lt;=250000000),'[26]Data Base PAKAI (INPUT)'!$N$25,IF(AND(T375&gt;250000000,T375&lt;=500000000),'[26]Data Base PAKAI (INPUT)'!$R$25,IF(AND(T375&gt;500000000,T375&lt;=1000000000),'[26]Data Base PAKAI (INPUT)'!$V$25,IF(AND(T375&gt;1000000000,T375&lt;=2500000000),'[26]Data Base PAKAI (INPUT)'!$Z$25,IF(AND(T375&gt;2500000000,T375&lt;=5000000000),'[26]Data Base PAKAI (INPUT)'!$AD$25,IF(AND(T375&gt;5000000000,T375&lt;=10000000000),'[26]Data Base PAKAI (INPUT)'!AH1348))))))))</f>
        <v>4</v>
      </c>
      <c r="AH375" s="87">
        <f t="shared" si="82"/>
        <v>1800000</v>
      </c>
      <c r="AI375" s="87">
        <f t="shared" si="83"/>
        <v>8000000</v>
      </c>
      <c r="AJ375" s="99">
        <f t="shared" si="84"/>
        <v>8000000</v>
      </c>
      <c r="AK375" s="87"/>
      <c r="AL375" s="57">
        <f t="shared" si="85"/>
        <v>181250000</v>
      </c>
    </row>
    <row r="376" spans="1:38" ht="43.5" thickBot="1" x14ac:dyDescent="0.3">
      <c r="A376" s="90"/>
      <c r="B376" s="90"/>
      <c r="C376" s="90"/>
      <c r="D376" s="90"/>
      <c r="E376" s="90"/>
      <c r="F376" s="90"/>
      <c r="G376" s="91"/>
      <c r="H376" s="91"/>
      <c r="I376" s="92"/>
      <c r="J376" s="110" t="s">
        <v>692</v>
      </c>
      <c r="K376" s="92" t="s">
        <v>959</v>
      </c>
      <c r="L376" s="92" t="e">
        <f>INDEX('[26]PENINGKATAN SALURAN DRAINASE'!$D$4:$D$90,MATCH('KEGIATAN DBMSDA 2022'!K376,'[26]PENINGKATAN SALURAN DRAINASE'!$D$4:$D$90,0))</f>
        <v>#N/A</v>
      </c>
      <c r="M376" s="92" t="s">
        <v>960</v>
      </c>
      <c r="N376" s="93" t="s">
        <v>207</v>
      </c>
      <c r="O376" s="93" t="s">
        <v>124</v>
      </c>
      <c r="P376" s="100" t="s">
        <v>961</v>
      </c>
      <c r="Q376" s="94" t="e">
        <f>#REF!&amp;" "&amp;#REF!</f>
        <v>#REF!</v>
      </c>
      <c r="R376" s="95" t="s">
        <v>66</v>
      </c>
      <c r="S376" s="87">
        <v>1000000000</v>
      </c>
      <c r="T376" s="57">
        <f t="shared" si="86"/>
        <v>500000000</v>
      </c>
      <c r="U376" s="96" t="str">
        <f t="shared" si="78"/>
        <v>LELANG</v>
      </c>
      <c r="V376" s="87">
        <v>-500000000</v>
      </c>
      <c r="W376" s="97"/>
      <c r="X376" s="98"/>
      <c r="Y376" s="109" t="s">
        <v>129</v>
      </c>
      <c r="Z376" s="88">
        <v>1</v>
      </c>
      <c r="AA376" s="98"/>
      <c r="AB376" s="57">
        <f t="shared" si="80"/>
        <v>750000</v>
      </c>
      <c r="AC376" s="87">
        <f>IF(AND(T376&gt;1,T376&lt;=200000000),'[26]Data Base PAKAI (INPUT)'!$E$24,IF(AND(T376&gt;200000000),'[26]Data Base PAKAI (INPUT)'!$M$24))</f>
        <v>6</v>
      </c>
      <c r="AD376" s="87">
        <f>IF(AND(T376&gt;1,T376&lt;=200000000),'[26]Data Base PAKAI (INPUT)'!$F$24,IF(AND(T376&gt;200000000,T376&lt;=1000000000),'[26]Data Base PAKAI (INPUT)'!$V$24,IF(AND(T376&gt;1000000000),'[26]Data Base PAKAI (INPUT)'!$Z$24)))</f>
        <v>2</v>
      </c>
      <c r="AE376" s="87">
        <f t="shared" si="81"/>
        <v>1800000</v>
      </c>
      <c r="AF376" s="87">
        <f>IF(AND(T376&gt;1,T376&lt;=1000000000),'[26]Data Base PAKAI (INPUT)'!$E$25,IF(AND(T376&gt;1000000000,T376&lt;=5000000000),'[26]Data Base PAKAI (INPUT)'!$Y$25,IF(AND(T376&gt;5000000000,T376&lt;=10000000000),'[26]Data Base PAKAI (INPUT)'!$AG$25)))</f>
        <v>3</v>
      </c>
      <c r="AG376" s="87">
        <f>IF(AND(T376&gt;1,T376&lt;=100000000),'[26]Data Base PAKAI (INPUT)'!$F$25,IF(AND(T376&gt;100000000,T376&lt;=200000000),'[26]Data Base PAKAI (INPUT)'!$J$25,IF(AND(T376&gt;200000000,T376&lt;=250000000),'[26]Data Base PAKAI (INPUT)'!$N$25,IF(AND(T376&gt;250000000,T376&lt;=500000000),'[26]Data Base PAKAI (INPUT)'!$R$25,IF(AND(T376&gt;500000000,T376&lt;=1000000000),'[26]Data Base PAKAI (INPUT)'!$V$25,IF(AND(T376&gt;1000000000,T376&lt;=2500000000),'[26]Data Base PAKAI (INPUT)'!$Z$25,IF(AND(T376&gt;2500000000,T376&lt;=5000000000),'[26]Data Base PAKAI (INPUT)'!$AD$25,IF(AND(T376&gt;5000000000,T376&lt;=10000000000),'[26]Data Base PAKAI (INPUT)'!AH1349))))))))</f>
        <v>6</v>
      </c>
      <c r="AH376" s="87">
        <f t="shared" si="82"/>
        <v>2700000</v>
      </c>
      <c r="AI376" s="87">
        <f t="shared" si="83"/>
        <v>20000000</v>
      </c>
      <c r="AJ376" s="99">
        <f t="shared" si="84"/>
        <v>20000000</v>
      </c>
      <c r="AK376" s="87"/>
      <c r="AL376" s="57">
        <f t="shared" si="85"/>
        <v>454750000</v>
      </c>
    </row>
    <row r="377" spans="1:38" ht="43.5" thickBot="1" x14ac:dyDescent="0.3">
      <c r="A377" s="90"/>
      <c r="B377" s="90"/>
      <c r="C377" s="90"/>
      <c r="D377" s="90"/>
      <c r="E377" s="90"/>
      <c r="F377" s="90"/>
      <c r="G377" s="91"/>
      <c r="H377" s="91"/>
      <c r="I377" s="92"/>
      <c r="J377" s="110" t="s">
        <v>692</v>
      </c>
      <c r="K377" s="92" t="s">
        <v>962</v>
      </c>
      <c r="L377" s="92" t="e">
        <f>INDEX('[26]PENINGKATAN SALURAN DRAINASE'!$D$4:$D$90,MATCH('KEGIATAN DBMSDA 2022'!K377,'[26]PENINGKATAN SALURAN DRAINASE'!$D$4:$D$90,0))</f>
        <v>#N/A</v>
      </c>
      <c r="M377" s="92" t="s">
        <v>963</v>
      </c>
      <c r="N377" s="93" t="s">
        <v>964</v>
      </c>
      <c r="O377" s="93" t="s">
        <v>264</v>
      </c>
      <c r="P377" s="100" t="s">
        <v>958</v>
      </c>
      <c r="Q377" s="94" t="e">
        <f>#REF!&amp;" "&amp;#REF!</f>
        <v>#REF!</v>
      </c>
      <c r="R377" s="95" t="s">
        <v>66</v>
      </c>
      <c r="S377" s="87">
        <v>250000000</v>
      </c>
      <c r="T377" s="57">
        <f t="shared" si="86"/>
        <v>200000000</v>
      </c>
      <c r="U377" s="96" t="str">
        <f t="shared" si="78"/>
        <v>PL</v>
      </c>
      <c r="V377" s="87">
        <v>-50000000</v>
      </c>
      <c r="W377" s="97"/>
      <c r="X377" s="98"/>
      <c r="Y377" s="109" t="s">
        <v>129</v>
      </c>
      <c r="Z377" s="88">
        <v>1</v>
      </c>
      <c r="AA377" s="98"/>
      <c r="AB377" s="57">
        <f t="shared" si="80"/>
        <v>350000</v>
      </c>
      <c r="AC377" s="87">
        <f>IF(AND(T377&gt;1,T377&lt;=200000000),'[26]Data Base PAKAI (INPUT)'!$E$24,IF(AND(T377&gt;200000000),'[26]Data Base PAKAI (INPUT)'!$M$24))</f>
        <v>4</v>
      </c>
      <c r="AD377" s="87">
        <f>IF(AND(T377&gt;1,T377&lt;=200000000),'[26]Data Base PAKAI (INPUT)'!$F$24,IF(AND(T377&gt;200000000,T377&lt;=1000000000),'[26]Data Base PAKAI (INPUT)'!$V$24,IF(AND(T377&gt;1000000000),'[26]Data Base PAKAI (INPUT)'!$Z$24)))</f>
        <v>1</v>
      </c>
      <c r="AE377" s="87">
        <f t="shared" si="81"/>
        <v>600000</v>
      </c>
      <c r="AF377" s="87">
        <f>IF(AND(T377&gt;1,T377&lt;=1000000000),'[26]Data Base PAKAI (INPUT)'!$E$25,IF(AND(T377&gt;1000000000,T377&lt;=5000000000),'[26]Data Base PAKAI (INPUT)'!$Y$25,IF(AND(T377&gt;5000000000,T377&lt;=10000000000),'[26]Data Base PAKAI (INPUT)'!$AG$25)))</f>
        <v>3</v>
      </c>
      <c r="AG377" s="87">
        <f>IF(AND(T377&gt;1,T377&lt;=100000000),'[26]Data Base PAKAI (INPUT)'!$F$25,IF(AND(T377&gt;100000000,T377&lt;=200000000),'[26]Data Base PAKAI (INPUT)'!$J$25,IF(AND(T377&gt;200000000,T377&lt;=250000000),'[26]Data Base PAKAI (INPUT)'!$N$25,IF(AND(T377&gt;250000000,T377&lt;=500000000),'[26]Data Base PAKAI (INPUT)'!$R$25,IF(AND(T377&gt;500000000,T377&lt;=1000000000),'[26]Data Base PAKAI (INPUT)'!$V$25,IF(AND(T377&gt;1000000000,T377&lt;=2500000000),'[26]Data Base PAKAI (INPUT)'!$Z$25,IF(AND(T377&gt;2500000000,T377&lt;=5000000000),'[26]Data Base PAKAI (INPUT)'!$AD$25,IF(AND(T377&gt;5000000000,T377&lt;=10000000000),'[26]Data Base PAKAI (INPUT)'!AH1350))))))))</f>
        <v>4</v>
      </c>
      <c r="AH377" s="87">
        <f t="shared" si="82"/>
        <v>1800000</v>
      </c>
      <c r="AI377" s="87">
        <f t="shared" si="83"/>
        <v>8000000</v>
      </c>
      <c r="AJ377" s="99">
        <f t="shared" si="84"/>
        <v>8000000</v>
      </c>
      <c r="AK377" s="87"/>
      <c r="AL377" s="57">
        <f t="shared" si="85"/>
        <v>181250000</v>
      </c>
    </row>
    <row r="378" spans="1:38" ht="43.5" thickBot="1" x14ac:dyDescent="0.3">
      <c r="A378" s="90"/>
      <c r="B378" s="90"/>
      <c r="C378" s="90"/>
      <c r="D378" s="90"/>
      <c r="E378" s="90"/>
      <c r="F378" s="90"/>
      <c r="G378" s="91"/>
      <c r="H378" s="91"/>
      <c r="I378" s="92"/>
      <c r="J378" s="110" t="s">
        <v>692</v>
      </c>
      <c r="K378" s="92" t="s">
        <v>965</v>
      </c>
      <c r="L378" s="92" t="e">
        <f>INDEX('[26]PENINGKATAN SALURAN DRAINASE'!$D$4:$D$90,MATCH('KEGIATAN DBMSDA 2022'!K378,'[26]PENINGKATAN SALURAN DRAINASE'!$D$4:$D$90,0))</f>
        <v>#N/A</v>
      </c>
      <c r="M378" s="92" t="s">
        <v>966</v>
      </c>
      <c r="N378" s="93" t="s">
        <v>967</v>
      </c>
      <c r="O378" s="93" t="s">
        <v>264</v>
      </c>
      <c r="P378" s="100" t="s">
        <v>958</v>
      </c>
      <c r="Q378" s="94" t="e">
        <f>#REF!&amp;" "&amp;#REF!</f>
        <v>#REF!</v>
      </c>
      <c r="R378" s="95" t="s">
        <v>66</v>
      </c>
      <c r="S378" s="87">
        <v>250000000</v>
      </c>
      <c r="T378" s="57">
        <f t="shared" si="86"/>
        <v>200000000</v>
      </c>
      <c r="U378" s="96" t="str">
        <f t="shared" si="78"/>
        <v>PL</v>
      </c>
      <c r="V378" s="87">
        <v>-50000000</v>
      </c>
      <c r="W378" s="97"/>
      <c r="X378" s="98"/>
      <c r="Y378" s="109" t="s">
        <v>129</v>
      </c>
      <c r="Z378" s="88">
        <v>1</v>
      </c>
      <c r="AA378" s="98"/>
      <c r="AB378" s="57">
        <f t="shared" si="80"/>
        <v>350000</v>
      </c>
      <c r="AC378" s="87">
        <f>IF(AND(T378&gt;1,T378&lt;=200000000),'[26]Data Base PAKAI (INPUT)'!$E$24,IF(AND(T378&gt;200000000),'[26]Data Base PAKAI (INPUT)'!$M$24))</f>
        <v>4</v>
      </c>
      <c r="AD378" s="87">
        <f>IF(AND(T378&gt;1,T378&lt;=200000000),'[26]Data Base PAKAI (INPUT)'!$F$24,IF(AND(T378&gt;200000000,T378&lt;=1000000000),'[26]Data Base PAKAI (INPUT)'!$V$24,IF(AND(T378&gt;1000000000),'[26]Data Base PAKAI (INPUT)'!$Z$24)))</f>
        <v>1</v>
      </c>
      <c r="AE378" s="87">
        <f t="shared" si="81"/>
        <v>600000</v>
      </c>
      <c r="AF378" s="87">
        <f>IF(AND(T378&gt;1,T378&lt;=1000000000),'[26]Data Base PAKAI (INPUT)'!$E$25,IF(AND(T378&gt;1000000000,T378&lt;=5000000000),'[26]Data Base PAKAI (INPUT)'!$Y$25,IF(AND(T378&gt;5000000000,T378&lt;=10000000000),'[26]Data Base PAKAI (INPUT)'!$AG$25)))</f>
        <v>3</v>
      </c>
      <c r="AG378" s="87">
        <f>IF(AND(T378&gt;1,T378&lt;=100000000),'[26]Data Base PAKAI (INPUT)'!$F$25,IF(AND(T378&gt;100000000,T378&lt;=200000000),'[26]Data Base PAKAI (INPUT)'!$J$25,IF(AND(T378&gt;200000000,T378&lt;=250000000),'[26]Data Base PAKAI (INPUT)'!$N$25,IF(AND(T378&gt;250000000,T378&lt;=500000000),'[26]Data Base PAKAI (INPUT)'!$R$25,IF(AND(T378&gt;500000000,T378&lt;=1000000000),'[26]Data Base PAKAI (INPUT)'!$V$25,IF(AND(T378&gt;1000000000,T378&lt;=2500000000),'[26]Data Base PAKAI (INPUT)'!$Z$25,IF(AND(T378&gt;2500000000,T378&lt;=5000000000),'[26]Data Base PAKAI (INPUT)'!$AD$25,IF(AND(T378&gt;5000000000,T378&lt;=10000000000),'[26]Data Base PAKAI (INPUT)'!AH1351))))))))</f>
        <v>4</v>
      </c>
      <c r="AH378" s="87">
        <f t="shared" si="82"/>
        <v>1800000</v>
      </c>
      <c r="AI378" s="87">
        <f t="shared" si="83"/>
        <v>8000000</v>
      </c>
      <c r="AJ378" s="99">
        <f t="shared" si="84"/>
        <v>8000000</v>
      </c>
      <c r="AK378" s="87"/>
      <c r="AL378" s="57">
        <f t="shared" si="85"/>
        <v>181250000</v>
      </c>
    </row>
    <row r="379" spans="1:38" ht="43.5" thickBot="1" x14ac:dyDescent="0.3">
      <c r="A379" s="90"/>
      <c r="B379" s="90"/>
      <c r="C379" s="90"/>
      <c r="D379" s="90"/>
      <c r="E379" s="90"/>
      <c r="F379" s="90"/>
      <c r="G379" s="91"/>
      <c r="H379" s="91"/>
      <c r="I379" s="92"/>
      <c r="J379" s="110" t="s">
        <v>692</v>
      </c>
      <c r="K379" s="92" t="s">
        <v>968</v>
      </c>
      <c r="L379" s="92" t="e">
        <f>INDEX('[26]PENINGKATAN SALURAN DRAINASE'!$D$4:$D$90,MATCH('KEGIATAN DBMSDA 2022'!K379,'[26]PENINGKATAN SALURAN DRAINASE'!$D$4:$D$90,0))</f>
        <v>#N/A</v>
      </c>
      <c r="M379" s="92" t="s">
        <v>969</v>
      </c>
      <c r="N379" s="93" t="s">
        <v>970</v>
      </c>
      <c r="O379" s="93" t="s">
        <v>822</v>
      </c>
      <c r="P379" s="94" t="s">
        <v>375</v>
      </c>
      <c r="Q379" s="94" t="e">
        <f>#REF!&amp;" "&amp;#REF!</f>
        <v>#REF!</v>
      </c>
      <c r="R379" s="95" t="s">
        <v>66</v>
      </c>
      <c r="S379" s="87">
        <v>5000000000</v>
      </c>
      <c r="T379" s="57">
        <f t="shared" si="86"/>
        <v>3000000000</v>
      </c>
      <c r="U379" s="96" t="str">
        <f t="shared" si="78"/>
        <v>LELANG</v>
      </c>
      <c r="V379" s="87">
        <v>-2000000000</v>
      </c>
      <c r="W379" s="97"/>
      <c r="X379" s="98"/>
      <c r="Y379" s="109" t="s">
        <v>129</v>
      </c>
      <c r="Z379" s="88">
        <v>1</v>
      </c>
      <c r="AA379" s="98"/>
      <c r="AB379" s="57">
        <f t="shared" si="80"/>
        <v>750000</v>
      </c>
      <c r="AC379" s="87">
        <f>IF(AND(T379&gt;1,T379&lt;=200000000),'[26]Data Base PAKAI (INPUT)'!$E$24,IF(AND(T379&gt;200000000),'[26]Data Base PAKAI (INPUT)'!$M$24))</f>
        <v>6</v>
      </c>
      <c r="AD379" s="87">
        <f>IF(AND(T379&gt;1,T379&lt;=200000000),'[26]Data Base PAKAI (INPUT)'!$F$24,IF(AND(T379&gt;200000000,T379&lt;=1000000000),'[26]Data Base PAKAI (INPUT)'!$V$24,IF(AND(T379&gt;1000000000),'[26]Data Base PAKAI (INPUT)'!$Z$24)))</f>
        <v>3</v>
      </c>
      <c r="AE379" s="87">
        <f t="shared" si="81"/>
        <v>2700000</v>
      </c>
      <c r="AF379" s="87">
        <f>IF(AND(T379&gt;1,T379&lt;=1000000000),'[26]Data Base PAKAI (INPUT)'!$E$25,IF(AND(T379&gt;1000000000,T379&lt;=5000000000),'[26]Data Base PAKAI (INPUT)'!$Y$25,IF(AND(T379&gt;5000000000,T379&lt;=10000000000),'[26]Data Base PAKAI (INPUT)'!$AG$25)))</f>
        <v>4</v>
      </c>
      <c r="AG379" s="87">
        <f>IF(AND(T379&gt;1,T379&lt;=100000000),'[26]Data Base PAKAI (INPUT)'!$F$25,IF(AND(T379&gt;100000000,T379&lt;=200000000),'[26]Data Base PAKAI (INPUT)'!$J$25,IF(AND(T379&gt;200000000,T379&lt;=250000000),'[26]Data Base PAKAI (INPUT)'!$N$25,IF(AND(T379&gt;250000000,T379&lt;=500000000),'[26]Data Base PAKAI (INPUT)'!$R$25,IF(AND(T379&gt;500000000,T379&lt;=1000000000),'[26]Data Base PAKAI (INPUT)'!$V$25,IF(AND(T379&gt;1000000000,T379&lt;=2500000000),'[26]Data Base PAKAI (INPUT)'!$Z$25,IF(AND(T379&gt;2500000000,T379&lt;=5000000000),'[26]Data Base PAKAI (INPUT)'!$AD$25,IF(AND(T379&gt;5000000000,T379&lt;=10000000000),'[26]Data Base PAKAI (INPUT)'!AH1374))))))))</f>
        <v>10</v>
      </c>
      <c r="AH379" s="87">
        <f t="shared" si="82"/>
        <v>6000000</v>
      </c>
      <c r="AI379" s="87">
        <f t="shared" si="83"/>
        <v>120000000</v>
      </c>
      <c r="AJ379" s="99">
        <f t="shared" si="84"/>
        <v>120000000</v>
      </c>
      <c r="AK379" s="87"/>
      <c r="AL379" s="57">
        <f t="shared" si="85"/>
        <v>2750550000</v>
      </c>
    </row>
    <row r="380" spans="1:38" ht="43.5" thickBot="1" x14ac:dyDescent="0.3">
      <c r="A380" s="90"/>
      <c r="B380" s="90"/>
      <c r="C380" s="90"/>
      <c r="D380" s="90"/>
      <c r="E380" s="90"/>
      <c r="F380" s="90"/>
      <c r="G380" s="91"/>
      <c r="H380" s="91"/>
      <c r="I380" s="92"/>
      <c r="J380" s="92" t="s">
        <v>692</v>
      </c>
      <c r="K380" s="92" t="s">
        <v>971</v>
      </c>
      <c r="L380" s="92" t="e">
        <f>INDEX('[26]PENINGKATAN SALURAN DRAINASE'!$D$4:$D$90,MATCH('KEGIATAN DBMSDA 2022'!K380,'[26]PENINGKATAN SALURAN DRAINASE'!$D$4:$D$90,0))</f>
        <v>#N/A</v>
      </c>
      <c r="M380" s="92" t="s">
        <v>971</v>
      </c>
      <c r="N380" s="93"/>
      <c r="O380" s="93" t="s">
        <v>132</v>
      </c>
      <c r="P380" s="94" t="s">
        <v>375</v>
      </c>
      <c r="Q380" s="94" t="e">
        <f>#REF!&amp;" "&amp;#REF!</f>
        <v>#REF!</v>
      </c>
      <c r="R380" s="95" t="s">
        <v>66</v>
      </c>
      <c r="S380" s="87">
        <v>7500000000</v>
      </c>
      <c r="T380" s="57">
        <f t="shared" si="86"/>
        <v>7500000000</v>
      </c>
      <c r="U380" s="96" t="str">
        <f t="shared" si="78"/>
        <v>LELANG</v>
      </c>
      <c r="V380" s="87">
        <v>0</v>
      </c>
      <c r="W380" s="97"/>
      <c r="X380" s="98"/>
      <c r="Y380" s="109" t="s">
        <v>129</v>
      </c>
      <c r="Z380" s="88">
        <v>1</v>
      </c>
      <c r="AA380" s="98"/>
      <c r="AB380" s="57">
        <f t="shared" si="80"/>
        <v>750000</v>
      </c>
      <c r="AC380" s="87">
        <f>IF(AND(T380&gt;1,T380&lt;=200000000),'[26]Data Base PAKAI (INPUT)'!$E$24,IF(AND(T380&gt;200000000),'[26]Data Base PAKAI (INPUT)'!$M$24))</f>
        <v>6</v>
      </c>
      <c r="AD380" s="87">
        <f>IF(AND(T380&gt;1,T380&lt;=200000000),'[26]Data Base PAKAI (INPUT)'!$F$24,IF(AND(T380&gt;200000000,T380&lt;=1000000000),'[26]Data Base PAKAI (INPUT)'!$V$24,IF(AND(T380&gt;1000000000),'[26]Data Base PAKAI (INPUT)'!$Z$24)))</f>
        <v>3</v>
      </c>
      <c r="AE380" s="87">
        <f t="shared" si="81"/>
        <v>2700000</v>
      </c>
      <c r="AF380" s="87">
        <f>IF(AND(T380&gt;1,T380&lt;=1000000000),'[26]Data Base PAKAI (INPUT)'!$E$25,IF(AND(T380&gt;1000000000,T380&lt;=5000000000),'[26]Data Base PAKAI (INPUT)'!$Y$25,IF(AND(T380&gt;5000000000,T380&lt;=10000000000),'[26]Data Base PAKAI (INPUT)'!$AG$25)))</f>
        <v>6</v>
      </c>
      <c r="AG380" s="87">
        <f>IF(AND(T380&gt;1,T380&lt;=100000000),'[26]Data Base PAKAI (INPUT)'!$F$25,IF(AND(T380&gt;100000000,T380&lt;=200000000),'[26]Data Base PAKAI (INPUT)'!$J$25,IF(AND(T380&gt;200000000,T380&lt;=250000000),'[26]Data Base PAKAI (INPUT)'!$N$25,IF(AND(T380&gt;250000000,T380&lt;=500000000),'[26]Data Base PAKAI (INPUT)'!$R$25,IF(AND(T380&gt;500000000,T380&lt;=1000000000),'[26]Data Base PAKAI (INPUT)'!$V$25,IF(AND(T380&gt;1000000000,T380&lt;=2500000000),'[26]Data Base PAKAI (INPUT)'!$Z$25,IF(AND(T380&gt;2500000000,T380&lt;=5000000000),'[26]Data Base PAKAI (INPUT)'!$AD$25,IF(AND(T380&gt;5000000000,T380&lt;=10000000000),'[26]Data Base PAKAI (INPUT)'!AH1375))))))))</f>
        <v>0</v>
      </c>
      <c r="AH380" s="87">
        <f t="shared" si="82"/>
        <v>0</v>
      </c>
      <c r="AI380" s="87">
        <f t="shared" si="83"/>
        <v>100000000</v>
      </c>
      <c r="AJ380" s="99">
        <f t="shared" si="84"/>
        <v>300000000</v>
      </c>
      <c r="AK380" s="87"/>
      <c r="AL380" s="57">
        <f t="shared" si="85"/>
        <v>7096550000</v>
      </c>
    </row>
    <row r="381" spans="1:38" ht="43.5" thickBot="1" x14ac:dyDescent="0.3">
      <c r="A381" s="90"/>
      <c r="B381" s="90"/>
      <c r="C381" s="90"/>
      <c r="D381" s="90"/>
      <c r="E381" s="90"/>
      <c r="F381" s="90"/>
      <c r="G381" s="91"/>
      <c r="H381" s="91"/>
      <c r="I381" s="92"/>
      <c r="J381" s="110" t="s">
        <v>692</v>
      </c>
      <c r="K381" s="92" t="s">
        <v>972</v>
      </c>
      <c r="L381" s="92" t="e">
        <f>INDEX('[26]PENINGKATAN SALURAN DRAINASE'!$D$4:$D$90,MATCH('KEGIATAN DBMSDA 2022'!K381,'[26]PENINGKATAN SALURAN DRAINASE'!$D$4:$D$90,0))</f>
        <v>#N/A</v>
      </c>
      <c r="M381" s="92" t="s">
        <v>972</v>
      </c>
      <c r="N381" s="93" t="s">
        <v>973</v>
      </c>
      <c r="O381" s="93" t="s">
        <v>160</v>
      </c>
      <c r="P381" s="94" t="s">
        <v>375</v>
      </c>
      <c r="Q381" s="94" t="e">
        <f>#REF!&amp;" "&amp;#REF!</f>
        <v>#REF!</v>
      </c>
      <c r="R381" s="95" t="s">
        <v>66</v>
      </c>
      <c r="S381" s="87">
        <v>5000000000</v>
      </c>
      <c r="T381" s="57">
        <f t="shared" si="86"/>
        <v>5000000000</v>
      </c>
      <c r="U381" s="96" t="str">
        <f t="shared" si="78"/>
        <v>LELANG</v>
      </c>
      <c r="V381" s="87">
        <v>0</v>
      </c>
      <c r="W381" s="97"/>
      <c r="X381" s="98"/>
      <c r="Y381" s="109" t="s">
        <v>129</v>
      </c>
      <c r="Z381" s="88">
        <v>1</v>
      </c>
      <c r="AA381" s="98"/>
      <c r="AB381" s="57">
        <f t="shared" si="80"/>
        <v>750000</v>
      </c>
      <c r="AC381" s="87">
        <f>IF(AND(T381&gt;1,T381&lt;=200000000),'[26]Data Base PAKAI (INPUT)'!$E$24,IF(AND(T381&gt;200000000),'[26]Data Base PAKAI (INPUT)'!$M$24))</f>
        <v>6</v>
      </c>
      <c r="AD381" s="87">
        <f>IF(AND(T381&gt;1,T381&lt;=200000000),'[26]Data Base PAKAI (INPUT)'!$F$24,IF(AND(T381&gt;200000000,T381&lt;=1000000000),'[26]Data Base PAKAI (INPUT)'!$V$24,IF(AND(T381&gt;1000000000),'[26]Data Base PAKAI (INPUT)'!$Z$24)))</f>
        <v>3</v>
      </c>
      <c r="AE381" s="87">
        <f t="shared" si="81"/>
        <v>2700000</v>
      </c>
      <c r="AF381" s="87">
        <f>IF(AND(T381&gt;1,T381&lt;=1000000000),'[26]Data Base PAKAI (INPUT)'!$E$25,IF(AND(T381&gt;1000000000,T381&lt;=5000000000),'[26]Data Base PAKAI (INPUT)'!$Y$25,IF(AND(T381&gt;5000000000,T381&lt;=10000000000),'[26]Data Base PAKAI (INPUT)'!$AG$25)))</f>
        <v>4</v>
      </c>
      <c r="AG381" s="87">
        <f>IF(AND(T381&gt;1,T381&lt;=100000000),'[26]Data Base PAKAI (INPUT)'!$F$25,IF(AND(T381&gt;100000000,T381&lt;=200000000),'[26]Data Base PAKAI (INPUT)'!$J$25,IF(AND(T381&gt;200000000,T381&lt;=250000000),'[26]Data Base PAKAI (INPUT)'!$N$25,IF(AND(T381&gt;250000000,T381&lt;=500000000),'[26]Data Base PAKAI (INPUT)'!$R$25,IF(AND(T381&gt;500000000,T381&lt;=1000000000),'[26]Data Base PAKAI (INPUT)'!$V$25,IF(AND(T381&gt;1000000000,T381&lt;=2500000000),'[26]Data Base PAKAI (INPUT)'!$Z$25,IF(AND(T381&gt;2500000000,T381&lt;=5000000000),'[26]Data Base PAKAI (INPUT)'!$AD$25,IF(AND(T381&gt;5000000000,T381&lt;=10000000000),'[26]Data Base PAKAI (INPUT)'!AH1376))))))))</f>
        <v>10</v>
      </c>
      <c r="AH381" s="87">
        <f t="shared" si="82"/>
        <v>6000000</v>
      </c>
      <c r="AI381" s="87">
        <f t="shared" si="83"/>
        <v>100000000</v>
      </c>
      <c r="AJ381" s="99">
        <f t="shared" si="84"/>
        <v>200000000</v>
      </c>
      <c r="AK381" s="87"/>
      <c r="AL381" s="57">
        <f t="shared" si="85"/>
        <v>4690550000</v>
      </c>
    </row>
    <row r="382" spans="1:38" ht="43.5" thickBot="1" x14ac:dyDescent="0.3">
      <c r="A382" s="90"/>
      <c r="B382" s="90"/>
      <c r="C382" s="90"/>
      <c r="D382" s="90"/>
      <c r="E382" s="90"/>
      <c r="F382" s="90"/>
      <c r="G382" s="91"/>
      <c r="H382" s="91"/>
      <c r="I382" s="92"/>
      <c r="J382" s="110" t="s">
        <v>692</v>
      </c>
      <c r="K382" s="92" t="s">
        <v>974</v>
      </c>
      <c r="L382" s="92" t="e">
        <f>INDEX('[26]PENINGKATAN SALURAN DRAINASE'!$D$4:$D$90,MATCH('KEGIATAN DBMSDA 2022'!K382,'[26]PENINGKATAN SALURAN DRAINASE'!$D$4:$D$90,0))</f>
        <v>#N/A</v>
      </c>
      <c r="M382" s="92" t="s">
        <v>975</v>
      </c>
      <c r="N382" s="93" t="s">
        <v>135</v>
      </c>
      <c r="O382" s="93" t="s">
        <v>132</v>
      </c>
      <c r="P382" s="94" t="s">
        <v>976</v>
      </c>
      <c r="Q382" s="94" t="e">
        <f>#REF!&amp;" "&amp;#REF!</f>
        <v>#REF!</v>
      </c>
      <c r="R382" s="95" t="s">
        <v>66</v>
      </c>
      <c r="S382" s="87">
        <v>450000000</v>
      </c>
      <c r="T382" s="57">
        <f t="shared" si="86"/>
        <v>200000000</v>
      </c>
      <c r="U382" s="96" t="str">
        <f t="shared" si="78"/>
        <v>PL</v>
      </c>
      <c r="V382" s="87">
        <v>-250000000</v>
      </c>
      <c r="W382" s="97"/>
      <c r="X382" s="98"/>
      <c r="Y382" s="109" t="s">
        <v>129</v>
      </c>
      <c r="Z382" s="88">
        <v>1</v>
      </c>
      <c r="AA382" s="98"/>
      <c r="AB382" s="57">
        <f t="shared" si="80"/>
        <v>350000</v>
      </c>
      <c r="AC382" s="87">
        <f>IF(AND(T382&gt;1,T382&lt;=200000000),'[26]Data Base PAKAI (INPUT)'!$E$24,IF(AND(T382&gt;200000000),'[26]Data Base PAKAI (INPUT)'!$M$24))</f>
        <v>4</v>
      </c>
      <c r="AD382" s="87">
        <f>IF(AND(T382&gt;1,T382&lt;=200000000),'[26]Data Base PAKAI (INPUT)'!$F$24,IF(AND(T382&gt;200000000,T382&lt;=1000000000),'[26]Data Base PAKAI (INPUT)'!$V$24,IF(AND(T382&gt;1000000000),'[26]Data Base PAKAI (INPUT)'!$Z$24)))</f>
        <v>1</v>
      </c>
      <c r="AE382" s="87">
        <f t="shared" si="81"/>
        <v>600000</v>
      </c>
      <c r="AF382" s="87">
        <f>IF(AND(T382&gt;1,T382&lt;=1000000000),'[26]Data Base PAKAI (INPUT)'!$E$25,IF(AND(T382&gt;1000000000,T382&lt;=5000000000),'[26]Data Base PAKAI (INPUT)'!$Y$25,IF(AND(T382&gt;5000000000,T382&lt;=10000000000),'[26]Data Base PAKAI (INPUT)'!$AG$25)))</f>
        <v>3</v>
      </c>
      <c r="AG382" s="87">
        <f>IF(AND(T382&gt;1,T382&lt;=100000000),'[26]Data Base PAKAI (INPUT)'!$F$25,IF(AND(T382&gt;100000000,T382&lt;=200000000),'[26]Data Base PAKAI (INPUT)'!$J$25,IF(AND(T382&gt;200000000,T382&lt;=250000000),'[26]Data Base PAKAI (INPUT)'!$N$25,IF(AND(T382&gt;250000000,T382&lt;=500000000),'[26]Data Base PAKAI (INPUT)'!$R$25,IF(AND(T382&gt;500000000,T382&lt;=1000000000),'[26]Data Base PAKAI (INPUT)'!$V$25,IF(AND(T382&gt;1000000000,T382&lt;=2500000000),'[26]Data Base PAKAI (INPUT)'!$Z$25,IF(AND(T382&gt;2500000000,T382&lt;=5000000000),'[26]Data Base PAKAI (INPUT)'!$AD$25,IF(AND(T382&gt;5000000000,T382&lt;=10000000000),'[26]Data Base PAKAI (INPUT)'!AH1379))))))))</f>
        <v>4</v>
      </c>
      <c r="AH382" s="87">
        <f t="shared" si="82"/>
        <v>1800000</v>
      </c>
      <c r="AI382" s="87">
        <f t="shared" si="83"/>
        <v>8000000</v>
      </c>
      <c r="AJ382" s="99">
        <f t="shared" si="84"/>
        <v>8000000</v>
      </c>
      <c r="AK382" s="87"/>
      <c r="AL382" s="57">
        <f t="shared" si="85"/>
        <v>181250000</v>
      </c>
    </row>
    <row r="383" spans="1:38" ht="43.5" thickBot="1" x14ac:dyDescent="0.3">
      <c r="A383" s="68" t="s">
        <v>33</v>
      </c>
      <c r="B383" s="68" t="s">
        <v>34</v>
      </c>
      <c r="C383" s="68" t="s">
        <v>39</v>
      </c>
      <c r="D383" s="68" t="s">
        <v>37</v>
      </c>
      <c r="E383" s="68" t="s">
        <v>35</v>
      </c>
      <c r="F383" s="69" t="s">
        <v>83</v>
      </c>
      <c r="G383" s="70"/>
      <c r="H383" s="70"/>
      <c r="I383" s="71" t="s">
        <v>977</v>
      </c>
      <c r="J383" s="71"/>
      <c r="K383" s="72"/>
      <c r="L383" s="92" t="e">
        <f>INDEX('[26]PENINGKATAN SALURAN DRAINASE'!$D$4:$D$90,MATCH('KEGIATAN DBMSDA 2022'!K383,'[26]PENINGKATAN SALURAN DRAINASE'!$D$4:$D$90,0))</f>
        <v>#N/A</v>
      </c>
      <c r="M383" s="72"/>
      <c r="N383" s="73"/>
      <c r="O383" s="73" t="s">
        <v>110</v>
      </c>
      <c r="P383" s="74"/>
      <c r="Q383" s="74"/>
      <c r="R383" s="75" t="s">
        <v>43</v>
      </c>
      <c r="S383" s="76">
        <f>SUBTOTAL(9,S384:S391)</f>
        <v>4000000000</v>
      </c>
      <c r="T383" s="76">
        <f>SUBTOTAL(9,T384:T391)</f>
        <v>2645000000</v>
      </c>
      <c r="U383" s="77" t="s">
        <v>110</v>
      </c>
      <c r="V383" s="76">
        <f>SUBTOTAL(9,V384:V391)</f>
        <v>-1355000000</v>
      </c>
      <c r="W383" s="76"/>
      <c r="X383" s="108"/>
      <c r="Y383" s="77" t="s">
        <v>110</v>
      </c>
      <c r="Z383" s="76">
        <f>SUBTOTAL(9,Z384:Z391)</f>
        <v>8</v>
      </c>
      <c r="AA383" s="77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8"/>
    </row>
    <row r="384" spans="1:38" ht="47.45" customHeight="1" thickBot="1" x14ac:dyDescent="0.3">
      <c r="A384" s="90"/>
      <c r="B384" s="90"/>
      <c r="C384" s="90"/>
      <c r="D384" s="90"/>
      <c r="E384" s="90"/>
      <c r="F384" s="90"/>
      <c r="G384" s="91"/>
      <c r="H384" s="91"/>
      <c r="I384" s="92"/>
      <c r="J384" s="92" t="s">
        <v>512</v>
      </c>
      <c r="K384" s="112" t="s">
        <v>978</v>
      </c>
      <c r="L384" s="92" t="e">
        <f>INDEX('[26]PENINGKATAN SALURAN DRAINASE'!$D$4:$D$90,MATCH('KEGIATAN DBMSDA 2022'!K384,'[26]PENINGKATAN SALURAN DRAINASE'!$D$4:$D$90,0))</f>
        <v>#N/A</v>
      </c>
      <c r="M384" s="92" t="str">
        <f>K384</f>
        <v>Rehabilitasi Saluran Batas kota Bekasi - Kab. Bekasi (Arah dari perumahan Taman Kebalen)</v>
      </c>
      <c r="N384" s="93" t="s">
        <v>262</v>
      </c>
      <c r="O384" s="93" t="s">
        <v>201</v>
      </c>
      <c r="P384" s="100" t="s">
        <v>182</v>
      </c>
      <c r="Q384" s="94" t="e">
        <f>#REF!&amp;" "&amp;#REF!</f>
        <v>#REF!</v>
      </c>
      <c r="R384" s="95" t="s">
        <v>66</v>
      </c>
      <c r="S384" s="87">
        <v>800000000</v>
      </c>
      <c r="T384" s="57">
        <f t="shared" ref="T384:T388" si="87">S384+V384</f>
        <v>200000000</v>
      </c>
      <c r="U384" s="96" t="str">
        <f t="shared" ref="U384:U391" si="88">IF(T384&gt;200000000,"LELANG","PL")</f>
        <v>PL</v>
      </c>
      <c r="V384" s="87">
        <v>-600000000</v>
      </c>
      <c r="W384" s="97"/>
      <c r="X384" s="98"/>
      <c r="Y384" s="98" t="s">
        <v>209</v>
      </c>
      <c r="Z384" s="88">
        <v>1</v>
      </c>
      <c r="AA384" s="98"/>
      <c r="AB384" s="57">
        <f t="shared" ref="AB384:AB391" si="89">IF(AND(T384&gt;1,T384&lt;=200000000),350000,IF(AND(T384&gt;200000000),750000))</f>
        <v>350000</v>
      </c>
      <c r="AC384" s="87">
        <f>IF(AND(T384&gt;1,T384&lt;=200000000),'[26]Data Base PAKAI (INPUT)'!$E$24,IF(AND(T384&gt;200000000),'[26]Data Base PAKAI (INPUT)'!$M$24))</f>
        <v>4</v>
      </c>
      <c r="AD384" s="87">
        <f>IF(AND(T384&gt;1,T384&lt;=200000000),'[26]Data Base PAKAI (INPUT)'!$F$24,IF(AND(T384&gt;200000000,T384&lt;=1000000000),'[26]Data Base PAKAI (INPUT)'!$V$24,IF(AND(T384&gt;1000000000),'[26]Data Base PAKAI (INPUT)'!$Z$24)))</f>
        <v>1</v>
      </c>
      <c r="AE384" s="87">
        <f t="shared" ref="AE384:AE391" si="90">AC384*AD384*$AE$5</f>
        <v>600000</v>
      </c>
      <c r="AF384" s="87">
        <f>IF(AND(T384&gt;1,T384&lt;=1000000000),'[26]Data Base PAKAI (INPUT)'!$E$25,IF(AND(T384&gt;1000000000,T384&lt;=5000000000),'[26]Data Base PAKAI (INPUT)'!$Y$25,IF(AND(T384&gt;5000000000,T384&lt;=10000000000),'[26]Data Base PAKAI (INPUT)'!$AG$25)))</f>
        <v>3</v>
      </c>
      <c r="AG384" s="87">
        <f>IF(AND(T384&gt;1,T384&lt;=100000000),'[26]Data Base PAKAI (INPUT)'!$F$25,IF(AND(T384&gt;100000000,T384&lt;=200000000),'[26]Data Base PAKAI (INPUT)'!$J$25,IF(AND(T384&gt;200000000,T384&lt;=250000000),'[26]Data Base PAKAI (INPUT)'!$N$25,IF(AND(T384&gt;250000000,T384&lt;=500000000),'[26]Data Base PAKAI (INPUT)'!$R$25,IF(AND(T384&gt;500000000,T384&lt;=1000000000),'[26]Data Base PAKAI (INPUT)'!$V$25,IF(AND(T384&gt;1000000000,T384&lt;=2500000000),'[26]Data Base PAKAI (INPUT)'!$Z$25,IF(AND(T384&gt;2500000000,T384&lt;=5000000000),'[26]Data Base PAKAI (INPUT)'!$AD$25,IF(AND(T384&gt;5000000000,T384&lt;=10000000000),'[26]Data Base PAKAI (INPUT)'!AH1383))))))))</f>
        <v>4</v>
      </c>
      <c r="AH384" s="87">
        <f t="shared" ref="AH384:AH391" si="91">AF384*AG384*$AH$5</f>
        <v>1800000</v>
      </c>
      <c r="AI384" s="87">
        <f t="shared" ref="AI384:AI391" si="92">IF(T384&lt;=4000000000,4%*T384,IF(T384&gt;4000000000,100000000))</f>
        <v>8000000</v>
      </c>
      <c r="AJ384" s="99">
        <f t="shared" ref="AJ384:AJ391" si="93">4%*T384</f>
        <v>8000000</v>
      </c>
      <c r="AK384" s="87"/>
      <c r="AL384" s="57">
        <f t="shared" ref="AL384:AL391" si="94">T384-AB384-AE384-AH384-AI384-AJ384-AK384</f>
        <v>181250000</v>
      </c>
    </row>
    <row r="385" spans="1:38" ht="43.5" thickBot="1" x14ac:dyDescent="0.3">
      <c r="A385" s="90"/>
      <c r="B385" s="90"/>
      <c r="C385" s="90"/>
      <c r="D385" s="90"/>
      <c r="E385" s="90"/>
      <c r="F385" s="90"/>
      <c r="G385" s="91"/>
      <c r="H385" s="91"/>
      <c r="I385" s="92"/>
      <c r="J385" s="92" t="s">
        <v>512</v>
      </c>
      <c r="K385" s="112" t="s">
        <v>979</v>
      </c>
      <c r="L385" s="92" t="e">
        <f>INDEX('[26]PENINGKATAN SALURAN DRAINASE'!$D$4:$D$90,MATCH('KEGIATAN DBMSDA 2022'!K385,'[26]PENINGKATAN SALURAN DRAINASE'!$D$4:$D$90,0))</f>
        <v>#N/A</v>
      </c>
      <c r="M385" s="92" t="str">
        <f t="shared" ref="M385:M387" si="95">K385</f>
        <v>Rehabilitasi Saluran depan SMPN 28 Jalan Lingkar Utara</v>
      </c>
      <c r="N385" s="93" t="s">
        <v>262</v>
      </c>
      <c r="O385" s="93" t="s">
        <v>201</v>
      </c>
      <c r="P385" s="100" t="s">
        <v>182</v>
      </c>
      <c r="Q385" s="94" t="e">
        <f>#REF!&amp;" "&amp;#REF!</f>
        <v>#REF!</v>
      </c>
      <c r="R385" s="95" t="s">
        <v>66</v>
      </c>
      <c r="S385" s="87">
        <v>800000000</v>
      </c>
      <c r="T385" s="57">
        <f t="shared" si="87"/>
        <v>200000000</v>
      </c>
      <c r="U385" s="96" t="str">
        <f t="shared" si="88"/>
        <v>PL</v>
      </c>
      <c r="V385" s="87">
        <v>-600000000</v>
      </c>
      <c r="W385" s="97"/>
      <c r="X385" s="98"/>
      <c r="Y385" s="98" t="s">
        <v>209</v>
      </c>
      <c r="Z385" s="88">
        <v>1</v>
      </c>
      <c r="AA385" s="98"/>
      <c r="AB385" s="57">
        <f t="shared" si="89"/>
        <v>350000</v>
      </c>
      <c r="AC385" s="87">
        <f>IF(AND(T385&gt;1,T385&lt;=200000000),'[26]Data Base PAKAI (INPUT)'!$E$24,IF(AND(T385&gt;200000000),'[26]Data Base PAKAI (INPUT)'!$M$24))</f>
        <v>4</v>
      </c>
      <c r="AD385" s="87">
        <f>IF(AND(T385&gt;1,T385&lt;=200000000),'[26]Data Base PAKAI (INPUT)'!$F$24,IF(AND(T385&gt;200000000,T385&lt;=1000000000),'[26]Data Base PAKAI (INPUT)'!$V$24,IF(AND(T385&gt;1000000000),'[26]Data Base PAKAI (INPUT)'!$Z$24)))</f>
        <v>1</v>
      </c>
      <c r="AE385" s="87">
        <f t="shared" si="90"/>
        <v>600000</v>
      </c>
      <c r="AF385" s="87">
        <f>IF(AND(T385&gt;1,T385&lt;=1000000000),'[26]Data Base PAKAI (INPUT)'!$E$25,IF(AND(T385&gt;1000000000,T385&lt;=5000000000),'[26]Data Base PAKAI (INPUT)'!$Y$25,IF(AND(T385&gt;5000000000,T385&lt;=10000000000),'[26]Data Base PAKAI (INPUT)'!$AG$25)))</f>
        <v>3</v>
      </c>
      <c r="AG385" s="87">
        <f>IF(AND(T385&gt;1,T385&lt;=100000000),'[26]Data Base PAKAI (INPUT)'!$F$25,IF(AND(T385&gt;100000000,T385&lt;=200000000),'[26]Data Base PAKAI (INPUT)'!$J$25,IF(AND(T385&gt;200000000,T385&lt;=250000000),'[26]Data Base PAKAI (INPUT)'!$N$25,IF(AND(T385&gt;250000000,T385&lt;=500000000),'[26]Data Base PAKAI (INPUT)'!$R$25,IF(AND(T385&gt;500000000,T385&lt;=1000000000),'[26]Data Base PAKAI (INPUT)'!$V$25,IF(AND(T385&gt;1000000000,T385&lt;=2500000000),'[26]Data Base PAKAI (INPUT)'!$Z$25,IF(AND(T385&gt;2500000000,T385&lt;=5000000000),'[26]Data Base PAKAI (INPUT)'!$AD$25,IF(AND(T385&gt;5000000000,T385&lt;=10000000000),'[26]Data Base PAKAI (INPUT)'!AH1384))))))))</f>
        <v>4</v>
      </c>
      <c r="AH385" s="87">
        <f t="shared" si="91"/>
        <v>1800000</v>
      </c>
      <c r="AI385" s="87">
        <f t="shared" si="92"/>
        <v>8000000</v>
      </c>
      <c r="AJ385" s="99">
        <f t="shared" si="93"/>
        <v>8000000</v>
      </c>
      <c r="AK385" s="87"/>
      <c r="AL385" s="57">
        <f t="shared" si="94"/>
        <v>181250000</v>
      </c>
    </row>
    <row r="386" spans="1:38" ht="43.5" thickBot="1" x14ac:dyDescent="0.3">
      <c r="A386" s="90"/>
      <c r="B386" s="90"/>
      <c r="C386" s="90"/>
      <c r="D386" s="90"/>
      <c r="E386" s="90"/>
      <c r="F386" s="90"/>
      <c r="G386" s="91"/>
      <c r="H386" s="91"/>
      <c r="I386" s="92"/>
      <c r="J386" s="92" t="s">
        <v>512</v>
      </c>
      <c r="K386" s="112" t="s">
        <v>980</v>
      </c>
      <c r="L386" s="92" t="e">
        <f>INDEX('[26]PENINGKATAN SALURAN DRAINASE'!$D$4:$D$90,MATCH('KEGIATAN DBMSDA 2022'!K386,'[26]PENINGKATAN SALURAN DRAINASE'!$D$4:$D$90,0))</f>
        <v>#N/A</v>
      </c>
      <c r="M386" s="92" t="str">
        <f t="shared" si="95"/>
        <v xml:space="preserve">Rehabilitasi Saluran RW 16 Kelurahan Kaliabang Tengah </v>
      </c>
      <c r="N386" s="93" t="s">
        <v>981</v>
      </c>
      <c r="O386" s="93" t="s">
        <v>201</v>
      </c>
      <c r="P386" s="100" t="s">
        <v>182</v>
      </c>
      <c r="Q386" s="94" t="e">
        <f>#REF!&amp;" "&amp;#REF!</f>
        <v>#REF!</v>
      </c>
      <c r="R386" s="95" t="s">
        <v>66</v>
      </c>
      <c r="S386" s="87">
        <v>800000000</v>
      </c>
      <c r="T386" s="57">
        <f t="shared" si="87"/>
        <v>200000000</v>
      </c>
      <c r="U386" s="96" t="str">
        <f t="shared" si="88"/>
        <v>PL</v>
      </c>
      <c r="V386" s="87">
        <v>-600000000</v>
      </c>
      <c r="W386" s="97"/>
      <c r="X386" s="98"/>
      <c r="Y386" s="98" t="s">
        <v>209</v>
      </c>
      <c r="Z386" s="88">
        <v>1</v>
      </c>
      <c r="AA386" s="98"/>
      <c r="AB386" s="57">
        <f t="shared" si="89"/>
        <v>350000</v>
      </c>
      <c r="AC386" s="87">
        <f>IF(AND(T386&gt;1,T386&lt;=200000000),'[26]Data Base PAKAI (INPUT)'!$E$24,IF(AND(T386&gt;200000000),'[26]Data Base PAKAI (INPUT)'!$M$24))</f>
        <v>4</v>
      </c>
      <c r="AD386" s="87">
        <f>IF(AND(T386&gt;1,T386&lt;=200000000),'[26]Data Base PAKAI (INPUT)'!$F$24,IF(AND(T386&gt;200000000,T386&lt;=1000000000),'[26]Data Base PAKAI (INPUT)'!$V$24,IF(AND(T386&gt;1000000000),'[26]Data Base PAKAI (INPUT)'!$Z$24)))</f>
        <v>1</v>
      </c>
      <c r="AE386" s="87">
        <f t="shared" si="90"/>
        <v>600000</v>
      </c>
      <c r="AF386" s="87">
        <f>IF(AND(T386&gt;1,T386&lt;=1000000000),'[26]Data Base PAKAI (INPUT)'!$E$25,IF(AND(T386&gt;1000000000,T386&lt;=5000000000),'[26]Data Base PAKAI (INPUT)'!$Y$25,IF(AND(T386&gt;5000000000,T386&lt;=10000000000),'[26]Data Base PAKAI (INPUT)'!$AG$25)))</f>
        <v>3</v>
      </c>
      <c r="AG386" s="87">
        <f>IF(AND(T386&gt;1,T386&lt;=100000000),'[26]Data Base PAKAI (INPUT)'!$F$25,IF(AND(T386&gt;100000000,T386&lt;=200000000),'[26]Data Base PAKAI (INPUT)'!$J$25,IF(AND(T386&gt;200000000,T386&lt;=250000000),'[26]Data Base PAKAI (INPUT)'!$N$25,IF(AND(T386&gt;250000000,T386&lt;=500000000),'[26]Data Base PAKAI (INPUT)'!$R$25,IF(AND(T386&gt;500000000,T386&lt;=1000000000),'[26]Data Base PAKAI (INPUT)'!$V$25,IF(AND(T386&gt;1000000000,T386&lt;=2500000000),'[26]Data Base PAKAI (INPUT)'!$Z$25,IF(AND(T386&gt;2500000000,T386&lt;=5000000000),'[26]Data Base PAKAI (INPUT)'!$AD$25,IF(AND(T386&gt;5000000000,T386&lt;=10000000000),'[26]Data Base PAKAI (INPUT)'!AH1385))))))))</f>
        <v>4</v>
      </c>
      <c r="AH386" s="87">
        <f t="shared" si="91"/>
        <v>1800000</v>
      </c>
      <c r="AI386" s="87">
        <f t="shared" si="92"/>
        <v>8000000</v>
      </c>
      <c r="AJ386" s="99">
        <f t="shared" si="93"/>
        <v>8000000</v>
      </c>
      <c r="AK386" s="87"/>
      <c r="AL386" s="57">
        <f t="shared" si="94"/>
        <v>181250000</v>
      </c>
    </row>
    <row r="387" spans="1:38" ht="43.5" thickBot="1" x14ac:dyDescent="0.3">
      <c r="A387" s="90"/>
      <c r="B387" s="90"/>
      <c r="C387" s="90"/>
      <c r="D387" s="90"/>
      <c r="E387" s="90"/>
      <c r="F387" s="90"/>
      <c r="G387" s="91"/>
      <c r="H387" s="91"/>
      <c r="I387" s="92"/>
      <c r="J387" s="92" t="s">
        <v>512</v>
      </c>
      <c r="K387" s="112" t="s">
        <v>982</v>
      </c>
      <c r="L387" s="92" t="e">
        <f>INDEX('[26]PENINGKATAN SALURAN DRAINASE'!$D$4:$D$90,MATCH('KEGIATAN DBMSDA 2022'!K387,'[26]PENINGKATAN SALURAN DRAINASE'!$D$4:$D$90,0))</f>
        <v>#N/A</v>
      </c>
      <c r="M387" s="92" t="str">
        <f t="shared" si="95"/>
        <v>Rehabilitasi Saluran jalan RW 09 RT 06 Tanah Apit</v>
      </c>
      <c r="N387" s="93" t="s">
        <v>262</v>
      </c>
      <c r="O387" s="93" t="s">
        <v>132</v>
      </c>
      <c r="P387" s="100" t="s">
        <v>182</v>
      </c>
      <c r="Q387" s="94" t="e">
        <f>#REF!&amp;" "&amp;#REF!</f>
        <v>#REF!</v>
      </c>
      <c r="R387" s="95" t="s">
        <v>66</v>
      </c>
      <c r="S387" s="87">
        <v>800000000</v>
      </c>
      <c r="T387" s="57">
        <f t="shared" si="87"/>
        <v>1000000000</v>
      </c>
      <c r="U387" s="96" t="str">
        <f t="shared" si="88"/>
        <v>LELANG</v>
      </c>
      <c r="V387" s="87">
        <v>200000000</v>
      </c>
      <c r="W387" s="97"/>
      <c r="X387" s="98"/>
      <c r="Y387" s="98" t="s">
        <v>209</v>
      </c>
      <c r="Z387" s="88">
        <v>1</v>
      </c>
      <c r="AA387" s="98"/>
      <c r="AB387" s="57">
        <f t="shared" si="89"/>
        <v>750000</v>
      </c>
      <c r="AC387" s="87">
        <f>IF(AND(T387&gt;1,T387&lt;=200000000),'[26]Data Base PAKAI (INPUT)'!$E$24,IF(AND(T387&gt;200000000),'[26]Data Base PAKAI (INPUT)'!$M$24))</f>
        <v>6</v>
      </c>
      <c r="AD387" s="87">
        <f>IF(AND(T387&gt;1,T387&lt;=200000000),'[26]Data Base PAKAI (INPUT)'!$F$24,IF(AND(T387&gt;200000000,T387&lt;=1000000000),'[26]Data Base PAKAI (INPUT)'!$V$24,IF(AND(T387&gt;1000000000),'[26]Data Base PAKAI (INPUT)'!$Z$24)))</f>
        <v>2</v>
      </c>
      <c r="AE387" s="87">
        <f t="shared" si="90"/>
        <v>1800000</v>
      </c>
      <c r="AF387" s="87">
        <f>IF(AND(T387&gt;1,T387&lt;=1000000000),'[26]Data Base PAKAI (INPUT)'!$E$25,IF(AND(T387&gt;1000000000,T387&lt;=5000000000),'[26]Data Base PAKAI (INPUT)'!$Y$25,IF(AND(T387&gt;5000000000,T387&lt;=10000000000),'[26]Data Base PAKAI (INPUT)'!$AG$25)))</f>
        <v>3</v>
      </c>
      <c r="AG387" s="87">
        <f>IF(AND(T387&gt;1,T387&lt;=100000000),'[26]Data Base PAKAI (INPUT)'!$F$25,IF(AND(T387&gt;100000000,T387&lt;=200000000),'[26]Data Base PAKAI (INPUT)'!$J$25,IF(AND(T387&gt;200000000,T387&lt;=250000000),'[26]Data Base PAKAI (INPUT)'!$N$25,IF(AND(T387&gt;250000000,T387&lt;=500000000),'[26]Data Base PAKAI (INPUT)'!$R$25,IF(AND(T387&gt;500000000,T387&lt;=1000000000),'[26]Data Base PAKAI (INPUT)'!$V$25,IF(AND(T387&gt;1000000000,T387&lt;=2500000000),'[26]Data Base PAKAI (INPUT)'!$Z$25,IF(AND(T387&gt;2500000000,T387&lt;=5000000000),'[26]Data Base PAKAI (INPUT)'!$AD$25,IF(AND(T387&gt;5000000000,T387&lt;=10000000000),'[26]Data Base PAKAI (INPUT)'!AH1386))))))))</f>
        <v>7</v>
      </c>
      <c r="AH387" s="87">
        <f t="shared" si="91"/>
        <v>3150000</v>
      </c>
      <c r="AI387" s="87">
        <f t="shared" si="92"/>
        <v>40000000</v>
      </c>
      <c r="AJ387" s="99">
        <f t="shared" si="93"/>
        <v>40000000</v>
      </c>
      <c r="AK387" s="87"/>
      <c r="AL387" s="57">
        <f t="shared" si="94"/>
        <v>914300000</v>
      </c>
    </row>
    <row r="388" spans="1:38" ht="43.5" thickBot="1" x14ac:dyDescent="0.3">
      <c r="A388" s="90"/>
      <c r="B388" s="90"/>
      <c r="C388" s="90"/>
      <c r="D388" s="90"/>
      <c r="E388" s="90"/>
      <c r="F388" s="90"/>
      <c r="G388" s="91"/>
      <c r="H388" s="91"/>
      <c r="I388" s="92"/>
      <c r="J388" s="92" t="s">
        <v>512</v>
      </c>
      <c r="K388" s="92" t="s">
        <v>983</v>
      </c>
      <c r="L388" s="92" t="e">
        <f>INDEX('[26]PENINGKATAN SALURAN DRAINASE'!$D$4:$D$90,MATCH('KEGIATAN DBMSDA 2022'!K388,'[26]PENINGKATAN SALURAN DRAINASE'!$D$4:$D$90,0))</f>
        <v>#N/A</v>
      </c>
      <c r="M388" s="92" t="str">
        <f>K388</f>
        <v>Pelebaran Saluran depan Perum Puri Gading</v>
      </c>
      <c r="N388" s="93" t="s">
        <v>262</v>
      </c>
      <c r="O388" s="93" t="s">
        <v>212</v>
      </c>
      <c r="P388" s="100" t="s">
        <v>182</v>
      </c>
      <c r="Q388" s="94" t="e">
        <f>#REF!&amp;" "&amp;#REF!</f>
        <v>#REF!</v>
      </c>
      <c r="R388" s="95" t="s">
        <v>66</v>
      </c>
      <c r="S388" s="87">
        <v>800000000</v>
      </c>
      <c r="T388" s="57">
        <f t="shared" si="87"/>
        <v>800000000</v>
      </c>
      <c r="U388" s="96" t="str">
        <f t="shared" si="88"/>
        <v>LELANG</v>
      </c>
      <c r="V388" s="87"/>
      <c r="W388" s="97"/>
      <c r="X388" s="98"/>
      <c r="Y388" s="98" t="s">
        <v>209</v>
      </c>
      <c r="Z388" s="88">
        <v>1</v>
      </c>
      <c r="AA388" s="98"/>
      <c r="AB388" s="57">
        <f t="shared" si="89"/>
        <v>750000</v>
      </c>
      <c r="AC388" s="87">
        <f>IF(AND(T388&gt;1,T388&lt;=200000000),'[26]Data Base PAKAI (INPUT)'!$E$24,IF(AND(T388&gt;200000000),'[26]Data Base PAKAI (INPUT)'!$M$24))</f>
        <v>6</v>
      </c>
      <c r="AD388" s="87">
        <f>IF(AND(T388&gt;1,T388&lt;=200000000),'[26]Data Base PAKAI (INPUT)'!$F$24,IF(AND(T388&gt;200000000,T388&lt;=1000000000),'[26]Data Base PAKAI (INPUT)'!$V$24,IF(AND(T388&gt;1000000000),'[26]Data Base PAKAI (INPUT)'!$Z$24)))</f>
        <v>2</v>
      </c>
      <c r="AE388" s="87">
        <f t="shared" si="90"/>
        <v>1800000</v>
      </c>
      <c r="AF388" s="87">
        <f>IF(AND(T388&gt;1,T388&lt;=1000000000),'[26]Data Base PAKAI (INPUT)'!$E$25,IF(AND(T388&gt;1000000000,T388&lt;=5000000000),'[26]Data Base PAKAI (INPUT)'!$Y$25,IF(AND(T388&gt;5000000000,T388&lt;=10000000000),'[26]Data Base PAKAI (INPUT)'!$AG$25)))</f>
        <v>3</v>
      </c>
      <c r="AG388" s="87">
        <f>IF(AND(T388&gt;1,T388&lt;=100000000),'[26]Data Base PAKAI (INPUT)'!$F$25,IF(AND(T388&gt;100000000,T388&lt;=200000000),'[26]Data Base PAKAI (INPUT)'!$J$25,IF(AND(T388&gt;200000000,T388&lt;=250000000),'[26]Data Base PAKAI (INPUT)'!$N$25,IF(AND(T388&gt;250000000,T388&lt;=500000000),'[26]Data Base PAKAI (INPUT)'!$R$25,IF(AND(T388&gt;500000000,T388&lt;=1000000000),'[26]Data Base PAKAI (INPUT)'!$V$25,IF(AND(T388&gt;1000000000,T388&lt;=2500000000),'[26]Data Base PAKAI (INPUT)'!$Z$25,IF(AND(T388&gt;2500000000,T388&lt;=5000000000),'[26]Data Base PAKAI (INPUT)'!$AD$25,IF(AND(T388&gt;5000000000,T388&lt;=10000000000),'[26]Data Base PAKAI (INPUT)'!AH1388))))))))</f>
        <v>7</v>
      </c>
      <c r="AH388" s="87">
        <f t="shared" si="91"/>
        <v>3150000</v>
      </c>
      <c r="AI388" s="87">
        <f t="shared" si="92"/>
        <v>32000000</v>
      </c>
      <c r="AJ388" s="99">
        <f t="shared" si="93"/>
        <v>32000000</v>
      </c>
      <c r="AK388" s="87"/>
      <c r="AL388" s="57">
        <f t="shared" si="94"/>
        <v>730300000</v>
      </c>
    </row>
    <row r="389" spans="1:38" ht="53.25" customHeight="1" thickBot="1" x14ac:dyDescent="0.3">
      <c r="A389" s="90"/>
      <c r="B389" s="90"/>
      <c r="C389" s="90"/>
      <c r="D389" s="90"/>
      <c r="E389" s="90"/>
      <c r="F389" s="90"/>
      <c r="G389" s="91"/>
      <c r="H389" s="91"/>
      <c r="I389" s="92"/>
      <c r="J389" s="92" t="s">
        <v>512</v>
      </c>
      <c r="K389" s="92" t="s">
        <v>984</v>
      </c>
      <c r="L389" s="92" t="e">
        <f>INDEX('[26]PENINGKATAN SALURAN DRAINASE'!$D$4:$D$90,MATCH('KEGIATAN DBMSDA 2022'!K389,'[26]PENINGKATAN SALURAN DRAINASE'!$D$4:$D$90,0))</f>
        <v>#N/A</v>
      </c>
      <c r="M389" s="92" t="str">
        <f t="shared" ref="M389:M391" si="96">K389</f>
        <v>Pembuatan pintu pengendalian air Jl. Beo RT 002 RW 003 Kel. Jatimakmur Kec. Pondok Gede Kel.Jatimakmur Kec.Pondok gede</v>
      </c>
      <c r="N389" s="92" t="e">
        <f>INDEX([26]!BARU_1[KELURAHAN],MATCH('KEGIATAN DBMSDA 2022'!K389,[26]!BARU_1[JUDUL],0))</f>
        <v>#REF!</v>
      </c>
      <c r="O389" s="93" t="s">
        <v>171</v>
      </c>
      <c r="P389" s="100" t="s">
        <v>182</v>
      </c>
      <c r="Q389" s="94" t="e">
        <f>#REF!&amp;" "&amp;#REF!</f>
        <v>#REF!</v>
      </c>
      <c r="R389" s="95" t="s">
        <v>66</v>
      </c>
      <c r="S389" s="87"/>
      <c r="T389" s="57">
        <f t="shared" ref="T389:T391" si="97">V389+S389</f>
        <v>75000000</v>
      </c>
      <c r="U389" s="96" t="str">
        <f t="shared" si="88"/>
        <v>PL</v>
      </c>
      <c r="V389" s="87">
        <v>75000000</v>
      </c>
      <c r="W389" s="97" t="s">
        <v>172</v>
      </c>
      <c r="X389" s="98" t="s">
        <v>162</v>
      </c>
      <c r="Y389" s="88" t="s">
        <v>139</v>
      </c>
      <c r="Z389" s="88">
        <v>1</v>
      </c>
      <c r="AA389" s="88"/>
      <c r="AB389" s="57">
        <f t="shared" si="89"/>
        <v>350000</v>
      </c>
      <c r="AC389" s="87">
        <f>IF(AND(T389&gt;1,T389&lt;=200000000),'[26]Data Base PAKAI (INPUT)'!$E$24,IF(AND(T389&gt;200000000),'[26]Data Base PAKAI (INPUT)'!$M$24))</f>
        <v>4</v>
      </c>
      <c r="AD389" s="87">
        <f>IF(AND(T389&gt;1,T389&lt;=200000000),'[26]Data Base PAKAI (INPUT)'!$F$24,IF(AND(T389&gt;200000000,T389&lt;=1000000000),'[26]Data Base PAKAI (INPUT)'!$V$24,IF(AND(T389&gt;1000000000),'[26]Data Base PAKAI (INPUT)'!$Z$24)))</f>
        <v>1</v>
      </c>
      <c r="AE389" s="87">
        <f t="shared" si="90"/>
        <v>600000</v>
      </c>
      <c r="AF389" s="87">
        <f>IF(AND(T389&gt;1,T389&lt;=1000000000),'[26]Data Base PAKAI (INPUT)'!$E$25,IF(AND(T389&gt;1000000000,T389&lt;=5000000000),'[26]Data Base PAKAI (INPUT)'!$Y$25,IF(AND(T389&gt;5000000000,T389&lt;=10000000000),'[26]Data Base PAKAI (INPUT)'!$AG$25)))</f>
        <v>3</v>
      </c>
      <c r="AG389" s="87">
        <f>IF(AND(T389&gt;1,T389&lt;=100000000),'[26]Data Base PAKAI (INPUT)'!$F$25,IF(AND(T389&gt;100000000,T389&lt;=200000000),'[26]Data Base PAKAI (INPUT)'!$J$25,IF(AND(T389&gt;200000000,T389&lt;=250000000),'[26]Data Base PAKAI (INPUT)'!$N$25,IF(AND(T389&gt;250000000,T389&lt;=500000000),'[26]Data Base PAKAI (INPUT)'!$R$25,IF(AND(T389&gt;500000000,T389&lt;=1000000000),'[26]Data Base PAKAI (INPUT)'!$V$25,IF(AND(T389&gt;1000000000,T389&lt;=2500000000),'[26]Data Base PAKAI (INPUT)'!$Z$25,IF(AND(T389&gt;2500000000,T389&lt;=5000000000),'[26]Data Base PAKAI (INPUT)'!$AD$25,IF(AND(T389&gt;5000000000,T389&lt;=10000000000),'[26]Data Base PAKAI (INPUT)'!AH1389))))))))</f>
        <v>3</v>
      </c>
      <c r="AH389" s="87">
        <f t="shared" si="91"/>
        <v>1350000</v>
      </c>
      <c r="AI389" s="87">
        <f t="shared" si="92"/>
        <v>3000000</v>
      </c>
      <c r="AJ389" s="99">
        <f t="shared" si="93"/>
        <v>3000000</v>
      </c>
      <c r="AK389" s="87"/>
      <c r="AL389" s="57">
        <f t="shared" si="94"/>
        <v>66700000</v>
      </c>
    </row>
    <row r="390" spans="1:38" ht="43.5" thickBot="1" x14ac:dyDescent="0.3">
      <c r="A390" s="90"/>
      <c r="B390" s="90"/>
      <c r="C390" s="90"/>
      <c r="D390" s="90"/>
      <c r="E390" s="90"/>
      <c r="F390" s="90"/>
      <c r="G390" s="91"/>
      <c r="H390" s="91"/>
      <c r="I390" s="92"/>
      <c r="J390" s="92" t="s">
        <v>512</v>
      </c>
      <c r="K390" s="92" t="s">
        <v>985</v>
      </c>
      <c r="L390" s="92" t="e">
        <f>INDEX('[26]PENINGKATAN SALURAN DRAINASE'!$D$4:$D$90,MATCH('KEGIATAN DBMSDA 2022'!K390,'[26]PENINGKATAN SALURAN DRAINASE'!$D$4:$D$90,0))</f>
        <v>#N/A</v>
      </c>
      <c r="M390" s="92" t="str">
        <f t="shared" si="96"/>
        <v>Pengerukan Kali Lingkungan Rt 002 Rw 15 Kel. Jatimakmur Kec. Pondok Gede</v>
      </c>
      <c r="N390" s="92" t="e">
        <f>INDEX([26]!BARU_1[KELURAHAN],MATCH('KEGIATAN DBMSDA 2022'!K390,[26]!BARU_1[JUDUL],0))</f>
        <v>#REF!</v>
      </c>
      <c r="O390" s="93" t="s">
        <v>171</v>
      </c>
      <c r="P390" s="100" t="s">
        <v>229</v>
      </c>
      <c r="Q390" s="94" t="e">
        <f>#REF!&amp;" "&amp;#REF!</f>
        <v>#REF!</v>
      </c>
      <c r="R390" s="95" t="s">
        <v>66</v>
      </c>
      <c r="S390" s="87"/>
      <c r="T390" s="57">
        <f t="shared" si="97"/>
        <v>75000000</v>
      </c>
      <c r="U390" s="96" t="str">
        <f t="shared" si="88"/>
        <v>PL</v>
      </c>
      <c r="V390" s="87">
        <v>75000000</v>
      </c>
      <c r="W390" s="97" t="s">
        <v>172</v>
      </c>
      <c r="X390" s="98" t="s">
        <v>162</v>
      </c>
      <c r="Y390" s="88" t="s">
        <v>139</v>
      </c>
      <c r="Z390" s="88">
        <v>1</v>
      </c>
      <c r="AA390" s="88"/>
      <c r="AB390" s="57">
        <f t="shared" si="89"/>
        <v>350000</v>
      </c>
      <c r="AC390" s="87">
        <f>IF(AND(T390&gt;1,T390&lt;=200000000),'[26]Data Base PAKAI (INPUT)'!$E$24,IF(AND(T390&gt;200000000),'[26]Data Base PAKAI (INPUT)'!$M$24))</f>
        <v>4</v>
      </c>
      <c r="AD390" s="87">
        <f>IF(AND(T390&gt;1,T390&lt;=200000000),'[26]Data Base PAKAI (INPUT)'!$F$24,IF(AND(T390&gt;200000000,T390&lt;=1000000000),'[26]Data Base PAKAI (INPUT)'!$V$24,IF(AND(T390&gt;1000000000),'[26]Data Base PAKAI (INPUT)'!$Z$24)))</f>
        <v>1</v>
      </c>
      <c r="AE390" s="87">
        <f t="shared" si="90"/>
        <v>600000</v>
      </c>
      <c r="AF390" s="87">
        <f>IF(AND(T390&gt;1,T390&lt;=1000000000),'[26]Data Base PAKAI (INPUT)'!$E$25,IF(AND(T390&gt;1000000000,T390&lt;=5000000000),'[26]Data Base PAKAI (INPUT)'!$Y$25,IF(AND(T390&gt;5000000000,T390&lt;=10000000000),'[26]Data Base PAKAI (INPUT)'!$AG$25)))</f>
        <v>3</v>
      </c>
      <c r="AG390" s="87">
        <f>IF(AND(T390&gt;1,T390&lt;=100000000),'[26]Data Base PAKAI (INPUT)'!$F$25,IF(AND(T390&gt;100000000,T390&lt;=200000000),'[26]Data Base PAKAI (INPUT)'!$J$25,IF(AND(T390&gt;200000000,T390&lt;=250000000),'[26]Data Base PAKAI (INPUT)'!$N$25,IF(AND(T390&gt;250000000,T390&lt;=500000000),'[26]Data Base PAKAI (INPUT)'!$R$25,IF(AND(T390&gt;500000000,T390&lt;=1000000000),'[26]Data Base PAKAI (INPUT)'!$V$25,IF(AND(T390&gt;1000000000,T390&lt;=2500000000),'[26]Data Base PAKAI (INPUT)'!$Z$25,IF(AND(T390&gt;2500000000,T390&lt;=5000000000),'[26]Data Base PAKAI (INPUT)'!$AD$25,IF(AND(T390&gt;5000000000,T390&lt;=10000000000),'[26]Data Base PAKAI (INPUT)'!AH1390))))))))</f>
        <v>3</v>
      </c>
      <c r="AH390" s="87">
        <f t="shared" si="91"/>
        <v>1350000</v>
      </c>
      <c r="AI390" s="87">
        <f t="shared" si="92"/>
        <v>3000000</v>
      </c>
      <c r="AJ390" s="99">
        <f t="shared" si="93"/>
        <v>3000000</v>
      </c>
      <c r="AK390" s="87"/>
      <c r="AL390" s="57">
        <f t="shared" si="94"/>
        <v>66700000</v>
      </c>
    </row>
    <row r="391" spans="1:38" ht="43.5" thickBot="1" x14ac:dyDescent="0.3">
      <c r="A391" s="90"/>
      <c r="B391" s="90"/>
      <c r="C391" s="90"/>
      <c r="D391" s="90"/>
      <c r="E391" s="90"/>
      <c r="F391" s="90"/>
      <c r="G391" s="91"/>
      <c r="H391" s="91"/>
      <c r="I391" s="92"/>
      <c r="J391" s="92" t="s">
        <v>512</v>
      </c>
      <c r="K391" s="92" t="s">
        <v>986</v>
      </c>
      <c r="L391" s="92" t="e">
        <f>INDEX('[26]PENINGKATAN SALURAN DRAINASE'!$D$4:$D$90,MATCH('KEGIATAN DBMSDA 2022'!K391,'[26]PENINGKATAN SALURAN DRAINASE'!$D$4:$D$90,0))</f>
        <v>#N/A</v>
      </c>
      <c r="M391" s="92" t="str">
        <f t="shared" si="96"/>
        <v>Pengerukan Kali Taman Tytian Indah dari Rw 10 s/d Rw 012</v>
      </c>
      <c r="N391" s="92" t="e">
        <f>INDEX([26]!BARU_1[KELURAHAN],MATCH('KEGIATAN DBMSDA 2022'!K391,[26]!BARU_1[JUDUL],0))</f>
        <v>#REF!</v>
      </c>
      <c r="O391" s="93" t="s">
        <v>1840</v>
      </c>
      <c r="P391" s="100" t="s">
        <v>987</v>
      </c>
      <c r="Q391" s="94" t="e">
        <f>#REF!&amp;" "&amp;#REF!</f>
        <v>#REF!</v>
      </c>
      <c r="R391" s="95" t="s">
        <v>66</v>
      </c>
      <c r="S391" s="87"/>
      <c r="T391" s="57">
        <f t="shared" si="97"/>
        <v>95000000</v>
      </c>
      <c r="U391" s="96" t="str">
        <f t="shared" si="88"/>
        <v>PL</v>
      </c>
      <c r="V391" s="87">
        <v>95000000</v>
      </c>
      <c r="W391" s="97" t="s">
        <v>250</v>
      </c>
      <c r="X391" s="98" t="s">
        <v>162</v>
      </c>
      <c r="Y391" s="88" t="s">
        <v>139</v>
      </c>
      <c r="Z391" s="88">
        <v>1</v>
      </c>
      <c r="AA391" s="88"/>
      <c r="AB391" s="57">
        <f t="shared" si="89"/>
        <v>350000</v>
      </c>
      <c r="AC391" s="87">
        <f>IF(AND(T391&gt;1,T391&lt;=200000000),'[26]Data Base PAKAI (INPUT)'!$E$24,IF(AND(T391&gt;200000000),'[26]Data Base PAKAI (INPUT)'!$M$24))</f>
        <v>4</v>
      </c>
      <c r="AD391" s="87">
        <f>IF(AND(T391&gt;1,T391&lt;=200000000),'[26]Data Base PAKAI (INPUT)'!$F$24,IF(AND(T391&gt;200000000,T391&lt;=1000000000),'[26]Data Base PAKAI (INPUT)'!$V$24,IF(AND(T391&gt;1000000000),'[26]Data Base PAKAI (INPUT)'!$Z$24)))</f>
        <v>1</v>
      </c>
      <c r="AE391" s="87">
        <f t="shared" si="90"/>
        <v>600000</v>
      </c>
      <c r="AF391" s="87">
        <f>IF(AND(T391&gt;1,T391&lt;=1000000000),'[26]Data Base PAKAI (INPUT)'!$E$25,IF(AND(T391&gt;1000000000,T391&lt;=5000000000),'[26]Data Base PAKAI (INPUT)'!$Y$25,IF(AND(T391&gt;5000000000,T391&lt;=10000000000),'[26]Data Base PAKAI (INPUT)'!$AG$25)))</f>
        <v>3</v>
      </c>
      <c r="AG391" s="87">
        <f>IF(AND(T391&gt;1,T391&lt;=100000000),'[26]Data Base PAKAI (INPUT)'!$F$25,IF(AND(T391&gt;100000000,T391&lt;=200000000),'[26]Data Base PAKAI (INPUT)'!$J$25,IF(AND(T391&gt;200000000,T391&lt;=250000000),'[26]Data Base PAKAI (INPUT)'!$N$25,IF(AND(T391&gt;250000000,T391&lt;=500000000),'[26]Data Base PAKAI (INPUT)'!$R$25,IF(AND(T391&gt;500000000,T391&lt;=1000000000),'[26]Data Base PAKAI (INPUT)'!$V$25,IF(AND(T391&gt;1000000000,T391&lt;=2500000000),'[26]Data Base PAKAI (INPUT)'!$Z$25,IF(AND(T391&gt;2500000000,T391&lt;=5000000000),'[26]Data Base PAKAI (INPUT)'!$AD$25,IF(AND(T391&gt;5000000000,T391&lt;=10000000000),'[26]Data Base PAKAI (INPUT)'!AH1391))))))))</f>
        <v>3</v>
      </c>
      <c r="AH391" s="87">
        <f t="shared" si="91"/>
        <v>1350000</v>
      </c>
      <c r="AI391" s="87">
        <f t="shared" si="92"/>
        <v>3800000</v>
      </c>
      <c r="AJ391" s="99">
        <f t="shared" si="93"/>
        <v>3800000</v>
      </c>
      <c r="AK391" s="87"/>
      <c r="AL391" s="57">
        <f t="shared" si="94"/>
        <v>85100000</v>
      </c>
    </row>
    <row r="392" spans="1:38" ht="43.5" thickBot="1" x14ac:dyDescent="0.3">
      <c r="A392" s="68" t="s">
        <v>33</v>
      </c>
      <c r="B392" s="68" t="s">
        <v>34</v>
      </c>
      <c r="C392" s="68" t="s">
        <v>39</v>
      </c>
      <c r="D392" s="68" t="s">
        <v>37</v>
      </c>
      <c r="E392" s="68" t="s">
        <v>35</v>
      </c>
      <c r="F392" s="69" t="s">
        <v>87</v>
      </c>
      <c r="G392" s="70"/>
      <c r="H392" s="70"/>
      <c r="I392" s="71" t="s">
        <v>988</v>
      </c>
      <c r="J392" s="71"/>
      <c r="K392" s="72"/>
      <c r="L392" s="92" t="e">
        <f>INDEX('[26]PENINGKATAN SALURAN DRAINASE'!$D$4:$D$90,MATCH('KEGIATAN DBMSDA 2022'!K392,'[26]PENINGKATAN SALURAN DRAINASE'!$D$4:$D$90,0))</f>
        <v>#N/A</v>
      </c>
      <c r="M392" s="72"/>
      <c r="N392" s="73"/>
      <c r="O392" s="73"/>
      <c r="P392" s="74"/>
      <c r="Q392" s="74"/>
      <c r="R392" s="75" t="s">
        <v>43</v>
      </c>
      <c r="S392" s="76">
        <f>SUBTOTAL(9,S393:S396)</f>
        <v>20488020690</v>
      </c>
      <c r="T392" s="76">
        <f t="shared" ref="T392:V392" si="98">SUBTOTAL(9,T393:T396)</f>
        <v>18491491750</v>
      </c>
      <c r="U392" s="76"/>
      <c r="V392" s="76">
        <f t="shared" si="98"/>
        <v>-1996528940</v>
      </c>
      <c r="W392" s="76"/>
      <c r="X392" s="108"/>
      <c r="Y392" s="77"/>
      <c r="Z392" s="76">
        <f t="shared" ref="Z392" si="99">SUBTOTAL(9,Z393:Z396)</f>
        <v>4</v>
      </c>
      <c r="AA392" s="77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8"/>
    </row>
    <row r="393" spans="1:38" s="89" customFormat="1" ht="43.5" thickBot="1" x14ac:dyDescent="0.3">
      <c r="A393" s="79"/>
      <c r="B393" s="79"/>
      <c r="C393" s="79"/>
      <c r="D393" s="79"/>
      <c r="E393" s="79"/>
      <c r="F393" s="79"/>
      <c r="G393" s="81"/>
      <c r="H393" s="81"/>
      <c r="I393" s="83"/>
      <c r="J393" s="113"/>
      <c r="K393" s="113" t="s">
        <v>989</v>
      </c>
      <c r="L393" s="113" t="e">
        <f>INDEX('[26]PENINGKATAN SALURAN DRAINASE'!$D$4:$D$90,MATCH('KEGIATAN DBMSDA 2022'!K393,'[26]PENINGKATAN SALURAN DRAINASE'!$D$4:$D$90,0))</f>
        <v>#N/A</v>
      </c>
      <c r="M393" s="83" t="str">
        <f>K393</f>
        <v>Penunjang Tim dan Belanja Pemeliharaan Alat Berat, Sarana dan Prasarana</v>
      </c>
      <c r="N393" s="84"/>
      <c r="O393" s="84"/>
      <c r="P393" s="114" t="s">
        <v>990</v>
      </c>
      <c r="Q393" s="85" t="s">
        <v>49</v>
      </c>
      <c r="R393" s="115" t="s">
        <v>66</v>
      </c>
      <c r="S393" s="116">
        <v>3003584000</v>
      </c>
      <c r="T393" s="57">
        <v>3204382400</v>
      </c>
      <c r="U393" s="96" t="str">
        <f t="shared" ref="U393:U396" si="100">IF(T393&gt;200000000,"LELANG","PL")</f>
        <v>LELANG</v>
      </c>
      <c r="V393" s="116">
        <v>100358400</v>
      </c>
      <c r="W393" s="97"/>
      <c r="X393" s="98"/>
      <c r="Y393" s="96" t="s">
        <v>115</v>
      </c>
      <c r="Z393" s="88">
        <v>1</v>
      </c>
      <c r="AA393" s="96"/>
      <c r="AB393" s="57"/>
      <c r="AC393" s="87"/>
      <c r="AD393" s="87"/>
      <c r="AE393" s="87"/>
      <c r="AF393" s="87"/>
      <c r="AG393" s="87"/>
      <c r="AH393" s="87"/>
      <c r="AI393" s="87"/>
      <c r="AJ393" s="117"/>
      <c r="AK393" s="87"/>
      <c r="AL393" s="57">
        <f t="shared" ref="AL393:AL396" si="101">T393-AB393-AE393-AH393-AI393-AJ393-AK393</f>
        <v>3204382400</v>
      </c>
    </row>
    <row r="394" spans="1:38" s="89" customFormat="1" ht="43.5" thickBot="1" x14ac:dyDescent="0.3">
      <c r="A394" s="79"/>
      <c r="B394" s="79"/>
      <c r="C394" s="79"/>
      <c r="D394" s="79"/>
      <c r="E394" s="79"/>
      <c r="F394" s="79"/>
      <c r="G394" s="81"/>
      <c r="H394" s="81"/>
      <c r="I394" s="83"/>
      <c r="J394" s="113"/>
      <c r="K394" s="113" t="s">
        <v>991</v>
      </c>
      <c r="L394" s="113" t="e">
        <f>INDEX('[26]PENINGKATAN SALURAN DRAINASE'!$D$4:$D$90,MATCH('KEGIATAN DBMSDA 2022'!K394,'[26]PENINGKATAN SALURAN DRAINASE'!$D$4:$D$90,0))</f>
        <v>#N/A</v>
      </c>
      <c r="M394" s="83" t="str">
        <f t="shared" ref="M394:M396" si="102">K394</f>
        <v>Pengadaan Alat Berat DBMSDA Kota Bekasi</v>
      </c>
      <c r="N394" s="84"/>
      <c r="O394" s="84"/>
      <c r="P394" s="114" t="s">
        <v>182</v>
      </c>
      <c r="Q394" s="85" t="s">
        <v>193</v>
      </c>
      <c r="R394" s="115" t="s">
        <v>66</v>
      </c>
      <c r="S394" s="116">
        <v>4000000000</v>
      </c>
      <c r="T394" s="57">
        <v>1899560000</v>
      </c>
      <c r="U394" s="96" t="str">
        <f t="shared" si="100"/>
        <v>LELANG</v>
      </c>
      <c r="V394" s="116">
        <v>-2000000000</v>
      </c>
      <c r="W394" s="97"/>
      <c r="X394" s="98"/>
      <c r="Y394" s="96" t="s">
        <v>115</v>
      </c>
      <c r="Z394" s="88">
        <v>1</v>
      </c>
      <c r="AA394" s="96"/>
      <c r="AB394" s="57"/>
      <c r="AC394" s="87"/>
      <c r="AD394" s="87"/>
      <c r="AE394" s="87"/>
      <c r="AF394" s="87"/>
      <c r="AG394" s="87"/>
      <c r="AH394" s="87"/>
      <c r="AI394" s="87"/>
      <c r="AJ394" s="117"/>
      <c r="AK394" s="87"/>
      <c r="AL394" s="57">
        <f t="shared" si="101"/>
        <v>1899560000</v>
      </c>
    </row>
    <row r="395" spans="1:38" ht="43.5" thickBot="1" x14ac:dyDescent="0.3">
      <c r="A395" s="90"/>
      <c r="B395" s="90"/>
      <c r="C395" s="90"/>
      <c r="D395" s="90"/>
      <c r="E395" s="90"/>
      <c r="F395" s="90"/>
      <c r="G395" s="91"/>
      <c r="H395" s="81"/>
      <c r="I395" s="92"/>
      <c r="J395" s="92"/>
      <c r="K395" s="92" t="s">
        <v>992</v>
      </c>
      <c r="L395" s="92" t="e">
        <f>INDEX('[26]PENINGKATAN SALURAN DRAINASE'!$D$4:$D$90,MATCH('KEGIATAN DBMSDA 2022'!K395,'[26]PENINGKATAN SALURAN DRAINASE'!$D$4:$D$90,0))</f>
        <v>#N/A</v>
      </c>
      <c r="M395" s="92" t="str">
        <f t="shared" si="102"/>
        <v>Penunjang Tim Pematusan DBMSDA Kota Bekasi</v>
      </c>
      <c r="N395" s="93"/>
      <c r="O395" s="93"/>
      <c r="P395" s="94" t="s">
        <v>990</v>
      </c>
      <c r="Q395" s="94" t="s">
        <v>49</v>
      </c>
      <c r="R395" s="95" t="s">
        <v>66</v>
      </c>
      <c r="S395" s="87">
        <v>12484436690</v>
      </c>
      <c r="T395" s="57">
        <f t="shared" ref="T395:T396" si="103">S395+V395</f>
        <v>12387549350</v>
      </c>
      <c r="U395" s="96" t="str">
        <f t="shared" si="100"/>
        <v>LELANG</v>
      </c>
      <c r="V395" s="87">
        <v>-96887340</v>
      </c>
      <c r="W395" s="97"/>
      <c r="X395" s="98"/>
      <c r="Y395" s="96" t="s">
        <v>115</v>
      </c>
      <c r="Z395" s="88">
        <v>1</v>
      </c>
      <c r="AA395" s="96"/>
      <c r="AB395" s="57"/>
      <c r="AC395" s="87"/>
      <c r="AD395" s="87"/>
      <c r="AE395" s="87"/>
      <c r="AF395" s="87"/>
      <c r="AG395" s="87"/>
      <c r="AH395" s="87"/>
      <c r="AI395" s="87"/>
      <c r="AJ395" s="99"/>
      <c r="AK395" s="87"/>
      <c r="AL395" s="57">
        <f t="shared" si="101"/>
        <v>12387549350</v>
      </c>
    </row>
    <row r="396" spans="1:38" ht="43.5" thickBot="1" x14ac:dyDescent="0.3">
      <c r="A396" s="90"/>
      <c r="B396" s="90"/>
      <c r="C396" s="90"/>
      <c r="D396" s="90"/>
      <c r="E396" s="90"/>
      <c r="F396" s="90"/>
      <c r="G396" s="91"/>
      <c r="H396" s="91"/>
      <c r="I396" s="92"/>
      <c r="J396" s="92"/>
      <c r="K396" s="92" t="s">
        <v>993</v>
      </c>
      <c r="L396" s="92" t="e">
        <f>INDEX('[26]PENINGKATAN SALURAN DRAINASE'!$D$4:$D$90,MATCH('KEGIATAN DBMSDA 2022'!K396,'[26]PENINGKATAN SALURAN DRAINASE'!$D$4:$D$90,0))</f>
        <v>#N/A</v>
      </c>
      <c r="M396" s="92" t="str">
        <f t="shared" si="102"/>
        <v>Penunjang Tim URC SDA Dinas BMSDA Kota Bekasi</v>
      </c>
      <c r="N396" s="93"/>
      <c r="O396" s="93"/>
      <c r="P396" s="94" t="s">
        <v>49</v>
      </c>
      <c r="Q396" s="94" t="s">
        <v>49</v>
      </c>
      <c r="R396" s="95" t="s">
        <v>66</v>
      </c>
      <c r="S396" s="87">
        <v>1000000000</v>
      </c>
      <c r="T396" s="57">
        <f t="shared" si="103"/>
        <v>1000000000</v>
      </c>
      <c r="U396" s="96" t="str">
        <f t="shared" si="100"/>
        <v>LELANG</v>
      </c>
      <c r="V396" s="87"/>
      <c r="W396" s="97"/>
      <c r="X396" s="98"/>
      <c r="Y396" s="96" t="s">
        <v>115</v>
      </c>
      <c r="Z396" s="88">
        <v>1</v>
      </c>
      <c r="AA396" s="96"/>
      <c r="AB396" s="57"/>
      <c r="AC396" s="87"/>
      <c r="AD396" s="87"/>
      <c r="AE396" s="87"/>
      <c r="AF396" s="87"/>
      <c r="AG396" s="87"/>
      <c r="AH396" s="87"/>
      <c r="AI396" s="87"/>
      <c r="AJ396" s="99"/>
      <c r="AK396" s="87"/>
      <c r="AL396" s="57">
        <f t="shared" si="101"/>
        <v>1000000000</v>
      </c>
    </row>
    <row r="397" spans="1:38" ht="43.5" thickBot="1" x14ac:dyDescent="0.3">
      <c r="A397" s="68" t="s">
        <v>33</v>
      </c>
      <c r="B397" s="68" t="s">
        <v>34</v>
      </c>
      <c r="C397" s="68" t="s">
        <v>39</v>
      </c>
      <c r="D397" s="68" t="s">
        <v>37</v>
      </c>
      <c r="E397" s="68" t="s">
        <v>35</v>
      </c>
      <c r="F397" s="69" t="s">
        <v>55</v>
      </c>
      <c r="G397" s="70"/>
      <c r="H397" s="70"/>
      <c r="I397" s="71" t="s">
        <v>994</v>
      </c>
      <c r="J397" s="71"/>
      <c r="K397" s="72"/>
      <c r="L397" s="92" t="e">
        <f>INDEX('[26]PENINGKATAN SALURAN DRAINASE'!$D$4:$D$90,MATCH('KEGIATAN DBMSDA 2022'!K397,'[26]PENINGKATAN SALURAN DRAINASE'!$D$4:$D$90,0))</f>
        <v>#N/A</v>
      </c>
      <c r="M397" s="72"/>
      <c r="N397" s="73"/>
      <c r="O397" s="73"/>
      <c r="P397" s="74"/>
      <c r="Q397" s="74"/>
      <c r="R397" s="75" t="s">
        <v>995</v>
      </c>
      <c r="S397" s="76">
        <f>SUBTOTAL(9,S398:S409)</f>
        <v>4800000000</v>
      </c>
      <c r="T397" s="76">
        <f>SUBTOTAL(9,T398:T409)</f>
        <v>14474500000</v>
      </c>
      <c r="U397" s="76"/>
      <c r="V397" s="76">
        <f>SUBTOTAL(9,V398:V409)</f>
        <v>9674500000</v>
      </c>
      <c r="W397" s="76">
        <f>V397-(150000000*12)</f>
        <v>7874500000</v>
      </c>
      <c r="X397" s="108"/>
      <c r="Y397" s="77"/>
      <c r="Z397" s="76">
        <f>SUBTOTAL(9,Z398:Z409)</f>
        <v>12</v>
      </c>
      <c r="AA397" s="77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8"/>
    </row>
    <row r="398" spans="1:38" ht="43.5" thickBot="1" x14ac:dyDescent="0.3">
      <c r="A398" s="90"/>
      <c r="B398" s="90"/>
      <c r="C398" s="90"/>
      <c r="D398" s="90"/>
      <c r="E398" s="90"/>
      <c r="F398" s="90"/>
      <c r="G398" s="91"/>
      <c r="H398" s="91"/>
      <c r="I398" s="92"/>
      <c r="J398" s="92"/>
      <c r="K398" s="92" t="s">
        <v>996</v>
      </c>
      <c r="L398" s="92" t="e">
        <f>INDEX('[26]PENINGKATAN SALURAN DRAINASE'!$D$4:$D$90,MATCH('KEGIATAN DBMSDA 2022'!K398,'[26]PENINGKATAN SALURAN DRAINASE'!$D$4:$D$90,0))</f>
        <v>#N/A</v>
      </c>
      <c r="M398" s="92" t="str">
        <f>K398</f>
        <v>Pemeliharaan Rutin Saluran Kecamatan Bekasi Utara</v>
      </c>
      <c r="N398" s="93"/>
      <c r="O398" s="93"/>
      <c r="P398" s="94" t="s">
        <v>49</v>
      </c>
      <c r="Q398" s="94" t="s">
        <v>997</v>
      </c>
      <c r="R398" s="95" t="s">
        <v>66</v>
      </c>
      <c r="S398" s="87">
        <v>400000000</v>
      </c>
      <c r="T398" s="57">
        <f t="shared" ref="T398:T409" si="104">S398+V398</f>
        <v>1050000000</v>
      </c>
      <c r="U398" s="96" t="str">
        <f t="shared" ref="U398:U409" si="105">IF(T398&gt;200000000,"LELANG","PL")</f>
        <v>LELANG</v>
      </c>
      <c r="V398" s="87">
        <v>650000000</v>
      </c>
      <c r="W398" s="97"/>
      <c r="X398" s="98"/>
      <c r="Y398" s="96" t="s">
        <v>115</v>
      </c>
      <c r="Z398" s="88">
        <v>1</v>
      </c>
      <c r="AA398" s="96"/>
      <c r="AB398" s="57"/>
      <c r="AC398" s="87"/>
      <c r="AD398" s="87"/>
      <c r="AE398" s="87"/>
      <c r="AF398" s="87"/>
      <c r="AG398" s="87"/>
      <c r="AH398" s="87"/>
      <c r="AI398" s="87"/>
      <c r="AJ398" s="99"/>
      <c r="AK398" s="87"/>
      <c r="AL398" s="57">
        <f t="shared" ref="AL398:AL410" si="106">T398-AB398-AE398-AH398-AI398-AJ398-AK398</f>
        <v>1050000000</v>
      </c>
    </row>
    <row r="399" spans="1:38" ht="43.5" thickBot="1" x14ac:dyDescent="0.3">
      <c r="A399" s="90"/>
      <c r="B399" s="90"/>
      <c r="C399" s="90"/>
      <c r="D399" s="90"/>
      <c r="E399" s="90"/>
      <c r="F399" s="90"/>
      <c r="G399" s="91"/>
      <c r="H399" s="91"/>
      <c r="I399" s="92"/>
      <c r="J399" s="92"/>
      <c r="K399" s="92" t="s">
        <v>998</v>
      </c>
      <c r="L399" s="92" t="e">
        <f>INDEX('[26]PENINGKATAN SALURAN DRAINASE'!$D$4:$D$90,MATCH('KEGIATAN DBMSDA 2022'!K399,'[26]PENINGKATAN SALURAN DRAINASE'!$D$4:$D$90,0))</f>
        <v>#N/A</v>
      </c>
      <c r="M399" s="92" t="str">
        <f t="shared" ref="M399:M409" si="107">K399</f>
        <v>Pemeliharaan Rutin Saluran Kecamatan Pondok Melati</v>
      </c>
      <c r="N399" s="93"/>
      <c r="O399" s="93"/>
      <c r="P399" s="94" t="s">
        <v>49</v>
      </c>
      <c r="Q399" s="94" t="s">
        <v>997</v>
      </c>
      <c r="R399" s="95" t="s">
        <v>66</v>
      </c>
      <c r="S399" s="87">
        <v>400000000</v>
      </c>
      <c r="T399" s="57">
        <f t="shared" si="104"/>
        <v>1050000000</v>
      </c>
      <c r="U399" s="96" t="str">
        <f t="shared" si="105"/>
        <v>LELANG</v>
      </c>
      <c r="V399" s="87">
        <v>650000000</v>
      </c>
      <c r="W399" s="97"/>
      <c r="X399" s="98"/>
      <c r="Y399" s="96" t="s">
        <v>115</v>
      </c>
      <c r="Z399" s="88">
        <v>1</v>
      </c>
      <c r="AA399" s="96"/>
      <c r="AB399" s="57"/>
      <c r="AC399" s="87"/>
      <c r="AD399" s="87"/>
      <c r="AE399" s="87"/>
      <c r="AF399" s="87"/>
      <c r="AG399" s="87"/>
      <c r="AH399" s="87"/>
      <c r="AI399" s="87"/>
      <c r="AJ399" s="99"/>
      <c r="AK399" s="87"/>
      <c r="AL399" s="57">
        <f t="shared" si="106"/>
        <v>1050000000</v>
      </c>
    </row>
    <row r="400" spans="1:38" ht="43.5" thickBot="1" x14ac:dyDescent="0.3">
      <c r="A400" s="90"/>
      <c r="B400" s="90"/>
      <c r="C400" s="90"/>
      <c r="D400" s="90"/>
      <c r="E400" s="90"/>
      <c r="F400" s="90"/>
      <c r="G400" s="91"/>
      <c r="H400" s="91"/>
      <c r="I400" s="92"/>
      <c r="J400" s="92"/>
      <c r="K400" s="92" t="s">
        <v>999</v>
      </c>
      <c r="L400" s="92" t="e">
        <f>INDEX('[26]PENINGKATAN SALURAN DRAINASE'!$D$4:$D$90,MATCH('KEGIATAN DBMSDA 2022'!K400,'[26]PENINGKATAN SALURAN DRAINASE'!$D$4:$D$90,0))</f>
        <v>#N/A</v>
      </c>
      <c r="M400" s="92" t="str">
        <f t="shared" si="107"/>
        <v>Pemeliharaan Rutin Saluran Kecamatan Bekasi Timur</v>
      </c>
      <c r="N400" s="93"/>
      <c r="O400" s="93"/>
      <c r="P400" s="94" t="s">
        <v>49</v>
      </c>
      <c r="Q400" s="94" t="s">
        <v>997</v>
      </c>
      <c r="R400" s="95" t="s">
        <v>66</v>
      </c>
      <c r="S400" s="87">
        <v>400000000</v>
      </c>
      <c r="T400" s="57">
        <f t="shared" si="104"/>
        <v>1770000000</v>
      </c>
      <c r="U400" s="96" t="str">
        <f t="shared" si="105"/>
        <v>LELANG</v>
      </c>
      <c r="V400" s="87">
        <v>1370000000</v>
      </c>
      <c r="W400" s="97"/>
      <c r="X400" s="98"/>
      <c r="Y400" s="96" t="s">
        <v>115</v>
      </c>
      <c r="Z400" s="88">
        <v>1</v>
      </c>
      <c r="AA400" s="96"/>
      <c r="AB400" s="57"/>
      <c r="AC400" s="87"/>
      <c r="AD400" s="87"/>
      <c r="AE400" s="87"/>
      <c r="AF400" s="87"/>
      <c r="AG400" s="87"/>
      <c r="AH400" s="87"/>
      <c r="AI400" s="87"/>
      <c r="AJ400" s="99"/>
      <c r="AK400" s="87"/>
      <c r="AL400" s="57">
        <f t="shared" si="106"/>
        <v>1770000000</v>
      </c>
    </row>
    <row r="401" spans="1:38" ht="43.5" thickBot="1" x14ac:dyDescent="0.3">
      <c r="A401" s="90"/>
      <c r="B401" s="90"/>
      <c r="C401" s="90"/>
      <c r="D401" s="90"/>
      <c r="E401" s="90"/>
      <c r="F401" s="90"/>
      <c r="G401" s="91"/>
      <c r="H401" s="91"/>
      <c r="I401" s="92"/>
      <c r="J401" s="92"/>
      <c r="K401" s="92" t="s">
        <v>1000</v>
      </c>
      <c r="L401" s="92" t="e">
        <f>INDEX('[26]PENINGKATAN SALURAN DRAINASE'!$D$4:$D$90,MATCH('KEGIATAN DBMSDA 2022'!K401,'[26]PENINGKATAN SALURAN DRAINASE'!$D$4:$D$90,0))</f>
        <v>#N/A</v>
      </c>
      <c r="M401" s="92" t="str">
        <f t="shared" si="107"/>
        <v>Pemeliharaan Rutin Saluran Kecamatan Bekasi Barat</v>
      </c>
      <c r="N401" s="93"/>
      <c r="O401" s="93"/>
      <c r="P401" s="94" t="s">
        <v>49</v>
      </c>
      <c r="Q401" s="94" t="s">
        <v>997</v>
      </c>
      <c r="R401" s="95" t="s">
        <v>66</v>
      </c>
      <c r="S401" s="87">
        <v>400000000</v>
      </c>
      <c r="T401" s="57">
        <f t="shared" si="104"/>
        <v>850000000</v>
      </c>
      <c r="U401" s="96" t="str">
        <f t="shared" si="105"/>
        <v>LELANG</v>
      </c>
      <c r="V401" s="87">
        <v>450000000</v>
      </c>
      <c r="W401" s="97"/>
      <c r="X401" s="98"/>
      <c r="Y401" s="96" t="s">
        <v>115</v>
      </c>
      <c r="Z401" s="88">
        <v>1</v>
      </c>
      <c r="AA401" s="96"/>
      <c r="AB401" s="57"/>
      <c r="AC401" s="87"/>
      <c r="AD401" s="87"/>
      <c r="AE401" s="87"/>
      <c r="AF401" s="87"/>
      <c r="AG401" s="87"/>
      <c r="AH401" s="87"/>
      <c r="AI401" s="87"/>
      <c r="AJ401" s="99"/>
      <c r="AK401" s="87"/>
      <c r="AL401" s="57">
        <f t="shared" si="106"/>
        <v>850000000</v>
      </c>
    </row>
    <row r="402" spans="1:38" ht="43.5" thickBot="1" x14ac:dyDescent="0.3">
      <c r="A402" s="90"/>
      <c r="B402" s="90"/>
      <c r="C402" s="90"/>
      <c r="D402" s="90"/>
      <c r="E402" s="90"/>
      <c r="F402" s="90"/>
      <c r="G402" s="91"/>
      <c r="H402" s="91"/>
      <c r="I402" s="92"/>
      <c r="J402" s="92"/>
      <c r="K402" s="92" t="s">
        <v>1001</v>
      </c>
      <c r="L402" s="92" t="e">
        <f>INDEX('[26]PENINGKATAN SALURAN DRAINASE'!$D$4:$D$90,MATCH('KEGIATAN DBMSDA 2022'!K402,'[26]PENINGKATAN SALURAN DRAINASE'!$D$4:$D$90,0))</f>
        <v>#N/A</v>
      </c>
      <c r="M402" s="92" t="str">
        <f t="shared" si="107"/>
        <v>Pemeliharaan Rutin Saluran Kecamatan Bekasi Selatan</v>
      </c>
      <c r="N402" s="93"/>
      <c r="O402" s="93"/>
      <c r="P402" s="94" t="s">
        <v>49</v>
      </c>
      <c r="Q402" s="94" t="s">
        <v>997</v>
      </c>
      <c r="R402" s="95" t="s">
        <v>66</v>
      </c>
      <c r="S402" s="87">
        <v>400000000</v>
      </c>
      <c r="T402" s="57">
        <f t="shared" si="104"/>
        <v>550000000</v>
      </c>
      <c r="U402" s="96" t="str">
        <f t="shared" si="105"/>
        <v>LELANG</v>
      </c>
      <c r="V402" s="87">
        <v>150000000</v>
      </c>
      <c r="W402" s="97"/>
      <c r="X402" s="98"/>
      <c r="Y402" s="96" t="s">
        <v>115</v>
      </c>
      <c r="Z402" s="88">
        <v>1</v>
      </c>
      <c r="AA402" s="96"/>
      <c r="AB402" s="57"/>
      <c r="AC402" s="87"/>
      <c r="AD402" s="87"/>
      <c r="AE402" s="87"/>
      <c r="AF402" s="87"/>
      <c r="AG402" s="87"/>
      <c r="AH402" s="87"/>
      <c r="AI402" s="87"/>
      <c r="AJ402" s="99"/>
      <c r="AK402" s="87"/>
      <c r="AL402" s="57">
        <f t="shared" si="106"/>
        <v>550000000</v>
      </c>
    </row>
    <row r="403" spans="1:38" ht="43.5" thickBot="1" x14ac:dyDescent="0.3">
      <c r="A403" s="90"/>
      <c r="B403" s="90"/>
      <c r="C403" s="90"/>
      <c r="D403" s="90"/>
      <c r="E403" s="90"/>
      <c r="F403" s="90"/>
      <c r="G403" s="91"/>
      <c r="H403" s="91"/>
      <c r="I403" s="92"/>
      <c r="J403" s="92"/>
      <c r="K403" s="92" t="s">
        <v>1002</v>
      </c>
      <c r="L403" s="92" t="e">
        <f>INDEX('[26]PENINGKATAN SALURAN DRAINASE'!$D$4:$D$90,MATCH('KEGIATAN DBMSDA 2022'!K403,'[26]PENINGKATAN SALURAN DRAINASE'!$D$4:$D$90,0))</f>
        <v>#N/A</v>
      </c>
      <c r="M403" s="92" t="str">
        <f t="shared" si="107"/>
        <v>Pemeliharaan Rutin Saluran Kecamatan Pondok Gede</v>
      </c>
      <c r="N403" s="93"/>
      <c r="O403" s="93"/>
      <c r="P403" s="94" t="s">
        <v>49</v>
      </c>
      <c r="Q403" s="94" t="s">
        <v>997</v>
      </c>
      <c r="R403" s="95" t="s">
        <v>66</v>
      </c>
      <c r="S403" s="87">
        <v>400000000</v>
      </c>
      <c r="T403" s="57">
        <f t="shared" si="104"/>
        <v>1794500000</v>
      </c>
      <c r="U403" s="96" t="str">
        <f t="shared" si="105"/>
        <v>LELANG</v>
      </c>
      <c r="V403" s="87">
        <v>1394500000</v>
      </c>
      <c r="W403" s="97"/>
      <c r="X403" s="98"/>
      <c r="Y403" s="96" t="s">
        <v>115</v>
      </c>
      <c r="Z403" s="88">
        <v>1</v>
      </c>
      <c r="AA403" s="96"/>
      <c r="AB403" s="57"/>
      <c r="AC403" s="87"/>
      <c r="AD403" s="87"/>
      <c r="AE403" s="87"/>
      <c r="AF403" s="87"/>
      <c r="AG403" s="87"/>
      <c r="AH403" s="87"/>
      <c r="AI403" s="87"/>
      <c r="AJ403" s="99"/>
      <c r="AK403" s="87"/>
      <c r="AL403" s="57">
        <f t="shared" si="106"/>
        <v>1794500000</v>
      </c>
    </row>
    <row r="404" spans="1:38" ht="43.5" thickBot="1" x14ac:dyDescent="0.3">
      <c r="A404" s="90"/>
      <c r="B404" s="90"/>
      <c r="C404" s="90"/>
      <c r="D404" s="90"/>
      <c r="E404" s="90"/>
      <c r="F404" s="90"/>
      <c r="G404" s="91"/>
      <c r="H404" s="91"/>
      <c r="I404" s="92"/>
      <c r="J404" s="92"/>
      <c r="K404" s="92" t="s">
        <v>1003</v>
      </c>
      <c r="L404" s="92" t="e">
        <f>INDEX('[26]PENINGKATAN SALURAN DRAINASE'!$D$4:$D$90,MATCH('KEGIATAN DBMSDA 2022'!K404,'[26]PENINGKATAN SALURAN DRAINASE'!$D$4:$D$90,0))</f>
        <v>#N/A</v>
      </c>
      <c r="M404" s="92" t="str">
        <f t="shared" si="107"/>
        <v>Pemeliharaan Rutin Saluran Kecamatan Jatisampurna</v>
      </c>
      <c r="N404" s="93"/>
      <c r="O404" s="93"/>
      <c r="P404" s="94" t="s">
        <v>49</v>
      </c>
      <c r="Q404" s="94" t="s">
        <v>997</v>
      </c>
      <c r="R404" s="95" t="s">
        <v>66</v>
      </c>
      <c r="S404" s="87">
        <v>400000000</v>
      </c>
      <c r="T404" s="57">
        <f t="shared" si="104"/>
        <v>1170000000</v>
      </c>
      <c r="U404" s="96" t="str">
        <f t="shared" si="105"/>
        <v>LELANG</v>
      </c>
      <c r="V404" s="87">
        <v>770000000</v>
      </c>
      <c r="W404" s="97"/>
      <c r="X404" s="98"/>
      <c r="Y404" s="96" t="s">
        <v>115</v>
      </c>
      <c r="Z404" s="88">
        <v>1</v>
      </c>
      <c r="AA404" s="96"/>
      <c r="AB404" s="57"/>
      <c r="AC404" s="87"/>
      <c r="AD404" s="87"/>
      <c r="AE404" s="87"/>
      <c r="AF404" s="87"/>
      <c r="AG404" s="87"/>
      <c r="AH404" s="87"/>
      <c r="AI404" s="87"/>
      <c r="AJ404" s="99"/>
      <c r="AK404" s="87"/>
      <c r="AL404" s="57">
        <f t="shared" si="106"/>
        <v>1170000000</v>
      </c>
    </row>
    <row r="405" spans="1:38" ht="43.5" thickBot="1" x14ac:dyDescent="0.3">
      <c r="A405" s="90"/>
      <c r="B405" s="90"/>
      <c r="C405" s="90"/>
      <c r="D405" s="90"/>
      <c r="E405" s="90"/>
      <c r="F405" s="90"/>
      <c r="G405" s="91"/>
      <c r="H405" s="91"/>
      <c r="I405" s="92"/>
      <c r="J405" s="92"/>
      <c r="K405" s="92" t="s">
        <v>1004</v>
      </c>
      <c r="L405" s="92" t="e">
        <f>INDEX('[26]PENINGKATAN SALURAN DRAINASE'!$D$4:$D$90,MATCH('KEGIATAN DBMSDA 2022'!K405,'[26]PENINGKATAN SALURAN DRAINASE'!$D$4:$D$90,0))</f>
        <v>#N/A</v>
      </c>
      <c r="M405" s="92" t="str">
        <f t="shared" si="107"/>
        <v>Pemeliharaan Rutin Saluran Kecamatan Jatiasih</v>
      </c>
      <c r="N405" s="93"/>
      <c r="O405" s="93"/>
      <c r="P405" s="94" t="s">
        <v>49</v>
      </c>
      <c r="Q405" s="94" t="s">
        <v>997</v>
      </c>
      <c r="R405" s="95" t="s">
        <v>66</v>
      </c>
      <c r="S405" s="87">
        <v>400000000</v>
      </c>
      <c r="T405" s="57">
        <f t="shared" si="104"/>
        <v>1000000000</v>
      </c>
      <c r="U405" s="96" t="str">
        <f t="shared" si="105"/>
        <v>LELANG</v>
      </c>
      <c r="V405" s="87">
        <v>600000000</v>
      </c>
      <c r="W405" s="97"/>
      <c r="X405" s="98"/>
      <c r="Y405" s="96" t="s">
        <v>115</v>
      </c>
      <c r="Z405" s="88">
        <v>1</v>
      </c>
      <c r="AA405" s="96"/>
      <c r="AB405" s="57"/>
      <c r="AC405" s="87"/>
      <c r="AD405" s="87"/>
      <c r="AE405" s="87"/>
      <c r="AF405" s="87"/>
      <c r="AG405" s="87"/>
      <c r="AH405" s="87"/>
      <c r="AI405" s="87"/>
      <c r="AJ405" s="99"/>
      <c r="AK405" s="87"/>
      <c r="AL405" s="57">
        <f t="shared" si="106"/>
        <v>1000000000</v>
      </c>
    </row>
    <row r="406" spans="1:38" ht="43.5" thickBot="1" x14ac:dyDescent="0.3">
      <c r="A406" s="90"/>
      <c r="B406" s="90"/>
      <c r="C406" s="90"/>
      <c r="D406" s="90"/>
      <c r="E406" s="90"/>
      <c r="F406" s="90"/>
      <c r="G406" s="91"/>
      <c r="H406" s="91"/>
      <c r="I406" s="92"/>
      <c r="J406" s="92"/>
      <c r="K406" s="92" t="s">
        <v>1005</v>
      </c>
      <c r="L406" s="92" t="e">
        <f>INDEX('[26]PENINGKATAN SALURAN DRAINASE'!$D$4:$D$90,MATCH('KEGIATAN DBMSDA 2022'!K406,'[26]PENINGKATAN SALURAN DRAINASE'!$D$4:$D$90,0))</f>
        <v>#N/A</v>
      </c>
      <c r="M406" s="92" t="str">
        <f t="shared" si="107"/>
        <v>Pemeliharaan Rutin Saluran Kecamatan Mustikajaya</v>
      </c>
      <c r="N406" s="93"/>
      <c r="O406" s="93"/>
      <c r="P406" s="94" t="s">
        <v>49</v>
      </c>
      <c r="Q406" s="94" t="s">
        <v>997</v>
      </c>
      <c r="R406" s="95" t="s">
        <v>66</v>
      </c>
      <c r="S406" s="87">
        <v>400000000</v>
      </c>
      <c r="T406" s="57">
        <f t="shared" si="104"/>
        <v>1670000000</v>
      </c>
      <c r="U406" s="96" t="str">
        <f t="shared" si="105"/>
        <v>LELANG</v>
      </c>
      <c r="V406" s="87">
        <v>1270000000</v>
      </c>
      <c r="W406" s="97"/>
      <c r="X406" s="98"/>
      <c r="Y406" s="96" t="s">
        <v>115</v>
      </c>
      <c r="Z406" s="88">
        <v>1</v>
      </c>
      <c r="AA406" s="96"/>
      <c r="AB406" s="57"/>
      <c r="AC406" s="87"/>
      <c r="AD406" s="87"/>
      <c r="AE406" s="87"/>
      <c r="AF406" s="87"/>
      <c r="AG406" s="87"/>
      <c r="AH406" s="87"/>
      <c r="AI406" s="87"/>
      <c r="AJ406" s="99"/>
      <c r="AK406" s="87"/>
      <c r="AL406" s="57">
        <f t="shared" si="106"/>
        <v>1670000000</v>
      </c>
    </row>
    <row r="407" spans="1:38" ht="43.5" thickBot="1" x14ac:dyDescent="0.3">
      <c r="A407" s="90"/>
      <c r="B407" s="90"/>
      <c r="C407" s="90"/>
      <c r="D407" s="90"/>
      <c r="E407" s="90"/>
      <c r="F407" s="90"/>
      <c r="G407" s="91"/>
      <c r="H407" s="91"/>
      <c r="I407" s="92"/>
      <c r="J407" s="92"/>
      <c r="K407" s="92" t="s">
        <v>1006</v>
      </c>
      <c r="L407" s="92" t="e">
        <f>INDEX('[26]PENINGKATAN SALURAN DRAINASE'!$D$4:$D$90,MATCH('KEGIATAN DBMSDA 2022'!K407,'[26]PENINGKATAN SALURAN DRAINASE'!$D$4:$D$90,0))</f>
        <v>#N/A</v>
      </c>
      <c r="M407" s="92" t="str">
        <f t="shared" si="107"/>
        <v>Pemeliharaan Rutin Saluran Kecamatan Medan Satria</v>
      </c>
      <c r="N407" s="93"/>
      <c r="O407" s="93"/>
      <c r="P407" s="94" t="s">
        <v>49</v>
      </c>
      <c r="Q407" s="94" t="s">
        <v>997</v>
      </c>
      <c r="R407" s="95" t="s">
        <v>66</v>
      </c>
      <c r="S407" s="87">
        <v>400000000</v>
      </c>
      <c r="T407" s="57">
        <f t="shared" si="104"/>
        <v>750000000</v>
      </c>
      <c r="U407" s="96" t="str">
        <f t="shared" si="105"/>
        <v>LELANG</v>
      </c>
      <c r="V407" s="87">
        <v>350000000</v>
      </c>
      <c r="W407" s="97"/>
      <c r="X407" s="98"/>
      <c r="Y407" s="96" t="s">
        <v>115</v>
      </c>
      <c r="Z407" s="88">
        <v>1</v>
      </c>
      <c r="AA407" s="96"/>
      <c r="AB407" s="57"/>
      <c r="AC407" s="87"/>
      <c r="AD407" s="87"/>
      <c r="AE407" s="87"/>
      <c r="AF407" s="87"/>
      <c r="AG407" s="87"/>
      <c r="AH407" s="87"/>
      <c r="AI407" s="87"/>
      <c r="AJ407" s="99"/>
      <c r="AK407" s="87"/>
      <c r="AL407" s="57">
        <f t="shared" si="106"/>
        <v>750000000</v>
      </c>
    </row>
    <row r="408" spans="1:38" ht="43.5" thickBot="1" x14ac:dyDescent="0.3">
      <c r="A408" s="90"/>
      <c r="B408" s="90"/>
      <c r="C408" s="90"/>
      <c r="D408" s="90"/>
      <c r="E408" s="90"/>
      <c r="F408" s="90"/>
      <c r="G408" s="91"/>
      <c r="H408" s="91"/>
      <c r="I408" s="92"/>
      <c r="J408" s="92"/>
      <c r="K408" s="92" t="s">
        <v>1007</v>
      </c>
      <c r="L408" s="92" t="e">
        <f>INDEX('[26]PENINGKATAN SALURAN DRAINASE'!$D$4:$D$90,MATCH('KEGIATAN DBMSDA 2022'!K408,'[26]PENINGKATAN SALURAN DRAINASE'!$D$4:$D$90,0))</f>
        <v>#N/A</v>
      </c>
      <c r="M408" s="92" t="str">
        <f t="shared" si="107"/>
        <v>Pemeliharaan Rutin Saluran Kecamatan Rawalumbu</v>
      </c>
      <c r="N408" s="93"/>
      <c r="O408" s="93"/>
      <c r="P408" s="94" t="s">
        <v>49</v>
      </c>
      <c r="Q408" s="94" t="s">
        <v>997</v>
      </c>
      <c r="R408" s="95" t="s">
        <v>66</v>
      </c>
      <c r="S408" s="87">
        <v>400000000</v>
      </c>
      <c r="T408" s="57">
        <f t="shared" si="104"/>
        <v>1750000000</v>
      </c>
      <c r="U408" s="96" t="str">
        <f t="shared" si="105"/>
        <v>LELANG</v>
      </c>
      <c r="V408" s="87">
        <v>1350000000</v>
      </c>
      <c r="W408" s="97"/>
      <c r="X408" s="98"/>
      <c r="Y408" s="96" t="s">
        <v>115</v>
      </c>
      <c r="Z408" s="88">
        <v>1</v>
      </c>
      <c r="AA408" s="96"/>
      <c r="AB408" s="57"/>
      <c r="AC408" s="87"/>
      <c r="AD408" s="87"/>
      <c r="AE408" s="87"/>
      <c r="AF408" s="87"/>
      <c r="AG408" s="87"/>
      <c r="AH408" s="87"/>
      <c r="AI408" s="87"/>
      <c r="AJ408" s="99"/>
      <c r="AK408" s="87"/>
      <c r="AL408" s="57">
        <f t="shared" si="106"/>
        <v>1750000000</v>
      </c>
    </row>
    <row r="409" spans="1:38" ht="43.5" thickBot="1" x14ac:dyDescent="0.3">
      <c r="A409" s="90"/>
      <c r="B409" s="90"/>
      <c r="C409" s="90"/>
      <c r="D409" s="90"/>
      <c r="E409" s="90"/>
      <c r="F409" s="90"/>
      <c r="G409" s="91"/>
      <c r="H409" s="91"/>
      <c r="I409" s="92"/>
      <c r="J409" s="92"/>
      <c r="K409" s="92" t="s">
        <v>1008</v>
      </c>
      <c r="L409" s="92" t="e">
        <f>INDEX('[26]PENINGKATAN SALURAN DRAINASE'!$D$4:$D$90,MATCH('KEGIATAN DBMSDA 2022'!K409,'[26]PENINGKATAN SALURAN DRAINASE'!$D$4:$D$90,0))</f>
        <v>#N/A</v>
      </c>
      <c r="M409" s="92" t="str">
        <f t="shared" si="107"/>
        <v>Pemeliharaan Rutin Saluran Kecamatan Bantargebang</v>
      </c>
      <c r="N409" s="93"/>
      <c r="O409" s="93"/>
      <c r="P409" s="94" t="s">
        <v>49</v>
      </c>
      <c r="Q409" s="94" t="s">
        <v>997</v>
      </c>
      <c r="R409" s="95" t="s">
        <v>66</v>
      </c>
      <c r="S409" s="87">
        <v>400000000</v>
      </c>
      <c r="T409" s="57">
        <f t="shared" si="104"/>
        <v>1070000000</v>
      </c>
      <c r="U409" s="96" t="str">
        <f t="shared" si="105"/>
        <v>LELANG</v>
      </c>
      <c r="V409" s="87">
        <v>670000000</v>
      </c>
      <c r="W409" s="97"/>
      <c r="X409" s="98"/>
      <c r="Y409" s="96" t="s">
        <v>115</v>
      </c>
      <c r="Z409" s="88">
        <v>1</v>
      </c>
      <c r="AA409" s="96"/>
      <c r="AB409" s="57"/>
      <c r="AC409" s="87"/>
      <c r="AD409" s="87"/>
      <c r="AE409" s="87"/>
      <c r="AF409" s="87"/>
      <c r="AG409" s="87"/>
      <c r="AH409" s="87"/>
      <c r="AI409" s="87"/>
      <c r="AJ409" s="99"/>
      <c r="AK409" s="87"/>
      <c r="AL409" s="57">
        <f t="shared" si="106"/>
        <v>1070000000</v>
      </c>
    </row>
    <row r="410" spans="1:38" ht="48.6" customHeight="1" thickBot="1" x14ac:dyDescent="0.3">
      <c r="A410" s="25" t="s">
        <v>33</v>
      </c>
      <c r="B410" s="26" t="s">
        <v>1009</v>
      </c>
      <c r="C410" s="26" t="s">
        <v>83</v>
      </c>
      <c r="D410" s="25"/>
      <c r="E410" s="25"/>
      <c r="F410" s="25"/>
      <c r="G410" s="27" t="s">
        <v>1010</v>
      </c>
      <c r="H410" s="27"/>
      <c r="I410" s="28"/>
      <c r="J410" s="28"/>
      <c r="K410" s="28"/>
      <c r="L410" s="28"/>
      <c r="M410" s="28"/>
      <c r="N410" s="29"/>
      <c r="O410" s="29" t="s">
        <v>110</v>
      </c>
      <c r="P410" s="30"/>
      <c r="Q410" s="30"/>
      <c r="R410" s="31"/>
      <c r="S410" s="32"/>
      <c r="T410" s="32">
        <f>SUBTOTAL(9,T412:T499)</f>
        <v>81048779529</v>
      </c>
      <c r="U410" s="35" t="s">
        <v>110</v>
      </c>
      <c r="V410" s="35" t="s">
        <v>110</v>
      </c>
      <c r="W410" s="35" t="s">
        <v>110</v>
      </c>
      <c r="X410" s="35" t="s">
        <v>110</v>
      </c>
      <c r="Y410" s="35" t="s">
        <v>110</v>
      </c>
      <c r="Z410" s="32">
        <f>SUBTOTAL(9,Z412:Z499)</f>
        <v>85</v>
      </c>
      <c r="AA410" s="35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>
        <f t="shared" si="106"/>
        <v>81048779529</v>
      </c>
    </row>
    <row r="411" spans="1:38" ht="75.75" thickBot="1" x14ac:dyDescent="0.3">
      <c r="A411" s="36" t="s">
        <v>33</v>
      </c>
      <c r="B411" s="36" t="s">
        <v>1009</v>
      </c>
      <c r="C411" s="37" t="s">
        <v>83</v>
      </c>
      <c r="D411" s="37" t="s">
        <v>37</v>
      </c>
      <c r="E411" s="37" t="s">
        <v>35</v>
      </c>
      <c r="F411" s="36"/>
      <c r="G411" s="36"/>
      <c r="H411" s="118" t="s">
        <v>1011</v>
      </c>
      <c r="I411" s="39"/>
      <c r="J411" s="39"/>
      <c r="K411" s="39"/>
      <c r="L411" s="39"/>
      <c r="M411" s="39"/>
      <c r="N411" s="40"/>
      <c r="O411" s="40" t="s">
        <v>110</v>
      </c>
      <c r="P411" s="41"/>
      <c r="Q411" s="41"/>
      <c r="R411" s="42"/>
      <c r="S411" s="43"/>
      <c r="T411" s="43">
        <f>SUBTOTAL(9,T412:T499)</f>
        <v>81048779529</v>
      </c>
      <c r="U411" s="43"/>
      <c r="V411" s="43"/>
      <c r="W411" s="44"/>
      <c r="X411" s="45"/>
      <c r="Y411" s="46"/>
      <c r="Z411" s="43">
        <f>SUBTOTAL(9,Z412:Z499)</f>
        <v>85</v>
      </c>
      <c r="AA411" s="46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</row>
    <row r="412" spans="1:38" ht="72" thickBot="1" x14ac:dyDescent="0.3">
      <c r="A412" s="68" t="s">
        <v>33</v>
      </c>
      <c r="B412" s="68" t="s">
        <v>1009</v>
      </c>
      <c r="C412" s="68" t="s">
        <v>83</v>
      </c>
      <c r="D412" s="68" t="s">
        <v>37</v>
      </c>
      <c r="E412" s="68" t="s">
        <v>35</v>
      </c>
      <c r="F412" s="68">
        <v>1</v>
      </c>
      <c r="G412" s="70"/>
      <c r="H412" s="70"/>
      <c r="I412" s="71" t="s">
        <v>1012</v>
      </c>
      <c r="J412" s="71"/>
      <c r="K412" s="72"/>
      <c r="L412" s="72"/>
      <c r="M412" s="72"/>
      <c r="N412" s="73"/>
      <c r="O412" s="73" t="s">
        <v>110</v>
      </c>
      <c r="P412" s="74" t="s">
        <v>1013</v>
      </c>
      <c r="Q412" s="74"/>
      <c r="R412" s="75" t="s">
        <v>43</v>
      </c>
      <c r="S412" s="76">
        <f>SUBTOTAL(9,S413:S414)</f>
        <v>613000000</v>
      </c>
      <c r="T412" s="76">
        <f>SUBTOTAL(9,T413:T414)</f>
        <v>613000000</v>
      </c>
      <c r="U412" s="77" t="s">
        <v>110</v>
      </c>
      <c r="V412" s="76">
        <f>SUBTOTAL(9,V413:V414)</f>
        <v>0</v>
      </c>
      <c r="W412" s="76"/>
      <c r="X412" s="108"/>
      <c r="Y412" s="77" t="s">
        <v>110</v>
      </c>
      <c r="Z412" s="76">
        <f>SUBTOTAL(9,Z413:Z414)</f>
        <v>2</v>
      </c>
      <c r="AA412" s="77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8"/>
    </row>
    <row r="413" spans="1:38" ht="43.5" thickBot="1" x14ac:dyDescent="0.3">
      <c r="A413" s="90"/>
      <c r="B413" s="90"/>
      <c r="C413" s="90"/>
      <c r="D413" s="90"/>
      <c r="E413" s="90"/>
      <c r="F413" s="90"/>
      <c r="G413" s="91"/>
      <c r="H413" s="91"/>
      <c r="I413" s="119"/>
      <c r="J413" s="119"/>
      <c r="K413" s="92" t="s">
        <v>1014</v>
      </c>
      <c r="L413" s="92" t="e">
        <f>INDEX('[26]PEMELIHARAAN INFRASTRUKTUR'!$D:$D,MATCH('KEGIATAN DBMSDA 2022'!K413,'[26]PEMELIHARAAN INFRASTRUKTUR'!$D:$D,0))</f>
        <v>#N/A</v>
      </c>
      <c r="M413" s="92" t="str">
        <f>K413</f>
        <v>Pengadaan Sarana dan Prasarana Penunjang Kegiatan PJU</v>
      </c>
      <c r="N413" s="93"/>
      <c r="O413" s="93"/>
      <c r="P413" s="120" t="s">
        <v>182</v>
      </c>
      <c r="Q413" s="121" t="s">
        <v>1015</v>
      </c>
      <c r="R413" s="95" t="s">
        <v>66</v>
      </c>
      <c r="S413" s="87">
        <v>500000000</v>
      </c>
      <c r="T413" s="57">
        <f t="shared" ref="T413:T414" si="108">S413+V413</f>
        <v>500000000</v>
      </c>
      <c r="U413" s="57"/>
      <c r="V413" s="87"/>
      <c r="W413" s="97"/>
      <c r="X413" s="98"/>
      <c r="Y413" s="96" t="s">
        <v>115</v>
      </c>
      <c r="Z413" s="88">
        <v>1</v>
      </c>
      <c r="AA413" s="96"/>
      <c r="AB413" s="57"/>
      <c r="AC413" s="87"/>
      <c r="AD413" s="87"/>
      <c r="AE413" s="87"/>
      <c r="AF413" s="87"/>
      <c r="AG413" s="87"/>
      <c r="AH413" s="87"/>
      <c r="AI413" s="87"/>
      <c r="AJ413" s="99"/>
      <c r="AK413" s="87"/>
      <c r="AL413" s="57">
        <f t="shared" ref="AL413:AL414" si="109">T413-AB413-AE413-AH413-AI413-AJ413-AK413</f>
        <v>500000000</v>
      </c>
    </row>
    <row r="414" spans="1:38" ht="43.5" thickBot="1" x14ac:dyDescent="0.3">
      <c r="A414" s="90"/>
      <c r="B414" s="90"/>
      <c r="C414" s="90"/>
      <c r="D414" s="90"/>
      <c r="E414" s="90"/>
      <c r="F414" s="90"/>
      <c r="G414" s="91"/>
      <c r="H414" s="91"/>
      <c r="I414" s="92"/>
      <c r="J414" s="92"/>
      <c r="K414" s="92" t="s">
        <v>1016</v>
      </c>
      <c r="L414" s="92" t="e">
        <f>INDEX('[26]PEMELIHARAAN INFRASTRUKTUR'!$D:$D,MATCH('KEGIATAN DBMSDA 2022'!K414,'[26]PEMELIHARAAN INFRASTRUKTUR'!$D:$D,0))</f>
        <v>#N/A</v>
      </c>
      <c r="M414" s="92" t="str">
        <f>K414</f>
        <v>Pembangunan Lampu PJU RW 014 Kampung Hidroponik Kelurahan Perwira</v>
      </c>
      <c r="N414" s="93" t="s">
        <v>200</v>
      </c>
      <c r="O414" s="93" t="s">
        <v>201</v>
      </c>
      <c r="P414" s="120" t="s">
        <v>182</v>
      </c>
      <c r="Q414" s="94" t="e">
        <f>#REF!&amp;" "&amp;#REF!</f>
        <v>#REF!</v>
      </c>
      <c r="R414" s="95" t="s">
        <v>66</v>
      </c>
      <c r="S414" s="87">
        <v>113000000</v>
      </c>
      <c r="T414" s="57">
        <f t="shared" si="108"/>
        <v>113000000</v>
      </c>
      <c r="U414" s="96" t="str">
        <f t="shared" ref="U414" si="110">IF(T414&gt;200000000,"LELANG","PL")</f>
        <v>PL</v>
      </c>
      <c r="V414" s="87"/>
      <c r="W414" s="97"/>
      <c r="X414" s="98"/>
      <c r="Y414" s="88" t="s">
        <v>1017</v>
      </c>
      <c r="Z414" s="88">
        <v>1</v>
      </c>
      <c r="AA414" s="88"/>
      <c r="AB414" s="57"/>
      <c r="AC414" s="87"/>
      <c r="AD414" s="87"/>
      <c r="AE414" s="87"/>
      <c r="AF414" s="87"/>
      <c r="AG414" s="87"/>
      <c r="AH414" s="87"/>
      <c r="AI414" s="87"/>
      <c r="AJ414" s="99"/>
      <c r="AK414" s="87"/>
      <c r="AL414" s="57">
        <f t="shared" si="109"/>
        <v>113000000</v>
      </c>
    </row>
    <row r="415" spans="1:38" ht="63.75" customHeight="1" thickBot="1" x14ac:dyDescent="0.3">
      <c r="A415" s="68" t="s">
        <v>33</v>
      </c>
      <c r="B415" s="68" t="s">
        <v>1009</v>
      </c>
      <c r="C415" s="68" t="s">
        <v>83</v>
      </c>
      <c r="D415" s="68" t="s">
        <v>37</v>
      </c>
      <c r="E415" s="68" t="s">
        <v>35</v>
      </c>
      <c r="F415" s="69" t="s">
        <v>45</v>
      </c>
      <c r="G415" s="70"/>
      <c r="H415" s="70"/>
      <c r="I415" s="71" t="s">
        <v>1018</v>
      </c>
      <c r="J415" s="71"/>
      <c r="K415" s="72"/>
      <c r="L415" s="72"/>
      <c r="M415" s="72"/>
      <c r="N415" s="73"/>
      <c r="O415" s="73" t="s">
        <v>110</v>
      </c>
      <c r="P415" s="74" t="s">
        <v>1013</v>
      </c>
      <c r="Q415" s="74"/>
      <c r="R415" s="75" t="s">
        <v>43</v>
      </c>
      <c r="S415" s="76">
        <f>SUBTOTAL(9,S416:S497)</f>
        <v>71047849589</v>
      </c>
      <c r="T415" s="76">
        <f>SUBTOTAL(9,T416:T497)</f>
        <v>79935779529</v>
      </c>
      <c r="U415" s="77" t="s">
        <v>110</v>
      </c>
      <c r="V415" s="76">
        <f>SUBTOTAL(9,V416:V497)</f>
        <v>8887929940</v>
      </c>
      <c r="W415" s="77" t="s">
        <v>110</v>
      </c>
      <c r="X415" s="77" t="s">
        <v>110</v>
      </c>
      <c r="Y415" s="77" t="s">
        <v>110</v>
      </c>
      <c r="Z415" s="76">
        <f>SUBTOTAL(9,Z416:Z497)</f>
        <v>82</v>
      </c>
      <c r="AA415" s="77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8"/>
    </row>
    <row r="416" spans="1:38" ht="43.5" thickBot="1" x14ac:dyDescent="0.3">
      <c r="A416" s="90"/>
      <c r="B416" s="90"/>
      <c r="C416" s="90"/>
      <c r="D416" s="90"/>
      <c r="E416" s="90"/>
      <c r="F416" s="90"/>
      <c r="G416" s="91"/>
      <c r="H416" s="91"/>
      <c r="I416" s="92"/>
      <c r="J416" s="92"/>
      <c r="K416" s="122" t="s">
        <v>1019</v>
      </c>
      <c r="L416" s="122"/>
      <c r="M416" s="122" t="str">
        <f>K416</f>
        <v>Pembayaran Rekening PJU</v>
      </c>
      <c r="N416" s="123"/>
      <c r="O416" s="123"/>
      <c r="P416" s="94" t="s">
        <v>49</v>
      </c>
      <c r="Q416" s="94" t="s">
        <v>49</v>
      </c>
      <c r="R416" s="95" t="s">
        <v>66</v>
      </c>
      <c r="S416" s="87">
        <v>56000000000</v>
      </c>
      <c r="T416" s="57">
        <f t="shared" ref="T416:T420" si="111">S416+V416</f>
        <v>55000000000</v>
      </c>
      <c r="U416" s="57"/>
      <c r="V416" s="87">
        <v>-1000000000</v>
      </c>
      <c r="W416" s="97"/>
      <c r="X416" s="98"/>
      <c r="Y416" s="96" t="s">
        <v>115</v>
      </c>
      <c r="Z416" s="88">
        <v>1</v>
      </c>
      <c r="AA416" s="96"/>
      <c r="AB416" s="57"/>
      <c r="AC416" s="87"/>
      <c r="AD416" s="87"/>
      <c r="AE416" s="87"/>
      <c r="AF416" s="87"/>
      <c r="AG416" s="87"/>
      <c r="AH416" s="87"/>
      <c r="AI416" s="87"/>
      <c r="AJ416" s="99"/>
      <c r="AK416" s="87"/>
      <c r="AL416" s="57">
        <f t="shared" ref="AL416:AL479" si="112">T416-AB416-AE416-AH416-AI416-AJ416-AK416</f>
        <v>55000000000</v>
      </c>
    </row>
    <row r="417" spans="1:38" ht="43.5" thickBot="1" x14ac:dyDescent="0.3">
      <c r="A417" s="90"/>
      <c r="B417" s="90"/>
      <c r="C417" s="90"/>
      <c r="D417" s="90"/>
      <c r="E417" s="90"/>
      <c r="F417" s="90"/>
      <c r="G417" s="91"/>
      <c r="H417" s="91"/>
      <c r="I417" s="92"/>
      <c r="J417" s="92"/>
      <c r="K417" s="122" t="s">
        <v>1020</v>
      </c>
      <c r="L417" s="122"/>
      <c r="M417" s="122" t="str">
        <f t="shared" ref="M417:M480" si="113">K417</f>
        <v>Peningkatan Fasilitas Penerangan Jalan Umum</v>
      </c>
      <c r="N417" s="123"/>
      <c r="O417" s="123"/>
      <c r="P417" s="94" t="s">
        <v>182</v>
      </c>
      <c r="Q417" s="94" t="s">
        <v>1021</v>
      </c>
      <c r="R417" s="95" t="s">
        <v>66</v>
      </c>
      <c r="S417" s="87">
        <v>3350000000</v>
      </c>
      <c r="T417" s="57">
        <f>S417+V417</f>
        <v>3350000000</v>
      </c>
      <c r="U417" s="57"/>
      <c r="V417" s="87"/>
      <c r="W417" s="97"/>
      <c r="X417" s="98"/>
      <c r="Y417" s="96" t="s">
        <v>115</v>
      </c>
      <c r="Z417" s="88">
        <v>1</v>
      </c>
      <c r="AA417" s="96"/>
      <c r="AB417" s="57"/>
      <c r="AC417" s="87"/>
      <c r="AD417" s="87"/>
      <c r="AE417" s="87"/>
      <c r="AF417" s="87"/>
      <c r="AG417" s="87"/>
      <c r="AH417" s="87"/>
      <c r="AI417" s="87"/>
      <c r="AJ417" s="99"/>
      <c r="AK417" s="87"/>
      <c r="AL417" s="57">
        <f t="shared" si="112"/>
        <v>3350000000</v>
      </c>
    </row>
    <row r="418" spans="1:38" ht="43.5" thickBot="1" x14ac:dyDescent="0.3">
      <c r="A418" s="90"/>
      <c r="B418" s="90"/>
      <c r="C418" s="90"/>
      <c r="D418" s="90"/>
      <c r="E418" s="90"/>
      <c r="F418" s="90"/>
      <c r="G418" s="91"/>
      <c r="H418" s="91"/>
      <c r="I418" s="92"/>
      <c r="J418" s="92"/>
      <c r="K418" s="122" t="s">
        <v>1022</v>
      </c>
      <c r="L418" s="122"/>
      <c r="M418" s="122" t="str">
        <f t="shared" si="113"/>
        <v>Pengadaan Komponen Alat - Alat Listrik</v>
      </c>
      <c r="N418" s="123"/>
      <c r="O418" s="123"/>
      <c r="P418" s="94" t="s">
        <v>182</v>
      </c>
      <c r="Q418" s="94" t="s">
        <v>1023</v>
      </c>
      <c r="R418" s="95" t="s">
        <v>66</v>
      </c>
      <c r="S418" s="87">
        <v>7000000000</v>
      </c>
      <c r="T418" s="57">
        <f t="shared" si="111"/>
        <v>7000000000</v>
      </c>
      <c r="U418" s="57"/>
      <c r="V418" s="87"/>
      <c r="W418" s="97"/>
      <c r="X418" s="98"/>
      <c r="Y418" s="96" t="s">
        <v>115</v>
      </c>
      <c r="Z418" s="88">
        <v>1</v>
      </c>
      <c r="AA418" s="96"/>
      <c r="AB418" s="57"/>
      <c r="AC418" s="87"/>
      <c r="AD418" s="87"/>
      <c r="AE418" s="87"/>
      <c r="AF418" s="87"/>
      <c r="AG418" s="87"/>
      <c r="AH418" s="87"/>
      <c r="AI418" s="87"/>
      <c r="AJ418" s="99"/>
      <c r="AK418" s="87"/>
      <c r="AL418" s="57">
        <f t="shared" si="112"/>
        <v>7000000000</v>
      </c>
    </row>
    <row r="419" spans="1:38" ht="43.5" thickBot="1" x14ac:dyDescent="0.3">
      <c r="A419" s="90"/>
      <c r="B419" s="90"/>
      <c r="C419" s="90"/>
      <c r="D419" s="90"/>
      <c r="E419" s="90"/>
      <c r="F419" s="90"/>
      <c r="G419" s="91"/>
      <c r="H419" s="91"/>
      <c r="I419" s="92"/>
      <c r="J419" s="92"/>
      <c r="K419" s="122" t="s">
        <v>1024</v>
      </c>
      <c r="L419" s="122"/>
      <c r="M419" s="122" t="str">
        <f t="shared" si="113"/>
        <v xml:space="preserve">Pemeliharaan PJU </v>
      </c>
      <c r="N419" s="123"/>
      <c r="O419" s="123"/>
      <c r="P419" s="111" t="s">
        <v>1025</v>
      </c>
      <c r="Q419" s="94" t="s">
        <v>49</v>
      </c>
      <c r="R419" s="95" t="s">
        <v>66</v>
      </c>
      <c r="S419" s="87">
        <v>3097849589</v>
      </c>
      <c r="T419" s="57">
        <f t="shared" si="111"/>
        <v>3830779529</v>
      </c>
      <c r="U419" s="57"/>
      <c r="V419" s="87">
        <v>732929940</v>
      </c>
      <c r="W419" s="97"/>
      <c r="X419" s="98"/>
      <c r="Y419" s="96" t="s">
        <v>115</v>
      </c>
      <c r="Z419" s="88">
        <v>1</v>
      </c>
      <c r="AA419" s="96"/>
      <c r="AB419" s="57"/>
      <c r="AC419" s="87"/>
      <c r="AD419" s="87"/>
      <c r="AE419" s="87"/>
      <c r="AF419" s="87"/>
      <c r="AG419" s="87"/>
      <c r="AH419" s="87"/>
      <c r="AI419" s="87"/>
      <c r="AJ419" s="99"/>
      <c r="AK419" s="87"/>
      <c r="AL419" s="57">
        <f t="shared" si="112"/>
        <v>3830779529</v>
      </c>
    </row>
    <row r="420" spans="1:38" ht="43.5" thickBot="1" x14ac:dyDescent="0.3">
      <c r="A420" s="90"/>
      <c r="B420" s="90"/>
      <c r="C420" s="90"/>
      <c r="D420" s="90"/>
      <c r="E420" s="90"/>
      <c r="F420" s="90"/>
      <c r="G420" s="91"/>
      <c r="H420" s="91"/>
      <c r="I420" s="92"/>
      <c r="J420" s="92"/>
      <c r="K420" s="122" t="s">
        <v>1026</v>
      </c>
      <c r="L420" s="122"/>
      <c r="M420" s="122" t="str">
        <f t="shared" si="113"/>
        <v>Pemeliharaan Alat berat PJU</v>
      </c>
      <c r="N420" s="123"/>
      <c r="O420" s="123"/>
      <c r="P420" s="94" t="s">
        <v>49</v>
      </c>
      <c r="Q420" s="94" t="s">
        <v>1027</v>
      </c>
      <c r="R420" s="95" t="s">
        <v>66</v>
      </c>
      <c r="S420" s="87">
        <v>1600000000</v>
      </c>
      <c r="T420" s="57">
        <f t="shared" si="111"/>
        <v>1600000000</v>
      </c>
      <c r="U420" s="57"/>
      <c r="V420" s="87"/>
      <c r="W420" s="97"/>
      <c r="X420" s="98"/>
      <c r="Y420" s="96" t="s">
        <v>115</v>
      </c>
      <c r="Z420" s="88">
        <v>1</v>
      </c>
      <c r="AA420" s="96"/>
      <c r="AB420" s="57"/>
      <c r="AC420" s="87"/>
      <c r="AD420" s="87"/>
      <c r="AE420" s="87"/>
      <c r="AF420" s="87"/>
      <c r="AG420" s="87"/>
      <c r="AH420" s="87"/>
      <c r="AI420" s="87"/>
      <c r="AJ420" s="99"/>
      <c r="AK420" s="87"/>
      <c r="AL420" s="57">
        <f t="shared" si="112"/>
        <v>1600000000</v>
      </c>
    </row>
    <row r="421" spans="1:38" ht="43.5" thickBot="1" x14ac:dyDescent="0.3">
      <c r="A421" s="90"/>
      <c r="B421" s="90"/>
      <c r="C421" s="90"/>
      <c r="D421" s="90"/>
      <c r="E421" s="90"/>
      <c r="F421" s="90"/>
      <c r="G421" s="91"/>
      <c r="H421" s="91"/>
      <c r="I421" s="92"/>
      <c r="J421" s="92"/>
      <c r="K421" s="122" t="s">
        <v>1028</v>
      </c>
      <c r="L421" s="92" t="e">
        <f>INDEX('[26]PEMELIHARAAN INFRASTRUKTUR'!$D:$D,MATCH('KEGIATAN DBMSDA 2022'!K421,'[26]PEMELIHARAAN INFRASTRUKTUR'!$D:$D,0))</f>
        <v>#N/A</v>
      </c>
      <c r="M421" s="122" t="str">
        <f t="shared" si="113"/>
        <v>Lampu Penerangan Jalan Lingkungan RT.02 RW.12 Kp. Rawa Aren, Kota Bekasi, Bekasi Timur, Arenjaya</v>
      </c>
      <c r="N421" s="92" t="e">
        <f>INDEX([26]!BARU_1[KELURAHAN],MATCH('KEGIATAN DBMSDA 2022'!K421,[26]!BARU_1[JUDUL],0))</f>
        <v>#REF!</v>
      </c>
      <c r="O421" s="93" t="s">
        <v>264</v>
      </c>
      <c r="P421" s="94"/>
      <c r="Q421" s="94" t="e">
        <f>#REF!&amp;" "&amp;#REF!</f>
        <v>#REF!</v>
      </c>
      <c r="R421" s="95" t="s">
        <v>66</v>
      </c>
      <c r="S421" s="87"/>
      <c r="T421" s="57">
        <f t="shared" ref="T421:T484" si="114">V421+S421</f>
        <v>20000000</v>
      </c>
      <c r="U421" s="96" t="str">
        <f t="shared" ref="U421:U484" si="115">IF(T421&gt;200000000,"LELANG","PL")</f>
        <v>PL</v>
      </c>
      <c r="V421" s="87">
        <v>20000000</v>
      </c>
      <c r="W421" s="97" t="s">
        <v>221</v>
      </c>
      <c r="X421" s="98" t="s">
        <v>222</v>
      </c>
      <c r="Y421" s="88" t="s">
        <v>139</v>
      </c>
      <c r="Z421" s="88">
        <v>1</v>
      </c>
      <c r="AA421" s="88"/>
      <c r="AB421" s="57"/>
      <c r="AC421" s="87"/>
      <c r="AD421" s="87"/>
      <c r="AE421" s="87"/>
      <c r="AF421" s="87"/>
      <c r="AG421" s="87"/>
      <c r="AH421" s="87"/>
      <c r="AI421" s="87"/>
      <c r="AJ421" s="99"/>
      <c r="AK421" s="87"/>
      <c r="AL421" s="57">
        <f t="shared" si="112"/>
        <v>20000000</v>
      </c>
    </row>
    <row r="422" spans="1:38" ht="43.5" thickBot="1" x14ac:dyDescent="0.3">
      <c r="A422" s="90"/>
      <c r="B422" s="90"/>
      <c r="C422" s="90"/>
      <c r="D422" s="90"/>
      <c r="E422" s="90"/>
      <c r="F422" s="90"/>
      <c r="G422" s="91"/>
      <c r="H422" s="91"/>
      <c r="I422" s="92"/>
      <c r="J422" s="92"/>
      <c r="K422" s="122" t="s">
        <v>1029</v>
      </c>
      <c r="L422" s="92" t="e">
        <f>INDEX('[26]PEMELIHARAAN INFRASTRUKTUR'!$D:$D,MATCH('KEGIATAN DBMSDA 2022'!K422,'[26]PEMELIHARAAN INFRASTRUKTUR'!$D:$D,0))</f>
        <v>#N/A</v>
      </c>
      <c r="M422" s="122" t="str">
        <f t="shared" si="113"/>
        <v>penerangan lampu pju jalan lingkungan rw 011, Kota Bekasi, Medansatria, Pejuang</v>
      </c>
      <c r="N422" s="92" t="e">
        <f>INDEX([26]!BARU_1[KELURAHAN],MATCH('KEGIATAN DBMSDA 2022'!K422,[26]!BARU_1[JUDUL],0))</f>
        <v>#REF!</v>
      </c>
      <c r="O422" s="93" t="s">
        <v>1840</v>
      </c>
      <c r="P422" s="94" t="s">
        <v>1030</v>
      </c>
      <c r="Q422" s="94" t="e">
        <f>#REF!&amp;" "&amp;#REF!</f>
        <v>#REF!</v>
      </c>
      <c r="R422" s="95" t="s">
        <v>66</v>
      </c>
      <c r="S422" s="87"/>
      <c r="T422" s="57">
        <f t="shared" si="114"/>
        <v>200000000</v>
      </c>
      <c r="U422" s="96" t="str">
        <f t="shared" si="115"/>
        <v>PL</v>
      </c>
      <c r="V422" s="87">
        <v>200000000</v>
      </c>
      <c r="W422" s="97" t="s">
        <v>1031</v>
      </c>
      <c r="X422" s="98" t="s">
        <v>222</v>
      </c>
      <c r="Y422" s="88" t="s">
        <v>139</v>
      </c>
      <c r="Z422" s="88">
        <v>1</v>
      </c>
      <c r="AA422" s="88"/>
      <c r="AB422" s="57"/>
      <c r="AC422" s="87"/>
      <c r="AD422" s="87"/>
      <c r="AE422" s="87"/>
      <c r="AF422" s="87"/>
      <c r="AG422" s="87"/>
      <c r="AH422" s="87"/>
      <c r="AI422" s="87"/>
      <c r="AJ422" s="99"/>
      <c r="AK422" s="87"/>
      <c r="AL422" s="57">
        <f t="shared" si="112"/>
        <v>200000000</v>
      </c>
    </row>
    <row r="423" spans="1:38" ht="43.5" thickBot="1" x14ac:dyDescent="0.3">
      <c r="A423" s="90"/>
      <c r="B423" s="90"/>
      <c r="C423" s="90"/>
      <c r="D423" s="90"/>
      <c r="E423" s="90"/>
      <c r="F423" s="90"/>
      <c r="G423" s="91"/>
      <c r="H423" s="91"/>
      <c r="I423" s="92"/>
      <c r="J423" s="92"/>
      <c r="K423" s="122" t="s">
        <v>1032</v>
      </c>
      <c r="L423" s="92" t="e">
        <f>INDEX('[26]PEMELIHARAAN INFRASTRUKTUR'!$D:$D,MATCH('KEGIATAN DBMSDA 2022'!K423,'[26]PEMELIHARAAN INFRASTRUKTUR'!$D:$D,0))</f>
        <v>#N/A</v>
      </c>
      <c r="M423" s="122" t="str">
        <f t="shared" si="113"/>
        <v>Perbaikan lampu PJU dari lampu Pijar Ke LED Rw 01, Kota Bekasi, Bantargebang, Sumurbatu</v>
      </c>
      <c r="N423" s="92" t="e">
        <f>INDEX([26]!BARU_1[KELURAHAN],MATCH('KEGIATAN DBMSDA 2022'!K423,[26]!BARU_1[JUDUL],0))</f>
        <v>#REF!</v>
      </c>
      <c r="O423" s="93" t="s">
        <v>1841</v>
      </c>
      <c r="P423" s="94" t="s">
        <v>1033</v>
      </c>
      <c r="Q423" s="94" t="e">
        <f>#REF!&amp;" "&amp;#REF!</f>
        <v>#REF!</v>
      </c>
      <c r="R423" s="95" t="s">
        <v>66</v>
      </c>
      <c r="S423" s="87"/>
      <c r="T423" s="57">
        <f t="shared" si="114"/>
        <v>200000000</v>
      </c>
      <c r="U423" s="96" t="str">
        <f t="shared" si="115"/>
        <v>PL</v>
      </c>
      <c r="V423" s="87">
        <v>200000000</v>
      </c>
      <c r="W423" s="97" t="s">
        <v>274</v>
      </c>
      <c r="X423" s="98" t="s">
        <v>222</v>
      </c>
      <c r="Y423" s="88" t="s">
        <v>139</v>
      </c>
      <c r="Z423" s="88">
        <v>1</v>
      </c>
      <c r="AA423" s="88"/>
      <c r="AB423" s="57"/>
      <c r="AC423" s="87"/>
      <c r="AD423" s="87"/>
      <c r="AE423" s="87"/>
      <c r="AF423" s="87"/>
      <c r="AG423" s="87"/>
      <c r="AH423" s="87"/>
      <c r="AI423" s="87"/>
      <c r="AJ423" s="99"/>
      <c r="AK423" s="87"/>
      <c r="AL423" s="57">
        <f t="shared" si="112"/>
        <v>200000000</v>
      </c>
    </row>
    <row r="424" spans="1:38" ht="57.75" thickBot="1" x14ac:dyDescent="0.3">
      <c r="A424" s="90"/>
      <c r="B424" s="90"/>
      <c r="C424" s="90"/>
      <c r="D424" s="90"/>
      <c r="E424" s="90"/>
      <c r="F424" s="90"/>
      <c r="G424" s="91"/>
      <c r="H424" s="91"/>
      <c r="I424" s="92"/>
      <c r="J424" s="92"/>
      <c r="K424" s="122" t="s">
        <v>1034</v>
      </c>
      <c r="L424" s="92" t="e">
        <f>INDEX('[26]PEMELIHARAAN INFRASTRUKTUR'!$D:$D,MATCH('KEGIATAN DBMSDA 2022'!K424,'[26]PEMELIHARAAN INFRASTRUKTUR'!$D:$D,0))</f>
        <v>#N/A</v>
      </c>
      <c r="M424" s="122" t="str">
        <f t="shared" si="113"/>
        <v>Pemasangan Instalasi Penerangan Lingkungan dan Lampu Blok I Bekasi Timur Regency RT 001 s/d  RT 005 RW 019 Kota Bekasi, Mustikajaya, Cimuning</v>
      </c>
      <c r="N424" s="92" t="e">
        <f>INDEX([26]!BARU_1[KELURAHAN],MATCH('KEGIATAN DBMSDA 2022'!K424,[26]!BARU_1[JUDUL],0))</f>
        <v>#REF!</v>
      </c>
      <c r="O424" s="93" t="s">
        <v>127</v>
      </c>
      <c r="P424" s="94" t="s">
        <v>1035</v>
      </c>
      <c r="Q424" s="94" t="e">
        <f>#REF!&amp;" "&amp;#REF!</f>
        <v>#REF!</v>
      </c>
      <c r="R424" s="95" t="s">
        <v>66</v>
      </c>
      <c r="S424" s="87"/>
      <c r="T424" s="57">
        <f t="shared" si="114"/>
        <v>300000000</v>
      </c>
      <c r="U424" s="96" t="str">
        <f t="shared" si="115"/>
        <v>LELANG</v>
      </c>
      <c r="V424" s="87">
        <v>300000000</v>
      </c>
      <c r="W424" s="97" t="s">
        <v>274</v>
      </c>
      <c r="X424" s="98" t="s">
        <v>222</v>
      </c>
      <c r="Y424" s="98" t="s">
        <v>139</v>
      </c>
      <c r="Z424" s="88">
        <v>1</v>
      </c>
      <c r="AA424" s="98"/>
      <c r="AB424" s="57"/>
      <c r="AC424" s="87"/>
      <c r="AD424" s="87"/>
      <c r="AE424" s="87"/>
      <c r="AF424" s="87"/>
      <c r="AG424" s="87"/>
      <c r="AH424" s="87"/>
      <c r="AI424" s="87"/>
      <c r="AJ424" s="99"/>
      <c r="AK424" s="87"/>
      <c r="AL424" s="57">
        <f t="shared" si="112"/>
        <v>300000000</v>
      </c>
    </row>
    <row r="425" spans="1:38" ht="43.5" thickBot="1" x14ac:dyDescent="0.3">
      <c r="A425" s="90"/>
      <c r="B425" s="90"/>
      <c r="C425" s="90"/>
      <c r="D425" s="90"/>
      <c r="E425" s="90"/>
      <c r="F425" s="90"/>
      <c r="G425" s="91"/>
      <c r="H425" s="91"/>
      <c r="I425" s="92"/>
      <c r="J425" s="92"/>
      <c r="K425" s="122" t="s">
        <v>1036</v>
      </c>
      <c r="L425" s="92" t="e">
        <f>INDEX('[26]PEMELIHARAAN INFRASTRUKTUR'!$D:$D,MATCH('KEGIATAN DBMSDA 2022'!K425,'[26]PEMELIHARAAN INFRASTRUKTUR'!$D:$D,0))</f>
        <v>#N/A</v>
      </c>
      <c r="M425" s="122" t="str">
        <f t="shared" si="113"/>
        <v>Penerangan Jalan Blok R Dukuh Zamrud RW 012, Kota Bekasi, Mustikajaya, Padurenan</v>
      </c>
      <c r="N425" s="92" t="e">
        <f>INDEX([26]!BARU_1[KELURAHAN],MATCH('KEGIATAN DBMSDA 2022'!K425,[26]!BARU_1[JUDUL],0))</f>
        <v>#REF!</v>
      </c>
      <c r="O425" s="93" t="s">
        <v>127</v>
      </c>
      <c r="P425" s="94" t="s">
        <v>1037</v>
      </c>
      <c r="Q425" s="94" t="e">
        <f>#REF!&amp;" "&amp;#REF!</f>
        <v>#REF!</v>
      </c>
      <c r="R425" s="95" t="s">
        <v>66</v>
      </c>
      <c r="S425" s="87"/>
      <c r="T425" s="57">
        <f t="shared" si="114"/>
        <v>200000000</v>
      </c>
      <c r="U425" s="96" t="str">
        <f t="shared" si="115"/>
        <v>PL</v>
      </c>
      <c r="V425" s="87">
        <v>200000000</v>
      </c>
      <c r="W425" s="97" t="s">
        <v>274</v>
      </c>
      <c r="X425" s="98" t="s">
        <v>222</v>
      </c>
      <c r="Y425" s="88" t="s">
        <v>139</v>
      </c>
      <c r="Z425" s="88">
        <v>1</v>
      </c>
      <c r="AA425" s="88"/>
      <c r="AB425" s="57"/>
      <c r="AC425" s="87"/>
      <c r="AD425" s="87"/>
      <c r="AE425" s="87"/>
      <c r="AF425" s="87"/>
      <c r="AG425" s="87"/>
      <c r="AH425" s="87"/>
      <c r="AI425" s="87"/>
      <c r="AJ425" s="99"/>
      <c r="AK425" s="87"/>
      <c r="AL425" s="57">
        <f t="shared" si="112"/>
        <v>200000000</v>
      </c>
    </row>
    <row r="426" spans="1:38" ht="43.5" thickBot="1" x14ac:dyDescent="0.3">
      <c r="A426" s="90"/>
      <c r="B426" s="90"/>
      <c r="C426" s="90"/>
      <c r="D426" s="90"/>
      <c r="E426" s="90"/>
      <c r="F426" s="90"/>
      <c r="G426" s="91"/>
      <c r="H426" s="91"/>
      <c r="I426" s="92"/>
      <c r="J426" s="92"/>
      <c r="K426" s="122" t="s">
        <v>1038</v>
      </c>
      <c r="L426" s="92" t="e">
        <f>INDEX('[26]PEMELIHARAAN INFRASTRUKTUR'!$D:$D,MATCH('KEGIATAN DBMSDA 2022'!K426,'[26]PEMELIHARAAN INFRASTRUKTUR'!$D:$D,0))</f>
        <v>#N/A</v>
      </c>
      <c r="M426" s="122" t="str">
        <f t="shared" si="113"/>
        <v>Penerangan Jalan Blok U RW 010 Dukuh Zamrud, Kota Bekasi, Mustikajaya, Cimuning</v>
      </c>
      <c r="N426" s="92" t="e">
        <f>INDEX([26]!BARU_1[KELURAHAN],MATCH('KEGIATAN DBMSDA 2022'!K426,[26]!BARU_1[JUDUL],0))</f>
        <v>#REF!</v>
      </c>
      <c r="O426" s="93" t="s">
        <v>127</v>
      </c>
      <c r="P426" s="94" t="s">
        <v>1039</v>
      </c>
      <c r="Q426" s="94" t="e">
        <f>#REF!&amp;" "&amp;#REF!</f>
        <v>#REF!</v>
      </c>
      <c r="R426" s="95" t="s">
        <v>66</v>
      </c>
      <c r="S426" s="87"/>
      <c r="T426" s="57">
        <f t="shared" si="114"/>
        <v>100000000</v>
      </c>
      <c r="U426" s="96" t="str">
        <f t="shared" si="115"/>
        <v>PL</v>
      </c>
      <c r="V426" s="87">
        <v>100000000</v>
      </c>
      <c r="W426" s="97" t="s">
        <v>274</v>
      </c>
      <c r="X426" s="98" t="s">
        <v>222</v>
      </c>
      <c r="Y426" s="88" t="s">
        <v>139</v>
      </c>
      <c r="Z426" s="88">
        <v>1</v>
      </c>
      <c r="AA426" s="88"/>
      <c r="AB426" s="57"/>
      <c r="AC426" s="87"/>
      <c r="AD426" s="87"/>
      <c r="AE426" s="87"/>
      <c r="AF426" s="87"/>
      <c r="AG426" s="87"/>
      <c r="AH426" s="87"/>
      <c r="AI426" s="87"/>
      <c r="AJ426" s="99"/>
      <c r="AK426" s="87"/>
      <c r="AL426" s="57">
        <f t="shared" si="112"/>
        <v>100000000</v>
      </c>
    </row>
    <row r="427" spans="1:38" ht="43.5" thickBot="1" x14ac:dyDescent="0.3">
      <c r="A427" s="90"/>
      <c r="B427" s="90"/>
      <c r="C427" s="90"/>
      <c r="D427" s="90"/>
      <c r="E427" s="90"/>
      <c r="F427" s="90"/>
      <c r="G427" s="91"/>
      <c r="H427" s="91"/>
      <c r="I427" s="92"/>
      <c r="J427" s="92"/>
      <c r="K427" s="122" t="s">
        <v>1040</v>
      </c>
      <c r="L427" s="92" t="e">
        <f>INDEX('[26]PEMELIHARAAN INFRASTRUKTUR'!$D:$D,MATCH('KEGIATAN DBMSDA 2022'!K427,'[26]PEMELIHARAAN INFRASTRUKTUR'!$D:$D,0))</f>
        <v>#N/A</v>
      </c>
      <c r="M427" s="122" t="str">
        <f t="shared" si="113"/>
        <v>Penerangan Jalan Dukuh Zamrud, Kota Bekasi, Mustikajaya, Cimuning</v>
      </c>
      <c r="N427" s="92" t="e">
        <f>INDEX([26]!BARU_1[KELURAHAN],MATCH('KEGIATAN DBMSDA 2022'!K427,[26]!BARU_1[JUDUL],0))</f>
        <v>#REF!</v>
      </c>
      <c r="O427" s="93" t="s">
        <v>127</v>
      </c>
      <c r="P427" s="94" t="s">
        <v>1041</v>
      </c>
      <c r="Q427" s="94" t="e">
        <f>#REF!&amp;" "&amp;#REF!</f>
        <v>#REF!</v>
      </c>
      <c r="R427" s="95" t="s">
        <v>66</v>
      </c>
      <c r="S427" s="87"/>
      <c r="T427" s="57">
        <f t="shared" si="114"/>
        <v>400000000</v>
      </c>
      <c r="U427" s="96" t="str">
        <f t="shared" si="115"/>
        <v>LELANG</v>
      </c>
      <c r="V427" s="87">
        <v>400000000</v>
      </c>
      <c r="W427" s="97" t="s">
        <v>274</v>
      </c>
      <c r="X427" s="98" t="s">
        <v>222</v>
      </c>
      <c r="Y427" s="98" t="s">
        <v>139</v>
      </c>
      <c r="Z427" s="88">
        <v>1</v>
      </c>
      <c r="AA427" s="98"/>
      <c r="AB427" s="57"/>
      <c r="AC427" s="87"/>
      <c r="AD427" s="87"/>
      <c r="AE427" s="87"/>
      <c r="AF427" s="87"/>
      <c r="AG427" s="87"/>
      <c r="AH427" s="87"/>
      <c r="AI427" s="87"/>
      <c r="AJ427" s="99"/>
      <c r="AK427" s="87"/>
      <c r="AL427" s="57">
        <f t="shared" si="112"/>
        <v>400000000</v>
      </c>
    </row>
    <row r="428" spans="1:38" ht="43.5" thickBot="1" x14ac:dyDescent="0.3">
      <c r="A428" s="90"/>
      <c r="B428" s="90"/>
      <c r="C428" s="90"/>
      <c r="D428" s="90"/>
      <c r="E428" s="90"/>
      <c r="F428" s="90"/>
      <c r="G428" s="91"/>
      <c r="H428" s="91"/>
      <c r="I428" s="92"/>
      <c r="J428" s="92"/>
      <c r="K428" s="122" t="s">
        <v>1042</v>
      </c>
      <c r="L428" s="92" t="e">
        <f>INDEX('[26]PEMELIHARAAN INFRASTRUKTUR'!$D:$D,MATCH('KEGIATAN DBMSDA 2022'!K428,'[26]PEMELIHARAAN INFRASTRUKTUR'!$D:$D,0))</f>
        <v>#N/A</v>
      </c>
      <c r="M428" s="122" t="str">
        <f t="shared" si="113"/>
        <v>PENERANGAN JALAN UMUM Kecamatan Rawalumbu</v>
      </c>
      <c r="N428" s="92" t="e">
        <f>INDEX([26]!BARU_1[KELURAHAN],MATCH('KEGIATAN DBMSDA 2022'!K428,[26]!BARU_1[JUDUL],0))</f>
        <v>#REF!</v>
      </c>
      <c r="O428" s="93" t="s">
        <v>735</v>
      </c>
      <c r="P428" s="94"/>
      <c r="Q428" s="94" t="e">
        <f>#REF!&amp;" "&amp;#REF!</f>
        <v>#REF!</v>
      </c>
      <c r="R428" s="95" t="s">
        <v>66</v>
      </c>
      <c r="S428" s="87"/>
      <c r="T428" s="57">
        <f t="shared" si="114"/>
        <v>150000000</v>
      </c>
      <c r="U428" s="96" t="str">
        <f t="shared" si="115"/>
        <v>PL</v>
      </c>
      <c r="V428" s="87">
        <v>150000000</v>
      </c>
      <c r="W428" s="97" t="s">
        <v>274</v>
      </c>
      <c r="X428" s="98" t="s">
        <v>222</v>
      </c>
      <c r="Y428" s="88" t="s">
        <v>139</v>
      </c>
      <c r="Z428" s="88">
        <v>1</v>
      </c>
      <c r="AA428" s="88"/>
      <c r="AB428" s="57"/>
      <c r="AC428" s="87"/>
      <c r="AD428" s="87"/>
      <c r="AE428" s="87"/>
      <c r="AF428" s="87"/>
      <c r="AG428" s="87"/>
      <c r="AH428" s="87"/>
      <c r="AI428" s="87"/>
      <c r="AJ428" s="99"/>
      <c r="AK428" s="87"/>
      <c r="AL428" s="57">
        <f t="shared" si="112"/>
        <v>150000000</v>
      </c>
    </row>
    <row r="429" spans="1:38" ht="43.5" thickBot="1" x14ac:dyDescent="0.3">
      <c r="A429" s="90"/>
      <c r="B429" s="90"/>
      <c r="C429" s="90"/>
      <c r="D429" s="90"/>
      <c r="E429" s="90"/>
      <c r="F429" s="90"/>
      <c r="G429" s="91"/>
      <c r="H429" s="91"/>
      <c r="I429" s="92"/>
      <c r="J429" s="92"/>
      <c r="K429" s="122" t="s">
        <v>1043</v>
      </c>
      <c r="L429" s="92" t="e">
        <f>INDEX('[26]PEMELIHARAAN INFRASTRUKTUR'!$D:$D,MATCH('KEGIATAN DBMSDA 2022'!K429,'[26]PEMELIHARAAN INFRASTRUKTUR'!$D:$D,0))</f>
        <v>#N/A</v>
      </c>
      <c r="M429" s="122" t="str">
        <f t="shared" si="113"/>
        <v>Pemasangan Lampu PJU RT 01, RT 04, RT 05 dan RT 08 di RW 19, Kota Bekasi, Rawalumbu, Bojong Rawalumbu</v>
      </c>
      <c r="N429" s="92" t="e">
        <f>INDEX([26]!BARU_1[KELURAHAN],MATCH('KEGIATAN DBMSDA 2022'!K429,[26]!BARU_1[JUDUL],0))</f>
        <v>#REF!</v>
      </c>
      <c r="O429" s="93" t="s">
        <v>735</v>
      </c>
      <c r="P429" s="94" t="s">
        <v>1044</v>
      </c>
      <c r="Q429" s="94" t="e">
        <f>#REF!&amp;" "&amp;#REF!</f>
        <v>#REF!</v>
      </c>
      <c r="R429" s="95" t="s">
        <v>66</v>
      </c>
      <c r="S429" s="87"/>
      <c r="T429" s="57">
        <f t="shared" si="114"/>
        <v>100000000</v>
      </c>
      <c r="U429" s="96" t="str">
        <f t="shared" si="115"/>
        <v>PL</v>
      </c>
      <c r="V429" s="87">
        <v>100000000</v>
      </c>
      <c r="W429" s="97" t="s">
        <v>236</v>
      </c>
      <c r="X429" s="98" t="s">
        <v>138</v>
      </c>
      <c r="Y429" s="88" t="s">
        <v>139</v>
      </c>
      <c r="Z429" s="88">
        <v>1</v>
      </c>
      <c r="AA429" s="88"/>
      <c r="AB429" s="57"/>
      <c r="AC429" s="87"/>
      <c r="AD429" s="87"/>
      <c r="AE429" s="87"/>
      <c r="AF429" s="87"/>
      <c r="AG429" s="87"/>
      <c r="AH429" s="87"/>
      <c r="AI429" s="87"/>
      <c r="AJ429" s="99"/>
      <c r="AK429" s="87"/>
      <c r="AL429" s="57">
        <f t="shared" si="112"/>
        <v>100000000</v>
      </c>
    </row>
    <row r="430" spans="1:38" ht="43.5" thickBot="1" x14ac:dyDescent="0.3">
      <c r="A430" s="90"/>
      <c r="B430" s="90"/>
      <c r="C430" s="90"/>
      <c r="D430" s="90"/>
      <c r="E430" s="90"/>
      <c r="F430" s="90"/>
      <c r="G430" s="91"/>
      <c r="H430" s="91"/>
      <c r="I430" s="92"/>
      <c r="J430" s="92"/>
      <c r="K430" s="122" t="s">
        <v>1045</v>
      </c>
      <c r="L430" s="92" t="e">
        <f>INDEX('[26]PEMELIHARAAN INFRASTRUKTUR'!$D:$D,MATCH('KEGIATAN DBMSDA 2022'!K430,'[26]PEMELIHARAAN INFRASTRUKTUR'!$D:$D,0))</f>
        <v>#N/A</v>
      </c>
      <c r="M430" s="122" t="str">
        <f t="shared" si="113"/>
        <v>PENERANGAN JALAN UMUM 10 TITIK JL.BINTARA JAYA 1 RT 07/03 KEL.BINTARA JAYA - KEC.BEKASI BARAT</v>
      </c>
      <c r="N430" s="92" t="e">
        <f>INDEX([26]!BARU_1[KELURAHAN],MATCH('KEGIATAN DBMSDA 2022'!K430,[26]!BARU_1[JUDUL],0))</f>
        <v>#REF!</v>
      </c>
      <c r="O430" s="93" t="s">
        <v>822</v>
      </c>
      <c r="P430" s="94" t="s">
        <v>1046</v>
      </c>
      <c r="Q430" s="94" t="e">
        <f>#REF!&amp;" "&amp;#REF!</f>
        <v>#REF!</v>
      </c>
      <c r="R430" s="95" t="s">
        <v>66</v>
      </c>
      <c r="S430" s="87"/>
      <c r="T430" s="57">
        <f t="shared" si="114"/>
        <v>70000000</v>
      </c>
      <c r="U430" s="96" t="str">
        <f t="shared" si="115"/>
        <v>PL</v>
      </c>
      <c r="V430" s="87">
        <v>70000000</v>
      </c>
      <c r="W430" s="97" t="s">
        <v>137</v>
      </c>
      <c r="X430" s="98" t="s">
        <v>138</v>
      </c>
      <c r="Y430" s="88" t="s">
        <v>139</v>
      </c>
      <c r="Z430" s="88">
        <v>1</v>
      </c>
      <c r="AA430" s="88"/>
      <c r="AB430" s="57"/>
      <c r="AC430" s="87"/>
      <c r="AD430" s="87"/>
      <c r="AE430" s="87"/>
      <c r="AF430" s="87"/>
      <c r="AG430" s="87"/>
      <c r="AH430" s="87"/>
      <c r="AI430" s="87"/>
      <c r="AJ430" s="99"/>
      <c r="AK430" s="87"/>
      <c r="AL430" s="57">
        <f t="shared" si="112"/>
        <v>70000000</v>
      </c>
    </row>
    <row r="431" spans="1:38" ht="60.75" customHeight="1" thickBot="1" x14ac:dyDescent="0.3">
      <c r="A431" s="90"/>
      <c r="B431" s="90"/>
      <c r="C431" s="90"/>
      <c r="D431" s="90"/>
      <c r="E431" s="90"/>
      <c r="F431" s="90"/>
      <c r="G431" s="91"/>
      <c r="H431" s="91"/>
      <c r="I431" s="92"/>
      <c r="J431" s="92"/>
      <c r="K431" s="122" t="s">
        <v>1047</v>
      </c>
      <c r="L431" s="92" t="e">
        <f>INDEX('[26]PEMELIHARAAN INFRASTRUKTUR'!$D:$D,MATCH('KEGIATAN DBMSDA 2022'!K431,'[26]PEMELIHARAAN INFRASTRUKTUR'!$D:$D,0))</f>
        <v>#N/A</v>
      </c>
      <c r="M431" s="122" t="str">
        <f t="shared" si="113"/>
        <v>PENGAJUAN PEMASANGAN / PERBAIKAN LAMPU PJU (PENERANGAN JALAN UMUM) 10 TTIK RW 04 Kel.Bintara Jaya</v>
      </c>
      <c r="N431" s="92" t="e">
        <f>INDEX([26]!BARU_1[KELURAHAN],MATCH('KEGIATAN DBMSDA 2022'!K431,[26]!BARU_1[JUDUL],0))</f>
        <v>#REF!</v>
      </c>
      <c r="O431" s="93" t="s">
        <v>822</v>
      </c>
      <c r="P431" s="94" t="s">
        <v>1046</v>
      </c>
      <c r="Q431" s="94" t="e">
        <f>#REF!&amp;" "&amp;#REF!</f>
        <v>#REF!</v>
      </c>
      <c r="R431" s="95" t="s">
        <v>66</v>
      </c>
      <c r="S431" s="87"/>
      <c r="T431" s="57">
        <f t="shared" si="114"/>
        <v>50000000</v>
      </c>
      <c r="U431" s="96" t="str">
        <f t="shared" si="115"/>
        <v>PL</v>
      </c>
      <c r="V431" s="87">
        <v>50000000</v>
      </c>
      <c r="W431" s="97" t="s">
        <v>137</v>
      </c>
      <c r="X431" s="98" t="s">
        <v>138</v>
      </c>
      <c r="Y431" s="88" t="s">
        <v>139</v>
      </c>
      <c r="Z431" s="88">
        <v>1</v>
      </c>
      <c r="AA431" s="88"/>
      <c r="AB431" s="57"/>
      <c r="AC431" s="87"/>
      <c r="AD431" s="87"/>
      <c r="AE431" s="87"/>
      <c r="AF431" s="87"/>
      <c r="AG431" s="87"/>
      <c r="AH431" s="87"/>
      <c r="AI431" s="87"/>
      <c r="AJ431" s="99"/>
      <c r="AK431" s="87"/>
      <c r="AL431" s="57">
        <f t="shared" si="112"/>
        <v>50000000</v>
      </c>
    </row>
    <row r="432" spans="1:38" ht="58.5" customHeight="1" thickBot="1" x14ac:dyDescent="0.3">
      <c r="A432" s="90"/>
      <c r="B432" s="90"/>
      <c r="C432" s="90"/>
      <c r="D432" s="90"/>
      <c r="E432" s="90"/>
      <c r="F432" s="90"/>
      <c r="G432" s="91"/>
      <c r="H432" s="91"/>
      <c r="I432" s="92"/>
      <c r="J432" s="92"/>
      <c r="K432" s="122" t="s">
        <v>1048</v>
      </c>
      <c r="L432" s="92" t="e">
        <f>INDEX('[26]PEMELIHARAAN INFRASTRUKTUR'!$D:$D,MATCH('KEGIATAN DBMSDA 2022'!K432,'[26]PEMELIHARAAN INFRASTRUKTUR'!$D:$D,0))</f>
        <v>#N/A</v>
      </c>
      <c r="M432" s="122" t="str">
        <f t="shared" si="113"/>
        <v>Penambahan fasilitas penerangan jalan untuk lingkungan Jln. Letnan Arsyad RW 01, Kota Bekasi, Bekasi Selatan, Kayuringinjaya</v>
      </c>
      <c r="N432" s="92" t="e">
        <f>INDEX([26]!BARU_1[KELURAHAN],MATCH('KEGIATAN DBMSDA 2022'!K432,[26]!BARU_1[JUDUL],0))</f>
        <v>#REF!</v>
      </c>
      <c r="O432" s="93" t="s">
        <v>160</v>
      </c>
      <c r="P432" s="94" t="s">
        <v>1046</v>
      </c>
      <c r="Q432" s="94" t="e">
        <f>#REF!&amp;" "&amp;#REF!</f>
        <v>#REF!</v>
      </c>
      <c r="R432" s="95" t="s">
        <v>66</v>
      </c>
      <c r="S432" s="87"/>
      <c r="T432" s="57">
        <f t="shared" si="114"/>
        <v>100000000</v>
      </c>
      <c r="U432" s="96" t="str">
        <f t="shared" si="115"/>
        <v>PL</v>
      </c>
      <c r="V432" s="87">
        <v>100000000</v>
      </c>
      <c r="W432" s="97" t="s">
        <v>322</v>
      </c>
      <c r="X432" s="98" t="s">
        <v>146</v>
      </c>
      <c r="Y432" s="88" t="s">
        <v>139</v>
      </c>
      <c r="Z432" s="88">
        <v>1</v>
      </c>
      <c r="AA432" s="88"/>
      <c r="AB432" s="57"/>
      <c r="AC432" s="87"/>
      <c r="AD432" s="87"/>
      <c r="AE432" s="87"/>
      <c r="AF432" s="87"/>
      <c r="AG432" s="87"/>
      <c r="AH432" s="87"/>
      <c r="AI432" s="87"/>
      <c r="AJ432" s="99"/>
      <c r="AK432" s="87"/>
      <c r="AL432" s="57">
        <f t="shared" si="112"/>
        <v>100000000</v>
      </c>
    </row>
    <row r="433" spans="1:38" ht="57.75" thickBot="1" x14ac:dyDescent="0.3">
      <c r="A433" s="90"/>
      <c r="B433" s="90"/>
      <c r="C433" s="90"/>
      <c r="D433" s="90"/>
      <c r="E433" s="90"/>
      <c r="F433" s="90"/>
      <c r="G433" s="91"/>
      <c r="H433" s="91"/>
      <c r="I433" s="92"/>
      <c r="J433" s="92"/>
      <c r="K433" s="122" t="s">
        <v>1049</v>
      </c>
      <c r="L433" s="92" t="e">
        <f>INDEX('[26]PEMELIHARAAN INFRASTRUKTUR'!$D:$D,MATCH('KEGIATAN DBMSDA 2022'!K433,'[26]PEMELIHARAAN INFRASTRUKTUR'!$D:$D,0))</f>
        <v>#N/A</v>
      </c>
      <c r="M433" s="122" t="str">
        <f t="shared" si="113"/>
        <v>Lampu Penerangan Jalan 20 titik RW. 09 Jl. Bintara 14 Kelurahan Bintara Kecamatan Bekasi Barat Jalan Bintara 14 RW. 09 Kelurahan Bintara Kecamatan Bekasi Barat</v>
      </c>
      <c r="N433" s="92" t="e">
        <f>INDEX([26]!BARU_1[KELURAHAN],MATCH('KEGIATAN DBMSDA 2022'!K433,[26]!BARU_1[JUDUL],0))</f>
        <v>#REF!</v>
      </c>
      <c r="O433" s="93" t="s">
        <v>822</v>
      </c>
      <c r="P433" s="94" t="s">
        <v>1039</v>
      </c>
      <c r="Q433" s="94" t="e">
        <f>#REF!&amp;" "&amp;#REF!</f>
        <v>#REF!</v>
      </c>
      <c r="R433" s="95" t="s">
        <v>66</v>
      </c>
      <c r="S433" s="87"/>
      <c r="T433" s="57">
        <f t="shared" si="114"/>
        <v>150000000</v>
      </c>
      <c r="U433" s="96" t="str">
        <f t="shared" si="115"/>
        <v>PL</v>
      </c>
      <c r="V433" s="87">
        <v>150000000</v>
      </c>
      <c r="W433" s="97" t="s">
        <v>536</v>
      </c>
      <c r="X433" s="98" t="s">
        <v>146</v>
      </c>
      <c r="Y433" s="88" t="s">
        <v>139</v>
      </c>
      <c r="Z433" s="88">
        <v>1</v>
      </c>
      <c r="AA433" s="88"/>
      <c r="AB433" s="57"/>
      <c r="AC433" s="87"/>
      <c r="AD433" s="87"/>
      <c r="AE433" s="87"/>
      <c r="AF433" s="87"/>
      <c r="AG433" s="87"/>
      <c r="AH433" s="87"/>
      <c r="AI433" s="87"/>
      <c r="AJ433" s="99"/>
      <c r="AK433" s="87"/>
      <c r="AL433" s="57">
        <f t="shared" si="112"/>
        <v>150000000</v>
      </c>
    </row>
    <row r="434" spans="1:38" ht="43.5" thickBot="1" x14ac:dyDescent="0.3">
      <c r="A434" s="90"/>
      <c r="B434" s="90"/>
      <c r="C434" s="90"/>
      <c r="D434" s="90"/>
      <c r="E434" s="90"/>
      <c r="F434" s="90"/>
      <c r="G434" s="91"/>
      <c r="H434" s="91"/>
      <c r="I434" s="92"/>
      <c r="J434" s="92"/>
      <c r="K434" s="122" t="s">
        <v>1050</v>
      </c>
      <c r="L434" s="92" t="e">
        <f>INDEX('[26]PEMELIHARAAN INFRASTRUKTUR'!$D:$D,MATCH('KEGIATAN DBMSDA 2022'!K434,'[26]PEMELIHARAAN INFRASTRUKTUR'!$D:$D,0))</f>
        <v>#N/A</v>
      </c>
      <c r="M434" s="122" t="str">
        <f t="shared" si="113"/>
        <v>Pembuatan Penerangan Jalan/gang 15 titik RT. 05 RW.13 Kelurahan Bintara Kecamatan Bekasi</v>
      </c>
      <c r="N434" s="92" t="e">
        <f>INDEX([26]!BARU_1[KELURAHAN],MATCH('KEGIATAN DBMSDA 2022'!K434,[26]!BARU_1[JUDUL],0))</f>
        <v>#REF!</v>
      </c>
      <c r="O434" s="93" t="s">
        <v>822</v>
      </c>
      <c r="P434" s="94" t="s">
        <v>1051</v>
      </c>
      <c r="Q434" s="94" t="e">
        <f>#REF!&amp;" "&amp;#REF!</f>
        <v>#REF!</v>
      </c>
      <c r="R434" s="95" t="s">
        <v>66</v>
      </c>
      <c r="S434" s="87"/>
      <c r="T434" s="57">
        <f t="shared" si="114"/>
        <v>100000000</v>
      </c>
      <c r="U434" s="96" t="str">
        <f t="shared" si="115"/>
        <v>PL</v>
      </c>
      <c r="V434" s="87">
        <v>100000000</v>
      </c>
      <c r="W434" s="97" t="s">
        <v>536</v>
      </c>
      <c r="X434" s="98" t="s">
        <v>146</v>
      </c>
      <c r="Y434" s="88" t="s">
        <v>139</v>
      </c>
      <c r="Z434" s="88">
        <v>1</v>
      </c>
      <c r="AA434" s="88"/>
      <c r="AB434" s="57"/>
      <c r="AC434" s="87"/>
      <c r="AD434" s="87"/>
      <c r="AE434" s="87"/>
      <c r="AF434" s="87"/>
      <c r="AG434" s="87"/>
      <c r="AH434" s="87"/>
      <c r="AI434" s="87"/>
      <c r="AJ434" s="99"/>
      <c r="AK434" s="87"/>
      <c r="AL434" s="57">
        <f t="shared" si="112"/>
        <v>100000000</v>
      </c>
    </row>
    <row r="435" spans="1:38" ht="43.5" thickBot="1" x14ac:dyDescent="0.3">
      <c r="A435" s="90"/>
      <c r="B435" s="90"/>
      <c r="C435" s="90"/>
      <c r="D435" s="90"/>
      <c r="E435" s="90"/>
      <c r="F435" s="90"/>
      <c r="G435" s="91"/>
      <c r="H435" s="91"/>
      <c r="I435" s="92"/>
      <c r="J435" s="92"/>
      <c r="K435" s="122" t="s">
        <v>1052</v>
      </c>
      <c r="L435" s="92" t="e">
        <f>INDEX('[26]PEMELIHARAAN INFRASTRUKTUR'!$D:$D,MATCH('KEGIATAN DBMSDA 2022'!K435,'[26]PEMELIHARAAN INFRASTRUKTUR'!$D:$D,0))</f>
        <v>#N/A</v>
      </c>
      <c r="M435" s="122" t="str">
        <f t="shared" si="113"/>
        <v>penerangan lampu jalan Se-RW 04 kel. Jatibening Baru kec. Pondok Gede</v>
      </c>
      <c r="N435" s="92" t="e">
        <f>INDEX([26]!BARU_1[KELURAHAN],MATCH('KEGIATAN DBMSDA 2022'!K435,[26]!BARU_1[JUDUL],0))</f>
        <v>#REF!</v>
      </c>
      <c r="O435" s="93" t="s">
        <v>171</v>
      </c>
      <c r="P435" s="94" t="s">
        <v>1053</v>
      </c>
      <c r="Q435" s="94" t="e">
        <f>#REF!&amp;" "&amp;#REF!</f>
        <v>#REF!</v>
      </c>
      <c r="R435" s="95" t="s">
        <v>66</v>
      </c>
      <c r="S435" s="87"/>
      <c r="T435" s="57">
        <f t="shared" si="114"/>
        <v>150000000</v>
      </c>
      <c r="U435" s="96" t="str">
        <f t="shared" si="115"/>
        <v>PL</v>
      </c>
      <c r="V435" s="87">
        <v>150000000</v>
      </c>
      <c r="W435" s="97" t="s">
        <v>145</v>
      </c>
      <c r="X435" s="98" t="s">
        <v>146</v>
      </c>
      <c r="Y435" s="88" t="s">
        <v>139</v>
      </c>
      <c r="Z435" s="88">
        <v>1</v>
      </c>
      <c r="AA435" s="88"/>
      <c r="AB435" s="57"/>
      <c r="AC435" s="87"/>
      <c r="AD435" s="87"/>
      <c r="AE435" s="87"/>
      <c r="AF435" s="87"/>
      <c r="AG435" s="87"/>
      <c r="AH435" s="87"/>
      <c r="AI435" s="87"/>
      <c r="AJ435" s="99"/>
      <c r="AK435" s="87"/>
      <c r="AL435" s="57">
        <f t="shared" si="112"/>
        <v>150000000</v>
      </c>
    </row>
    <row r="436" spans="1:38" ht="43.5" thickBot="1" x14ac:dyDescent="0.3">
      <c r="A436" s="90"/>
      <c r="B436" s="90"/>
      <c r="C436" s="90"/>
      <c r="D436" s="90"/>
      <c r="E436" s="90"/>
      <c r="F436" s="90"/>
      <c r="G436" s="91"/>
      <c r="H436" s="91"/>
      <c r="I436" s="92"/>
      <c r="J436" s="92"/>
      <c r="K436" s="122" t="s">
        <v>1054</v>
      </c>
      <c r="L436" s="92" t="e">
        <f>INDEX('[26]PEMELIHARAAN INFRASTRUKTUR'!$D:$D,MATCH('KEGIATAN DBMSDA 2022'!K436,'[26]PEMELIHARAAN INFRASTRUKTUR'!$D:$D,0))</f>
        <v>#N/A</v>
      </c>
      <c r="M436" s="122" t="str">
        <f t="shared" si="113"/>
        <v>Penerangan lampu jalan rw 11 Jatimakmur kec. Pondok Gede, Kota Bekasi, Pondok
 Gede, Jatimakmur</v>
      </c>
      <c r="N436" s="92" t="e">
        <f>INDEX([26]!BARU_1[KELURAHAN],MATCH('KEGIATAN DBMSDA 2022'!K436,[26]!BARU_1[JUDUL],0))</f>
        <v>#REF!</v>
      </c>
      <c r="O436" s="93" t="s">
        <v>171</v>
      </c>
      <c r="P436" s="94" t="s">
        <v>1053</v>
      </c>
      <c r="Q436" s="94" t="e">
        <f>#REF!&amp;" "&amp;#REF!</f>
        <v>#REF!</v>
      </c>
      <c r="R436" s="95" t="s">
        <v>66</v>
      </c>
      <c r="S436" s="87"/>
      <c r="T436" s="57">
        <f t="shared" si="114"/>
        <v>100000000</v>
      </c>
      <c r="U436" s="96" t="str">
        <f t="shared" si="115"/>
        <v>PL</v>
      </c>
      <c r="V436" s="87">
        <v>100000000</v>
      </c>
      <c r="W436" s="97" t="s">
        <v>145</v>
      </c>
      <c r="X436" s="98" t="s">
        <v>146</v>
      </c>
      <c r="Y436" s="88" t="s">
        <v>139</v>
      </c>
      <c r="Z436" s="88">
        <v>1</v>
      </c>
      <c r="AA436" s="88"/>
      <c r="AB436" s="57"/>
      <c r="AC436" s="87"/>
      <c r="AD436" s="87"/>
      <c r="AE436" s="87"/>
      <c r="AF436" s="87"/>
      <c r="AG436" s="87"/>
      <c r="AH436" s="87"/>
      <c r="AI436" s="87"/>
      <c r="AJ436" s="99"/>
      <c r="AK436" s="87"/>
      <c r="AL436" s="57">
        <f t="shared" si="112"/>
        <v>100000000</v>
      </c>
    </row>
    <row r="437" spans="1:38" ht="57.75" thickBot="1" x14ac:dyDescent="0.3">
      <c r="A437" s="90"/>
      <c r="B437" s="90"/>
      <c r="C437" s="90"/>
      <c r="D437" s="90"/>
      <c r="E437" s="90"/>
      <c r="F437" s="90"/>
      <c r="G437" s="91"/>
      <c r="H437" s="91"/>
      <c r="I437" s="92"/>
      <c r="J437" s="92"/>
      <c r="K437" s="122" t="s">
        <v>1055</v>
      </c>
      <c r="L437" s="92" t="e">
        <f>INDEX('[26]PEMELIHARAAN INFRASTRUKTUR'!$D:$D,MATCH('KEGIATAN DBMSDA 2022'!K437,'[26]PEMELIHARAAN INFRASTRUKTUR'!$D:$D,0))</f>
        <v>#N/A</v>
      </c>
      <c r="M437" s="122" t="str">
        <f t="shared" si="113"/>
        <v>Penerangan Jalan Gang H. Muh Jen dan Gang Ahmad RT.008 RW.004,
 Kota Bekasi, Pondok Gede, Jatibening
 Baru</v>
      </c>
      <c r="N437" s="92" t="e">
        <f>INDEX([26]!BARU_1[KELURAHAN],MATCH('KEGIATAN DBMSDA 2022'!K437,[26]!BARU_1[JUDUL],0))</f>
        <v>#REF!</v>
      </c>
      <c r="O437" s="93" t="s">
        <v>171</v>
      </c>
      <c r="P437" s="94" t="s">
        <v>1056</v>
      </c>
      <c r="Q437" s="94" t="e">
        <f>#REF!&amp;" "&amp;#REF!</f>
        <v>#REF!</v>
      </c>
      <c r="R437" s="95" t="s">
        <v>66</v>
      </c>
      <c r="S437" s="87"/>
      <c r="T437" s="57">
        <f t="shared" si="114"/>
        <v>150000000</v>
      </c>
      <c r="U437" s="96" t="str">
        <f t="shared" si="115"/>
        <v>PL</v>
      </c>
      <c r="V437" s="87">
        <v>150000000</v>
      </c>
      <c r="W437" s="97" t="s">
        <v>145</v>
      </c>
      <c r="X437" s="98" t="s">
        <v>146</v>
      </c>
      <c r="Y437" s="88" t="s">
        <v>139</v>
      </c>
      <c r="Z437" s="88">
        <v>1</v>
      </c>
      <c r="AA437" s="88"/>
      <c r="AB437" s="57"/>
      <c r="AC437" s="87"/>
      <c r="AD437" s="87"/>
      <c r="AE437" s="87"/>
      <c r="AF437" s="87"/>
      <c r="AG437" s="87"/>
      <c r="AH437" s="87"/>
      <c r="AI437" s="87"/>
      <c r="AJ437" s="99"/>
      <c r="AK437" s="87"/>
      <c r="AL437" s="57">
        <f t="shared" si="112"/>
        <v>150000000</v>
      </c>
    </row>
    <row r="438" spans="1:38" ht="57.75" thickBot="1" x14ac:dyDescent="0.3">
      <c r="A438" s="90"/>
      <c r="B438" s="90"/>
      <c r="C438" s="90"/>
      <c r="D438" s="90"/>
      <c r="E438" s="90"/>
      <c r="F438" s="90"/>
      <c r="G438" s="91"/>
      <c r="H438" s="91"/>
      <c r="I438" s="92"/>
      <c r="J438" s="92"/>
      <c r="K438" s="122" t="s">
        <v>1057</v>
      </c>
      <c r="L438" s="92" t="e">
        <f>INDEX('[26]PEMELIHARAAN INFRASTRUKTUR'!$D:$D,MATCH('KEGIATAN DBMSDA 2022'!K438,'[26]PEMELIHARAAN INFRASTRUKTUR'!$D:$D,0))</f>
        <v>#N/A</v>
      </c>
      <c r="M438" s="122" t="str">
        <f t="shared" si="113"/>
        <v>Pemasangan lampu PJU Jl. Masjid RT 001/010, Kel. Bantargebang, Kec. Bantargebang, Kota Bekasi, Bantargebang, Bantargebang</v>
      </c>
      <c r="N438" s="92" t="e">
        <f>INDEX([26]!BARU_1[KELURAHAN],MATCH('KEGIATAN DBMSDA 2022'!K438,[26]!BARU_1[JUDUL],0))</f>
        <v>#REF!</v>
      </c>
      <c r="O438" s="93" t="s">
        <v>1841</v>
      </c>
      <c r="P438" s="94" t="s">
        <v>1058</v>
      </c>
      <c r="Q438" s="94" t="e">
        <f>#REF!&amp;" "&amp;#REF!</f>
        <v>#REF!</v>
      </c>
      <c r="R438" s="95" t="s">
        <v>66</v>
      </c>
      <c r="S438" s="87"/>
      <c r="T438" s="57">
        <f t="shared" si="114"/>
        <v>25000000</v>
      </c>
      <c r="U438" s="96" t="str">
        <f t="shared" si="115"/>
        <v>PL</v>
      </c>
      <c r="V438" s="87">
        <v>25000000</v>
      </c>
      <c r="W438" s="97" t="s">
        <v>574</v>
      </c>
      <c r="X438" s="98" t="s">
        <v>146</v>
      </c>
      <c r="Y438" s="88" t="s">
        <v>139</v>
      </c>
      <c r="Z438" s="88">
        <v>1</v>
      </c>
      <c r="AA438" s="88"/>
      <c r="AB438" s="57"/>
      <c r="AC438" s="87"/>
      <c r="AD438" s="87"/>
      <c r="AE438" s="87"/>
      <c r="AF438" s="87"/>
      <c r="AG438" s="87"/>
      <c r="AH438" s="87"/>
      <c r="AI438" s="87"/>
      <c r="AJ438" s="99"/>
      <c r="AK438" s="87"/>
      <c r="AL438" s="57">
        <f t="shared" si="112"/>
        <v>25000000</v>
      </c>
    </row>
    <row r="439" spans="1:38" ht="43.5" thickBot="1" x14ac:dyDescent="0.3">
      <c r="A439" s="90"/>
      <c r="B439" s="90"/>
      <c r="C439" s="90"/>
      <c r="D439" s="90"/>
      <c r="E439" s="90"/>
      <c r="F439" s="90"/>
      <c r="G439" s="91"/>
      <c r="H439" s="91"/>
      <c r="I439" s="92"/>
      <c r="J439" s="92"/>
      <c r="K439" s="122" t="s">
        <v>1059</v>
      </c>
      <c r="L439" s="92" t="e">
        <f>INDEX('[26]PEMELIHARAAN INFRASTRUKTUR'!$D:$D,MATCH('KEGIATAN DBMSDA 2022'!K439,'[26]PEMELIHARAAN INFRASTRUKTUR'!$D:$D,0))</f>
        <v>#N/A</v>
      </c>
      <c r="M439" s="122" t="str">
        <f t="shared" si="113"/>
        <v>Pedurenan rt.02 rw.10 Kel.Pedurenan Kec. Mustika Jaya, Kota Bekasi, Mustikajaya, Mustikajaya</v>
      </c>
      <c r="N439" s="92" t="e">
        <f>INDEX([26]!BARU_1[KELURAHAN],MATCH('KEGIATAN DBMSDA 2022'!K439,[26]!BARU_1[JUDUL],0))</f>
        <v>#REF!</v>
      </c>
      <c r="O439" s="93" t="s">
        <v>127</v>
      </c>
      <c r="P439" s="94" t="s">
        <v>1041</v>
      </c>
      <c r="Q439" s="94" t="e">
        <f>#REF!&amp;" "&amp;#REF!</f>
        <v>#REF!</v>
      </c>
      <c r="R439" s="95" t="s">
        <v>66</v>
      </c>
      <c r="S439" s="87"/>
      <c r="T439" s="57">
        <f t="shared" si="114"/>
        <v>150000000</v>
      </c>
      <c r="U439" s="96" t="str">
        <f t="shared" si="115"/>
        <v>PL</v>
      </c>
      <c r="V439" s="87">
        <v>150000000</v>
      </c>
      <c r="W439" s="97" t="s">
        <v>586</v>
      </c>
      <c r="X439" s="98" t="s">
        <v>150</v>
      </c>
      <c r="Y439" s="88" t="s">
        <v>139</v>
      </c>
      <c r="Z439" s="88">
        <v>1</v>
      </c>
      <c r="AA439" s="88"/>
      <c r="AB439" s="57"/>
      <c r="AC439" s="87"/>
      <c r="AD439" s="87"/>
      <c r="AE439" s="87"/>
      <c r="AF439" s="87"/>
      <c r="AG439" s="87"/>
      <c r="AH439" s="87"/>
      <c r="AI439" s="87"/>
      <c r="AJ439" s="99"/>
      <c r="AK439" s="87"/>
      <c r="AL439" s="57">
        <f t="shared" si="112"/>
        <v>150000000</v>
      </c>
    </row>
    <row r="440" spans="1:38" ht="57.75" thickBot="1" x14ac:dyDescent="0.3">
      <c r="A440" s="90"/>
      <c r="B440" s="90"/>
      <c r="C440" s="90"/>
      <c r="D440" s="90"/>
      <c r="E440" s="90"/>
      <c r="F440" s="90"/>
      <c r="G440" s="91"/>
      <c r="H440" s="91"/>
      <c r="I440" s="92"/>
      <c r="J440" s="92"/>
      <c r="K440" s="122" t="s">
        <v>1060</v>
      </c>
      <c r="L440" s="92" t="str">
        <f>INDEX('[26]PEMELIHARAAN INFRASTRUKTUR'!$D:$D,MATCH('KEGIATAN DBMSDA 2022'!K440,'[26]PEMELIHARAAN INFRASTRUKTUR'!$D:$D,0))</f>
        <v xml:space="preserve">Pengadaan Lampu Jalan depan Rumah Agus Kurniawan (Koboy Puspa Yani) (10 Unit)  Rt 01 Rw 03 Kelurahan Jatimelati Kecamatan Pondok Melati </v>
      </c>
      <c r="M440" s="122" t="str">
        <f t="shared" si="113"/>
        <v xml:space="preserve">Pengadaan Lampu Jalan depan Rumah Agus Kurniawan (Koboy Puspa Yani) (10 Unit)  Rt 01 Rw 03 Kelurahan Jatimelati Kecamatan Pondok Melati </v>
      </c>
      <c r="N440" s="92" t="e">
        <f>INDEX([26]!BARU_1[KELURAHAN],MATCH('KEGIATAN DBMSDA 2022'!K440,[26]!BARU_1[JUDUL],0))</f>
        <v>#REF!</v>
      </c>
      <c r="O440" s="93" t="s">
        <v>212</v>
      </c>
      <c r="P440" s="94"/>
      <c r="Q440" s="94" t="e">
        <f>#REF!&amp;" "&amp;#REF!</f>
        <v>#REF!</v>
      </c>
      <c r="R440" s="95" t="s">
        <v>66</v>
      </c>
      <c r="S440" s="87"/>
      <c r="T440" s="57">
        <f t="shared" si="114"/>
        <v>50000000</v>
      </c>
      <c r="U440" s="96" t="str">
        <f t="shared" si="115"/>
        <v>PL</v>
      </c>
      <c r="V440" s="87">
        <v>50000000</v>
      </c>
      <c r="W440" s="97" t="s">
        <v>647</v>
      </c>
      <c r="X440" s="98" t="s">
        <v>150</v>
      </c>
      <c r="Y440" s="88" t="s">
        <v>139</v>
      </c>
      <c r="Z440" s="88">
        <v>1</v>
      </c>
      <c r="AA440" s="88"/>
      <c r="AB440" s="57"/>
      <c r="AC440" s="87"/>
      <c r="AD440" s="87"/>
      <c r="AE440" s="87"/>
      <c r="AF440" s="87"/>
      <c r="AG440" s="87"/>
      <c r="AH440" s="87"/>
      <c r="AI440" s="87"/>
      <c r="AJ440" s="99"/>
      <c r="AK440" s="87"/>
      <c r="AL440" s="57">
        <f t="shared" si="112"/>
        <v>50000000</v>
      </c>
    </row>
    <row r="441" spans="1:38" ht="56.25" customHeight="1" thickBot="1" x14ac:dyDescent="0.3">
      <c r="A441" s="90"/>
      <c r="B441" s="90"/>
      <c r="C441" s="90"/>
      <c r="D441" s="90"/>
      <c r="E441" s="90"/>
      <c r="F441" s="90"/>
      <c r="G441" s="91"/>
      <c r="H441" s="91"/>
      <c r="I441" s="92"/>
      <c r="J441" s="92"/>
      <c r="K441" s="122" t="s">
        <v>1061</v>
      </c>
      <c r="L441" s="92" t="str">
        <f>INDEX('[26]PEMELIHARAAN INFRASTRUKTUR'!$D:$D,MATCH('KEGIATAN DBMSDA 2022'!K441,'[26]PEMELIHARAAN INFRASTRUKTUR'!$D:$D,0))</f>
        <v xml:space="preserve">Pengadaan Lampu Jalan Penerangan Jalan Utama dan Gang (300 Unit) RW 09 Kelurahan Jatimakmur Kecamatan Pondok Gede </v>
      </c>
      <c r="M441" s="122" t="str">
        <f t="shared" si="113"/>
        <v xml:space="preserve">Pengadaan Lampu Jalan Penerangan Jalan Utama dan Gang (300 Unit) RW 09 Kelurahan Jatimakmur Kecamatan Pondok Gede </v>
      </c>
      <c r="N441" s="92" t="e">
        <f>INDEX([26]!BARU_1[KELURAHAN],MATCH('KEGIATAN DBMSDA 2022'!K441,[26]!BARU_1[JUDUL],0))</f>
        <v>#REF!</v>
      </c>
      <c r="O441" s="93" t="s">
        <v>171</v>
      </c>
      <c r="P441" s="94" t="s">
        <v>1062</v>
      </c>
      <c r="Q441" s="94" t="e">
        <f>#REF!&amp;" "&amp;#REF!</f>
        <v>#REF!</v>
      </c>
      <c r="R441" s="95" t="s">
        <v>66</v>
      </c>
      <c r="S441" s="87"/>
      <c r="T441" s="57">
        <f t="shared" si="114"/>
        <v>300000000</v>
      </c>
      <c r="U441" s="96" t="str">
        <f t="shared" si="115"/>
        <v>LELANG</v>
      </c>
      <c r="V441" s="87">
        <v>300000000</v>
      </c>
      <c r="W441" s="97" t="s">
        <v>647</v>
      </c>
      <c r="X441" s="98" t="s">
        <v>150</v>
      </c>
      <c r="Y441" s="88" t="s">
        <v>139</v>
      </c>
      <c r="Z441" s="88">
        <v>1</v>
      </c>
      <c r="AA441" s="88"/>
      <c r="AB441" s="57"/>
      <c r="AC441" s="87"/>
      <c r="AD441" s="87"/>
      <c r="AE441" s="87"/>
      <c r="AF441" s="87"/>
      <c r="AG441" s="87"/>
      <c r="AH441" s="87"/>
      <c r="AI441" s="87"/>
      <c r="AJ441" s="99"/>
      <c r="AK441" s="87"/>
      <c r="AL441" s="57">
        <f t="shared" si="112"/>
        <v>300000000</v>
      </c>
    </row>
    <row r="442" spans="1:38" ht="43.5" thickBot="1" x14ac:dyDescent="0.3">
      <c r="A442" s="90"/>
      <c r="B442" s="90"/>
      <c r="C442" s="90"/>
      <c r="D442" s="90"/>
      <c r="E442" s="90"/>
      <c r="F442" s="90"/>
      <c r="G442" s="91"/>
      <c r="H442" s="91"/>
      <c r="I442" s="92"/>
      <c r="J442" s="92"/>
      <c r="K442" s="122" t="s">
        <v>1063</v>
      </c>
      <c r="L442" s="92" t="str">
        <f>INDEX('[26]PEMELIHARAAN INFRASTRUKTUR'!$D:$D,MATCH('KEGIATAN DBMSDA 2022'!K442,'[26]PEMELIHARAAN INFRASTRUKTUR'!$D:$D,0))</f>
        <v>Penerangan Jalan Rt Amdar (Puspa) (50 Unit) Rt 001/019 Kel. Jatimakmur Kec. Pondok Gede</v>
      </c>
      <c r="M442" s="122" t="str">
        <f t="shared" si="113"/>
        <v>Penerangan Jalan Rt Amdar (Puspa) (50 Unit) Rt 001/019 Kel. Jatimakmur Kec. Pondok Gede</v>
      </c>
      <c r="N442" s="92" t="e">
        <f>INDEX([26]!BARU_1[KELURAHAN],MATCH('KEGIATAN DBMSDA 2022'!K442,[26]!BARU_1[JUDUL],0))</f>
        <v>#REF!</v>
      </c>
      <c r="O442" s="93" t="s">
        <v>171</v>
      </c>
      <c r="P442" s="94"/>
      <c r="Q442" s="94" t="e">
        <f>#REF!&amp;" "&amp;#REF!</f>
        <v>#REF!</v>
      </c>
      <c r="R442" s="95" t="s">
        <v>66</v>
      </c>
      <c r="S442" s="87"/>
      <c r="T442" s="57">
        <f t="shared" si="114"/>
        <v>300000000</v>
      </c>
      <c r="U442" s="96" t="str">
        <f t="shared" si="115"/>
        <v>LELANG</v>
      </c>
      <c r="V442" s="87">
        <v>300000000</v>
      </c>
      <c r="W442" s="97" t="s">
        <v>647</v>
      </c>
      <c r="X442" s="98" t="s">
        <v>150</v>
      </c>
      <c r="Y442" s="88" t="s">
        <v>139</v>
      </c>
      <c r="Z442" s="88">
        <v>1</v>
      </c>
      <c r="AA442" s="88"/>
      <c r="AB442" s="57"/>
      <c r="AC442" s="87"/>
      <c r="AD442" s="87"/>
      <c r="AE442" s="87"/>
      <c r="AF442" s="87"/>
      <c r="AG442" s="87"/>
      <c r="AH442" s="87"/>
      <c r="AI442" s="87"/>
      <c r="AJ442" s="99"/>
      <c r="AK442" s="87"/>
      <c r="AL442" s="57">
        <f t="shared" si="112"/>
        <v>300000000</v>
      </c>
    </row>
    <row r="443" spans="1:38" ht="43.5" thickBot="1" x14ac:dyDescent="0.3">
      <c r="A443" s="90"/>
      <c r="B443" s="90"/>
      <c r="C443" s="90"/>
      <c r="D443" s="90"/>
      <c r="E443" s="90"/>
      <c r="F443" s="90"/>
      <c r="G443" s="91"/>
      <c r="H443" s="91"/>
      <c r="I443" s="92"/>
      <c r="J443" s="92"/>
      <c r="K443" s="122" t="s">
        <v>1064</v>
      </c>
      <c r="L443" s="92" t="str">
        <f>INDEX('[26]PEMELIHARAAN INFRASTRUKTUR'!$D:$D,MATCH('KEGIATAN DBMSDA 2022'!K443,'[26]PEMELIHARAAN INFRASTRUKTUR'!$D:$D,0))</f>
        <v>Penerangan Jalan (50 unit) Puspa Yani Rt 10 dan Rt 05 Rw 06 Kelurahan Jatiwarna Kecamatan Pondok Melati</v>
      </c>
      <c r="M443" s="122" t="str">
        <f t="shared" si="113"/>
        <v>Penerangan Jalan (50 unit) Puspa Yani Rt 10 dan Rt 05 Rw 06 Kelurahan Jatiwarna Kecamatan Pondok Melati</v>
      </c>
      <c r="N443" s="92" t="e">
        <f>INDEX([26]!BARU_1[KELURAHAN],MATCH('KEGIATAN DBMSDA 2022'!K443,[26]!BARU_1[JUDUL],0))</f>
        <v>#REF!</v>
      </c>
      <c r="O443" s="93" t="s">
        <v>212</v>
      </c>
      <c r="P443" s="94" t="s">
        <v>1065</v>
      </c>
      <c r="Q443" s="94" t="e">
        <f>#REF!&amp;" "&amp;#REF!</f>
        <v>#REF!</v>
      </c>
      <c r="R443" s="95" t="s">
        <v>66</v>
      </c>
      <c r="S443" s="87"/>
      <c r="T443" s="57">
        <f t="shared" si="114"/>
        <v>125000000</v>
      </c>
      <c r="U443" s="96" t="str">
        <f t="shared" si="115"/>
        <v>PL</v>
      </c>
      <c r="V443" s="87">
        <v>125000000</v>
      </c>
      <c r="W443" s="97" t="s">
        <v>647</v>
      </c>
      <c r="X443" s="98" t="s">
        <v>150</v>
      </c>
      <c r="Y443" s="88" t="s">
        <v>139</v>
      </c>
      <c r="Z443" s="88">
        <v>1</v>
      </c>
      <c r="AA443" s="88"/>
      <c r="AB443" s="57"/>
      <c r="AC443" s="87"/>
      <c r="AD443" s="87"/>
      <c r="AE443" s="87"/>
      <c r="AF443" s="87"/>
      <c r="AG443" s="87"/>
      <c r="AH443" s="87"/>
      <c r="AI443" s="87"/>
      <c r="AJ443" s="99"/>
      <c r="AK443" s="87"/>
      <c r="AL443" s="57">
        <f t="shared" si="112"/>
        <v>125000000</v>
      </c>
    </row>
    <row r="444" spans="1:38" ht="43.5" thickBot="1" x14ac:dyDescent="0.3">
      <c r="A444" s="90"/>
      <c r="B444" s="90"/>
      <c r="C444" s="90"/>
      <c r="D444" s="90"/>
      <c r="E444" s="90"/>
      <c r="F444" s="90"/>
      <c r="G444" s="91"/>
      <c r="H444" s="91"/>
      <c r="I444" s="92"/>
      <c r="J444" s="92"/>
      <c r="K444" s="122" t="s">
        <v>1066</v>
      </c>
      <c r="L444" s="92" t="str">
        <f>INDEX('[26]PEMELIHARAAN INFRASTRUKTUR'!$D:$D,MATCH('KEGIATAN DBMSDA 2022'!K444,'[26]PEMELIHARAAN INFRASTRUKTUR'!$D:$D,0))</f>
        <v>Penerangan Jalan (25 unit) Puspa Yani dan Rt 05 Rw 02 Kelurahan Jatibening Kecamatan Pondok Gede</v>
      </c>
      <c r="M444" s="122" t="str">
        <f t="shared" si="113"/>
        <v>Penerangan Jalan (25 unit) Puspa Yani dan Rt 05 Rw 02 Kelurahan Jatibening Kecamatan Pondok Gede</v>
      </c>
      <c r="N444" s="92" t="e">
        <f>INDEX([26]!BARU_1[KELURAHAN],MATCH('KEGIATAN DBMSDA 2022'!K444,[26]!BARU_1[JUDUL],0))</f>
        <v>#REF!</v>
      </c>
      <c r="O444" s="93" t="s">
        <v>171</v>
      </c>
      <c r="P444" s="94" t="s">
        <v>1067</v>
      </c>
      <c r="Q444" s="94" t="e">
        <f>#REF!&amp;" "&amp;#REF!</f>
        <v>#REF!</v>
      </c>
      <c r="R444" s="95" t="s">
        <v>66</v>
      </c>
      <c r="S444" s="87"/>
      <c r="T444" s="57">
        <f t="shared" si="114"/>
        <v>100000000</v>
      </c>
      <c r="U444" s="96" t="str">
        <f t="shared" si="115"/>
        <v>PL</v>
      </c>
      <c r="V444" s="87">
        <v>100000000</v>
      </c>
      <c r="W444" s="97" t="s">
        <v>647</v>
      </c>
      <c r="X444" s="98" t="s">
        <v>150</v>
      </c>
      <c r="Y444" s="88" t="s">
        <v>139</v>
      </c>
      <c r="Z444" s="88">
        <v>1</v>
      </c>
      <c r="AA444" s="88"/>
      <c r="AB444" s="57"/>
      <c r="AC444" s="87"/>
      <c r="AD444" s="87"/>
      <c r="AE444" s="87"/>
      <c r="AF444" s="87"/>
      <c r="AG444" s="87"/>
      <c r="AH444" s="87"/>
      <c r="AI444" s="87"/>
      <c r="AJ444" s="99"/>
      <c r="AK444" s="87"/>
      <c r="AL444" s="57">
        <f t="shared" si="112"/>
        <v>100000000</v>
      </c>
    </row>
    <row r="445" spans="1:38" ht="57.75" thickBot="1" x14ac:dyDescent="0.3">
      <c r="A445" s="90"/>
      <c r="B445" s="90"/>
      <c r="C445" s="90"/>
      <c r="D445" s="90"/>
      <c r="E445" s="90"/>
      <c r="F445" s="90"/>
      <c r="G445" s="91"/>
      <c r="H445" s="91"/>
      <c r="I445" s="92"/>
      <c r="J445" s="92"/>
      <c r="K445" s="122" t="s">
        <v>1068</v>
      </c>
      <c r="L445" s="92" t="str">
        <f>INDEX('[26]PEMELIHARAAN INFRASTRUKTUR'!$D:$D,MATCH('KEGIATAN DBMSDA 2022'!K445,'[26]PEMELIHARAAN INFRASTRUKTUR'!$D:$D,0))</f>
        <v>Penerangan Jalan Lampu Jalan Jl. Masjid Rrohmah RT. 002 Rw. 005 (Puspa Yani) (RT. Madyo Husodo) (50 Unit) Kelurahan Jatirahayu Kecamatan Pondok Melati</v>
      </c>
      <c r="M445" s="122" t="str">
        <f t="shared" si="113"/>
        <v>Penerangan Jalan Lampu Jalan Jl. Masjid Rrohmah RT. 002 Rw. 005 (Puspa Yani) (RT. Madyo Husodo) (50 Unit) Kelurahan Jatirahayu Kecamatan Pondok Melati</v>
      </c>
      <c r="N445" s="92" t="e">
        <f>INDEX([26]!BARU_1[KELURAHAN],MATCH('KEGIATAN DBMSDA 2022'!K445,[26]!BARU_1[JUDUL],0))</f>
        <v>#REF!</v>
      </c>
      <c r="O445" s="93" t="s">
        <v>212</v>
      </c>
      <c r="P445" s="94"/>
      <c r="Q445" s="94" t="e">
        <f>#REF!&amp;" "&amp;#REF!</f>
        <v>#REF!</v>
      </c>
      <c r="R445" s="95" t="s">
        <v>66</v>
      </c>
      <c r="S445" s="87"/>
      <c r="T445" s="57">
        <f t="shared" si="114"/>
        <v>300000000</v>
      </c>
      <c r="U445" s="96" t="str">
        <f t="shared" si="115"/>
        <v>LELANG</v>
      </c>
      <c r="V445" s="87">
        <v>300000000</v>
      </c>
      <c r="W445" s="97" t="s">
        <v>647</v>
      </c>
      <c r="X445" s="98" t="s">
        <v>150</v>
      </c>
      <c r="Y445" s="88" t="s">
        <v>139</v>
      </c>
      <c r="Z445" s="88">
        <v>1</v>
      </c>
      <c r="AA445" s="88"/>
      <c r="AB445" s="57"/>
      <c r="AC445" s="87"/>
      <c r="AD445" s="87"/>
      <c r="AE445" s="87"/>
      <c r="AF445" s="87"/>
      <c r="AG445" s="87"/>
      <c r="AH445" s="87"/>
      <c r="AI445" s="87"/>
      <c r="AJ445" s="99"/>
      <c r="AK445" s="87"/>
      <c r="AL445" s="57">
        <f t="shared" si="112"/>
        <v>300000000</v>
      </c>
    </row>
    <row r="446" spans="1:38" ht="43.5" thickBot="1" x14ac:dyDescent="0.3">
      <c r="A446" s="90"/>
      <c r="B446" s="90"/>
      <c r="C446" s="90"/>
      <c r="D446" s="90"/>
      <c r="E446" s="90"/>
      <c r="F446" s="90"/>
      <c r="G446" s="91"/>
      <c r="H446" s="91"/>
      <c r="I446" s="92"/>
      <c r="J446" s="92"/>
      <c r="K446" s="122" t="s">
        <v>1069</v>
      </c>
      <c r="L446" s="92" t="e">
        <f>INDEX('[26]PEMELIHARAAN INFRASTRUKTUR'!$D:$D,MATCH('KEGIATAN DBMSDA 2022'!K446,'[26]PEMELIHARAAN INFRASTRUKTUR'!$D:$D,0))</f>
        <v>#N/A</v>
      </c>
      <c r="M446" s="122" t="str">
        <f t="shared" si="113"/>
        <v>Penerangan Lampu Jalan RW 02, Kota Bekasi, Bekasi Barat, Bintara</v>
      </c>
      <c r="N446" s="92" t="e">
        <f>INDEX([26]!BARU_1[KELURAHAN],MATCH('KEGIATAN DBMSDA 2022'!K446,[26]!BARU_1[JUDUL],0))</f>
        <v>#REF!</v>
      </c>
      <c r="O446" s="93" t="s">
        <v>822</v>
      </c>
      <c r="P446" s="94" t="s">
        <v>1039</v>
      </c>
      <c r="Q446" s="94" t="e">
        <f>#REF!&amp;" "&amp;#REF!</f>
        <v>#REF!</v>
      </c>
      <c r="R446" s="95" t="s">
        <v>66</v>
      </c>
      <c r="S446" s="87"/>
      <c r="T446" s="57">
        <f t="shared" si="114"/>
        <v>100000000</v>
      </c>
      <c r="U446" s="96" t="str">
        <f t="shared" si="115"/>
        <v>PL</v>
      </c>
      <c r="V446" s="87">
        <v>100000000</v>
      </c>
      <c r="W446" s="97" t="s">
        <v>153</v>
      </c>
      <c r="X446" s="98" t="s">
        <v>154</v>
      </c>
      <c r="Y446" s="88" t="s">
        <v>139</v>
      </c>
      <c r="Z446" s="88">
        <v>1</v>
      </c>
      <c r="AA446" s="88"/>
      <c r="AB446" s="57"/>
      <c r="AC446" s="87"/>
      <c r="AD446" s="87"/>
      <c r="AE446" s="87"/>
      <c r="AF446" s="87"/>
      <c r="AG446" s="87"/>
      <c r="AH446" s="87"/>
      <c r="AI446" s="87"/>
      <c r="AJ446" s="99"/>
      <c r="AK446" s="87"/>
      <c r="AL446" s="57">
        <f t="shared" si="112"/>
        <v>100000000</v>
      </c>
    </row>
    <row r="447" spans="1:38" ht="57.75" thickBot="1" x14ac:dyDescent="0.3">
      <c r="A447" s="90"/>
      <c r="B447" s="90"/>
      <c r="C447" s="90"/>
      <c r="D447" s="90"/>
      <c r="E447" s="90"/>
      <c r="F447" s="90"/>
      <c r="G447" s="91"/>
      <c r="H447" s="91"/>
      <c r="I447" s="92"/>
      <c r="J447" s="92"/>
      <c r="K447" s="122" t="s">
        <v>1070</v>
      </c>
      <c r="L447" s="92" t="e">
        <f>INDEX('[26]PEMELIHARAAN INFRASTRUKTUR'!$D:$D,MATCH('KEGIATAN DBMSDA 2022'!K447,'[26]PEMELIHARAAN INFRASTRUKTUR'!$D:$D,0))</f>
        <v>#N/A</v>
      </c>
      <c r="M447" s="122" t="str">
        <f t="shared" si="113"/>
        <v>Penerangan Lapangan Utama Sarana Prasarana
Olahraga RW 11, Kota Bekasi, Bekasi
Barat, Bintarajaya</v>
      </c>
      <c r="N447" s="92" t="e">
        <f>INDEX([26]!BARU_1[KELURAHAN],MATCH('KEGIATAN DBMSDA 2022'!K447,[26]!BARU_1[JUDUL],0))</f>
        <v>#REF!</v>
      </c>
      <c r="O447" s="93" t="s">
        <v>822</v>
      </c>
      <c r="P447" s="94" t="s">
        <v>1071</v>
      </c>
      <c r="Q447" s="94" t="e">
        <f>#REF!&amp;" "&amp;#REF!</f>
        <v>#REF!</v>
      </c>
      <c r="R447" s="95" t="s">
        <v>66</v>
      </c>
      <c r="S447" s="87"/>
      <c r="T447" s="57">
        <f t="shared" si="114"/>
        <v>100000000</v>
      </c>
      <c r="U447" s="96" t="str">
        <f t="shared" si="115"/>
        <v>PL</v>
      </c>
      <c r="V447" s="87">
        <v>100000000</v>
      </c>
      <c r="W447" s="97" t="s">
        <v>153</v>
      </c>
      <c r="X447" s="98" t="s">
        <v>154</v>
      </c>
      <c r="Y447" s="88" t="s">
        <v>139</v>
      </c>
      <c r="Z447" s="88">
        <v>1</v>
      </c>
      <c r="AA447" s="88"/>
      <c r="AB447" s="57"/>
      <c r="AC447" s="87"/>
      <c r="AD447" s="87"/>
      <c r="AE447" s="87"/>
      <c r="AF447" s="87"/>
      <c r="AG447" s="87"/>
      <c r="AH447" s="87"/>
      <c r="AI447" s="87"/>
      <c r="AJ447" s="99"/>
      <c r="AK447" s="87"/>
      <c r="AL447" s="57">
        <f t="shared" si="112"/>
        <v>100000000</v>
      </c>
    </row>
    <row r="448" spans="1:38" ht="43.5" thickBot="1" x14ac:dyDescent="0.3">
      <c r="A448" s="90"/>
      <c r="B448" s="90"/>
      <c r="C448" s="90"/>
      <c r="D448" s="90"/>
      <c r="E448" s="90"/>
      <c r="F448" s="90"/>
      <c r="G448" s="91"/>
      <c r="H448" s="91"/>
      <c r="I448" s="92"/>
      <c r="J448" s="92"/>
      <c r="K448" s="122" t="s">
        <v>1072</v>
      </c>
      <c r="L448" s="92" t="e">
        <f>INDEX('[26]PEMELIHARAAN INFRASTRUKTUR'!$D:$D,MATCH('KEGIATAN DBMSDA 2022'!K448,'[26]PEMELIHARAAN INFRASTRUKTUR'!$D:$D,0))</f>
        <v>#N/A</v>
      </c>
      <c r="M448" s="122" t="str">
        <f t="shared" si="113"/>
        <v>Penerangan Lampu Jalan titian Indah Utama RW 11 ), Kota
Bekasi, Medansatria, Kalibaru</v>
      </c>
      <c r="N448" s="92" t="e">
        <f>INDEX([26]!BARU_1[KELURAHAN],MATCH('KEGIATAN DBMSDA 2022'!K448,[26]!BARU_1[JUDUL],0))</f>
        <v>#REF!</v>
      </c>
      <c r="O448" s="93" t="s">
        <v>1840</v>
      </c>
      <c r="P448" s="94" t="s">
        <v>1058</v>
      </c>
      <c r="Q448" s="94" t="e">
        <f>#REF!&amp;" "&amp;#REF!</f>
        <v>#REF!</v>
      </c>
      <c r="R448" s="95" t="s">
        <v>66</v>
      </c>
      <c r="S448" s="87"/>
      <c r="T448" s="57">
        <f t="shared" si="114"/>
        <v>30000000</v>
      </c>
      <c r="U448" s="96" t="str">
        <f t="shared" si="115"/>
        <v>PL</v>
      </c>
      <c r="V448" s="87">
        <v>30000000</v>
      </c>
      <c r="W448" s="97" t="s">
        <v>153</v>
      </c>
      <c r="X448" s="98" t="s">
        <v>154</v>
      </c>
      <c r="Y448" s="88" t="s">
        <v>139</v>
      </c>
      <c r="Z448" s="88">
        <v>1</v>
      </c>
      <c r="AA448" s="88"/>
      <c r="AB448" s="57"/>
      <c r="AC448" s="87"/>
      <c r="AD448" s="87"/>
      <c r="AE448" s="87"/>
      <c r="AF448" s="87"/>
      <c r="AG448" s="87"/>
      <c r="AH448" s="87"/>
      <c r="AI448" s="87"/>
      <c r="AJ448" s="99"/>
      <c r="AK448" s="87"/>
      <c r="AL448" s="57">
        <f t="shared" si="112"/>
        <v>30000000</v>
      </c>
    </row>
    <row r="449" spans="1:38" ht="57.75" thickBot="1" x14ac:dyDescent="0.3">
      <c r="A449" s="90"/>
      <c r="B449" s="90"/>
      <c r="C449" s="90"/>
      <c r="D449" s="90"/>
      <c r="E449" s="90"/>
      <c r="F449" s="90"/>
      <c r="G449" s="91"/>
      <c r="H449" s="91"/>
      <c r="I449" s="92"/>
      <c r="J449" s="92"/>
      <c r="K449" s="122" t="s">
        <v>1073</v>
      </c>
      <c r="L449" s="92" t="e">
        <f>INDEX('[26]PEMELIHARAAN INFRASTRUKTUR'!$D:$D,MATCH('KEGIATAN DBMSDA 2022'!K449,'[26]PEMELIHARAAN INFRASTRUKTUR'!$D:$D,0))</f>
        <v>#N/A</v>
      </c>
      <c r="M449" s="122" t="str">
        <f t="shared" si="113"/>
        <v>Penerangan Lampu Jalan gang gasun berdampingan dengan rt
06/02  RT 17 RW 02, Kota Bekasi, Bekasi
Barat, Bintara</v>
      </c>
      <c r="N449" s="92" t="e">
        <f>INDEX([26]!BARU_1[KELURAHAN],MATCH('KEGIATAN DBMSDA 2022'!K449,[26]!BARU_1[JUDUL],0))</f>
        <v>#REF!</v>
      </c>
      <c r="O449" s="93" t="s">
        <v>822</v>
      </c>
      <c r="P449" s="94" t="s">
        <v>1074</v>
      </c>
      <c r="Q449" s="94" t="e">
        <f>#REF!&amp;" "&amp;#REF!</f>
        <v>#REF!</v>
      </c>
      <c r="R449" s="95" t="s">
        <v>66</v>
      </c>
      <c r="S449" s="87"/>
      <c r="T449" s="57">
        <f t="shared" si="114"/>
        <v>100000000</v>
      </c>
      <c r="U449" s="96" t="str">
        <f t="shared" si="115"/>
        <v>PL</v>
      </c>
      <c r="V449" s="87">
        <v>100000000</v>
      </c>
      <c r="W449" s="97" t="s">
        <v>153</v>
      </c>
      <c r="X449" s="98" t="s">
        <v>154</v>
      </c>
      <c r="Y449" s="88" t="s">
        <v>139</v>
      </c>
      <c r="Z449" s="88">
        <v>1</v>
      </c>
      <c r="AA449" s="88"/>
      <c r="AB449" s="57"/>
      <c r="AC449" s="87"/>
      <c r="AD449" s="87"/>
      <c r="AE449" s="87"/>
      <c r="AF449" s="87"/>
      <c r="AG449" s="87"/>
      <c r="AH449" s="87"/>
      <c r="AI449" s="87"/>
      <c r="AJ449" s="99"/>
      <c r="AK449" s="87"/>
      <c r="AL449" s="57">
        <f t="shared" si="112"/>
        <v>100000000</v>
      </c>
    </row>
    <row r="450" spans="1:38" ht="57.75" thickBot="1" x14ac:dyDescent="0.3">
      <c r="A450" s="90"/>
      <c r="B450" s="90"/>
      <c r="C450" s="90"/>
      <c r="D450" s="90"/>
      <c r="E450" s="90"/>
      <c r="F450" s="90"/>
      <c r="G450" s="91"/>
      <c r="H450" s="91"/>
      <c r="I450" s="92"/>
      <c r="J450" s="92"/>
      <c r="K450" s="122" t="s">
        <v>1075</v>
      </c>
      <c r="L450" s="92" t="e">
        <f>INDEX('[26]PEMELIHARAAN INFRASTRUKTUR'!$D:$D,MATCH('KEGIATAN DBMSDA 2022'!K450,'[26]PEMELIHARAAN INFRASTRUKTUR'!$D:$D,0))</f>
        <v>#N/A</v>
      </c>
      <c r="M450" s="122" t="str">
        <f t="shared" si="113"/>
        <v>Penerangan Jalan umum Jl. Rawa Baru RT 04 RW 09 Kel. Margahayu Kec. Bekasi Timur. Kota Bekasi, Kota Bekasi, Bekasi Timur, Margahayu</v>
      </c>
      <c r="N450" s="92" t="e">
        <f>INDEX([26]!BARU_1[KELURAHAN],MATCH('KEGIATAN DBMSDA 2022'!K450,[26]!BARU_1[JUDUL],0))</f>
        <v>#REF!</v>
      </c>
      <c r="O450" s="93" t="s">
        <v>264</v>
      </c>
      <c r="P450" s="94" t="s">
        <v>1076</v>
      </c>
      <c r="Q450" s="94" t="e">
        <f>#REF!&amp;" "&amp;#REF!</f>
        <v>#REF!</v>
      </c>
      <c r="R450" s="95" t="s">
        <v>66</v>
      </c>
      <c r="S450" s="87"/>
      <c r="T450" s="57">
        <f t="shared" si="114"/>
        <v>200000000</v>
      </c>
      <c r="U450" s="96" t="str">
        <f t="shared" si="115"/>
        <v>PL</v>
      </c>
      <c r="V450" s="87">
        <v>200000000</v>
      </c>
      <c r="W450" s="97" t="s">
        <v>710</v>
      </c>
      <c r="X450" s="98" t="s">
        <v>154</v>
      </c>
      <c r="Y450" s="88" t="s">
        <v>139</v>
      </c>
      <c r="Z450" s="88">
        <v>1</v>
      </c>
      <c r="AA450" s="88"/>
      <c r="AB450" s="57"/>
      <c r="AC450" s="87"/>
      <c r="AD450" s="87"/>
      <c r="AE450" s="87"/>
      <c r="AF450" s="87"/>
      <c r="AG450" s="87"/>
      <c r="AH450" s="87"/>
      <c r="AI450" s="87"/>
      <c r="AJ450" s="99"/>
      <c r="AK450" s="87"/>
      <c r="AL450" s="57">
        <f t="shared" si="112"/>
        <v>200000000</v>
      </c>
    </row>
    <row r="451" spans="1:38" ht="43.5" thickBot="1" x14ac:dyDescent="0.3">
      <c r="A451" s="90"/>
      <c r="B451" s="90"/>
      <c r="C451" s="90"/>
      <c r="D451" s="90"/>
      <c r="E451" s="90"/>
      <c r="F451" s="90"/>
      <c r="G451" s="91"/>
      <c r="H451" s="91"/>
      <c r="I451" s="92"/>
      <c r="J451" s="92"/>
      <c r="K451" s="122" t="s">
        <v>1077</v>
      </c>
      <c r="L451" s="92" t="e">
        <f>INDEX('[26]PEMELIHARAAN INFRASTRUKTUR'!$D:$D,MATCH('KEGIATAN DBMSDA 2022'!K451,'[26]PEMELIHARAAN INFRASTRUKTUR'!$D:$D,0))</f>
        <v>#N/A</v>
      </c>
      <c r="M451" s="122" t="str">
        <f t="shared" si="113"/>
        <v>Penerangan Jalan RT 01, 02, 03, 04, 05, 06 &amp; 07     RW 016, Kota Bekasi</v>
      </c>
      <c r="N451" s="92" t="s">
        <v>126</v>
      </c>
      <c r="O451" s="93" t="s">
        <v>127</v>
      </c>
      <c r="P451" s="94" t="s">
        <v>1078</v>
      </c>
      <c r="Q451" s="94" t="e">
        <f>#REF!&amp;" "&amp;#REF!</f>
        <v>#REF!</v>
      </c>
      <c r="R451" s="95" t="s">
        <v>66</v>
      </c>
      <c r="S451" s="87"/>
      <c r="T451" s="57">
        <f t="shared" si="114"/>
        <v>30000000</v>
      </c>
      <c r="U451" s="96" t="str">
        <f t="shared" si="115"/>
        <v>PL</v>
      </c>
      <c r="V451" s="87">
        <v>30000000</v>
      </c>
      <c r="W451" s="97" t="s">
        <v>165</v>
      </c>
      <c r="X451" s="98" t="s">
        <v>162</v>
      </c>
      <c r="Y451" s="88" t="s">
        <v>139</v>
      </c>
      <c r="Z451" s="88">
        <v>1</v>
      </c>
      <c r="AA451" s="88" t="s">
        <v>163</v>
      </c>
      <c r="AB451" s="101"/>
      <c r="AC451" s="102"/>
      <c r="AD451" s="102"/>
      <c r="AE451" s="102"/>
      <c r="AF451" s="102"/>
      <c r="AG451" s="102"/>
      <c r="AH451" s="102"/>
      <c r="AI451" s="102"/>
      <c r="AJ451" s="103"/>
      <c r="AK451" s="102"/>
      <c r="AL451" s="101">
        <f t="shared" si="112"/>
        <v>30000000</v>
      </c>
    </row>
    <row r="452" spans="1:38" ht="43.5" thickBot="1" x14ac:dyDescent="0.3">
      <c r="A452" s="90"/>
      <c r="B452" s="90"/>
      <c r="C452" s="90"/>
      <c r="D452" s="90"/>
      <c r="E452" s="90"/>
      <c r="F452" s="90"/>
      <c r="G452" s="91"/>
      <c r="H452" s="91"/>
      <c r="I452" s="92"/>
      <c r="J452" s="92"/>
      <c r="K452" s="122" t="s">
        <v>1079</v>
      </c>
      <c r="L452" s="92" t="e">
        <f>INDEX('[26]PEMELIHARAAN INFRASTRUKTUR'!$D:$D,MATCH('KEGIATAN DBMSDA 2022'!K452,'[26]PEMELIHARAAN INFRASTRUKTUR'!$D:$D,0))</f>
        <v>#N/A</v>
      </c>
      <c r="M452" s="122" t="str">
        <f t="shared" si="113"/>
        <v>Perbaikan PJU RT 01 - RT 06  RW 02 Kelurahan Duren Jaya, Kota Bekasi</v>
      </c>
      <c r="N452" s="92" t="e">
        <f>INDEX([26]!BARU_1[KELURAHAN],MATCH('KEGIATAN DBMSDA 2022'!K452,[26]!BARU_1[JUDUL],0))</f>
        <v>#REF!</v>
      </c>
      <c r="O452" s="93" t="s">
        <v>264</v>
      </c>
      <c r="P452" s="94" t="s">
        <v>1080</v>
      </c>
      <c r="Q452" s="94" t="e">
        <f>#REF!&amp;" "&amp;#REF!</f>
        <v>#REF!</v>
      </c>
      <c r="R452" s="95" t="s">
        <v>66</v>
      </c>
      <c r="S452" s="87"/>
      <c r="T452" s="57">
        <f t="shared" si="114"/>
        <v>50000000</v>
      </c>
      <c r="U452" s="96" t="str">
        <f t="shared" si="115"/>
        <v>PL</v>
      </c>
      <c r="V452" s="87">
        <v>50000000</v>
      </c>
      <c r="W452" s="97" t="s">
        <v>739</v>
      </c>
      <c r="X452" s="98" t="s">
        <v>162</v>
      </c>
      <c r="Y452" s="88" t="s">
        <v>139</v>
      </c>
      <c r="Z452" s="88">
        <v>1</v>
      </c>
      <c r="AA452" s="88"/>
      <c r="AB452" s="57"/>
      <c r="AC452" s="87"/>
      <c r="AD452" s="87"/>
      <c r="AE452" s="87"/>
      <c r="AF452" s="87"/>
      <c r="AG452" s="87"/>
      <c r="AH452" s="87"/>
      <c r="AI452" s="87"/>
      <c r="AJ452" s="99"/>
      <c r="AK452" s="87"/>
      <c r="AL452" s="57">
        <f t="shared" si="112"/>
        <v>50000000</v>
      </c>
    </row>
    <row r="453" spans="1:38" ht="43.5" thickBot="1" x14ac:dyDescent="0.3">
      <c r="A453" s="90"/>
      <c r="B453" s="90"/>
      <c r="C453" s="90"/>
      <c r="D453" s="90"/>
      <c r="E453" s="90"/>
      <c r="F453" s="90"/>
      <c r="G453" s="91"/>
      <c r="H453" s="91"/>
      <c r="I453" s="92"/>
      <c r="J453" s="92"/>
      <c r="K453" s="122" t="s">
        <v>1081</v>
      </c>
      <c r="L453" s="92" t="str">
        <f>INDEX('[26]PEMELIHARAAN INFRASTRUKTUR'!$D:$D,MATCH('KEGIATAN DBMSDA 2022'!K453,'[26]PEMELIHARAAN INFRASTRUKTUR'!$D:$D,0))</f>
        <v>Pemasangan Lampu Jalan RT 01 - RT 06 RW 18 Kelurahan Margahayu, Kota Bekasi</v>
      </c>
      <c r="M453" s="122" t="str">
        <f t="shared" si="113"/>
        <v>Pemasangan Lampu Jalan RT 01 - RT 06 RW 18 Kelurahan Margahayu, Kota Bekasi</v>
      </c>
      <c r="N453" s="92" t="e">
        <f>INDEX([26]!BARU_1[KELURAHAN],MATCH('KEGIATAN DBMSDA 2022'!K453,[26]!BARU_1[JUDUL],0))</f>
        <v>#REF!</v>
      </c>
      <c r="O453" s="93" t="s">
        <v>264</v>
      </c>
      <c r="P453" s="94" t="s">
        <v>1082</v>
      </c>
      <c r="Q453" s="94" t="e">
        <f>#REF!&amp;" "&amp;#REF!</f>
        <v>#REF!</v>
      </c>
      <c r="R453" s="95" t="s">
        <v>66</v>
      </c>
      <c r="S453" s="87"/>
      <c r="T453" s="57">
        <f t="shared" si="114"/>
        <v>100000000</v>
      </c>
      <c r="U453" s="96" t="str">
        <f t="shared" si="115"/>
        <v>PL</v>
      </c>
      <c r="V453" s="87">
        <v>100000000</v>
      </c>
      <c r="W453" s="97" t="s">
        <v>739</v>
      </c>
      <c r="X453" s="98" t="s">
        <v>162</v>
      </c>
      <c r="Y453" s="88" t="s">
        <v>139</v>
      </c>
      <c r="Z453" s="88">
        <v>1</v>
      </c>
      <c r="AA453" s="88"/>
      <c r="AB453" s="57"/>
      <c r="AC453" s="87"/>
      <c r="AD453" s="87"/>
      <c r="AE453" s="87"/>
      <c r="AF453" s="87"/>
      <c r="AG453" s="87"/>
      <c r="AH453" s="87"/>
      <c r="AI453" s="87"/>
      <c r="AJ453" s="99"/>
      <c r="AK453" s="87"/>
      <c r="AL453" s="57">
        <f t="shared" si="112"/>
        <v>100000000</v>
      </c>
    </row>
    <row r="454" spans="1:38" ht="43.5" thickBot="1" x14ac:dyDescent="0.3">
      <c r="A454" s="90"/>
      <c r="B454" s="90"/>
      <c r="C454" s="90"/>
      <c r="D454" s="90"/>
      <c r="E454" s="90"/>
      <c r="F454" s="90"/>
      <c r="G454" s="91"/>
      <c r="H454" s="91"/>
      <c r="I454" s="92"/>
      <c r="J454" s="92"/>
      <c r="K454" s="122" t="s">
        <v>1083</v>
      </c>
      <c r="L454" s="92" t="e">
        <f>INDEX('[26]PEMELIHARAAN INFRASTRUKTUR'!$D:$D,MATCH('KEGIATAN DBMSDA 2022'!K454,'[26]PEMELIHARAAN INFRASTRUKTUR'!$D:$D,0))</f>
        <v>#N/A</v>
      </c>
      <c r="M454" s="122" t="str">
        <f t="shared" si="113"/>
        <v>Pemasangan Lampu Jalan Jalan Tanjung III RW17 Kel. Margahayu, Kota Bekasi</v>
      </c>
      <c r="N454" s="92" t="e">
        <f>INDEX([26]!BARU_1[KELURAHAN],MATCH('KEGIATAN DBMSDA 2022'!K454,[26]!BARU_1[JUDUL],0))</f>
        <v>#REF!</v>
      </c>
      <c r="O454" s="93" t="s">
        <v>264</v>
      </c>
      <c r="P454" s="94" t="s">
        <v>1084</v>
      </c>
      <c r="Q454" s="94" t="e">
        <f>#REF!&amp;" "&amp;#REF!</f>
        <v>#REF!</v>
      </c>
      <c r="R454" s="95" t="s">
        <v>66</v>
      </c>
      <c r="S454" s="87"/>
      <c r="T454" s="57">
        <f t="shared" si="114"/>
        <v>25000000</v>
      </c>
      <c r="U454" s="96" t="str">
        <f t="shared" si="115"/>
        <v>PL</v>
      </c>
      <c r="V454" s="87">
        <v>25000000</v>
      </c>
      <c r="W454" s="97" t="s">
        <v>739</v>
      </c>
      <c r="X454" s="98" t="s">
        <v>162</v>
      </c>
      <c r="Y454" s="88" t="s">
        <v>139</v>
      </c>
      <c r="Z454" s="88">
        <v>1</v>
      </c>
      <c r="AA454" s="88"/>
      <c r="AB454" s="57"/>
      <c r="AC454" s="87"/>
      <c r="AD454" s="87"/>
      <c r="AE454" s="87"/>
      <c r="AF454" s="87"/>
      <c r="AG454" s="87"/>
      <c r="AH454" s="87"/>
      <c r="AI454" s="87"/>
      <c r="AJ454" s="99"/>
      <c r="AK454" s="87"/>
      <c r="AL454" s="57">
        <f t="shared" si="112"/>
        <v>25000000</v>
      </c>
    </row>
    <row r="455" spans="1:38" ht="43.5" thickBot="1" x14ac:dyDescent="0.3">
      <c r="A455" s="90"/>
      <c r="B455" s="90"/>
      <c r="C455" s="90"/>
      <c r="D455" s="90"/>
      <c r="E455" s="90"/>
      <c r="F455" s="90"/>
      <c r="G455" s="91"/>
      <c r="H455" s="91"/>
      <c r="I455" s="92"/>
      <c r="J455" s="92"/>
      <c r="K455" s="122" t="s">
        <v>1085</v>
      </c>
      <c r="L455" s="92" t="e">
        <f>INDEX('[26]PEMELIHARAAN INFRASTRUKTUR'!$D:$D,MATCH('KEGIATAN DBMSDA 2022'!K455,'[26]PEMELIHARAAN INFRASTRUKTUR'!$D:$D,0))</f>
        <v>#N/A</v>
      </c>
      <c r="M455" s="122" t="str">
        <f t="shared" si="113"/>
        <v>Pemasangan Lampu Jalan Jalan Tanjung V RT 06 RW17 Kel. Margahayu, Kota Bekasi</v>
      </c>
      <c r="N455" s="92" t="e">
        <f>INDEX([26]!BARU_1[KELURAHAN],MATCH('KEGIATAN DBMSDA 2022'!K455,[26]!BARU_1[JUDUL],0))</f>
        <v>#REF!</v>
      </c>
      <c r="O455" s="93" t="s">
        <v>264</v>
      </c>
      <c r="P455" s="94" t="s">
        <v>1084</v>
      </c>
      <c r="Q455" s="94" t="e">
        <f>#REF!&amp;" "&amp;#REF!</f>
        <v>#REF!</v>
      </c>
      <c r="R455" s="95" t="s">
        <v>66</v>
      </c>
      <c r="S455" s="87"/>
      <c r="T455" s="57">
        <f t="shared" si="114"/>
        <v>25000000</v>
      </c>
      <c r="U455" s="96" t="str">
        <f t="shared" si="115"/>
        <v>PL</v>
      </c>
      <c r="V455" s="87">
        <v>25000000</v>
      </c>
      <c r="W455" s="97" t="s">
        <v>739</v>
      </c>
      <c r="X455" s="98" t="s">
        <v>162</v>
      </c>
      <c r="Y455" s="88" t="s">
        <v>139</v>
      </c>
      <c r="Z455" s="88">
        <v>1</v>
      </c>
      <c r="AA455" s="88"/>
      <c r="AB455" s="57"/>
      <c r="AC455" s="87"/>
      <c r="AD455" s="87"/>
      <c r="AE455" s="87"/>
      <c r="AF455" s="87"/>
      <c r="AG455" s="87"/>
      <c r="AH455" s="87"/>
      <c r="AI455" s="87"/>
      <c r="AJ455" s="99"/>
      <c r="AK455" s="87"/>
      <c r="AL455" s="57">
        <f t="shared" si="112"/>
        <v>25000000</v>
      </c>
    </row>
    <row r="456" spans="1:38" ht="43.5" thickBot="1" x14ac:dyDescent="0.3">
      <c r="A456" s="90"/>
      <c r="B456" s="90"/>
      <c r="C456" s="90"/>
      <c r="D456" s="90"/>
      <c r="E456" s="90"/>
      <c r="F456" s="90"/>
      <c r="G456" s="91"/>
      <c r="H456" s="91"/>
      <c r="I456" s="92"/>
      <c r="J456" s="92"/>
      <c r="K456" s="122" t="s">
        <v>1086</v>
      </c>
      <c r="L456" s="92" t="e">
        <f>INDEX('[26]PEMELIHARAAN INFRASTRUKTUR'!$D:$D,MATCH('KEGIATAN DBMSDA 2022'!K456,'[26]PEMELIHARAAN INFRASTRUKTUR'!$D:$D,0))</f>
        <v>#N/A</v>
      </c>
      <c r="M456" s="122" t="str">
        <f t="shared" si="113"/>
        <v>Penerangan Jalan di Jalan Tongkol RT 05 RW 06</v>
      </c>
      <c r="N456" s="92" t="e">
        <f>INDEX([26]!BARU_1[KELURAHAN],MATCH('KEGIATAN DBMSDA 2022'!K456,[26]!BARU_1[JUDUL],0))</f>
        <v>#REF!</v>
      </c>
      <c r="O456" s="93" t="s">
        <v>264</v>
      </c>
      <c r="P456" s="94" t="s">
        <v>239</v>
      </c>
      <c r="Q456" s="94" t="e">
        <f>#REF!&amp;" "&amp;#REF!</f>
        <v>#REF!</v>
      </c>
      <c r="R456" s="95" t="s">
        <v>66</v>
      </c>
      <c r="S456" s="87"/>
      <c r="T456" s="57">
        <f t="shared" si="114"/>
        <v>75000000</v>
      </c>
      <c r="U456" s="96" t="str">
        <f t="shared" si="115"/>
        <v>PL</v>
      </c>
      <c r="V456" s="87">
        <v>75000000</v>
      </c>
      <c r="W456" s="97" t="s">
        <v>739</v>
      </c>
      <c r="X456" s="98" t="s">
        <v>162</v>
      </c>
      <c r="Y456" s="88" t="s">
        <v>139</v>
      </c>
      <c r="Z456" s="88">
        <v>1</v>
      </c>
      <c r="AA456" s="88"/>
      <c r="AB456" s="57"/>
      <c r="AC456" s="87"/>
      <c r="AD456" s="87"/>
      <c r="AE456" s="87"/>
      <c r="AF456" s="87"/>
      <c r="AG456" s="87"/>
      <c r="AH456" s="87"/>
      <c r="AI456" s="87"/>
      <c r="AJ456" s="99"/>
      <c r="AK456" s="87"/>
      <c r="AL456" s="57">
        <f t="shared" si="112"/>
        <v>75000000</v>
      </c>
    </row>
    <row r="457" spans="1:38" ht="43.5" thickBot="1" x14ac:dyDescent="0.3">
      <c r="A457" s="90"/>
      <c r="B457" s="90"/>
      <c r="C457" s="90"/>
      <c r="D457" s="90"/>
      <c r="E457" s="90"/>
      <c r="F457" s="90"/>
      <c r="G457" s="91"/>
      <c r="H457" s="91"/>
      <c r="I457" s="92"/>
      <c r="J457" s="92"/>
      <c r="K457" s="122" t="s">
        <v>1087</v>
      </c>
      <c r="L457" s="92" t="e">
        <f>INDEX('[26]PEMELIHARAAN INFRASTRUKTUR'!$D:$D,MATCH('KEGIATAN DBMSDA 2022'!K457,'[26]PEMELIHARAAN INFRASTRUKTUR'!$D:$D,0))</f>
        <v>#N/A</v>
      </c>
      <c r="M457" s="122" t="str">
        <f t="shared" si="113"/>
        <v>Penerangan Jalan dispanjang kali Cupu RW 06</v>
      </c>
      <c r="N457" s="92" t="e">
        <f>INDEX([26]!BARU_1[KELURAHAN],MATCH('KEGIATAN DBMSDA 2022'!K457,[26]!BARU_1[JUDUL],0))</f>
        <v>#REF!</v>
      </c>
      <c r="O457" s="93" t="s">
        <v>264</v>
      </c>
      <c r="P457" s="94" t="s">
        <v>239</v>
      </c>
      <c r="Q457" s="94" t="e">
        <f>#REF!&amp;" "&amp;#REF!</f>
        <v>#REF!</v>
      </c>
      <c r="R457" s="95" t="s">
        <v>66</v>
      </c>
      <c r="S457" s="87"/>
      <c r="T457" s="57">
        <f t="shared" si="114"/>
        <v>75000000</v>
      </c>
      <c r="U457" s="96" t="str">
        <f t="shared" si="115"/>
        <v>PL</v>
      </c>
      <c r="V457" s="87">
        <v>75000000</v>
      </c>
      <c r="W457" s="97" t="s">
        <v>739</v>
      </c>
      <c r="X457" s="98" t="s">
        <v>162</v>
      </c>
      <c r="Y457" s="88" t="s">
        <v>139</v>
      </c>
      <c r="Z457" s="88">
        <v>1</v>
      </c>
      <c r="AA457" s="88"/>
      <c r="AB457" s="57"/>
      <c r="AC457" s="87"/>
      <c r="AD457" s="87"/>
      <c r="AE457" s="87"/>
      <c r="AF457" s="87"/>
      <c r="AG457" s="87"/>
      <c r="AH457" s="87"/>
      <c r="AI457" s="87"/>
      <c r="AJ457" s="99"/>
      <c r="AK457" s="87"/>
      <c r="AL457" s="57">
        <f t="shared" si="112"/>
        <v>75000000</v>
      </c>
    </row>
    <row r="458" spans="1:38" ht="43.5" thickBot="1" x14ac:dyDescent="0.3">
      <c r="A458" s="90"/>
      <c r="B458" s="90"/>
      <c r="C458" s="90"/>
      <c r="D458" s="90"/>
      <c r="E458" s="90"/>
      <c r="F458" s="90"/>
      <c r="G458" s="91"/>
      <c r="H458" s="91"/>
      <c r="I458" s="92"/>
      <c r="J458" s="92"/>
      <c r="K458" s="122" t="s">
        <v>1088</v>
      </c>
      <c r="L458" s="92" t="e">
        <f>INDEX('[26]PEMELIHARAAN INFRASTRUKTUR'!$D:$D,MATCH('KEGIATAN DBMSDA 2022'!K458,'[26]PEMELIHARAAN INFRASTRUKTUR'!$D:$D,0))</f>
        <v>#N/A</v>
      </c>
      <c r="M458" s="122" t="str">
        <f t="shared" si="113"/>
        <v>Pemasangan PJU disetiap perempatan dan pertigaan RW 15 Margahayu, Kota Bekasi</v>
      </c>
      <c r="N458" s="92" t="e">
        <f>INDEX([26]!BARU_1[KELURAHAN],MATCH('KEGIATAN DBMSDA 2022'!K458,[26]!BARU_1[JUDUL],0))</f>
        <v>#REF!</v>
      </c>
      <c r="O458" s="93" t="s">
        <v>264</v>
      </c>
      <c r="P458" s="94" t="s">
        <v>1030</v>
      </c>
      <c r="Q458" s="94" t="e">
        <f>#REF!&amp;" "&amp;#REF!</f>
        <v>#REF!</v>
      </c>
      <c r="R458" s="95" t="s">
        <v>66</v>
      </c>
      <c r="S458" s="87"/>
      <c r="T458" s="57">
        <f t="shared" si="114"/>
        <v>75000000</v>
      </c>
      <c r="U458" s="96" t="str">
        <f t="shared" si="115"/>
        <v>PL</v>
      </c>
      <c r="V458" s="87">
        <v>75000000</v>
      </c>
      <c r="W458" s="97" t="s">
        <v>739</v>
      </c>
      <c r="X458" s="98" t="s">
        <v>162</v>
      </c>
      <c r="Y458" s="88" t="s">
        <v>139</v>
      </c>
      <c r="Z458" s="88">
        <v>1</v>
      </c>
      <c r="AA458" s="88"/>
      <c r="AB458" s="57"/>
      <c r="AC458" s="87"/>
      <c r="AD458" s="87"/>
      <c r="AE458" s="87"/>
      <c r="AF458" s="87"/>
      <c r="AG458" s="87"/>
      <c r="AH458" s="87"/>
      <c r="AI458" s="87"/>
      <c r="AJ458" s="99"/>
      <c r="AK458" s="87"/>
      <c r="AL458" s="57">
        <f t="shared" si="112"/>
        <v>75000000</v>
      </c>
    </row>
    <row r="459" spans="1:38" ht="43.5" thickBot="1" x14ac:dyDescent="0.3">
      <c r="A459" s="90"/>
      <c r="B459" s="90"/>
      <c r="C459" s="90"/>
      <c r="D459" s="90"/>
      <c r="E459" s="90"/>
      <c r="F459" s="90"/>
      <c r="G459" s="91"/>
      <c r="H459" s="91"/>
      <c r="I459" s="92"/>
      <c r="J459" s="92"/>
      <c r="K459" s="122" t="s">
        <v>1089</v>
      </c>
      <c r="L459" s="92" t="e">
        <f>INDEX('[26]PEMELIHARAAN INFRASTRUKTUR'!$D:$D,MATCH('KEGIATAN DBMSDA 2022'!K459,'[26]PEMELIHARAAN INFRASTRUKTUR'!$D:$D,0))</f>
        <v>#N/A</v>
      </c>
      <c r="M459" s="122" t="str">
        <f t="shared" si="113"/>
        <v>Penerangan Jalan RT 007 RW 05 Kp. Locomotif Depan Rumah Bpk. Hamdani sampai rumah Bpk. Bambang Prabowo</v>
      </c>
      <c r="N459" s="92" t="e">
        <f>INDEX([26]!BARU_1[KELURAHAN],MATCH('KEGIATAN DBMSDA 2022'!K459,[26]!BARU_1[JUDUL],0))</f>
        <v>#REF!</v>
      </c>
      <c r="O459" s="93" t="s">
        <v>201</v>
      </c>
      <c r="P459" s="94" t="s">
        <v>1090</v>
      </c>
      <c r="Q459" s="94" t="e">
        <f>#REF!&amp;" "&amp;#REF!</f>
        <v>#REF!</v>
      </c>
      <c r="R459" s="95" t="s">
        <v>66</v>
      </c>
      <c r="S459" s="87"/>
      <c r="T459" s="57">
        <f t="shared" si="114"/>
        <v>75000000</v>
      </c>
      <c r="U459" s="96" t="str">
        <f t="shared" si="115"/>
        <v>PL</v>
      </c>
      <c r="V459" s="87">
        <v>75000000</v>
      </c>
      <c r="W459" s="97" t="s">
        <v>782</v>
      </c>
      <c r="X459" s="98" t="s">
        <v>162</v>
      </c>
      <c r="Y459" s="88" t="s">
        <v>139</v>
      </c>
      <c r="Z459" s="88">
        <v>1</v>
      </c>
      <c r="AA459" s="88"/>
      <c r="AB459" s="57"/>
      <c r="AC459" s="87"/>
      <c r="AD459" s="87"/>
      <c r="AE459" s="87"/>
      <c r="AF459" s="87"/>
      <c r="AG459" s="87"/>
      <c r="AH459" s="87"/>
      <c r="AI459" s="87"/>
      <c r="AJ459" s="99"/>
      <c r="AK459" s="87"/>
      <c r="AL459" s="57">
        <f t="shared" si="112"/>
        <v>75000000</v>
      </c>
    </row>
    <row r="460" spans="1:38" ht="43.5" thickBot="1" x14ac:dyDescent="0.3">
      <c r="A460" s="90"/>
      <c r="B460" s="90"/>
      <c r="C460" s="90"/>
      <c r="D460" s="90"/>
      <c r="E460" s="90"/>
      <c r="F460" s="90"/>
      <c r="G460" s="91"/>
      <c r="H460" s="91"/>
      <c r="I460" s="92"/>
      <c r="J460" s="92"/>
      <c r="K460" s="122" t="s">
        <v>1091</v>
      </c>
      <c r="L460" s="92" t="e">
        <f>INDEX('[26]PEMELIHARAAN INFRASTRUKTUR'!$D:$D,MATCH('KEGIATAN DBMSDA 2022'!K460,'[26]PEMELIHARAAN INFRASTRUKTUR'!$D:$D,0))</f>
        <v>#N/A</v>
      </c>
      <c r="M460" s="122" t="str">
        <f t="shared" si="113"/>
        <v>Penerangan Jalan Umum, Jalan H.Rizki Blok.B Rt.01 Rw.09 Kel.Jati Makmur Kec.Pondok gede</v>
      </c>
      <c r="N460" s="92" t="e">
        <f>INDEX([26]!BARU_1[KELURAHAN],MATCH('KEGIATAN DBMSDA 2022'!K460,[26]!BARU_1[JUDUL],0))</f>
        <v>#REF!</v>
      </c>
      <c r="O460" s="93" t="s">
        <v>171</v>
      </c>
      <c r="P460" s="94" t="s">
        <v>375</v>
      </c>
      <c r="Q460" s="94" t="e">
        <f>#REF!&amp;" "&amp;#REF!</f>
        <v>#REF!</v>
      </c>
      <c r="R460" s="95" t="s">
        <v>66</v>
      </c>
      <c r="S460" s="87"/>
      <c r="T460" s="57">
        <f t="shared" si="114"/>
        <v>50000000</v>
      </c>
      <c r="U460" s="96" t="str">
        <f t="shared" si="115"/>
        <v>PL</v>
      </c>
      <c r="V460" s="87">
        <v>50000000</v>
      </c>
      <c r="W460" s="97" t="s">
        <v>172</v>
      </c>
      <c r="X460" s="98" t="s">
        <v>162</v>
      </c>
      <c r="Y460" s="88" t="s">
        <v>139</v>
      </c>
      <c r="Z460" s="88">
        <v>1</v>
      </c>
      <c r="AA460" s="88"/>
      <c r="AB460" s="57"/>
      <c r="AC460" s="87"/>
      <c r="AD460" s="87"/>
      <c r="AE460" s="87"/>
      <c r="AF460" s="87"/>
      <c r="AG460" s="87"/>
      <c r="AH460" s="87"/>
      <c r="AI460" s="87"/>
      <c r="AJ460" s="99"/>
      <c r="AK460" s="87"/>
      <c r="AL460" s="57">
        <f t="shared" si="112"/>
        <v>50000000</v>
      </c>
    </row>
    <row r="461" spans="1:38" ht="43.5" thickBot="1" x14ac:dyDescent="0.3">
      <c r="A461" s="90"/>
      <c r="B461" s="90"/>
      <c r="C461" s="90"/>
      <c r="D461" s="90"/>
      <c r="E461" s="90"/>
      <c r="F461" s="90"/>
      <c r="G461" s="91"/>
      <c r="H461" s="91"/>
      <c r="I461" s="92"/>
      <c r="J461" s="92"/>
      <c r="K461" s="122" t="s">
        <v>1092</v>
      </c>
      <c r="L461" s="92" t="e">
        <f>INDEX('[26]PEMELIHARAAN INFRASTRUKTUR'!$D:$D,MATCH('KEGIATAN DBMSDA 2022'!K461,'[26]PEMELIHARAAN INFRASTRUKTUR'!$D:$D,0))</f>
        <v>#N/A</v>
      </c>
      <c r="M461" s="122" t="str">
        <f t="shared" si="113"/>
        <v>Penerangan Jalan Umum (PJU)  RW 07 Kel. Jaticempaka</v>
      </c>
      <c r="N461" s="92" t="e">
        <f>INDEX([26]!BARU_1[KELURAHAN],MATCH('KEGIATAN DBMSDA 2022'!K461,[26]!BARU_1[JUDUL],0))</f>
        <v>#REF!</v>
      </c>
      <c r="O461" s="93" t="s">
        <v>171</v>
      </c>
      <c r="P461" s="94" t="s">
        <v>1093</v>
      </c>
      <c r="Q461" s="94" t="e">
        <f>#REF!&amp;" "&amp;#REF!</f>
        <v>#REF!</v>
      </c>
      <c r="R461" s="95" t="s">
        <v>66</v>
      </c>
      <c r="S461" s="87"/>
      <c r="T461" s="57">
        <f t="shared" si="114"/>
        <v>75000000</v>
      </c>
      <c r="U461" s="96" t="str">
        <f t="shared" si="115"/>
        <v>PL</v>
      </c>
      <c r="V461" s="87">
        <v>75000000</v>
      </c>
      <c r="W461" s="97" t="s">
        <v>172</v>
      </c>
      <c r="X461" s="98" t="s">
        <v>162</v>
      </c>
      <c r="Y461" s="88" t="s">
        <v>139</v>
      </c>
      <c r="Z461" s="88">
        <v>1</v>
      </c>
      <c r="AA461" s="88"/>
      <c r="AB461" s="57"/>
      <c r="AC461" s="87"/>
      <c r="AD461" s="87"/>
      <c r="AE461" s="87"/>
      <c r="AF461" s="87"/>
      <c r="AG461" s="87"/>
      <c r="AH461" s="87"/>
      <c r="AI461" s="87"/>
      <c r="AJ461" s="99"/>
      <c r="AK461" s="87"/>
      <c r="AL461" s="57">
        <f t="shared" si="112"/>
        <v>75000000</v>
      </c>
    </row>
    <row r="462" spans="1:38" ht="43.5" thickBot="1" x14ac:dyDescent="0.3">
      <c r="A462" s="90"/>
      <c r="B462" s="90"/>
      <c r="C462" s="90"/>
      <c r="D462" s="90"/>
      <c r="E462" s="90"/>
      <c r="F462" s="90"/>
      <c r="G462" s="91"/>
      <c r="H462" s="91"/>
      <c r="I462" s="92"/>
      <c r="J462" s="92"/>
      <c r="K462" s="122" t="s">
        <v>1094</v>
      </c>
      <c r="L462" s="92" t="e">
        <f>INDEX('[26]PEMELIHARAAN INFRASTRUKTUR'!$D:$D,MATCH('KEGIATAN DBMSDA 2022'!K462,'[26]PEMELIHARAAN INFRASTRUKTUR'!$D:$D,0))</f>
        <v>#N/A</v>
      </c>
      <c r="M462" s="122" t="str">
        <f t="shared" si="113"/>
        <v>Penambahan PJU Griya Asri Taman Mini Blok J2 Rt 06 Rw 023 Kel.Jatimakmur Kec.Pondok gede</v>
      </c>
      <c r="N462" s="92" t="e">
        <f>INDEX([26]!BARU_1[KELURAHAN],MATCH('KEGIATAN DBMSDA 2022'!K462,[26]!BARU_1[JUDUL],0))</f>
        <v>#REF!</v>
      </c>
      <c r="O462" s="93" t="s">
        <v>171</v>
      </c>
      <c r="P462" s="94" t="s">
        <v>182</v>
      </c>
      <c r="Q462" s="94" t="e">
        <f>#REF!&amp;" "&amp;#REF!</f>
        <v>#REF!</v>
      </c>
      <c r="R462" s="95" t="s">
        <v>66</v>
      </c>
      <c r="S462" s="87"/>
      <c r="T462" s="57">
        <f t="shared" si="114"/>
        <v>75000000</v>
      </c>
      <c r="U462" s="96" t="str">
        <f t="shared" si="115"/>
        <v>PL</v>
      </c>
      <c r="V462" s="87">
        <v>75000000</v>
      </c>
      <c r="W462" s="97" t="s">
        <v>172</v>
      </c>
      <c r="X462" s="98" t="s">
        <v>162</v>
      </c>
      <c r="Y462" s="88" t="s">
        <v>139</v>
      </c>
      <c r="Z462" s="88">
        <v>1</v>
      </c>
      <c r="AA462" s="88"/>
      <c r="AB462" s="57"/>
      <c r="AC462" s="87"/>
      <c r="AD462" s="87"/>
      <c r="AE462" s="87"/>
      <c r="AF462" s="87"/>
      <c r="AG462" s="87"/>
      <c r="AH462" s="87"/>
      <c r="AI462" s="87"/>
      <c r="AJ462" s="99"/>
      <c r="AK462" s="87"/>
      <c r="AL462" s="57">
        <f t="shared" si="112"/>
        <v>75000000</v>
      </c>
    </row>
    <row r="463" spans="1:38" s="124" customFormat="1" ht="43.5" thickBot="1" x14ac:dyDescent="0.3">
      <c r="A463" s="90"/>
      <c r="B463" s="90"/>
      <c r="C463" s="90"/>
      <c r="D463" s="90"/>
      <c r="E463" s="90"/>
      <c r="F463" s="90"/>
      <c r="G463" s="91"/>
      <c r="H463" s="91"/>
      <c r="I463" s="92"/>
      <c r="J463" s="92"/>
      <c r="K463" s="122" t="s">
        <v>1095</v>
      </c>
      <c r="L463" s="92" t="e">
        <f>INDEX('[26]PEMELIHARAAN INFRASTRUKTUR'!$D:$D,MATCH('KEGIATAN DBMSDA 2022'!K463,'[26]PEMELIHARAAN INFRASTRUKTUR'!$D:$D,0))</f>
        <v>#N/A</v>
      </c>
      <c r="M463" s="122" t="str">
        <f t="shared" si="113"/>
        <v>Pemasangan Lampu PJU di RW 16</v>
      </c>
      <c r="N463" s="92" t="e">
        <f>INDEX([26]!BARU_1[KELURAHAN],MATCH('KEGIATAN DBMSDA 2022'!K463,[26]!BARU_1[JUDUL],0))</f>
        <v>#REF!</v>
      </c>
      <c r="O463" s="93" t="e">
        <v>#N/A</v>
      </c>
      <c r="P463" s="94" t="s">
        <v>1058</v>
      </c>
      <c r="Q463" s="94" t="e">
        <f>#REF!&amp;" "&amp;#REF!</f>
        <v>#REF!</v>
      </c>
      <c r="R463" s="95" t="s">
        <v>66</v>
      </c>
      <c r="S463" s="87"/>
      <c r="T463" s="57">
        <f t="shared" si="114"/>
        <v>25000000</v>
      </c>
      <c r="U463" s="96" t="str">
        <f t="shared" si="115"/>
        <v>PL</v>
      </c>
      <c r="V463" s="87">
        <v>25000000</v>
      </c>
      <c r="W463" s="97" t="s">
        <v>250</v>
      </c>
      <c r="X463" s="98" t="s">
        <v>162</v>
      </c>
      <c r="Y463" s="88" t="s">
        <v>139</v>
      </c>
      <c r="Z463" s="88">
        <v>1</v>
      </c>
      <c r="AA463" s="88" t="s">
        <v>1096</v>
      </c>
      <c r="AB463" s="101"/>
      <c r="AC463" s="102"/>
      <c r="AD463" s="102"/>
      <c r="AE463" s="102"/>
      <c r="AF463" s="102"/>
      <c r="AG463" s="102"/>
      <c r="AH463" s="102"/>
      <c r="AI463" s="102"/>
      <c r="AJ463" s="103"/>
      <c r="AK463" s="102"/>
      <c r="AL463" s="101">
        <f t="shared" si="112"/>
        <v>25000000</v>
      </c>
    </row>
    <row r="464" spans="1:38" ht="43.5" thickBot="1" x14ac:dyDescent="0.3">
      <c r="A464" s="90"/>
      <c r="B464" s="90"/>
      <c r="C464" s="90"/>
      <c r="D464" s="90"/>
      <c r="E464" s="90"/>
      <c r="F464" s="90"/>
      <c r="G464" s="91"/>
      <c r="H464" s="91"/>
      <c r="I464" s="92"/>
      <c r="J464" s="92"/>
      <c r="K464" s="122" t="s">
        <v>1097</v>
      </c>
      <c r="L464" s="92" t="e">
        <f>INDEX('[26]PEMELIHARAAN INFRASTRUKTUR'!$D:$D,MATCH('KEGIATAN DBMSDA 2022'!K464,'[26]PEMELIHARAAN INFRASTRUKTUR'!$D:$D,0))</f>
        <v>#N/A</v>
      </c>
      <c r="M464" s="122" t="str">
        <f t="shared" si="113"/>
        <v>Penerangan Jalan Umum Rw 10 Kel. Kalibaru Kec. Medansatria</v>
      </c>
      <c r="N464" s="92" t="e">
        <f>INDEX([26]!BARU_1[KELURAHAN],MATCH('KEGIATAN DBMSDA 2022'!K464,[26]!BARU_1[JUDUL],0))</f>
        <v>#REF!</v>
      </c>
      <c r="O464" s="93" t="s">
        <v>1840</v>
      </c>
      <c r="P464" s="94" t="s">
        <v>1098</v>
      </c>
      <c r="Q464" s="94" t="e">
        <f>#REF!&amp;" "&amp;#REF!</f>
        <v>#REF!</v>
      </c>
      <c r="R464" s="95" t="s">
        <v>66</v>
      </c>
      <c r="S464" s="87"/>
      <c r="T464" s="57">
        <f t="shared" si="114"/>
        <v>50000000</v>
      </c>
      <c r="U464" s="96" t="str">
        <f t="shared" si="115"/>
        <v>PL</v>
      </c>
      <c r="V464" s="87">
        <v>50000000</v>
      </c>
      <c r="W464" s="97" t="s">
        <v>250</v>
      </c>
      <c r="X464" s="98" t="s">
        <v>162</v>
      </c>
      <c r="Y464" s="88" t="s">
        <v>139</v>
      </c>
      <c r="Z464" s="88">
        <v>1</v>
      </c>
      <c r="AA464" s="88"/>
      <c r="AB464" s="57"/>
      <c r="AC464" s="87"/>
      <c r="AD464" s="87"/>
      <c r="AE464" s="87"/>
      <c r="AF464" s="87"/>
      <c r="AG464" s="87"/>
      <c r="AH464" s="87"/>
      <c r="AI464" s="87"/>
      <c r="AJ464" s="99"/>
      <c r="AK464" s="87"/>
      <c r="AL464" s="57">
        <f t="shared" si="112"/>
        <v>50000000</v>
      </c>
    </row>
    <row r="465" spans="1:38" ht="43.5" thickBot="1" x14ac:dyDescent="0.3">
      <c r="A465" s="90"/>
      <c r="B465" s="90"/>
      <c r="C465" s="90"/>
      <c r="D465" s="90"/>
      <c r="E465" s="90"/>
      <c r="F465" s="90"/>
      <c r="G465" s="91"/>
      <c r="H465" s="91"/>
      <c r="I465" s="92"/>
      <c r="J465" s="92"/>
      <c r="K465" s="122" t="s">
        <v>1099</v>
      </c>
      <c r="L465" s="92" t="e">
        <f>INDEX('[26]PEMELIHARAAN INFRASTRUKTUR'!$D:$D,MATCH('KEGIATAN DBMSDA 2022'!K465,'[26]PEMELIHARAAN INFRASTRUKTUR'!$D:$D,0))</f>
        <v>#N/A</v>
      </c>
      <c r="M465" s="122" t="str">
        <f t="shared" si="113"/>
        <v>Penerangan Jalan Umum RW 11 Kel. Kali Baru Kec. Medansatria</v>
      </c>
      <c r="N465" s="92" t="e">
        <f>INDEX([26]!BARU_1[KELURAHAN],MATCH('KEGIATAN DBMSDA 2022'!K465,[26]!BARU_1[JUDUL],0))</f>
        <v>#REF!</v>
      </c>
      <c r="O465" s="93" t="s">
        <v>1840</v>
      </c>
      <c r="P465" s="94" t="s">
        <v>1098</v>
      </c>
      <c r="Q465" s="94" t="e">
        <f>#REF!&amp;" "&amp;#REF!</f>
        <v>#REF!</v>
      </c>
      <c r="R465" s="95" t="s">
        <v>66</v>
      </c>
      <c r="S465" s="87"/>
      <c r="T465" s="57">
        <f t="shared" si="114"/>
        <v>50000000</v>
      </c>
      <c r="U465" s="96" t="str">
        <f t="shared" si="115"/>
        <v>PL</v>
      </c>
      <c r="V465" s="87">
        <v>50000000</v>
      </c>
      <c r="W465" s="97" t="s">
        <v>250</v>
      </c>
      <c r="X465" s="98" t="s">
        <v>162</v>
      </c>
      <c r="Y465" s="88" t="s">
        <v>139</v>
      </c>
      <c r="Z465" s="88">
        <v>1</v>
      </c>
      <c r="AA465" s="88"/>
      <c r="AB465" s="57"/>
      <c r="AC465" s="87"/>
      <c r="AD465" s="87"/>
      <c r="AE465" s="87"/>
      <c r="AF465" s="87"/>
      <c r="AG465" s="87"/>
      <c r="AH465" s="87"/>
      <c r="AI465" s="87"/>
      <c r="AJ465" s="99"/>
      <c r="AK465" s="87"/>
      <c r="AL465" s="57">
        <f t="shared" si="112"/>
        <v>50000000</v>
      </c>
    </row>
    <row r="466" spans="1:38" s="124" customFormat="1" ht="43.5" thickBot="1" x14ac:dyDescent="0.3">
      <c r="A466" s="90"/>
      <c r="B466" s="90"/>
      <c r="C466" s="90"/>
      <c r="D466" s="90"/>
      <c r="E466" s="90"/>
      <c r="F466" s="90"/>
      <c r="G466" s="91"/>
      <c r="H466" s="91"/>
      <c r="I466" s="92"/>
      <c r="J466" s="92"/>
      <c r="K466" s="122" t="s">
        <v>1100</v>
      </c>
      <c r="L466" s="92" t="e">
        <f>INDEX('[26]PEMELIHARAAN INFRASTRUKTUR'!$D:$D,MATCH('KEGIATAN DBMSDA 2022'!K466,'[26]PEMELIHARAAN INFRASTRUKTUR'!$D:$D,0))</f>
        <v>#N/A</v>
      </c>
      <c r="M466" s="122" t="str">
        <f t="shared" si="113"/>
        <v>Penerangan Jalan Gg. Abadi, Gg. Satria, Gg. Candra</v>
      </c>
      <c r="N466" s="92" t="e">
        <f>INDEX([26]!BARU_1[KELURAHAN],MATCH('KEGIATAN DBMSDA 2022'!K466,[26]!BARU_1[JUDUL],0))</f>
        <v>#REF!</v>
      </c>
      <c r="O466" s="93" t="e">
        <v>#N/A</v>
      </c>
      <c r="P466" s="94" t="s">
        <v>1053</v>
      </c>
      <c r="Q466" s="94" t="e">
        <f>#REF!&amp;" "&amp;#REF!</f>
        <v>#REF!</v>
      </c>
      <c r="R466" s="95" t="s">
        <v>66</v>
      </c>
      <c r="S466" s="87"/>
      <c r="T466" s="57">
        <f t="shared" si="114"/>
        <v>50000000</v>
      </c>
      <c r="U466" s="96" t="str">
        <f t="shared" si="115"/>
        <v>PL</v>
      </c>
      <c r="V466" s="87">
        <v>50000000</v>
      </c>
      <c r="W466" s="97" t="s">
        <v>250</v>
      </c>
      <c r="X466" s="98" t="s">
        <v>162</v>
      </c>
      <c r="Y466" s="88" t="s">
        <v>139</v>
      </c>
      <c r="Z466" s="88">
        <v>1</v>
      </c>
      <c r="AA466" s="88" t="s">
        <v>1096</v>
      </c>
      <c r="AB466" s="101"/>
      <c r="AC466" s="102"/>
      <c r="AD466" s="102"/>
      <c r="AE466" s="102"/>
      <c r="AF466" s="102"/>
      <c r="AG466" s="102"/>
      <c r="AH466" s="102"/>
      <c r="AI466" s="102"/>
      <c r="AJ466" s="103"/>
      <c r="AK466" s="102"/>
      <c r="AL466" s="101">
        <f t="shared" si="112"/>
        <v>50000000</v>
      </c>
    </row>
    <row r="467" spans="1:38" s="124" customFormat="1" ht="43.5" thickBot="1" x14ac:dyDescent="0.3">
      <c r="A467" s="90"/>
      <c r="B467" s="90"/>
      <c r="C467" s="90"/>
      <c r="D467" s="90"/>
      <c r="E467" s="90"/>
      <c r="F467" s="90"/>
      <c r="G467" s="91"/>
      <c r="H467" s="91"/>
      <c r="I467" s="92"/>
      <c r="J467" s="92"/>
      <c r="K467" s="122" t="s">
        <v>1101</v>
      </c>
      <c r="L467" s="92" t="e">
        <f>INDEX('[26]PEMELIHARAAN INFRASTRUKTUR'!$D:$D,MATCH('KEGIATAN DBMSDA 2022'!K467,'[26]PEMELIHARAAN INFRASTRUKTUR'!$D:$D,0))</f>
        <v>#N/A</v>
      </c>
      <c r="M467" s="122" t="str">
        <f t="shared" si="113"/>
        <v>penerangan jalan umum Rw 10</v>
      </c>
      <c r="N467" s="92" t="e">
        <f>INDEX([26]!BARU_1[KELURAHAN],MATCH('KEGIATAN DBMSDA 2022'!K467,[26]!BARU_1[JUDUL],0))</f>
        <v>#REF!</v>
      </c>
      <c r="O467" s="93" t="e">
        <v>#N/A</v>
      </c>
      <c r="P467" s="94" t="s">
        <v>1058</v>
      </c>
      <c r="Q467" s="94" t="e">
        <f>#REF!&amp;" "&amp;#REF!</f>
        <v>#REF!</v>
      </c>
      <c r="R467" s="95" t="s">
        <v>66</v>
      </c>
      <c r="S467" s="87"/>
      <c r="T467" s="57">
        <f t="shared" si="114"/>
        <v>50000000</v>
      </c>
      <c r="U467" s="96" t="str">
        <f t="shared" si="115"/>
        <v>PL</v>
      </c>
      <c r="V467" s="87">
        <v>50000000</v>
      </c>
      <c r="W467" s="97" t="s">
        <v>250</v>
      </c>
      <c r="X467" s="98" t="s">
        <v>162</v>
      </c>
      <c r="Y467" s="88" t="s">
        <v>139</v>
      </c>
      <c r="Z467" s="88">
        <v>1</v>
      </c>
      <c r="AA467" s="88" t="s">
        <v>1096</v>
      </c>
      <c r="AB467" s="101"/>
      <c r="AC467" s="102"/>
      <c r="AD467" s="102"/>
      <c r="AE467" s="102"/>
      <c r="AF467" s="102"/>
      <c r="AG467" s="102"/>
      <c r="AH467" s="102"/>
      <c r="AI467" s="102"/>
      <c r="AJ467" s="103"/>
      <c r="AK467" s="102"/>
      <c r="AL467" s="101">
        <f t="shared" si="112"/>
        <v>50000000</v>
      </c>
    </row>
    <row r="468" spans="1:38" ht="43.5" thickBot="1" x14ac:dyDescent="0.3">
      <c r="A468" s="90"/>
      <c r="B468" s="90"/>
      <c r="C468" s="90"/>
      <c r="D468" s="90"/>
      <c r="E468" s="90"/>
      <c r="F468" s="90"/>
      <c r="G468" s="91"/>
      <c r="H468" s="91"/>
      <c r="I468" s="92"/>
      <c r="J468" s="92"/>
      <c r="K468" s="122" t="s">
        <v>1102</v>
      </c>
      <c r="L468" s="92" t="e">
        <f>INDEX('[26]PEMELIHARAAN INFRASTRUKTUR'!$D:$D,MATCH('KEGIATAN DBMSDA 2022'!K468,'[26]PEMELIHARAAN INFRASTRUKTUR'!$D:$D,0))</f>
        <v>#N/A</v>
      </c>
      <c r="M468" s="122" t="str">
        <f t="shared" si="113"/>
        <v>Penerangan Jalan Umum Jl. Bandung III, RT01/RW06,, Kota Bekasi</v>
      </c>
      <c r="N468" s="92" t="e">
        <f>INDEX([26]!BARU_1[KELURAHAN],MATCH('KEGIATAN DBMSDA 2022'!K468,[26]!BARU_1[JUDUL],0))</f>
        <v>#REF!</v>
      </c>
      <c r="O468" s="93" t="s">
        <v>120</v>
      </c>
      <c r="P468" s="94" t="s">
        <v>1071</v>
      </c>
      <c r="Q468" s="94" t="e">
        <f>#REF!&amp;" "&amp;#REF!</f>
        <v>#REF!</v>
      </c>
      <c r="R468" s="95" t="s">
        <v>66</v>
      </c>
      <c r="S468" s="87"/>
      <c r="T468" s="57">
        <f t="shared" si="114"/>
        <v>150000000</v>
      </c>
      <c r="U468" s="96" t="str">
        <f t="shared" si="115"/>
        <v>PL</v>
      </c>
      <c r="V468" s="87">
        <v>150000000</v>
      </c>
      <c r="W468" s="97" t="s">
        <v>363</v>
      </c>
      <c r="X468" s="98" t="s">
        <v>162</v>
      </c>
      <c r="Y468" s="88" t="s">
        <v>139</v>
      </c>
      <c r="Z468" s="88">
        <v>1</v>
      </c>
      <c r="AA468" s="88"/>
      <c r="AB468" s="57"/>
      <c r="AC468" s="87"/>
      <c r="AD468" s="87"/>
      <c r="AE468" s="87"/>
      <c r="AF468" s="87"/>
      <c r="AG468" s="87"/>
      <c r="AH468" s="87"/>
      <c r="AI468" s="87"/>
      <c r="AJ468" s="99"/>
      <c r="AK468" s="87"/>
      <c r="AL468" s="57">
        <f t="shared" si="112"/>
        <v>150000000</v>
      </c>
    </row>
    <row r="469" spans="1:38" ht="43.5" thickBot="1" x14ac:dyDescent="0.3">
      <c r="A469" s="90"/>
      <c r="B469" s="90"/>
      <c r="C469" s="90"/>
      <c r="D469" s="90"/>
      <c r="E469" s="90"/>
      <c r="F469" s="90"/>
      <c r="G469" s="91"/>
      <c r="H469" s="91"/>
      <c r="I469" s="92"/>
      <c r="J469" s="92"/>
      <c r="K469" s="122" t="s">
        <v>1103</v>
      </c>
      <c r="L469" s="92" t="e">
        <f>INDEX('[26]PEMELIHARAAN INFRASTRUKTUR'!$D:$D,MATCH('KEGIATAN DBMSDA 2022'!K469,'[26]PEMELIHARAAN INFRASTRUKTUR'!$D:$D,0))</f>
        <v>#N/A</v>
      </c>
      <c r="M469" s="122" t="str">
        <f t="shared" si="113"/>
        <v>Penerangan Jalan Umum RW02 Perum Taman Laguna, Kota Bekasi</v>
      </c>
      <c r="N469" s="92" t="e">
        <f>INDEX([26]!BARU_1[KELURAHAN],MATCH('KEGIATAN DBMSDA 2022'!K469,[26]!BARU_1[JUDUL],0))</f>
        <v>#REF!</v>
      </c>
      <c r="O469" s="93" t="s">
        <v>120</v>
      </c>
      <c r="P469" s="94" t="s">
        <v>1104</v>
      </c>
      <c r="Q469" s="94" t="e">
        <f>#REF!&amp;" "&amp;#REF!</f>
        <v>#REF!</v>
      </c>
      <c r="R469" s="95" t="s">
        <v>66</v>
      </c>
      <c r="S469" s="87"/>
      <c r="T469" s="57">
        <f t="shared" si="114"/>
        <v>25000000</v>
      </c>
      <c r="U469" s="96" t="str">
        <f t="shared" si="115"/>
        <v>PL</v>
      </c>
      <c r="V469" s="87">
        <v>25000000</v>
      </c>
      <c r="W469" s="97" t="s">
        <v>363</v>
      </c>
      <c r="X469" s="98" t="s">
        <v>162</v>
      </c>
      <c r="Y469" s="88" t="s">
        <v>139</v>
      </c>
      <c r="Z469" s="88">
        <v>1</v>
      </c>
      <c r="AA469" s="88"/>
      <c r="AB469" s="57"/>
      <c r="AC469" s="87"/>
      <c r="AD469" s="87"/>
      <c r="AE469" s="87"/>
      <c r="AF469" s="87"/>
      <c r="AG469" s="87"/>
      <c r="AH469" s="87"/>
      <c r="AI469" s="87"/>
      <c r="AJ469" s="99"/>
      <c r="AK469" s="87"/>
      <c r="AL469" s="57">
        <f t="shared" si="112"/>
        <v>25000000</v>
      </c>
    </row>
    <row r="470" spans="1:38" ht="43.5" thickBot="1" x14ac:dyDescent="0.3">
      <c r="A470" s="90"/>
      <c r="B470" s="90"/>
      <c r="C470" s="90"/>
      <c r="D470" s="90"/>
      <c r="E470" s="90"/>
      <c r="F470" s="90"/>
      <c r="G470" s="91"/>
      <c r="H470" s="91"/>
      <c r="I470" s="92"/>
      <c r="J470" s="92"/>
      <c r="K470" s="122" t="s">
        <v>1105</v>
      </c>
      <c r="L470" s="92" t="e">
        <f>INDEX('[26]PEMELIHARAAN INFRASTRUKTUR'!$D:$D,MATCH('KEGIATAN DBMSDA 2022'!K470,'[26]PEMELIHARAAN INFRASTRUKTUR'!$D:$D,0))</f>
        <v>#N/A</v>
      </c>
      <c r="M470" s="122" t="str">
        <f t="shared" si="113"/>
        <v>Penerangan Jalan Umum Pemukiman warga RT02 RW04, Kota Bekasi</v>
      </c>
      <c r="N470" s="92" t="s">
        <v>851</v>
      </c>
      <c r="O470" s="93" t="s">
        <v>120</v>
      </c>
      <c r="P470" s="94" t="s">
        <v>1106</v>
      </c>
      <c r="Q470" s="94" t="e">
        <f>#REF!&amp;" "&amp;#REF!</f>
        <v>#REF!</v>
      </c>
      <c r="R470" s="95" t="s">
        <v>66</v>
      </c>
      <c r="S470" s="87"/>
      <c r="T470" s="57">
        <f t="shared" si="114"/>
        <v>90000000</v>
      </c>
      <c r="U470" s="96" t="str">
        <f t="shared" si="115"/>
        <v>PL</v>
      </c>
      <c r="V470" s="87">
        <v>90000000</v>
      </c>
      <c r="W470" s="97" t="s">
        <v>363</v>
      </c>
      <c r="X470" s="98" t="s">
        <v>162</v>
      </c>
      <c r="Y470" s="88" t="s">
        <v>139</v>
      </c>
      <c r="Z470" s="88">
        <v>1</v>
      </c>
      <c r="AA470" s="88" t="s">
        <v>163</v>
      </c>
      <c r="AB470" s="101"/>
      <c r="AC470" s="102"/>
      <c r="AD470" s="102"/>
      <c r="AE470" s="102"/>
      <c r="AF470" s="102"/>
      <c r="AG470" s="102"/>
      <c r="AH470" s="102"/>
      <c r="AI470" s="102"/>
      <c r="AJ470" s="103"/>
      <c r="AK470" s="102"/>
      <c r="AL470" s="101">
        <f t="shared" si="112"/>
        <v>90000000</v>
      </c>
    </row>
    <row r="471" spans="1:38" ht="43.5" thickBot="1" x14ac:dyDescent="0.3">
      <c r="A471" s="90"/>
      <c r="B471" s="90"/>
      <c r="C471" s="90"/>
      <c r="D471" s="90"/>
      <c r="E471" s="90"/>
      <c r="F471" s="90"/>
      <c r="G471" s="91"/>
      <c r="H471" s="91"/>
      <c r="I471" s="92"/>
      <c r="J471" s="92"/>
      <c r="K471" s="122" t="s">
        <v>1107</v>
      </c>
      <c r="L471" s="92" t="e">
        <f>INDEX('[26]PEMELIHARAAN INFRASTRUKTUR'!$D:$D,MATCH('KEGIATAN DBMSDA 2022'!K471,'[26]PEMELIHARAAN INFRASTRUKTUR'!$D:$D,0))</f>
        <v>#N/A</v>
      </c>
      <c r="M471" s="122" t="str">
        <f t="shared" si="113"/>
        <v>Penerangan Jalan Umum Pemukiman warga RT05 RW04, Kota Bekasi</v>
      </c>
      <c r="N471" s="92" t="s">
        <v>851</v>
      </c>
      <c r="O471" s="93" t="s">
        <v>120</v>
      </c>
      <c r="P471" s="94" t="s">
        <v>1056</v>
      </c>
      <c r="Q471" s="94" t="e">
        <f>#REF!&amp;" "&amp;#REF!</f>
        <v>#REF!</v>
      </c>
      <c r="R471" s="95" t="s">
        <v>66</v>
      </c>
      <c r="S471" s="87"/>
      <c r="T471" s="57">
        <f t="shared" si="114"/>
        <v>100000000</v>
      </c>
      <c r="U471" s="96" t="str">
        <f t="shared" si="115"/>
        <v>PL</v>
      </c>
      <c r="V471" s="87">
        <v>100000000</v>
      </c>
      <c r="W471" s="97" t="s">
        <v>363</v>
      </c>
      <c r="X471" s="98" t="s">
        <v>162</v>
      </c>
      <c r="Y471" s="88" t="s">
        <v>139</v>
      </c>
      <c r="Z471" s="88">
        <v>1</v>
      </c>
      <c r="AA471" s="88" t="s">
        <v>163</v>
      </c>
      <c r="AB471" s="101"/>
      <c r="AC471" s="102"/>
      <c r="AD471" s="102"/>
      <c r="AE471" s="102"/>
      <c r="AF471" s="102"/>
      <c r="AG471" s="102"/>
      <c r="AH471" s="102"/>
      <c r="AI471" s="102"/>
      <c r="AJ471" s="103"/>
      <c r="AK471" s="102"/>
      <c r="AL471" s="101">
        <f t="shared" si="112"/>
        <v>100000000</v>
      </c>
    </row>
    <row r="472" spans="1:38" ht="43.5" thickBot="1" x14ac:dyDescent="0.3">
      <c r="A472" s="90"/>
      <c r="B472" s="90"/>
      <c r="C472" s="90"/>
      <c r="D472" s="90"/>
      <c r="E472" s="90"/>
      <c r="F472" s="90"/>
      <c r="G472" s="91"/>
      <c r="H472" s="91"/>
      <c r="I472" s="92"/>
      <c r="J472" s="92"/>
      <c r="K472" s="122" t="s">
        <v>1108</v>
      </c>
      <c r="L472" s="92" t="e">
        <f>INDEX('[26]PEMELIHARAAN INFRASTRUKTUR'!$D:$D,MATCH('KEGIATAN DBMSDA 2022'!K472,'[26]PEMELIHARAAN INFRASTRUKTUR'!$D:$D,0))</f>
        <v>#N/A</v>
      </c>
      <c r="M472" s="122" t="str">
        <f t="shared" si="113"/>
        <v>Penerangan Jalan Umum Pemukiman warga RT09 RW04, Kota Bekasi</v>
      </c>
      <c r="N472" s="92" t="s">
        <v>851</v>
      </c>
      <c r="O472" s="93" t="s">
        <v>120</v>
      </c>
      <c r="P472" s="94" t="s">
        <v>1058</v>
      </c>
      <c r="Q472" s="94" t="e">
        <f>#REF!&amp;" "&amp;#REF!</f>
        <v>#REF!</v>
      </c>
      <c r="R472" s="95" t="s">
        <v>66</v>
      </c>
      <c r="S472" s="87"/>
      <c r="T472" s="57">
        <f t="shared" si="114"/>
        <v>50000000</v>
      </c>
      <c r="U472" s="96" t="str">
        <f t="shared" si="115"/>
        <v>PL</v>
      </c>
      <c r="V472" s="87">
        <v>50000000</v>
      </c>
      <c r="W472" s="97" t="s">
        <v>363</v>
      </c>
      <c r="X472" s="98" t="s">
        <v>162</v>
      </c>
      <c r="Y472" s="88" t="s">
        <v>139</v>
      </c>
      <c r="Z472" s="88">
        <v>1</v>
      </c>
      <c r="AA472" s="88" t="s">
        <v>163</v>
      </c>
      <c r="AB472" s="101"/>
      <c r="AC472" s="102"/>
      <c r="AD472" s="102"/>
      <c r="AE472" s="102"/>
      <c r="AF472" s="102"/>
      <c r="AG472" s="102"/>
      <c r="AH472" s="102"/>
      <c r="AI472" s="102"/>
      <c r="AJ472" s="103"/>
      <c r="AK472" s="102"/>
      <c r="AL472" s="101">
        <f t="shared" si="112"/>
        <v>50000000</v>
      </c>
    </row>
    <row r="473" spans="1:38" ht="43.5" thickBot="1" x14ac:dyDescent="0.3">
      <c r="A473" s="90"/>
      <c r="B473" s="90"/>
      <c r="C473" s="90"/>
      <c r="D473" s="90"/>
      <c r="E473" s="90"/>
      <c r="F473" s="90"/>
      <c r="G473" s="91"/>
      <c r="H473" s="91"/>
      <c r="I473" s="92"/>
      <c r="J473" s="92"/>
      <c r="K473" s="122" t="s">
        <v>1109</v>
      </c>
      <c r="L473" s="92" t="str">
        <f>INDEX('[26]PEMELIHARAAN INFRASTRUKTUR'!$D:$D,MATCH('KEGIATAN DBMSDA 2022'!K473,'[26]PEMELIHARAAN INFRASTRUKTUR'!$D:$D,0))</f>
        <v xml:space="preserve">Penerangan Jalan Melati Raya RW.02 </v>
      </c>
      <c r="M473" s="122" t="str">
        <f t="shared" si="113"/>
        <v xml:space="preserve">Penerangan Jalan Melati Raya RW.02 </v>
      </c>
      <c r="N473" s="92" t="s">
        <v>131</v>
      </c>
      <c r="O473" s="93" t="s">
        <v>132</v>
      </c>
      <c r="P473" s="94"/>
      <c r="Q473" s="94" t="e">
        <f>#REF!&amp;" "&amp;#REF!</f>
        <v>#REF!</v>
      </c>
      <c r="R473" s="95" t="s">
        <v>66</v>
      </c>
      <c r="S473" s="87"/>
      <c r="T473" s="57">
        <f t="shared" si="114"/>
        <v>100000000</v>
      </c>
      <c r="U473" s="96" t="str">
        <f t="shared" si="115"/>
        <v>PL</v>
      </c>
      <c r="V473" s="87">
        <v>100000000</v>
      </c>
      <c r="W473" s="97" t="s">
        <v>890</v>
      </c>
      <c r="X473" s="98" t="s">
        <v>162</v>
      </c>
      <c r="Y473" s="88" t="s">
        <v>139</v>
      </c>
      <c r="Z473" s="88">
        <v>1</v>
      </c>
      <c r="AA473" s="88" t="s">
        <v>163</v>
      </c>
      <c r="AB473" s="101"/>
      <c r="AC473" s="102"/>
      <c r="AD473" s="102"/>
      <c r="AE473" s="102"/>
      <c r="AF473" s="102"/>
      <c r="AG473" s="102"/>
      <c r="AH473" s="102"/>
      <c r="AI473" s="102"/>
      <c r="AJ473" s="103"/>
      <c r="AK473" s="102"/>
      <c r="AL473" s="101">
        <f t="shared" si="112"/>
        <v>100000000</v>
      </c>
    </row>
    <row r="474" spans="1:38" ht="43.5" thickBot="1" x14ac:dyDescent="0.3">
      <c r="A474" s="90"/>
      <c r="B474" s="90"/>
      <c r="C474" s="90"/>
      <c r="D474" s="90"/>
      <c r="E474" s="90"/>
      <c r="F474" s="90"/>
      <c r="G474" s="91"/>
      <c r="H474" s="91"/>
      <c r="I474" s="92"/>
      <c r="J474" s="92"/>
      <c r="K474" s="122" t="s">
        <v>1110</v>
      </c>
      <c r="L474" s="92" t="str">
        <f>INDEX('[26]PEMELIHARAAN INFRASTRUKTUR'!$D:$D,MATCH('KEGIATAN DBMSDA 2022'!K474,'[26]PEMELIHARAAN INFRASTRUKTUR'!$D:$D,0))</f>
        <v>Pengadaan PJU Danau Indah Kali Baru RW 06 kel kali baru kec medan satria</v>
      </c>
      <c r="M474" s="122" t="str">
        <f t="shared" si="113"/>
        <v>Pengadaan PJU Danau Indah Kali Baru RW 06 kel kali baru kec medan satria</v>
      </c>
      <c r="N474" s="92" t="e">
        <f>INDEX([26]!BARU_1[KELURAHAN],MATCH('KEGIATAN DBMSDA 2022'!K474,[26]!BARU_1[JUDUL],0))</f>
        <v>#REF!</v>
      </c>
      <c r="O474" s="93" t="s">
        <v>1840</v>
      </c>
      <c r="P474" s="94"/>
      <c r="Q474" s="94" t="e">
        <f>#REF!&amp;" "&amp;#REF!</f>
        <v>#REF!</v>
      </c>
      <c r="R474" s="95" t="s">
        <v>66</v>
      </c>
      <c r="S474" s="87"/>
      <c r="T474" s="57">
        <f t="shared" si="114"/>
        <v>150000000</v>
      </c>
      <c r="U474" s="96" t="str">
        <f t="shared" si="115"/>
        <v>PL</v>
      </c>
      <c r="V474" s="87">
        <v>150000000</v>
      </c>
      <c r="W474" s="97" t="s">
        <v>890</v>
      </c>
      <c r="X474" s="98" t="s">
        <v>162</v>
      </c>
      <c r="Y474" s="88" t="s">
        <v>139</v>
      </c>
      <c r="Z474" s="88">
        <v>1</v>
      </c>
      <c r="AA474" s="88"/>
      <c r="AB474" s="57"/>
      <c r="AC474" s="87"/>
      <c r="AD474" s="87"/>
      <c r="AE474" s="87"/>
      <c r="AF474" s="87"/>
      <c r="AG474" s="87"/>
      <c r="AH474" s="87"/>
      <c r="AI474" s="87"/>
      <c r="AJ474" s="99"/>
      <c r="AK474" s="87"/>
      <c r="AL474" s="57">
        <f t="shared" si="112"/>
        <v>150000000</v>
      </c>
    </row>
    <row r="475" spans="1:38" ht="43.5" thickBot="1" x14ac:dyDescent="0.3">
      <c r="A475" s="90"/>
      <c r="B475" s="90"/>
      <c r="C475" s="90"/>
      <c r="D475" s="90"/>
      <c r="E475" s="90"/>
      <c r="F475" s="90"/>
      <c r="G475" s="91"/>
      <c r="H475" s="91"/>
      <c r="I475" s="92"/>
      <c r="J475" s="92"/>
      <c r="K475" s="122" t="s">
        <v>1111</v>
      </c>
      <c r="L475" s="92" t="str">
        <f>INDEX('[26]PEMELIHARAAN INFRASTRUKTUR'!$D:$D,MATCH('KEGIATAN DBMSDA 2022'!K475,'[26]PEMELIHARAAN INFRASTRUKTUR'!$D:$D,0))</f>
        <v>Pemasangan PJU RW 02 kel kali baru kec medan satria</v>
      </c>
      <c r="M475" s="122" t="str">
        <f t="shared" si="113"/>
        <v>Pemasangan PJU RW 02 kel kali baru kec medan satria</v>
      </c>
      <c r="N475" s="92" t="e">
        <f>INDEX([26]!BARU_1[KELURAHAN],MATCH('KEGIATAN DBMSDA 2022'!K475,[26]!BARU_1[JUDUL],0))</f>
        <v>#REF!</v>
      </c>
      <c r="O475" s="93" t="s">
        <v>1840</v>
      </c>
      <c r="P475" s="94"/>
      <c r="Q475" s="94" t="e">
        <f>#REF!&amp;" "&amp;#REF!</f>
        <v>#REF!</v>
      </c>
      <c r="R475" s="95" t="s">
        <v>66</v>
      </c>
      <c r="S475" s="87"/>
      <c r="T475" s="57">
        <f t="shared" si="114"/>
        <v>75000000</v>
      </c>
      <c r="U475" s="96" t="str">
        <f t="shared" si="115"/>
        <v>PL</v>
      </c>
      <c r="V475" s="87">
        <v>75000000</v>
      </c>
      <c r="W475" s="97" t="s">
        <v>890</v>
      </c>
      <c r="X475" s="98" t="s">
        <v>162</v>
      </c>
      <c r="Y475" s="88" t="s">
        <v>139</v>
      </c>
      <c r="Z475" s="88">
        <v>1</v>
      </c>
      <c r="AA475" s="88"/>
      <c r="AB475" s="57"/>
      <c r="AC475" s="87"/>
      <c r="AD475" s="87"/>
      <c r="AE475" s="87"/>
      <c r="AF475" s="87"/>
      <c r="AG475" s="87"/>
      <c r="AH475" s="87"/>
      <c r="AI475" s="87"/>
      <c r="AJ475" s="99"/>
      <c r="AK475" s="87"/>
      <c r="AL475" s="57">
        <f t="shared" si="112"/>
        <v>75000000</v>
      </c>
    </row>
    <row r="476" spans="1:38" ht="43.5" thickBot="1" x14ac:dyDescent="0.3">
      <c r="A476" s="90"/>
      <c r="B476" s="90"/>
      <c r="C476" s="90"/>
      <c r="D476" s="90"/>
      <c r="E476" s="90"/>
      <c r="F476" s="90"/>
      <c r="G476" s="91"/>
      <c r="H476" s="91"/>
      <c r="I476" s="92"/>
      <c r="J476" s="92"/>
      <c r="K476" s="122" t="s">
        <v>1112</v>
      </c>
      <c r="L476" s="92" t="e">
        <f>INDEX('[26]PEMELIHARAAN INFRASTRUKTUR'!$D:$D,MATCH('KEGIATAN DBMSDA 2022'!K476,'[26]PEMELIHARAAN INFRASTRUKTUR'!$D:$D,0))</f>
        <v>#N/A</v>
      </c>
      <c r="M476" s="122" t="str">
        <f t="shared" si="113"/>
        <v>Penerangan Jalan Umum (PJU) RT. 01, RT. 02, RT. 03, RT. 04 &amp; RT.05 RW. 022, TelukPucung Bekasi Utara Kota Bekasi</v>
      </c>
      <c r="N476" s="92" t="e">
        <f>INDEX([26]!BARU_1[KELURAHAN],MATCH('KEGIATAN DBMSDA 2022'!K476,[26]!BARU_1[JUDUL],0))</f>
        <v>#REF!</v>
      </c>
      <c r="O476" s="93" t="s">
        <v>201</v>
      </c>
      <c r="P476" s="94" t="s">
        <v>1051</v>
      </c>
      <c r="Q476" s="94" t="e">
        <f>#REF!&amp;" "&amp;#REF!</f>
        <v>#REF!</v>
      </c>
      <c r="R476" s="95" t="s">
        <v>66</v>
      </c>
      <c r="S476" s="87"/>
      <c r="T476" s="57">
        <f t="shared" si="114"/>
        <v>75000000</v>
      </c>
      <c r="U476" s="96" t="str">
        <f t="shared" si="115"/>
        <v>PL</v>
      </c>
      <c r="V476" s="87">
        <v>75000000</v>
      </c>
      <c r="W476" s="97" t="s">
        <v>203</v>
      </c>
      <c r="X476" s="98" t="s">
        <v>162</v>
      </c>
      <c r="Y476" s="88" t="s">
        <v>139</v>
      </c>
      <c r="Z476" s="88">
        <v>1</v>
      </c>
      <c r="AA476" s="88"/>
      <c r="AB476" s="57"/>
      <c r="AC476" s="87"/>
      <c r="AD476" s="87"/>
      <c r="AE476" s="87"/>
      <c r="AF476" s="87"/>
      <c r="AG476" s="87"/>
      <c r="AH476" s="87"/>
      <c r="AI476" s="87"/>
      <c r="AJ476" s="99"/>
      <c r="AK476" s="87"/>
      <c r="AL476" s="57">
        <f t="shared" si="112"/>
        <v>75000000</v>
      </c>
    </row>
    <row r="477" spans="1:38" ht="43.5" thickBot="1" x14ac:dyDescent="0.3">
      <c r="A477" s="90"/>
      <c r="B477" s="90"/>
      <c r="C477" s="90"/>
      <c r="D477" s="90"/>
      <c r="E477" s="90"/>
      <c r="F477" s="90"/>
      <c r="G477" s="91"/>
      <c r="H477" s="91"/>
      <c r="I477" s="92"/>
      <c r="J477" s="92"/>
      <c r="K477" s="122" t="s">
        <v>1113</v>
      </c>
      <c r="L477" s="92" t="e">
        <f>INDEX('[26]PEMELIHARAAN INFRASTRUKTUR'!$D:$D,MATCH('KEGIATAN DBMSDA 2022'!K477,'[26]PEMELIHARAAN INFRASTRUKTUR'!$D:$D,0))</f>
        <v>#N/A</v>
      </c>
      <c r="M477" s="122" t="str">
        <f t="shared" si="113"/>
        <v>Pemasangan lampu-lampu jalan Jl. H. Abdul Halim RT 001 RW 006, Kota Bekasi, Jatiwaringin</v>
      </c>
      <c r="N477" s="92" t="e">
        <f>INDEX([26]!BARU_1[KELURAHAN],MATCH('KEGIATAN DBMSDA 2022'!K477,[26]!BARU_1[JUDUL],0))</f>
        <v>#REF!</v>
      </c>
      <c r="O477" s="93" t="s">
        <v>171</v>
      </c>
      <c r="P477" s="94" t="s">
        <v>1071</v>
      </c>
      <c r="Q477" s="94" t="e">
        <f>#REF!&amp;" "&amp;#REF!</f>
        <v>#REF!</v>
      </c>
      <c r="R477" s="95" t="s">
        <v>66</v>
      </c>
      <c r="S477" s="87"/>
      <c r="T477" s="57">
        <f t="shared" si="114"/>
        <v>105000000</v>
      </c>
      <c r="U477" s="96" t="str">
        <f t="shared" si="115"/>
        <v>PL</v>
      </c>
      <c r="V477" s="87">
        <v>105000000</v>
      </c>
      <c r="W477" s="97" t="s">
        <v>175</v>
      </c>
      <c r="X477" s="98" t="s">
        <v>162</v>
      </c>
      <c r="Y477" s="88" t="s">
        <v>139</v>
      </c>
      <c r="Z477" s="88">
        <v>1</v>
      </c>
      <c r="AA477" s="88"/>
      <c r="AB477" s="57"/>
      <c r="AC477" s="87"/>
      <c r="AD477" s="87"/>
      <c r="AE477" s="87"/>
      <c r="AF477" s="87"/>
      <c r="AG477" s="87"/>
      <c r="AH477" s="87"/>
      <c r="AI477" s="87"/>
      <c r="AJ477" s="99"/>
      <c r="AK477" s="87"/>
      <c r="AL477" s="57">
        <f t="shared" si="112"/>
        <v>105000000</v>
      </c>
    </row>
    <row r="478" spans="1:38" ht="43.5" thickBot="1" x14ac:dyDescent="0.3">
      <c r="A478" s="90"/>
      <c r="B478" s="90"/>
      <c r="C478" s="90"/>
      <c r="D478" s="90"/>
      <c r="E478" s="90"/>
      <c r="F478" s="90"/>
      <c r="G478" s="91"/>
      <c r="H478" s="91"/>
      <c r="I478" s="92"/>
      <c r="J478" s="92"/>
      <c r="K478" s="122" t="s">
        <v>1114</v>
      </c>
      <c r="L478" s="92" t="e">
        <f>INDEX('[26]PEMELIHARAAN INFRASTRUKTUR'!$D:$D,MATCH('KEGIATAN DBMSDA 2022'!K478,'[26]PEMELIHARAAN INFRASTRUKTUR'!$D:$D,0))</f>
        <v>#N/A</v>
      </c>
      <c r="M478" s="122" t="str">
        <f t="shared" si="113"/>
        <v>Penerapan lampu PJU RT 001 sampai RT 008 RW 011, Kota Bekasi, Pondokgede, Jaticempaka</v>
      </c>
      <c r="N478" s="92" t="e">
        <f>INDEX([26]!BARU_1[KELURAHAN],MATCH('KEGIATAN DBMSDA 2022'!K478,[26]!BARU_1[JUDUL],0))</f>
        <v>#REF!</v>
      </c>
      <c r="O478" s="93" t="s">
        <v>171</v>
      </c>
      <c r="P478" s="94" t="s">
        <v>1115</v>
      </c>
      <c r="Q478" s="94" t="e">
        <f>#REF!&amp;" "&amp;#REF!</f>
        <v>#REF!</v>
      </c>
      <c r="R478" s="95" t="s">
        <v>66</v>
      </c>
      <c r="S478" s="87"/>
      <c r="T478" s="57">
        <f t="shared" si="114"/>
        <v>160000000</v>
      </c>
      <c r="U478" s="96" t="str">
        <f t="shared" si="115"/>
        <v>PL</v>
      </c>
      <c r="V478" s="87">
        <v>160000000</v>
      </c>
      <c r="W478" s="97" t="s">
        <v>175</v>
      </c>
      <c r="X478" s="98" t="s">
        <v>162</v>
      </c>
      <c r="Y478" s="88" t="s">
        <v>139</v>
      </c>
      <c r="Z478" s="88">
        <v>1</v>
      </c>
      <c r="AA478" s="88"/>
      <c r="AB478" s="57"/>
      <c r="AC478" s="87"/>
      <c r="AD478" s="87"/>
      <c r="AE478" s="87"/>
      <c r="AF478" s="87"/>
      <c r="AG478" s="87"/>
      <c r="AH478" s="87"/>
      <c r="AI478" s="87"/>
      <c r="AJ478" s="99"/>
      <c r="AK478" s="87"/>
      <c r="AL478" s="57">
        <f t="shared" si="112"/>
        <v>160000000</v>
      </c>
    </row>
    <row r="479" spans="1:38" ht="43.5" thickBot="1" x14ac:dyDescent="0.3">
      <c r="A479" s="90"/>
      <c r="B479" s="90"/>
      <c r="C479" s="90"/>
      <c r="D479" s="90"/>
      <c r="E479" s="90"/>
      <c r="F479" s="90"/>
      <c r="G479" s="91"/>
      <c r="H479" s="91"/>
      <c r="I479" s="92"/>
      <c r="J479" s="92"/>
      <c r="K479" s="122" t="s">
        <v>1116</v>
      </c>
      <c r="L479" s="92" t="str">
        <f>INDEX('[26]PEMELIHARAAN INFRASTRUKTUR'!$D:$D,MATCH('KEGIATAN DBMSDA 2022'!K479,'[26]PEMELIHARAAN INFRASTRUKTUR'!$D:$D,0))</f>
        <v>Pengadaan Lampu Penerangan jalan Lingkungan RW 02 Kel. Jatirangga</v>
      </c>
      <c r="M479" s="122" t="str">
        <f t="shared" si="113"/>
        <v>Pengadaan Lampu Penerangan jalan Lingkungan RW 02 Kel. Jatirangga</v>
      </c>
      <c r="N479" s="92" t="e">
        <f>INDEX([26]!BARU_1[KELURAHAN],MATCH('KEGIATAN DBMSDA 2022'!K479,[26]!BARU_1[JUDUL],0))</f>
        <v>#REF!</v>
      </c>
      <c r="O479" s="93" t="s">
        <v>120</v>
      </c>
      <c r="P479" s="94" t="s">
        <v>1056</v>
      </c>
      <c r="Q479" s="94" t="e">
        <f>#REF!&amp;" "&amp;#REF!</f>
        <v>#REF!</v>
      </c>
      <c r="R479" s="95" t="s">
        <v>66</v>
      </c>
      <c r="S479" s="87"/>
      <c r="T479" s="57">
        <f t="shared" si="114"/>
        <v>140000000</v>
      </c>
      <c r="U479" s="96" t="str">
        <f t="shared" si="115"/>
        <v>PL</v>
      </c>
      <c r="V479" s="87">
        <v>140000000</v>
      </c>
      <c r="W479" s="97" t="s">
        <v>378</v>
      </c>
      <c r="X479" s="98" t="s">
        <v>138</v>
      </c>
      <c r="Y479" s="88" t="s">
        <v>139</v>
      </c>
      <c r="Z479" s="88">
        <v>1</v>
      </c>
      <c r="AA479" s="88"/>
      <c r="AB479" s="57"/>
      <c r="AC479" s="87"/>
      <c r="AD479" s="87"/>
      <c r="AE479" s="87"/>
      <c r="AF479" s="87"/>
      <c r="AG479" s="87"/>
      <c r="AH479" s="87"/>
      <c r="AI479" s="87"/>
      <c r="AJ479" s="99"/>
      <c r="AK479" s="87"/>
      <c r="AL479" s="57">
        <f t="shared" si="112"/>
        <v>140000000</v>
      </c>
    </row>
    <row r="480" spans="1:38" ht="43.5" thickBot="1" x14ac:dyDescent="0.3">
      <c r="A480" s="90"/>
      <c r="B480" s="90"/>
      <c r="C480" s="90"/>
      <c r="D480" s="90"/>
      <c r="E480" s="90"/>
      <c r="F480" s="90"/>
      <c r="G480" s="91"/>
      <c r="H480" s="91"/>
      <c r="I480" s="92"/>
      <c r="J480" s="92"/>
      <c r="K480" s="122" t="s">
        <v>1117</v>
      </c>
      <c r="L480" s="92" t="str">
        <f>INDEX('[26]PEMELIHARAAN INFRASTRUKTUR'!$D:$D,MATCH('KEGIATAN DBMSDA 2022'!K480,'[26]PEMELIHARAAN INFRASTRUKTUR'!$D:$D,0))</f>
        <v>Pengadaan Lampu Penerangan jalan Lingkungan RW 04 Kel. Jatirangga</v>
      </c>
      <c r="M480" s="122" t="str">
        <f t="shared" si="113"/>
        <v>Pengadaan Lampu Penerangan jalan Lingkungan RW 04 Kel. Jatirangga</v>
      </c>
      <c r="N480" s="92" t="e">
        <f>INDEX([26]!BARU_1[KELURAHAN],MATCH('KEGIATAN DBMSDA 2022'!K480,[26]!BARU_1[JUDUL],0))</f>
        <v>#REF!</v>
      </c>
      <c r="O480" s="93" t="s">
        <v>120</v>
      </c>
      <c r="P480" s="94" t="s">
        <v>1056</v>
      </c>
      <c r="Q480" s="94" t="e">
        <f>#REF!&amp;" "&amp;#REF!</f>
        <v>#REF!</v>
      </c>
      <c r="R480" s="95" t="s">
        <v>66</v>
      </c>
      <c r="S480" s="87"/>
      <c r="T480" s="57">
        <f t="shared" si="114"/>
        <v>140000000</v>
      </c>
      <c r="U480" s="96" t="str">
        <f t="shared" si="115"/>
        <v>PL</v>
      </c>
      <c r="V480" s="87">
        <v>140000000</v>
      </c>
      <c r="W480" s="97" t="s">
        <v>378</v>
      </c>
      <c r="X480" s="98" t="s">
        <v>138</v>
      </c>
      <c r="Y480" s="88" t="s">
        <v>139</v>
      </c>
      <c r="Z480" s="88">
        <v>1</v>
      </c>
      <c r="AA480" s="88"/>
      <c r="AB480" s="57"/>
      <c r="AC480" s="87"/>
      <c r="AD480" s="87"/>
      <c r="AE480" s="87"/>
      <c r="AF480" s="87"/>
      <c r="AG480" s="87"/>
      <c r="AH480" s="87"/>
      <c r="AI480" s="87"/>
      <c r="AJ480" s="99"/>
      <c r="AK480" s="87"/>
      <c r="AL480" s="57">
        <f t="shared" ref="AL480:AL497" si="116">T480-AB480-AE480-AH480-AI480-AJ480-AK480</f>
        <v>140000000</v>
      </c>
    </row>
    <row r="481" spans="1:38" ht="43.5" thickBot="1" x14ac:dyDescent="0.3">
      <c r="A481" s="90"/>
      <c r="B481" s="90"/>
      <c r="C481" s="90"/>
      <c r="D481" s="90"/>
      <c r="E481" s="90"/>
      <c r="F481" s="90"/>
      <c r="G481" s="91"/>
      <c r="H481" s="91"/>
      <c r="I481" s="92"/>
      <c r="J481" s="92"/>
      <c r="K481" s="122" t="s">
        <v>1118</v>
      </c>
      <c r="L481" s="92" t="e">
        <f>INDEX('[26]PEMELIHARAAN INFRASTRUKTUR'!$D:$D,MATCH('KEGIATAN DBMSDA 2022'!K481,'[26]PEMELIHARAAN INFRASTRUKTUR'!$D:$D,0))</f>
        <v>#N/A</v>
      </c>
      <c r="M481" s="122" t="str">
        <f t="shared" ref="M481:M497" si="117">K481</f>
        <v>Pengadaan Lampu PJU di Jalan Lembur II dari rumah Misnan sampai ke rumah bapak Ambung RT 001 RW 05 Kel. Jatirangga</v>
      </c>
      <c r="N481" s="92" t="e">
        <f>INDEX([26]!BARU_1[KELURAHAN],MATCH('KEGIATAN DBMSDA 2022'!K481,[26]!BARU_1[JUDUL],0))</f>
        <v>#REF!</v>
      </c>
      <c r="O481" s="93" t="s">
        <v>120</v>
      </c>
      <c r="P481" s="94" t="s">
        <v>1056</v>
      </c>
      <c r="Q481" s="94" t="e">
        <f>#REF!&amp;" "&amp;#REF!</f>
        <v>#REF!</v>
      </c>
      <c r="R481" s="95" t="s">
        <v>66</v>
      </c>
      <c r="S481" s="87"/>
      <c r="T481" s="57">
        <f t="shared" si="114"/>
        <v>140000000</v>
      </c>
      <c r="U481" s="96" t="str">
        <f t="shared" si="115"/>
        <v>PL</v>
      </c>
      <c r="V481" s="87">
        <v>140000000</v>
      </c>
      <c r="W481" s="97" t="s">
        <v>378</v>
      </c>
      <c r="X481" s="98" t="s">
        <v>138</v>
      </c>
      <c r="Y481" s="88" t="s">
        <v>139</v>
      </c>
      <c r="Z481" s="88">
        <v>1</v>
      </c>
      <c r="AA481" s="88"/>
      <c r="AB481" s="57"/>
      <c r="AC481" s="87"/>
      <c r="AD481" s="87"/>
      <c r="AE481" s="87"/>
      <c r="AF481" s="87"/>
      <c r="AG481" s="87"/>
      <c r="AH481" s="87"/>
      <c r="AI481" s="87"/>
      <c r="AJ481" s="99"/>
      <c r="AK481" s="87"/>
      <c r="AL481" s="57">
        <f t="shared" si="116"/>
        <v>140000000</v>
      </c>
    </row>
    <row r="482" spans="1:38" ht="57.75" thickBot="1" x14ac:dyDescent="0.3">
      <c r="A482" s="90"/>
      <c r="B482" s="90"/>
      <c r="C482" s="90"/>
      <c r="D482" s="90"/>
      <c r="E482" s="90"/>
      <c r="F482" s="90"/>
      <c r="G482" s="91"/>
      <c r="H482" s="91"/>
      <c r="I482" s="92"/>
      <c r="J482" s="92"/>
      <c r="K482" s="122" t="s">
        <v>1119</v>
      </c>
      <c r="L482" s="92" t="e">
        <f>INDEX('[26]PEMELIHARAAN INFRASTRUKTUR'!$D:$D,MATCH('KEGIATAN DBMSDA 2022'!K482,'[26]PEMELIHARAAN INFRASTRUKTUR'!$D:$D,0))</f>
        <v>#N/A</v>
      </c>
      <c r="M482" s="122" t="str">
        <f t="shared" si="117"/>
        <v>Pengadaan Lampu Penerangan Jalan Lembur V dari Pertigaan H Bonen sampai kejalan Protokol  RT 001 RW 05 Kel. Jatirangga</v>
      </c>
      <c r="N482" s="92" t="e">
        <f>INDEX([26]!BARU_1[KELURAHAN],MATCH('KEGIATAN DBMSDA 2022'!K482,[26]!BARU_1[JUDUL],0))</f>
        <v>#REF!</v>
      </c>
      <c r="O482" s="93" t="s">
        <v>120</v>
      </c>
      <c r="P482" s="94" t="s">
        <v>1056</v>
      </c>
      <c r="Q482" s="94" t="e">
        <f>#REF!&amp;" "&amp;#REF!</f>
        <v>#REF!</v>
      </c>
      <c r="R482" s="95" t="s">
        <v>66</v>
      </c>
      <c r="S482" s="87"/>
      <c r="T482" s="57">
        <f t="shared" si="114"/>
        <v>140000000</v>
      </c>
      <c r="U482" s="96" t="str">
        <f t="shared" si="115"/>
        <v>PL</v>
      </c>
      <c r="V482" s="87">
        <v>140000000</v>
      </c>
      <c r="W482" s="97" t="s">
        <v>378</v>
      </c>
      <c r="X482" s="98" t="s">
        <v>138</v>
      </c>
      <c r="Y482" s="88" t="s">
        <v>139</v>
      </c>
      <c r="Z482" s="88">
        <v>1</v>
      </c>
      <c r="AA482" s="88"/>
      <c r="AB482" s="57"/>
      <c r="AC482" s="87"/>
      <c r="AD482" s="87"/>
      <c r="AE482" s="87"/>
      <c r="AF482" s="87"/>
      <c r="AG482" s="87"/>
      <c r="AH482" s="87"/>
      <c r="AI482" s="87"/>
      <c r="AJ482" s="99"/>
      <c r="AK482" s="87"/>
      <c r="AL482" s="57">
        <f t="shared" si="116"/>
        <v>140000000</v>
      </c>
    </row>
    <row r="483" spans="1:38" ht="43.5" thickBot="1" x14ac:dyDescent="0.3">
      <c r="A483" s="90"/>
      <c r="B483" s="90"/>
      <c r="C483" s="90"/>
      <c r="D483" s="90"/>
      <c r="E483" s="90"/>
      <c r="F483" s="90"/>
      <c r="G483" s="91"/>
      <c r="H483" s="91"/>
      <c r="I483" s="92"/>
      <c r="J483" s="92"/>
      <c r="K483" s="122" t="s">
        <v>1120</v>
      </c>
      <c r="L483" s="92" t="e">
        <f>INDEX('[26]PEMELIHARAAN INFRASTRUKTUR'!$D:$D,MATCH('KEGIATAN DBMSDA 2022'!K483,'[26]PEMELIHARAAN INFRASTRUKTUR'!$D:$D,0))</f>
        <v>#N/A</v>
      </c>
      <c r="M483" s="122" t="str">
        <f t="shared" si="117"/>
        <v>Pengadaan Lampu Penerangan Jalan Lembur III RT 001 RW 06 Kel. Jatirangga</v>
      </c>
      <c r="N483" s="92" t="e">
        <f>INDEX([26]!BARU_1[KELURAHAN],MATCH('KEGIATAN DBMSDA 2022'!K483,[26]!BARU_1[JUDUL],0))</f>
        <v>#REF!</v>
      </c>
      <c r="O483" s="93" t="s">
        <v>120</v>
      </c>
      <c r="P483" s="94" t="s">
        <v>1056</v>
      </c>
      <c r="Q483" s="94" t="e">
        <f>#REF!&amp;" "&amp;#REF!</f>
        <v>#REF!</v>
      </c>
      <c r="R483" s="95" t="s">
        <v>66</v>
      </c>
      <c r="S483" s="87"/>
      <c r="T483" s="57">
        <f t="shared" si="114"/>
        <v>140000000</v>
      </c>
      <c r="U483" s="96" t="str">
        <f t="shared" si="115"/>
        <v>PL</v>
      </c>
      <c r="V483" s="87">
        <v>140000000</v>
      </c>
      <c r="W483" s="97" t="s">
        <v>378</v>
      </c>
      <c r="X483" s="98" t="s">
        <v>138</v>
      </c>
      <c r="Y483" s="88" t="s">
        <v>139</v>
      </c>
      <c r="Z483" s="88">
        <v>1</v>
      </c>
      <c r="AA483" s="88"/>
      <c r="AB483" s="57"/>
      <c r="AC483" s="87"/>
      <c r="AD483" s="87"/>
      <c r="AE483" s="87"/>
      <c r="AF483" s="87"/>
      <c r="AG483" s="87"/>
      <c r="AH483" s="87"/>
      <c r="AI483" s="87"/>
      <c r="AJ483" s="99"/>
      <c r="AK483" s="87"/>
      <c r="AL483" s="57">
        <f t="shared" si="116"/>
        <v>140000000</v>
      </c>
    </row>
    <row r="484" spans="1:38" ht="43.5" thickBot="1" x14ac:dyDescent="0.3">
      <c r="A484" s="90"/>
      <c r="B484" s="90"/>
      <c r="C484" s="90"/>
      <c r="D484" s="90"/>
      <c r="E484" s="90"/>
      <c r="F484" s="90"/>
      <c r="G484" s="91"/>
      <c r="H484" s="91"/>
      <c r="I484" s="92"/>
      <c r="J484" s="92"/>
      <c r="K484" s="122" t="s">
        <v>1121</v>
      </c>
      <c r="L484" s="92" t="str">
        <f>INDEX('[26]PEMELIHARAAN INFRASTRUKTUR'!$D:$D,MATCH('KEGIATAN DBMSDA 2022'!K484,'[26]PEMELIHARAAN INFRASTRUKTUR'!$D:$D,0))</f>
        <v xml:space="preserve">Pengadaan Lampu Penerangan jalan Lingkungan RW 09 Kel. Jatirangga  </v>
      </c>
      <c r="M484" s="122" t="str">
        <f t="shared" si="117"/>
        <v xml:space="preserve">Pengadaan Lampu Penerangan jalan Lingkungan RW 09 Kel. Jatirangga  </v>
      </c>
      <c r="N484" s="92" t="e">
        <f>INDEX([26]!BARU_1[KELURAHAN],MATCH('KEGIATAN DBMSDA 2022'!K484,[26]!BARU_1[JUDUL],0))</f>
        <v>#REF!</v>
      </c>
      <c r="O484" s="93" t="s">
        <v>120</v>
      </c>
      <c r="P484" s="94" t="s">
        <v>1056</v>
      </c>
      <c r="Q484" s="94" t="e">
        <f>#REF!&amp;" "&amp;#REF!</f>
        <v>#REF!</v>
      </c>
      <c r="R484" s="95" t="s">
        <v>66</v>
      </c>
      <c r="S484" s="87"/>
      <c r="T484" s="57">
        <f t="shared" si="114"/>
        <v>140000000</v>
      </c>
      <c r="U484" s="96" t="str">
        <f t="shared" si="115"/>
        <v>PL</v>
      </c>
      <c r="V484" s="87">
        <v>140000000</v>
      </c>
      <c r="W484" s="97" t="s">
        <v>378</v>
      </c>
      <c r="X484" s="98" t="s">
        <v>138</v>
      </c>
      <c r="Y484" s="88" t="s">
        <v>139</v>
      </c>
      <c r="Z484" s="88">
        <v>1</v>
      </c>
      <c r="AA484" s="88"/>
      <c r="AB484" s="57"/>
      <c r="AC484" s="87"/>
      <c r="AD484" s="87"/>
      <c r="AE484" s="87"/>
      <c r="AF484" s="87"/>
      <c r="AG484" s="87"/>
      <c r="AH484" s="87"/>
      <c r="AI484" s="87"/>
      <c r="AJ484" s="99"/>
      <c r="AK484" s="87"/>
      <c r="AL484" s="57">
        <f t="shared" si="116"/>
        <v>140000000</v>
      </c>
    </row>
    <row r="485" spans="1:38" ht="43.5" thickBot="1" x14ac:dyDescent="0.3">
      <c r="A485" s="90"/>
      <c r="B485" s="90"/>
      <c r="C485" s="90"/>
      <c r="D485" s="90"/>
      <c r="E485" s="90"/>
      <c r="F485" s="90"/>
      <c r="G485" s="91"/>
      <c r="H485" s="91"/>
      <c r="I485" s="92"/>
      <c r="J485" s="92"/>
      <c r="K485" s="122" t="s">
        <v>1122</v>
      </c>
      <c r="L485" s="92" t="str">
        <f>INDEX('[26]PEMELIHARAAN INFRASTRUKTUR'!$D:$D,MATCH('KEGIATAN DBMSDA 2022'!K485,'[26]PEMELIHARAAN INFRASTRUKTUR'!$D:$D,0))</f>
        <v xml:space="preserve">Pengadaan Lampu Penerangan jalan Lingkungan RW 03 Kel. Jatiraden </v>
      </c>
      <c r="M485" s="122" t="str">
        <f t="shared" si="117"/>
        <v xml:space="preserve">Pengadaan Lampu Penerangan jalan Lingkungan RW 03 Kel. Jatiraden </v>
      </c>
      <c r="N485" s="92" t="e">
        <f>INDEX([26]!BARU_1[KELURAHAN],MATCH('KEGIATAN DBMSDA 2022'!K485,[26]!BARU_1[JUDUL],0))</f>
        <v>#REF!</v>
      </c>
      <c r="O485" s="93" t="s">
        <v>120</v>
      </c>
      <c r="P485" s="94" t="s">
        <v>1056</v>
      </c>
      <c r="Q485" s="94" t="e">
        <f>#REF!&amp;" "&amp;#REF!</f>
        <v>#REF!</v>
      </c>
      <c r="R485" s="95" t="s">
        <v>66</v>
      </c>
      <c r="S485" s="87"/>
      <c r="T485" s="57">
        <f t="shared" ref="T485:T497" si="118">V485+S485</f>
        <v>140000000</v>
      </c>
      <c r="U485" s="96" t="str">
        <f t="shared" ref="U485:U497" si="119">IF(T485&gt;200000000,"LELANG","PL")</f>
        <v>PL</v>
      </c>
      <c r="V485" s="87">
        <v>140000000</v>
      </c>
      <c r="W485" s="97" t="s">
        <v>378</v>
      </c>
      <c r="X485" s="98" t="s">
        <v>138</v>
      </c>
      <c r="Y485" s="88" t="s">
        <v>139</v>
      </c>
      <c r="Z485" s="88">
        <v>1</v>
      </c>
      <c r="AA485" s="88"/>
      <c r="AB485" s="57"/>
      <c r="AC485" s="87"/>
      <c r="AD485" s="87"/>
      <c r="AE485" s="87"/>
      <c r="AF485" s="87"/>
      <c r="AG485" s="87"/>
      <c r="AH485" s="87"/>
      <c r="AI485" s="87"/>
      <c r="AJ485" s="99"/>
      <c r="AK485" s="87"/>
      <c r="AL485" s="57">
        <f t="shared" si="116"/>
        <v>140000000</v>
      </c>
    </row>
    <row r="486" spans="1:38" ht="43.5" thickBot="1" x14ac:dyDescent="0.3">
      <c r="A486" s="90"/>
      <c r="B486" s="90"/>
      <c r="C486" s="90"/>
      <c r="D486" s="90"/>
      <c r="E486" s="90"/>
      <c r="F486" s="90"/>
      <c r="G486" s="91"/>
      <c r="H486" s="91"/>
      <c r="I486" s="92"/>
      <c r="J486" s="92"/>
      <c r="K486" s="122" t="s">
        <v>1123</v>
      </c>
      <c r="L486" s="92" t="str">
        <f>INDEX('[26]PEMELIHARAAN INFRASTRUKTUR'!$D:$D,MATCH('KEGIATAN DBMSDA 2022'!K486,'[26]PEMELIHARAAN INFRASTRUKTUR'!$D:$D,0))</f>
        <v>Pengadaan Lampu Penerangan jalan Lingkungan RW 08 Kel. Jatiraden</v>
      </c>
      <c r="M486" s="122" t="str">
        <f t="shared" si="117"/>
        <v>Pengadaan Lampu Penerangan jalan Lingkungan RW 08 Kel. Jatiraden</v>
      </c>
      <c r="N486" s="92" t="e">
        <f>INDEX([26]!BARU_1[KELURAHAN],MATCH('KEGIATAN DBMSDA 2022'!K486,[26]!BARU_1[JUDUL],0))</f>
        <v>#REF!</v>
      </c>
      <c r="O486" s="93" t="s">
        <v>120</v>
      </c>
      <c r="P486" s="94" t="s">
        <v>1056</v>
      </c>
      <c r="Q486" s="94" t="e">
        <f>#REF!&amp;" "&amp;#REF!</f>
        <v>#REF!</v>
      </c>
      <c r="R486" s="95" t="s">
        <v>66</v>
      </c>
      <c r="S486" s="87"/>
      <c r="T486" s="57">
        <f t="shared" si="118"/>
        <v>140000000</v>
      </c>
      <c r="U486" s="96" t="str">
        <f t="shared" si="119"/>
        <v>PL</v>
      </c>
      <c r="V486" s="87">
        <v>140000000</v>
      </c>
      <c r="W486" s="97" t="s">
        <v>378</v>
      </c>
      <c r="X486" s="98" t="s">
        <v>138</v>
      </c>
      <c r="Y486" s="88" t="s">
        <v>139</v>
      </c>
      <c r="Z486" s="88">
        <v>1</v>
      </c>
      <c r="AA486" s="88"/>
      <c r="AB486" s="57"/>
      <c r="AC486" s="87"/>
      <c r="AD486" s="87"/>
      <c r="AE486" s="87"/>
      <c r="AF486" s="87"/>
      <c r="AG486" s="87"/>
      <c r="AH486" s="87"/>
      <c r="AI486" s="87"/>
      <c r="AJ486" s="99"/>
      <c r="AK486" s="87"/>
      <c r="AL486" s="57">
        <f t="shared" si="116"/>
        <v>140000000</v>
      </c>
    </row>
    <row r="487" spans="1:38" ht="43.5" thickBot="1" x14ac:dyDescent="0.3">
      <c r="A487" s="90"/>
      <c r="B487" s="90"/>
      <c r="C487" s="90"/>
      <c r="D487" s="90"/>
      <c r="E487" s="90"/>
      <c r="F487" s="90"/>
      <c r="G487" s="91"/>
      <c r="H487" s="91"/>
      <c r="I487" s="92"/>
      <c r="J487" s="92"/>
      <c r="K487" s="122" t="s">
        <v>1124</v>
      </c>
      <c r="L487" s="92" t="str">
        <f>INDEX('[26]PEMELIHARAAN INFRASTRUKTUR'!$D:$D,MATCH('KEGIATAN DBMSDA 2022'!K487,'[26]PEMELIHARAAN INFRASTRUKTUR'!$D:$D,0))</f>
        <v xml:space="preserve">Pengadaan Lampu Penerangan jalan Lingkungan RW 03 Kel. Jatisampurna </v>
      </c>
      <c r="M487" s="122" t="str">
        <f t="shared" si="117"/>
        <v xml:space="preserve">Pengadaan Lampu Penerangan jalan Lingkungan RW 03 Kel. Jatisampurna </v>
      </c>
      <c r="N487" s="92" t="e">
        <f>INDEX([26]!BARU_1[KELURAHAN],MATCH('KEGIATAN DBMSDA 2022'!K487,[26]!BARU_1[JUDUL],0))</f>
        <v>#REF!</v>
      </c>
      <c r="O487" s="93" t="s">
        <v>120</v>
      </c>
      <c r="P487" s="94" t="s">
        <v>1056</v>
      </c>
      <c r="Q487" s="94" t="e">
        <f>#REF!&amp;" "&amp;#REF!</f>
        <v>#REF!</v>
      </c>
      <c r="R487" s="95" t="s">
        <v>66</v>
      </c>
      <c r="S487" s="87"/>
      <c r="T487" s="57">
        <f t="shared" si="118"/>
        <v>140000000</v>
      </c>
      <c r="U487" s="96" t="str">
        <f t="shared" si="119"/>
        <v>PL</v>
      </c>
      <c r="V487" s="87">
        <v>140000000</v>
      </c>
      <c r="W487" s="97" t="s">
        <v>378</v>
      </c>
      <c r="X487" s="98" t="s">
        <v>138</v>
      </c>
      <c r="Y487" s="88" t="s">
        <v>139</v>
      </c>
      <c r="Z487" s="88">
        <v>1</v>
      </c>
      <c r="AA487" s="88"/>
      <c r="AB487" s="57"/>
      <c r="AC487" s="87"/>
      <c r="AD487" s="87"/>
      <c r="AE487" s="87"/>
      <c r="AF487" s="87"/>
      <c r="AG487" s="87"/>
      <c r="AH487" s="87"/>
      <c r="AI487" s="87"/>
      <c r="AJ487" s="99"/>
      <c r="AK487" s="87"/>
      <c r="AL487" s="57">
        <f t="shared" si="116"/>
        <v>140000000</v>
      </c>
    </row>
    <row r="488" spans="1:38" ht="43.5" thickBot="1" x14ac:dyDescent="0.3">
      <c r="A488" s="90"/>
      <c r="B488" s="90"/>
      <c r="C488" s="90"/>
      <c r="D488" s="90"/>
      <c r="E488" s="90"/>
      <c r="F488" s="90"/>
      <c r="G488" s="91"/>
      <c r="H488" s="91"/>
      <c r="I488" s="92"/>
      <c r="J488" s="92"/>
      <c r="K488" s="122" t="s">
        <v>1125</v>
      </c>
      <c r="L488" s="92" t="str">
        <f>INDEX('[26]PEMELIHARAAN INFRASTRUKTUR'!$D:$D,MATCH('KEGIATAN DBMSDA 2022'!K488,'[26]PEMELIHARAAN INFRASTRUKTUR'!$D:$D,0))</f>
        <v xml:space="preserve">Pengadaan Lampu Penerangan jalan Lingkungan RW 05 Kel. Jatisampurna </v>
      </c>
      <c r="M488" s="122" t="str">
        <f t="shared" si="117"/>
        <v xml:space="preserve">Pengadaan Lampu Penerangan jalan Lingkungan RW 05 Kel. Jatisampurna </v>
      </c>
      <c r="N488" s="92" t="e">
        <f>INDEX([26]!BARU_1[KELURAHAN],MATCH('KEGIATAN DBMSDA 2022'!K488,[26]!BARU_1[JUDUL],0))</f>
        <v>#REF!</v>
      </c>
      <c r="O488" s="93" t="s">
        <v>120</v>
      </c>
      <c r="P488" s="94" t="s">
        <v>1056</v>
      </c>
      <c r="Q488" s="94" t="e">
        <f>#REF!&amp;" "&amp;#REF!</f>
        <v>#REF!</v>
      </c>
      <c r="R488" s="95" t="s">
        <v>66</v>
      </c>
      <c r="S488" s="87"/>
      <c r="T488" s="57">
        <f t="shared" si="118"/>
        <v>140000000</v>
      </c>
      <c r="U488" s="96" t="str">
        <f t="shared" si="119"/>
        <v>PL</v>
      </c>
      <c r="V488" s="87">
        <v>140000000</v>
      </c>
      <c r="W488" s="97" t="s">
        <v>378</v>
      </c>
      <c r="X488" s="98" t="s">
        <v>138</v>
      </c>
      <c r="Y488" s="88" t="s">
        <v>139</v>
      </c>
      <c r="Z488" s="88">
        <v>1</v>
      </c>
      <c r="AA488" s="88"/>
      <c r="AB488" s="57"/>
      <c r="AC488" s="87"/>
      <c r="AD488" s="87"/>
      <c r="AE488" s="87"/>
      <c r="AF488" s="87"/>
      <c r="AG488" s="87"/>
      <c r="AH488" s="87"/>
      <c r="AI488" s="87"/>
      <c r="AJ488" s="99"/>
      <c r="AK488" s="87"/>
      <c r="AL488" s="57">
        <f t="shared" si="116"/>
        <v>140000000</v>
      </c>
    </row>
    <row r="489" spans="1:38" ht="43.5" thickBot="1" x14ac:dyDescent="0.3">
      <c r="A489" s="90"/>
      <c r="B489" s="90"/>
      <c r="C489" s="90"/>
      <c r="D489" s="90"/>
      <c r="E489" s="90"/>
      <c r="F489" s="90"/>
      <c r="G489" s="91"/>
      <c r="H489" s="91"/>
      <c r="I489" s="92"/>
      <c r="J489" s="92"/>
      <c r="K489" s="122" t="s">
        <v>1126</v>
      </c>
      <c r="L489" s="92" t="str">
        <f>INDEX('[26]PEMELIHARAAN INFRASTRUKTUR'!$D:$D,MATCH('KEGIATAN DBMSDA 2022'!K489,'[26]PEMELIHARAAN INFRASTRUKTUR'!$D:$D,0))</f>
        <v xml:space="preserve">Pengadaan Lampu Penerangan jalan Lingkungan RW 07 Kel. Jatisampurna </v>
      </c>
      <c r="M489" s="122" t="str">
        <f t="shared" si="117"/>
        <v xml:space="preserve">Pengadaan Lampu Penerangan jalan Lingkungan RW 07 Kel. Jatisampurna </v>
      </c>
      <c r="N489" s="92" t="e">
        <f>INDEX([26]!BARU_1[KELURAHAN],MATCH('KEGIATAN DBMSDA 2022'!K489,[26]!BARU_1[JUDUL],0))</f>
        <v>#REF!</v>
      </c>
      <c r="O489" s="93" t="s">
        <v>120</v>
      </c>
      <c r="P489" s="94" t="s">
        <v>1056</v>
      </c>
      <c r="Q489" s="94" t="e">
        <f>#REF!&amp;" "&amp;#REF!</f>
        <v>#REF!</v>
      </c>
      <c r="R489" s="95" t="s">
        <v>66</v>
      </c>
      <c r="S489" s="87"/>
      <c r="T489" s="57">
        <f t="shared" si="118"/>
        <v>140000000</v>
      </c>
      <c r="U489" s="96" t="str">
        <f t="shared" si="119"/>
        <v>PL</v>
      </c>
      <c r="V489" s="87">
        <v>140000000</v>
      </c>
      <c r="W489" s="97" t="s">
        <v>378</v>
      </c>
      <c r="X489" s="98" t="s">
        <v>138</v>
      </c>
      <c r="Y489" s="88" t="s">
        <v>139</v>
      </c>
      <c r="Z489" s="88">
        <v>1</v>
      </c>
      <c r="AA489" s="88"/>
      <c r="AB489" s="57"/>
      <c r="AC489" s="87"/>
      <c r="AD489" s="87"/>
      <c r="AE489" s="87"/>
      <c r="AF489" s="87"/>
      <c r="AG489" s="87"/>
      <c r="AH489" s="87"/>
      <c r="AI489" s="87"/>
      <c r="AJ489" s="99"/>
      <c r="AK489" s="87"/>
      <c r="AL489" s="57">
        <f t="shared" si="116"/>
        <v>140000000</v>
      </c>
    </row>
    <row r="490" spans="1:38" ht="43.5" thickBot="1" x14ac:dyDescent="0.3">
      <c r="A490" s="90"/>
      <c r="B490" s="90"/>
      <c r="C490" s="90"/>
      <c r="D490" s="90"/>
      <c r="E490" s="90"/>
      <c r="F490" s="90"/>
      <c r="G490" s="91"/>
      <c r="H490" s="91"/>
      <c r="I490" s="92"/>
      <c r="J490" s="92"/>
      <c r="K490" s="122" t="s">
        <v>1127</v>
      </c>
      <c r="L490" s="92" t="str">
        <f>INDEX('[26]PEMELIHARAAN INFRASTRUKTUR'!$D:$D,MATCH('KEGIATAN DBMSDA 2022'!K490,'[26]PEMELIHARAAN INFRASTRUKTUR'!$D:$D,0))</f>
        <v>Pengadaan Lampu Penerangan jalan Lingkungan RW 09 Kel. Jatisampurna</v>
      </c>
      <c r="M490" s="122" t="str">
        <f t="shared" si="117"/>
        <v>Pengadaan Lampu Penerangan jalan Lingkungan RW 09 Kel. Jatisampurna</v>
      </c>
      <c r="N490" s="92" t="e">
        <f>INDEX([26]!BARU_1[KELURAHAN],MATCH('KEGIATAN DBMSDA 2022'!K490,[26]!BARU_1[JUDUL],0))</f>
        <v>#REF!</v>
      </c>
      <c r="O490" s="93" t="s">
        <v>120</v>
      </c>
      <c r="P490" s="94" t="s">
        <v>182</v>
      </c>
      <c r="Q490" s="94" t="e">
        <f>#REF!&amp;" "&amp;#REF!</f>
        <v>#REF!</v>
      </c>
      <c r="R490" s="95" t="s">
        <v>66</v>
      </c>
      <c r="S490" s="87"/>
      <c r="T490" s="57">
        <f t="shared" si="118"/>
        <v>140000000</v>
      </c>
      <c r="U490" s="96" t="str">
        <f t="shared" si="119"/>
        <v>PL</v>
      </c>
      <c r="V490" s="87">
        <v>140000000</v>
      </c>
      <c r="W490" s="97" t="s">
        <v>378</v>
      </c>
      <c r="X490" s="98" t="s">
        <v>138</v>
      </c>
      <c r="Y490" s="88" t="s">
        <v>139</v>
      </c>
      <c r="Z490" s="88">
        <v>1</v>
      </c>
      <c r="AA490" s="88"/>
      <c r="AB490" s="57"/>
      <c r="AC490" s="87"/>
      <c r="AD490" s="87"/>
      <c r="AE490" s="87"/>
      <c r="AF490" s="87"/>
      <c r="AG490" s="87"/>
      <c r="AH490" s="87"/>
      <c r="AI490" s="87"/>
      <c r="AJ490" s="99"/>
      <c r="AK490" s="87"/>
      <c r="AL490" s="57">
        <f t="shared" si="116"/>
        <v>140000000</v>
      </c>
    </row>
    <row r="491" spans="1:38" ht="43.5" thickBot="1" x14ac:dyDescent="0.3">
      <c r="A491" s="90"/>
      <c r="B491" s="90"/>
      <c r="C491" s="90"/>
      <c r="D491" s="90"/>
      <c r="E491" s="90"/>
      <c r="F491" s="90"/>
      <c r="G491" s="91"/>
      <c r="H491" s="91"/>
      <c r="I491" s="92"/>
      <c r="J491" s="92"/>
      <c r="K491" s="122" t="s">
        <v>1128</v>
      </c>
      <c r="L491" s="92" t="str">
        <f>INDEX('[26]PEMELIHARAAN INFRASTRUKTUR'!$D:$D,MATCH('KEGIATAN DBMSDA 2022'!K491,'[26]PEMELIHARAAN INFRASTRUKTUR'!$D:$D,0))</f>
        <v>Pengadaan Lampu Penerangan jalan Umum Perum Kranggan Permai RW 12 Kel. Jatisampurna</v>
      </c>
      <c r="M491" s="122" t="str">
        <f t="shared" si="117"/>
        <v>Pengadaan Lampu Penerangan jalan Umum Perum Kranggan Permai RW 12 Kel. Jatisampurna</v>
      </c>
      <c r="N491" s="92" t="e">
        <f>INDEX([26]!BARU_1[KELURAHAN],MATCH('KEGIATAN DBMSDA 2022'!K491,[26]!BARU_1[JUDUL],0))</f>
        <v>#REF!</v>
      </c>
      <c r="O491" s="93" t="s">
        <v>120</v>
      </c>
      <c r="P491" s="94" t="s">
        <v>1056</v>
      </c>
      <c r="Q491" s="94" t="e">
        <f>#REF!&amp;" "&amp;#REF!</f>
        <v>#REF!</v>
      </c>
      <c r="R491" s="95" t="s">
        <v>66</v>
      </c>
      <c r="S491" s="87"/>
      <c r="T491" s="57">
        <f t="shared" si="118"/>
        <v>140000000</v>
      </c>
      <c r="U491" s="96" t="str">
        <f t="shared" si="119"/>
        <v>PL</v>
      </c>
      <c r="V491" s="87">
        <v>140000000</v>
      </c>
      <c r="W491" s="97" t="s">
        <v>378</v>
      </c>
      <c r="X491" s="98" t="s">
        <v>138</v>
      </c>
      <c r="Y491" s="88" t="s">
        <v>139</v>
      </c>
      <c r="Z491" s="88">
        <v>1</v>
      </c>
      <c r="AA491" s="88"/>
      <c r="AB491" s="57"/>
      <c r="AC491" s="87"/>
      <c r="AD491" s="87"/>
      <c r="AE491" s="87"/>
      <c r="AF491" s="87"/>
      <c r="AG491" s="87"/>
      <c r="AH491" s="87"/>
      <c r="AI491" s="87"/>
      <c r="AJ491" s="99"/>
      <c r="AK491" s="87"/>
      <c r="AL491" s="57">
        <f t="shared" si="116"/>
        <v>140000000</v>
      </c>
    </row>
    <row r="492" spans="1:38" ht="43.5" thickBot="1" x14ac:dyDescent="0.3">
      <c r="A492" s="90"/>
      <c r="B492" s="90"/>
      <c r="C492" s="90"/>
      <c r="D492" s="90"/>
      <c r="E492" s="90"/>
      <c r="F492" s="90"/>
      <c r="G492" s="91"/>
      <c r="H492" s="91"/>
      <c r="I492" s="92"/>
      <c r="J492" s="92"/>
      <c r="K492" s="122" t="s">
        <v>1129</v>
      </c>
      <c r="L492" s="92" t="str">
        <f>INDEX('[26]PEMELIHARAAN INFRASTRUKTUR'!$D:$D,MATCH('KEGIATAN DBMSDA 2022'!K492,'[26]PEMELIHARAAN INFRASTRUKTUR'!$D:$D,0))</f>
        <v xml:space="preserve">Pengadaan Lampu Penerangan Jalan (PJU) RT 01, 03, 05, 06 dan 09 RW 14 Perum Kranggan Permai Kel. Jatisampurna </v>
      </c>
      <c r="M492" s="122" t="str">
        <f t="shared" si="117"/>
        <v xml:space="preserve">Pengadaan Lampu Penerangan Jalan (PJU) RT 01, 03, 05, 06 dan 09 RW 14 Perum Kranggan Permai Kel. Jatisampurna </v>
      </c>
      <c r="N492" s="92" t="e">
        <f>INDEX([26]!BARU_1[KELURAHAN],MATCH('KEGIATAN DBMSDA 2022'!K492,[26]!BARU_1[JUDUL],0))</f>
        <v>#REF!</v>
      </c>
      <c r="O492" s="93" t="s">
        <v>120</v>
      </c>
      <c r="P492" s="94" t="s">
        <v>1130</v>
      </c>
      <c r="Q492" s="94" t="e">
        <f>#REF!&amp;" "&amp;#REF!</f>
        <v>#REF!</v>
      </c>
      <c r="R492" s="95" t="s">
        <v>66</v>
      </c>
      <c r="S492" s="87"/>
      <c r="T492" s="57">
        <f t="shared" si="118"/>
        <v>200000000</v>
      </c>
      <c r="U492" s="96" t="str">
        <f t="shared" si="119"/>
        <v>PL</v>
      </c>
      <c r="V492" s="87">
        <v>200000000</v>
      </c>
      <c r="W492" s="97" t="s">
        <v>378</v>
      </c>
      <c r="X492" s="98" t="s">
        <v>138</v>
      </c>
      <c r="Y492" s="88" t="s">
        <v>139</v>
      </c>
      <c r="Z492" s="88">
        <v>1</v>
      </c>
      <c r="AA492" s="88"/>
      <c r="AB492" s="57"/>
      <c r="AC492" s="87"/>
      <c r="AD492" s="87"/>
      <c r="AE492" s="87"/>
      <c r="AF492" s="87"/>
      <c r="AG492" s="87"/>
      <c r="AH492" s="87"/>
      <c r="AI492" s="87"/>
      <c r="AJ492" s="99"/>
      <c r="AK492" s="87"/>
      <c r="AL492" s="57">
        <f t="shared" si="116"/>
        <v>200000000</v>
      </c>
    </row>
    <row r="493" spans="1:38" ht="43.5" thickBot="1" x14ac:dyDescent="0.3">
      <c r="A493" s="90"/>
      <c r="B493" s="90"/>
      <c r="C493" s="90"/>
      <c r="D493" s="90"/>
      <c r="E493" s="90"/>
      <c r="F493" s="90"/>
      <c r="G493" s="91"/>
      <c r="H493" s="91"/>
      <c r="I493" s="92"/>
      <c r="J493" s="92"/>
      <c r="K493" s="122" t="s">
        <v>1131</v>
      </c>
      <c r="L493" s="92" t="str">
        <f>INDEX('[26]PEMELIHARAAN INFRASTRUKTUR'!$D:$D,MATCH('KEGIATAN DBMSDA 2022'!K493,'[26]PEMELIHARAAN INFRASTRUKTUR'!$D:$D,0))</f>
        <v xml:space="preserve">Pengadaan Lampu Penerangan Jalan (PJU) RW 15 Perum Kranggan Permai Kel. Jatisampurna </v>
      </c>
      <c r="M493" s="122" t="str">
        <f t="shared" si="117"/>
        <v xml:space="preserve">Pengadaan Lampu Penerangan Jalan (PJU) RW 15 Perum Kranggan Permai Kel. Jatisampurna </v>
      </c>
      <c r="N493" s="92" t="e">
        <f>INDEX([26]!BARU_1[KELURAHAN],MATCH('KEGIATAN DBMSDA 2022'!K493,[26]!BARU_1[JUDUL],0))</f>
        <v>#REF!</v>
      </c>
      <c r="O493" s="93" t="s">
        <v>120</v>
      </c>
      <c r="P493" s="94" t="s">
        <v>1130</v>
      </c>
      <c r="Q493" s="94" t="e">
        <f>#REF!&amp;" "&amp;#REF!</f>
        <v>#REF!</v>
      </c>
      <c r="R493" s="95" t="s">
        <v>66</v>
      </c>
      <c r="S493" s="87"/>
      <c r="T493" s="57">
        <f t="shared" si="118"/>
        <v>200000000</v>
      </c>
      <c r="U493" s="96" t="str">
        <f t="shared" si="119"/>
        <v>PL</v>
      </c>
      <c r="V493" s="87">
        <v>200000000</v>
      </c>
      <c r="W493" s="97" t="s">
        <v>378</v>
      </c>
      <c r="X493" s="98" t="s">
        <v>138</v>
      </c>
      <c r="Y493" s="88" t="s">
        <v>139</v>
      </c>
      <c r="Z493" s="88">
        <v>1</v>
      </c>
      <c r="AA493" s="88"/>
      <c r="AB493" s="57"/>
      <c r="AC493" s="87"/>
      <c r="AD493" s="87"/>
      <c r="AE493" s="87"/>
      <c r="AF493" s="87"/>
      <c r="AG493" s="87"/>
      <c r="AH493" s="87"/>
      <c r="AI493" s="87"/>
      <c r="AJ493" s="99"/>
      <c r="AK493" s="87"/>
      <c r="AL493" s="57">
        <f t="shared" si="116"/>
        <v>200000000</v>
      </c>
    </row>
    <row r="494" spans="1:38" ht="43.5" thickBot="1" x14ac:dyDescent="0.3">
      <c r="A494" s="90"/>
      <c r="B494" s="90"/>
      <c r="C494" s="90"/>
      <c r="D494" s="90"/>
      <c r="E494" s="90"/>
      <c r="F494" s="90"/>
      <c r="G494" s="91"/>
      <c r="H494" s="91"/>
      <c r="I494" s="92"/>
      <c r="J494" s="92"/>
      <c r="K494" s="122" t="s">
        <v>1132</v>
      </c>
      <c r="L494" s="92" t="str">
        <f>INDEX('[26]PEMELIHARAAN INFRASTRUKTUR'!$D:$D,MATCH('KEGIATAN DBMSDA 2022'!K494,'[26]PEMELIHARAAN INFRASTRUKTUR'!$D:$D,0))</f>
        <v xml:space="preserve">Pengadaan Lampu Penerangan Jalan RW 19 Perum Permata Cibubur Kel. Jatisampurna </v>
      </c>
      <c r="M494" s="122" t="str">
        <f t="shared" si="117"/>
        <v xml:space="preserve">Pengadaan Lampu Penerangan Jalan RW 19 Perum Permata Cibubur Kel. Jatisampurna </v>
      </c>
      <c r="N494" s="92" t="e">
        <f>INDEX([26]!BARU_1[KELURAHAN],MATCH('KEGIATAN DBMSDA 2022'!K494,[26]!BARU_1[JUDUL],0))</f>
        <v>#REF!</v>
      </c>
      <c r="O494" s="93" t="s">
        <v>120</v>
      </c>
      <c r="P494" s="94" t="s">
        <v>1130</v>
      </c>
      <c r="Q494" s="94" t="e">
        <f>#REF!&amp;" "&amp;#REF!</f>
        <v>#REF!</v>
      </c>
      <c r="R494" s="95" t="s">
        <v>66</v>
      </c>
      <c r="S494" s="87"/>
      <c r="T494" s="57">
        <f t="shared" si="118"/>
        <v>140000000</v>
      </c>
      <c r="U494" s="96" t="str">
        <f t="shared" si="119"/>
        <v>PL</v>
      </c>
      <c r="V494" s="87">
        <v>140000000</v>
      </c>
      <c r="W494" s="97" t="s">
        <v>378</v>
      </c>
      <c r="X494" s="98" t="s">
        <v>138</v>
      </c>
      <c r="Y494" s="88" t="s">
        <v>139</v>
      </c>
      <c r="Z494" s="88">
        <v>1</v>
      </c>
      <c r="AA494" s="88"/>
      <c r="AB494" s="57"/>
      <c r="AC494" s="87"/>
      <c r="AD494" s="87"/>
      <c r="AE494" s="87"/>
      <c r="AF494" s="87"/>
      <c r="AG494" s="87"/>
      <c r="AH494" s="87"/>
      <c r="AI494" s="87"/>
      <c r="AJ494" s="99"/>
      <c r="AK494" s="87"/>
      <c r="AL494" s="57">
        <f t="shared" si="116"/>
        <v>140000000</v>
      </c>
    </row>
    <row r="495" spans="1:38" ht="43.5" thickBot="1" x14ac:dyDescent="0.3">
      <c r="A495" s="90"/>
      <c r="B495" s="90"/>
      <c r="C495" s="90"/>
      <c r="D495" s="90"/>
      <c r="E495" s="90"/>
      <c r="F495" s="90"/>
      <c r="G495" s="91"/>
      <c r="H495" s="91"/>
      <c r="I495" s="92"/>
      <c r="J495" s="92"/>
      <c r="K495" s="122" t="s">
        <v>1133</v>
      </c>
      <c r="L495" s="92" t="str">
        <f>INDEX('[26]PEMELIHARAAN INFRASTRUKTUR'!$D:$D,MATCH('KEGIATAN DBMSDA 2022'!K495,'[26]PEMELIHARAAN INFRASTRUKTUR'!$D:$D,0))</f>
        <v>Pengadaan Lampu Penerangan jalan Lingkungan RW 01 Kel. Jatikarya</v>
      </c>
      <c r="M495" s="122" t="str">
        <f t="shared" si="117"/>
        <v>Pengadaan Lampu Penerangan jalan Lingkungan RW 01 Kel. Jatikarya</v>
      </c>
      <c r="N495" s="92" t="e">
        <f>INDEX([26]!BARU_1[KELURAHAN],MATCH('KEGIATAN DBMSDA 2022'!K495,[26]!BARU_1[JUDUL],0))</f>
        <v>#REF!</v>
      </c>
      <c r="O495" s="93" t="s">
        <v>120</v>
      </c>
      <c r="P495" s="94" t="s">
        <v>1130</v>
      </c>
      <c r="Q495" s="94" t="e">
        <f>#REF!&amp;" "&amp;#REF!</f>
        <v>#REF!</v>
      </c>
      <c r="R495" s="95" t="s">
        <v>66</v>
      </c>
      <c r="S495" s="87"/>
      <c r="T495" s="57">
        <f t="shared" si="118"/>
        <v>100000000</v>
      </c>
      <c r="U495" s="96" t="str">
        <f t="shared" si="119"/>
        <v>PL</v>
      </c>
      <c r="V495" s="87">
        <v>100000000</v>
      </c>
      <c r="W495" s="97" t="s">
        <v>378</v>
      </c>
      <c r="X495" s="98" t="s">
        <v>138</v>
      </c>
      <c r="Y495" s="88" t="s">
        <v>139</v>
      </c>
      <c r="Z495" s="88">
        <v>1</v>
      </c>
      <c r="AA495" s="88"/>
      <c r="AB495" s="57"/>
      <c r="AC495" s="87"/>
      <c r="AD495" s="87"/>
      <c r="AE495" s="87"/>
      <c r="AF495" s="87"/>
      <c r="AG495" s="87"/>
      <c r="AH495" s="87"/>
      <c r="AI495" s="87"/>
      <c r="AJ495" s="99"/>
      <c r="AK495" s="87"/>
      <c r="AL495" s="57">
        <f t="shared" si="116"/>
        <v>100000000</v>
      </c>
    </row>
    <row r="496" spans="1:38" ht="43.5" thickBot="1" x14ac:dyDescent="0.3">
      <c r="A496" s="90"/>
      <c r="B496" s="90"/>
      <c r="C496" s="90"/>
      <c r="D496" s="90"/>
      <c r="E496" s="90"/>
      <c r="F496" s="90"/>
      <c r="G496" s="91"/>
      <c r="H496" s="91"/>
      <c r="I496" s="92"/>
      <c r="J496" s="92"/>
      <c r="K496" s="122" t="s">
        <v>1134</v>
      </c>
      <c r="L496" s="92" t="str">
        <f>INDEX('[26]PEMELIHARAAN INFRASTRUKTUR'!$D:$D,MATCH('KEGIATAN DBMSDA 2022'!K496,'[26]PEMELIHARAAN INFRASTRUKTUR'!$D:$D,0))</f>
        <v>Pengadaan Lampu Penerangan jalan Lingkungan RW 04 Kel. Jatikarya</v>
      </c>
      <c r="M496" s="122" t="str">
        <f t="shared" si="117"/>
        <v>Pengadaan Lampu Penerangan jalan Lingkungan RW 04 Kel. Jatikarya</v>
      </c>
      <c r="N496" s="92" t="e">
        <f>INDEX([26]!BARU_1[KELURAHAN],MATCH('KEGIATAN DBMSDA 2022'!K496,[26]!BARU_1[JUDUL],0))</f>
        <v>#REF!</v>
      </c>
      <c r="O496" s="93" t="s">
        <v>120</v>
      </c>
      <c r="P496" s="94" t="s">
        <v>1130</v>
      </c>
      <c r="Q496" s="94" t="e">
        <f>#REF!&amp;" "&amp;#REF!</f>
        <v>#REF!</v>
      </c>
      <c r="R496" s="95" t="s">
        <v>66</v>
      </c>
      <c r="S496" s="87"/>
      <c r="T496" s="57">
        <f t="shared" si="118"/>
        <v>100000000</v>
      </c>
      <c r="U496" s="96" t="str">
        <f t="shared" si="119"/>
        <v>PL</v>
      </c>
      <c r="V496" s="87">
        <v>100000000</v>
      </c>
      <c r="W496" s="97" t="s">
        <v>378</v>
      </c>
      <c r="X496" s="98" t="s">
        <v>138</v>
      </c>
      <c r="Y496" s="88" t="s">
        <v>139</v>
      </c>
      <c r="Z496" s="88">
        <v>1</v>
      </c>
      <c r="AA496" s="88"/>
      <c r="AB496" s="57"/>
      <c r="AC496" s="87"/>
      <c r="AD496" s="87"/>
      <c r="AE496" s="87"/>
      <c r="AF496" s="87"/>
      <c r="AG496" s="87"/>
      <c r="AH496" s="87"/>
      <c r="AI496" s="87"/>
      <c r="AJ496" s="99"/>
      <c r="AK496" s="87"/>
      <c r="AL496" s="57">
        <f t="shared" si="116"/>
        <v>100000000</v>
      </c>
    </row>
    <row r="497" spans="1:38" ht="43.5" thickBot="1" x14ac:dyDescent="0.3">
      <c r="A497" s="90"/>
      <c r="B497" s="90"/>
      <c r="C497" s="90"/>
      <c r="D497" s="90"/>
      <c r="E497" s="90"/>
      <c r="F497" s="90"/>
      <c r="G497" s="91"/>
      <c r="H497" s="91"/>
      <c r="I497" s="92"/>
      <c r="J497" s="92"/>
      <c r="K497" s="122" t="s">
        <v>1135</v>
      </c>
      <c r="L497" s="92" t="str">
        <f>INDEX('[26]PEMELIHARAAN INFRASTRUKTUR'!$D:$D,MATCH('KEGIATAN DBMSDA 2022'!K497,'[26]PEMELIHARAAN INFRASTRUKTUR'!$D:$D,0))</f>
        <v>Pengadaan Lampu Penerangan jalan Lingkungan RW 03 Kel. Jatiranggon</v>
      </c>
      <c r="M497" s="122" t="str">
        <f t="shared" si="117"/>
        <v>Pengadaan Lampu Penerangan jalan Lingkungan RW 03 Kel. Jatiranggon</v>
      </c>
      <c r="N497" s="92" t="e">
        <f>INDEX([26]!BARU_1[KELURAHAN],MATCH('KEGIATAN DBMSDA 2022'!K497,[26]!BARU_1[JUDUL],0))</f>
        <v>#REF!</v>
      </c>
      <c r="O497" s="93" t="s">
        <v>120</v>
      </c>
      <c r="P497" s="94" t="s">
        <v>1130</v>
      </c>
      <c r="Q497" s="94" t="e">
        <f>#REF!&amp;" "&amp;#REF!</f>
        <v>#REF!</v>
      </c>
      <c r="R497" s="95" t="s">
        <v>66</v>
      </c>
      <c r="S497" s="87"/>
      <c r="T497" s="57">
        <f t="shared" si="118"/>
        <v>140000000</v>
      </c>
      <c r="U497" s="96" t="str">
        <f t="shared" si="119"/>
        <v>PL</v>
      </c>
      <c r="V497" s="87">
        <v>140000000</v>
      </c>
      <c r="W497" s="97" t="s">
        <v>378</v>
      </c>
      <c r="X497" s="98" t="s">
        <v>138</v>
      </c>
      <c r="Y497" s="88" t="s">
        <v>139</v>
      </c>
      <c r="Z497" s="88">
        <v>1</v>
      </c>
      <c r="AA497" s="88"/>
      <c r="AB497" s="57"/>
      <c r="AC497" s="87"/>
      <c r="AD497" s="87"/>
      <c r="AE497" s="87"/>
      <c r="AF497" s="87"/>
      <c r="AG497" s="87"/>
      <c r="AH497" s="87"/>
      <c r="AI497" s="87"/>
      <c r="AJ497" s="99"/>
      <c r="AK497" s="87"/>
      <c r="AL497" s="57">
        <f t="shared" si="116"/>
        <v>140000000</v>
      </c>
    </row>
    <row r="498" spans="1:38" ht="57.75" thickBot="1" x14ac:dyDescent="0.3">
      <c r="A498" s="68" t="s">
        <v>33</v>
      </c>
      <c r="B498" s="68" t="s">
        <v>1009</v>
      </c>
      <c r="C498" s="68" t="s">
        <v>83</v>
      </c>
      <c r="D498" s="68" t="s">
        <v>37</v>
      </c>
      <c r="E498" s="68" t="s">
        <v>35</v>
      </c>
      <c r="F498" s="69" t="s">
        <v>1009</v>
      </c>
      <c r="G498" s="70"/>
      <c r="H498" s="70"/>
      <c r="I498" s="71" t="s">
        <v>1136</v>
      </c>
      <c r="J498" s="71"/>
      <c r="K498" s="72"/>
      <c r="L498" s="72"/>
      <c r="M498" s="72"/>
      <c r="N498" s="73"/>
      <c r="O498" s="73"/>
      <c r="P498" s="74"/>
      <c r="Q498" s="74"/>
      <c r="R498" s="75" t="s">
        <v>43</v>
      </c>
      <c r="S498" s="76">
        <f>SUBTOTAL(9,S499)</f>
        <v>500000000</v>
      </c>
      <c r="T498" s="76">
        <f t="shared" ref="T498:V498" si="120">SUBTOTAL(9,T499)</f>
        <v>500000000</v>
      </c>
      <c r="U498" s="76"/>
      <c r="V498" s="76">
        <f t="shared" si="120"/>
        <v>0</v>
      </c>
      <c r="W498" s="76"/>
      <c r="X498" s="108"/>
      <c r="Y498" s="77"/>
      <c r="Z498" s="76">
        <f t="shared" ref="Z498" si="121">SUBTOTAL(9,Z499)</f>
        <v>1</v>
      </c>
      <c r="AA498" s="77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8"/>
    </row>
    <row r="499" spans="1:38" ht="43.5" thickBot="1" x14ac:dyDescent="0.3">
      <c r="A499" s="90"/>
      <c r="B499" s="90"/>
      <c r="C499" s="90"/>
      <c r="D499" s="90"/>
      <c r="E499" s="90"/>
      <c r="F499" s="90"/>
      <c r="G499" s="91"/>
      <c r="H499" s="91"/>
      <c r="I499" s="92"/>
      <c r="J499" s="92"/>
      <c r="K499" s="122" t="s">
        <v>1137</v>
      </c>
      <c r="L499" s="122"/>
      <c r="M499" s="122" t="s">
        <v>1138</v>
      </c>
      <c r="N499" s="123"/>
      <c r="O499" s="123"/>
      <c r="P499" s="94"/>
      <c r="Q499" s="94"/>
      <c r="R499" s="95" t="s">
        <v>66</v>
      </c>
      <c r="S499" s="87">
        <v>500000000</v>
      </c>
      <c r="T499" s="57">
        <f>S499+V499</f>
        <v>500000000</v>
      </c>
      <c r="U499" s="57"/>
      <c r="V499" s="87"/>
      <c r="W499" s="97"/>
      <c r="X499" s="98"/>
      <c r="Y499" s="96" t="s">
        <v>115</v>
      </c>
      <c r="Z499" s="88">
        <v>1</v>
      </c>
      <c r="AA499" s="96"/>
      <c r="AB499" s="57"/>
      <c r="AC499" s="87"/>
      <c r="AD499" s="87"/>
      <c r="AE499" s="87"/>
      <c r="AF499" s="87"/>
      <c r="AG499" s="87"/>
      <c r="AH499" s="87"/>
      <c r="AI499" s="87"/>
      <c r="AJ499" s="99"/>
      <c r="AK499" s="87"/>
      <c r="AL499" s="57">
        <f>T499-AB499-AE499-AH499-AI499-AJ499-AK499</f>
        <v>500000000</v>
      </c>
    </row>
    <row r="500" spans="1:38" ht="57" customHeight="1" thickBot="1" x14ac:dyDescent="0.3">
      <c r="A500" s="25" t="s">
        <v>33</v>
      </c>
      <c r="B500" s="26" t="s">
        <v>34</v>
      </c>
      <c r="C500" s="26" t="s">
        <v>1139</v>
      </c>
      <c r="D500" s="25"/>
      <c r="E500" s="25"/>
      <c r="F500" s="25"/>
      <c r="G500" s="27" t="s">
        <v>1140</v>
      </c>
      <c r="H500" s="27"/>
      <c r="I500" s="28"/>
      <c r="J500" s="28"/>
      <c r="K500" s="28"/>
      <c r="L500" s="28"/>
      <c r="M500" s="28"/>
      <c r="N500" s="29"/>
      <c r="O500" s="29" t="s">
        <v>110</v>
      </c>
      <c r="P500" s="30"/>
      <c r="Q500" s="30"/>
      <c r="R500" s="31"/>
      <c r="S500" s="32"/>
      <c r="T500" s="32">
        <f>SUBTOTAL(9,T502:T1032)</f>
        <v>180951629131</v>
      </c>
      <c r="U500" s="32"/>
      <c r="V500" s="32"/>
      <c r="W500" s="35" t="s">
        <v>110</v>
      </c>
      <c r="X500" s="35" t="s">
        <v>110</v>
      </c>
      <c r="Y500" s="35" t="s">
        <v>110</v>
      </c>
      <c r="Z500" s="32">
        <f>SUBTOTAL(9,Z502:Z1032)</f>
        <v>510</v>
      </c>
      <c r="AA500" s="35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spans="1:38" ht="66.75" customHeight="1" thickBot="1" x14ac:dyDescent="0.3">
      <c r="A501" s="36" t="s">
        <v>33</v>
      </c>
      <c r="B501" s="36" t="s">
        <v>34</v>
      </c>
      <c r="C501" s="37" t="s">
        <v>1139</v>
      </c>
      <c r="D501" s="37" t="s">
        <v>37</v>
      </c>
      <c r="E501" s="37" t="s">
        <v>35</v>
      </c>
      <c r="F501" s="36"/>
      <c r="G501" s="36"/>
      <c r="H501" s="125" t="s">
        <v>1141</v>
      </c>
      <c r="I501" s="39"/>
      <c r="J501" s="39"/>
      <c r="K501" s="39"/>
      <c r="L501" s="39"/>
      <c r="M501" s="39"/>
      <c r="N501" s="40"/>
      <c r="O501" s="40" t="s">
        <v>110</v>
      </c>
      <c r="P501" s="41"/>
      <c r="Q501" s="41"/>
      <c r="R501" s="42"/>
      <c r="S501" s="43"/>
      <c r="T501" s="43"/>
      <c r="U501" s="43"/>
      <c r="V501" s="43"/>
      <c r="W501" s="44"/>
      <c r="X501" s="45"/>
      <c r="Y501" s="46"/>
      <c r="Z501" s="43"/>
      <c r="AA501" s="46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</row>
    <row r="502" spans="1:38" ht="87" customHeight="1" thickBot="1" x14ac:dyDescent="0.3">
      <c r="A502" s="68" t="s">
        <v>33</v>
      </c>
      <c r="B502" s="68" t="s">
        <v>34</v>
      </c>
      <c r="C502" s="68" t="s">
        <v>1139</v>
      </c>
      <c r="D502" s="68" t="s">
        <v>37</v>
      </c>
      <c r="E502" s="69" t="s">
        <v>35</v>
      </c>
      <c r="F502" s="69" t="s">
        <v>35</v>
      </c>
      <c r="G502" s="70"/>
      <c r="H502" s="70"/>
      <c r="I502" s="71" t="s">
        <v>1142</v>
      </c>
      <c r="J502" s="71"/>
      <c r="K502" s="72"/>
      <c r="L502" s="72"/>
      <c r="M502" s="72"/>
      <c r="N502" s="73"/>
      <c r="O502" s="73"/>
      <c r="P502" s="74"/>
      <c r="Q502" s="74"/>
      <c r="R502" s="75" t="s">
        <v>43</v>
      </c>
      <c r="S502" s="76">
        <f>SUBTOTAL(9,S503:S504)</f>
        <v>2500000000</v>
      </c>
      <c r="T502" s="76">
        <f t="shared" ref="T502:V502" si="122">SUBTOTAL(9,T503:T504)</f>
        <v>2500000000</v>
      </c>
      <c r="U502" s="76"/>
      <c r="V502" s="76">
        <f t="shared" si="122"/>
        <v>0</v>
      </c>
      <c r="W502" s="76"/>
      <c r="X502" s="108"/>
      <c r="Y502" s="77"/>
      <c r="Z502" s="76">
        <f t="shared" ref="Z502" si="123">SUBTOTAL(9,Z503:Z504)</f>
        <v>2</v>
      </c>
      <c r="AA502" s="77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8"/>
    </row>
    <row r="503" spans="1:38" ht="43.5" thickBot="1" x14ac:dyDescent="0.3">
      <c r="A503" s="90"/>
      <c r="B503" s="90"/>
      <c r="C503" s="90"/>
      <c r="D503" s="90"/>
      <c r="E503" s="90"/>
      <c r="F503" s="90"/>
      <c r="G503" s="91"/>
      <c r="H503" s="91"/>
      <c r="I503" s="92"/>
      <c r="J503" s="92"/>
      <c r="K503" s="92" t="s">
        <v>1143</v>
      </c>
      <c r="L503" s="92"/>
      <c r="M503" s="92" t="str">
        <f>K503</f>
        <v>Perencanaan Teknis dan DED Jalan Kota</v>
      </c>
      <c r="N503" s="93"/>
      <c r="O503" s="93"/>
      <c r="P503" s="120" t="s">
        <v>114</v>
      </c>
      <c r="Q503" s="120"/>
      <c r="R503" s="95" t="s">
        <v>66</v>
      </c>
      <c r="S503" s="87">
        <v>1500000000</v>
      </c>
      <c r="T503" s="57">
        <f t="shared" ref="T503:T504" si="124">S503+V503</f>
        <v>1500000000</v>
      </c>
      <c r="U503" s="57"/>
      <c r="V503" s="87"/>
      <c r="W503" s="97"/>
      <c r="X503" s="98"/>
      <c r="Y503" s="88" t="s">
        <v>115</v>
      </c>
      <c r="Z503" s="88">
        <v>1</v>
      </c>
      <c r="AA503" s="88"/>
      <c r="AB503" s="57"/>
      <c r="AC503" s="87"/>
      <c r="AD503" s="87"/>
      <c r="AE503" s="87"/>
      <c r="AF503" s="87"/>
      <c r="AG503" s="87"/>
      <c r="AH503" s="87"/>
      <c r="AI503" s="87"/>
      <c r="AJ503" s="99"/>
      <c r="AK503" s="87"/>
      <c r="AL503" s="57">
        <f t="shared" ref="AL503:AL504" si="125">T503-AB503-AE503-AH503-AI503-AJ503-AK503</f>
        <v>1500000000</v>
      </c>
    </row>
    <row r="504" spans="1:38" ht="43.5" thickBot="1" x14ac:dyDescent="0.3">
      <c r="A504" s="90"/>
      <c r="B504" s="90"/>
      <c r="C504" s="90"/>
      <c r="D504" s="90"/>
      <c r="E504" s="90"/>
      <c r="F504" s="90"/>
      <c r="G504" s="91"/>
      <c r="H504" s="91"/>
      <c r="I504" s="92"/>
      <c r="J504" s="92"/>
      <c r="K504" s="92" t="s">
        <v>1144</v>
      </c>
      <c r="L504" s="92"/>
      <c r="M504" s="92" t="str">
        <f>K504</f>
        <v>Perencanaan Teknis dan DED Prasarana Infrastruktur Transportasi</v>
      </c>
      <c r="N504" s="93"/>
      <c r="O504" s="93"/>
      <c r="P504" s="120" t="s">
        <v>1145</v>
      </c>
      <c r="Q504" s="120"/>
      <c r="R504" s="95" t="s">
        <v>66</v>
      </c>
      <c r="S504" s="87">
        <v>1000000000</v>
      </c>
      <c r="T504" s="57">
        <f t="shared" si="124"/>
        <v>1000000000</v>
      </c>
      <c r="U504" s="57"/>
      <c r="V504" s="87"/>
      <c r="W504" s="97"/>
      <c r="X504" s="98"/>
      <c r="Y504" s="88" t="s">
        <v>115</v>
      </c>
      <c r="Z504" s="88">
        <v>1</v>
      </c>
      <c r="AA504" s="88"/>
      <c r="AB504" s="57"/>
      <c r="AC504" s="87"/>
      <c r="AD504" s="87"/>
      <c r="AE504" s="87"/>
      <c r="AF504" s="87"/>
      <c r="AG504" s="87"/>
      <c r="AH504" s="87"/>
      <c r="AI504" s="87"/>
      <c r="AJ504" s="99"/>
      <c r="AK504" s="87"/>
      <c r="AL504" s="57">
        <f t="shared" si="125"/>
        <v>1000000000</v>
      </c>
    </row>
    <row r="505" spans="1:38" ht="33" customHeight="1" thickBot="1" x14ac:dyDescent="0.3">
      <c r="A505" s="68" t="s">
        <v>33</v>
      </c>
      <c r="B505" s="68" t="s">
        <v>34</v>
      </c>
      <c r="C505" s="68" t="s">
        <v>1139</v>
      </c>
      <c r="D505" s="68" t="s">
        <v>37</v>
      </c>
      <c r="E505" s="68" t="s">
        <v>35</v>
      </c>
      <c r="F505" s="69" t="s">
        <v>92</v>
      </c>
      <c r="G505" s="70"/>
      <c r="H505" s="70"/>
      <c r="I505" s="71" t="s">
        <v>1146</v>
      </c>
      <c r="J505" s="71"/>
      <c r="K505" s="72"/>
      <c r="L505" s="72"/>
      <c r="M505" s="72"/>
      <c r="N505" s="73"/>
      <c r="O505" s="73"/>
      <c r="P505" s="74"/>
      <c r="Q505" s="74"/>
      <c r="R505" s="75"/>
      <c r="S505" s="76"/>
      <c r="T505" s="78">
        <f>SUBTOTAL(9,T506)</f>
        <v>2322348122</v>
      </c>
      <c r="U505" s="78"/>
      <c r="V505" s="76"/>
      <c r="W505" s="76"/>
      <c r="X505" s="108"/>
      <c r="Y505" s="77"/>
      <c r="Z505" s="78">
        <f>SUBTOTAL(9,Z506)</f>
        <v>1</v>
      </c>
      <c r="AA505" s="77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8"/>
    </row>
    <row r="506" spans="1:38" s="89" customFormat="1" ht="43.5" thickBot="1" x14ac:dyDescent="0.3">
      <c r="A506" s="79"/>
      <c r="B506" s="79"/>
      <c r="C506" s="79"/>
      <c r="D506" s="79"/>
      <c r="E506" s="79"/>
      <c r="F506" s="79"/>
      <c r="G506" s="81"/>
      <c r="H506" s="81"/>
      <c r="I506" s="82"/>
      <c r="J506" s="82"/>
      <c r="K506" s="83" t="s">
        <v>1147</v>
      </c>
      <c r="L506" s="83"/>
      <c r="M506" s="83" t="str">
        <f>K506</f>
        <v>Penunjang Kegiatan Perencanaan dan Pengendalian</v>
      </c>
      <c r="N506" s="84"/>
      <c r="O506" s="84"/>
      <c r="P506" s="126" t="s">
        <v>49</v>
      </c>
      <c r="Q506" s="126"/>
      <c r="R506" s="86" t="s">
        <v>43</v>
      </c>
      <c r="S506" s="87">
        <v>2222251665</v>
      </c>
      <c r="T506" s="57">
        <v>2322348122</v>
      </c>
      <c r="U506" s="57"/>
      <c r="V506" s="87">
        <v>100096457</v>
      </c>
      <c r="W506" s="87"/>
      <c r="X506" s="98"/>
      <c r="Y506" s="88" t="s">
        <v>115</v>
      </c>
      <c r="Z506" s="88">
        <v>1</v>
      </c>
      <c r="AA506" s="88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57"/>
    </row>
    <row r="507" spans="1:38" ht="43.5" thickBot="1" x14ac:dyDescent="0.3">
      <c r="A507" s="68" t="s">
        <v>33</v>
      </c>
      <c r="B507" s="68" t="s">
        <v>34</v>
      </c>
      <c r="C507" s="68" t="s">
        <v>1139</v>
      </c>
      <c r="D507" s="68" t="s">
        <v>37</v>
      </c>
      <c r="E507" s="68" t="s">
        <v>35</v>
      </c>
      <c r="F507" s="69" t="s">
        <v>50</v>
      </c>
      <c r="G507" s="70"/>
      <c r="H507" s="70"/>
      <c r="I507" s="71" t="s">
        <v>1148</v>
      </c>
      <c r="J507" s="71"/>
      <c r="K507" s="72"/>
      <c r="L507" s="72"/>
      <c r="M507" s="72"/>
      <c r="N507" s="73"/>
      <c r="O507" s="73" t="s">
        <v>110</v>
      </c>
      <c r="P507" s="74"/>
      <c r="Q507" s="74"/>
      <c r="R507" s="75" t="s">
        <v>43</v>
      </c>
      <c r="S507" s="76">
        <f>SUBTOTAL(9,S508:S523)</f>
        <v>12000000000</v>
      </c>
      <c r="T507" s="76">
        <f>SUBTOTAL(9,T508:T523)</f>
        <v>7110000000</v>
      </c>
      <c r="U507" s="77" t="s">
        <v>110</v>
      </c>
      <c r="V507" s="76">
        <f>SUBTOTAL(9,V508:V523)</f>
        <v>-4890000000</v>
      </c>
      <c r="W507" s="77" t="s">
        <v>110</v>
      </c>
      <c r="X507" s="77" t="s">
        <v>110</v>
      </c>
      <c r="Y507" s="77" t="s">
        <v>110</v>
      </c>
      <c r="Z507" s="76">
        <f>SUBTOTAL(9,Z508:Z523)</f>
        <v>16</v>
      </c>
      <c r="AA507" s="77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8"/>
    </row>
    <row r="508" spans="1:38" ht="43.5" thickBot="1" x14ac:dyDescent="0.3">
      <c r="A508" s="90"/>
      <c r="B508" s="90"/>
      <c r="C508" s="90"/>
      <c r="D508" s="90"/>
      <c r="E508" s="90"/>
      <c r="F508" s="90"/>
      <c r="G508" s="91"/>
      <c r="H508" s="91"/>
      <c r="I508" s="92"/>
      <c r="J508" s="92" t="s">
        <v>1149</v>
      </c>
      <c r="K508" s="92" t="s">
        <v>1150</v>
      </c>
      <c r="L508" s="92" t="e">
        <f>INDEX('[26]GELONDONGAN BM POKIR'!$D:$D,MATCH('KEGIATAN DBMSDA 2022'!K508,'[26]GELONDONGAN BM POKIR'!$D:$D,0))</f>
        <v>#N/A</v>
      </c>
      <c r="M508" s="92" t="str">
        <f>K508</f>
        <v>Lanjutan Pembangunan Jalan SS Rawa Silam Kaliabang Tengah</v>
      </c>
      <c r="N508" s="93"/>
      <c r="O508" s="93" t="s">
        <v>201</v>
      </c>
      <c r="P508" s="127" t="s">
        <v>182</v>
      </c>
      <c r="Q508" s="94" t="e">
        <f>#REF!&amp;" "&amp;#REF!</f>
        <v>#REF!</v>
      </c>
      <c r="R508" s="95" t="s">
        <v>66</v>
      </c>
      <c r="S508" s="57">
        <v>2000000000</v>
      </c>
      <c r="T508" s="57">
        <f t="shared" ref="T508:T512" si="126">S508+V508</f>
        <v>2000000000</v>
      </c>
      <c r="U508" s="96" t="str">
        <f t="shared" ref="U508:U523" si="127">IF(T508&gt;200000000,"LELANG","PL")</f>
        <v>LELANG</v>
      </c>
      <c r="V508" s="57"/>
      <c r="W508" s="128"/>
      <c r="X508" s="129"/>
      <c r="Y508" s="129" t="s">
        <v>129</v>
      </c>
      <c r="Z508" s="88">
        <v>1</v>
      </c>
      <c r="AA508" s="129"/>
      <c r="AB508" s="57">
        <f t="shared" ref="AB508:AB523" si="128">IF(AND(T508&gt;1,T508&lt;=200000000),350000,IF(AND(T508&gt;200000000),750000))</f>
        <v>750000</v>
      </c>
      <c r="AC508" s="87">
        <f>IF(AND(T508&gt;1,T508&lt;=200000000),'[26]Data Base PAKAI (INPUT)'!$E$24,IF(AND(T508&gt;200000000),'[26]Data Base PAKAI (INPUT)'!$M$24))</f>
        <v>6</v>
      </c>
      <c r="AD508" s="87">
        <f>IF(AND(T508&gt;1,T508&lt;=200000000),'[26]Data Base PAKAI (INPUT)'!$F$24,IF(AND(T508&gt;200000000,T508&lt;=1000000000),'[26]Data Base PAKAI (INPUT)'!$V$24,IF(AND(T508&gt;1000000000),'[26]Data Base PAKAI (INPUT)'!$Z$24)))</f>
        <v>3</v>
      </c>
      <c r="AE508" s="87">
        <f t="shared" ref="AE508:AE523" si="129">AC508*AD508*$AE$5</f>
        <v>2700000</v>
      </c>
      <c r="AF508" s="87">
        <f>IF(AND(T508&gt;1,T508&lt;=1000000000),'[26]Data Base PAKAI (INPUT)'!$E$25,IF(AND(T508&gt;1000000000,T508&lt;=5000000000),'[26]Data Base PAKAI (INPUT)'!$Y$25,IF(AND(T508&gt;5000000000,T508&lt;=10000000000),'[26]Data Base PAKAI (INPUT)'!$AG$25)))</f>
        <v>4</v>
      </c>
      <c r="AG508" s="87">
        <f>IF(AND(T508&gt;1,T508&lt;=100000000),'[26]Data Base PAKAI (INPUT)'!$F$25,IF(AND(T508&gt;100000000,T508&lt;=200000000),'[26]Data Base PAKAI (INPUT)'!$J$25,IF(AND(T508&gt;200000000,T508&lt;=250000000),'[26]Data Base PAKAI (INPUT)'!$N$25,IF(AND(T508&gt;250000000,T508&lt;=500000000),'[26]Data Base PAKAI (INPUT)'!$R$25,IF(AND(T508&gt;500000000,T508&lt;=1000000000),'[26]Data Base PAKAI (INPUT)'!$V$25,IF(AND(T508&gt;1000000000,T508&lt;=2500000000),'[26]Data Base PAKAI (INPUT)'!$Z$25,IF(AND(T508&gt;2500000000,T508&lt;=5000000000),'[26]Data Base PAKAI (INPUT)'!$AD$25,IF(AND(T508&gt;5000000000,T508&lt;=10000000000),'[26]Data Base PAKAI (INPUT)'!AH1859))))))))</f>
        <v>8</v>
      </c>
      <c r="AH508" s="87">
        <f t="shared" ref="AH508:AH523" si="130">AF508*AG508*$AH$5</f>
        <v>4800000</v>
      </c>
      <c r="AI508" s="87">
        <f t="shared" ref="AI508:AI523" si="131">IF(T508&lt;=4000000000,4%*T508,IF(T508&gt;4000000000,100000000))</f>
        <v>80000000</v>
      </c>
      <c r="AJ508" s="99">
        <f t="shared" ref="AJ508:AJ523" si="132">4%*T508</f>
        <v>80000000</v>
      </c>
      <c r="AK508" s="57"/>
      <c r="AL508" s="57">
        <f t="shared" ref="AL508:AL523" si="133">T508-AB508-AE508-AH508-AI508-AJ508-AK508</f>
        <v>1831750000</v>
      </c>
    </row>
    <row r="509" spans="1:38" ht="43.5" thickBot="1" x14ac:dyDescent="0.3">
      <c r="A509" s="90"/>
      <c r="B509" s="90"/>
      <c r="C509" s="90"/>
      <c r="D509" s="90"/>
      <c r="E509" s="90"/>
      <c r="F509" s="90"/>
      <c r="G509" s="91"/>
      <c r="H509" s="91"/>
      <c r="I509" s="92"/>
      <c r="J509" s="92" t="s">
        <v>1149</v>
      </c>
      <c r="K509" s="92" t="s">
        <v>1151</v>
      </c>
      <c r="L509" s="92" t="e">
        <f>INDEX('[26]GELONDONGAN BM POKIR'!$D:$D,MATCH('KEGIATAN DBMSDA 2022'!K509,'[26]GELONDONGAN BM POKIR'!$D:$D,0))</f>
        <v>#N/A</v>
      </c>
      <c r="M509" s="92" t="str">
        <f t="shared" ref="M509:M523" si="134">K509</f>
        <v xml:space="preserve">Penataan Sisi Barat SS Bekasi Tengah </v>
      </c>
      <c r="N509" s="93" t="s">
        <v>262</v>
      </c>
      <c r="O509" s="93" t="s">
        <v>160</v>
      </c>
      <c r="P509" s="127" t="s">
        <v>182</v>
      </c>
      <c r="Q509" s="94" t="e">
        <f>#REF!&amp;" "&amp;#REF!</f>
        <v>#REF!</v>
      </c>
      <c r="R509" s="95" t="s">
        <v>66</v>
      </c>
      <c r="S509" s="57">
        <v>5000000000</v>
      </c>
      <c r="T509" s="57">
        <f t="shared" si="126"/>
        <v>3000000000</v>
      </c>
      <c r="U509" s="96" t="str">
        <f t="shared" si="127"/>
        <v>LELANG</v>
      </c>
      <c r="V509" s="57">
        <v>-2000000000</v>
      </c>
      <c r="W509" s="128"/>
      <c r="X509" s="129"/>
      <c r="Y509" s="129" t="s">
        <v>209</v>
      </c>
      <c r="Z509" s="88">
        <v>1</v>
      </c>
      <c r="AA509" s="129"/>
      <c r="AB509" s="57">
        <f t="shared" si="128"/>
        <v>750000</v>
      </c>
      <c r="AC509" s="87">
        <f>IF(AND(T509&gt;1,T509&lt;=200000000),'[26]Data Base PAKAI (INPUT)'!$E$24,IF(AND(T509&gt;200000000),'[26]Data Base PAKAI (INPUT)'!$M$24))</f>
        <v>6</v>
      </c>
      <c r="AD509" s="87">
        <f>IF(AND(T509&gt;1,T509&lt;=200000000),'[26]Data Base PAKAI (INPUT)'!$F$24,IF(AND(T509&gt;200000000,T509&lt;=1000000000),'[26]Data Base PAKAI (INPUT)'!$V$24,IF(AND(T509&gt;1000000000),'[26]Data Base PAKAI (INPUT)'!$Z$24)))</f>
        <v>3</v>
      </c>
      <c r="AE509" s="87">
        <f t="shared" si="129"/>
        <v>2700000</v>
      </c>
      <c r="AF509" s="87">
        <f>IF(AND(T509&gt;1,T509&lt;=1000000000),'[26]Data Base PAKAI (INPUT)'!$E$25,IF(AND(T509&gt;1000000000,T509&lt;=5000000000),'[26]Data Base PAKAI (INPUT)'!$Y$25,IF(AND(T509&gt;5000000000,T509&lt;=10000000000),'[26]Data Base PAKAI (INPUT)'!$AG$25)))</f>
        <v>4</v>
      </c>
      <c r="AG509" s="87">
        <f>IF(AND(T509&gt;1,T509&lt;=100000000),'[26]Data Base PAKAI (INPUT)'!$F$25,IF(AND(T509&gt;100000000,T509&lt;=200000000),'[26]Data Base PAKAI (INPUT)'!$J$25,IF(AND(T509&gt;200000000,T509&lt;=250000000),'[26]Data Base PAKAI (INPUT)'!$N$25,IF(AND(T509&gt;250000000,T509&lt;=500000000),'[26]Data Base PAKAI (INPUT)'!$R$25,IF(AND(T509&gt;500000000,T509&lt;=1000000000),'[26]Data Base PAKAI (INPUT)'!$V$25,IF(AND(T509&gt;1000000000,T509&lt;=2500000000),'[26]Data Base PAKAI (INPUT)'!$Z$25,IF(AND(T509&gt;2500000000,T509&lt;=5000000000),'[26]Data Base PAKAI (INPUT)'!$AD$25,IF(AND(T509&gt;5000000000,T509&lt;=10000000000),'[26]Data Base PAKAI (INPUT)'!AH1860))))))))</f>
        <v>10</v>
      </c>
      <c r="AH509" s="87">
        <f t="shared" si="130"/>
        <v>6000000</v>
      </c>
      <c r="AI509" s="87">
        <f t="shared" si="131"/>
        <v>120000000</v>
      </c>
      <c r="AJ509" s="99">
        <f t="shared" si="132"/>
        <v>120000000</v>
      </c>
      <c r="AK509" s="57"/>
      <c r="AL509" s="57">
        <f t="shared" si="133"/>
        <v>2750550000</v>
      </c>
    </row>
    <row r="510" spans="1:38" s="89" customFormat="1" ht="43.5" thickBot="1" x14ac:dyDescent="0.3">
      <c r="A510" s="79"/>
      <c r="B510" s="79"/>
      <c r="C510" s="79"/>
      <c r="D510" s="79"/>
      <c r="E510" s="79"/>
      <c r="F510" s="79"/>
      <c r="G510" s="81"/>
      <c r="H510" s="81"/>
      <c r="I510" s="83"/>
      <c r="J510" s="83" t="s">
        <v>1149</v>
      </c>
      <c r="K510" s="130" t="s">
        <v>1152</v>
      </c>
      <c r="L510" s="130" t="e">
        <f>INDEX('[26]GELONDONGAN BM POKIR'!$D:$D,MATCH('KEGIATAN DBMSDA 2022'!K510,'[26]GELONDONGAN BM POKIR'!$D:$D,0))</f>
        <v>#N/A</v>
      </c>
      <c r="M510" s="130" t="str">
        <f t="shared" si="134"/>
        <v xml:space="preserve">Penataan Pedestrian Jl. Sultan Agung - Persimpangan Harapan Indah </v>
      </c>
      <c r="N510" s="131" t="s">
        <v>262</v>
      </c>
      <c r="O510" s="131" t="s">
        <v>132</v>
      </c>
      <c r="P510" s="132" t="s">
        <v>182</v>
      </c>
      <c r="Q510" s="133" t="e">
        <f>#REF!&amp;" "&amp;#REF!</f>
        <v>#REF!</v>
      </c>
      <c r="R510" s="134" t="s">
        <v>66</v>
      </c>
      <c r="S510" s="135">
        <v>3000000000</v>
      </c>
      <c r="T510" s="135">
        <f t="shared" si="126"/>
        <v>0</v>
      </c>
      <c r="U510" s="136" t="str">
        <f t="shared" si="127"/>
        <v>PL</v>
      </c>
      <c r="V510" s="135">
        <v>-3000000000</v>
      </c>
      <c r="W510" s="137"/>
      <c r="X510" s="137"/>
      <c r="Y510" s="138" t="s">
        <v>209</v>
      </c>
      <c r="Z510" s="139">
        <v>1</v>
      </c>
      <c r="AA510" s="140" t="s">
        <v>1153</v>
      </c>
      <c r="AB510" s="135" t="b">
        <f t="shared" si="128"/>
        <v>0</v>
      </c>
      <c r="AC510" s="141" t="b">
        <f>IF(AND(T510&gt;1,T510&lt;=200000000),'[26]Data Base PAKAI (INPUT)'!$E$24,IF(AND(T510&gt;200000000),'[26]Data Base PAKAI (INPUT)'!$M$24))</f>
        <v>0</v>
      </c>
      <c r="AD510" s="141" t="b">
        <f>IF(AND(T510&gt;1,T510&lt;=200000000),'[26]Data Base PAKAI (INPUT)'!$F$24,IF(AND(T510&gt;200000000,T510&lt;=1000000000),'[26]Data Base PAKAI (INPUT)'!$V$24,IF(AND(T510&gt;1000000000),'[26]Data Base PAKAI (INPUT)'!$Z$24)))</f>
        <v>0</v>
      </c>
      <c r="AE510" s="141">
        <f t="shared" si="129"/>
        <v>0</v>
      </c>
      <c r="AF510" s="141" t="b">
        <f>IF(AND(T510&gt;1,T510&lt;=1000000000),'[26]Data Base PAKAI (INPUT)'!$E$25,IF(AND(T510&gt;1000000000,T510&lt;=5000000000),'[26]Data Base PAKAI (INPUT)'!$Y$25,IF(AND(T510&gt;5000000000,T510&lt;=10000000000),'[26]Data Base PAKAI (INPUT)'!$AG$25)))</f>
        <v>0</v>
      </c>
      <c r="AG510" s="141" t="b">
        <f>IF(AND(T510&gt;1,T510&lt;=100000000),'[26]Data Base PAKAI (INPUT)'!$F$25,IF(AND(T510&gt;100000000,T510&lt;=200000000),'[26]Data Base PAKAI (INPUT)'!$J$25,IF(AND(T510&gt;200000000,T510&lt;=250000000),'[26]Data Base PAKAI (INPUT)'!$N$25,IF(AND(T510&gt;250000000,T510&lt;=500000000),'[26]Data Base PAKAI (INPUT)'!$R$25,IF(AND(T510&gt;500000000,T510&lt;=1000000000),'[26]Data Base PAKAI (INPUT)'!$V$25,IF(AND(T510&gt;1000000000,T510&lt;=2500000000),'[26]Data Base PAKAI (INPUT)'!$Z$25,IF(AND(T510&gt;2500000000,T510&lt;=5000000000),'[26]Data Base PAKAI (INPUT)'!$AD$25,IF(AND(T510&gt;5000000000,T510&lt;=10000000000),'[26]Data Base PAKAI (INPUT)'!AH1861))))))))</f>
        <v>0</v>
      </c>
      <c r="AH510" s="141">
        <f t="shared" si="130"/>
        <v>0</v>
      </c>
      <c r="AI510" s="141">
        <f t="shared" si="131"/>
        <v>0</v>
      </c>
      <c r="AJ510" s="142">
        <f t="shared" si="132"/>
        <v>0</v>
      </c>
      <c r="AK510" s="135"/>
      <c r="AL510" s="135">
        <f t="shared" si="133"/>
        <v>0</v>
      </c>
    </row>
    <row r="511" spans="1:38" ht="43.5" thickBot="1" x14ac:dyDescent="0.3">
      <c r="A511" s="90"/>
      <c r="B511" s="90"/>
      <c r="C511" s="90"/>
      <c r="D511" s="90"/>
      <c r="E511" s="90"/>
      <c r="F511" s="90"/>
      <c r="G511" s="91"/>
      <c r="H511" s="91"/>
      <c r="I511" s="92"/>
      <c r="J511" s="92" t="s">
        <v>1149</v>
      </c>
      <c r="K511" s="92" t="s">
        <v>1154</v>
      </c>
      <c r="L511" s="92" t="e">
        <f>INDEX('[26]GELONDONGAN BM POKIR'!$D:$D,MATCH('KEGIATAN DBMSDA 2022'!K511,'[26]GELONDONGAN BM POKIR'!$D:$D,0))</f>
        <v>#N/A</v>
      </c>
      <c r="M511" s="92" t="str">
        <f t="shared" si="134"/>
        <v>Penataan Persimpangan Asem</v>
      </c>
      <c r="N511" s="93" t="s">
        <v>262</v>
      </c>
      <c r="O511" s="93" t="s">
        <v>127</v>
      </c>
      <c r="P511" s="127" t="s">
        <v>182</v>
      </c>
      <c r="Q511" s="94" t="e">
        <f>#REF!&amp;" "&amp;#REF!</f>
        <v>#REF!</v>
      </c>
      <c r="R511" s="95" t="s">
        <v>66</v>
      </c>
      <c r="S511" s="57">
        <v>1000000000</v>
      </c>
      <c r="T511" s="57">
        <f t="shared" si="126"/>
        <v>200000000</v>
      </c>
      <c r="U511" s="96" t="str">
        <f t="shared" si="127"/>
        <v>PL</v>
      </c>
      <c r="V511" s="57">
        <v>-800000000</v>
      </c>
      <c r="W511" s="128"/>
      <c r="X511" s="129"/>
      <c r="Y511" s="129" t="s">
        <v>209</v>
      </c>
      <c r="Z511" s="88">
        <v>1</v>
      </c>
      <c r="AA511" s="129"/>
      <c r="AB511" s="57">
        <f t="shared" si="128"/>
        <v>350000</v>
      </c>
      <c r="AC511" s="87">
        <f>IF(AND(T511&gt;1,T511&lt;=200000000),'[26]Data Base PAKAI (INPUT)'!$E$24,IF(AND(T511&gt;200000000),'[26]Data Base PAKAI (INPUT)'!$M$24))</f>
        <v>4</v>
      </c>
      <c r="AD511" s="87">
        <f>IF(AND(T511&gt;1,T511&lt;=200000000),'[26]Data Base PAKAI (INPUT)'!$F$24,IF(AND(T511&gt;200000000,T511&lt;=1000000000),'[26]Data Base PAKAI (INPUT)'!$V$24,IF(AND(T511&gt;1000000000),'[26]Data Base PAKAI (INPUT)'!$Z$24)))</f>
        <v>1</v>
      </c>
      <c r="AE511" s="87">
        <f t="shared" si="129"/>
        <v>600000</v>
      </c>
      <c r="AF511" s="87">
        <f>IF(AND(T511&gt;1,T511&lt;=1000000000),'[26]Data Base PAKAI (INPUT)'!$E$25,IF(AND(T511&gt;1000000000,T511&lt;=5000000000),'[26]Data Base PAKAI (INPUT)'!$Y$25,IF(AND(T511&gt;5000000000,T511&lt;=10000000000),'[26]Data Base PAKAI (INPUT)'!$AG$25)))</f>
        <v>3</v>
      </c>
      <c r="AG511" s="87">
        <f>IF(AND(T511&gt;1,T511&lt;=100000000),'[26]Data Base PAKAI (INPUT)'!$F$25,IF(AND(T511&gt;100000000,T511&lt;=200000000),'[26]Data Base PAKAI (INPUT)'!$J$25,IF(AND(T511&gt;200000000,T511&lt;=250000000),'[26]Data Base PAKAI (INPUT)'!$N$25,IF(AND(T511&gt;250000000,T511&lt;=500000000),'[26]Data Base PAKAI (INPUT)'!$R$25,IF(AND(T511&gt;500000000,T511&lt;=1000000000),'[26]Data Base PAKAI (INPUT)'!$V$25,IF(AND(T511&gt;1000000000,T511&lt;=2500000000),'[26]Data Base PAKAI (INPUT)'!$Z$25,IF(AND(T511&gt;2500000000,T511&lt;=5000000000),'[26]Data Base PAKAI (INPUT)'!$AD$25,IF(AND(T511&gt;5000000000,T511&lt;=10000000000),'[26]Data Base PAKAI (INPUT)'!AH1862))))))))</f>
        <v>4</v>
      </c>
      <c r="AH511" s="87">
        <f t="shared" si="130"/>
        <v>1800000</v>
      </c>
      <c r="AI511" s="87">
        <f t="shared" si="131"/>
        <v>8000000</v>
      </c>
      <c r="AJ511" s="99">
        <f t="shared" si="132"/>
        <v>8000000</v>
      </c>
      <c r="AK511" s="57"/>
      <c r="AL511" s="57">
        <f t="shared" si="133"/>
        <v>181250000</v>
      </c>
    </row>
    <row r="512" spans="1:38" ht="43.5" thickBot="1" x14ac:dyDescent="0.3">
      <c r="A512" s="90"/>
      <c r="B512" s="90"/>
      <c r="C512" s="90"/>
      <c r="D512" s="90"/>
      <c r="E512" s="90"/>
      <c r="F512" s="90"/>
      <c r="G512" s="91"/>
      <c r="H512" s="91"/>
      <c r="I512" s="92"/>
      <c r="J512" s="92" t="s">
        <v>1149</v>
      </c>
      <c r="K512" s="92" t="s">
        <v>1155</v>
      </c>
      <c r="L512" s="92" t="e">
        <f>INDEX('[26]GELONDONGAN BM POKIR'!$D:$D,MATCH('KEGIATAN DBMSDA 2022'!K512,'[26]GELONDONGAN BM POKIR'!$D:$D,0))</f>
        <v>#N/A</v>
      </c>
      <c r="M512" s="92" t="str">
        <f t="shared" si="134"/>
        <v>Penataan Persimpangan Masan dan Pelebaran Jalan Tambun - Cimuning</v>
      </c>
      <c r="N512" s="93" t="s">
        <v>262</v>
      </c>
      <c r="O512" s="93" t="s">
        <v>127</v>
      </c>
      <c r="P512" s="127" t="s">
        <v>182</v>
      </c>
      <c r="Q512" s="94" t="e">
        <f>#REF!&amp;" "&amp;#REF!</f>
        <v>#REF!</v>
      </c>
      <c r="R512" s="95" t="s">
        <v>66</v>
      </c>
      <c r="S512" s="57">
        <v>1000000000</v>
      </c>
      <c r="T512" s="57">
        <f t="shared" si="126"/>
        <v>200000000</v>
      </c>
      <c r="U512" s="96" t="str">
        <f t="shared" si="127"/>
        <v>PL</v>
      </c>
      <c r="V512" s="57">
        <v>-800000000</v>
      </c>
      <c r="W512" s="128"/>
      <c r="X512" s="129"/>
      <c r="Y512" s="129" t="s">
        <v>209</v>
      </c>
      <c r="Z512" s="88">
        <v>1</v>
      </c>
      <c r="AA512" s="129"/>
      <c r="AB512" s="57">
        <f t="shared" si="128"/>
        <v>350000</v>
      </c>
      <c r="AC512" s="87">
        <f>IF(AND(T512&gt;1,T512&lt;=200000000),'[26]Data Base PAKAI (INPUT)'!$E$24,IF(AND(T512&gt;200000000),'[26]Data Base PAKAI (INPUT)'!$M$24))</f>
        <v>4</v>
      </c>
      <c r="AD512" s="87">
        <f>IF(AND(T512&gt;1,T512&lt;=200000000),'[26]Data Base PAKAI (INPUT)'!$F$24,IF(AND(T512&gt;200000000,T512&lt;=1000000000),'[26]Data Base PAKAI (INPUT)'!$V$24,IF(AND(T512&gt;1000000000),'[26]Data Base PAKAI (INPUT)'!$Z$24)))</f>
        <v>1</v>
      </c>
      <c r="AE512" s="87">
        <f t="shared" si="129"/>
        <v>600000</v>
      </c>
      <c r="AF512" s="87">
        <f>IF(AND(T512&gt;1,T512&lt;=1000000000),'[26]Data Base PAKAI (INPUT)'!$E$25,IF(AND(T512&gt;1000000000,T512&lt;=5000000000),'[26]Data Base PAKAI (INPUT)'!$Y$25,IF(AND(T512&gt;5000000000,T512&lt;=10000000000),'[26]Data Base PAKAI (INPUT)'!$AG$25)))</f>
        <v>3</v>
      </c>
      <c r="AG512" s="87">
        <f>IF(AND(T512&gt;1,T512&lt;=100000000),'[26]Data Base PAKAI (INPUT)'!$F$25,IF(AND(T512&gt;100000000,T512&lt;=200000000),'[26]Data Base PAKAI (INPUT)'!$J$25,IF(AND(T512&gt;200000000,T512&lt;=250000000),'[26]Data Base PAKAI (INPUT)'!$N$25,IF(AND(T512&gt;250000000,T512&lt;=500000000),'[26]Data Base PAKAI (INPUT)'!$R$25,IF(AND(T512&gt;500000000,T512&lt;=1000000000),'[26]Data Base PAKAI (INPUT)'!$V$25,IF(AND(T512&gt;1000000000,T512&lt;=2500000000),'[26]Data Base PAKAI (INPUT)'!$Z$25,IF(AND(T512&gt;2500000000,T512&lt;=5000000000),'[26]Data Base PAKAI (INPUT)'!$AD$25,IF(AND(T512&gt;5000000000,T512&lt;=10000000000),'[26]Data Base PAKAI (INPUT)'!AH1863))))))))</f>
        <v>4</v>
      </c>
      <c r="AH512" s="87">
        <f t="shared" si="130"/>
        <v>1800000</v>
      </c>
      <c r="AI512" s="87">
        <f t="shared" si="131"/>
        <v>8000000</v>
      </c>
      <c r="AJ512" s="99">
        <f t="shared" si="132"/>
        <v>8000000</v>
      </c>
      <c r="AK512" s="57"/>
      <c r="AL512" s="57">
        <f t="shared" si="133"/>
        <v>181250000</v>
      </c>
    </row>
    <row r="513" spans="1:38" ht="43.5" thickBot="1" x14ac:dyDescent="0.3">
      <c r="A513" s="90"/>
      <c r="B513" s="90"/>
      <c r="C513" s="90"/>
      <c r="D513" s="90"/>
      <c r="E513" s="90"/>
      <c r="F513" s="90"/>
      <c r="G513" s="91"/>
      <c r="H513" s="91"/>
      <c r="I513" s="92"/>
      <c r="J513" s="92" t="s">
        <v>1149</v>
      </c>
      <c r="K513" s="92" t="s">
        <v>1156</v>
      </c>
      <c r="L513" s="92" t="e">
        <f>INDEX('[26]GELONDONGAN BM POKIR'!$D:$D,MATCH('KEGIATAN DBMSDA 2022'!K513,'[26]GELONDONGAN BM POKIR'!$D:$D,0))</f>
        <v>#N/A</v>
      </c>
      <c r="M513" s="92" t="str">
        <f t="shared" si="134"/>
        <v>Pembuatan Jalan Satu Arah Jl. Kaput RT 009 RW 009, Kota Bekasi, Pondokgede, Jatimakmur</v>
      </c>
      <c r="N513" s="92" t="e">
        <f>INDEX([26]!BARU_1[KELURAHAN],MATCH('KEGIATAN DBMSDA 2022'!K513,[26]!BARU_1[JUDUL],0))</f>
        <v>#REF!</v>
      </c>
      <c r="O513" s="93" t="s">
        <v>171</v>
      </c>
      <c r="P513" s="127" t="s">
        <v>720</v>
      </c>
      <c r="Q513" s="94" t="e">
        <f>#REF!&amp;" "&amp;#REF!</f>
        <v>#REF!</v>
      </c>
      <c r="R513" s="95" t="s">
        <v>66</v>
      </c>
      <c r="S513" s="57"/>
      <c r="T513" s="57">
        <f t="shared" ref="T513:T523" si="135">V513+S513</f>
        <v>150000000</v>
      </c>
      <c r="U513" s="96" t="str">
        <f t="shared" si="127"/>
        <v>PL</v>
      </c>
      <c r="V513" s="57">
        <v>150000000</v>
      </c>
      <c r="W513" s="128" t="s">
        <v>230</v>
      </c>
      <c r="X513" s="129" t="s">
        <v>222</v>
      </c>
      <c r="Y513" s="96" t="s">
        <v>139</v>
      </c>
      <c r="Z513" s="88">
        <v>1</v>
      </c>
      <c r="AA513" s="96"/>
      <c r="AB513" s="57">
        <f t="shared" si="128"/>
        <v>350000</v>
      </c>
      <c r="AC513" s="87">
        <f>IF(AND(T513&gt;1,T513&lt;=200000000),'[26]Data Base PAKAI (INPUT)'!$E$24,IF(AND(T513&gt;200000000),'[26]Data Base PAKAI (INPUT)'!$M$24))</f>
        <v>4</v>
      </c>
      <c r="AD513" s="87">
        <f>IF(AND(T513&gt;1,T513&lt;=200000000),'[26]Data Base PAKAI (INPUT)'!$F$24,IF(AND(T513&gt;200000000,T513&lt;=1000000000),'[26]Data Base PAKAI (INPUT)'!$V$24,IF(AND(T513&gt;1000000000),'[26]Data Base PAKAI (INPUT)'!$Z$24)))</f>
        <v>1</v>
      </c>
      <c r="AE513" s="87">
        <f t="shared" si="129"/>
        <v>600000</v>
      </c>
      <c r="AF513" s="87">
        <f>IF(AND(T513&gt;1,T513&lt;=1000000000),'[26]Data Base PAKAI (INPUT)'!$E$25,IF(AND(T513&gt;1000000000,T513&lt;=5000000000),'[26]Data Base PAKAI (INPUT)'!$Y$25,IF(AND(T513&gt;5000000000,T513&lt;=10000000000),'[26]Data Base PAKAI (INPUT)'!$AG$25)))</f>
        <v>3</v>
      </c>
      <c r="AG513" s="87">
        <f>IF(AND(T513&gt;1,T513&lt;=100000000),'[26]Data Base PAKAI (INPUT)'!$F$25,IF(AND(T513&gt;100000000,T513&lt;=200000000),'[26]Data Base PAKAI (INPUT)'!$J$25,IF(AND(T513&gt;200000000,T513&lt;=250000000),'[26]Data Base PAKAI (INPUT)'!$N$25,IF(AND(T513&gt;250000000,T513&lt;=500000000),'[26]Data Base PAKAI (INPUT)'!$R$25,IF(AND(T513&gt;500000000,T513&lt;=1000000000),'[26]Data Base PAKAI (INPUT)'!$V$25,IF(AND(T513&gt;1000000000,T513&lt;=2500000000),'[26]Data Base PAKAI (INPUT)'!$Z$25,IF(AND(T513&gt;2500000000,T513&lt;=5000000000),'[26]Data Base PAKAI (INPUT)'!$AD$25,IF(AND(T513&gt;5000000000,T513&lt;=10000000000),'[26]Data Base PAKAI (INPUT)'!AH1864))))))))</f>
        <v>4</v>
      </c>
      <c r="AH513" s="87">
        <f t="shared" si="130"/>
        <v>1800000</v>
      </c>
      <c r="AI513" s="87">
        <f t="shared" si="131"/>
        <v>6000000</v>
      </c>
      <c r="AJ513" s="99">
        <f t="shared" si="132"/>
        <v>6000000</v>
      </c>
      <c r="AK513" s="57"/>
      <c r="AL513" s="57">
        <f t="shared" si="133"/>
        <v>135250000</v>
      </c>
    </row>
    <row r="514" spans="1:38" ht="43.5" thickBot="1" x14ac:dyDescent="0.3">
      <c r="A514" s="90"/>
      <c r="B514" s="90"/>
      <c r="C514" s="90"/>
      <c r="D514" s="90"/>
      <c r="E514" s="90"/>
      <c r="F514" s="90"/>
      <c r="G514" s="91"/>
      <c r="H514" s="91"/>
      <c r="I514" s="92"/>
      <c r="J514" s="92" t="s">
        <v>1149</v>
      </c>
      <c r="K514" s="92" t="s">
        <v>1157</v>
      </c>
      <c r="L514" s="92" t="e">
        <f>INDEX('[26]GELONDONGAN BM POKIR'!$D:$D,MATCH('KEGIATAN DBMSDA 2022'!K514,'[26]GELONDONGAN BM POKIR'!$D:$D,0))</f>
        <v>#N/A</v>
      </c>
      <c r="M514" s="92" t="str">
        <f t="shared" si="134"/>
        <v>Pembangunan Pedestrian Jalan Utama Dukuh Zamrud, Kota Bekasi, Mustikajaya, Padurenan</v>
      </c>
      <c r="N514" s="92" t="e">
        <f>INDEX([26]!BARU_1[KELURAHAN],MATCH('KEGIATAN DBMSDA 2022'!K514,[26]!BARU_1[JUDUL],0))</f>
        <v>#REF!</v>
      </c>
      <c r="O514" s="93" t="s">
        <v>127</v>
      </c>
      <c r="P514" s="127" t="s">
        <v>249</v>
      </c>
      <c r="Q514" s="94" t="e">
        <f>#REF!&amp;" "&amp;#REF!</f>
        <v>#REF!</v>
      </c>
      <c r="R514" s="95" t="s">
        <v>66</v>
      </c>
      <c r="S514" s="57"/>
      <c r="T514" s="57">
        <f t="shared" si="135"/>
        <v>200000000</v>
      </c>
      <c r="U514" s="96" t="str">
        <f t="shared" si="127"/>
        <v>PL</v>
      </c>
      <c r="V514" s="57">
        <v>200000000</v>
      </c>
      <c r="W514" s="128" t="s">
        <v>274</v>
      </c>
      <c r="X514" s="129" t="s">
        <v>222</v>
      </c>
      <c r="Y514" s="96" t="s">
        <v>139</v>
      </c>
      <c r="Z514" s="88">
        <v>1</v>
      </c>
      <c r="AA514" s="96"/>
      <c r="AB514" s="57">
        <f t="shared" si="128"/>
        <v>350000</v>
      </c>
      <c r="AC514" s="87">
        <f>IF(AND(T514&gt;1,T514&lt;=200000000),'[26]Data Base PAKAI (INPUT)'!$E$24,IF(AND(T514&gt;200000000),'[26]Data Base PAKAI (INPUT)'!$M$24))</f>
        <v>4</v>
      </c>
      <c r="AD514" s="87">
        <f>IF(AND(T514&gt;1,T514&lt;=200000000),'[26]Data Base PAKAI (INPUT)'!$F$24,IF(AND(T514&gt;200000000,T514&lt;=1000000000),'[26]Data Base PAKAI (INPUT)'!$V$24,IF(AND(T514&gt;1000000000),'[26]Data Base PAKAI (INPUT)'!$Z$24)))</f>
        <v>1</v>
      </c>
      <c r="AE514" s="87">
        <f t="shared" si="129"/>
        <v>600000</v>
      </c>
      <c r="AF514" s="87">
        <f>IF(AND(T514&gt;1,T514&lt;=1000000000),'[26]Data Base PAKAI (INPUT)'!$E$25,IF(AND(T514&gt;1000000000,T514&lt;=5000000000),'[26]Data Base PAKAI (INPUT)'!$Y$25,IF(AND(T514&gt;5000000000,T514&lt;=10000000000),'[26]Data Base PAKAI (INPUT)'!$AG$25)))</f>
        <v>3</v>
      </c>
      <c r="AG514" s="87">
        <f>IF(AND(T514&gt;1,T514&lt;=100000000),'[26]Data Base PAKAI (INPUT)'!$F$25,IF(AND(T514&gt;100000000,T514&lt;=200000000),'[26]Data Base PAKAI (INPUT)'!$J$25,IF(AND(T514&gt;200000000,T514&lt;=250000000),'[26]Data Base PAKAI (INPUT)'!$N$25,IF(AND(T514&gt;250000000,T514&lt;=500000000),'[26]Data Base PAKAI (INPUT)'!$R$25,IF(AND(T514&gt;500000000,T514&lt;=1000000000),'[26]Data Base PAKAI (INPUT)'!$V$25,IF(AND(T514&gt;1000000000,T514&lt;=2500000000),'[26]Data Base PAKAI (INPUT)'!$Z$25,IF(AND(T514&gt;2500000000,T514&lt;=5000000000),'[26]Data Base PAKAI (INPUT)'!$AD$25,IF(AND(T514&gt;5000000000,T514&lt;=10000000000),'[26]Data Base PAKAI (INPUT)'!AH1865))))))))</f>
        <v>4</v>
      </c>
      <c r="AH514" s="87">
        <f t="shared" si="130"/>
        <v>1800000</v>
      </c>
      <c r="AI514" s="87">
        <f t="shared" si="131"/>
        <v>8000000</v>
      </c>
      <c r="AJ514" s="99">
        <f t="shared" si="132"/>
        <v>8000000</v>
      </c>
      <c r="AK514" s="57"/>
      <c r="AL514" s="57">
        <f t="shared" si="133"/>
        <v>181250000</v>
      </c>
    </row>
    <row r="515" spans="1:38" ht="43.5" thickBot="1" x14ac:dyDescent="0.3">
      <c r="A515" s="90"/>
      <c r="B515" s="90"/>
      <c r="C515" s="90"/>
      <c r="D515" s="90"/>
      <c r="E515" s="90"/>
      <c r="F515" s="90"/>
      <c r="G515" s="91"/>
      <c r="H515" s="91"/>
      <c r="I515" s="92"/>
      <c r="J515" s="92" t="s">
        <v>1149</v>
      </c>
      <c r="K515" s="92" t="s">
        <v>1158</v>
      </c>
      <c r="L515" s="92" t="e">
        <f>INDEX('[26]GELONDONGAN BM POKIR'!$D:$D,MATCH('KEGIATAN DBMSDA 2022'!K515,'[26]GELONDONGAN BM POKIR'!$D:$D,0))</f>
        <v>#N/A</v>
      </c>
      <c r="M515" s="92" t="str">
        <f t="shared" si="134"/>
        <v>PEMBANGUNAN JALAN JALAN GG. H. RUHAMA RT.06/09, KOTA BEKASI, PONDOKMELATI, JATIWARNA</v>
      </c>
      <c r="N515" s="92" t="e">
        <f>INDEX([26]!BARU_1[KELURAHAN],MATCH('KEGIATAN DBMSDA 2022'!K515,[26]!BARU_1[JUDUL],0))</f>
        <v>#REF!</v>
      </c>
      <c r="O515" s="93" t="s">
        <v>212</v>
      </c>
      <c r="P515" s="127" t="s">
        <v>289</v>
      </c>
      <c r="Q515" s="94" t="e">
        <f>#REF!&amp;" "&amp;#REF!</f>
        <v>#REF!</v>
      </c>
      <c r="R515" s="95" t="s">
        <v>66</v>
      </c>
      <c r="S515" s="57"/>
      <c r="T515" s="57">
        <f t="shared" si="135"/>
        <v>150000000</v>
      </c>
      <c r="U515" s="96" t="str">
        <f t="shared" si="127"/>
        <v>PL</v>
      </c>
      <c r="V515" s="57">
        <v>150000000</v>
      </c>
      <c r="W515" s="128" t="s">
        <v>286</v>
      </c>
      <c r="X515" s="129" t="s">
        <v>138</v>
      </c>
      <c r="Y515" s="96" t="s">
        <v>139</v>
      </c>
      <c r="Z515" s="88">
        <v>1</v>
      </c>
      <c r="AA515" s="96"/>
      <c r="AB515" s="57">
        <f t="shared" si="128"/>
        <v>350000</v>
      </c>
      <c r="AC515" s="87">
        <f>IF(AND(T515&gt;1,T515&lt;=200000000),'[26]Data Base PAKAI (INPUT)'!$E$24,IF(AND(T515&gt;200000000),'[26]Data Base PAKAI (INPUT)'!$M$24))</f>
        <v>4</v>
      </c>
      <c r="AD515" s="87">
        <f>IF(AND(T515&gt;1,T515&lt;=200000000),'[26]Data Base PAKAI (INPUT)'!$F$24,IF(AND(T515&gt;200000000,T515&lt;=1000000000),'[26]Data Base PAKAI (INPUT)'!$V$24,IF(AND(T515&gt;1000000000),'[26]Data Base PAKAI (INPUT)'!$Z$24)))</f>
        <v>1</v>
      </c>
      <c r="AE515" s="87">
        <f t="shared" si="129"/>
        <v>600000</v>
      </c>
      <c r="AF515" s="87">
        <f>IF(AND(T515&gt;1,T515&lt;=1000000000),'[26]Data Base PAKAI (INPUT)'!$E$25,IF(AND(T515&gt;1000000000,T515&lt;=5000000000),'[26]Data Base PAKAI (INPUT)'!$Y$25,IF(AND(T515&gt;5000000000,T515&lt;=10000000000),'[26]Data Base PAKAI (INPUT)'!$AG$25)))</f>
        <v>3</v>
      </c>
      <c r="AG515" s="87">
        <f>IF(AND(T515&gt;1,T515&lt;=100000000),'[26]Data Base PAKAI (INPUT)'!$F$25,IF(AND(T515&gt;100000000,T515&lt;=200000000),'[26]Data Base PAKAI (INPUT)'!$J$25,IF(AND(T515&gt;200000000,T515&lt;=250000000),'[26]Data Base PAKAI (INPUT)'!$N$25,IF(AND(T515&gt;250000000,T515&lt;=500000000),'[26]Data Base PAKAI (INPUT)'!$R$25,IF(AND(T515&gt;500000000,T515&lt;=1000000000),'[26]Data Base PAKAI (INPUT)'!$V$25,IF(AND(T515&gt;1000000000,T515&lt;=2500000000),'[26]Data Base PAKAI (INPUT)'!$Z$25,IF(AND(T515&gt;2500000000,T515&lt;=5000000000),'[26]Data Base PAKAI (INPUT)'!$AD$25,IF(AND(T515&gt;5000000000,T515&lt;=10000000000),'[26]Data Base PAKAI (INPUT)'!AH1866))))))))</f>
        <v>4</v>
      </c>
      <c r="AH515" s="87">
        <f t="shared" si="130"/>
        <v>1800000</v>
      </c>
      <c r="AI515" s="87">
        <f t="shared" si="131"/>
        <v>6000000</v>
      </c>
      <c r="AJ515" s="99">
        <f t="shared" si="132"/>
        <v>6000000</v>
      </c>
      <c r="AK515" s="57"/>
      <c r="AL515" s="57">
        <f t="shared" si="133"/>
        <v>135250000</v>
      </c>
    </row>
    <row r="516" spans="1:38" ht="43.5" thickBot="1" x14ac:dyDescent="0.3">
      <c r="A516" s="90"/>
      <c r="B516" s="90"/>
      <c r="C516" s="90"/>
      <c r="D516" s="90"/>
      <c r="E516" s="90"/>
      <c r="F516" s="90"/>
      <c r="G516" s="91"/>
      <c r="H516" s="91"/>
      <c r="I516" s="92"/>
      <c r="J516" s="92" t="s">
        <v>1149</v>
      </c>
      <c r="K516" s="92" t="s">
        <v>1159</v>
      </c>
      <c r="L516" s="92" t="e">
        <f>INDEX('[26]GELONDONGAN BM POKIR'!$D:$D,MATCH('KEGIATAN DBMSDA 2022'!K516,'[26]GELONDONGAN BM POKIR'!$D:$D,0))</f>
        <v>#N/A</v>
      </c>
      <c r="M516" s="92" t="str">
        <f t="shared" si="134"/>
        <v>Pembuatan JALAN GG. H NOSAN RT 07 /03, Kota Bekasi, Pondokgede, Jatibening</v>
      </c>
      <c r="N516" s="92" t="e">
        <f>INDEX([26]!BARU_1[KELURAHAN],MATCH('KEGIATAN DBMSDA 2022'!K516,[26]!BARU_1[JUDUL],0))</f>
        <v>#REF!</v>
      </c>
      <c r="O516" s="93" t="s">
        <v>171</v>
      </c>
      <c r="P516" s="127" t="s">
        <v>239</v>
      </c>
      <c r="Q516" s="94" t="e">
        <f>#REF!&amp;" "&amp;#REF!</f>
        <v>#REF!</v>
      </c>
      <c r="R516" s="95" t="s">
        <v>66</v>
      </c>
      <c r="S516" s="57"/>
      <c r="T516" s="57">
        <f t="shared" si="135"/>
        <v>150000000</v>
      </c>
      <c r="U516" s="96" t="str">
        <f t="shared" si="127"/>
        <v>PL</v>
      </c>
      <c r="V516" s="57">
        <v>150000000</v>
      </c>
      <c r="W516" s="128" t="s">
        <v>295</v>
      </c>
      <c r="X516" s="129" t="s">
        <v>138</v>
      </c>
      <c r="Y516" s="96" t="s">
        <v>139</v>
      </c>
      <c r="Z516" s="88">
        <v>1</v>
      </c>
      <c r="AA516" s="96"/>
      <c r="AB516" s="57">
        <f t="shared" si="128"/>
        <v>350000</v>
      </c>
      <c r="AC516" s="87">
        <f>IF(AND(T516&gt;1,T516&lt;=200000000),'[26]Data Base PAKAI (INPUT)'!$E$24,IF(AND(T516&gt;200000000),'[26]Data Base PAKAI (INPUT)'!$M$24))</f>
        <v>4</v>
      </c>
      <c r="AD516" s="87">
        <f>IF(AND(T516&gt;1,T516&lt;=200000000),'[26]Data Base PAKAI (INPUT)'!$F$24,IF(AND(T516&gt;200000000,T516&lt;=1000000000),'[26]Data Base PAKAI (INPUT)'!$V$24,IF(AND(T516&gt;1000000000),'[26]Data Base PAKAI (INPUT)'!$Z$24)))</f>
        <v>1</v>
      </c>
      <c r="AE516" s="87">
        <f t="shared" si="129"/>
        <v>600000</v>
      </c>
      <c r="AF516" s="87">
        <f>IF(AND(T516&gt;1,T516&lt;=1000000000),'[26]Data Base PAKAI (INPUT)'!$E$25,IF(AND(T516&gt;1000000000,T516&lt;=5000000000),'[26]Data Base PAKAI (INPUT)'!$Y$25,IF(AND(T516&gt;5000000000,T516&lt;=10000000000),'[26]Data Base PAKAI (INPUT)'!$AG$25)))</f>
        <v>3</v>
      </c>
      <c r="AG516" s="87">
        <f>IF(AND(T516&gt;1,T516&lt;=100000000),'[26]Data Base PAKAI (INPUT)'!$F$25,IF(AND(T516&gt;100000000,T516&lt;=200000000),'[26]Data Base PAKAI (INPUT)'!$J$25,IF(AND(T516&gt;200000000,T516&lt;=250000000),'[26]Data Base PAKAI (INPUT)'!$N$25,IF(AND(T516&gt;250000000,T516&lt;=500000000),'[26]Data Base PAKAI (INPUT)'!$R$25,IF(AND(T516&gt;500000000,T516&lt;=1000000000),'[26]Data Base PAKAI (INPUT)'!$V$25,IF(AND(T516&gt;1000000000,T516&lt;=2500000000),'[26]Data Base PAKAI (INPUT)'!$Z$25,IF(AND(T516&gt;2500000000,T516&lt;=5000000000),'[26]Data Base PAKAI (INPUT)'!$AD$25,IF(AND(T516&gt;5000000000,T516&lt;=10000000000),'[26]Data Base PAKAI (INPUT)'!AH1867))))))))</f>
        <v>4</v>
      </c>
      <c r="AH516" s="87">
        <f t="shared" si="130"/>
        <v>1800000</v>
      </c>
      <c r="AI516" s="87">
        <f t="shared" si="131"/>
        <v>6000000</v>
      </c>
      <c r="AJ516" s="99">
        <f t="shared" si="132"/>
        <v>6000000</v>
      </c>
      <c r="AK516" s="57"/>
      <c r="AL516" s="57">
        <f t="shared" si="133"/>
        <v>135250000</v>
      </c>
    </row>
    <row r="517" spans="1:38" ht="43.5" thickBot="1" x14ac:dyDescent="0.3">
      <c r="A517" s="90"/>
      <c r="B517" s="90"/>
      <c r="C517" s="90"/>
      <c r="D517" s="90"/>
      <c r="E517" s="90"/>
      <c r="F517" s="90"/>
      <c r="G517" s="91"/>
      <c r="H517" s="91"/>
      <c r="I517" s="92"/>
      <c r="J517" s="92" t="s">
        <v>1149</v>
      </c>
      <c r="K517" s="92" t="s">
        <v>1160</v>
      </c>
      <c r="L517" s="92" t="e">
        <f>INDEX('[26]GELONDONGAN BM POKIR'!$D:$D,MATCH('KEGIATAN DBMSDA 2022'!K517,'[26]GELONDONGAN BM POKIR'!$D:$D,0))</f>
        <v>#N/A</v>
      </c>
      <c r="M517" s="92" t="str">
        <f t="shared" si="134"/>
        <v>Pembuatan JALAN MANGGA RT 05 /03  KEL.JATI BENING KEC. PONDOK GEDE, Kota Bekasi, Pondokgede, Jatibening</v>
      </c>
      <c r="N517" s="92" t="e">
        <f>INDEX([26]!BARU_1[KELURAHAN],MATCH('KEGIATAN DBMSDA 2022'!K517,[26]!BARU_1[JUDUL],0))</f>
        <v>#REF!</v>
      </c>
      <c r="O517" s="93" t="s">
        <v>171</v>
      </c>
      <c r="P517" s="127" t="s">
        <v>239</v>
      </c>
      <c r="Q517" s="94" t="e">
        <f>#REF!&amp;" "&amp;#REF!</f>
        <v>#REF!</v>
      </c>
      <c r="R517" s="95" t="s">
        <v>66</v>
      </c>
      <c r="S517" s="57"/>
      <c r="T517" s="57">
        <f t="shared" si="135"/>
        <v>150000000</v>
      </c>
      <c r="U517" s="96" t="str">
        <f t="shared" si="127"/>
        <v>PL</v>
      </c>
      <c r="V517" s="57">
        <v>150000000</v>
      </c>
      <c r="W517" s="128" t="s">
        <v>295</v>
      </c>
      <c r="X517" s="129" t="s">
        <v>138</v>
      </c>
      <c r="Y517" s="96" t="s">
        <v>139</v>
      </c>
      <c r="Z517" s="88">
        <v>1</v>
      </c>
      <c r="AA517" s="96"/>
      <c r="AB517" s="57">
        <f t="shared" si="128"/>
        <v>350000</v>
      </c>
      <c r="AC517" s="87">
        <f>IF(AND(T517&gt;1,T517&lt;=200000000),'[26]Data Base PAKAI (INPUT)'!$E$24,IF(AND(T517&gt;200000000),'[26]Data Base PAKAI (INPUT)'!$M$24))</f>
        <v>4</v>
      </c>
      <c r="AD517" s="87">
        <f>IF(AND(T517&gt;1,T517&lt;=200000000),'[26]Data Base PAKAI (INPUT)'!$F$24,IF(AND(T517&gt;200000000,T517&lt;=1000000000),'[26]Data Base PAKAI (INPUT)'!$V$24,IF(AND(T517&gt;1000000000),'[26]Data Base PAKAI (INPUT)'!$Z$24)))</f>
        <v>1</v>
      </c>
      <c r="AE517" s="87">
        <f t="shared" si="129"/>
        <v>600000</v>
      </c>
      <c r="AF517" s="87">
        <f>IF(AND(T517&gt;1,T517&lt;=1000000000),'[26]Data Base PAKAI (INPUT)'!$E$25,IF(AND(T517&gt;1000000000,T517&lt;=5000000000),'[26]Data Base PAKAI (INPUT)'!$Y$25,IF(AND(T517&gt;5000000000,T517&lt;=10000000000),'[26]Data Base PAKAI (INPUT)'!$AG$25)))</f>
        <v>3</v>
      </c>
      <c r="AG517" s="87">
        <f>IF(AND(T517&gt;1,T517&lt;=100000000),'[26]Data Base PAKAI (INPUT)'!$F$25,IF(AND(T517&gt;100000000,T517&lt;=200000000),'[26]Data Base PAKAI (INPUT)'!$J$25,IF(AND(T517&gt;200000000,T517&lt;=250000000),'[26]Data Base PAKAI (INPUT)'!$N$25,IF(AND(T517&gt;250000000,T517&lt;=500000000),'[26]Data Base PAKAI (INPUT)'!$R$25,IF(AND(T517&gt;500000000,T517&lt;=1000000000),'[26]Data Base PAKAI (INPUT)'!$V$25,IF(AND(T517&gt;1000000000,T517&lt;=2500000000),'[26]Data Base PAKAI (INPUT)'!$Z$25,IF(AND(T517&gt;2500000000,T517&lt;=5000000000),'[26]Data Base PAKAI (INPUT)'!$AD$25,IF(AND(T517&gt;5000000000,T517&lt;=10000000000),'[26]Data Base PAKAI (INPUT)'!AH1868))))))))</f>
        <v>4</v>
      </c>
      <c r="AH517" s="87">
        <f t="shared" si="130"/>
        <v>1800000</v>
      </c>
      <c r="AI517" s="87">
        <f t="shared" si="131"/>
        <v>6000000</v>
      </c>
      <c r="AJ517" s="99">
        <f t="shared" si="132"/>
        <v>6000000</v>
      </c>
      <c r="AK517" s="57"/>
      <c r="AL517" s="57">
        <f t="shared" si="133"/>
        <v>135250000</v>
      </c>
    </row>
    <row r="518" spans="1:38" ht="66" customHeight="1" thickBot="1" x14ac:dyDescent="0.3">
      <c r="A518" s="90"/>
      <c r="B518" s="90"/>
      <c r="C518" s="90"/>
      <c r="D518" s="90"/>
      <c r="E518" s="90"/>
      <c r="F518" s="90"/>
      <c r="G518" s="91"/>
      <c r="H518" s="91"/>
      <c r="I518" s="92"/>
      <c r="J518" s="92" t="s">
        <v>1149</v>
      </c>
      <c r="K518" s="92" t="s">
        <v>1161</v>
      </c>
      <c r="L518" s="92" t="e">
        <f>INDEX('[26]GELONDONGAN BM POKIR'!$D:$D,MATCH('KEGIATAN DBMSDA 2022'!K518,'[26]GELONDONGAN BM POKIR'!$D:$D,0))</f>
        <v>#N/A</v>
      </c>
      <c r="M518" s="92" t="str">
        <f t="shared" si="134"/>
        <v>Pembuatan jalan lingkungan SDN Jakasetia II RT.007/005 Kel.Jakasetia Kec.Bekasi Selatan, Kota Bekasi, Bekasi Selatan, Jakasetia</v>
      </c>
      <c r="N518" s="92" t="e">
        <f>INDEX([26]!BARU_1[KELURAHAN],MATCH('KEGIATAN DBMSDA 2022'!K518,[26]!BARU_1[JUDUL],0))</f>
        <v>#REF!</v>
      </c>
      <c r="O518" s="93" t="s">
        <v>160</v>
      </c>
      <c r="P518" s="127" t="s">
        <v>1162</v>
      </c>
      <c r="Q518" s="94" t="e">
        <f>#REF!&amp;" "&amp;#REF!</f>
        <v>#REF!</v>
      </c>
      <c r="R518" s="95" t="s">
        <v>66</v>
      </c>
      <c r="S518" s="57"/>
      <c r="T518" s="57">
        <f t="shared" si="135"/>
        <v>100000000</v>
      </c>
      <c r="U518" s="96" t="str">
        <f t="shared" si="127"/>
        <v>PL</v>
      </c>
      <c r="V518" s="57">
        <v>100000000</v>
      </c>
      <c r="W518" s="128" t="s">
        <v>1163</v>
      </c>
      <c r="X518" s="129" t="s">
        <v>138</v>
      </c>
      <c r="Y518" s="96" t="s">
        <v>139</v>
      </c>
      <c r="Z518" s="88">
        <v>1</v>
      </c>
      <c r="AA518" s="96"/>
      <c r="AB518" s="57">
        <f t="shared" si="128"/>
        <v>350000</v>
      </c>
      <c r="AC518" s="87">
        <f>IF(AND(T518&gt;1,T518&lt;=200000000),'[26]Data Base PAKAI (INPUT)'!$E$24,IF(AND(T518&gt;200000000),'[26]Data Base PAKAI (INPUT)'!$M$24))</f>
        <v>4</v>
      </c>
      <c r="AD518" s="87">
        <f>IF(AND(T518&gt;1,T518&lt;=200000000),'[26]Data Base PAKAI (INPUT)'!$F$24,IF(AND(T518&gt;200000000,T518&lt;=1000000000),'[26]Data Base PAKAI (INPUT)'!$V$24,IF(AND(T518&gt;1000000000),'[26]Data Base PAKAI (INPUT)'!$Z$24)))</f>
        <v>1</v>
      </c>
      <c r="AE518" s="87">
        <f t="shared" si="129"/>
        <v>600000</v>
      </c>
      <c r="AF518" s="87">
        <f>IF(AND(T518&gt;1,T518&lt;=1000000000),'[26]Data Base PAKAI (INPUT)'!$E$25,IF(AND(T518&gt;1000000000,T518&lt;=5000000000),'[26]Data Base PAKAI (INPUT)'!$Y$25,IF(AND(T518&gt;5000000000,T518&lt;=10000000000),'[26]Data Base PAKAI (INPUT)'!$AG$25)))</f>
        <v>3</v>
      </c>
      <c r="AG518" s="87">
        <f>IF(AND(T518&gt;1,T518&lt;=100000000),'[26]Data Base PAKAI (INPUT)'!$F$25,IF(AND(T518&gt;100000000,T518&lt;=200000000),'[26]Data Base PAKAI (INPUT)'!$J$25,IF(AND(T518&gt;200000000,T518&lt;=250000000),'[26]Data Base PAKAI (INPUT)'!$N$25,IF(AND(T518&gt;250000000,T518&lt;=500000000),'[26]Data Base PAKAI (INPUT)'!$R$25,IF(AND(T518&gt;500000000,T518&lt;=1000000000),'[26]Data Base PAKAI (INPUT)'!$V$25,IF(AND(T518&gt;1000000000,T518&lt;=2500000000),'[26]Data Base PAKAI (INPUT)'!$Z$25,IF(AND(T518&gt;2500000000,T518&lt;=5000000000),'[26]Data Base PAKAI (INPUT)'!$AD$25,IF(AND(T518&gt;5000000000,T518&lt;=10000000000),'[26]Data Base PAKAI (INPUT)'!AH1869))))))))</f>
        <v>3</v>
      </c>
      <c r="AH518" s="87">
        <f t="shared" si="130"/>
        <v>1350000</v>
      </c>
      <c r="AI518" s="87">
        <f t="shared" si="131"/>
        <v>4000000</v>
      </c>
      <c r="AJ518" s="99">
        <f t="shared" si="132"/>
        <v>4000000</v>
      </c>
      <c r="AK518" s="57"/>
      <c r="AL518" s="57">
        <f t="shared" si="133"/>
        <v>89700000</v>
      </c>
    </row>
    <row r="519" spans="1:38" ht="57.75" thickBot="1" x14ac:dyDescent="0.3">
      <c r="A519" s="90"/>
      <c r="B519" s="90"/>
      <c r="C519" s="90"/>
      <c r="D519" s="90"/>
      <c r="E519" s="90"/>
      <c r="F519" s="90"/>
      <c r="G519" s="91"/>
      <c r="H519" s="91"/>
      <c r="I519" s="92"/>
      <c r="J519" s="92" t="s">
        <v>1149</v>
      </c>
      <c r="K519" s="92" t="s">
        <v>1164</v>
      </c>
      <c r="L519" s="92" t="e">
        <f>INDEX('[26]GELONDONGAN BM POKIR'!$D:$D,MATCH('KEGIATAN DBMSDA 2022'!K519,'[26]GELONDONGAN BM POKIR'!$D:$D,0))</f>
        <v>#N/A</v>
      </c>
      <c r="M519" s="92" t="str">
        <f t="shared" si="134"/>
        <v>Pembangunan jalan lingkungan di permukiman Pengecoran jalan lingkungan Duta Graha V , sebelah Indomart (RT01 RW011), Harapan Baru Bekasi Utara</v>
      </c>
      <c r="N519" s="92" t="e">
        <f>INDEX([26]!BARU_1[KELURAHAN],MATCH('KEGIATAN DBMSDA 2022'!K519,[26]!BARU_1[JUDUL],0))</f>
        <v>#REF!</v>
      </c>
      <c r="O519" s="93" t="s">
        <v>201</v>
      </c>
      <c r="P519" s="127" t="s">
        <v>1165</v>
      </c>
      <c r="Q519" s="94" t="e">
        <f>#REF!&amp;" "&amp;#REF!</f>
        <v>#REF!</v>
      </c>
      <c r="R519" s="95" t="s">
        <v>66</v>
      </c>
      <c r="S519" s="57"/>
      <c r="T519" s="57">
        <f t="shared" si="135"/>
        <v>135000000</v>
      </c>
      <c r="U519" s="96" t="str">
        <f t="shared" si="127"/>
        <v>PL</v>
      </c>
      <c r="V519" s="57">
        <v>135000000</v>
      </c>
      <c r="W519" s="128" t="s">
        <v>516</v>
      </c>
      <c r="X519" s="129" t="s">
        <v>146</v>
      </c>
      <c r="Y519" s="96" t="s">
        <v>139</v>
      </c>
      <c r="Z519" s="88">
        <v>1</v>
      </c>
      <c r="AA519" s="96"/>
      <c r="AB519" s="57">
        <f t="shared" si="128"/>
        <v>350000</v>
      </c>
      <c r="AC519" s="87">
        <f>IF(AND(T519&gt;1,T519&lt;=200000000),'[26]Data Base PAKAI (INPUT)'!$E$24,IF(AND(T519&gt;200000000),'[26]Data Base PAKAI (INPUT)'!$M$24))</f>
        <v>4</v>
      </c>
      <c r="AD519" s="87">
        <f>IF(AND(T519&gt;1,T519&lt;=200000000),'[26]Data Base PAKAI (INPUT)'!$F$24,IF(AND(T519&gt;200000000,T519&lt;=1000000000),'[26]Data Base PAKAI (INPUT)'!$V$24,IF(AND(T519&gt;1000000000),'[26]Data Base PAKAI (INPUT)'!$Z$24)))</f>
        <v>1</v>
      </c>
      <c r="AE519" s="87">
        <f t="shared" si="129"/>
        <v>600000</v>
      </c>
      <c r="AF519" s="87">
        <f>IF(AND(T519&gt;1,T519&lt;=1000000000),'[26]Data Base PAKAI (INPUT)'!$E$25,IF(AND(T519&gt;1000000000,T519&lt;=5000000000),'[26]Data Base PAKAI (INPUT)'!$Y$25,IF(AND(T519&gt;5000000000,T519&lt;=10000000000),'[26]Data Base PAKAI (INPUT)'!$AG$25)))</f>
        <v>3</v>
      </c>
      <c r="AG519" s="87">
        <f>IF(AND(T519&gt;1,T519&lt;=100000000),'[26]Data Base PAKAI (INPUT)'!$F$25,IF(AND(T519&gt;100000000,T519&lt;=200000000),'[26]Data Base PAKAI (INPUT)'!$J$25,IF(AND(T519&gt;200000000,T519&lt;=250000000),'[26]Data Base PAKAI (INPUT)'!$N$25,IF(AND(T519&gt;250000000,T519&lt;=500000000),'[26]Data Base PAKAI (INPUT)'!$R$25,IF(AND(T519&gt;500000000,T519&lt;=1000000000),'[26]Data Base PAKAI (INPUT)'!$V$25,IF(AND(T519&gt;1000000000,T519&lt;=2500000000),'[26]Data Base PAKAI (INPUT)'!$Z$25,IF(AND(T519&gt;2500000000,T519&lt;=5000000000),'[26]Data Base PAKAI (INPUT)'!$AD$25,IF(AND(T519&gt;5000000000,T519&lt;=10000000000),'[26]Data Base PAKAI (INPUT)'!AH1870))))))))</f>
        <v>4</v>
      </c>
      <c r="AH519" s="87">
        <f t="shared" si="130"/>
        <v>1800000</v>
      </c>
      <c r="AI519" s="87">
        <f t="shared" si="131"/>
        <v>5400000</v>
      </c>
      <c r="AJ519" s="99">
        <f t="shared" si="132"/>
        <v>5400000</v>
      </c>
      <c r="AK519" s="57"/>
      <c r="AL519" s="57">
        <f t="shared" si="133"/>
        <v>121450000</v>
      </c>
    </row>
    <row r="520" spans="1:38" ht="43.5" thickBot="1" x14ac:dyDescent="0.3">
      <c r="A520" s="90"/>
      <c r="B520" s="90"/>
      <c r="C520" s="90"/>
      <c r="D520" s="90"/>
      <c r="E520" s="90"/>
      <c r="F520" s="90"/>
      <c r="G520" s="91"/>
      <c r="H520" s="91"/>
      <c r="I520" s="92"/>
      <c r="J520" s="92" t="s">
        <v>1149</v>
      </c>
      <c r="K520" s="92" t="s">
        <v>1166</v>
      </c>
      <c r="L520" s="92" t="e">
        <f>INDEX('[26]GELONDONGAN BM POKIR'!$D:$D,MATCH('KEGIATAN DBMSDA 2022'!K520,'[26]GELONDONGAN BM POKIR'!$D:$D,0))</f>
        <v>#N/A</v>
      </c>
      <c r="M520" s="92" t="str">
        <f t="shared" si="134"/>
        <v>Pembangunan Jalan salak raya RT.01 s.d 06, Kota Bekasi, Bekasi Barat, Kotabaru</v>
      </c>
      <c r="N520" s="92" t="e">
        <f>INDEX([26]!BARU_1[KELURAHAN],MATCH('KEGIATAN DBMSDA 2022'!K520,[26]!BARU_1[JUDUL],0))</f>
        <v>#REF!</v>
      </c>
      <c r="O520" s="93" t="s">
        <v>822</v>
      </c>
      <c r="P520" s="127" t="s">
        <v>547</v>
      </c>
      <c r="Q520" s="94" t="e">
        <f>#REF!&amp;" "&amp;#REF!</f>
        <v>#REF!</v>
      </c>
      <c r="R520" s="95" t="s">
        <v>66</v>
      </c>
      <c r="S520" s="57"/>
      <c r="T520" s="57">
        <f t="shared" si="135"/>
        <v>350000000</v>
      </c>
      <c r="U520" s="96" t="str">
        <f t="shared" si="127"/>
        <v>LELANG</v>
      </c>
      <c r="V520" s="57">
        <v>350000000</v>
      </c>
      <c r="W520" s="128" t="s">
        <v>225</v>
      </c>
      <c r="X520" s="129" t="s">
        <v>146</v>
      </c>
      <c r="Y520" s="129" t="s">
        <v>139</v>
      </c>
      <c r="Z520" s="88">
        <v>1</v>
      </c>
      <c r="AA520" s="129"/>
      <c r="AB520" s="57">
        <f t="shared" si="128"/>
        <v>750000</v>
      </c>
      <c r="AC520" s="87">
        <f>IF(AND(T520&gt;1,T520&lt;=200000000),'[26]Data Base PAKAI (INPUT)'!$E$24,IF(AND(T520&gt;200000000),'[26]Data Base PAKAI (INPUT)'!$M$24))</f>
        <v>6</v>
      </c>
      <c r="AD520" s="87">
        <f>IF(AND(T520&gt;1,T520&lt;=200000000),'[26]Data Base PAKAI (INPUT)'!$F$24,IF(AND(T520&gt;200000000,T520&lt;=1000000000),'[26]Data Base PAKAI (INPUT)'!$V$24,IF(AND(T520&gt;1000000000),'[26]Data Base PAKAI (INPUT)'!$Z$24)))</f>
        <v>2</v>
      </c>
      <c r="AE520" s="87">
        <f t="shared" si="129"/>
        <v>1800000</v>
      </c>
      <c r="AF520" s="87">
        <f>IF(AND(T520&gt;1,T520&lt;=1000000000),'[26]Data Base PAKAI (INPUT)'!$E$25,IF(AND(T520&gt;1000000000,T520&lt;=5000000000),'[26]Data Base PAKAI (INPUT)'!$Y$25,IF(AND(T520&gt;5000000000,T520&lt;=10000000000),'[26]Data Base PAKAI (INPUT)'!$AG$25)))</f>
        <v>3</v>
      </c>
      <c r="AG520" s="87">
        <f>IF(AND(T520&gt;1,T520&lt;=100000000),'[26]Data Base PAKAI (INPUT)'!$F$25,IF(AND(T520&gt;100000000,T520&lt;=200000000),'[26]Data Base PAKAI (INPUT)'!$J$25,IF(AND(T520&gt;200000000,T520&lt;=250000000),'[26]Data Base PAKAI (INPUT)'!$N$25,IF(AND(T520&gt;250000000,T520&lt;=500000000),'[26]Data Base PAKAI (INPUT)'!$R$25,IF(AND(T520&gt;500000000,T520&lt;=1000000000),'[26]Data Base PAKAI (INPUT)'!$V$25,IF(AND(T520&gt;1000000000,T520&lt;=2500000000),'[26]Data Base PAKAI (INPUT)'!$Z$25,IF(AND(T520&gt;2500000000,T520&lt;=5000000000),'[26]Data Base PAKAI (INPUT)'!$AD$25,IF(AND(T520&gt;5000000000,T520&lt;=10000000000),'[26]Data Base PAKAI (INPUT)'!AH1871))))))))</f>
        <v>6</v>
      </c>
      <c r="AH520" s="87">
        <f t="shared" si="130"/>
        <v>2700000</v>
      </c>
      <c r="AI520" s="87">
        <f t="shared" si="131"/>
        <v>14000000</v>
      </c>
      <c r="AJ520" s="99">
        <f t="shared" si="132"/>
        <v>14000000</v>
      </c>
      <c r="AK520" s="57"/>
      <c r="AL520" s="57">
        <f t="shared" si="133"/>
        <v>316750000</v>
      </c>
    </row>
    <row r="521" spans="1:38" ht="43.5" thickBot="1" x14ac:dyDescent="0.3">
      <c r="A521" s="90"/>
      <c r="B521" s="90"/>
      <c r="C521" s="90"/>
      <c r="D521" s="90"/>
      <c r="E521" s="90"/>
      <c r="F521" s="90"/>
      <c r="G521" s="91"/>
      <c r="H521" s="91"/>
      <c r="I521" s="92"/>
      <c r="J521" s="92" t="s">
        <v>1149</v>
      </c>
      <c r="K521" s="92" t="s">
        <v>1167</v>
      </c>
      <c r="L521" s="92" t="e">
        <f>INDEX('[26]GELONDONGAN BM POKIR'!$D:$D,MATCH('KEGIATAN DBMSDA 2022'!K521,'[26]GELONDONGAN BM POKIR'!$D:$D,0))</f>
        <v>#N/A</v>
      </c>
      <c r="M521" s="92" t="str">
        <f t="shared" si="134"/>
        <v>pembangunan jalan lingkungan di pemukiman RW 015, Kota Bekasi, Bekasi Barat, Kotabaru</v>
      </c>
      <c r="N521" s="92" t="e">
        <f>INDEX([26]!BARU_1[KELURAHAN],MATCH('KEGIATAN DBMSDA 2022'!K521,[26]!BARU_1[JUDUL],0))</f>
        <v>#REF!</v>
      </c>
      <c r="O521" s="93" t="s">
        <v>822</v>
      </c>
      <c r="P521" s="127" t="s">
        <v>229</v>
      </c>
      <c r="Q521" s="94" t="e">
        <f>#REF!&amp;" "&amp;#REF!</f>
        <v>#REF!</v>
      </c>
      <c r="R521" s="95" t="s">
        <v>66</v>
      </c>
      <c r="S521" s="57"/>
      <c r="T521" s="57">
        <f t="shared" si="135"/>
        <v>150000000</v>
      </c>
      <c r="U521" s="96" t="str">
        <f t="shared" si="127"/>
        <v>PL</v>
      </c>
      <c r="V521" s="57">
        <v>150000000</v>
      </c>
      <c r="W521" s="128" t="s">
        <v>225</v>
      </c>
      <c r="X521" s="129" t="s">
        <v>146</v>
      </c>
      <c r="Y521" s="96" t="s">
        <v>139</v>
      </c>
      <c r="Z521" s="88">
        <v>1</v>
      </c>
      <c r="AA521" s="96"/>
      <c r="AB521" s="57">
        <f t="shared" si="128"/>
        <v>350000</v>
      </c>
      <c r="AC521" s="87">
        <f>IF(AND(T521&gt;1,T521&lt;=200000000),'[26]Data Base PAKAI (INPUT)'!$E$24,IF(AND(T521&gt;200000000),'[26]Data Base PAKAI (INPUT)'!$M$24))</f>
        <v>4</v>
      </c>
      <c r="AD521" s="87">
        <f>IF(AND(T521&gt;1,T521&lt;=200000000),'[26]Data Base PAKAI (INPUT)'!$F$24,IF(AND(T521&gt;200000000,T521&lt;=1000000000),'[26]Data Base PAKAI (INPUT)'!$V$24,IF(AND(T521&gt;1000000000),'[26]Data Base PAKAI (INPUT)'!$Z$24)))</f>
        <v>1</v>
      </c>
      <c r="AE521" s="87">
        <f t="shared" si="129"/>
        <v>600000</v>
      </c>
      <c r="AF521" s="87">
        <f>IF(AND(T521&gt;1,T521&lt;=1000000000),'[26]Data Base PAKAI (INPUT)'!$E$25,IF(AND(T521&gt;1000000000,T521&lt;=5000000000),'[26]Data Base PAKAI (INPUT)'!$Y$25,IF(AND(T521&gt;5000000000,T521&lt;=10000000000),'[26]Data Base PAKAI (INPUT)'!$AG$25)))</f>
        <v>3</v>
      </c>
      <c r="AG521" s="87">
        <f>IF(AND(T521&gt;1,T521&lt;=100000000),'[26]Data Base PAKAI (INPUT)'!$F$25,IF(AND(T521&gt;100000000,T521&lt;=200000000),'[26]Data Base PAKAI (INPUT)'!$J$25,IF(AND(T521&gt;200000000,T521&lt;=250000000),'[26]Data Base PAKAI (INPUT)'!$N$25,IF(AND(T521&gt;250000000,T521&lt;=500000000),'[26]Data Base PAKAI (INPUT)'!$R$25,IF(AND(T521&gt;500000000,T521&lt;=1000000000),'[26]Data Base PAKAI (INPUT)'!$V$25,IF(AND(T521&gt;1000000000,T521&lt;=2500000000),'[26]Data Base PAKAI (INPUT)'!$Z$25,IF(AND(T521&gt;2500000000,T521&lt;=5000000000),'[26]Data Base PAKAI (INPUT)'!$AD$25,IF(AND(T521&gt;5000000000,T521&lt;=10000000000),'[26]Data Base PAKAI (INPUT)'!AH1872))))))))</f>
        <v>4</v>
      </c>
      <c r="AH521" s="87">
        <f t="shared" si="130"/>
        <v>1800000</v>
      </c>
      <c r="AI521" s="87">
        <f t="shared" si="131"/>
        <v>6000000</v>
      </c>
      <c r="AJ521" s="99">
        <f t="shared" si="132"/>
        <v>6000000</v>
      </c>
      <c r="AK521" s="57"/>
      <c r="AL521" s="57">
        <f t="shared" si="133"/>
        <v>135250000</v>
      </c>
    </row>
    <row r="522" spans="1:38" ht="43.5" thickBot="1" x14ac:dyDescent="0.3">
      <c r="A522" s="90"/>
      <c r="B522" s="90"/>
      <c r="C522" s="90"/>
      <c r="D522" s="90"/>
      <c r="E522" s="90"/>
      <c r="F522" s="90"/>
      <c r="G522" s="91"/>
      <c r="H522" s="91"/>
      <c r="I522" s="92"/>
      <c r="J522" s="92" t="s">
        <v>1149</v>
      </c>
      <c r="K522" s="92" t="s">
        <v>1168</v>
      </c>
      <c r="L522" s="92" t="e">
        <f>INDEX('[26]GELONDONGAN BM POKIR'!$D:$D,MATCH('KEGIATAN DBMSDA 2022'!K522,'[26]GELONDONGAN BM POKIR'!$D:$D,0))</f>
        <v>#N/A</v>
      </c>
      <c r="M522" s="92" t="str">
        <f t="shared" si="134"/>
        <v>pembangunan jalan lingkungan Jl Rawa Bebek RT 01 sampai dengan RT 03 Rw 12, Kota Bekasi</v>
      </c>
      <c r="N522" s="92" t="e">
        <f>INDEX([26]!BARU_1[KELURAHAN],MATCH('KEGIATAN DBMSDA 2022'!K522,[26]!BARU_1[JUDUL],0))</f>
        <v>#REF!</v>
      </c>
      <c r="O522" s="93" t="s">
        <v>822</v>
      </c>
      <c r="P522" s="127" t="s">
        <v>726</v>
      </c>
      <c r="Q522" s="94" t="e">
        <f>#REF!&amp;" "&amp;#REF!</f>
        <v>#REF!</v>
      </c>
      <c r="R522" s="95" t="s">
        <v>66</v>
      </c>
      <c r="S522" s="57"/>
      <c r="T522" s="57">
        <f t="shared" si="135"/>
        <v>75000000</v>
      </c>
      <c r="U522" s="96" t="str">
        <f t="shared" si="127"/>
        <v>PL</v>
      </c>
      <c r="V522" s="57">
        <v>75000000</v>
      </c>
      <c r="W522" s="128" t="s">
        <v>250</v>
      </c>
      <c r="X522" s="129" t="s">
        <v>162</v>
      </c>
      <c r="Y522" s="96" t="s">
        <v>139</v>
      </c>
      <c r="Z522" s="88">
        <v>1</v>
      </c>
      <c r="AA522" s="96"/>
      <c r="AB522" s="57">
        <f t="shared" si="128"/>
        <v>350000</v>
      </c>
      <c r="AC522" s="87">
        <f>IF(AND(T522&gt;1,T522&lt;=200000000),'[26]Data Base PAKAI (INPUT)'!$E$24,IF(AND(T522&gt;200000000),'[26]Data Base PAKAI (INPUT)'!$M$24))</f>
        <v>4</v>
      </c>
      <c r="AD522" s="87">
        <f>IF(AND(T522&gt;1,T522&lt;=200000000),'[26]Data Base PAKAI (INPUT)'!$F$24,IF(AND(T522&gt;200000000,T522&lt;=1000000000),'[26]Data Base PAKAI (INPUT)'!$V$24,IF(AND(T522&gt;1000000000),'[26]Data Base PAKAI (INPUT)'!$Z$24)))</f>
        <v>1</v>
      </c>
      <c r="AE522" s="87">
        <f t="shared" si="129"/>
        <v>600000</v>
      </c>
      <c r="AF522" s="87">
        <f>IF(AND(T522&gt;1,T522&lt;=1000000000),'[26]Data Base PAKAI (INPUT)'!$E$25,IF(AND(T522&gt;1000000000,T522&lt;=5000000000),'[26]Data Base PAKAI (INPUT)'!$Y$25,IF(AND(T522&gt;5000000000,T522&lt;=10000000000),'[26]Data Base PAKAI (INPUT)'!$AG$25)))</f>
        <v>3</v>
      </c>
      <c r="AG522" s="87">
        <f>IF(AND(T522&gt;1,T522&lt;=100000000),'[26]Data Base PAKAI (INPUT)'!$F$25,IF(AND(T522&gt;100000000,T522&lt;=200000000),'[26]Data Base PAKAI (INPUT)'!$J$25,IF(AND(T522&gt;200000000,T522&lt;=250000000),'[26]Data Base PAKAI (INPUT)'!$N$25,IF(AND(T522&gt;250000000,T522&lt;=500000000),'[26]Data Base PAKAI (INPUT)'!$R$25,IF(AND(T522&gt;500000000,T522&lt;=1000000000),'[26]Data Base PAKAI (INPUT)'!$V$25,IF(AND(T522&gt;1000000000,T522&lt;=2500000000),'[26]Data Base PAKAI (INPUT)'!$Z$25,IF(AND(T522&gt;2500000000,T522&lt;=5000000000),'[26]Data Base PAKAI (INPUT)'!$AD$25,IF(AND(T522&gt;5000000000,T522&lt;=10000000000),'[26]Data Base PAKAI (INPUT)'!AH1873))))))))</f>
        <v>3</v>
      </c>
      <c r="AH522" s="87">
        <f t="shared" si="130"/>
        <v>1350000</v>
      </c>
      <c r="AI522" s="87">
        <f t="shared" si="131"/>
        <v>3000000</v>
      </c>
      <c r="AJ522" s="99">
        <f t="shared" si="132"/>
        <v>3000000</v>
      </c>
      <c r="AK522" s="57"/>
      <c r="AL522" s="57">
        <f t="shared" si="133"/>
        <v>66700000</v>
      </c>
    </row>
    <row r="523" spans="1:38" ht="43.5" thickBot="1" x14ac:dyDescent="0.3">
      <c r="A523" s="90"/>
      <c r="B523" s="90"/>
      <c r="C523" s="90"/>
      <c r="D523" s="90"/>
      <c r="E523" s="90"/>
      <c r="F523" s="90"/>
      <c r="G523" s="91"/>
      <c r="H523" s="91"/>
      <c r="I523" s="92"/>
      <c r="J523" s="92" t="s">
        <v>1149</v>
      </c>
      <c r="K523" s="92" t="s">
        <v>1169</v>
      </c>
      <c r="L523" s="92" t="e">
        <f>INDEX('[26]GELONDONGAN BM POKIR'!$D:$D,MATCH('KEGIATAN DBMSDA 2022'!K523,'[26]GELONDONGAN BM POKIR'!$D:$D,0))</f>
        <v>#N/A</v>
      </c>
      <c r="M523" s="92" t="str">
        <f t="shared" si="134"/>
        <v>pembangunan jalan lingkungan Jl. Panjang, akses Masjid Sayyidina Hamzah RT01/RW016, Kota Bekasi</v>
      </c>
      <c r="N523" s="92" t="e">
        <f>INDEX([26]!BARU_1[KELURAHAN],MATCH('KEGIATAN DBMSDA 2022'!K523,[26]!BARU_1[JUDUL],0))</f>
        <v>#REF!</v>
      </c>
      <c r="O523" s="93" t="s">
        <v>124</v>
      </c>
      <c r="P523" s="127" t="s">
        <v>289</v>
      </c>
      <c r="Q523" s="94" t="e">
        <f>#REF!&amp;" "&amp;#REF!</f>
        <v>#REF!</v>
      </c>
      <c r="R523" s="95" t="s">
        <v>66</v>
      </c>
      <c r="S523" s="57"/>
      <c r="T523" s="57">
        <f t="shared" si="135"/>
        <v>100000000</v>
      </c>
      <c r="U523" s="96" t="str">
        <f t="shared" si="127"/>
        <v>PL</v>
      </c>
      <c r="V523" s="57">
        <v>100000000</v>
      </c>
      <c r="W523" s="128" t="s">
        <v>363</v>
      </c>
      <c r="X523" s="129" t="s">
        <v>162</v>
      </c>
      <c r="Y523" s="96" t="s">
        <v>139</v>
      </c>
      <c r="Z523" s="88">
        <v>1</v>
      </c>
      <c r="AA523" s="96"/>
      <c r="AB523" s="57">
        <f t="shared" si="128"/>
        <v>350000</v>
      </c>
      <c r="AC523" s="87">
        <f>IF(AND(T523&gt;1,T523&lt;=200000000),'[26]Data Base PAKAI (INPUT)'!$E$24,IF(AND(T523&gt;200000000),'[26]Data Base PAKAI (INPUT)'!$M$24))</f>
        <v>4</v>
      </c>
      <c r="AD523" s="87">
        <f>IF(AND(T523&gt;1,T523&lt;=200000000),'[26]Data Base PAKAI (INPUT)'!$F$24,IF(AND(T523&gt;200000000,T523&lt;=1000000000),'[26]Data Base PAKAI (INPUT)'!$V$24,IF(AND(T523&gt;1000000000),'[26]Data Base PAKAI (INPUT)'!$Z$24)))</f>
        <v>1</v>
      </c>
      <c r="AE523" s="87">
        <f t="shared" si="129"/>
        <v>600000</v>
      </c>
      <c r="AF523" s="87">
        <f>IF(AND(T523&gt;1,T523&lt;=1000000000),'[26]Data Base PAKAI (INPUT)'!$E$25,IF(AND(T523&gt;1000000000,T523&lt;=5000000000),'[26]Data Base PAKAI (INPUT)'!$Y$25,IF(AND(T523&gt;5000000000,T523&lt;=10000000000),'[26]Data Base PAKAI (INPUT)'!$AG$25)))</f>
        <v>3</v>
      </c>
      <c r="AG523" s="87">
        <f>IF(AND(T523&gt;1,T523&lt;=100000000),'[26]Data Base PAKAI (INPUT)'!$F$25,IF(AND(T523&gt;100000000,T523&lt;=200000000),'[26]Data Base PAKAI (INPUT)'!$J$25,IF(AND(T523&gt;200000000,T523&lt;=250000000),'[26]Data Base PAKAI (INPUT)'!$N$25,IF(AND(T523&gt;250000000,T523&lt;=500000000),'[26]Data Base PAKAI (INPUT)'!$R$25,IF(AND(T523&gt;500000000,T523&lt;=1000000000),'[26]Data Base PAKAI (INPUT)'!$V$25,IF(AND(T523&gt;1000000000,T523&lt;=2500000000),'[26]Data Base PAKAI (INPUT)'!$Z$25,IF(AND(T523&gt;2500000000,T523&lt;=5000000000),'[26]Data Base PAKAI (INPUT)'!$AD$25,IF(AND(T523&gt;5000000000,T523&lt;=10000000000),'[26]Data Base PAKAI (INPUT)'!AH1874))))))))</f>
        <v>3</v>
      </c>
      <c r="AH523" s="87">
        <f t="shared" si="130"/>
        <v>1350000</v>
      </c>
      <c r="AI523" s="87">
        <f t="shared" si="131"/>
        <v>4000000</v>
      </c>
      <c r="AJ523" s="99">
        <f t="shared" si="132"/>
        <v>4000000</v>
      </c>
      <c r="AK523" s="57"/>
      <c r="AL523" s="57">
        <f t="shared" si="133"/>
        <v>89700000</v>
      </c>
    </row>
    <row r="524" spans="1:38" ht="43.5" thickBot="1" x14ac:dyDescent="0.3">
      <c r="A524" s="68" t="s">
        <v>33</v>
      </c>
      <c r="B524" s="68" t="s">
        <v>34</v>
      </c>
      <c r="C524" s="68" t="s">
        <v>1139</v>
      </c>
      <c r="D524" s="68" t="s">
        <v>37</v>
      </c>
      <c r="E524" s="68" t="s">
        <v>35</v>
      </c>
      <c r="F524" s="68">
        <v>7</v>
      </c>
      <c r="G524" s="70"/>
      <c r="H524" s="70"/>
      <c r="I524" s="71" t="s">
        <v>1170</v>
      </c>
      <c r="J524" s="71"/>
      <c r="K524" s="72"/>
      <c r="L524" s="92">
        <f>INDEX('[26]GELONDONGAN BM POKIR'!$D:$D,MATCH('KEGIATAN DBMSDA 2022'!K524,'[26]GELONDONGAN BM POKIR'!$D:$D,0))</f>
        <v>0</v>
      </c>
      <c r="M524" s="72"/>
      <c r="N524" s="73"/>
      <c r="O524" s="73" t="s">
        <v>110</v>
      </c>
      <c r="P524" s="74" t="s">
        <v>1171</v>
      </c>
      <c r="Q524" s="74"/>
      <c r="R524" s="75" t="s">
        <v>43</v>
      </c>
      <c r="S524" s="76">
        <f>SUBTOTAL(9,S525)</f>
        <v>2000000000</v>
      </c>
      <c r="T524" s="76">
        <f t="shared" ref="T524:V524" si="136">SUBTOTAL(9,T525)</f>
        <v>2000000000</v>
      </c>
      <c r="U524" s="77" t="s">
        <v>110</v>
      </c>
      <c r="V524" s="76">
        <f t="shared" si="136"/>
        <v>0</v>
      </c>
      <c r="W524" s="76"/>
      <c r="X524" s="108"/>
      <c r="Y524" s="77" t="s">
        <v>110</v>
      </c>
      <c r="Z524" s="76">
        <f t="shared" ref="Z524" si="137">SUBTOTAL(9,Z525)</f>
        <v>1</v>
      </c>
      <c r="AA524" s="77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8"/>
    </row>
    <row r="525" spans="1:38" ht="43.5" thickBot="1" x14ac:dyDescent="0.3">
      <c r="A525" s="90"/>
      <c r="B525" s="90"/>
      <c r="C525" s="90"/>
      <c r="D525" s="90"/>
      <c r="E525" s="90"/>
      <c r="F525" s="90"/>
      <c r="G525" s="91"/>
      <c r="H525" s="91"/>
      <c r="I525" s="92"/>
      <c r="J525" s="92" t="s">
        <v>1149</v>
      </c>
      <c r="K525" s="92" t="s">
        <v>1172</v>
      </c>
      <c r="L525" s="92" t="e">
        <f>INDEX('[26]GELONDONGAN BM POKIR'!$D:$D,MATCH('KEGIATAN DBMSDA 2022'!K525,'[26]GELONDONGAN BM POKIR'!$D:$D,0))</f>
        <v>#N/A</v>
      </c>
      <c r="M525" s="92" t="str">
        <f>K525</f>
        <v>Pelebaran Jalan Raya Bulak Sentul (Dari Jalan Pejuang - Jalan KH M. Tabrani) Tahap 1</v>
      </c>
      <c r="N525" s="93" t="s">
        <v>262</v>
      </c>
      <c r="O525" s="93" t="s">
        <v>201</v>
      </c>
      <c r="P525" s="127" t="s">
        <v>182</v>
      </c>
      <c r="Q525" s="94" t="e">
        <f>#REF!&amp;" "&amp;#REF!</f>
        <v>#REF!</v>
      </c>
      <c r="R525" s="95" t="s">
        <v>66</v>
      </c>
      <c r="S525" s="57">
        <v>2000000000</v>
      </c>
      <c r="T525" s="57">
        <f>S525+V525</f>
        <v>2000000000</v>
      </c>
      <c r="U525" s="96" t="str">
        <f t="shared" ref="U525" si="138">IF(T525&gt;200000000,"LELANG","PL")</f>
        <v>LELANG</v>
      </c>
      <c r="V525" s="57"/>
      <c r="W525" s="128"/>
      <c r="X525" s="129"/>
      <c r="Y525" s="109" t="s">
        <v>129</v>
      </c>
      <c r="Z525" s="88">
        <v>1</v>
      </c>
      <c r="AA525" s="129"/>
      <c r="AB525" s="57">
        <f t="shared" ref="AB525" si="139">IF(AND(T525&gt;1,T525&lt;=200000000),350000,IF(AND(T525&gt;200000000),750000))</f>
        <v>750000</v>
      </c>
      <c r="AC525" s="87">
        <f>IF(AND(T525&gt;1,T525&lt;=200000000),'[26]Data Base PAKAI (INPUT)'!$E$24,IF(AND(T525&gt;200000000),'[26]Data Base PAKAI (INPUT)'!$M$24))</f>
        <v>6</v>
      </c>
      <c r="AD525" s="87">
        <f>IF(AND(T525&gt;1,T525&lt;=200000000),'[26]Data Base PAKAI (INPUT)'!$F$24,IF(AND(T525&gt;200000000,T525&lt;=1000000000),'[26]Data Base PAKAI (INPUT)'!$V$24,IF(AND(T525&gt;1000000000),'[26]Data Base PAKAI (INPUT)'!$Z$24)))</f>
        <v>3</v>
      </c>
      <c r="AE525" s="87">
        <f>AC525*AD525*$AE$5</f>
        <v>2700000</v>
      </c>
      <c r="AF525" s="87">
        <f>IF(AND(T525&gt;1,T525&lt;=1000000000),'[26]Data Base PAKAI (INPUT)'!$E$25,IF(AND(T525&gt;1000000000,T525&lt;=5000000000),'[26]Data Base PAKAI (INPUT)'!$Y$25,IF(AND(T525&gt;5000000000,T525&lt;=10000000000),'[26]Data Base PAKAI (INPUT)'!$AG$25)))</f>
        <v>4</v>
      </c>
      <c r="AG525" s="87">
        <f>IF(AND(T525&gt;1,T525&lt;=100000000),'[26]Data Base PAKAI (INPUT)'!$F$25,IF(AND(T525&gt;100000000,T525&lt;=200000000),'[26]Data Base PAKAI (INPUT)'!$J$25,IF(AND(T525&gt;200000000,T525&lt;=250000000),'[26]Data Base PAKAI (INPUT)'!$N$25,IF(AND(T525&gt;250000000,T525&lt;=500000000),'[26]Data Base PAKAI (INPUT)'!$R$25,IF(AND(T525&gt;500000000,T525&lt;=1000000000),'[26]Data Base PAKAI (INPUT)'!$V$25,IF(AND(T525&gt;1000000000,T525&lt;=2500000000),'[26]Data Base PAKAI (INPUT)'!$Z$25,IF(AND(T525&gt;2500000000,T525&lt;=5000000000),'[26]Data Base PAKAI (INPUT)'!$AD$25,IF(AND(T525&gt;5000000000,T525&lt;=10000000000),'[26]Data Base PAKAI (INPUT)'!AH1988))))))))</f>
        <v>8</v>
      </c>
      <c r="AH525" s="87">
        <f>AF525*AG525*$AH$5</f>
        <v>4800000</v>
      </c>
      <c r="AI525" s="87">
        <f>IF(T525&lt;=4000000000,4%*T525,IF(T525&gt;4000000000,100000000))</f>
        <v>80000000</v>
      </c>
      <c r="AJ525" s="99">
        <f>4%*T525</f>
        <v>80000000</v>
      </c>
      <c r="AK525" s="57"/>
      <c r="AL525" s="57">
        <f>T525-AB525-AE525-AH525-AI525-AJ525-AK525</f>
        <v>1831750000</v>
      </c>
    </row>
    <row r="526" spans="1:38" ht="43.5" thickBot="1" x14ac:dyDescent="0.3">
      <c r="A526" s="68" t="s">
        <v>33</v>
      </c>
      <c r="B526" s="68" t="s">
        <v>34</v>
      </c>
      <c r="C526" s="68" t="s">
        <v>1139</v>
      </c>
      <c r="D526" s="68" t="s">
        <v>37</v>
      </c>
      <c r="E526" s="68" t="s">
        <v>35</v>
      </c>
      <c r="F526" s="68">
        <v>8</v>
      </c>
      <c r="G526" s="70"/>
      <c r="H526" s="70"/>
      <c r="I526" s="71" t="s">
        <v>1173</v>
      </c>
      <c r="J526" s="71"/>
      <c r="K526" s="72"/>
      <c r="L526" s="92">
        <f>INDEX('[26]GELONDONGAN BM POKIR'!$D:$D,MATCH('KEGIATAN DBMSDA 2022'!K526,'[26]GELONDONGAN BM POKIR'!$D:$D,0))</f>
        <v>0</v>
      </c>
      <c r="M526" s="72"/>
      <c r="N526" s="73"/>
      <c r="O526" s="73" t="s">
        <v>110</v>
      </c>
      <c r="P526" s="74" t="s">
        <v>1174</v>
      </c>
      <c r="Q526" s="74"/>
      <c r="R526" s="75" t="s">
        <v>43</v>
      </c>
      <c r="S526" s="76">
        <f>SUBTOTAL(9,S527:S989)</f>
        <v>26200000000</v>
      </c>
      <c r="T526" s="76">
        <f>SUBTOTAL(9,T527:T989)</f>
        <v>112600000000</v>
      </c>
      <c r="U526" s="77" t="s">
        <v>110</v>
      </c>
      <c r="V526" s="76">
        <f>SUBTOTAL(9,V527:V989)</f>
        <v>86400000000</v>
      </c>
      <c r="W526" s="77" t="s">
        <v>110</v>
      </c>
      <c r="X526" s="77" t="s">
        <v>110</v>
      </c>
      <c r="Y526" s="77" t="s">
        <v>110</v>
      </c>
      <c r="Z526" s="76">
        <f>SUBTOTAL(9,Z527:Z989)</f>
        <v>456</v>
      </c>
      <c r="AA526" s="77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8"/>
    </row>
    <row r="527" spans="1:38" s="89" customFormat="1" ht="43.5" thickBot="1" x14ac:dyDescent="0.3">
      <c r="A527" s="79"/>
      <c r="B527" s="79"/>
      <c r="C527" s="79"/>
      <c r="D527" s="79"/>
      <c r="E527" s="79"/>
      <c r="F527" s="79"/>
      <c r="G527" s="81"/>
      <c r="H527" s="81"/>
      <c r="I527" s="83"/>
      <c r="J527" s="143" t="s">
        <v>1175</v>
      </c>
      <c r="K527" s="143" t="s">
        <v>1176</v>
      </c>
      <c r="L527" s="143" t="e">
        <f>INDEX('[26]GELONDONGAN BM POKIR'!$D:$D,MATCH('KEGIATAN DBMSDA 2022'!K527,'[26]GELONDONGAN BM POKIR'!$D:$D,0))</f>
        <v>#N/A</v>
      </c>
      <c r="M527" s="83" t="str">
        <f>K527</f>
        <v>Peningkatan Jalan Kota Bekasi</v>
      </c>
      <c r="N527" s="84"/>
      <c r="O527" s="84"/>
      <c r="P527" s="144" t="s">
        <v>182</v>
      </c>
      <c r="Q527" s="145"/>
      <c r="R527" s="146" t="s">
        <v>66</v>
      </c>
      <c r="S527" s="147">
        <v>20000000000</v>
      </c>
      <c r="T527" s="57">
        <f t="shared" ref="T527:T534" si="140">S527+V527</f>
        <v>42605000000</v>
      </c>
      <c r="U527" s="57"/>
      <c r="V527" s="147">
        <f>3000000000+'[26]GELONDONGAN BM POKIR'!D96+'[26]GELONDONGAN BM DARI PERKIMTAN'!E60</f>
        <v>22605000000</v>
      </c>
      <c r="W527" s="148"/>
      <c r="X527" s="129"/>
      <c r="Y527" s="96" t="s">
        <v>115</v>
      </c>
      <c r="Z527" s="88">
        <v>1</v>
      </c>
      <c r="AA527" s="149" t="s">
        <v>1177</v>
      </c>
      <c r="AB527" s="57"/>
      <c r="AC527" s="87"/>
      <c r="AD527" s="87"/>
      <c r="AE527" s="87"/>
      <c r="AF527" s="87"/>
      <c r="AG527" s="87"/>
      <c r="AH527" s="87"/>
      <c r="AI527" s="87"/>
      <c r="AJ527" s="117"/>
      <c r="AK527" s="57"/>
      <c r="AL527" s="57"/>
    </row>
    <row r="528" spans="1:38" ht="43.5" thickBot="1" x14ac:dyDescent="0.3">
      <c r="A528" s="90"/>
      <c r="B528" s="90"/>
      <c r="C528" s="90"/>
      <c r="D528" s="90"/>
      <c r="E528" s="90"/>
      <c r="F528" s="90"/>
      <c r="G528" s="91"/>
      <c r="H528" s="91"/>
      <c r="I528" s="92"/>
      <c r="J528" s="110" t="s">
        <v>1175</v>
      </c>
      <c r="K528" s="92" t="s">
        <v>1178</v>
      </c>
      <c r="L528" s="92" t="e">
        <f>INDEX('[26]GELONDONGAN BM POKIR'!$D:$D,MATCH('KEGIATAN DBMSDA 2022'!K528,'[26]GELONDONGAN BM POKIR'!$D:$D,0))</f>
        <v>#N/A</v>
      </c>
      <c r="M528" s="92" t="str">
        <f>K528</f>
        <v>Penataan Simpang Kota Bekasi</v>
      </c>
      <c r="N528" s="93"/>
      <c r="O528" s="93"/>
      <c r="P528" s="127" t="s">
        <v>182</v>
      </c>
      <c r="Q528" s="127"/>
      <c r="R528" s="95" t="s">
        <v>66</v>
      </c>
      <c r="S528" s="57">
        <v>1500000000</v>
      </c>
      <c r="T528" s="57">
        <f t="shared" si="140"/>
        <v>2000000000</v>
      </c>
      <c r="U528" s="57"/>
      <c r="V528" s="57">
        <v>500000000</v>
      </c>
      <c r="W528" s="128"/>
      <c r="X528" s="129"/>
      <c r="Y528" s="96" t="s">
        <v>115</v>
      </c>
      <c r="Z528" s="88">
        <v>1</v>
      </c>
      <c r="AA528" s="96"/>
      <c r="AB528" s="57"/>
      <c r="AC528" s="87"/>
      <c r="AD528" s="87"/>
      <c r="AE528" s="87"/>
      <c r="AF528" s="87"/>
      <c r="AG528" s="87"/>
      <c r="AH528" s="87"/>
      <c r="AI528" s="87"/>
      <c r="AJ528" s="99"/>
      <c r="AK528" s="57"/>
      <c r="AL528" s="57"/>
    </row>
    <row r="529" spans="1:38" ht="43.5" thickBot="1" x14ac:dyDescent="0.3">
      <c r="A529" s="90"/>
      <c r="B529" s="90"/>
      <c r="C529" s="90"/>
      <c r="D529" s="90"/>
      <c r="E529" s="90"/>
      <c r="F529" s="90"/>
      <c r="G529" s="91"/>
      <c r="H529" s="91"/>
      <c r="I529" s="92"/>
      <c r="J529" s="110" t="s">
        <v>1175</v>
      </c>
      <c r="K529" s="92" t="s">
        <v>1179</v>
      </c>
      <c r="L529" s="92" t="e">
        <f>INDEX('[26]GELONDONGAN BM POKIR'!$D:$D,MATCH('KEGIATAN DBMSDA 2022'!K529,'[26]GELONDONGAN BM POKIR'!$D:$D,0))</f>
        <v>#N/A</v>
      </c>
      <c r="M529" s="92" t="str">
        <f t="shared" ref="M529:M534" si="141">K529</f>
        <v>Peningkatan Jalan Jatiasih - Jatimakmur</v>
      </c>
      <c r="N529" s="93" t="s">
        <v>262</v>
      </c>
      <c r="O529" s="93" t="s">
        <v>124</v>
      </c>
      <c r="P529" s="127" t="s">
        <v>182</v>
      </c>
      <c r="Q529" s="94" t="e">
        <f>#REF!&amp;" "&amp;#REF!</f>
        <v>#REF!</v>
      </c>
      <c r="R529" s="95" t="s">
        <v>66</v>
      </c>
      <c r="S529" s="57">
        <v>1000000000</v>
      </c>
      <c r="T529" s="57">
        <f t="shared" si="140"/>
        <v>1000000000</v>
      </c>
      <c r="U529" s="96" t="str">
        <f t="shared" ref="U529:U592" si="142">IF(T529&gt;200000000,"LELANG","PL")</f>
        <v>LELANG</v>
      </c>
      <c r="V529" s="57"/>
      <c r="W529" s="128"/>
      <c r="X529" s="129"/>
      <c r="Y529" s="96" t="s">
        <v>129</v>
      </c>
      <c r="Z529" s="88">
        <v>1</v>
      </c>
      <c r="AA529" s="129"/>
      <c r="AB529" s="57">
        <f t="shared" ref="AB529:AB592" si="143">IF(AND(T529&gt;1,T529&lt;=200000000),350000,IF(AND(T529&gt;200000000),750000))</f>
        <v>750000</v>
      </c>
      <c r="AC529" s="87">
        <f>IF(AND(T529&gt;1,T529&lt;=200000000),'[26]Data Base PAKAI (INPUT)'!$E$24,IF(AND(T529&gt;200000000),'[26]Data Base PAKAI (INPUT)'!$M$24))</f>
        <v>6</v>
      </c>
      <c r="AD529" s="87">
        <f>IF(AND(T529&gt;1,T529&lt;=200000000),'[26]Data Base PAKAI (INPUT)'!$F$24,IF(AND(T529&gt;200000000,T529&lt;=1000000000),'[26]Data Base PAKAI (INPUT)'!$V$24,IF(AND(T529&gt;1000000000),'[26]Data Base PAKAI (INPUT)'!$Z$24)))</f>
        <v>2</v>
      </c>
      <c r="AE529" s="87">
        <f t="shared" ref="AE529:AE592" si="144">AC529*AD529*$AE$5</f>
        <v>1800000</v>
      </c>
      <c r="AF529" s="87">
        <f>IF(AND(T529&gt;1,T529&lt;=1000000000),'[26]Data Base PAKAI (INPUT)'!$E$25,IF(AND(T529&gt;1000000000,T529&lt;=5000000000),'[26]Data Base PAKAI (INPUT)'!$Y$25,IF(AND(T529&gt;5000000000,T529&lt;=10000000000),'[26]Data Base PAKAI (INPUT)'!$AG$25)))</f>
        <v>3</v>
      </c>
      <c r="AG529" s="87">
        <f>IF(AND(T529&gt;1,T529&lt;=100000000),'[26]Data Base PAKAI (INPUT)'!$F$25,IF(AND(T529&gt;100000000,T529&lt;=200000000),'[26]Data Base PAKAI (INPUT)'!$J$25,IF(AND(T529&gt;200000000,T529&lt;=250000000),'[26]Data Base PAKAI (INPUT)'!$N$25,IF(AND(T529&gt;250000000,T529&lt;=500000000),'[26]Data Base PAKAI (INPUT)'!$R$25,IF(AND(T529&gt;500000000,T529&lt;=1000000000),'[26]Data Base PAKAI (INPUT)'!$V$25,IF(AND(T529&gt;1000000000,T529&lt;=2500000000),'[26]Data Base PAKAI (INPUT)'!$Z$25,IF(AND(T529&gt;2500000000,T529&lt;=5000000000),'[26]Data Base PAKAI (INPUT)'!$AD$25,IF(AND(T529&gt;5000000000,T529&lt;=10000000000),'[26]Data Base PAKAI (INPUT)'!AH1993))))))))</f>
        <v>7</v>
      </c>
      <c r="AH529" s="87">
        <f t="shared" ref="AH529:AH592" si="145">AF529*AG529*$AH$5</f>
        <v>3150000</v>
      </c>
      <c r="AI529" s="87">
        <f t="shared" ref="AI529:AI592" si="146">IF(T529&lt;=4000000000,4%*T529,IF(T529&gt;4000000000,100000000))</f>
        <v>40000000</v>
      </c>
      <c r="AJ529" s="99">
        <f t="shared" ref="AJ529:AJ592" si="147">4%*T529</f>
        <v>40000000</v>
      </c>
      <c r="AK529" s="57"/>
      <c r="AL529" s="57">
        <f t="shared" ref="AL529:AL592" si="148">T529-AB529-AE529-AH529-AI529-AJ529-AK529</f>
        <v>914300000</v>
      </c>
    </row>
    <row r="530" spans="1:38" ht="43.5" thickBot="1" x14ac:dyDescent="0.3">
      <c r="A530" s="90"/>
      <c r="B530" s="90"/>
      <c r="C530" s="90"/>
      <c r="D530" s="90"/>
      <c r="E530" s="90"/>
      <c r="F530" s="90"/>
      <c r="G530" s="91"/>
      <c r="H530" s="91"/>
      <c r="I530" s="92"/>
      <c r="J530" s="110" t="s">
        <v>1175</v>
      </c>
      <c r="K530" s="92" t="s">
        <v>1180</v>
      </c>
      <c r="L530" s="92" t="e">
        <f>INDEX('[26]GELONDONGAN BM POKIR'!$D:$D,MATCH('KEGIATAN DBMSDA 2022'!K530,'[26]GELONDONGAN BM POKIR'!$D:$D,0))</f>
        <v>#N/A</v>
      </c>
      <c r="M530" s="92" t="str">
        <f t="shared" si="141"/>
        <v>Peningkatan Jalan Taman Harapan Baru</v>
      </c>
      <c r="N530" s="93" t="s">
        <v>247</v>
      </c>
      <c r="O530" s="93" t="s">
        <v>132</v>
      </c>
      <c r="P530" s="127" t="s">
        <v>182</v>
      </c>
      <c r="Q530" s="94" t="e">
        <f>#REF!&amp;" "&amp;#REF!</f>
        <v>#REF!</v>
      </c>
      <c r="R530" s="95" t="s">
        <v>66</v>
      </c>
      <c r="S530" s="57">
        <v>1000000000</v>
      </c>
      <c r="T530" s="57">
        <f t="shared" si="140"/>
        <v>1000000000</v>
      </c>
      <c r="U530" s="96" t="str">
        <f t="shared" si="142"/>
        <v>LELANG</v>
      </c>
      <c r="V530" s="57"/>
      <c r="W530" s="128"/>
      <c r="X530" s="129"/>
      <c r="Y530" s="96" t="s">
        <v>129</v>
      </c>
      <c r="Z530" s="88">
        <v>1</v>
      </c>
      <c r="AA530" s="129"/>
      <c r="AB530" s="57">
        <f t="shared" si="143"/>
        <v>750000</v>
      </c>
      <c r="AC530" s="87">
        <f>IF(AND(T530&gt;1,T530&lt;=200000000),'[26]Data Base PAKAI (INPUT)'!$E$24,IF(AND(T530&gt;200000000),'[26]Data Base PAKAI (INPUT)'!$M$24))</f>
        <v>6</v>
      </c>
      <c r="AD530" s="87">
        <f>IF(AND(T530&gt;1,T530&lt;=200000000),'[26]Data Base PAKAI (INPUT)'!$F$24,IF(AND(T530&gt;200000000,T530&lt;=1000000000),'[26]Data Base PAKAI (INPUT)'!$V$24,IF(AND(T530&gt;1000000000),'[26]Data Base PAKAI (INPUT)'!$Z$24)))</f>
        <v>2</v>
      </c>
      <c r="AE530" s="87">
        <f t="shared" si="144"/>
        <v>1800000</v>
      </c>
      <c r="AF530" s="87">
        <f>IF(AND(T530&gt;1,T530&lt;=1000000000),'[26]Data Base PAKAI (INPUT)'!$E$25,IF(AND(T530&gt;1000000000,T530&lt;=5000000000),'[26]Data Base PAKAI (INPUT)'!$Y$25,IF(AND(T530&gt;5000000000,T530&lt;=10000000000),'[26]Data Base PAKAI (INPUT)'!$AG$25)))</f>
        <v>3</v>
      </c>
      <c r="AG530" s="87">
        <f>IF(AND(T530&gt;1,T530&lt;=100000000),'[26]Data Base PAKAI (INPUT)'!$F$25,IF(AND(T530&gt;100000000,T530&lt;=200000000),'[26]Data Base PAKAI (INPUT)'!$J$25,IF(AND(T530&gt;200000000,T530&lt;=250000000),'[26]Data Base PAKAI (INPUT)'!$N$25,IF(AND(T530&gt;250000000,T530&lt;=500000000),'[26]Data Base PAKAI (INPUT)'!$R$25,IF(AND(T530&gt;500000000,T530&lt;=1000000000),'[26]Data Base PAKAI (INPUT)'!$V$25,IF(AND(T530&gt;1000000000,T530&lt;=2500000000),'[26]Data Base PAKAI (INPUT)'!$Z$25,IF(AND(T530&gt;2500000000,T530&lt;=5000000000),'[26]Data Base PAKAI (INPUT)'!$AD$25,IF(AND(T530&gt;5000000000,T530&lt;=10000000000),'[26]Data Base PAKAI (INPUT)'!AH1994))))))))</f>
        <v>7</v>
      </c>
      <c r="AH530" s="87">
        <f t="shared" si="145"/>
        <v>3150000</v>
      </c>
      <c r="AI530" s="87">
        <f t="shared" si="146"/>
        <v>40000000</v>
      </c>
      <c r="AJ530" s="99">
        <f t="shared" si="147"/>
        <v>40000000</v>
      </c>
      <c r="AK530" s="57"/>
      <c r="AL530" s="57">
        <f t="shared" si="148"/>
        <v>914300000</v>
      </c>
    </row>
    <row r="531" spans="1:38" ht="43.5" thickBot="1" x14ac:dyDescent="0.3">
      <c r="A531" s="90"/>
      <c r="B531" s="90"/>
      <c r="C531" s="90"/>
      <c r="D531" s="90"/>
      <c r="E531" s="90"/>
      <c r="F531" s="90"/>
      <c r="G531" s="91"/>
      <c r="H531" s="91"/>
      <c r="I531" s="92"/>
      <c r="J531" s="110" t="s">
        <v>1175</v>
      </c>
      <c r="K531" s="92" t="s">
        <v>1181</v>
      </c>
      <c r="L531" s="92" t="e">
        <f>INDEX('[26]GELONDONGAN BM POKIR'!$D:$D,MATCH('KEGIATAN DBMSDA 2022'!K531,'[26]GELONDONGAN BM POKIR'!$D:$D,0))</f>
        <v>#N/A</v>
      </c>
      <c r="M531" s="92" t="str">
        <f t="shared" si="141"/>
        <v>Peningkatan Jalan Utama Pondok Ungu Permai</v>
      </c>
      <c r="N531" s="93" t="s">
        <v>262</v>
      </c>
      <c r="O531" s="93" t="s">
        <v>201</v>
      </c>
      <c r="P531" s="127" t="s">
        <v>182</v>
      </c>
      <c r="Q531" s="94" t="e">
        <f>#REF!&amp;" "&amp;#REF!</f>
        <v>#REF!</v>
      </c>
      <c r="R531" s="95" t="s">
        <v>66</v>
      </c>
      <c r="S531" s="57">
        <v>1000000000</v>
      </c>
      <c r="T531" s="57">
        <f t="shared" si="140"/>
        <v>1000000000</v>
      </c>
      <c r="U531" s="96" t="str">
        <f t="shared" si="142"/>
        <v>LELANG</v>
      </c>
      <c r="V531" s="57"/>
      <c r="W531" s="128"/>
      <c r="X531" s="129"/>
      <c r="Y531" s="96" t="s">
        <v>129</v>
      </c>
      <c r="Z531" s="88">
        <v>1</v>
      </c>
      <c r="AA531" s="129"/>
      <c r="AB531" s="57">
        <f t="shared" si="143"/>
        <v>750000</v>
      </c>
      <c r="AC531" s="87">
        <f>IF(AND(T531&gt;1,T531&lt;=200000000),'[26]Data Base PAKAI (INPUT)'!$E$24,IF(AND(T531&gt;200000000),'[26]Data Base PAKAI (INPUT)'!$M$24))</f>
        <v>6</v>
      </c>
      <c r="AD531" s="87">
        <f>IF(AND(T531&gt;1,T531&lt;=200000000),'[26]Data Base PAKAI (INPUT)'!$F$24,IF(AND(T531&gt;200000000,T531&lt;=1000000000),'[26]Data Base PAKAI (INPUT)'!$V$24,IF(AND(T531&gt;1000000000),'[26]Data Base PAKAI (INPUT)'!$Z$24)))</f>
        <v>2</v>
      </c>
      <c r="AE531" s="87">
        <f t="shared" si="144"/>
        <v>1800000</v>
      </c>
      <c r="AF531" s="87">
        <f>IF(AND(T531&gt;1,T531&lt;=1000000000),'[26]Data Base PAKAI (INPUT)'!$E$25,IF(AND(T531&gt;1000000000,T531&lt;=5000000000),'[26]Data Base PAKAI (INPUT)'!$Y$25,IF(AND(T531&gt;5000000000,T531&lt;=10000000000),'[26]Data Base PAKAI (INPUT)'!$AG$25)))</f>
        <v>3</v>
      </c>
      <c r="AG531" s="87">
        <f>IF(AND(T531&gt;1,T531&lt;=100000000),'[26]Data Base PAKAI (INPUT)'!$F$25,IF(AND(T531&gt;100000000,T531&lt;=200000000),'[26]Data Base PAKAI (INPUT)'!$J$25,IF(AND(T531&gt;200000000,T531&lt;=250000000),'[26]Data Base PAKAI (INPUT)'!$N$25,IF(AND(T531&gt;250000000,T531&lt;=500000000),'[26]Data Base PAKAI (INPUT)'!$R$25,IF(AND(T531&gt;500000000,T531&lt;=1000000000),'[26]Data Base PAKAI (INPUT)'!$V$25,IF(AND(T531&gt;1000000000,T531&lt;=2500000000),'[26]Data Base PAKAI (INPUT)'!$Z$25,IF(AND(T531&gt;2500000000,T531&lt;=5000000000),'[26]Data Base PAKAI (INPUT)'!$AD$25,IF(AND(T531&gt;5000000000,T531&lt;=10000000000),'[26]Data Base PAKAI (INPUT)'!AH1996))))))))</f>
        <v>7</v>
      </c>
      <c r="AH531" s="87">
        <f t="shared" si="145"/>
        <v>3150000</v>
      </c>
      <c r="AI531" s="87">
        <f t="shared" si="146"/>
        <v>40000000</v>
      </c>
      <c r="AJ531" s="99">
        <f t="shared" si="147"/>
        <v>40000000</v>
      </c>
      <c r="AK531" s="57"/>
      <c r="AL531" s="57">
        <f t="shared" si="148"/>
        <v>914300000</v>
      </c>
    </row>
    <row r="532" spans="1:38" ht="43.5" thickBot="1" x14ac:dyDescent="0.3">
      <c r="A532" s="90"/>
      <c r="B532" s="90"/>
      <c r="C532" s="90"/>
      <c r="D532" s="90"/>
      <c r="E532" s="90"/>
      <c r="F532" s="90"/>
      <c r="G532" s="91"/>
      <c r="H532" s="91"/>
      <c r="I532" s="92"/>
      <c r="J532" s="110" t="s">
        <v>1175</v>
      </c>
      <c r="K532" s="92" t="s">
        <v>1182</v>
      </c>
      <c r="L532" s="92" t="e">
        <f>INDEX('[26]GELONDONGAN BM POKIR'!$D:$D,MATCH('KEGIATAN DBMSDA 2022'!K532,'[26]GELONDONGAN BM POKIR'!$D:$D,0))</f>
        <v>#N/A</v>
      </c>
      <c r="M532" s="92" t="str">
        <f t="shared" si="141"/>
        <v>Peningkatan Jalan Ngurah Rai</v>
      </c>
      <c r="N532" s="93" t="s">
        <v>262</v>
      </c>
      <c r="O532" s="93" t="s">
        <v>822</v>
      </c>
      <c r="P532" s="127" t="s">
        <v>182</v>
      </c>
      <c r="Q532" s="94" t="e">
        <f>#REF!&amp;" "&amp;#REF!</f>
        <v>#REF!</v>
      </c>
      <c r="R532" s="95" t="s">
        <v>66</v>
      </c>
      <c r="S532" s="57">
        <v>750000000</v>
      </c>
      <c r="T532" s="57">
        <f t="shared" si="140"/>
        <v>750000000</v>
      </c>
      <c r="U532" s="96" t="str">
        <f t="shared" si="142"/>
        <v>LELANG</v>
      </c>
      <c r="V532" s="57"/>
      <c r="W532" s="128"/>
      <c r="X532" s="129"/>
      <c r="Y532" s="96" t="s">
        <v>129</v>
      </c>
      <c r="Z532" s="88">
        <v>1</v>
      </c>
      <c r="AA532" s="129"/>
      <c r="AB532" s="57">
        <f t="shared" si="143"/>
        <v>750000</v>
      </c>
      <c r="AC532" s="87">
        <f>IF(AND(T532&gt;1,T532&lt;=200000000),'[26]Data Base PAKAI (INPUT)'!$E$24,IF(AND(T532&gt;200000000),'[26]Data Base PAKAI (INPUT)'!$M$24))</f>
        <v>6</v>
      </c>
      <c r="AD532" s="87">
        <f>IF(AND(T532&gt;1,T532&lt;=200000000),'[26]Data Base PAKAI (INPUT)'!$F$24,IF(AND(T532&gt;200000000,T532&lt;=1000000000),'[26]Data Base PAKAI (INPUT)'!$V$24,IF(AND(T532&gt;1000000000),'[26]Data Base PAKAI (INPUT)'!$Z$24)))</f>
        <v>2</v>
      </c>
      <c r="AE532" s="87">
        <f t="shared" si="144"/>
        <v>1800000</v>
      </c>
      <c r="AF532" s="87">
        <f>IF(AND(T532&gt;1,T532&lt;=1000000000),'[26]Data Base PAKAI (INPUT)'!$E$25,IF(AND(T532&gt;1000000000,T532&lt;=5000000000),'[26]Data Base PAKAI (INPUT)'!$Y$25,IF(AND(T532&gt;5000000000,T532&lt;=10000000000),'[26]Data Base PAKAI (INPUT)'!$AG$25)))</f>
        <v>3</v>
      </c>
      <c r="AG532" s="87">
        <f>IF(AND(T532&gt;1,T532&lt;=100000000),'[26]Data Base PAKAI (INPUT)'!$F$25,IF(AND(T532&gt;100000000,T532&lt;=200000000),'[26]Data Base PAKAI (INPUT)'!$J$25,IF(AND(T532&gt;200000000,T532&lt;=250000000),'[26]Data Base PAKAI (INPUT)'!$N$25,IF(AND(T532&gt;250000000,T532&lt;=500000000),'[26]Data Base PAKAI (INPUT)'!$R$25,IF(AND(T532&gt;500000000,T532&lt;=1000000000),'[26]Data Base PAKAI (INPUT)'!$V$25,IF(AND(T532&gt;1000000000,T532&lt;=2500000000),'[26]Data Base PAKAI (INPUT)'!$Z$25,IF(AND(T532&gt;2500000000,T532&lt;=5000000000),'[26]Data Base PAKAI (INPUT)'!$AD$25,IF(AND(T532&gt;5000000000,T532&lt;=10000000000),'[26]Data Base PAKAI (INPUT)'!AH1997))))))))</f>
        <v>7</v>
      </c>
      <c r="AH532" s="87">
        <f t="shared" si="145"/>
        <v>3150000</v>
      </c>
      <c r="AI532" s="87">
        <f t="shared" si="146"/>
        <v>30000000</v>
      </c>
      <c r="AJ532" s="99">
        <f t="shared" si="147"/>
        <v>30000000</v>
      </c>
      <c r="AK532" s="57"/>
      <c r="AL532" s="57">
        <f t="shared" si="148"/>
        <v>684300000</v>
      </c>
    </row>
    <row r="533" spans="1:38" ht="43.5" thickBot="1" x14ac:dyDescent="0.3">
      <c r="A533" s="90"/>
      <c r="B533" s="90"/>
      <c r="C533" s="90"/>
      <c r="D533" s="90"/>
      <c r="E533" s="90"/>
      <c r="F533" s="90"/>
      <c r="G533" s="91"/>
      <c r="H533" s="91"/>
      <c r="I533" s="92"/>
      <c r="J533" s="110" t="s">
        <v>1175</v>
      </c>
      <c r="K533" s="92" t="s">
        <v>1183</v>
      </c>
      <c r="L533" s="92" t="e">
        <f>INDEX('[26]GELONDONGAN BM POKIR'!$D:$D,MATCH('KEGIATAN DBMSDA 2022'!K533,'[26]GELONDONGAN BM POKIR'!$D:$D,0))</f>
        <v>#N/A</v>
      </c>
      <c r="M533" s="92" t="str">
        <f t="shared" si="141"/>
        <v>Pedestrian Jl. Chairil Anwar (Lanjutan)</v>
      </c>
      <c r="N533" s="93" t="s">
        <v>1184</v>
      </c>
      <c r="O533" s="93" t="s">
        <v>264</v>
      </c>
      <c r="P533" s="127" t="s">
        <v>182</v>
      </c>
      <c r="Q533" s="94" t="e">
        <f>#REF!&amp;" "&amp;#REF!</f>
        <v>#REF!</v>
      </c>
      <c r="R533" s="95" t="s">
        <v>66</v>
      </c>
      <c r="S533" s="57">
        <v>750000000</v>
      </c>
      <c r="T533" s="57">
        <f t="shared" si="140"/>
        <v>750000000</v>
      </c>
      <c r="U533" s="96" t="str">
        <f t="shared" si="142"/>
        <v>LELANG</v>
      </c>
      <c r="V533" s="57"/>
      <c r="W533" s="128"/>
      <c r="X533" s="129"/>
      <c r="Y533" s="96" t="s">
        <v>129</v>
      </c>
      <c r="Z533" s="88">
        <v>1</v>
      </c>
      <c r="AA533" s="129"/>
      <c r="AB533" s="57">
        <f t="shared" si="143"/>
        <v>750000</v>
      </c>
      <c r="AC533" s="87">
        <f>IF(AND(T533&gt;1,T533&lt;=200000000),'[26]Data Base PAKAI (INPUT)'!$E$24,IF(AND(T533&gt;200000000),'[26]Data Base PAKAI (INPUT)'!$M$24))</f>
        <v>6</v>
      </c>
      <c r="AD533" s="87">
        <f>IF(AND(T533&gt;1,T533&lt;=200000000),'[26]Data Base PAKAI (INPUT)'!$F$24,IF(AND(T533&gt;200000000,T533&lt;=1000000000),'[26]Data Base PAKAI (INPUT)'!$V$24,IF(AND(T533&gt;1000000000),'[26]Data Base PAKAI (INPUT)'!$Z$24)))</f>
        <v>2</v>
      </c>
      <c r="AE533" s="87">
        <f t="shared" si="144"/>
        <v>1800000</v>
      </c>
      <c r="AF533" s="87">
        <f>IF(AND(T533&gt;1,T533&lt;=1000000000),'[26]Data Base PAKAI (INPUT)'!$E$25,IF(AND(T533&gt;1000000000,T533&lt;=5000000000),'[26]Data Base PAKAI (INPUT)'!$Y$25,IF(AND(T533&gt;5000000000,T533&lt;=10000000000),'[26]Data Base PAKAI (INPUT)'!$AG$25)))</f>
        <v>3</v>
      </c>
      <c r="AG533" s="87">
        <f>IF(AND(T533&gt;1,T533&lt;=100000000),'[26]Data Base PAKAI (INPUT)'!$F$25,IF(AND(T533&gt;100000000,T533&lt;=200000000),'[26]Data Base PAKAI (INPUT)'!$J$25,IF(AND(T533&gt;200000000,T533&lt;=250000000),'[26]Data Base PAKAI (INPUT)'!$N$25,IF(AND(T533&gt;250000000,T533&lt;=500000000),'[26]Data Base PAKAI (INPUT)'!$R$25,IF(AND(T533&gt;500000000,T533&lt;=1000000000),'[26]Data Base PAKAI (INPUT)'!$V$25,IF(AND(T533&gt;1000000000,T533&lt;=2500000000),'[26]Data Base PAKAI (INPUT)'!$Z$25,IF(AND(T533&gt;2500000000,T533&lt;=5000000000),'[26]Data Base PAKAI (INPUT)'!$AD$25,IF(AND(T533&gt;5000000000,T533&lt;=10000000000),'[26]Data Base PAKAI (INPUT)'!AH1998))))))))</f>
        <v>7</v>
      </c>
      <c r="AH533" s="87">
        <f t="shared" si="145"/>
        <v>3150000</v>
      </c>
      <c r="AI533" s="87">
        <f t="shared" si="146"/>
        <v>30000000</v>
      </c>
      <c r="AJ533" s="99">
        <f t="shared" si="147"/>
        <v>30000000</v>
      </c>
      <c r="AK533" s="57"/>
      <c r="AL533" s="57">
        <f t="shared" si="148"/>
        <v>684300000</v>
      </c>
    </row>
    <row r="534" spans="1:38" ht="43.5" thickBot="1" x14ac:dyDescent="0.3">
      <c r="A534" s="90"/>
      <c r="B534" s="90"/>
      <c r="C534" s="90"/>
      <c r="D534" s="90"/>
      <c r="E534" s="90"/>
      <c r="F534" s="90"/>
      <c r="G534" s="91"/>
      <c r="H534" s="91"/>
      <c r="I534" s="92"/>
      <c r="J534" s="110" t="s">
        <v>1175</v>
      </c>
      <c r="K534" s="92" t="s">
        <v>1185</v>
      </c>
      <c r="L534" s="92" t="e">
        <f>INDEX('[26]GELONDONGAN BM POKIR'!$D:$D,MATCH('KEGIATAN DBMSDA 2022'!K534,'[26]GELONDONGAN BM POKIR'!$D:$D,0))</f>
        <v>#N/A</v>
      </c>
      <c r="M534" s="92" t="str">
        <f t="shared" si="141"/>
        <v>Peningkatan Jalan Taman Apel Merah VIII RW 19 Kel. Padurenan</v>
      </c>
      <c r="N534" s="93" t="s">
        <v>126</v>
      </c>
      <c r="O534" s="93" t="s">
        <v>127</v>
      </c>
      <c r="P534" s="127" t="s">
        <v>1186</v>
      </c>
      <c r="Q534" s="94" t="e">
        <f>#REF!&amp;" "&amp;#REF!</f>
        <v>#REF!</v>
      </c>
      <c r="R534" s="95" t="s">
        <v>66</v>
      </c>
      <c r="S534" s="57">
        <v>200000000</v>
      </c>
      <c r="T534" s="57">
        <f t="shared" si="140"/>
        <v>200000000</v>
      </c>
      <c r="U534" s="96" t="str">
        <f t="shared" si="142"/>
        <v>PL</v>
      </c>
      <c r="V534" s="57"/>
      <c r="W534" s="128"/>
      <c r="X534" s="129"/>
      <c r="Y534" s="96" t="s">
        <v>129</v>
      </c>
      <c r="Z534" s="88">
        <v>1</v>
      </c>
      <c r="AA534" s="129"/>
      <c r="AB534" s="57">
        <f t="shared" si="143"/>
        <v>350000</v>
      </c>
      <c r="AC534" s="87">
        <f>IF(AND(T534&gt;1,T534&lt;=200000000),'[26]Data Base PAKAI (INPUT)'!$E$24,IF(AND(T534&gt;200000000),'[26]Data Base PAKAI (INPUT)'!$M$24))</f>
        <v>4</v>
      </c>
      <c r="AD534" s="87">
        <f>IF(AND(T534&gt;1,T534&lt;=200000000),'[26]Data Base PAKAI (INPUT)'!$F$24,IF(AND(T534&gt;200000000,T534&lt;=1000000000),'[26]Data Base PAKAI (INPUT)'!$V$24,IF(AND(T534&gt;1000000000),'[26]Data Base PAKAI (INPUT)'!$Z$24)))</f>
        <v>1</v>
      </c>
      <c r="AE534" s="87">
        <f t="shared" si="144"/>
        <v>600000</v>
      </c>
      <c r="AF534" s="87">
        <f>IF(AND(T534&gt;1,T534&lt;=1000000000),'[26]Data Base PAKAI (INPUT)'!$E$25,IF(AND(T534&gt;1000000000,T534&lt;=5000000000),'[26]Data Base PAKAI (INPUT)'!$Y$25,IF(AND(T534&gt;5000000000,T534&lt;=10000000000),'[26]Data Base PAKAI (INPUT)'!$AG$25)))</f>
        <v>3</v>
      </c>
      <c r="AG534" s="87">
        <f>IF(AND(T534&gt;1,T534&lt;=100000000),'[26]Data Base PAKAI (INPUT)'!$F$25,IF(AND(T534&gt;100000000,T534&lt;=200000000),'[26]Data Base PAKAI (INPUT)'!$J$25,IF(AND(T534&gt;200000000,T534&lt;=250000000),'[26]Data Base PAKAI (INPUT)'!$N$25,IF(AND(T534&gt;250000000,T534&lt;=500000000),'[26]Data Base PAKAI (INPUT)'!$R$25,IF(AND(T534&gt;500000000,T534&lt;=1000000000),'[26]Data Base PAKAI (INPUT)'!$V$25,IF(AND(T534&gt;1000000000,T534&lt;=2500000000),'[26]Data Base PAKAI (INPUT)'!$Z$25,IF(AND(T534&gt;2500000000,T534&lt;=5000000000),'[26]Data Base PAKAI (INPUT)'!$AD$25,IF(AND(T534&gt;5000000000,T534&lt;=10000000000),'[26]Data Base PAKAI (INPUT)'!AH1999))))))))</f>
        <v>4</v>
      </c>
      <c r="AH534" s="87">
        <f t="shared" si="145"/>
        <v>1800000</v>
      </c>
      <c r="AI534" s="87">
        <f t="shared" si="146"/>
        <v>8000000</v>
      </c>
      <c r="AJ534" s="99">
        <f t="shared" si="147"/>
        <v>8000000</v>
      </c>
      <c r="AK534" s="57"/>
      <c r="AL534" s="57">
        <f t="shared" si="148"/>
        <v>181250000</v>
      </c>
    </row>
    <row r="535" spans="1:38" ht="43.5" thickBot="1" x14ac:dyDescent="0.3">
      <c r="A535" s="90"/>
      <c r="B535" s="90"/>
      <c r="C535" s="90"/>
      <c r="D535" s="90"/>
      <c r="E535" s="90"/>
      <c r="F535" s="90"/>
      <c r="G535" s="91"/>
      <c r="H535" s="91"/>
      <c r="I535" s="92"/>
      <c r="J535" s="110" t="s">
        <v>1175</v>
      </c>
      <c r="K535" s="92" t="s">
        <v>1187</v>
      </c>
      <c r="L535" s="92" t="e">
        <f>INDEX('[26]GELONDONGAN BM POKIR'!$D:$D,MATCH('KEGIATAN DBMSDA 2022'!K535,'[26]GELONDONGAN BM POKIR'!$D:$D,0))</f>
        <v>#N/A</v>
      </c>
      <c r="M535" s="92" t="str">
        <f>K535</f>
        <v>Pengecoran Jl. Arridho Rt 04 Rw 02 Kel. Jatisari</v>
      </c>
      <c r="N535" s="92" t="e">
        <f>INDEX([26]!BARU_1[KELURAHAN],MATCH('KEGIATAN DBMSDA 2022'!K535,[26]!BARU_1[JUDUL],0))</f>
        <v>#REF!</v>
      </c>
      <c r="O535" s="93" t="s">
        <v>124</v>
      </c>
      <c r="P535" s="127" t="s">
        <v>229</v>
      </c>
      <c r="Q535" s="94" t="e">
        <f>#REF!&amp;" "&amp;#REF!</f>
        <v>#REF!</v>
      </c>
      <c r="R535" s="95" t="s">
        <v>66</v>
      </c>
      <c r="S535" s="57"/>
      <c r="T535" s="57">
        <f>V535+S535</f>
        <v>115000000</v>
      </c>
      <c r="U535" s="96" t="str">
        <f t="shared" si="142"/>
        <v>PL</v>
      </c>
      <c r="V535" s="57">
        <v>115000000</v>
      </c>
      <c r="W535" s="128" t="s">
        <v>1188</v>
      </c>
      <c r="X535" s="129" t="s">
        <v>222</v>
      </c>
      <c r="Y535" s="96" t="s">
        <v>139</v>
      </c>
      <c r="Z535" s="88">
        <v>1</v>
      </c>
      <c r="AA535" s="96"/>
      <c r="AB535" s="57">
        <f t="shared" si="143"/>
        <v>350000</v>
      </c>
      <c r="AC535" s="87">
        <f>IF(AND(T535&gt;1,T535&lt;=200000000),'[26]Data Base PAKAI (INPUT)'!$E$24,IF(AND(T535&gt;200000000),'[26]Data Base PAKAI (INPUT)'!$M$24))</f>
        <v>4</v>
      </c>
      <c r="AD535" s="87">
        <f>IF(AND(T535&gt;1,T535&lt;=200000000),'[26]Data Base PAKAI (INPUT)'!$F$24,IF(AND(T535&gt;200000000,T535&lt;=1000000000),'[26]Data Base PAKAI (INPUT)'!$V$24,IF(AND(T535&gt;1000000000),'[26]Data Base PAKAI (INPUT)'!$Z$24)))</f>
        <v>1</v>
      </c>
      <c r="AE535" s="87">
        <f t="shared" si="144"/>
        <v>600000</v>
      </c>
      <c r="AF535" s="87">
        <f>IF(AND(T535&gt;1,T535&lt;=1000000000),'[26]Data Base PAKAI (INPUT)'!$E$25,IF(AND(T535&gt;1000000000,T535&lt;=5000000000),'[26]Data Base PAKAI (INPUT)'!$Y$25,IF(AND(T535&gt;5000000000,T535&lt;=10000000000),'[26]Data Base PAKAI (INPUT)'!$AG$25)))</f>
        <v>3</v>
      </c>
      <c r="AG535" s="87">
        <f>IF(AND(T535&gt;1,T535&lt;=100000000),'[26]Data Base PAKAI (INPUT)'!$F$25,IF(AND(T535&gt;100000000,T535&lt;=200000000),'[26]Data Base PAKAI (INPUT)'!$J$25,IF(AND(T535&gt;200000000,T535&lt;=250000000),'[26]Data Base PAKAI (INPUT)'!$N$25,IF(AND(T535&gt;250000000,T535&lt;=500000000),'[26]Data Base PAKAI (INPUT)'!$R$25,IF(AND(T535&gt;500000000,T535&lt;=1000000000),'[26]Data Base PAKAI (INPUT)'!$V$25,IF(AND(T535&gt;1000000000,T535&lt;=2500000000),'[26]Data Base PAKAI (INPUT)'!$Z$25,IF(AND(T535&gt;2500000000,T535&lt;=5000000000),'[26]Data Base PAKAI (INPUT)'!$AD$25,IF(AND(T535&gt;5000000000,T535&lt;=10000000000),'[26]Data Base PAKAI (INPUT)'!AH2000))))))))</f>
        <v>4</v>
      </c>
      <c r="AH535" s="87">
        <f t="shared" si="145"/>
        <v>1800000</v>
      </c>
      <c r="AI535" s="87">
        <f t="shared" si="146"/>
        <v>4600000</v>
      </c>
      <c r="AJ535" s="99">
        <f t="shared" si="147"/>
        <v>4600000</v>
      </c>
      <c r="AK535" s="57"/>
      <c r="AL535" s="57">
        <f t="shared" si="148"/>
        <v>103050000</v>
      </c>
    </row>
    <row r="536" spans="1:38" ht="43.5" thickBot="1" x14ac:dyDescent="0.3">
      <c r="A536" s="90"/>
      <c r="B536" s="90"/>
      <c r="C536" s="90"/>
      <c r="D536" s="90"/>
      <c r="E536" s="90"/>
      <c r="F536" s="90"/>
      <c r="G536" s="91"/>
      <c r="H536" s="91"/>
      <c r="I536" s="92"/>
      <c r="J536" s="110" t="s">
        <v>1175</v>
      </c>
      <c r="K536" s="92" t="s">
        <v>1189</v>
      </c>
      <c r="L536" s="92" t="e">
        <f>INDEX('[26]GELONDONGAN BM POKIR'!$D:$D,MATCH('KEGIATAN DBMSDA 2022'!K536,'[26]GELONDONGAN BM POKIR'!$D:$D,0))</f>
        <v>#N/A</v>
      </c>
      <c r="M536" s="92" t="str">
        <f t="shared" ref="M536:M544" si="149">K536</f>
        <v>Pengerasan jalan bina asih II RT 05/09 kelurahan jatiasih</v>
      </c>
      <c r="N536" s="92" t="e">
        <f>INDEX([26]!BARU_1[KELURAHAN],MATCH('KEGIATAN DBMSDA 2022'!K536,[26]!BARU_1[JUDUL],0))</f>
        <v>#REF!</v>
      </c>
      <c r="O536" s="93" t="s">
        <v>124</v>
      </c>
      <c r="P536" s="127" t="s">
        <v>664</v>
      </c>
      <c r="Q536" s="94" t="e">
        <f>#REF!&amp;" "&amp;#REF!</f>
        <v>#REF!</v>
      </c>
      <c r="R536" s="95" t="s">
        <v>66</v>
      </c>
      <c r="S536" s="57"/>
      <c r="T536" s="57">
        <f t="shared" ref="T536:T599" si="150">V536+S536</f>
        <v>100000000</v>
      </c>
      <c r="U536" s="96" t="str">
        <f t="shared" si="142"/>
        <v>PL</v>
      </c>
      <c r="V536" s="57">
        <v>100000000</v>
      </c>
      <c r="W536" s="128" t="s">
        <v>1188</v>
      </c>
      <c r="X536" s="129" t="s">
        <v>222</v>
      </c>
      <c r="Y536" s="96" t="s">
        <v>139</v>
      </c>
      <c r="Z536" s="88">
        <v>1</v>
      </c>
      <c r="AA536" s="96"/>
      <c r="AB536" s="57">
        <f t="shared" si="143"/>
        <v>350000</v>
      </c>
      <c r="AC536" s="87">
        <f>IF(AND(T536&gt;1,T536&lt;=200000000),'[26]Data Base PAKAI (INPUT)'!$E$24,IF(AND(T536&gt;200000000),'[26]Data Base PAKAI (INPUT)'!$M$24))</f>
        <v>4</v>
      </c>
      <c r="AD536" s="87">
        <f>IF(AND(T536&gt;1,T536&lt;=200000000),'[26]Data Base PAKAI (INPUT)'!$F$24,IF(AND(T536&gt;200000000,T536&lt;=1000000000),'[26]Data Base PAKAI (INPUT)'!$V$24,IF(AND(T536&gt;1000000000),'[26]Data Base PAKAI (INPUT)'!$Z$24)))</f>
        <v>1</v>
      </c>
      <c r="AE536" s="87">
        <f t="shared" si="144"/>
        <v>600000</v>
      </c>
      <c r="AF536" s="87">
        <f>IF(AND(T536&gt;1,T536&lt;=1000000000),'[26]Data Base PAKAI (INPUT)'!$E$25,IF(AND(T536&gt;1000000000,T536&lt;=5000000000),'[26]Data Base PAKAI (INPUT)'!$Y$25,IF(AND(T536&gt;5000000000,T536&lt;=10000000000),'[26]Data Base PAKAI (INPUT)'!$AG$25)))</f>
        <v>3</v>
      </c>
      <c r="AG536" s="87">
        <f>IF(AND(T536&gt;1,T536&lt;=100000000),'[26]Data Base PAKAI (INPUT)'!$F$25,IF(AND(T536&gt;100000000,T536&lt;=200000000),'[26]Data Base PAKAI (INPUT)'!$J$25,IF(AND(T536&gt;200000000,T536&lt;=250000000),'[26]Data Base PAKAI (INPUT)'!$N$25,IF(AND(T536&gt;250000000,T536&lt;=500000000),'[26]Data Base PAKAI (INPUT)'!$R$25,IF(AND(T536&gt;500000000,T536&lt;=1000000000),'[26]Data Base PAKAI (INPUT)'!$V$25,IF(AND(T536&gt;1000000000,T536&lt;=2500000000),'[26]Data Base PAKAI (INPUT)'!$Z$25,IF(AND(T536&gt;2500000000,T536&lt;=5000000000),'[26]Data Base PAKAI (INPUT)'!$AD$25,IF(AND(T536&gt;5000000000,T536&lt;=10000000000),'[26]Data Base PAKAI (INPUT)'!AH2001))))))))</f>
        <v>3</v>
      </c>
      <c r="AH536" s="87">
        <f t="shared" si="145"/>
        <v>1350000</v>
      </c>
      <c r="AI536" s="87">
        <f t="shared" si="146"/>
        <v>4000000</v>
      </c>
      <c r="AJ536" s="99">
        <f t="shared" si="147"/>
        <v>4000000</v>
      </c>
      <c r="AK536" s="57"/>
      <c r="AL536" s="57">
        <f t="shared" si="148"/>
        <v>89700000</v>
      </c>
    </row>
    <row r="537" spans="1:38" ht="43.5" thickBot="1" x14ac:dyDescent="0.3">
      <c r="A537" s="90"/>
      <c r="B537" s="90"/>
      <c r="C537" s="90"/>
      <c r="D537" s="90"/>
      <c r="E537" s="90"/>
      <c r="F537" s="90"/>
      <c r="G537" s="91"/>
      <c r="H537" s="91"/>
      <c r="I537" s="92"/>
      <c r="J537" s="110" t="s">
        <v>1175</v>
      </c>
      <c r="K537" s="92" t="s">
        <v>1190</v>
      </c>
      <c r="L537" s="92" t="e">
        <f>INDEX('[26]GELONDONGAN BM POKIR'!$D:$D,MATCH('KEGIATAN DBMSDA 2022'!K537,'[26]GELONDONGAN BM POKIR'!$D:$D,0))</f>
        <v>#N/A</v>
      </c>
      <c r="M537" s="92" t="str">
        <f t="shared" si="149"/>
        <v>Pengaspalan gang Masjid Rt 08 Rw 11 Jatimekar</v>
      </c>
      <c r="N537" s="92" t="e">
        <f>INDEX([26]!BARU_1[KELURAHAN],MATCH('KEGIATAN DBMSDA 2022'!K537,[26]!BARU_1[JUDUL],0))</f>
        <v>#REF!</v>
      </c>
      <c r="O537" s="93" t="s">
        <v>124</v>
      </c>
      <c r="P537" s="127" t="s">
        <v>289</v>
      </c>
      <c r="Q537" s="94" t="e">
        <f>#REF!&amp;" "&amp;#REF!</f>
        <v>#REF!</v>
      </c>
      <c r="R537" s="95" t="s">
        <v>66</v>
      </c>
      <c r="S537" s="57"/>
      <c r="T537" s="57">
        <f t="shared" si="150"/>
        <v>200000000</v>
      </c>
      <c r="U537" s="96" t="str">
        <f t="shared" si="142"/>
        <v>PL</v>
      </c>
      <c r="V537" s="57">
        <v>200000000</v>
      </c>
      <c r="W537" s="128" t="s">
        <v>1188</v>
      </c>
      <c r="X537" s="129" t="s">
        <v>222</v>
      </c>
      <c r="Y537" s="96" t="s">
        <v>139</v>
      </c>
      <c r="Z537" s="88">
        <v>1</v>
      </c>
      <c r="AA537" s="96"/>
      <c r="AB537" s="57">
        <f t="shared" si="143"/>
        <v>350000</v>
      </c>
      <c r="AC537" s="87">
        <f>IF(AND(T537&gt;1,T537&lt;=200000000),'[26]Data Base PAKAI (INPUT)'!$E$24,IF(AND(T537&gt;200000000),'[26]Data Base PAKAI (INPUT)'!$M$24))</f>
        <v>4</v>
      </c>
      <c r="AD537" s="87">
        <f>IF(AND(T537&gt;1,T537&lt;=200000000),'[26]Data Base PAKAI (INPUT)'!$F$24,IF(AND(T537&gt;200000000,T537&lt;=1000000000),'[26]Data Base PAKAI (INPUT)'!$V$24,IF(AND(T537&gt;1000000000),'[26]Data Base PAKAI (INPUT)'!$Z$24)))</f>
        <v>1</v>
      </c>
      <c r="AE537" s="87">
        <f t="shared" si="144"/>
        <v>600000</v>
      </c>
      <c r="AF537" s="87">
        <f>IF(AND(T537&gt;1,T537&lt;=1000000000),'[26]Data Base PAKAI (INPUT)'!$E$25,IF(AND(T537&gt;1000000000,T537&lt;=5000000000),'[26]Data Base PAKAI (INPUT)'!$Y$25,IF(AND(T537&gt;5000000000,T537&lt;=10000000000),'[26]Data Base PAKAI (INPUT)'!$AG$25)))</f>
        <v>3</v>
      </c>
      <c r="AG537" s="87">
        <f>IF(AND(T537&gt;1,T537&lt;=100000000),'[26]Data Base PAKAI (INPUT)'!$F$25,IF(AND(T537&gt;100000000,T537&lt;=200000000),'[26]Data Base PAKAI (INPUT)'!$J$25,IF(AND(T537&gt;200000000,T537&lt;=250000000),'[26]Data Base PAKAI (INPUT)'!$N$25,IF(AND(T537&gt;250000000,T537&lt;=500000000),'[26]Data Base PAKAI (INPUT)'!$R$25,IF(AND(T537&gt;500000000,T537&lt;=1000000000),'[26]Data Base PAKAI (INPUT)'!$V$25,IF(AND(T537&gt;1000000000,T537&lt;=2500000000),'[26]Data Base PAKAI (INPUT)'!$Z$25,IF(AND(T537&gt;2500000000,T537&lt;=5000000000),'[26]Data Base PAKAI (INPUT)'!$AD$25,IF(AND(T537&gt;5000000000,T537&lt;=10000000000),'[26]Data Base PAKAI (INPUT)'!AH2002))))))))</f>
        <v>4</v>
      </c>
      <c r="AH537" s="87">
        <f t="shared" si="145"/>
        <v>1800000</v>
      </c>
      <c r="AI537" s="87">
        <f t="shared" si="146"/>
        <v>8000000</v>
      </c>
      <c r="AJ537" s="99">
        <f t="shared" si="147"/>
        <v>8000000</v>
      </c>
      <c r="AK537" s="57"/>
      <c r="AL537" s="57">
        <f t="shared" si="148"/>
        <v>181250000</v>
      </c>
    </row>
    <row r="538" spans="1:38" ht="43.5" thickBot="1" x14ac:dyDescent="0.3">
      <c r="A538" s="90"/>
      <c r="B538" s="90"/>
      <c r="C538" s="90"/>
      <c r="D538" s="90"/>
      <c r="E538" s="90"/>
      <c r="F538" s="90"/>
      <c r="G538" s="91"/>
      <c r="H538" s="91"/>
      <c r="I538" s="92"/>
      <c r="J538" s="110" t="s">
        <v>1175</v>
      </c>
      <c r="K538" s="92" t="s">
        <v>1191</v>
      </c>
      <c r="L538" s="92" t="e">
        <f>INDEX('[26]GELONDONGAN BM POKIR'!$D:$D,MATCH('KEGIATAN DBMSDA 2022'!K538,'[26]GELONDONGAN BM POKIR'!$D:$D,0))</f>
        <v>#N/A</v>
      </c>
      <c r="M538" s="92" t="str">
        <f t="shared" si="149"/>
        <v>Pengerasan Jl. Swadaya 2 Kp. Pondok Benda Rt 06 Rw 02 Jatirasa</v>
      </c>
      <c r="N538" s="92" t="e">
        <f>INDEX([26]!BARU_1[KELURAHAN],MATCH('KEGIATAN DBMSDA 2022'!K538,[26]!BARU_1[JUDUL],0))</f>
        <v>#REF!</v>
      </c>
      <c r="O538" s="93" t="s">
        <v>124</v>
      </c>
      <c r="P538" s="127" t="s">
        <v>1192</v>
      </c>
      <c r="Q538" s="94" t="e">
        <f>#REF!&amp;" "&amp;#REF!</f>
        <v>#REF!</v>
      </c>
      <c r="R538" s="95" t="s">
        <v>66</v>
      </c>
      <c r="S538" s="57"/>
      <c r="T538" s="57">
        <f t="shared" si="150"/>
        <v>150000000</v>
      </c>
      <c r="U538" s="96" t="str">
        <f t="shared" si="142"/>
        <v>PL</v>
      </c>
      <c r="V538" s="57">
        <v>150000000</v>
      </c>
      <c r="W538" s="128" t="s">
        <v>1188</v>
      </c>
      <c r="X538" s="129" t="s">
        <v>222</v>
      </c>
      <c r="Y538" s="96" t="s">
        <v>139</v>
      </c>
      <c r="Z538" s="88">
        <v>1</v>
      </c>
      <c r="AA538" s="96"/>
      <c r="AB538" s="57">
        <f t="shared" si="143"/>
        <v>350000</v>
      </c>
      <c r="AC538" s="87">
        <f>IF(AND(T538&gt;1,T538&lt;=200000000),'[26]Data Base PAKAI (INPUT)'!$E$24,IF(AND(T538&gt;200000000),'[26]Data Base PAKAI (INPUT)'!$M$24))</f>
        <v>4</v>
      </c>
      <c r="AD538" s="87">
        <f>IF(AND(T538&gt;1,T538&lt;=200000000),'[26]Data Base PAKAI (INPUT)'!$F$24,IF(AND(T538&gt;200000000,T538&lt;=1000000000),'[26]Data Base PAKAI (INPUT)'!$V$24,IF(AND(T538&gt;1000000000),'[26]Data Base PAKAI (INPUT)'!$Z$24)))</f>
        <v>1</v>
      </c>
      <c r="AE538" s="87">
        <f t="shared" si="144"/>
        <v>600000</v>
      </c>
      <c r="AF538" s="87">
        <f>IF(AND(T538&gt;1,T538&lt;=1000000000),'[26]Data Base PAKAI (INPUT)'!$E$25,IF(AND(T538&gt;1000000000,T538&lt;=5000000000),'[26]Data Base PAKAI (INPUT)'!$Y$25,IF(AND(T538&gt;5000000000,T538&lt;=10000000000),'[26]Data Base PAKAI (INPUT)'!$AG$25)))</f>
        <v>3</v>
      </c>
      <c r="AG538" s="87">
        <f>IF(AND(T538&gt;1,T538&lt;=100000000),'[26]Data Base PAKAI (INPUT)'!$F$25,IF(AND(T538&gt;100000000,T538&lt;=200000000),'[26]Data Base PAKAI (INPUT)'!$J$25,IF(AND(T538&gt;200000000,T538&lt;=250000000),'[26]Data Base PAKAI (INPUT)'!$N$25,IF(AND(T538&gt;250000000,T538&lt;=500000000),'[26]Data Base PAKAI (INPUT)'!$R$25,IF(AND(T538&gt;500000000,T538&lt;=1000000000),'[26]Data Base PAKAI (INPUT)'!$V$25,IF(AND(T538&gt;1000000000,T538&lt;=2500000000),'[26]Data Base PAKAI (INPUT)'!$Z$25,IF(AND(T538&gt;2500000000,T538&lt;=5000000000),'[26]Data Base PAKAI (INPUT)'!$AD$25,IF(AND(T538&gt;5000000000,T538&lt;=10000000000),'[26]Data Base PAKAI (INPUT)'!AH2003))))))))</f>
        <v>4</v>
      </c>
      <c r="AH538" s="87">
        <f t="shared" si="145"/>
        <v>1800000</v>
      </c>
      <c r="AI538" s="87">
        <f t="shared" si="146"/>
        <v>6000000</v>
      </c>
      <c r="AJ538" s="99">
        <f t="shared" si="147"/>
        <v>6000000</v>
      </c>
      <c r="AK538" s="57"/>
      <c r="AL538" s="57">
        <f t="shared" si="148"/>
        <v>135250000</v>
      </c>
    </row>
    <row r="539" spans="1:38" ht="43.5" thickBot="1" x14ac:dyDescent="0.3">
      <c r="A539" s="90"/>
      <c r="B539" s="90"/>
      <c r="C539" s="90"/>
      <c r="D539" s="90"/>
      <c r="E539" s="90"/>
      <c r="F539" s="90"/>
      <c r="G539" s="91"/>
      <c r="H539" s="91"/>
      <c r="I539" s="92"/>
      <c r="J539" s="110" t="s">
        <v>1175</v>
      </c>
      <c r="K539" s="92" t="s">
        <v>1193</v>
      </c>
      <c r="L539" s="92" t="e">
        <f>INDEX('[26]GELONDONGAN BM POKIR'!$D:$D,MATCH('KEGIATAN DBMSDA 2022'!K539,'[26]GELONDONGAN BM POKIR'!$D:$D,0))</f>
        <v>#N/A</v>
      </c>
      <c r="M539" s="92" t="str">
        <f t="shared" si="149"/>
        <v>Pengerasan Jalan Jl. Mian Rt 03/01 Kel. Jatiluhur Kec. Jatiasih</v>
      </c>
      <c r="N539" s="92" t="e">
        <f>INDEX([26]!BARU_1[KELURAHAN],MATCH('KEGIATAN DBMSDA 2022'!K539,[26]!BARU_1[JUDUL],0))</f>
        <v>#REF!</v>
      </c>
      <c r="O539" s="93" t="s">
        <v>124</v>
      </c>
      <c r="P539" s="127" t="s">
        <v>239</v>
      </c>
      <c r="Q539" s="94" t="e">
        <f>#REF!&amp;" "&amp;#REF!</f>
        <v>#REF!</v>
      </c>
      <c r="R539" s="95" t="s">
        <v>66</v>
      </c>
      <c r="S539" s="57"/>
      <c r="T539" s="57">
        <f t="shared" si="150"/>
        <v>150000000</v>
      </c>
      <c r="U539" s="96" t="str">
        <f t="shared" si="142"/>
        <v>PL</v>
      </c>
      <c r="V539" s="57">
        <v>150000000</v>
      </c>
      <c r="W539" s="128" t="s">
        <v>1188</v>
      </c>
      <c r="X539" s="129" t="s">
        <v>222</v>
      </c>
      <c r="Y539" s="96" t="s">
        <v>139</v>
      </c>
      <c r="Z539" s="88">
        <v>1</v>
      </c>
      <c r="AA539" s="96"/>
      <c r="AB539" s="57">
        <f t="shared" si="143"/>
        <v>350000</v>
      </c>
      <c r="AC539" s="87">
        <f>IF(AND(T539&gt;1,T539&lt;=200000000),'[26]Data Base PAKAI (INPUT)'!$E$24,IF(AND(T539&gt;200000000),'[26]Data Base PAKAI (INPUT)'!$M$24))</f>
        <v>4</v>
      </c>
      <c r="AD539" s="87">
        <f>IF(AND(T539&gt;1,T539&lt;=200000000),'[26]Data Base PAKAI (INPUT)'!$F$24,IF(AND(T539&gt;200000000,T539&lt;=1000000000),'[26]Data Base PAKAI (INPUT)'!$V$24,IF(AND(T539&gt;1000000000),'[26]Data Base PAKAI (INPUT)'!$Z$24)))</f>
        <v>1</v>
      </c>
      <c r="AE539" s="87">
        <f t="shared" si="144"/>
        <v>600000</v>
      </c>
      <c r="AF539" s="87">
        <f>IF(AND(T539&gt;1,T539&lt;=1000000000),'[26]Data Base PAKAI (INPUT)'!$E$25,IF(AND(T539&gt;1000000000,T539&lt;=5000000000),'[26]Data Base PAKAI (INPUT)'!$Y$25,IF(AND(T539&gt;5000000000,T539&lt;=10000000000),'[26]Data Base PAKAI (INPUT)'!$AG$25)))</f>
        <v>3</v>
      </c>
      <c r="AG539" s="87">
        <f>IF(AND(T539&gt;1,T539&lt;=100000000),'[26]Data Base PAKAI (INPUT)'!$F$25,IF(AND(T539&gt;100000000,T539&lt;=200000000),'[26]Data Base PAKAI (INPUT)'!$J$25,IF(AND(T539&gt;200000000,T539&lt;=250000000),'[26]Data Base PAKAI (INPUT)'!$N$25,IF(AND(T539&gt;250000000,T539&lt;=500000000),'[26]Data Base PAKAI (INPUT)'!$R$25,IF(AND(T539&gt;500000000,T539&lt;=1000000000),'[26]Data Base PAKAI (INPUT)'!$V$25,IF(AND(T539&gt;1000000000,T539&lt;=2500000000),'[26]Data Base PAKAI (INPUT)'!$Z$25,IF(AND(T539&gt;2500000000,T539&lt;=5000000000),'[26]Data Base PAKAI (INPUT)'!$AD$25,IF(AND(T539&gt;5000000000,T539&lt;=10000000000),'[26]Data Base PAKAI (INPUT)'!AH2004))))))))</f>
        <v>4</v>
      </c>
      <c r="AH539" s="87">
        <f t="shared" si="145"/>
        <v>1800000</v>
      </c>
      <c r="AI539" s="87">
        <f t="shared" si="146"/>
        <v>6000000</v>
      </c>
      <c r="AJ539" s="99">
        <f t="shared" si="147"/>
        <v>6000000</v>
      </c>
      <c r="AK539" s="57"/>
      <c r="AL539" s="57">
        <f t="shared" si="148"/>
        <v>135250000</v>
      </c>
    </row>
    <row r="540" spans="1:38" ht="43.5" thickBot="1" x14ac:dyDescent="0.3">
      <c r="A540" s="90"/>
      <c r="B540" s="90"/>
      <c r="C540" s="90"/>
      <c r="D540" s="90"/>
      <c r="E540" s="90"/>
      <c r="F540" s="90"/>
      <c r="G540" s="91"/>
      <c r="H540" s="91"/>
      <c r="I540" s="92"/>
      <c r="J540" s="110" t="s">
        <v>1175</v>
      </c>
      <c r="K540" s="92" t="s">
        <v>1194</v>
      </c>
      <c r="L540" s="92" t="e">
        <f>INDEX('[26]GELONDONGAN BM POKIR'!$D:$D,MATCH('KEGIATAN DBMSDA 2022'!K540,'[26]GELONDONGAN BM POKIR'!$D:$D,0))</f>
        <v>#N/A</v>
      </c>
      <c r="M540" s="92" t="str">
        <f t="shared" si="149"/>
        <v>Pengaspalan Jl. Kesuma I &amp; II RT06 Rw 15, Kota Bekasi, Bekasi Timur, Durenjaya</v>
      </c>
      <c r="N540" s="92" t="e">
        <f>INDEX([26]!BARU_1[KELURAHAN],MATCH('KEGIATAN DBMSDA 2022'!K540,[26]!BARU_1[JUDUL],0))</f>
        <v>#REF!</v>
      </c>
      <c r="O540" s="93" t="s">
        <v>264</v>
      </c>
      <c r="P540" s="127" t="s">
        <v>869</v>
      </c>
      <c r="Q540" s="94" t="e">
        <f>#REF!&amp;" "&amp;#REF!</f>
        <v>#REF!</v>
      </c>
      <c r="R540" s="95" t="s">
        <v>66</v>
      </c>
      <c r="S540" s="57"/>
      <c r="T540" s="57">
        <f t="shared" si="150"/>
        <v>100000000</v>
      </c>
      <c r="U540" s="96" t="str">
        <f t="shared" si="142"/>
        <v>PL</v>
      </c>
      <c r="V540" s="57">
        <v>100000000</v>
      </c>
      <c r="W540" s="128" t="s">
        <v>221</v>
      </c>
      <c r="X540" s="129" t="s">
        <v>222</v>
      </c>
      <c r="Y540" s="96" t="s">
        <v>139</v>
      </c>
      <c r="Z540" s="88">
        <v>1</v>
      </c>
      <c r="AA540" s="96"/>
      <c r="AB540" s="57">
        <f t="shared" si="143"/>
        <v>350000</v>
      </c>
      <c r="AC540" s="87">
        <f>IF(AND(T540&gt;1,T540&lt;=200000000),'[26]Data Base PAKAI (INPUT)'!$E$24,IF(AND(T540&gt;200000000),'[26]Data Base PAKAI (INPUT)'!$M$24))</f>
        <v>4</v>
      </c>
      <c r="AD540" s="87">
        <f>IF(AND(T540&gt;1,T540&lt;=200000000),'[26]Data Base PAKAI (INPUT)'!$F$24,IF(AND(T540&gt;200000000,T540&lt;=1000000000),'[26]Data Base PAKAI (INPUT)'!$V$24,IF(AND(T540&gt;1000000000),'[26]Data Base PAKAI (INPUT)'!$Z$24)))</f>
        <v>1</v>
      </c>
      <c r="AE540" s="87">
        <f t="shared" si="144"/>
        <v>600000</v>
      </c>
      <c r="AF540" s="87">
        <f>IF(AND(T540&gt;1,T540&lt;=1000000000),'[26]Data Base PAKAI (INPUT)'!$E$25,IF(AND(T540&gt;1000000000,T540&lt;=5000000000),'[26]Data Base PAKAI (INPUT)'!$Y$25,IF(AND(T540&gt;5000000000,T540&lt;=10000000000),'[26]Data Base PAKAI (INPUT)'!$AG$25)))</f>
        <v>3</v>
      </c>
      <c r="AG540" s="87">
        <f>IF(AND(T540&gt;1,T540&lt;=100000000),'[26]Data Base PAKAI (INPUT)'!$F$25,IF(AND(T540&gt;100000000,T540&lt;=200000000),'[26]Data Base PAKAI (INPUT)'!$J$25,IF(AND(T540&gt;200000000,T540&lt;=250000000),'[26]Data Base PAKAI (INPUT)'!$N$25,IF(AND(T540&gt;250000000,T540&lt;=500000000),'[26]Data Base PAKAI (INPUT)'!$R$25,IF(AND(T540&gt;500000000,T540&lt;=1000000000),'[26]Data Base PAKAI (INPUT)'!$V$25,IF(AND(T540&gt;1000000000,T540&lt;=2500000000),'[26]Data Base PAKAI (INPUT)'!$Z$25,IF(AND(T540&gt;2500000000,T540&lt;=5000000000),'[26]Data Base PAKAI (INPUT)'!$AD$25,IF(AND(T540&gt;5000000000,T540&lt;=10000000000),'[26]Data Base PAKAI (INPUT)'!AH2005))))))))</f>
        <v>3</v>
      </c>
      <c r="AH540" s="87">
        <f t="shared" si="145"/>
        <v>1350000</v>
      </c>
      <c r="AI540" s="87">
        <f t="shared" si="146"/>
        <v>4000000</v>
      </c>
      <c r="AJ540" s="99">
        <f t="shared" si="147"/>
        <v>4000000</v>
      </c>
      <c r="AK540" s="57"/>
      <c r="AL540" s="57">
        <f t="shared" si="148"/>
        <v>89700000</v>
      </c>
    </row>
    <row r="541" spans="1:38" ht="43.5" thickBot="1" x14ac:dyDescent="0.3">
      <c r="A541" s="90"/>
      <c r="B541" s="90"/>
      <c r="C541" s="90"/>
      <c r="D541" s="90"/>
      <c r="E541" s="90"/>
      <c r="F541" s="90"/>
      <c r="G541" s="91"/>
      <c r="H541" s="91"/>
      <c r="I541" s="92"/>
      <c r="J541" s="110" t="s">
        <v>1175</v>
      </c>
      <c r="K541" s="92" t="s">
        <v>1195</v>
      </c>
      <c r="L541" s="92" t="e">
        <f>INDEX('[26]GELONDONGAN BM POKIR'!$D:$D,MATCH('KEGIATAN DBMSDA 2022'!K541,'[26]GELONDONGAN BM POKIR'!$D:$D,0))</f>
        <v>#N/A</v>
      </c>
      <c r="M541" s="92" t="str">
        <f t="shared" si="149"/>
        <v>Pengecoran jalan di Jl. Wijaya 1, 2 dan 3 RT04 Rw 15, Kota Bekasi, Bekasi Timur, Durenjaya</v>
      </c>
      <c r="N541" s="92" t="e">
        <f>INDEX([26]!BARU_1[KELURAHAN],MATCH('KEGIATAN DBMSDA 2022'!K541,[26]!BARU_1[JUDUL],0))</f>
        <v>#REF!</v>
      </c>
      <c r="O541" s="93" t="s">
        <v>264</v>
      </c>
      <c r="P541" s="127" t="s">
        <v>1196</v>
      </c>
      <c r="Q541" s="94" t="e">
        <f>#REF!&amp;" "&amp;#REF!</f>
        <v>#REF!</v>
      </c>
      <c r="R541" s="95" t="s">
        <v>66</v>
      </c>
      <c r="S541" s="57"/>
      <c r="T541" s="57">
        <f t="shared" si="150"/>
        <v>100000000</v>
      </c>
      <c r="U541" s="96" t="str">
        <f t="shared" si="142"/>
        <v>PL</v>
      </c>
      <c r="V541" s="57">
        <v>100000000</v>
      </c>
      <c r="W541" s="128" t="s">
        <v>221</v>
      </c>
      <c r="X541" s="129" t="s">
        <v>222</v>
      </c>
      <c r="Y541" s="96" t="s">
        <v>139</v>
      </c>
      <c r="Z541" s="88">
        <v>1</v>
      </c>
      <c r="AA541" s="96"/>
      <c r="AB541" s="57">
        <f t="shared" si="143"/>
        <v>350000</v>
      </c>
      <c r="AC541" s="87">
        <f>IF(AND(T541&gt;1,T541&lt;=200000000),'[26]Data Base PAKAI (INPUT)'!$E$24,IF(AND(T541&gt;200000000),'[26]Data Base PAKAI (INPUT)'!$M$24))</f>
        <v>4</v>
      </c>
      <c r="AD541" s="87">
        <f>IF(AND(T541&gt;1,T541&lt;=200000000),'[26]Data Base PAKAI (INPUT)'!$F$24,IF(AND(T541&gt;200000000,T541&lt;=1000000000),'[26]Data Base PAKAI (INPUT)'!$V$24,IF(AND(T541&gt;1000000000),'[26]Data Base PAKAI (INPUT)'!$Z$24)))</f>
        <v>1</v>
      </c>
      <c r="AE541" s="87">
        <f t="shared" si="144"/>
        <v>600000</v>
      </c>
      <c r="AF541" s="87">
        <f>IF(AND(T541&gt;1,T541&lt;=1000000000),'[26]Data Base PAKAI (INPUT)'!$E$25,IF(AND(T541&gt;1000000000,T541&lt;=5000000000),'[26]Data Base PAKAI (INPUT)'!$Y$25,IF(AND(T541&gt;5000000000,T541&lt;=10000000000),'[26]Data Base PAKAI (INPUT)'!$AG$25)))</f>
        <v>3</v>
      </c>
      <c r="AG541" s="87">
        <f>IF(AND(T541&gt;1,T541&lt;=100000000),'[26]Data Base PAKAI (INPUT)'!$F$25,IF(AND(T541&gt;100000000,T541&lt;=200000000),'[26]Data Base PAKAI (INPUT)'!$J$25,IF(AND(T541&gt;200000000,T541&lt;=250000000),'[26]Data Base PAKAI (INPUT)'!$N$25,IF(AND(T541&gt;250000000,T541&lt;=500000000),'[26]Data Base PAKAI (INPUT)'!$R$25,IF(AND(T541&gt;500000000,T541&lt;=1000000000),'[26]Data Base PAKAI (INPUT)'!$V$25,IF(AND(T541&gt;1000000000,T541&lt;=2500000000),'[26]Data Base PAKAI (INPUT)'!$Z$25,IF(AND(T541&gt;2500000000,T541&lt;=5000000000),'[26]Data Base PAKAI (INPUT)'!$AD$25,IF(AND(T541&gt;5000000000,T541&lt;=10000000000),'[26]Data Base PAKAI (INPUT)'!AH2006))))))))</f>
        <v>3</v>
      </c>
      <c r="AH541" s="87">
        <f t="shared" si="145"/>
        <v>1350000</v>
      </c>
      <c r="AI541" s="87">
        <f t="shared" si="146"/>
        <v>4000000</v>
      </c>
      <c r="AJ541" s="99">
        <f t="shared" si="147"/>
        <v>4000000</v>
      </c>
      <c r="AK541" s="57"/>
      <c r="AL541" s="57">
        <f t="shared" si="148"/>
        <v>89700000</v>
      </c>
    </row>
    <row r="542" spans="1:38" ht="72" thickBot="1" x14ac:dyDescent="0.3">
      <c r="A542" s="90"/>
      <c r="B542" s="90"/>
      <c r="C542" s="90"/>
      <c r="D542" s="90"/>
      <c r="E542" s="90"/>
      <c r="F542" s="90"/>
      <c r="G542" s="91"/>
      <c r="H542" s="91"/>
      <c r="I542" s="92"/>
      <c r="J542" s="110" t="s">
        <v>1175</v>
      </c>
      <c r="K542" s="92" t="s">
        <v>1197</v>
      </c>
      <c r="L542" s="92" t="e">
        <f>INDEX('[26]GELONDONGAN BM POKIR'!$D:$D,MATCH('KEGIATAN DBMSDA 2022'!K542,'[26]GELONDONGAN BM POKIR'!$D:$D,0))</f>
        <v>#N/A</v>
      </c>
      <c r="M542" s="92" t="str">
        <f t="shared" si="149"/>
        <v>Peningkatan jalan lingkungan (Cor Beton)/ Jalan Setapak Tanah Atas Nama Ibu Aliana RT.02 RW.22 Kp. Rawa aren Gg. Masjid Baabul Walid, Kota Bekasi, Bekasi Timur, Arenjaya</v>
      </c>
      <c r="N542" s="92" t="e">
        <f>INDEX([26]!BARU_1[KELURAHAN],MATCH('KEGIATAN DBMSDA 2022'!K542,[26]!BARU_1[JUDUL],0))</f>
        <v>#REF!</v>
      </c>
      <c r="O542" s="93" t="s">
        <v>264</v>
      </c>
      <c r="P542" s="127"/>
      <c r="Q542" s="94" t="e">
        <f>#REF!&amp;" "&amp;#REF!</f>
        <v>#REF!</v>
      </c>
      <c r="R542" s="95" t="s">
        <v>66</v>
      </c>
      <c r="S542" s="57"/>
      <c r="T542" s="57">
        <f t="shared" si="150"/>
        <v>70000000</v>
      </c>
      <c r="U542" s="96" t="str">
        <f t="shared" si="142"/>
        <v>PL</v>
      </c>
      <c r="V542" s="57">
        <v>70000000</v>
      </c>
      <c r="W542" s="128" t="s">
        <v>221</v>
      </c>
      <c r="X542" s="129" t="s">
        <v>222</v>
      </c>
      <c r="Y542" s="96" t="s">
        <v>139</v>
      </c>
      <c r="Z542" s="88">
        <v>1</v>
      </c>
      <c r="AA542" s="96"/>
      <c r="AB542" s="57">
        <f t="shared" si="143"/>
        <v>350000</v>
      </c>
      <c r="AC542" s="87">
        <f>IF(AND(T542&gt;1,T542&lt;=200000000),'[26]Data Base PAKAI (INPUT)'!$E$24,IF(AND(T542&gt;200000000),'[26]Data Base PAKAI (INPUT)'!$M$24))</f>
        <v>4</v>
      </c>
      <c r="AD542" s="87">
        <f>IF(AND(T542&gt;1,T542&lt;=200000000),'[26]Data Base PAKAI (INPUT)'!$F$24,IF(AND(T542&gt;200000000,T542&lt;=1000000000),'[26]Data Base PAKAI (INPUT)'!$V$24,IF(AND(T542&gt;1000000000),'[26]Data Base PAKAI (INPUT)'!$Z$24)))</f>
        <v>1</v>
      </c>
      <c r="AE542" s="87">
        <f t="shared" si="144"/>
        <v>600000</v>
      </c>
      <c r="AF542" s="87">
        <f>IF(AND(T542&gt;1,T542&lt;=1000000000),'[26]Data Base PAKAI (INPUT)'!$E$25,IF(AND(T542&gt;1000000000,T542&lt;=5000000000),'[26]Data Base PAKAI (INPUT)'!$Y$25,IF(AND(T542&gt;5000000000,T542&lt;=10000000000),'[26]Data Base PAKAI (INPUT)'!$AG$25)))</f>
        <v>3</v>
      </c>
      <c r="AG542" s="87">
        <f>IF(AND(T542&gt;1,T542&lt;=100000000),'[26]Data Base PAKAI (INPUT)'!$F$25,IF(AND(T542&gt;100000000,T542&lt;=200000000),'[26]Data Base PAKAI (INPUT)'!$J$25,IF(AND(T542&gt;200000000,T542&lt;=250000000),'[26]Data Base PAKAI (INPUT)'!$N$25,IF(AND(T542&gt;250000000,T542&lt;=500000000),'[26]Data Base PAKAI (INPUT)'!$R$25,IF(AND(T542&gt;500000000,T542&lt;=1000000000),'[26]Data Base PAKAI (INPUT)'!$V$25,IF(AND(T542&gt;1000000000,T542&lt;=2500000000),'[26]Data Base PAKAI (INPUT)'!$Z$25,IF(AND(T542&gt;2500000000,T542&lt;=5000000000),'[26]Data Base PAKAI (INPUT)'!$AD$25,IF(AND(T542&gt;5000000000,T542&lt;=10000000000),'[26]Data Base PAKAI (INPUT)'!AH2007))))))))</f>
        <v>3</v>
      </c>
      <c r="AH542" s="87">
        <f t="shared" si="145"/>
        <v>1350000</v>
      </c>
      <c r="AI542" s="87">
        <f t="shared" si="146"/>
        <v>2800000</v>
      </c>
      <c r="AJ542" s="99">
        <f t="shared" si="147"/>
        <v>2800000</v>
      </c>
      <c r="AK542" s="57"/>
      <c r="AL542" s="57">
        <f t="shared" si="148"/>
        <v>62100000</v>
      </c>
    </row>
    <row r="543" spans="1:38" ht="57.75" thickBot="1" x14ac:dyDescent="0.3">
      <c r="A543" s="90"/>
      <c r="B543" s="90"/>
      <c r="C543" s="90"/>
      <c r="D543" s="90"/>
      <c r="E543" s="90"/>
      <c r="F543" s="90"/>
      <c r="G543" s="91"/>
      <c r="H543" s="91"/>
      <c r="I543" s="92"/>
      <c r="J543" s="110" t="s">
        <v>1175</v>
      </c>
      <c r="K543" s="92" t="s">
        <v>1198</v>
      </c>
      <c r="L543" s="92" t="e">
        <f>INDEX('[26]GELONDONGAN BM POKIR'!$D:$D,MATCH('KEGIATAN DBMSDA 2022'!K543,'[26]GELONDONGAN BM POKIR'!$D:$D,0))</f>
        <v>#N/A</v>
      </c>
      <c r="M543" s="92" t="str">
        <f t="shared" si="149"/>
        <v>Pengaspalan Jalan (Hotmix) Jl. Jakarta Raya RT.04 s.d RT.11 RW.10 Perumahan BJI Mekarsari, Kota Bekasi, Bekasi Timur, Bekasijaya</v>
      </c>
      <c r="N543" s="92" t="e">
        <f>INDEX([26]!BARU_1[KELURAHAN],MATCH('KEGIATAN DBMSDA 2022'!K543,[26]!BARU_1[JUDUL],0))</f>
        <v>#REF!</v>
      </c>
      <c r="O543" s="93" t="s">
        <v>264</v>
      </c>
      <c r="P543" s="127"/>
      <c r="Q543" s="94" t="e">
        <f>#REF!&amp;" "&amp;#REF!</f>
        <v>#REF!</v>
      </c>
      <c r="R543" s="95" t="s">
        <v>66</v>
      </c>
      <c r="S543" s="57"/>
      <c r="T543" s="57">
        <f t="shared" si="150"/>
        <v>100000000</v>
      </c>
      <c r="U543" s="96" t="str">
        <f t="shared" si="142"/>
        <v>PL</v>
      </c>
      <c r="V543" s="57">
        <v>100000000</v>
      </c>
      <c r="W543" s="128" t="s">
        <v>221</v>
      </c>
      <c r="X543" s="129" t="s">
        <v>222</v>
      </c>
      <c r="Y543" s="96" t="s">
        <v>139</v>
      </c>
      <c r="Z543" s="88">
        <v>1</v>
      </c>
      <c r="AA543" s="96"/>
      <c r="AB543" s="57">
        <f t="shared" si="143"/>
        <v>350000</v>
      </c>
      <c r="AC543" s="87">
        <f>IF(AND(T543&gt;1,T543&lt;=200000000),'[26]Data Base PAKAI (INPUT)'!$E$24,IF(AND(T543&gt;200000000),'[26]Data Base PAKAI (INPUT)'!$M$24))</f>
        <v>4</v>
      </c>
      <c r="AD543" s="87">
        <f>IF(AND(T543&gt;1,T543&lt;=200000000),'[26]Data Base PAKAI (INPUT)'!$F$24,IF(AND(T543&gt;200000000,T543&lt;=1000000000),'[26]Data Base PAKAI (INPUT)'!$V$24,IF(AND(T543&gt;1000000000),'[26]Data Base PAKAI (INPUT)'!$Z$24)))</f>
        <v>1</v>
      </c>
      <c r="AE543" s="87">
        <f t="shared" si="144"/>
        <v>600000</v>
      </c>
      <c r="AF543" s="87">
        <f>IF(AND(T543&gt;1,T543&lt;=1000000000),'[26]Data Base PAKAI (INPUT)'!$E$25,IF(AND(T543&gt;1000000000,T543&lt;=5000000000),'[26]Data Base PAKAI (INPUT)'!$Y$25,IF(AND(T543&gt;5000000000,T543&lt;=10000000000),'[26]Data Base PAKAI (INPUT)'!$AG$25)))</f>
        <v>3</v>
      </c>
      <c r="AG543" s="87">
        <f>IF(AND(T543&gt;1,T543&lt;=100000000),'[26]Data Base PAKAI (INPUT)'!$F$25,IF(AND(T543&gt;100000000,T543&lt;=200000000),'[26]Data Base PAKAI (INPUT)'!$J$25,IF(AND(T543&gt;200000000,T543&lt;=250000000),'[26]Data Base PAKAI (INPUT)'!$N$25,IF(AND(T543&gt;250000000,T543&lt;=500000000),'[26]Data Base PAKAI (INPUT)'!$R$25,IF(AND(T543&gt;500000000,T543&lt;=1000000000),'[26]Data Base PAKAI (INPUT)'!$V$25,IF(AND(T543&gt;1000000000,T543&lt;=2500000000),'[26]Data Base PAKAI (INPUT)'!$Z$25,IF(AND(T543&gt;2500000000,T543&lt;=5000000000),'[26]Data Base PAKAI (INPUT)'!$AD$25,IF(AND(T543&gt;5000000000,T543&lt;=10000000000),'[26]Data Base PAKAI (INPUT)'!AH2008))))))))</f>
        <v>3</v>
      </c>
      <c r="AH543" s="87">
        <f t="shared" si="145"/>
        <v>1350000</v>
      </c>
      <c r="AI543" s="87">
        <f t="shared" si="146"/>
        <v>4000000</v>
      </c>
      <c r="AJ543" s="99">
        <f t="shared" si="147"/>
        <v>4000000</v>
      </c>
      <c r="AK543" s="57"/>
      <c r="AL543" s="57">
        <f t="shared" si="148"/>
        <v>89700000</v>
      </c>
    </row>
    <row r="544" spans="1:38" ht="43.5" thickBot="1" x14ac:dyDescent="0.3">
      <c r="A544" s="90"/>
      <c r="B544" s="90"/>
      <c r="C544" s="90"/>
      <c r="D544" s="90"/>
      <c r="E544" s="90"/>
      <c r="F544" s="90"/>
      <c r="G544" s="91"/>
      <c r="H544" s="91"/>
      <c r="I544" s="92"/>
      <c r="J544" s="110" t="s">
        <v>1175</v>
      </c>
      <c r="K544" s="92" t="s">
        <v>1199</v>
      </c>
      <c r="L544" s="92" t="e">
        <f>INDEX('[26]GELONDONGAN BM POKIR'!$D:$D,MATCH('KEGIATAN DBMSDA 2022'!K544,'[26]GELONDONGAN BM POKIR'!$D:$D,0))</f>
        <v>#N/A</v>
      </c>
      <c r="M544" s="92" t="str">
        <f t="shared" si="149"/>
        <v>Perbaikan Jalan Lingkungan Jl. Irida Barat 18 RT 06 RW 14 Perumahan Irigasi Danita, Kota Bekasi, Bekasi Timur, Bekasijaya</v>
      </c>
      <c r="N544" s="92" t="e">
        <f>INDEX([26]!BARU_1[KELURAHAN],MATCH('KEGIATAN DBMSDA 2022'!K544,[26]!BARU_1[JUDUL],0))</f>
        <v>#REF!</v>
      </c>
      <c r="O544" s="93" t="s">
        <v>264</v>
      </c>
      <c r="P544" s="127"/>
      <c r="Q544" s="94" t="e">
        <f>#REF!&amp;" "&amp;#REF!</f>
        <v>#REF!</v>
      </c>
      <c r="R544" s="95" t="s">
        <v>66</v>
      </c>
      <c r="S544" s="57"/>
      <c r="T544" s="57">
        <f t="shared" si="150"/>
        <v>100000000</v>
      </c>
      <c r="U544" s="96" t="str">
        <f t="shared" si="142"/>
        <v>PL</v>
      </c>
      <c r="V544" s="57">
        <v>100000000</v>
      </c>
      <c r="W544" s="128" t="s">
        <v>221</v>
      </c>
      <c r="X544" s="129" t="s">
        <v>222</v>
      </c>
      <c r="Y544" s="96" t="s">
        <v>139</v>
      </c>
      <c r="Z544" s="88">
        <v>1</v>
      </c>
      <c r="AA544" s="96"/>
      <c r="AB544" s="57">
        <f t="shared" si="143"/>
        <v>350000</v>
      </c>
      <c r="AC544" s="87">
        <f>IF(AND(T544&gt;1,T544&lt;=200000000),'[26]Data Base PAKAI (INPUT)'!$E$24,IF(AND(T544&gt;200000000),'[26]Data Base PAKAI (INPUT)'!$M$24))</f>
        <v>4</v>
      </c>
      <c r="AD544" s="87">
        <f>IF(AND(T544&gt;1,T544&lt;=200000000),'[26]Data Base PAKAI (INPUT)'!$F$24,IF(AND(T544&gt;200000000,T544&lt;=1000000000),'[26]Data Base PAKAI (INPUT)'!$V$24,IF(AND(T544&gt;1000000000),'[26]Data Base PAKAI (INPUT)'!$Z$24)))</f>
        <v>1</v>
      </c>
      <c r="AE544" s="87">
        <f t="shared" si="144"/>
        <v>600000</v>
      </c>
      <c r="AF544" s="87">
        <f>IF(AND(T544&gt;1,T544&lt;=1000000000),'[26]Data Base PAKAI (INPUT)'!$E$25,IF(AND(T544&gt;1000000000,T544&lt;=5000000000),'[26]Data Base PAKAI (INPUT)'!$Y$25,IF(AND(T544&gt;5000000000,T544&lt;=10000000000),'[26]Data Base PAKAI (INPUT)'!$AG$25)))</f>
        <v>3</v>
      </c>
      <c r="AG544" s="87">
        <f>IF(AND(T544&gt;1,T544&lt;=100000000),'[26]Data Base PAKAI (INPUT)'!$F$25,IF(AND(T544&gt;100000000,T544&lt;=200000000),'[26]Data Base PAKAI (INPUT)'!$J$25,IF(AND(T544&gt;200000000,T544&lt;=250000000),'[26]Data Base PAKAI (INPUT)'!$N$25,IF(AND(T544&gt;250000000,T544&lt;=500000000),'[26]Data Base PAKAI (INPUT)'!$R$25,IF(AND(T544&gt;500000000,T544&lt;=1000000000),'[26]Data Base PAKAI (INPUT)'!$V$25,IF(AND(T544&gt;1000000000,T544&lt;=2500000000),'[26]Data Base PAKAI (INPUT)'!$Z$25,IF(AND(T544&gt;2500000000,T544&lt;=5000000000),'[26]Data Base PAKAI (INPUT)'!$AD$25,IF(AND(T544&gt;5000000000,T544&lt;=10000000000),'[26]Data Base PAKAI (INPUT)'!AH2009))))))))</f>
        <v>3</v>
      </c>
      <c r="AH544" s="87">
        <f t="shared" si="145"/>
        <v>1350000</v>
      </c>
      <c r="AI544" s="87">
        <f t="shared" si="146"/>
        <v>4000000</v>
      </c>
      <c r="AJ544" s="99">
        <f t="shared" si="147"/>
        <v>4000000</v>
      </c>
      <c r="AK544" s="57"/>
      <c r="AL544" s="57">
        <f t="shared" si="148"/>
        <v>89700000</v>
      </c>
    </row>
    <row r="545" spans="1:38" ht="43.5" thickBot="1" x14ac:dyDescent="0.3">
      <c r="A545" s="90"/>
      <c r="B545" s="90"/>
      <c r="C545" s="90"/>
      <c r="D545" s="90"/>
      <c r="E545" s="90"/>
      <c r="F545" s="90"/>
      <c r="G545" s="91"/>
      <c r="H545" s="91"/>
      <c r="I545" s="150" t="s">
        <v>1200</v>
      </c>
      <c r="J545" s="110" t="s">
        <v>1175</v>
      </c>
      <c r="K545" s="92" t="s">
        <v>1201</v>
      </c>
      <c r="L545" s="92" t="e">
        <f>INDEX('[26]GELONDONGAN BM POKIR'!$D:$D,MATCH('KEGIATAN DBMSDA 2022'!K545,'[26]GELONDONGAN BM POKIR'!$D:$D,0))</f>
        <v>#N/A</v>
      </c>
      <c r="M545" s="92" t="str">
        <f>$I$545&amp;" "&amp;K545</f>
        <v>Peningkatan Jalan Jl. Boral RT 009 RW 009, Kota Bekasi, Pondokgede, Jatimakmur</v>
      </c>
      <c r="N545" s="92" t="e">
        <f>INDEX([26]!BARU_1[KELURAHAN],MATCH('KEGIATAN DBMSDA 2022'!K545,[26]!BARU_1[JUDUL],0))</f>
        <v>#REF!</v>
      </c>
      <c r="O545" s="93" t="s">
        <v>171</v>
      </c>
      <c r="P545" s="127" t="s">
        <v>239</v>
      </c>
      <c r="Q545" s="94" t="e">
        <f>#REF!&amp;" "&amp;#REF!</f>
        <v>#REF!</v>
      </c>
      <c r="R545" s="95" t="s">
        <v>66</v>
      </c>
      <c r="S545" s="57"/>
      <c r="T545" s="57">
        <f t="shared" si="150"/>
        <v>150000000</v>
      </c>
      <c r="U545" s="96" t="str">
        <f t="shared" si="142"/>
        <v>PL</v>
      </c>
      <c r="V545" s="57">
        <v>150000000</v>
      </c>
      <c r="W545" s="128" t="s">
        <v>230</v>
      </c>
      <c r="X545" s="129" t="s">
        <v>222</v>
      </c>
      <c r="Y545" s="96" t="s">
        <v>139</v>
      </c>
      <c r="Z545" s="88">
        <v>1</v>
      </c>
      <c r="AA545" s="96"/>
      <c r="AB545" s="57">
        <f t="shared" si="143"/>
        <v>350000</v>
      </c>
      <c r="AC545" s="87">
        <f>IF(AND(T545&gt;1,T545&lt;=200000000),'[26]Data Base PAKAI (INPUT)'!$E$24,IF(AND(T545&gt;200000000),'[26]Data Base PAKAI (INPUT)'!$M$24))</f>
        <v>4</v>
      </c>
      <c r="AD545" s="87">
        <f>IF(AND(T545&gt;1,T545&lt;=200000000),'[26]Data Base PAKAI (INPUT)'!$F$24,IF(AND(T545&gt;200000000,T545&lt;=1000000000),'[26]Data Base PAKAI (INPUT)'!$V$24,IF(AND(T545&gt;1000000000),'[26]Data Base PAKAI (INPUT)'!$Z$24)))</f>
        <v>1</v>
      </c>
      <c r="AE545" s="87">
        <f t="shared" si="144"/>
        <v>600000</v>
      </c>
      <c r="AF545" s="87">
        <f>IF(AND(T545&gt;1,T545&lt;=1000000000),'[26]Data Base PAKAI (INPUT)'!$E$25,IF(AND(T545&gt;1000000000,T545&lt;=5000000000),'[26]Data Base PAKAI (INPUT)'!$Y$25,IF(AND(T545&gt;5000000000,T545&lt;=10000000000),'[26]Data Base PAKAI (INPUT)'!$AG$25)))</f>
        <v>3</v>
      </c>
      <c r="AG545" s="87">
        <f>IF(AND(T545&gt;1,T545&lt;=100000000),'[26]Data Base PAKAI (INPUT)'!$F$25,IF(AND(T545&gt;100000000,T545&lt;=200000000),'[26]Data Base PAKAI (INPUT)'!$J$25,IF(AND(T545&gt;200000000,T545&lt;=250000000),'[26]Data Base PAKAI (INPUT)'!$N$25,IF(AND(T545&gt;250000000,T545&lt;=500000000),'[26]Data Base PAKAI (INPUT)'!$R$25,IF(AND(T545&gt;500000000,T545&lt;=1000000000),'[26]Data Base PAKAI (INPUT)'!$V$25,IF(AND(T545&gt;1000000000,T545&lt;=2500000000),'[26]Data Base PAKAI (INPUT)'!$Z$25,IF(AND(T545&gt;2500000000,T545&lt;=5000000000),'[26]Data Base PAKAI (INPUT)'!$AD$25,IF(AND(T545&gt;5000000000,T545&lt;=10000000000),'[26]Data Base PAKAI (INPUT)'!AH2010))))))))</f>
        <v>4</v>
      </c>
      <c r="AH545" s="87">
        <f t="shared" si="145"/>
        <v>1800000</v>
      </c>
      <c r="AI545" s="87">
        <f t="shared" si="146"/>
        <v>6000000</v>
      </c>
      <c r="AJ545" s="99">
        <f t="shared" si="147"/>
        <v>6000000</v>
      </c>
      <c r="AK545" s="57"/>
      <c r="AL545" s="57">
        <f t="shared" si="148"/>
        <v>135250000</v>
      </c>
    </row>
    <row r="546" spans="1:38" ht="43.5" thickBot="1" x14ac:dyDescent="0.3">
      <c r="A546" s="90"/>
      <c r="B546" s="90"/>
      <c r="C546" s="90"/>
      <c r="D546" s="90"/>
      <c r="E546" s="90"/>
      <c r="F546" s="90"/>
      <c r="G546" s="91"/>
      <c r="H546" s="91"/>
      <c r="I546" s="92"/>
      <c r="J546" s="110" t="s">
        <v>1175</v>
      </c>
      <c r="K546" s="92" t="s">
        <v>1202</v>
      </c>
      <c r="L546" s="92" t="e">
        <f>INDEX('[26]GELONDONGAN BM POKIR'!$D:$D,MATCH('KEGIATAN DBMSDA 2022'!K546,'[26]GELONDONGAN BM POKIR'!$D:$D,0))</f>
        <v>#N/A</v>
      </c>
      <c r="M546" s="92" t="str">
        <f>$I$545&amp;" "&amp;K546</f>
        <v>Peningkatan Jalan RT 007 RW 003 Kel. Jatibening Baru, Kota Bekasi, Pondokgede, Jatibening Baru</v>
      </c>
      <c r="N546" s="92" t="e">
        <f>INDEX([26]!BARU_1[KELURAHAN],MATCH('KEGIATAN DBMSDA 2022'!K546,[26]!BARU_1[JUDUL],0))</f>
        <v>#REF!</v>
      </c>
      <c r="O546" s="93" t="s">
        <v>171</v>
      </c>
      <c r="P546" s="127" t="s">
        <v>720</v>
      </c>
      <c r="Q546" s="94" t="e">
        <f>#REF!&amp;" "&amp;#REF!</f>
        <v>#REF!</v>
      </c>
      <c r="R546" s="95" t="s">
        <v>66</v>
      </c>
      <c r="S546" s="57"/>
      <c r="T546" s="57">
        <f t="shared" si="150"/>
        <v>200000000</v>
      </c>
      <c r="U546" s="96" t="str">
        <f t="shared" si="142"/>
        <v>PL</v>
      </c>
      <c r="V546" s="57">
        <v>200000000</v>
      </c>
      <c r="W546" s="128" t="s">
        <v>230</v>
      </c>
      <c r="X546" s="129" t="s">
        <v>222</v>
      </c>
      <c r="Y546" s="96" t="s">
        <v>139</v>
      </c>
      <c r="Z546" s="88">
        <v>1</v>
      </c>
      <c r="AA546" s="96"/>
      <c r="AB546" s="57">
        <f t="shared" si="143"/>
        <v>350000</v>
      </c>
      <c r="AC546" s="87">
        <f>IF(AND(T546&gt;1,T546&lt;=200000000),'[26]Data Base PAKAI (INPUT)'!$E$24,IF(AND(T546&gt;200000000),'[26]Data Base PAKAI (INPUT)'!$M$24))</f>
        <v>4</v>
      </c>
      <c r="AD546" s="87">
        <f>IF(AND(T546&gt;1,T546&lt;=200000000),'[26]Data Base PAKAI (INPUT)'!$F$24,IF(AND(T546&gt;200000000,T546&lt;=1000000000),'[26]Data Base PAKAI (INPUT)'!$V$24,IF(AND(T546&gt;1000000000),'[26]Data Base PAKAI (INPUT)'!$Z$24)))</f>
        <v>1</v>
      </c>
      <c r="AE546" s="87">
        <f t="shared" si="144"/>
        <v>600000</v>
      </c>
      <c r="AF546" s="87">
        <f>IF(AND(T546&gt;1,T546&lt;=1000000000),'[26]Data Base PAKAI (INPUT)'!$E$25,IF(AND(T546&gt;1000000000,T546&lt;=5000000000),'[26]Data Base PAKAI (INPUT)'!$Y$25,IF(AND(T546&gt;5000000000,T546&lt;=10000000000),'[26]Data Base PAKAI (INPUT)'!$AG$25)))</f>
        <v>3</v>
      </c>
      <c r="AG546" s="87">
        <f>IF(AND(T546&gt;1,T546&lt;=100000000),'[26]Data Base PAKAI (INPUT)'!$F$25,IF(AND(T546&gt;100000000,T546&lt;=200000000),'[26]Data Base PAKAI (INPUT)'!$J$25,IF(AND(T546&gt;200000000,T546&lt;=250000000),'[26]Data Base PAKAI (INPUT)'!$N$25,IF(AND(T546&gt;250000000,T546&lt;=500000000),'[26]Data Base PAKAI (INPUT)'!$R$25,IF(AND(T546&gt;500000000,T546&lt;=1000000000),'[26]Data Base PAKAI (INPUT)'!$V$25,IF(AND(T546&gt;1000000000,T546&lt;=2500000000),'[26]Data Base PAKAI (INPUT)'!$Z$25,IF(AND(T546&gt;2500000000,T546&lt;=5000000000),'[26]Data Base PAKAI (INPUT)'!$AD$25,IF(AND(T546&gt;5000000000,T546&lt;=10000000000),'[26]Data Base PAKAI (INPUT)'!AH2011))))))))</f>
        <v>4</v>
      </c>
      <c r="AH546" s="87">
        <f t="shared" si="145"/>
        <v>1800000</v>
      </c>
      <c r="AI546" s="87">
        <f t="shared" si="146"/>
        <v>8000000</v>
      </c>
      <c r="AJ546" s="99">
        <f t="shared" si="147"/>
        <v>8000000</v>
      </c>
      <c r="AK546" s="57"/>
      <c r="AL546" s="57">
        <f t="shared" si="148"/>
        <v>181250000</v>
      </c>
    </row>
    <row r="547" spans="1:38" ht="57.75" thickBot="1" x14ac:dyDescent="0.3">
      <c r="A547" s="90"/>
      <c r="B547" s="90"/>
      <c r="C547" s="90"/>
      <c r="D547" s="90"/>
      <c r="E547" s="90"/>
      <c r="F547" s="90"/>
      <c r="G547" s="91"/>
      <c r="H547" s="91"/>
      <c r="I547" s="92"/>
      <c r="J547" s="110" t="s">
        <v>1175</v>
      </c>
      <c r="K547" s="92" t="s">
        <v>1203</v>
      </c>
      <c r="L547" s="92" t="e">
        <f>INDEX('[26]GELONDONGAN BM POKIR'!$D:$D,MATCH('KEGIATAN DBMSDA 2022'!K547,'[26]GELONDONGAN BM POKIR'!$D:$D,0))</f>
        <v>#N/A</v>
      </c>
      <c r="M547" s="92" t="str">
        <f>K547</f>
        <v>Perbaikan Jalan Siliwangi XI, XII, XIV  P= 150 Meter L= 4 Meter  Perum Candra Baru RT 006 RW 017, Kota Bekasi, Pondokmelati, Jatirahayu</v>
      </c>
      <c r="N547" s="92" t="e">
        <f>INDEX([26]!BARU_1[KELURAHAN],MATCH('KEGIATAN DBMSDA 2022'!K547,[26]!BARU_1[JUDUL],0))</f>
        <v>#REF!</v>
      </c>
      <c r="O547" s="93" t="s">
        <v>212</v>
      </c>
      <c r="P547" s="127" t="s">
        <v>289</v>
      </c>
      <c r="Q547" s="94" t="e">
        <f>#REF!&amp;" "&amp;#REF!</f>
        <v>#REF!</v>
      </c>
      <c r="R547" s="95" t="s">
        <v>66</v>
      </c>
      <c r="S547" s="57"/>
      <c r="T547" s="57">
        <f t="shared" si="150"/>
        <v>200000000</v>
      </c>
      <c r="U547" s="96" t="str">
        <f t="shared" si="142"/>
        <v>PL</v>
      </c>
      <c r="V547" s="57">
        <v>200000000</v>
      </c>
      <c r="W547" s="128" t="s">
        <v>230</v>
      </c>
      <c r="X547" s="129" t="s">
        <v>222</v>
      </c>
      <c r="Y547" s="96" t="s">
        <v>139</v>
      </c>
      <c r="Z547" s="88">
        <v>1</v>
      </c>
      <c r="AA547" s="96"/>
      <c r="AB547" s="57">
        <f t="shared" si="143"/>
        <v>350000</v>
      </c>
      <c r="AC547" s="87">
        <f>IF(AND(T547&gt;1,T547&lt;=200000000),'[26]Data Base PAKAI (INPUT)'!$E$24,IF(AND(T547&gt;200000000),'[26]Data Base PAKAI (INPUT)'!$M$24))</f>
        <v>4</v>
      </c>
      <c r="AD547" s="87">
        <f>IF(AND(T547&gt;1,T547&lt;=200000000),'[26]Data Base PAKAI (INPUT)'!$F$24,IF(AND(T547&gt;200000000,T547&lt;=1000000000),'[26]Data Base PAKAI (INPUT)'!$V$24,IF(AND(T547&gt;1000000000),'[26]Data Base PAKAI (INPUT)'!$Z$24)))</f>
        <v>1</v>
      </c>
      <c r="AE547" s="87">
        <f t="shared" si="144"/>
        <v>600000</v>
      </c>
      <c r="AF547" s="87">
        <f>IF(AND(T547&gt;1,T547&lt;=1000000000),'[26]Data Base PAKAI (INPUT)'!$E$25,IF(AND(T547&gt;1000000000,T547&lt;=5000000000),'[26]Data Base PAKAI (INPUT)'!$Y$25,IF(AND(T547&gt;5000000000,T547&lt;=10000000000),'[26]Data Base PAKAI (INPUT)'!$AG$25)))</f>
        <v>3</v>
      </c>
      <c r="AG547" s="87">
        <f>IF(AND(T547&gt;1,T547&lt;=100000000),'[26]Data Base PAKAI (INPUT)'!$F$25,IF(AND(T547&gt;100000000,T547&lt;=200000000),'[26]Data Base PAKAI (INPUT)'!$J$25,IF(AND(T547&gt;200000000,T547&lt;=250000000),'[26]Data Base PAKAI (INPUT)'!$N$25,IF(AND(T547&gt;250000000,T547&lt;=500000000),'[26]Data Base PAKAI (INPUT)'!$R$25,IF(AND(T547&gt;500000000,T547&lt;=1000000000),'[26]Data Base PAKAI (INPUT)'!$V$25,IF(AND(T547&gt;1000000000,T547&lt;=2500000000),'[26]Data Base PAKAI (INPUT)'!$Z$25,IF(AND(T547&gt;2500000000,T547&lt;=5000000000),'[26]Data Base PAKAI (INPUT)'!$AD$25,IF(AND(T547&gt;5000000000,T547&lt;=10000000000),'[26]Data Base PAKAI (INPUT)'!AH2012))))))))</f>
        <v>4</v>
      </c>
      <c r="AH547" s="87">
        <f t="shared" si="145"/>
        <v>1800000</v>
      </c>
      <c r="AI547" s="87">
        <f t="shared" si="146"/>
        <v>8000000</v>
      </c>
      <c r="AJ547" s="99">
        <f t="shared" si="147"/>
        <v>8000000</v>
      </c>
      <c r="AK547" s="57"/>
      <c r="AL547" s="57">
        <f t="shared" si="148"/>
        <v>181250000</v>
      </c>
    </row>
    <row r="548" spans="1:38" ht="43.5" thickBot="1" x14ac:dyDescent="0.3">
      <c r="A548" s="90"/>
      <c r="B548" s="90"/>
      <c r="C548" s="90"/>
      <c r="D548" s="90"/>
      <c r="E548" s="90"/>
      <c r="F548" s="90"/>
      <c r="G548" s="91"/>
      <c r="H548" s="91"/>
      <c r="I548" s="92"/>
      <c r="J548" s="110" t="s">
        <v>1175</v>
      </c>
      <c r="K548" s="92" t="s">
        <v>1204</v>
      </c>
      <c r="L548" s="92" t="e">
        <f>INDEX('[26]GELONDONGAN BM POKIR'!$D:$D,MATCH('KEGIATAN DBMSDA 2022'!K548,'[26]GELONDONGAN BM POKIR'!$D:$D,0))</f>
        <v>#N/A</v>
      </c>
      <c r="M548" s="92" t="str">
        <f t="shared" ref="M548:M549" si="151">K548</f>
        <v>pengaspalan jalan oman jaya rw 008 kel.pejuang, Kota Bekasi, Medansatria, Pejuang</v>
      </c>
      <c r="N548" s="92" t="e">
        <f>INDEX([26]!BARU_1[KELURAHAN],MATCH('KEGIATAN DBMSDA 2022'!K548,[26]!BARU_1[JUDUL],0))</f>
        <v>#REF!</v>
      </c>
      <c r="O548" s="93" t="s">
        <v>1840</v>
      </c>
      <c r="P548" s="127" t="s">
        <v>302</v>
      </c>
      <c r="Q548" s="94" t="e">
        <f>#REF!&amp;" "&amp;#REF!</f>
        <v>#REF!</v>
      </c>
      <c r="R548" s="95" t="s">
        <v>66</v>
      </c>
      <c r="S548" s="57"/>
      <c r="T548" s="57">
        <f t="shared" si="150"/>
        <v>400000000</v>
      </c>
      <c r="U548" s="96" t="str">
        <f t="shared" si="142"/>
        <v>LELANG</v>
      </c>
      <c r="V548" s="57">
        <v>400000000</v>
      </c>
      <c r="W548" s="128" t="s">
        <v>1031</v>
      </c>
      <c r="X548" s="129" t="s">
        <v>222</v>
      </c>
      <c r="Y548" s="129" t="s">
        <v>139</v>
      </c>
      <c r="Z548" s="88">
        <v>1</v>
      </c>
      <c r="AA548" s="129"/>
      <c r="AB548" s="57">
        <f t="shared" si="143"/>
        <v>750000</v>
      </c>
      <c r="AC548" s="87">
        <f>IF(AND(T548&gt;1,T548&lt;=200000000),'[26]Data Base PAKAI (INPUT)'!$E$24,IF(AND(T548&gt;200000000),'[26]Data Base PAKAI (INPUT)'!$M$24))</f>
        <v>6</v>
      </c>
      <c r="AD548" s="87">
        <f>IF(AND(T548&gt;1,T548&lt;=200000000),'[26]Data Base PAKAI (INPUT)'!$F$24,IF(AND(T548&gt;200000000,T548&lt;=1000000000),'[26]Data Base PAKAI (INPUT)'!$V$24,IF(AND(T548&gt;1000000000),'[26]Data Base PAKAI (INPUT)'!$Z$24)))</f>
        <v>2</v>
      </c>
      <c r="AE548" s="87">
        <f t="shared" si="144"/>
        <v>1800000</v>
      </c>
      <c r="AF548" s="87">
        <f>IF(AND(T548&gt;1,T548&lt;=1000000000),'[26]Data Base PAKAI (INPUT)'!$E$25,IF(AND(T548&gt;1000000000,T548&lt;=5000000000),'[26]Data Base PAKAI (INPUT)'!$Y$25,IF(AND(T548&gt;5000000000,T548&lt;=10000000000),'[26]Data Base PAKAI (INPUT)'!$AG$25)))</f>
        <v>3</v>
      </c>
      <c r="AG548" s="87">
        <f>IF(AND(T548&gt;1,T548&lt;=100000000),'[26]Data Base PAKAI (INPUT)'!$F$25,IF(AND(T548&gt;100000000,T548&lt;=200000000),'[26]Data Base PAKAI (INPUT)'!$J$25,IF(AND(T548&gt;200000000,T548&lt;=250000000),'[26]Data Base PAKAI (INPUT)'!$N$25,IF(AND(T548&gt;250000000,T548&lt;=500000000),'[26]Data Base PAKAI (INPUT)'!$R$25,IF(AND(T548&gt;500000000,T548&lt;=1000000000),'[26]Data Base PAKAI (INPUT)'!$V$25,IF(AND(T548&gt;1000000000,T548&lt;=2500000000),'[26]Data Base PAKAI (INPUT)'!$Z$25,IF(AND(T548&gt;2500000000,T548&lt;=5000000000),'[26]Data Base PAKAI (INPUT)'!$AD$25,IF(AND(T548&gt;5000000000,T548&lt;=10000000000),'[26]Data Base PAKAI (INPUT)'!AH2013))))))))</f>
        <v>6</v>
      </c>
      <c r="AH548" s="87">
        <f t="shared" si="145"/>
        <v>2700000</v>
      </c>
      <c r="AI548" s="87">
        <f t="shared" si="146"/>
        <v>16000000</v>
      </c>
      <c r="AJ548" s="99">
        <f t="shared" si="147"/>
        <v>16000000</v>
      </c>
      <c r="AK548" s="57"/>
      <c r="AL548" s="57">
        <f t="shared" si="148"/>
        <v>362750000</v>
      </c>
    </row>
    <row r="549" spans="1:38" ht="43.5" thickBot="1" x14ac:dyDescent="0.3">
      <c r="A549" s="90"/>
      <c r="B549" s="90"/>
      <c r="C549" s="90"/>
      <c r="D549" s="90"/>
      <c r="E549" s="90"/>
      <c r="F549" s="90"/>
      <c r="G549" s="91"/>
      <c r="H549" s="91"/>
      <c r="I549" s="92"/>
      <c r="J549" s="110" t="s">
        <v>1175</v>
      </c>
      <c r="K549" s="92" t="s">
        <v>1205</v>
      </c>
      <c r="L549" s="92" t="e">
        <f>INDEX('[26]GELONDONGAN BM POKIR'!$D:$D,MATCH('KEGIATAN DBMSDA 2022'!K549,'[26]GELONDONGAN BM POKIR'!$D:$D,0))</f>
        <v>#N/A</v>
      </c>
      <c r="M549" s="92" t="str">
        <f t="shared" si="151"/>
        <v>pengaspalan jalan pejuang utama rw 011 dan 12, Kota Bekasi, Medansatria, Pejuang</v>
      </c>
      <c r="N549" s="92" t="e">
        <f>INDEX([26]!BARU_1[KELURAHAN],MATCH('KEGIATAN DBMSDA 2022'!K549,[26]!BARU_1[JUDUL],0))</f>
        <v>#REF!</v>
      </c>
      <c r="O549" s="93" t="s">
        <v>1840</v>
      </c>
      <c r="P549" s="127" t="s">
        <v>302</v>
      </c>
      <c r="Q549" s="94" t="e">
        <f>#REF!&amp;" "&amp;#REF!</f>
        <v>#REF!</v>
      </c>
      <c r="R549" s="95" t="s">
        <v>66</v>
      </c>
      <c r="S549" s="57"/>
      <c r="T549" s="57">
        <f t="shared" si="150"/>
        <v>200000000</v>
      </c>
      <c r="U549" s="96" t="str">
        <f t="shared" si="142"/>
        <v>PL</v>
      </c>
      <c r="V549" s="57">
        <v>200000000</v>
      </c>
      <c r="W549" s="128" t="s">
        <v>1031</v>
      </c>
      <c r="X549" s="129" t="s">
        <v>222</v>
      </c>
      <c r="Y549" s="96" t="s">
        <v>139</v>
      </c>
      <c r="Z549" s="88">
        <v>1</v>
      </c>
      <c r="AA549" s="96"/>
      <c r="AB549" s="57">
        <f t="shared" si="143"/>
        <v>350000</v>
      </c>
      <c r="AC549" s="87">
        <f>IF(AND(T549&gt;1,T549&lt;=200000000),'[26]Data Base PAKAI (INPUT)'!$E$24,IF(AND(T549&gt;200000000),'[26]Data Base PAKAI (INPUT)'!$M$24))</f>
        <v>4</v>
      </c>
      <c r="AD549" s="87">
        <f>IF(AND(T549&gt;1,T549&lt;=200000000),'[26]Data Base PAKAI (INPUT)'!$F$24,IF(AND(T549&gt;200000000,T549&lt;=1000000000),'[26]Data Base PAKAI (INPUT)'!$V$24,IF(AND(T549&gt;1000000000),'[26]Data Base PAKAI (INPUT)'!$Z$24)))</f>
        <v>1</v>
      </c>
      <c r="AE549" s="87">
        <f t="shared" si="144"/>
        <v>600000</v>
      </c>
      <c r="AF549" s="87">
        <f>IF(AND(T549&gt;1,T549&lt;=1000000000),'[26]Data Base PAKAI (INPUT)'!$E$25,IF(AND(T549&gt;1000000000,T549&lt;=5000000000),'[26]Data Base PAKAI (INPUT)'!$Y$25,IF(AND(T549&gt;5000000000,T549&lt;=10000000000),'[26]Data Base PAKAI (INPUT)'!$AG$25)))</f>
        <v>3</v>
      </c>
      <c r="AG549" s="87">
        <f>IF(AND(T549&gt;1,T549&lt;=100000000),'[26]Data Base PAKAI (INPUT)'!$F$25,IF(AND(T549&gt;100000000,T549&lt;=200000000),'[26]Data Base PAKAI (INPUT)'!$J$25,IF(AND(T549&gt;200000000,T549&lt;=250000000),'[26]Data Base PAKAI (INPUT)'!$N$25,IF(AND(T549&gt;250000000,T549&lt;=500000000),'[26]Data Base PAKAI (INPUT)'!$R$25,IF(AND(T549&gt;500000000,T549&lt;=1000000000),'[26]Data Base PAKAI (INPUT)'!$V$25,IF(AND(T549&gt;1000000000,T549&lt;=2500000000),'[26]Data Base PAKAI (INPUT)'!$Z$25,IF(AND(T549&gt;2500000000,T549&lt;=5000000000),'[26]Data Base PAKAI (INPUT)'!$AD$25,IF(AND(T549&gt;5000000000,T549&lt;=10000000000),'[26]Data Base PAKAI (INPUT)'!AH2014))))))))</f>
        <v>4</v>
      </c>
      <c r="AH549" s="87">
        <f t="shared" si="145"/>
        <v>1800000</v>
      </c>
      <c r="AI549" s="87">
        <f t="shared" si="146"/>
        <v>8000000</v>
      </c>
      <c r="AJ549" s="99">
        <f t="shared" si="147"/>
        <v>8000000</v>
      </c>
      <c r="AK549" s="57"/>
      <c r="AL549" s="57">
        <f t="shared" si="148"/>
        <v>181250000</v>
      </c>
    </row>
    <row r="550" spans="1:38" ht="43.5" thickBot="1" x14ac:dyDescent="0.3">
      <c r="A550" s="90"/>
      <c r="B550" s="90"/>
      <c r="C550" s="90"/>
      <c r="D550" s="90"/>
      <c r="E550" s="90"/>
      <c r="F550" s="90"/>
      <c r="G550" s="91"/>
      <c r="H550" s="91"/>
      <c r="I550" s="92"/>
      <c r="J550" s="110" t="s">
        <v>1175</v>
      </c>
      <c r="K550" s="92" t="s">
        <v>1206</v>
      </c>
      <c r="L550" s="92" t="e">
        <f>INDEX('[26]GELONDONGAN BM POKIR'!$D:$D,MATCH('KEGIATAN DBMSDA 2022'!K550,'[26]GELONDONGAN BM POKIR'!$D:$D,0))</f>
        <v>#N/A</v>
      </c>
      <c r="M550" s="92" t="str">
        <f>$I$545&amp;" "&amp;K550</f>
        <v>Peningkatan Jalan rt 001 rw 013, Kota Bekasi, Medansatria, Pejuang</v>
      </c>
      <c r="N550" s="92" t="e">
        <f>INDEX([26]!BARU_1[KELURAHAN],MATCH('KEGIATAN DBMSDA 2022'!K550,[26]!BARU_1[JUDUL],0))</f>
        <v>#REF!</v>
      </c>
      <c r="O550" s="93" t="s">
        <v>1840</v>
      </c>
      <c r="P550" s="127" t="s">
        <v>229</v>
      </c>
      <c r="Q550" s="94" t="e">
        <f>#REF!&amp;" "&amp;#REF!</f>
        <v>#REF!</v>
      </c>
      <c r="R550" s="95" t="s">
        <v>66</v>
      </c>
      <c r="S550" s="57"/>
      <c r="T550" s="57">
        <f t="shared" si="150"/>
        <v>120000000</v>
      </c>
      <c r="U550" s="96" t="str">
        <f t="shared" si="142"/>
        <v>PL</v>
      </c>
      <c r="V550" s="57">
        <v>120000000</v>
      </c>
      <c r="W550" s="128" t="s">
        <v>1031</v>
      </c>
      <c r="X550" s="129" t="s">
        <v>222</v>
      </c>
      <c r="Y550" s="96" t="s">
        <v>139</v>
      </c>
      <c r="Z550" s="88">
        <v>1</v>
      </c>
      <c r="AA550" s="96"/>
      <c r="AB550" s="57">
        <f t="shared" si="143"/>
        <v>350000</v>
      </c>
      <c r="AC550" s="87">
        <f>IF(AND(T550&gt;1,T550&lt;=200000000),'[26]Data Base PAKAI (INPUT)'!$E$24,IF(AND(T550&gt;200000000),'[26]Data Base PAKAI (INPUT)'!$M$24))</f>
        <v>4</v>
      </c>
      <c r="AD550" s="87">
        <f>IF(AND(T550&gt;1,T550&lt;=200000000),'[26]Data Base PAKAI (INPUT)'!$F$24,IF(AND(T550&gt;200000000,T550&lt;=1000000000),'[26]Data Base PAKAI (INPUT)'!$V$24,IF(AND(T550&gt;1000000000),'[26]Data Base PAKAI (INPUT)'!$Z$24)))</f>
        <v>1</v>
      </c>
      <c r="AE550" s="87">
        <f t="shared" si="144"/>
        <v>600000</v>
      </c>
      <c r="AF550" s="87">
        <f>IF(AND(T550&gt;1,T550&lt;=1000000000),'[26]Data Base PAKAI (INPUT)'!$E$25,IF(AND(T550&gt;1000000000,T550&lt;=5000000000),'[26]Data Base PAKAI (INPUT)'!$Y$25,IF(AND(T550&gt;5000000000,T550&lt;=10000000000),'[26]Data Base PAKAI (INPUT)'!$AG$25)))</f>
        <v>3</v>
      </c>
      <c r="AG550" s="87">
        <f>IF(AND(T550&gt;1,T550&lt;=100000000),'[26]Data Base PAKAI (INPUT)'!$F$25,IF(AND(T550&gt;100000000,T550&lt;=200000000),'[26]Data Base PAKAI (INPUT)'!$J$25,IF(AND(T550&gt;200000000,T550&lt;=250000000),'[26]Data Base PAKAI (INPUT)'!$N$25,IF(AND(T550&gt;250000000,T550&lt;=500000000),'[26]Data Base PAKAI (INPUT)'!$R$25,IF(AND(T550&gt;500000000,T550&lt;=1000000000),'[26]Data Base PAKAI (INPUT)'!$V$25,IF(AND(T550&gt;1000000000,T550&lt;=2500000000),'[26]Data Base PAKAI (INPUT)'!$Z$25,IF(AND(T550&gt;2500000000,T550&lt;=5000000000),'[26]Data Base PAKAI (INPUT)'!$AD$25,IF(AND(T550&gt;5000000000,T550&lt;=10000000000),'[26]Data Base PAKAI (INPUT)'!AH2015))))))))</f>
        <v>4</v>
      </c>
      <c r="AH550" s="87">
        <f t="shared" si="145"/>
        <v>1800000</v>
      </c>
      <c r="AI550" s="87">
        <f t="shared" si="146"/>
        <v>4800000</v>
      </c>
      <c r="AJ550" s="99">
        <f t="shared" si="147"/>
        <v>4800000</v>
      </c>
      <c r="AK550" s="57"/>
      <c r="AL550" s="57">
        <f t="shared" si="148"/>
        <v>107650000</v>
      </c>
    </row>
    <row r="551" spans="1:38" ht="43.5" thickBot="1" x14ac:dyDescent="0.3">
      <c r="A551" s="90"/>
      <c r="B551" s="90"/>
      <c r="C551" s="90"/>
      <c r="D551" s="90"/>
      <c r="E551" s="90"/>
      <c r="F551" s="90"/>
      <c r="G551" s="91"/>
      <c r="H551" s="91"/>
      <c r="I551" s="92"/>
      <c r="J551" s="110" t="s">
        <v>1175</v>
      </c>
      <c r="K551" s="92" t="s">
        <v>1207</v>
      </c>
      <c r="L551" s="92" t="e">
        <f>INDEX('[26]GELONDONGAN BM POKIR'!$D:$D,MATCH('KEGIATAN DBMSDA 2022'!K551,'[26]GELONDONGAN BM POKIR'!$D:$D,0))</f>
        <v>#N/A</v>
      </c>
      <c r="M551" s="92" t="str">
        <f t="shared" ref="M551:M586" si="152">$I$545&amp;" "&amp;K551</f>
        <v>Peningkatan Jalan RT 008 RW 008, kota Bekasi,  Medansatria, Pejuang</v>
      </c>
      <c r="N551" s="92" t="e">
        <f>INDEX([26]!BARU_1[KELURAHAN],MATCH('KEGIATAN DBMSDA 2022'!K551,[26]!BARU_1[JUDUL],0))</f>
        <v>#REF!</v>
      </c>
      <c r="O551" s="93" t="s">
        <v>1840</v>
      </c>
      <c r="P551" s="127" t="s">
        <v>289</v>
      </c>
      <c r="Q551" s="94" t="e">
        <f>#REF!&amp;" "&amp;#REF!</f>
        <v>#REF!</v>
      </c>
      <c r="R551" s="95" t="s">
        <v>66</v>
      </c>
      <c r="S551" s="57"/>
      <c r="T551" s="57">
        <f t="shared" si="150"/>
        <v>120000000</v>
      </c>
      <c r="U551" s="96" t="str">
        <f t="shared" si="142"/>
        <v>PL</v>
      </c>
      <c r="V551" s="57">
        <v>120000000</v>
      </c>
      <c r="W551" s="128" t="s">
        <v>1031</v>
      </c>
      <c r="X551" s="129" t="s">
        <v>222</v>
      </c>
      <c r="Y551" s="96" t="s">
        <v>139</v>
      </c>
      <c r="Z551" s="88">
        <v>1</v>
      </c>
      <c r="AA551" s="96"/>
      <c r="AB551" s="57">
        <f t="shared" si="143"/>
        <v>350000</v>
      </c>
      <c r="AC551" s="87">
        <f>IF(AND(T551&gt;1,T551&lt;=200000000),'[26]Data Base PAKAI (INPUT)'!$E$24,IF(AND(T551&gt;200000000),'[26]Data Base PAKAI (INPUT)'!$M$24))</f>
        <v>4</v>
      </c>
      <c r="AD551" s="87">
        <f>IF(AND(T551&gt;1,T551&lt;=200000000),'[26]Data Base PAKAI (INPUT)'!$F$24,IF(AND(T551&gt;200000000,T551&lt;=1000000000),'[26]Data Base PAKAI (INPUT)'!$V$24,IF(AND(T551&gt;1000000000),'[26]Data Base PAKAI (INPUT)'!$Z$24)))</f>
        <v>1</v>
      </c>
      <c r="AE551" s="87">
        <f t="shared" si="144"/>
        <v>600000</v>
      </c>
      <c r="AF551" s="87">
        <f>IF(AND(T551&gt;1,T551&lt;=1000000000),'[26]Data Base PAKAI (INPUT)'!$E$25,IF(AND(T551&gt;1000000000,T551&lt;=5000000000),'[26]Data Base PAKAI (INPUT)'!$Y$25,IF(AND(T551&gt;5000000000,T551&lt;=10000000000),'[26]Data Base PAKAI (INPUT)'!$AG$25)))</f>
        <v>3</v>
      </c>
      <c r="AG551" s="87">
        <f>IF(AND(T551&gt;1,T551&lt;=100000000),'[26]Data Base PAKAI (INPUT)'!$F$25,IF(AND(T551&gt;100000000,T551&lt;=200000000),'[26]Data Base PAKAI (INPUT)'!$J$25,IF(AND(T551&gt;200000000,T551&lt;=250000000),'[26]Data Base PAKAI (INPUT)'!$N$25,IF(AND(T551&gt;250000000,T551&lt;=500000000),'[26]Data Base PAKAI (INPUT)'!$R$25,IF(AND(T551&gt;500000000,T551&lt;=1000000000),'[26]Data Base PAKAI (INPUT)'!$V$25,IF(AND(T551&gt;1000000000,T551&lt;=2500000000),'[26]Data Base PAKAI (INPUT)'!$Z$25,IF(AND(T551&gt;2500000000,T551&lt;=5000000000),'[26]Data Base PAKAI (INPUT)'!$AD$25,IF(AND(T551&gt;5000000000,T551&lt;=10000000000),'[26]Data Base PAKAI (INPUT)'!AH2016))))))))</f>
        <v>4</v>
      </c>
      <c r="AH551" s="87">
        <f t="shared" si="145"/>
        <v>1800000</v>
      </c>
      <c r="AI551" s="87">
        <f t="shared" si="146"/>
        <v>4800000</v>
      </c>
      <c r="AJ551" s="99">
        <f t="shared" si="147"/>
        <v>4800000</v>
      </c>
      <c r="AK551" s="57"/>
      <c r="AL551" s="57">
        <f t="shared" si="148"/>
        <v>107650000</v>
      </c>
    </row>
    <row r="552" spans="1:38" ht="43.5" thickBot="1" x14ac:dyDescent="0.3">
      <c r="A552" s="90"/>
      <c r="B552" s="90"/>
      <c r="C552" s="90"/>
      <c r="D552" s="90"/>
      <c r="E552" s="90"/>
      <c r="F552" s="90"/>
      <c r="G552" s="91"/>
      <c r="H552" s="91"/>
      <c r="I552" s="92"/>
      <c r="J552" s="110" t="s">
        <v>1175</v>
      </c>
      <c r="K552" s="92" t="s">
        <v>1208</v>
      </c>
      <c r="L552" s="92" t="e">
        <f>INDEX('[26]GELONDONGAN BM POKIR'!$D:$D,MATCH('KEGIATAN DBMSDA 2022'!K552,'[26]GELONDONGAN BM POKIR'!$D:$D,0))</f>
        <v>#N/A</v>
      </c>
      <c r="M552" s="92" t="str">
        <f t="shared" si="152"/>
        <v>Peningkatan Jalan jalan kedondong 7 rt 013 rw 020, Kota Bekasi, Medansatria, Pejuang</v>
      </c>
      <c r="N552" s="92" t="e">
        <f>INDEX([26]!BARU_1[KELURAHAN],MATCH('KEGIATAN DBMSDA 2022'!K552,[26]!BARU_1[JUDUL],0))</f>
        <v>#REF!</v>
      </c>
      <c r="O552" s="93" t="s">
        <v>1840</v>
      </c>
      <c r="P552" s="127" t="s">
        <v>289</v>
      </c>
      <c r="Q552" s="94" t="e">
        <f>#REF!&amp;" "&amp;#REF!</f>
        <v>#REF!</v>
      </c>
      <c r="R552" s="95" t="s">
        <v>66</v>
      </c>
      <c r="S552" s="57"/>
      <c r="T552" s="57">
        <f t="shared" si="150"/>
        <v>120000000</v>
      </c>
      <c r="U552" s="96" t="str">
        <f t="shared" si="142"/>
        <v>PL</v>
      </c>
      <c r="V552" s="57">
        <v>120000000</v>
      </c>
      <c r="W552" s="128" t="s">
        <v>1031</v>
      </c>
      <c r="X552" s="129" t="s">
        <v>222</v>
      </c>
      <c r="Y552" s="96" t="s">
        <v>139</v>
      </c>
      <c r="Z552" s="88">
        <v>1</v>
      </c>
      <c r="AA552" s="96"/>
      <c r="AB552" s="57">
        <f t="shared" si="143"/>
        <v>350000</v>
      </c>
      <c r="AC552" s="87">
        <f>IF(AND(T552&gt;1,T552&lt;=200000000),'[26]Data Base PAKAI (INPUT)'!$E$24,IF(AND(T552&gt;200000000),'[26]Data Base PAKAI (INPUT)'!$M$24))</f>
        <v>4</v>
      </c>
      <c r="AD552" s="87">
        <f>IF(AND(T552&gt;1,T552&lt;=200000000),'[26]Data Base PAKAI (INPUT)'!$F$24,IF(AND(T552&gt;200000000,T552&lt;=1000000000),'[26]Data Base PAKAI (INPUT)'!$V$24,IF(AND(T552&gt;1000000000),'[26]Data Base PAKAI (INPUT)'!$Z$24)))</f>
        <v>1</v>
      </c>
      <c r="AE552" s="87">
        <f t="shared" si="144"/>
        <v>600000</v>
      </c>
      <c r="AF552" s="87">
        <f>IF(AND(T552&gt;1,T552&lt;=1000000000),'[26]Data Base PAKAI (INPUT)'!$E$25,IF(AND(T552&gt;1000000000,T552&lt;=5000000000),'[26]Data Base PAKAI (INPUT)'!$Y$25,IF(AND(T552&gt;5000000000,T552&lt;=10000000000),'[26]Data Base PAKAI (INPUT)'!$AG$25)))</f>
        <v>3</v>
      </c>
      <c r="AG552" s="87">
        <f>IF(AND(T552&gt;1,T552&lt;=100000000),'[26]Data Base PAKAI (INPUT)'!$F$25,IF(AND(T552&gt;100000000,T552&lt;=200000000),'[26]Data Base PAKAI (INPUT)'!$J$25,IF(AND(T552&gt;200000000,T552&lt;=250000000),'[26]Data Base PAKAI (INPUT)'!$N$25,IF(AND(T552&gt;250000000,T552&lt;=500000000),'[26]Data Base PAKAI (INPUT)'!$R$25,IF(AND(T552&gt;500000000,T552&lt;=1000000000),'[26]Data Base PAKAI (INPUT)'!$V$25,IF(AND(T552&gt;1000000000,T552&lt;=2500000000),'[26]Data Base PAKAI (INPUT)'!$Z$25,IF(AND(T552&gt;2500000000,T552&lt;=5000000000),'[26]Data Base PAKAI (INPUT)'!$AD$25,IF(AND(T552&gt;5000000000,T552&lt;=10000000000),'[26]Data Base PAKAI (INPUT)'!AH2017))))))))</f>
        <v>4</v>
      </c>
      <c r="AH552" s="87">
        <f t="shared" si="145"/>
        <v>1800000</v>
      </c>
      <c r="AI552" s="87">
        <f t="shared" si="146"/>
        <v>4800000</v>
      </c>
      <c r="AJ552" s="99">
        <f t="shared" si="147"/>
        <v>4800000</v>
      </c>
      <c r="AK552" s="57"/>
      <c r="AL552" s="57">
        <f t="shared" si="148"/>
        <v>107650000</v>
      </c>
    </row>
    <row r="553" spans="1:38" ht="43.5" thickBot="1" x14ac:dyDescent="0.3">
      <c r="A553" s="90"/>
      <c r="B553" s="90"/>
      <c r="C553" s="90"/>
      <c r="D553" s="90"/>
      <c r="E553" s="90"/>
      <c r="F553" s="90"/>
      <c r="G553" s="91"/>
      <c r="H553" s="91"/>
      <c r="I553" s="92"/>
      <c r="J553" s="110" t="s">
        <v>1175</v>
      </c>
      <c r="K553" s="92" t="s">
        <v>1209</v>
      </c>
      <c r="L553" s="92" t="e">
        <f>INDEX('[26]GELONDONGAN BM POKIR'!$D:$D,MATCH('KEGIATAN DBMSDA 2022'!K553,'[26]GELONDONGAN BM POKIR'!$D:$D,0))</f>
        <v>#N/A</v>
      </c>
      <c r="M553" s="92" t="str">
        <f t="shared" si="152"/>
        <v>Peningkatan Jalan rt 008 dan 005 rw 022, Kota Bekasi, Medansatria, Pejuang</v>
      </c>
      <c r="N553" s="92" t="e">
        <f>INDEX([26]!BARU_1[KELURAHAN],MATCH('KEGIATAN DBMSDA 2022'!K553,[26]!BARU_1[JUDUL],0))</f>
        <v>#REF!</v>
      </c>
      <c r="O553" s="93" t="s">
        <v>1840</v>
      </c>
      <c r="P553" s="127" t="s">
        <v>289</v>
      </c>
      <c r="Q553" s="94" t="e">
        <f>#REF!&amp;" "&amp;#REF!</f>
        <v>#REF!</v>
      </c>
      <c r="R553" s="95" t="s">
        <v>66</v>
      </c>
      <c r="S553" s="57"/>
      <c r="T553" s="57">
        <f t="shared" si="150"/>
        <v>200000000</v>
      </c>
      <c r="U553" s="96" t="str">
        <f t="shared" si="142"/>
        <v>PL</v>
      </c>
      <c r="V553" s="57">
        <v>200000000</v>
      </c>
      <c r="W553" s="128" t="s">
        <v>1031</v>
      </c>
      <c r="X553" s="129" t="s">
        <v>222</v>
      </c>
      <c r="Y553" s="96" t="s">
        <v>139</v>
      </c>
      <c r="Z553" s="88">
        <v>1</v>
      </c>
      <c r="AA553" s="96"/>
      <c r="AB553" s="57">
        <f t="shared" si="143"/>
        <v>350000</v>
      </c>
      <c r="AC553" s="87">
        <f>IF(AND(T553&gt;1,T553&lt;=200000000),'[26]Data Base PAKAI (INPUT)'!$E$24,IF(AND(T553&gt;200000000),'[26]Data Base PAKAI (INPUT)'!$M$24))</f>
        <v>4</v>
      </c>
      <c r="AD553" s="87">
        <f>IF(AND(T553&gt;1,T553&lt;=200000000),'[26]Data Base PAKAI (INPUT)'!$F$24,IF(AND(T553&gt;200000000,T553&lt;=1000000000),'[26]Data Base PAKAI (INPUT)'!$V$24,IF(AND(T553&gt;1000000000),'[26]Data Base PAKAI (INPUT)'!$Z$24)))</f>
        <v>1</v>
      </c>
      <c r="AE553" s="87">
        <f t="shared" si="144"/>
        <v>600000</v>
      </c>
      <c r="AF553" s="87">
        <f>IF(AND(T553&gt;1,T553&lt;=1000000000),'[26]Data Base PAKAI (INPUT)'!$E$25,IF(AND(T553&gt;1000000000,T553&lt;=5000000000),'[26]Data Base PAKAI (INPUT)'!$Y$25,IF(AND(T553&gt;5000000000,T553&lt;=10000000000),'[26]Data Base PAKAI (INPUT)'!$AG$25)))</f>
        <v>3</v>
      </c>
      <c r="AG553" s="87">
        <f>IF(AND(T553&gt;1,T553&lt;=100000000),'[26]Data Base PAKAI (INPUT)'!$F$25,IF(AND(T553&gt;100000000,T553&lt;=200000000),'[26]Data Base PAKAI (INPUT)'!$J$25,IF(AND(T553&gt;200000000,T553&lt;=250000000),'[26]Data Base PAKAI (INPUT)'!$N$25,IF(AND(T553&gt;250000000,T553&lt;=500000000),'[26]Data Base PAKAI (INPUT)'!$R$25,IF(AND(T553&gt;500000000,T553&lt;=1000000000),'[26]Data Base PAKAI (INPUT)'!$V$25,IF(AND(T553&gt;1000000000,T553&lt;=2500000000),'[26]Data Base PAKAI (INPUT)'!$Z$25,IF(AND(T553&gt;2500000000,T553&lt;=5000000000),'[26]Data Base PAKAI (INPUT)'!$AD$25,IF(AND(T553&gt;5000000000,T553&lt;=10000000000),'[26]Data Base PAKAI (INPUT)'!AH2018))))))))</f>
        <v>4</v>
      </c>
      <c r="AH553" s="87">
        <f t="shared" si="145"/>
        <v>1800000</v>
      </c>
      <c r="AI553" s="87">
        <f t="shared" si="146"/>
        <v>8000000</v>
      </c>
      <c r="AJ553" s="99">
        <f t="shared" si="147"/>
        <v>8000000</v>
      </c>
      <c r="AK553" s="57"/>
      <c r="AL553" s="57">
        <f t="shared" si="148"/>
        <v>181250000</v>
      </c>
    </row>
    <row r="554" spans="1:38" ht="43.5" thickBot="1" x14ac:dyDescent="0.3">
      <c r="A554" s="90"/>
      <c r="B554" s="90"/>
      <c r="C554" s="90"/>
      <c r="D554" s="90"/>
      <c r="E554" s="90"/>
      <c r="F554" s="90"/>
      <c r="G554" s="91"/>
      <c r="H554" s="91"/>
      <c r="I554" s="92"/>
      <c r="J554" s="110" t="s">
        <v>1175</v>
      </c>
      <c r="K554" s="92" t="s">
        <v>1210</v>
      </c>
      <c r="L554" s="92" t="e">
        <f>INDEX('[26]GELONDONGAN BM POKIR'!$D:$D,MATCH('KEGIATAN DBMSDA 2022'!K554,'[26]GELONDONGAN BM POKIR'!$D:$D,0))</f>
        <v>#N/A</v>
      </c>
      <c r="M554" s="92" t="str">
        <f t="shared" si="152"/>
        <v>Peningkatan Jalan jalan cendrawasih 18 dan 19 rt 006 rw 013, Kota Bekasi, Medansatria, Pejuang</v>
      </c>
      <c r="N554" s="92" t="e">
        <f>INDEX([26]!BARU_1[KELURAHAN],MATCH('KEGIATAN DBMSDA 2022'!K554,[26]!BARU_1[JUDUL],0))</f>
        <v>#REF!</v>
      </c>
      <c r="O554" s="93" t="s">
        <v>1840</v>
      </c>
      <c r="P554" s="127" t="s">
        <v>229</v>
      </c>
      <c r="Q554" s="94" t="e">
        <f>#REF!&amp;" "&amp;#REF!</f>
        <v>#REF!</v>
      </c>
      <c r="R554" s="95" t="s">
        <v>66</v>
      </c>
      <c r="S554" s="57"/>
      <c r="T554" s="57">
        <f t="shared" si="150"/>
        <v>120000000</v>
      </c>
      <c r="U554" s="96" t="str">
        <f t="shared" si="142"/>
        <v>PL</v>
      </c>
      <c r="V554" s="57">
        <v>120000000</v>
      </c>
      <c r="W554" s="128" t="s">
        <v>1031</v>
      </c>
      <c r="X554" s="129" t="s">
        <v>222</v>
      </c>
      <c r="Y554" s="96" t="s">
        <v>139</v>
      </c>
      <c r="Z554" s="88">
        <v>1</v>
      </c>
      <c r="AA554" s="96"/>
      <c r="AB554" s="57">
        <f t="shared" si="143"/>
        <v>350000</v>
      </c>
      <c r="AC554" s="87">
        <f>IF(AND(T554&gt;1,T554&lt;=200000000),'[26]Data Base PAKAI (INPUT)'!$E$24,IF(AND(T554&gt;200000000),'[26]Data Base PAKAI (INPUT)'!$M$24))</f>
        <v>4</v>
      </c>
      <c r="AD554" s="87">
        <f>IF(AND(T554&gt;1,T554&lt;=200000000),'[26]Data Base PAKAI (INPUT)'!$F$24,IF(AND(T554&gt;200000000,T554&lt;=1000000000),'[26]Data Base PAKAI (INPUT)'!$V$24,IF(AND(T554&gt;1000000000),'[26]Data Base PAKAI (INPUT)'!$Z$24)))</f>
        <v>1</v>
      </c>
      <c r="AE554" s="87">
        <f t="shared" si="144"/>
        <v>600000</v>
      </c>
      <c r="AF554" s="87">
        <f>IF(AND(T554&gt;1,T554&lt;=1000000000),'[26]Data Base PAKAI (INPUT)'!$E$25,IF(AND(T554&gt;1000000000,T554&lt;=5000000000),'[26]Data Base PAKAI (INPUT)'!$Y$25,IF(AND(T554&gt;5000000000,T554&lt;=10000000000),'[26]Data Base PAKAI (INPUT)'!$AG$25)))</f>
        <v>3</v>
      </c>
      <c r="AG554" s="87">
        <f>IF(AND(T554&gt;1,T554&lt;=100000000),'[26]Data Base PAKAI (INPUT)'!$F$25,IF(AND(T554&gt;100000000,T554&lt;=200000000),'[26]Data Base PAKAI (INPUT)'!$J$25,IF(AND(T554&gt;200000000,T554&lt;=250000000),'[26]Data Base PAKAI (INPUT)'!$N$25,IF(AND(T554&gt;250000000,T554&lt;=500000000),'[26]Data Base PAKAI (INPUT)'!$R$25,IF(AND(T554&gt;500000000,T554&lt;=1000000000),'[26]Data Base PAKAI (INPUT)'!$V$25,IF(AND(T554&gt;1000000000,T554&lt;=2500000000),'[26]Data Base PAKAI (INPUT)'!$Z$25,IF(AND(T554&gt;2500000000,T554&lt;=5000000000),'[26]Data Base PAKAI (INPUT)'!$AD$25,IF(AND(T554&gt;5000000000,T554&lt;=10000000000),'[26]Data Base PAKAI (INPUT)'!AH2019))))))))</f>
        <v>4</v>
      </c>
      <c r="AH554" s="87">
        <f t="shared" si="145"/>
        <v>1800000</v>
      </c>
      <c r="AI554" s="87">
        <f t="shared" si="146"/>
        <v>4800000</v>
      </c>
      <c r="AJ554" s="99">
        <f t="shared" si="147"/>
        <v>4800000</v>
      </c>
      <c r="AK554" s="57"/>
      <c r="AL554" s="57">
        <f t="shared" si="148"/>
        <v>107650000</v>
      </c>
    </row>
    <row r="555" spans="1:38" ht="43.5" thickBot="1" x14ac:dyDescent="0.3">
      <c r="A555" s="90"/>
      <c r="B555" s="90"/>
      <c r="C555" s="90"/>
      <c r="D555" s="90"/>
      <c r="E555" s="90"/>
      <c r="F555" s="90"/>
      <c r="G555" s="91"/>
      <c r="H555" s="91"/>
      <c r="I555" s="92"/>
      <c r="J555" s="110" t="s">
        <v>1175</v>
      </c>
      <c r="K555" s="92" t="s">
        <v>1211</v>
      </c>
      <c r="L555" s="92" t="e">
        <f>INDEX('[26]GELONDONGAN BM POKIR'!$D:$D,MATCH('KEGIATAN DBMSDA 2022'!K555,'[26]GELONDONGAN BM POKIR'!$D:$D,0))</f>
        <v>#N/A</v>
      </c>
      <c r="M555" s="92" t="str">
        <f t="shared" si="152"/>
        <v>Peningkatan Jalan rt 015 rw 011, Kota Bekasi, Medansatria, Pejuang</v>
      </c>
      <c r="N555" s="92" t="e">
        <f>INDEX([26]!BARU_1[KELURAHAN],MATCH('KEGIATAN DBMSDA 2022'!K555,[26]!BARU_1[JUDUL],0))</f>
        <v>#REF!</v>
      </c>
      <c r="O555" s="93" t="s">
        <v>1840</v>
      </c>
      <c r="P555" s="127" t="s">
        <v>229</v>
      </c>
      <c r="Q555" s="94" t="e">
        <f>#REF!&amp;" "&amp;#REF!</f>
        <v>#REF!</v>
      </c>
      <c r="R555" s="95" t="s">
        <v>66</v>
      </c>
      <c r="S555" s="57"/>
      <c r="T555" s="57">
        <f t="shared" si="150"/>
        <v>120000000</v>
      </c>
      <c r="U555" s="96" t="str">
        <f t="shared" si="142"/>
        <v>PL</v>
      </c>
      <c r="V555" s="57">
        <v>120000000</v>
      </c>
      <c r="W555" s="128" t="s">
        <v>1031</v>
      </c>
      <c r="X555" s="129" t="s">
        <v>222</v>
      </c>
      <c r="Y555" s="96" t="s">
        <v>139</v>
      </c>
      <c r="Z555" s="88">
        <v>1</v>
      </c>
      <c r="AA555" s="96"/>
      <c r="AB555" s="57">
        <f t="shared" si="143"/>
        <v>350000</v>
      </c>
      <c r="AC555" s="87">
        <f>IF(AND(T555&gt;1,T555&lt;=200000000),'[26]Data Base PAKAI (INPUT)'!$E$24,IF(AND(T555&gt;200000000),'[26]Data Base PAKAI (INPUT)'!$M$24))</f>
        <v>4</v>
      </c>
      <c r="AD555" s="87">
        <f>IF(AND(T555&gt;1,T555&lt;=200000000),'[26]Data Base PAKAI (INPUT)'!$F$24,IF(AND(T555&gt;200000000,T555&lt;=1000000000),'[26]Data Base PAKAI (INPUT)'!$V$24,IF(AND(T555&gt;1000000000),'[26]Data Base PAKAI (INPUT)'!$Z$24)))</f>
        <v>1</v>
      </c>
      <c r="AE555" s="87">
        <f t="shared" si="144"/>
        <v>600000</v>
      </c>
      <c r="AF555" s="87">
        <f>IF(AND(T555&gt;1,T555&lt;=1000000000),'[26]Data Base PAKAI (INPUT)'!$E$25,IF(AND(T555&gt;1000000000,T555&lt;=5000000000),'[26]Data Base PAKAI (INPUT)'!$Y$25,IF(AND(T555&gt;5000000000,T555&lt;=10000000000),'[26]Data Base PAKAI (INPUT)'!$AG$25)))</f>
        <v>3</v>
      </c>
      <c r="AG555" s="87">
        <f>IF(AND(T555&gt;1,T555&lt;=100000000),'[26]Data Base PAKAI (INPUT)'!$F$25,IF(AND(T555&gt;100000000,T555&lt;=200000000),'[26]Data Base PAKAI (INPUT)'!$J$25,IF(AND(T555&gt;200000000,T555&lt;=250000000),'[26]Data Base PAKAI (INPUT)'!$N$25,IF(AND(T555&gt;250000000,T555&lt;=500000000),'[26]Data Base PAKAI (INPUT)'!$R$25,IF(AND(T555&gt;500000000,T555&lt;=1000000000),'[26]Data Base PAKAI (INPUT)'!$V$25,IF(AND(T555&gt;1000000000,T555&lt;=2500000000),'[26]Data Base PAKAI (INPUT)'!$Z$25,IF(AND(T555&gt;2500000000,T555&lt;=5000000000),'[26]Data Base PAKAI (INPUT)'!$AD$25,IF(AND(T555&gt;5000000000,T555&lt;=10000000000),'[26]Data Base PAKAI (INPUT)'!AH2020))))))))</f>
        <v>4</v>
      </c>
      <c r="AH555" s="87">
        <f t="shared" si="145"/>
        <v>1800000</v>
      </c>
      <c r="AI555" s="87">
        <f t="shared" si="146"/>
        <v>4800000</v>
      </c>
      <c r="AJ555" s="99">
        <f t="shared" si="147"/>
        <v>4800000</v>
      </c>
      <c r="AK555" s="57"/>
      <c r="AL555" s="57">
        <f t="shared" si="148"/>
        <v>107650000</v>
      </c>
    </row>
    <row r="556" spans="1:38" ht="43.5" thickBot="1" x14ac:dyDescent="0.3">
      <c r="A556" s="90"/>
      <c r="B556" s="90"/>
      <c r="C556" s="90"/>
      <c r="D556" s="90"/>
      <c r="E556" s="90"/>
      <c r="F556" s="90"/>
      <c r="G556" s="91"/>
      <c r="H556" s="91"/>
      <c r="I556" s="92"/>
      <c r="J556" s="110" t="s">
        <v>1175</v>
      </c>
      <c r="K556" s="92" t="s">
        <v>1212</v>
      </c>
      <c r="L556" s="92" t="e">
        <f>INDEX('[26]GELONDONGAN BM POKIR'!$D:$D,MATCH('KEGIATAN DBMSDA 2022'!K556,'[26]GELONDONGAN BM POKIR'!$D:$D,0))</f>
        <v>#N/A</v>
      </c>
      <c r="M556" s="92" t="str">
        <f t="shared" si="152"/>
        <v>Peningkatan Jalan Rt 002 Rw 016, Kota Bekasi, Medansatria, Pejuang</v>
      </c>
      <c r="N556" s="92" t="e">
        <f>INDEX([26]!BARU_1[KELURAHAN],MATCH('KEGIATAN DBMSDA 2022'!K556,[26]!BARU_1[JUDUL],0))</f>
        <v>#REF!</v>
      </c>
      <c r="O556" s="93" t="s">
        <v>1840</v>
      </c>
      <c r="P556" s="127"/>
      <c r="Q556" s="94" t="e">
        <f>#REF!&amp;" "&amp;#REF!</f>
        <v>#REF!</v>
      </c>
      <c r="R556" s="95" t="s">
        <v>66</v>
      </c>
      <c r="S556" s="57"/>
      <c r="T556" s="57">
        <f t="shared" si="150"/>
        <v>120000000</v>
      </c>
      <c r="U556" s="96" t="str">
        <f t="shared" si="142"/>
        <v>PL</v>
      </c>
      <c r="V556" s="57">
        <v>120000000</v>
      </c>
      <c r="W556" s="128" t="s">
        <v>1031</v>
      </c>
      <c r="X556" s="129" t="s">
        <v>222</v>
      </c>
      <c r="Y556" s="96" t="s">
        <v>139</v>
      </c>
      <c r="Z556" s="88">
        <v>1</v>
      </c>
      <c r="AA556" s="96"/>
      <c r="AB556" s="57">
        <f t="shared" si="143"/>
        <v>350000</v>
      </c>
      <c r="AC556" s="87">
        <f>IF(AND(T556&gt;1,T556&lt;=200000000),'[26]Data Base PAKAI (INPUT)'!$E$24,IF(AND(T556&gt;200000000),'[26]Data Base PAKAI (INPUT)'!$M$24))</f>
        <v>4</v>
      </c>
      <c r="AD556" s="87">
        <f>IF(AND(T556&gt;1,T556&lt;=200000000),'[26]Data Base PAKAI (INPUT)'!$F$24,IF(AND(T556&gt;200000000,T556&lt;=1000000000),'[26]Data Base PAKAI (INPUT)'!$V$24,IF(AND(T556&gt;1000000000),'[26]Data Base PAKAI (INPUT)'!$Z$24)))</f>
        <v>1</v>
      </c>
      <c r="AE556" s="87">
        <f t="shared" si="144"/>
        <v>600000</v>
      </c>
      <c r="AF556" s="87">
        <f>IF(AND(T556&gt;1,T556&lt;=1000000000),'[26]Data Base PAKAI (INPUT)'!$E$25,IF(AND(T556&gt;1000000000,T556&lt;=5000000000),'[26]Data Base PAKAI (INPUT)'!$Y$25,IF(AND(T556&gt;5000000000,T556&lt;=10000000000),'[26]Data Base PAKAI (INPUT)'!$AG$25)))</f>
        <v>3</v>
      </c>
      <c r="AG556" s="87">
        <f>IF(AND(T556&gt;1,T556&lt;=100000000),'[26]Data Base PAKAI (INPUT)'!$F$25,IF(AND(T556&gt;100000000,T556&lt;=200000000),'[26]Data Base PAKAI (INPUT)'!$J$25,IF(AND(T556&gt;200000000,T556&lt;=250000000),'[26]Data Base PAKAI (INPUT)'!$N$25,IF(AND(T556&gt;250000000,T556&lt;=500000000),'[26]Data Base PAKAI (INPUT)'!$R$25,IF(AND(T556&gt;500000000,T556&lt;=1000000000),'[26]Data Base PAKAI (INPUT)'!$V$25,IF(AND(T556&gt;1000000000,T556&lt;=2500000000),'[26]Data Base PAKAI (INPUT)'!$Z$25,IF(AND(T556&gt;2500000000,T556&lt;=5000000000),'[26]Data Base PAKAI (INPUT)'!$AD$25,IF(AND(T556&gt;5000000000,T556&lt;=10000000000),'[26]Data Base PAKAI (INPUT)'!AH2021))))))))</f>
        <v>4</v>
      </c>
      <c r="AH556" s="87">
        <f t="shared" si="145"/>
        <v>1800000</v>
      </c>
      <c r="AI556" s="87">
        <f t="shared" si="146"/>
        <v>4800000</v>
      </c>
      <c r="AJ556" s="99">
        <f t="shared" si="147"/>
        <v>4800000</v>
      </c>
      <c r="AK556" s="57"/>
      <c r="AL556" s="57">
        <f t="shared" si="148"/>
        <v>107650000</v>
      </c>
    </row>
    <row r="557" spans="1:38" ht="43.5" thickBot="1" x14ac:dyDescent="0.3">
      <c r="A557" s="90"/>
      <c r="B557" s="90"/>
      <c r="C557" s="90"/>
      <c r="D557" s="90"/>
      <c r="E557" s="90"/>
      <c r="F557" s="90"/>
      <c r="G557" s="91"/>
      <c r="H557" s="91"/>
      <c r="I557" s="92"/>
      <c r="J557" s="110" t="s">
        <v>1175</v>
      </c>
      <c r="K557" s="92" t="s">
        <v>1213</v>
      </c>
      <c r="L557" s="92" t="e">
        <f>INDEX('[26]GELONDONGAN BM POKIR'!$D:$D,MATCH('KEGIATAN DBMSDA 2022'!K557,'[26]GELONDONGAN BM POKIR'!$D:$D,0))</f>
        <v>#N/A</v>
      </c>
      <c r="M557" s="92" t="str">
        <f t="shared" si="152"/>
        <v>Peningkatan Jalan jalan nusa indah rt 003 rw 016, Kota Bekasi, Medansatria, Pejuang</v>
      </c>
      <c r="N557" s="92" t="e">
        <f>INDEX([26]!BARU_1[KELURAHAN],MATCH('KEGIATAN DBMSDA 2022'!K557,[26]!BARU_1[JUDUL],0))</f>
        <v>#REF!</v>
      </c>
      <c r="O557" s="93" t="s">
        <v>1840</v>
      </c>
      <c r="P557" s="127" t="s">
        <v>229</v>
      </c>
      <c r="Q557" s="94" t="e">
        <f>#REF!&amp;" "&amp;#REF!</f>
        <v>#REF!</v>
      </c>
      <c r="R557" s="95" t="s">
        <v>66</v>
      </c>
      <c r="S557" s="57"/>
      <c r="T557" s="57">
        <f t="shared" si="150"/>
        <v>120000000</v>
      </c>
      <c r="U557" s="96" t="str">
        <f t="shared" si="142"/>
        <v>PL</v>
      </c>
      <c r="V557" s="57">
        <v>120000000</v>
      </c>
      <c r="W557" s="128" t="s">
        <v>1031</v>
      </c>
      <c r="X557" s="129" t="s">
        <v>222</v>
      </c>
      <c r="Y557" s="96" t="s">
        <v>139</v>
      </c>
      <c r="Z557" s="88">
        <v>1</v>
      </c>
      <c r="AA557" s="96"/>
      <c r="AB557" s="57">
        <f t="shared" si="143"/>
        <v>350000</v>
      </c>
      <c r="AC557" s="87">
        <f>IF(AND(T557&gt;1,T557&lt;=200000000),'[26]Data Base PAKAI (INPUT)'!$E$24,IF(AND(T557&gt;200000000),'[26]Data Base PAKAI (INPUT)'!$M$24))</f>
        <v>4</v>
      </c>
      <c r="AD557" s="87">
        <f>IF(AND(T557&gt;1,T557&lt;=200000000),'[26]Data Base PAKAI (INPUT)'!$F$24,IF(AND(T557&gt;200000000,T557&lt;=1000000000),'[26]Data Base PAKAI (INPUT)'!$V$24,IF(AND(T557&gt;1000000000),'[26]Data Base PAKAI (INPUT)'!$Z$24)))</f>
        <v>1</v>
      </c>
      <c r="AE557" s="87">
        <f t="shared" si="144"/>
        <v>600000</v>
      </c>
      <c r="AF557" s="87">
        <f>IF(AND(T557&gt;1,T557&lt;=1000000000),'[26]Data Base PAKAI (INPUT)'!$E$25,IF(AND(T557&gt;1000000000,T557&lt;=5000000000),'[26]Data Base PAKAI (INPUT)'!$Y$25,IF(AND(T557&gt;5000000000,T557&lt;=10000000000),'[26]Data Base PAKAI (INPUT)'!$AG$25)))</f>
        <v>3</v>
      </c>
      <c r="AG557" s="87">
        <f>IF(AND(T557&gt;1,T557&lt;=100000000),'[26]Data Base PAKAI (INPUT)'!$F$25,IF(AND(T557&gt;100000000,T557&lt;=200000000),'[26]Data Base PAKAI (INPUT)'!$J$25,IF(AND(T557&gt;200000000,T557&lt;=250000000),'[26]Data Base PAKAI (INPUT)'!$N$25,IF(AND(T557&gt;250000000,T557&lt;=500000000),'[26]Data Base PAKAI (INPUT)'!$R$25,IF(AND(T557&gt;500000000,T557&lt;=1000000000),'[26]Data Base PAKAI (INPUT)'!$V$25,IF(AND(T557&gt;1000000000,T557&lt;=2500000000),'[26]Data Base PAKAI (INPUT)'!$Z$25,IF(AND(T557&gt;2500000000,T557&lt;=5000000000),'[26]Data Base PAKAI (INPUT)'!$AD$25,IF(AND(T557&gt;5000000000,T557&lt;=10000000000),'[26]Data Base PAKAI (INPUT)'!AH2022))))))))</f>
        <v>4</v>
      </c>
      <c r="AH557" s="87">
        <f t="shared" si="145"/>
        <v>1800000</v>
      </c>
      <c r="AI557" s="87">
        <f t="shared" si="146"/>
        <v>4800000</v>
      </c>
      <c r="AJ557" s="99">
        <f t="shared" si="147"/>
        <v>4800000</v>
      </c>
      <c r="AK557" s="57"/>
      <c r="AL557" s="57">
        <f t="shared" si="148"/>
        <v>107650000</v>
      </c>
    </row>
    <row r="558" spans="1:38" ht="43.5" thickBot="1" x14ac:dyDescent="0.3">
      <c r="A558" s="90"/>
      <c r="B558" s="90"/>
      <c r="C558" s="90"/>
      <c r="D558" s="90"/>
      <c r="E558" s="90"/>
      <c r="F558" s="90"/>
      <c r="G558" s="91"/>
      <c r="H558" s="91"/>
      <c r="I558" s="92"/>
      <c r="J558" s="110" t="s">
        <v>1175</v>
      </c>
      <c r="K558" s="92" t="s">
        <v>1214</v>
      </c>
      <c r="L558" s="92" t="e">
        <f>INDEX('[26]GELONDONGAN BM POKIR'!$D:$D,MATCH('KEGIATAN DBMSDA 2022'!K558,'[26]GELONDONGAN BM POKIR'!$D:$D,0))</f>
        <v>#N/A</v>
      </c>
      <c r="M558" s="92" t="str">
        <f t="shared" si="152"/>
        <v>Peningkatan Jalan jalan dewi sartika blok G rw 015, Kota Bekasi, Medansatria, Pejuang</v>
      </c>
      <c r="N558" s="92" t="e">
        <f>INDEX([26]!BARU_1[KELURAHAN],MATCH('KEGIATAN DBMSDA 2022'!K558,[26]!BARU_1[JUDUL],0))</f>
        <v>#REF!</v>
      </c>
      <c r="O558" s="93" t="s">
        <v>1840</v>
      </c>
      <c r="P558" s="127" t="s">
        <v>1215</v>
      </c>
      <c r="Q558" s="94" t="e">
        <f>#REF!&amp;" "&amp;#REF!</f>
        <v>#REF!</v>
      </c>
      <c r="R558" s="95" t="s">
        <v>66</v>
      </c>
      <c r="S558" s="57"/>
      <c r="T558" s="57">
        <f t="shared" si="150"/>
        <v>200000000</v>
      </c>
      <c r="U558" s="96" t="str">
        <f t="shared" si="142"/>
        <v>PL</v>
      </c>
      <c r="V558" s="57">
        <v>200000000</v>
      </c>
      <c r="W558" s="128" t="s">
        <v>1031</v>
      </c>
      <c r="X558" s="129" t="s">
        <v>222</v>
      </c>
      <c r="Y558" s="96" t="s">
        <v>139</v>
      </c>
      <c r="Z558" s="88">
        <v>1</v>
      </c>
      <c r="AA558" s="96"/>
      <c r="AB558" s="57">
        <f t="shared" si="143"/>
        <v>350000</v>
      </c>
      <c r="AC558" s="87">
        <f>IF(AND(T558&gt;1,T558&lt;=200000000),'[26]Data Base PAKAI (INPUT)'!$E$24,IF(AND(T558&gt;200000000),'[26]Data Base PAKAI (INPUT)'!$M$24))</f>
        <v>4</v>
      </c>
      <c r="AD558" s="87">
        <f>IF(AND(T558&gt;1,T558&lt;=200000000),'[26]Data Base PAKAI (INPUT)'!$F$24,IF(AND(T558&gt;200000000,T558&lt;=1000000000),'[26]Data Base PAKAI (INPUT)'!$V$24,IF(AND(T558&gt;1000000000),'[26]Data Base PAKAI (INPUT)'!$Z$24)))</f>
        <v>1</v>
      </c>
      <c r="AE558" s="87">
        <f t="shared" si="144"/>
        <v>600000</v>
      </c>
      <c r="AF558" s="87">
        <f>IF(AND(T558&gt;1,T558&lt;=1000000000),'[26]Data Base PAKAI (INPUT)'!$E$25,IF(AND(T558&gt;1000000000,T558&lt;=5000000000),'[26]Data Base PAKAI (INPUT)'!$Y$25,IF(AND(T558&gt;5000000000,T558&lt;=10000000000),'[26]Data Base PAKAI (INPUT)'!$AG$25)))</f>
        <v>3</v>
      </c>
      <c r="AG558" s="87">
        <f>IF(AND(T558&gt;1,T558&lt;=100000000),'[26]Data Base PAKAI (INPUT)'!$F$25,IF(AND(T558&gt;100000000,T558&lt;=200000000),'[26]Data Base PAKAI (INPUT)'!$J$25,IF(AND(T558&gt;200000000,T558&lt;=250000000),'[26]Data Base PAKAI (INPUT)'!$N$25,IF(AND(T558&gt;250000000,T558&lt;=500000000),'[26]Data Base PAKAI (INPUT)'!$R$25,IF(AND(T558&gt;500000000,T558&lt;=1000000000),'[26]Data Base PAKAI (INPUT)'!$V$25,IF(AND(T558&gt;1000000000,T558&lt;=2500000000),'[26]Data Base PAKAI (INPUT)'!$Z$25,IF(AND(T558&gt;2500000000,T558&lt;=5000000000),'[26]Data Base PAKAI (INPUT)'!$AD$25,IF(AND(T558&gt;5000000000,T558&lt;=10000000000),'[26]Data Base PAKAI (INPUT)'!AH2023))))))))</f>
        <v>4</v>
      </c>
      <c r="AH558" s="87">
        <f t="shared" si="145"/>
        <v>1800000</v>
      </c>
      <c r="AI558" s="87">
        <f t="shared" si="146"/>
        <v>8000000</v>
      </c>
      <c r="AJ558" s="99">
        <f t="shared" si="147"/>
        <v>8000000</v>
      </c>
      <c r="AK558" s="57"/>
      <c r="AL558" s="57">
        <f t="shared" si="148"/>
        <v>181250000</v>
      </c>
    </row>
    <row r="559" spans="1:38" ht="43.5" thickBot="1" x14ac:dyDescent="0.3">
      <c r="A559" s="90"/>
      <c r="B559" s="90"/>
      <c r="C559" s="90"/>
      <c r="D559" s="90"/>
      <c r="E559" s="90"/>
      <c r="F559" s="90"/>
      <c r="G559" s="91"/>
      <c r="H559" s="91"/>
      <c r="I559" s="92"/>
      <c r="J559" s="110" t="s">
        <v>1175</v>
      </c>
      <c r="K559" s="92" t="s">
        <v>1216</v>
      </c>
      <c r="L559" s="92" t="e">
        <f>INDEX('[26]GELONDONGAN BM POKIR'!$D:$D,MATCH('KEGIATAN DBMSDA 2022'!K559,'[26]GELONDONGAN BM POKIR'!$D:$D,0))</f>
        <v>#N/A</v>
      </c>
      <c r="M559" s="92" t="str">
        <f t="shared" si="152"/>
        <v>Peningkatan Jalan Rt 005 rw 027, Kota Bekasi, Medansatria, Pejuang</v>
      </c>
      <c r="N559" s="92" t="e">
        <f>INDEX([26]!BARU_1[KELURAHAN],MATCH('KEGIATAN DBMSDA 2022'!K559,[26]!BARU_1[JUDUL],0))</f>
        <v>#REF!</v>
      </c>
      <c r="O559" s="93" t="s">
        <v>1840</v>
      </c>
      <c r="P559" s="127" t="s">
        <v>229</v>
      </c>
      <c r="Q559" s="94" t="e">
        <f>#REF!&amp;" "&amp;#REF!</f>
        <v>#REF!</v>
      </c>
      <c r="R559" s="95" t="s">
        <v>66</v>
      </c>
      <c r="S559" s="57"/>
      <c r="T559" s="57">
        <f t="shared" si="150"/>
        <v>200000000</v>
      </c>
      <c r="U559" s="96" t="str">
        <f t="shared" si="142"/>
        <v>PL</v>
      </c>
      <c r="V559" s="57">
        <v>200000000</v>
      </c>
      <c r="W559" s="128" t="s">
        <v>1031</v>
      </c>
      <c r="X559" s="129" t="s">
        <v>222</v>
      </c>
      <c r="Y559" s="96" t="s">
        <v>139</v>
      </c>
      <c r="Z559" s="88">
        <v>1</v>
      </c>
      <c r="AA559" s="96"/>
      <c r="AB559" s="57">
        <f t="shared" si="143"/>
        <v>350000</v>
      </c>
      <c r="AC559" s="87">
        <f>IF(AND(T559&gt;1,T559&lt;=200000000),'[26]Data Base PAKAI (INPUT)'!$E$24,IF(AND(T559&gt;200000000),'[26]Data Base PAKAI (INPUT)'!$M$24))</f>
        <v>4</v>
      </c>
      <c r="AD559" s="87">
        <f>IF(AND(T559&gt;1,T559&lt;=200000000),'[26]Data Base PAKAI (INPUT)'!$F$24,IF(AND(T559&gt;200000000,T559&lt;=1000000000),'[26]Data Base PAKAI (INPUT)'!$V$24,IF(AND(T559&gt;1000000000),'[26]Data Base PAKAI (INPUT)'!$Z$24)))</f>
        <v>1</v>
      </c>
      <c r="AE559" s="87">
        <f t="shared" si="144"/>
        <v>600000</v>
      </c>
      <c r="AF559" s="87">
        <f>IF(AND(T559&gt;1,T559&lt;=1000000000),'[26]Data Base PAKAI (INPUT)'!$E$25,IF(AND(T559&gt;1000000000,T559&lt;=5000000000),'[26]Data Base PAKAI (INPUT)'!$Y$25,IF(AND(T559&gt;5000000000,T559&lt;=10000000000),'[26]Data Base PAKAI (INPUT)'!$AG$25)))</f>
        <v>3</v>
      </c>
      <c r="AG559" s="87">
        <f>IF(AND(T559&gt;1,T559&lt;=100000000),'[26]Data Base PAKAI (INPUT)'!$F$25,IF(AND(T559&gt;100000000,T559&lt;=200000000),'[26]Data Base PAKAI (INPUT)'!$J$25,IF(AND(T559&gt;200000000,T559&lt;=250000000),'[26]Data Base PAKAI (INPUT)'!$N$25,IF(AND(T559&gt;250000000,T559&lt;=500000000),'[26]Data Base PAKAI (INPUT)'!$R$25,IF(AND(T559&gt;500000000,T559&lt;=1000000000),'[26]Data Base PAKAI (INPUT)'!$V$25,IF(AND(T559&gt;1000000000,T559&lt;=2500000000),'[26]Data Base PAKAI (INPUT)'!$Z$25,IF(AND(T559&gt;2500000000,T559&lt;=5000000000),'[26]Data Base PAKAI (INPUT)'!$AD$25,IF(AND(T559&gt;5000000000,T559&lt;=10000000000),'[26]Data Base PAKAI (INPUT)'!AH2024))))))))</f>
        <v>4</v>
      </c>
      <c r="AH559" s="87">
        <f t="shared" si="145"/>
        <v>1800000</v>
      </c>
      <c r="AI559" s="87">
        <f t="shared" si="146"/>
        <v>8000000</v>
      </c>
      <c r="AJ559" s="99">
        <f t="shared" si="147"/>
        <v>8000000</v>
      </c>
      <c r="AK559" s="57"/>
      <c r="AL559" s="57">
        <f t="shared" si="148"/>
        <v>181250000</v>
      </c>
    </row>
    <row r="560" spans="1:38" ht="43.5" thickBot="1" x14ac:dyDescent="0.3">
      <c r="A560" s="90"/>
      <c r="B560" s="90"/>
      <c r="C560" s="90"/>
      <c r="D560" s="90"/>
      <c r="E560" s="90"/>
      <c r="F560" s="90"/>
      <c r="G560" s="91"/>
      <c r="H560" s="91"/>
      <c r="I560" s="92"/>
      <c r="J560" s="110" t="s">
        <v>1175</v>
      </c>
      <c r="K560" s="92" t="s">
        <v>1217</v>
      </c>
      <c r="L560" s="92" t="e">
        <f>INDEX('[26]GELONDONGAN BM POKIR'!$D:$D,MATCH('KEGIATAN DBMSDA 2022'!K560,'[26]GELONDONGAN BM POKIR'!$D:$D,0))</f>
        <v>#N/A</v>
      </c>
      <c r="M560" s="92" t="str">
        <f t="shared" si="152"/>
        <v>Peningkatan Jalan jl.komando I dan Komando raya rt 004 rw 012, Kota Bekasi, Medansatria, Pejuang</v>
      </c>
      <c r="N560" s="92" t="e">
        <f>INDEX([26]!BARU_1[KELURAHAN],MATCH('KEGIATAN DBMSDA 2022'!K560,[26]!BARU_1[JUDUL],0))</f>
        <v>#REF!</v>
      </c>
      <c r="O560" s="93" t="s">
        <v>1840</v>
      </c>
      <c r="P560" s="127" t="s">
        <v>229</v>
      </c>
      <c r="Q560" s="94" t="e">
        <f>#REF!&amp;" "&amp;#REF!</f>
        <v>#REF!</v>
      </c>
      <c r="R560" s="95" t="s">
        <v>66</v>
      </c>
      <c r="S560" s="57"/>
      <c r="T560" s="57">
        <f t="shared" si="150"/>
        <v>120000000</v>
      </c>
      <c r="U560" s="96" t="str">
        <f t="shared" si="142"/>
        <v>PL</v>
      </c>
      <c r="V560" s="57">
        <v>120000000</v>
      </c>
      <c r="W560" s="128" t="s">
        <v>1031</v>
      </c>
      <c r="X560" s="129" t="s">
        <v>222</v>
      </c>
      <c r="Y560" s="96" t="s">
        <v>139</v>
      </c>
      <c r="Z560" s="88">
        <v>1</v>
      </c>
      <c r="AA560" s="96"/>
      <c r="AB560" s="57">
        <f t="shared" si="143"/>
        <v>350000</v>
      </c>
      <c r="AC560" s="87">
        <f>IF(AND(T560&gt;1,T560&lt;=200000000),'[26]Data Base PAKAI (INPUT)'!$E$24,IF(AND(T560&gt;200000000),'[26]Data Base PAKAI (INPUT)'!$M$24))</f>
        <v>4</v>
      </c>
      <c r="AD560" s="87">
        <f>IF(AND(T560&gt;1,T560&lt;=200000000),'[26]Data Base PAKAI (INPUT)'!$F$24,IF(AND(T560&gt;200000000,T560&lt;=1000000000),'[26]Data Base PAKAI (INPUT)'!$V$24,IF(AND(T560&gt;1000000000),'[26]Data Base PAKAI (INPUT)'!$Z$24)))</f>
        <v>1</v>
      </c>
      <c r="AE560" s="87">
        <f t="shared" si="144"/>
        <v>600000</v>
      </c>
      <c r="AF560" s="87">
        <f>IF(AND(T560&gt;1,T560&lt;=1000000000),'[26]Data Base PAKAI (INPUT)'!$E$25,IF(AND(T560&gt;1000000000,T560&lt;=5000000000),'[26]Data Base PAKAI (INPUT)'!$Y$25,IF(AND(T560&gt;5000000000,T560&lt;=10000000000),'[26]Data Base PAKAI (INPUT)'!$AG$25)))</f>
        <v>3</v>
      </c>
      <c r="AG560" s="87">
        <f>IF(AND(T560&gt;1,T560&lt;=100000000),'[26]Data Base PAKAI (INPUT)'!$F$25,IF(AND(T560&gt;100000000,T560&lt;=200000000),'[26]Data Base PAKAI (INPUT)'!$J$25,IF(AND(T560&gt;200000000,T560&lt;=250000000),'[26]Data Base PAKAI (INPUT)'!$N$25,IF(AND(T560&gt;250000000,T560&lt;=500000000),'[26]Data Base PAKAI (INPUT)'!$R$25,IF(AND(T560&gt;500000000,T560&lt;=1000000000),'[26]Data Base PAKAI (INPUT)'!$V$25,IF(AND(T560&gt;1000000000,T560&lt;=2500000000),'[26]Data Base PAKAI (INPUT)'!$Z$25,IF(AND(T560&gt;2500000000,T560&lt;=5000000000),'[26]Data Base PAKAI (INPUT)'!$AD$25,IF(AND(T560&gt;5000000000,T560&lt;=10000000000),'[26]Data Base PAKAI (INPUT)'!AH2025))))))))</f>
        <v>4</v>
      </c>
      <c r="AH560" s="87">
        <f t="shared" si="145"/>
        <v>1800000</v>
      </c>
      <c r="AI560" s="87">
        <f t="shared" si="146"/>
        <v>4800000</v>
      </c>
      <c r="AJ560" s="99">
        <f t="shared" si="147"/>
        <v>4800000</v>
      </c>
      <c r="AK560" s="57"/>
      <c r="AL560" s="57">
        <f t="shared" si="148"/>
        <v>107650000</v>
      </c>
    </row>
    <row r="561" spans="1:38" ht="43.5" thickBot="1" x14ac:dyDescent="0.3">
      <c r="A561" s="90"/>
      <c r="B561" s="90"/>
      <c r="C561" s="90"/>
      <c r="D561" s="90"/>
      <c r="E561" s="90"/>
      <c r="F561" s="90"/>
      <c r="G561" s="91"/>
      <c r="H561" s="91"/>
      <c r="I561" s="92"/>
      <c r="J561" s="110" t="s">
        <v>1175</v>
      </c>
      <c r="K561" s="92" t="s">
        <v>1218</v>
      </c>
      <c r="L561" s="92" t="e">
        <f>INDEX('[26]GELONDONGAN BM POKIR'!$D:$D,MATCH('KEGIATAN DBMSDA 2022'!K561,'[26]GELONDONGAN BM POKIR'!$D:$D,0))</f>
        <v>#N/A</v>
      </c>
      <c r="M561" s="92" t="str">
        <f t="shared" si="152"/>
        <v>Peningkatan Jalan jl.Satria raya  rt 006 rw 012, Kota Bekasi, Medansatria, Pejuang</v>
      </c>
      <c r="N561" s="92" t="e">
        <f>INDEX([26]!BARU_1[KELURAHAN],MATCH('KEGIATAN DBMSDA 2022'!K561,[26]!BARU_1[JUDUL],0))</f>
        <v>#REF!</v>
      </c>
      <c r="O561" s="93" t="s">
        <v>1840</v>
      </c>
      <c r="P561" s="127" t="s">
        <v>229</v>
      </c>
      <c r="Q561" s="94" t="e">
        <f>#REF!&amp;" "&amp;#REF!</f>
        <v>#REF!</v>
      </c>
      <c r="R561" s="95" t="s">
        <v>66</v>
      </c>
      <c r="S561" s="57"/>
      <c r="T561" s="57">
        <f t="shared" si="150"/>
        <v>200000000</v>
      </c>
      <c r="U561" s="96" t="str">
        <f t="shared" si="142"/>
        <v>PL</v>
      </c>
      <c r="V561" s="57">
        <v>200000000</v>
      </c>
      <c r="W561" s="128" t="s">
        <v>1031</v>
      </c>
      <c r="X561" s="129" t="s">
        <v>222</v>
      </c>
      <c r="Y561" s="96" t="s">
        <v>139</v>
      </c>
      <c r="Z561" s="88">
        <v>1</v>
      </c>
      <c r="AA561" s="96"/>
      <c r="AB561" s="57">
        <f t="shared" si="143"/>
        <v>350000</v>
      </c>
      <c r="AC561" s="87">
        <f>IF(AND(T561&gt;1,T561&lt;=200000000),'[26]Data Base PAKAI (INPUT)'!$E$24,IF(AND(T561&gt;200000000),'[26]Data Base PAKAI (INPUT)'!$M$24))</f>
        <v>4</v>
      </c>
      <c r="AD561" s="87">
        <f>IF(AND(T561&gt;1,T561&lt;=200000000),'[26]Data Base PAKAI (INPUT)'!$F$24,IF(AND(T561&gt;200000000,T561&lt;=1000000000),'[26]Data Base PAKAI (INPUT)'!$V$24,IF(AND(T561&gt;1000000000),'[26]Data Base PAKAI (INPUT)'!$Z$24)))</f>
        <v>1</v>
      </c>
      <c r="AE561" s="87">
        <f t="shared" si="144"/>
        <v>600000</v>
      </c>
      <c r="AF561" s="87">
        <f>IF(AND(T561&gt;1,T561&lt;=1000000000),'[26]Data Base PAKAI (INPUT)'!$E$25,IF(AND(T561&gt;1000000000,T561&lt;=5000000000),'[26]Data Base PAKAI (INPUT)'!$Y$25,IF(AND(T561&gt;5000000000,T561&lt;=10000000000),'[26]Data Base PAKAI (INPUT)'!$AG$25)))</f>
        <v>3</v>
      </c>
      <c r="AG561" s="87">
        <f>IF(AND(T561&gt;1,T561&lt;=100000000),'[26]Data Base PAKAI (INPUT)'!$F$25,IF(AND(T561&gt;100000000,T561&lt;=200000000),'[26]Data Base PAKAI (INPUT)'!$J$25,IF(AND(T561&gt;200000000,T561&lt;=250000000),'[26]Data Base PAKAI (INPUT)'!$N$25,IF(AND(T561&gt;250000000,T561&lt;=500000000),'[26]Data Base PAKAI (INPUT)'!$R$25,IF(AND(T561&gt;500000000,T561&lt;=1000000000),'[26]Data Base PAKAI (INPUT)'!$V$25,IF(AND(T561&gt;1000000000,T561&lt;=2500000000),'[26]Data Base PAKAI (INPUT)'!$Z$25,IF(AND(T561&gt;2500000000,T561&lt;=5000000000),'[26]Data Base PAKAI (INPUT)'!$AD$25,IF(AND(T561&gt;5000000000,T561&lt;=10000000000),'[26]Data Base PAKAI (INPUT)'!AH2026))))))))</f>
        <v>4</v>
      </c>
      <c r="AH561" s="87">
        <f t="shared" si="145"/>
        <v>1800000</v>
      </c>
      <c r="AI561" s="87">
        <f t="shared" si="146"/>
        <v>8000000</v>
      </c>
      <c r="AJ561" s="99">
        <f t="shared" si="147"/>
        <v>8000000</v>
      </c>
      <c r="AK561" s="57"/>
      <c r="AL561" s="57">
        <f t="shared" si="148"/>
        <v>181250000</v>
      </c>
    </row>
    <row r="562" spans="1:38" ht="43.5" thickBot="1" x14ac:dyDescent="0.3">
      <c r="A562" s="90"/>
      <c r="B562" s="90"/>
      <c r="C562" s="90"/>
      <c r="D562" s="90"/>
      <c r="E562" s="90"/>
      <c r="F562" s="90"/>
      <c r="G562" s="91"/>
      <c r="H562" s="91"/>
      <c r="I562" s="92"/>
      <c r="J562" s="110" t="s">
        <v>1175</v>
      </c>
      <c r="K562" s="92" t="s">
        <v>1219</v>
      </c>
      <c r="L562" s="92" t="e">
        <f>INDEX('[26]GELONDONGAN BM POKIR'!$D:$D,MATCH('KEGIATAN DBMSDA 2022'!K562,'[26]GELONDONGAN BM POKIR'!$D:$D,0))</f>
        <v>#N/A</v>
      </c>
      <c r="M562" s="92" t="str">
        <f t="shared" si="152"/>
        <v>Peningkatan Jalan jl. patriot 1 sd 3 rt 009 rw 012, Kota Bekasi, medan satria, pejuang</v>
      </c>
      <c r="N562" s="92" t="e">
        <f>INDEX([26]!BARU_1[KELURAHAN],MATCH('KEGIATAN DBMSDA 2022'!K562,[26]!BARU_1[JUDUL],0))</f>
        <v>#REF!</v>
      </c>
      <c r="O562" s="93" t="s">
        <v>1840</v>
      </c>
      <c r="P562" s="127" t="s">
        <v>1220</v>
      </c>
      <c r="Q562" s="94" t="e">
        <f>#REF!&amp;" "&amp;#REF!</f>
        <v>#REF!</v>
      </c>
      <c r="R562" s="95" t="s">
        <v>66</v>
      </c>
      <c r="S562" s="57"/>
      <c r="T562" s="57">
        <f t="shared" si="150"/>
        <v>120000000</v>
      </c>
      <c r="U562" s="96" t="str">
        <f t="shared" si="142"/>
        <v>PL</v>
      </c>
      <c r="V562" s="57">
        <v>120000000</v>
      </c>
      <c r="W562" s="128" t="s">
        <v>1031</v>
      </c>
      <c r="X562" s="129" t="s">
        <v>222</v>
      </c>
      <c r="Y562" s="96" t="s">
        <v>139</v>
      </c>
      <c r="Z562" s="88">
        <v>1</v>
      </c>
      <c r="AA562" s="96"/>
      <c r="AB562" s="57">
        <f t="shared" si="143"/>
        <v>350000</v>
      </c>
      <c r="AC562" s="87">
        <f>IF(AND(T562&gt;1,T562&lt;=200000000),'[26]Data Base PAKAI (INPUT)'!$E$24,IF(AND(T562&gt;200000000),'[26]Data Base PAKAI (INPUT)'!$M$24))</f>
        <v>4</v>
      </c>
      <c r="AD562" s="87">
        <f>IF(AND(T562&gt;1,T562&lt;=200000000),'[26]Data Base PAKAI (INPUT)'!$F$24,IF(AND(T562&gt;200000000,T562&lt;=1000000000),'[26]Data Base PAKAI (INPUT)'!$V$24,IF(AND(T562&gt;1000000000),'[26]Data Base PAKAI (INPUT)'!$Z$24)))</f>
        <v>1</v>
      </c>
      <c r="AE562" s="87">
        <f t="shared" si="144"/>
        <v>600000</v>
      </c>
      <c r="AF562" s="87">
        <f>IF(AND(T562&gt;1,T562&lt;=1000000000),'[26]Data Base PAKAI (INPUT)'!$E$25,IF(AND(T562&gt;1000000000,T562&lt;=5000000000),'[26]Data Base PAKAI (INPUT)'!$Y$25,IF(AND(T562&gt;5000000000,T562&lt;=10000000000),'[26]Data Base PAKAI (INPUT)'!$AG$25)))</f>
        <v>3</v>
      </c>
      <c r="AG562" s="87">
        <f>IF(AND(T562&gt;1,T562&lt;=100000000),'[26]Data Base PAKAI (INPUT)'!$F$25,IF(AND(T562&gt;100000000,T562&lt;=200000000),'[26]Data Base PAKAI (INPUT)'!$J$25,IF(AND(T562&gt;200000000,T562&lt;=250000000),'[26]Data Base PAKAI (INPUT)'!$N$25,IF(AND(T562&gt;250000000,T562&lt;=500000000),'[26]Data Base PAKAI (INPUT)'!$R$25,IF(AND(T562&gt;500000000,T562&lt;=1000000000),'[26]Data Base PAKAI (INPUT)'!$V$25,IF(AND(T562&gt;1000000000,T562&lt;=2500000000),'[26]Data Base PAKAI (INPUT)'!$Z$25,IF(AND(T562&gt;2500000000,T562&lt;=5000000000),'[26]Data Base PAKAI (INPUT)'!$AD$25,IF(AND(T562&gt;5000000000,T562&lt;=10000000000),'[26]Data Base PAKAI (INPUT)'!AH2027))))))))</f>
        <v>4</v>
      </c>
      <c r="AH562" s="87">
        <f t="shared" si="145"/>
        <v>1800000</v>
      </c>
      <c r="AI562" s="87">
        <f t="shared" si="146"/>
        <v>4800000</v>
      </c>
      <c r="AJ562" s="99">
        <f t="shared" si="147"/>
        <v>4800000</v>
      </c>
      <c r="AK562" s="57"/>
      <c r="AL562" s="57">
        <f t="shared" si="148"/>
        <v>107650000</v>
      </c>
    </row>
    <row r="563" spans="1:38" ht="43.5" thickBot="1" x14ac:dyDescent="0.3">
      <c r="A563" s="90"/>
      <c r="B563" s="90"/>
      <c r="C563" s="90"/>
      <c r="D563" s="90"/>
      <c r="E563" s="90"/>
      <c r="F563" s="90"/>
      <c r="G563" s="91"/>
      <c r="H563" s="91"/>
      <c r="I563" s="92"/>
      <c r="J563" s="110" t="s">
        <v>1175</v>
      </c>
      <c r="K563" s="92" t="s">
        <v>1221</v>
      </c>
      <c r="L563" s="92" t="e">
        <f>INDEX('[26]GELONDONGAN BM POKIR'!$D:$D,MATCH('KEGIATAN DBMSDA 2022'!K563,'[26]GELONDONGAN BM POKIR'!$D:$D,0))</f>
        <v>#N/A</v>
      </c>
      <c r="M563" s="92" t="str">
        <f t="shared" si="152"/>
        <v>Peningkatan Jalan Rt 005 Rw 018, Kota Bekasi, medan satria, pejuang</v>
      </c>
      <c r="N563" s="92" t="e">
        <f>INDEX([26]!BARU_1[KELURAHAN],MATCH('KEGIATAN DBMSDA 2022'!K563,[26]!BARU_1[JUDUL],0))</f>
        <v>#REF!</v>
      </c>
      <c r="O563" s="93" t="s">
        <v>1840</v>
      </c>
      <c r="P563" s="127" t="s">
        <v>1215</v>
      </c>
      <c r="Q563" s="94" t="e">
        <f>#REF!&amp;" "&amp;#REF!</f>
        <v>#REF!</v>
      </c>
      <c r="R563" s="95" t="s">
        <v>66</v>
      </c>
      <c r="S563" s="57"/>
      <c r="T563" s="57">
        <f t="shared" si="150"/>
        <v>120000000</v>
      </c>
      <c r="U563" s="96" t="str">
        <f t="shared" si="142"/>
        <v>PL</v>
      </c>
      <c r="V563" s="57">
        <v>120000000</v>
      </c>
      <c r="W563" s="128" t="s">
        <v>1031</v>
      </c>
      <c r="X563" s="129" t="s">
        <v>222</v>
      </c>
      <c r="Y563" s="96" t="s">
        <v>139</v>
      </c>
      <c r="Z563" s="88">
        <v>1</v>
      </c>
      <c r="AA563" s="96"/>
      <c r="AB563" s="57">
        <f t="shared" si="143"/>
        <v>350000</v>
      </c>
      <c r="AC563" s="87">
        <f>IF(AND(T563&gt;1,T563&lt;=200000000),'[26]Data Base PAKAI (INPUT)'!$E$24,IF(AND(T563&gt;200000000),'[26]Data Base PAKAI (INPUT)'!$M$24))</f>
        <v>4</v>
      </c>
      <c r="AD563" s="87">
        <f>IF(AND(T563&gt;1,T563&lt;=200000000),'[26]Data Base PAKAI (INPUT)'!$F$24,IF(AND(T563&gt;200000000,T563&lt;=1000000000),'[26]Data Base PAKAI (INPUT)'!$V$24,IF(AND(T563&gt;1000000000),'[26]Data Base PAKAI (INPUT)'!$Z$24)))</f>
        <v>1</v>
      </c>
      <c r="AE563" s="87">
        <f t="shared" si="144"/>
        <v>600000</v>
      </c>
      <c r="AF563" s="87">
        <f>IF(AND(T563&gt;1,T563&lt;=1000000000),'[26]Data Base PAKAI (INPUT)'!$E$25,IF(AND(T563&gt;1000000000,T563&lt;=5000000000),'[26]Data Base PAKAI (INPUT)'!$Y$25,IF(AND(T563&gt;5000000000,T563&lt;=10000000000),'[26]Data Base PAKAI (INPUT)'!$AG$25)))</f>
        <v>3</v>
      </c>
      <c r="AG563" s="87">
        <f>IF(AND(T563&gt;1,T563&lt;=100000000),'[26]Data Base PAKAI (INPUT)'!$F$25,IF(AND(T563&gt;100000000,T563&lt;=200000000),'[26]Data Base PAKAI (INPUT)'!$J$25,IF(AND(T563&gt;200000000,T563&lt;=250000000),'[26]Data Base PAKAI (INPUT)'!$N$25,IF(AND(T563&gt;250000000,T563&lt;=500000000),'[26]Data Base PAKAI (INPUT)'!$R$25,IF(AND(T563&gt;500000000,T563&lt;=1000000000),'[26]Data Base PAKAI (INPUT)'!$V$25,IF(AND(T563&gt;1000000000,T563&lt;=2500000000),'[26]Data Base PAKAI (INPUT)'!$Z$25,IF(AND(T563&gt;2500000000,T563&lt;=5000000000),'[26]Data Base PAKAI (INPUT)'!$AD$25,IF(AND(T563&gt;5000000000,T563&lt;=10000000000),'[26]Data Base PAKAI (INPUT)'!AH2028))))))))</f>
        <v>4</v>
      </c>
      <c r="AH563" s="87">
        <f t="shared" si="145"/>
        <v>1800000</v>
      </c>
      <c r="AI563" s="87">
        <f t="shared" si="146"/>
        <v>4800000</v>
      </c>
      <c r="AJ563" s="99">
        <f t="shared" si="147"/>
        <v>4800000</v>
      </c>
      <c r="AK563" s="57"/>
      <c r="AL563" s="57">
        <f t="shared" si="148"/>
        <v>107650000</v>
      </c>
    </row>
    <row r="564" spans="1:38" ht="43.5" thickBot="1" x14ac:dyDescent="0.3">
      <c r="A564" s="90"/>
      <c r="B564" s="90"/>
      <c r="C564" s="90"/>
      <c r="D564" s="90"/>
      <c r="E564" s="90"/>
      <c r="F564" s="90"/>
      <c r="G564" s="91"/>
      <c r="H564" s="91"/>
      <c r="I564" s="92"/>
      <c r="J564" s="110" t="s">
        <v>1175</v>
      </c>
      <c r="K564" s="92" t="s">
        <v>1222</v>
      </c>
      <c r="L564" s="92" t="e">
        <f>INDEX('[26]GELONDONGAN BM POKIR'!$D:$D,MATCH('KEGIATAN DBMSDA 2022'!K564,'[26]GELONDONGAN BM POKIR'!$D:$D,0))</f>
        <v>#N/A</v>
      </c>
      <c r="M564" s="92" t="str">
        <f t="shared" si="152"/>
        <v>Peningkatan Jalan rw 018, kota bekasi, medan satria, pejuang</v>
      </c>
      <c r="N564" s="92" t="e">
        <f>INDEX([26]!BARU_1[KELURAHAN],MATCH('KEGIATAN DBMSDA 2022'!K564,[26]!BARU_1[JUDUL],0))</f>
        <v>#REF!</v>
      </c>
      <c r="O564" s="93" t="s">
        <v>1840</v>
      </c>
      <c r="P564" s="127" t="s">
        <v>271</v>
      </c>
      <c r="Q564" s="94" t="e">
        <f>#REF!&amp;" "&amp;#REF!</f>
        <v>#REF!</v>
      </c>
      <c r="R564" s="95" t="s">
        <v>66</v>
      </c>
      <c r="S564" s="57"/>
      <c r="T564" s="57">
        <f t="shared" si="150"/>
        <v>120000000</v>
      </c>
      <c r="U564" s="96" t="str">
        <f t="shared" si="142"/>
        <v>PL</v>
      </c>
      <c r="V564" s="57">
        <v>120000000</v>
      </c>
      <c r="W564" s="128" t="s">
        <v>1031</v>
      </c>
      <c r="X564" s="129" t="s">
        <v>222</v>
      </c>
      <c r="Y564" s="96" t="s">
        <v>139</v>
      </c>
      <c r="Z564" s="88">
        <v>1</v>
      </c>
      <c r="AA564" s="96"/>
      <c r="AB564" s="57">
        <f t="shared" si="143"/>
        <v>350000</v>
      </c>
      <c r="AC564" s="87">
        <f>IF(AND(T564&gt;1,T564&lt;=200000000),'[26]Data Base PAKAI (INPUT)'!$E$24,IF(AND(T564&gt;200000000),'[26]Data Base PAKAI (INPUT)'!$M$24))</f>
        <v>4</v>
      </c>
      <c r="AD564" s="87">
        <f>IF(AND(T564&gt;1,T564&lt;=200000000),'[26]Data Base PAKAI (INPUT)'!$F$24,IF(AND(T564&gt;200000000,T564&lt;=1000000000),'[26]Data Base PAKAI (INPUT)'!$V$24,IF(AND(T564&gt;1000000000),'[26]Data Base PAKAI (INPUT)'!$Z$24)))</f>
        <v>1</v>
      </c>
      <c r="AE564" s="87">
        <f t="shared" si="144"/>
        <v>600000</v>
      </c>
      <c r="AF564" s="87">
        <f>IF(AND(T564&gt;1,T564&lt;=1000000000),'[26]Data Base PAKAI (INPUT)'!$E$25,IF(AND(T564&gt;1000000000,T564&lt;=5000000000),'[26]Data Base PAKAI (INPUT)'!$Y$25,IF(AND(T564&gt;5000000000,T564&lt;=10000000000),'[26]Data Base PAKAI (INPUT)'!$AG$25)))</f>
        <v>3</v>
      </c>
      <c r="AG564" s="87">
        <f>IF(AND(T564&gt;1,T564&lt;=100000000),'[26]Data Base PAKAI (INPUT)'!$F$25,IF(AND(T564&gt;100000000,T564&lt;=200000000),'[26]Data Base PAKAI (INPUT)'!$J$25,IF(AND(T564&gt;200000000,T564&lt;=250000000),'[26]Data Base PAKAI (INPUT)'!$N$25,IF(AND(T564&gt;250000000,T564&lt;=500000000),'[26]Data Base PAKAI (INPUT)'!$R$25,IF(AND(T564&gt;500000000,T564&lt;=1000000000),'[26]Data Base PAKAI (INPUT)'!$V$25,IF(AND(T564&gt;1000000000,T564&lt;=2500000000),'[26]Data Base PAKAI (INPUT)'!$Z$25,IF(AND(T564&gt;2500000000,T564&lt;=5000000000),'[26]Data Base PAKAI (INPUT)'!$AD$25,IF(AND(T564&gt;5000000000,T564&lt;=10000000000),'[26]Data Base PAKAI (INPUT)'!AH2029))))))))</f>
        <v>4</v>
      </c>
      <c r="AH564" s="87">
        <f t="shared" si="145"/>
        <v>1800000</v>
      </c>
      <c r="AI564" s="87">
        <f t="shared" si="146"/>
        <v>4800000</v>
      </c>
      <c r="AJ564" s="99">
        <f t="shared" si="147"/>
        <v>4800000</v>
      </c>
      <c r="AK564" s="57"/>
      <c r="AL564" s="57">
        <f t="shared" si="148"/>
        <v>107650000</v>
      </c>
    </row>
    <row r="565" spans="1:38" ht="43.5" thickBot="1" x14ac:dyDescent="0.3">
      <c r="A565" s="90"/>
      <c r="B565" s="90"/>
      <c r="C565" s="90"/>
      <c r="D565" s="90"/>
      <c r="E565" s="90"/>
      <c r="F565" s="90"/>
      <c r="G565" s="91"/>
      <c r="H565" s="91"/>
      <c r="I565" s="92"/>
      <c r="J565" s="110" t="s">
        <v>1175</v>
      </c>
      <c r="K565" s="92" t="s">
        <v>1223</v>
      </c>
      <c r="L565" s="92" t="e">
        <f>INDEX('[26]GELONDONGAN BM POKIR'!$D:$D,MATCH('KEGIATAN DBMSDA 2022'!K565,'[26]GELONDONGAN BM POKIR'!$D:$D,0))</f>
        <v>#N/A</v>
      </c>
      <c r="M565" s="92" t="str">
        <f t="shared" si="152"/>
        <v>Peningkatan Jalan Jl Sarikaya Rt 001 Rw 005, Kota Bekasi, Bekasi Barat, Kranji</v>
      </c>
      <c r="N565" s="92" t="e">
        <f>INDEX([26]!BARU_1[KELURAHAN],MATCH('KEGIATAN DBMSDA 2022'!K565,[26]!BARU_1[JUDUL],0))</f>
        <v>#REF!</v>
      </c>
      <c r="O565" s="93" t="s">
        <v>822</v>
      </c>
      <c r="P565" s="127" t="s">
        <v>229</v>
      </c>
      <c r="Q565" s="94" t="e">
        <f>#REF!&amp;" "&amp;#REF!</f>
        <v>#REF!</v>
      </c>
      <c r="R565" s="95" t="s">
        <v>66</v>
      </c>
      <c r="S565" s="57"/>
      <c r="T565" s="57">
        <f t="shared" si="150"/>
        <v>120000000</v>
      </c>
      <c r="U565" s="96" t="str">
        <f t="shared" si="142"/>
        <v>PL</v>
      </c>
      <c r="V565" s="57">
        <v>120000000</v>
      </c>
      <c r="W565" s="128" t="s">
        <v>1031</v>
      </c>
      <c r="X565" s="129" t="s">
        <v>222</v>
      </c>
      <c r="Y565" s="96" t="s">
        <v>139</v>
      </c>
      <c r="Z565" s="88">
        <v>1</v>
      </c>
      <c r="AA565" s="96"/>
      <c r="AB565" s="57">
        <f t="shared" si="143"/>
        <v>350000</v>
      </c>
      <c r="AC565" s="87">
        <f>IF(AND(T565&gt;1,T565&lt;=200000000),'[26]Data Base PAKAI (INPUT)'!$E$24,IF(AND(T565&gt;200000000),'[26]Data Base PAKAI (INPUT)'!$M$24))</f>
        <v>4</v>
      </c>
      <c r="AD565" s="87">
        <f>IF(AND(T565&gt;1,T565&lt;=200000000),'[26]Data Base PAKAI (INPUT)'!$F$24,IF(AND(T565&gt;200000000,T565&lt;=1000000000),'[26]Data Base PAKAI (INPUT)'!$V$24,IF(AND(T565&gt;1000000000),'[26]Data Base PAKAI (INPUT)'!$Z$24)))</f>
        <v>1</v>
      </c>
      <c r="AE565" s="87">
        <f t="shared" si="144"/>
        <v>600000</v>
      </c>
      <c r="AF565" s="87">
        <f>IF(AND(T565&gt;1,T565&lt;=1000000000),'[26]Data Base PAKAI (INPUT)'!$E$25,IF(AND(T565&gt;1000000000,T565&lt;=5000000000),'[26]Data Base PAKAI (INPUT)'!$Y$25,IF(AND(T565&gt;5000000000,T565&lt;=10000000000),'[26]Data Base PAKAI (INPUT)'!$AG$25)))</f>
        <v>3</v>
      </c>
      <c r="AG565" s="87">
        <f>IF(AND(T565&gt;1,T565&lt;=100000000),'[26]Data Base PAKAI (INPUT)'!$F$25,IF(AND(T565&gt;100000000,T565&lt;=200000000),'[26]Data Base PAKAI (INPUT)'!$J$25,IF(AND(T565&gt;200000000,T565&lt;=250000000),'[26]Data Base PAKAI (INPUT)'!$N$25,IF(AND(T565&gt;250000000,T565&lt;=500000000),'[26]Data Base PAKAI (INPUT)'!$R$25,IF(AND(T565&gt;500000000,T565&lt;=1000000000),'[26]Data Base PAKAI (INPUT)'!$V$25,IF(AND(T565&gt;1000000000,T565&lt;=2500000000),'[26]Data Base PAKAI (INPUT)'!$Z$25,IF(AND(T565&gt;2500000000,T565&lt;=5000000000),'[26]Data Base PAKAI (INPUT)'!$AD$25,IF(AND(T565&gt;5000000000,T565&lt;=10000000000),'[26]Data Base PAKAI (INPUT)'!AH2030))))))))</f>
        <v>4</v>
      </c>
      <c r="AH565" s="87">
        <f t="shared" si="145"/>
        <v>1800000</v>
      </c>
      <c r="AI565" s="87">
        <f t="shared" si="146"/>
        <v>4800000</v>
      </c>
      <c r="AJ565" s="99">
        <f t="shared" si="147"/>
        <v>4800000</v>
      </c>
      <c r="AK565" s="57"/>
      <c r="AL565" s="57">
        <f t="shared" si="148"/>
        <v>107650000</v>
      </c>
    </row>
    <row r="566" spans="1:38" ht="43.5" thickBot="1" x14ac:dyDescent="0.3">
      <c r="A566" s="90"/>
      <c r="B566" s="90"/>
      <c r="C566" s="90"/>
      <c r="D566" s="90"/>
      <c r="E566" s="90"/>
      <c r="F566" s="90"/>
      <c r="G566" s="91"/>
      <c r="H566" s="91"/>
      <c r="I566" s="92"/>
      <c r="J566" s="110" t="s">
        <v>1224</v>
      </c>
      <c r="K566" s="92" t="s">
        <v>1225</v>
      </c>
      <c r="L566" s="92" t="e">
        <f>INDEX('[26]GELONDONGAN BM POKIR'!$D:$D,MATCH('KEGIATAN DBMSDA 2022'!K566,'[26]GELONDONGAN BM POKIR'!$D:$D,0))</f>
        <v>#N/A</v>
      </c>
      <c r="M566" s="92" t="str">
        <f t="shared" si="152"/>
        <v>Peningkatan Jalan jalan utama blok S 14 rt 001 rw 025 Kota Bekasi, medan satria, pejuang</v>
      </c>
      <c r="N566" s="92" t="e">
        <f>INDEX([26]!BARU_1[KELURAHAN],MATCH('KEGIATAN DBMSDA 2022'!K566,[26]!BARU_1[JUDUL],0))</f>
        <v>#REF!</v>
      </c>
      <c r="O566" s="93" t="s">
        <v>1840</v>
      </c>
      <c r="P566" s="127" t="s">
        <v>720</v>
      </c>
      <c r="Q566" s="94" t="e">
        <f>#REF!&amp;" "&amp;#REF!</f>
        <v>#REF!</v>
      </c>
      <c r="R566" s="95" t="s">
        <v>66</v>
      </c>
      <c r="S566" s="57"/>
      <c r="T566" s="57">
        <f t="shared" si="150"/>
        <v>200000000</v>
      </c>
      <c r="U566" s="96" t="str">
        <f t="shared" si="142"/>
        <v>PL</v>
      </c>
      <c r="V566" s="57">
        <v>200000000</v>
      </c>
      <c r="W566" s="128" t="s">
        <v>1031</v>
      </c>
      <c r="X566" s="129" t="s">
        <v>222</v>
      </c>
      <c r="Y566" s="96" t="s">
        <v>139</v>
      </c>
      <c r="Z566" s="88">
        <v>1</v>
      </c>
      <c r="AA566" s="96"/>
      <c r="AB566" s="57">
        <f t="shared" si="143"/>
        <v>350000</v>
      </c>
      <c r="AC566" s="87">
        <f>IF(AND(T566&gt;1,T566&lt;=200000000),'[26]Data Base PAKAI (INPUT)'!$E$24,IF(AND(T566&gt;200000000),'[26]Data Base PAKAI (INPUT)'!$M$24))</f>
        <v>4</v>
      </c>
      <c r="AD566" s="87">
        <f>IF(AND(T566&gt;1,T566&lt;=200000000),'[26]Data Base PAKAI (INPUT)'!$F$24,IF(AND(T566&gt;200000000,T566&lt;=1000000000),'[26]Data Base PAKAI (INPUT)'!$V$24,IF(AND(T566&gt;1000000000),'[26]Data Base PAKAI (INPUT)'!$Z$24)))</f>
        <v>1</v>
      </c>
      <c r="AE566" s="87">
        <f t="shared" si="144"/>
        <v>600000</v>
      </c>
      <c r="AF566" s="87">
        <f>IF(AND(T566&gt;1,T566&lt;=1000000000),'[26]Data Base PAKAI (INPUT)'!$E$25,IF(AND(T566&gt;1000000000,T566&lt;=5000000000),'[26]Data Base PAKAI (INPUT)'!$Y$25,IF(AND(T566&gt;5000000000,T566&lt;=10000000000),'[26]Data Base PAKAI (INPUT)'!$AG$25)))</f>
        <v>3</v>
      </c>
      <c r="AG566" s="87">
        <f>IF(AND(T566&gt;1,T566&lt;=100000000),'[26]Data Base PAKAI (INPUT)'!$F$25,IF(AND(T566&gt;100000000,T566&lt;=200000000),'[26]Data Base PAKAI (INPUT)'!$J$25,IF(AND(T566&gt;200000000,T566&lt;=250000000),'[26]Data Base PAKAI (INPUT)'!$N$25,IF(AND(T566&gt;250000000,T566&lt;=500000000),'[26]Data Base PAKAI (INPUT)'!$R$25,IF(AND(T566&gt;500000000,T566&lt;=1000000000),'[26]Data Base PAKAI (INPUT)'!$V$25,IF(AND(T566&gt;1000000000,T566&lt;=2500000000),'[26]Data Base PAKAI (INPUT)'!$Z$25,IF(AND(T566&gt;2500000000,T566&lt;=5000000000),'[26]Data Base PAKAI (INPUT)'!$AD$25,IF(AND(T566&gt;5000000000,T566&lt;=10000000000),'[26]Data Base PAKAI (INPUT)'!AH2031))))))))</f>
        <v>4</v>
      </c>
      <c r="AH566" s="87">
        <f t="shared" si="145"/>
        <v>1800000</v>
      </c>
      <c r="AI566" s="87">
        <f t="shared" si="146"/>
        <v>8000000</v>
      </c>
      <c r="AJ566" s="99">
        <f t="shared" si="147"/>
        <v>8000000</v>
      </c>
      <c r="AK566" s="57"/>
      <c r="AL566" s="57">
        <f t="shared" si="148"/>
        <v>181250000</v>
      </c>
    </row>
    <row r="567" spans="1:38" ht="43.5" thickBot="1" x14ac:dyDescent="0.3">
      <c r="A567" s="90"/>
      <c r="B567" s="90"/>
      <c r="C567" s="90"/>
      <c r="D567" s="90"/>
      <c r="E567" s="90"/>
      <c r="F567" s="90"/>
      <c r="G567" s="91"/>
      <c r="H567" s="91"/>
      <c r="I567" s="92"/>
      <c r="J567" s="110" t="s">
        <v>1224</v>
      </c>
      <c r="K567" s="92" t="s">
        <v>1226</v>
      </c>
      <c r="L567" s="92" t="e">
        <f>INDEX('[26]GELONDONGAN BM POKIR'!$D:$D,MATCH('KEGIATAN DBMSDA 2022'!K567,'[26]GELONDONGAN BM POKIR'!$D:$D,0))</f>
        <v>#N/A</v>
      </c>
      <c r="M567" s="92" t="str">
        <f t="shared" si="152"/>
        <v>Peningkatan Jalan Jalan Jeruk 4 rt 003 rw 005, Kota Bekasi, Bekasi Barat, Kranji</v>
      </c>
      <c r="N567" s="92" t="e">
        <f>INDEX([26]!BARU_1[KELURAHAN],MATCH('KEGIATAN DBMSDA 2022'!K567,[26]!BARU_1[JUDUL],0))</f>
        <v>#REF!</v>
      </c>
      <c r="O567" s="93" t="s">
        <v>822</v>
      </c>
      <c r="P567" s="127" t="s">
        <v>229</v>
      </c>
      <c r="Q567" s="94" t="e">
        <f>#REF!&amp;" "&amp;#REF!</f>
        <v>#REF!</v>
      </c>
      <c r="R567" s="95" t="s">
        <v>66</v>
      </c>
      <c r="S567" s="57"/>
      <c r="T567" s="57">
        <f t="shared" si="150"/>
        <v>120000000</v>
      </c>
      <c r="U567" s="96" t="str">
        <f t="shared" si="142"/>
        <v>PL</v>
      </c>
      <c r="V567" s="57">
        <v>120000000</v>
      </c>
      <c r="W567" s="128" t="s">
        <v>1031</v>
      </c>
      <c r="X567" s="129" t="s">
        <v>222</v>
      </c>
      <c r="Y567" s="96" t="s">
        <v>139</v>
      </c>
      <c r="Z567" s="88">
        <v>1</v>
      </c>
      <c r="AA567" s="96"/>
      <c r="AB567" s="57">
        <f t="shared" si="143"/>
        <v>350000</v>
      </c>
      <c r="AC567" s="87">
        <f>IF(AND(T567&gt;1,T567&lt;=200000000),'[26]Data Base PAKAI (INPUT)'!$E$24,IF(AND(T567&gt;200000000),'[26]Data Base PAKAI (INPUT)'!$M$24))</f>
        <v>4</v>
      </c>
      <c r="AD567" s="87">
        <f>IF(AND(T567&gt;1,T567&lt;=200000000),'[26]Data Base PAKAI (INPUT)'!$F$24,IF(AND(T567&gt;200000000,T567&lt;=1000000000),'[26]Data Base PAKAI (INPUT)'!$V$24,IF(AND(T567&gt;1000000000),'[26]Data Base PAKAI (INPUT)'!$Z$24)))</f>
        <v>1</v>
      </c>
      <c r="AE567" s="87">
        <f t="shared" si="144"/>
        <v>600000</v>
      </c>
      <c r="AF567" s="87">
        <f>IF(AND(T567&gt;1,T567&lt;=1000000000),'[26]Data Base PAKAI (INPUT)'!$E$25,IF(AND(T567&gt;1000000000,T567&lt;=5000000000),'[26]Data Base PAKAI (INPUT)'!$Y$25,IF(AND(T567&gt;5000000000,T567&lt;=10000000000),'[26]Data Base PAKAI (INPUT)'!$AG$25)))</f>
        <v>3</v>
      </c>
      <c r="AG567" s="87">
        <f>IF(AND(T567&gt;1,T567&lt;=100000000),'[26]Data Base PAKAI (INPUT)'!$F$25,IF(AND(T567&gt;100000000,T567&lt;=200000000),'[26]Data Base PAKAI (INPUT)'!$J$25,IF(AND(T567&gt;200000000,T567&lt;=250000000),'[26]Data Base PAKAI (INPUT)'!$N$25,IF(AND(T567&gt;250000000,T567&lt;=500000000),'[26]Data Base PAKAI (INPUT)'!$R$25,IF(AND(T567&gt;500000000,T567&lt;=1000000000),'[26]Data Base PAKAI (INPUT)'!$V$25,IF(AND(T567&gt;1000000000,T567&lt;=2500000000),'[26]Data Base PAKAI (INPUT)'!$Z$25,IF(AND(T567&gt;2500000000,T567&lt;=5000000000),'[26]Data Base PAKAI (INPUT)'!$AD$25,IF(AND(T567&gt;5000000000,T567&lt;=10000000000),'[26]Data Base PAKAI (INPUT)'!AH2032))))))))</f>
        <v>4</v>
      </c>
      <c r="AH567" s="87">
        <f t="shared" si="145"/>
        <v>1800000</v>
      </c>
      <c r="AI567" s="87">
        <f t="shared" si="146"/>
        <v>4800000</v>
      </c>
      <c r="AJ567" s="99">
        <f t="shared" si="147"/>
        <v>4800000</v>
      </c>
      <c r="AK567" s="57"/>
      <c r="AL567" s="57">
        <f t="shared" si="148"/>
        <v>107650000</v>
      </c>
    </row>
    <row r="568" spans="1:38" ht="43.5" thickBot="1" x14ac:dyDescent="0.3">
      <c r="A568" s="90"/>
      <c r="B568" s="90"/>
      <c r="C568" s="90"/>
      <c r="D568" s="90"/>
      <c r="E568" s="90"/>
      <c r="F568" s="90"/>
      <c r="G568" s="91"/>
      <c r="H568" s="91"/>
      <c r="I568" s="92"/>
      <c r="J568" s="110" t="s">
        <v>1224</v>
      </c>
      <c r="K568" s="92" t="s">
        <v>1227</v>
      </c>
      <c r="L568" s="92" t="e">
        <f>INDEX('[26]GELONDONGAN BM POKIR'!$D:$D,MATCH('KEGIATAN DBMSDA 2022'!K568,'[26]GELONDONGAN BM POKIR'!$D:$D,0))</f>
        <v>#N/A</v>
      </c>
      <c r="M568" s="92" t="str">
        <f t="shared" si="152"/>
        <v>Peningkatan Jalan rt 006 rw 025,kota Bekasi,medan satria, pejuang</v>
      </c>
      <c r="N568" s="92" t="e">
        <f>INDEX([26]!BARU_1[KELURAHAN],MATCH('KEGIATAN DBMSDA 2022'!K568,[26]!BARU_1[JUDUL],0))</f>
        <v>#REF!</v>
      </c>
      <c r="O568" s="93" t="s">
        <v>1840</v>
      </c>
      <c r="P568" s="127" t="s">
        <v>1220</v>
      </c>
      <c r="Q568" s="94" t="e">
        <f>#REF!&amp;" "&amp;#REF!</f>
        <v>#REF!</v>
      </c>
      <c r="R568" s="95" t="s">
        <v>66</v>
      </c>
      <c r="S568" s="57"/>
      <c r="T568" s="57">
        <f t="shared" si="150"/>
        <v>200000000</v>
      </c>
      <c r="U568" s="96" t="str">
        <f t="shared" si="142"/>
        <v>PL</v>
      </c>
      <c r="V568" s="57">
        <v>200000000</v>
      </c>
      <c r="W568" s="128" t="s">
        <v>1031</v>
      </c>
      <c r="X568" s="129" t="s">
        <v>222</v>
      </c>
      <c r="Y568" s="96" t="s">
        <v>139</v>
      </c>
      <c r="Z568" s="88">
        <v>1</v>
      </c>
      <c r="AA568" s="96"/>
      <c r="AB568" s="57">
        <f t="shared" si="143"/>
        <v>350000</v>
      </c>
      <c r="AC568" s="87">
        <f>IF(AND(T568&gt;1,T568&lt;=200000000),'[26]Data Base PAKAI (INPUT)'!$E$24,IF(AND(T568&gt;200000000),'[26]Data Base PAKAI (INPUT)'!$M$24))</f>
        <v>4</v>
      </c>
      <c r="AD568" s="87">
        <f>IF(AND(T568&gt;1,T568&lt;=200000000),'[26]Data Base PAKAI (INPUT)'!$F$24,IF(AND(T568&gt;200000000,T568&lt;=1000000000),'[26]Data Base PAKAI (INPUT)'!$V$24,IF(AND(T568&gt;1000000000),'[26]Data Base PAKAI (INPUT)'!$Z$24)))</f>
        <v>1</v>
      </c>
      <c r="AE568" s="87">
        <f t="shared" si="144"/>
        <v>600000</v>
      </c>
      <c r="AF568" s="87">
        <f>IF(AND(T568&gt;1,T568&lt;=1000000000),'[26]Data Base PAKAI (INPUT)'!$E$25,IF(AND(T568&gt;1000000000,T568&lt;=5000000000),'[26]Data Base PAKAI (INPUT)'!$Y$25,IF(AND(T568&gt;5000000000,T568&lt;=10000000000),'[26]Data Base PAKAI (INPUT)'!$AG$25)))</f>
        <v>3</v>
      </c>
      <c r="AG568" s="87">
        <f>IF(AND(T568&gt;1,T568&lt;=100000000),'[26]Data Base PAKAI (INPUT)'!$F$25,IF(AND(T568&gt;100000000,T568&lt;=200000000),'[26]Data Base PAKAI (INPUT)'!$J$25,IF(AND(T568&gt;200000000,T568&lt;=250000000),'[26]Data Base PAKAI (INPUT)'!$N$25,IF(AND(T568&gt;250000000,T568&lt;=500000000),'[26]Data Base PAKAI (INPUT)'!$R$25,IF(AND(T568&gt;500000000,T568&lt;=1000000000),'[26]Data Base PAKAI (INPUT)'!$V$25,IF(AND(T568&gt;1000000000,T568&lt;=2500000000),'[26]Data Base PAKAI (INPUT)'!$Z$25,IF(AND(T568&gt;2500000000,T568&lt;=5000000000),'[26]Data Base PAKAI (INPUT)'!$AD$25,IF(AND(T568&gt;5000000000,T568&lt;=10000000000),'[26]Data Base PAKAI (INPUT)'!AH2033))))))))</f>
        <v>4</v>
      </c>
      <c r="AH568" s="87">
        <f t="shared" si="145"/>
        <v>1800000</v>
      </c>
      <c r="AI568" s="87">
        <f t="shared" si="146"/>
        <v>8000000</v>
      </c>
      <c r="AJ568" s="99">
        <f t="shared" si="147"/>
        <v>8000000</v>
      </c>
      <c r="AK568" s="57"/>
      <c r="AL568" s="57">
        <f t="shared" si="148"/>
        <v>181250000</v>
      </c>
    </row>
    <row r="569" spans="1:38" ht="43.5" thickBot="1" x14ac:dyDescent="0.3">
      <c r="A569" s="90"/>
      <c r="B569" s="90"/>
      <c r="C569" s="90"/>
      <c r="D569" s="90"/>
      <c r="E569" s="90"/>
      <c r="F569" s="90"/>
      <c r="G569" s="91"/>
      <c r="H569" s="91"/>
      <c r="I569" s="92"/>
      <c r="J569" s="110" t="s">
        <v>1224</v>
      </c>
      <c r="K569" s="92" t="s">
        <v>1228</v>
      </c>
      <c r="L569" s="92" t="e">
        <f>INDEX('[26]GELONDONGAN BM POKIR'!$D:$D,MATCH('KEGIATAN DBMSDA 2022'!K569,'[26]GELONDONGAN BM POKIR'!$D:$D,0))</f>
        <v>#N/A</v>
      </c>
      <c r="M569" s="92" t="str">
        <f t="shared" si="152"/>
        <v>Peningkatan Jalan jalan sabilillah RW 002 kota bekasi, medan satria, medan satria</v>
      </c>
      <c r="N569" s="92" t="e">
        <f>INDEX([26]!BARU_1[KELURAHAN],MATCH('KEGIATAN DBMSDA 2022'!K569,[26]!BARU_1[JUDUL],0))</f>
        <v>#REF!</v>
      </c>
      <c r="O569" s="93" t="s">
        <v>1840</v>
      </c>
      <c r="P569" s="127" t="s">
        <v>302</v>
      </c>
      <c r="Q569" s="94" t="e">
        <f>#REF!&amp;" "&amp;#REF!</f>
        <v>#REF!</v>
      </c>
      <c r="R569" s="95" t="s">
        <v>66</v>
      </c>
      <c r="S569" s="57"/>
      <c r="T569" s="57">
        <f t="shared" si="150"/>
        <v>120000000</v>
      </c>
      <c r="U569" s="96" t="str">
        <f t="shared" si="142"/>
        <v>PL</v>
      </c>
      <c r="V569" s="57">
        <v>120000000</v>
      </c>
      <c r="W569" s="128" t="s">
        <v>1031</v>
      </c>
      <c r="X569" s="129" t="s">
        <v>222</v>
      </c>
      <c r="Y569" s="96" t="s">
        <v>139</v>
      </c>
      <c r="Z569" s="88">
        <v>1</v>
      </c>
      <c r="AA569" s="96"/>
      <c r="AB569" s="57">
        <f t="shared" si="143"/>
        <v>350000</v>
      </c>
      <c r="AC569" s="87">
        <f>IF(AND(T569&gt;1,T569&lt;=200000000),'[26]Data Base PAKAI (INPUT)'!$E$24,IF(AND(T569&gt;200000000),'[26]Data Base PAKAI (INPUT)'!$M$24))</f>
        <v>4</v>
      </c>
      <c r="AD569" s="87">
        <f>IF(AND(T569&gt;1,T569&lt;=200000000),'[26]Data Base PAKAI (INPUT)'!$F$24,IF(AND(T569&gt;200000000,T569&lt;=1000000000),'[26]Data Base PAKAI (INPUT)'!$V$24,IF(AND(T569&gt;1000000000),'[26]Data Base PAKAI (INPUT)'!$Z$24)))</f>
        <v>1</v>
      </c>
      <c r="AE569" s="87">
        <f t="shared" si="144"/>
        <v>600000</v>
      </c>
      <c r="AF569" s="87">
        <f>IF(AND(T569&gt;1,T569&lt;=1000000000),'[26]Data Base PAKAI (INPUT)'!$E$25,IF(AND(T569&gt;1000000000,T569&lt;=5000000000),'[26]Data Base PAKAI (INPUT)'!$Y$25,IF(AND(T569&gt;5000000000,T569&lt;=10000000000),'[26]Data Base PAKAI (INPUT)'!$AG$25)))</f>
        <v>3</v>
      </c>
      <c r="AG569" s="87">
        <f>IF(AND(T569&gt;1,T569&lt;=100000000),'[26]Data Base PAKAI (INPUT)'!$F$25,IF(AND(T569&gt;100000000,T569&lt;=200000000),'[26]Data Base PAKAI (INPUT)'!$J$25,IF(AND(T569&gt;200000000,T569&lt;=250000000),'[26]Data Base PAKAI (INPUT)'!$N$25,IF(AND(T569&gt;250000000,T569&lt;=500000000),'[26]Data Base PAKAI (INPUT)'!$R$25,IF(AND(T569&gt;500000000,T569&lt;=1000000000),'[26]Data Base PAKAI (INPUT)'!$V$25,IF(AND(T569&gt;1000000000,T569&lt;=2500000000),'[26]Data Base PAKAI (INPUT)'!$Z$25,IF(AND(T569&gt;2500000000,T569&lt;=5000000000),'[26]Data Base PAKAI (INPUT)'!$AD$25,IF(AND(T569&gt;5000000000,T569&lt;=10000000000),'[26]Data Base PAKAI (INPUT)'!AH2034))))))))</f>
        <v>4</v>
      </c>
      <c r="AH569" s="87">
        <f t="shared" si="145"/>
        <v>1800000</v>
      </c>
      <c r="AI569" s="87">
        <f t="shared" si="146"/>
        <v>4800000</v>
      </c>
      <c r="AJ569" s="99">
        <f t="shared" si="147"/>
        <v>4800000</v>
      </c>
      <c r="AK569" s="57"/>
      <c r="AL569" s="57">
        <f t="shared" si="148"/>
        <v>107650000</v>
      </c>
    </row>
    <row r="570" spans="1:38" ht="43.5" thickBot="1" x14ac:dyDescent="0.3">
      <c r="A570" s="90"/>
      <c r="B570" s="90"/>
      <c r="C570" s="90"/>
      <c r="D570" s="90"/>
      <c r="E570" s="90"/>
      <c r="F570" s="90"/>
      <c r="G570" s="91"/>
      <c r="H570" s="91"/>
      <c r="I570" s="92"/>
      <c r="J570" s="110" t="s">
        <v>1224</v>
      </c>
      <c r="K570" s="92" t="s">
        <v>1229</v>
      </c>
      <c r="L570" s="92" t="e">
        <f>INDEX('[26]GELONDONGAN BM POKIR'!$D:$D,MATCH('KEGIATAN DBMSDA 2022'!K570,'[26]GELONDONGAN BM POKIR'!$D:$D,0))</f>
        <v>#N/A</v>
      </c>
      <c r="M570" s="92" t="str">
        <f t="shared" si="152"/>
        <v>Peningkatan Jalan PGRI 3 sd PGRI 1 Rt 001 Rw 021, Kota Bekasi, Medansatria, Pejuang</v>
      </c>
      <c r="N570" s="92" t="e">
        <f>INDEX([26]!BARU_1[KELURAHAN],MATCH('KEGIATAN DBMSDA 2022'!K570,[26]!BARU_1[JUDUL],0))</f>
        <v>#REF!</v>
      </c>
      <c r="O570" s="93" t="s">
        <v>1840</v>
      </c>
      <c r="P570" s="127"/>
      <c r="Q570" s="94" t="e">
        <f>#REF!&amp;" "&amp;#REF!</f>
        <v>#REF!</v>
      </c>
      <c r="R570" s="95" t="s">
        <v>66</v>
      </c>
      <c r="S570" s="57"/>
      <c r="T570" s="57">
        <f t="shared" si="150"/>
        <v>200000000</v>
      </c>
      <c r="U570" s="96" t="str">
        <f t="shared" si="142"/>
        <v>PL</v>
      </c>
      <c r="V570" s="57">
        <v>200000000</v>
      </c>
      <c r="W570" s="128" t="s">
        <v>1031</v>
      </c>
      <c r="X570" s="129" t="s">
        <v>222</v>
      </c>
      <c r="Y570" s="96" t="s">
        <v>139</v>
      </c>
      <c r="Z570" s="88">
        <v>1</v>
      </c>
      <c r="AA570" s="96"/>
      <c r="AB570" s="57">
        <f t="shared" si="143"/>
        <v>350000</v>
      </c>
      <c r="AC570" s="87">
        <f>IF(AND(T570&gt;1,T570&lt;=200000000),'[26]Data Base PAKAI (INPUT)'!$E$24,IF(AND(T570&gt;200000000),'[26]Data Base PAKAI (INPUT)'!$M$24))</f>
        <v>4</v>
      </c>
      <c r="AD570" s="87">
        <f>IF(AND(T570&gt;1,T570&lt;=200000000),'[26]Data Base PAKAI (INPUT)'!$F$24,IF(AND(T570&gt;200000000,T570&lt;=1000000000),'[26]Data Base PAKAI (INPUT)'!$V$24,IF(AND(T570&gt;1000000000),'[26]Data Base PAKAI (INPUT)'!$Z$24)))</f>
        <v>1</v>
      </c>
      <c r="AE570" s="87">
        <f t="shared" si="144"/>
        <v>600000</v>
      </c>
      <c r="AF570" s="87">
        <f>IF(AND(T570&gt;1,T570&lt;=1000000000),'[26]Data Base PAKAI (INPUT)'!$E$25,IF(AND(T570&gt;1000000000,T570&lt;=5000000000),'[26]Data Base PAKAI (INPUT)'!$Y$25,IF(AND(T570&gt;5000000000,T570&lt;=10000000000),'[26]Data Base PAKAI (INPUT)'!$AG$25)))</f>
        <v>3</v>
      </c>
      <c r="AG570" s="87">
        <f>IF(AND(T570&gt;1,T570&lt;=100000000),'[26]Data Base PAKAI (INPUT)'!$F$25,IF(AND(T570&gt;100000000,T570&lt;=200000000),'[26]Data Base PAKAI (INPUT)'!$J$25,IF(AND(T570&gt;200000000,T570&lt;=250000000),'[26]Data Base PAKAI (INPUT)'!$N$25,IF(AND(T570&gt;250000000,T570&lt;=500000000),'[26]Data Base PAKAI (INPUT)'!$R$25,IF(AND(T570&gt;500000000,T570&lt;=1000000000),'[26]Data Base PAKAI (INPUT)'!$V$25,IF(AND(T570&gt;1000000000,T570&lt;=2500000000),'[26]Data Base PAKAI (INPUT)'!$Z$25,IF(AND(T570&gt;2500000000,T570&lt;=5000000000),'[26]Data Base PAKAI (INPUT)'!$AD$25,IF(AND(T570&gt;5000000000,T570&lt;=10000000000),'[26]Data Base PAKAI (INPUT)'!AH2035))))))))</f>
        <v>4</v>
      </c>
      <c r="AH570" s="87">
        <f t="shared" si="145"/>
        <v>1800000</v>
      </c>
      <c r="AI570" s="87">
        <f t="shared" si="146"/>
        <v>8000000</v>
      </c>
      <c r="AJ570" s="99">
        <f t="shared" si="147"/>
        <v>8000000</v>
      </c>
      <c r="AK570" s="57"/>
      <c r="AL570" s="57">
        <f t="shared" si="148"/>
        <v>181250000</v>
      </c>
    </row>
    <row r="571" spans="1:38" ht="43.5" thickBot="1" x14ac:dyDescent="0.3">
      <c r="A571" s="90"/>
      <c r="B571" s="90"/>
      <c r="C571" s="90"/>
      <c r="D571" s="90"/>
      <c r="E571" s="90"/>
      <c r="F571" s="90"/>
      <c r="G571" s="91"/>
      <c r="H571" s="91"/>
      <c r="I571" s="92"/>
      <c r="J571" s="110" t="s">
        <v>1224</v>
      </c>
      <c r="K571" s="92" t="s">
        <v>1230</v>
      </c>
      <c r="L571" s="92" t="e">
        <f>INDEX('[26]GELONDONGAN BM POKIR'!$D:$D,MATCH('KEGIATAN DBMSDA 2022'!K571,'[26]GELONDONGAN BM POKIR'!$D:$D,0))</f>
        <v>#N/A</v>
      </c>
      <c r="M571" s="92" t="str">
        <f t="shared" si="152"/>
        <v>Peningkatan Jalan jalan utama rt 001 rw 002, Kota Bekasi, Medan satria, medan satria</v>
      </c>
      <c r="N571" s="92" t="e">
        <f>INDEX([26]!BARU_1[KELURAHAN],MATCH('KEGIATAN DBMSDA 2022'!K571,[26]!BARU_1[JUDUL],0))</f>
        <v>#REF!</v>
      </c>
      <c r="O571" s="93" t="s">
        <v>1840</v>
      </c>
      <c r="P571" s="127" t="s">
        <v>229</v>
      </c>
      <c r="Q571" s="94" t="e">
        <f>#REF!&amp;" "&amp;#REF!</f>
        <v>#REF!</v>
      </c>
      <c r="R571" s="95" t="s">
        <v>66</v>
      </c>
      <c r="S571" s="57"/>
      <c r="T571" s="57">
        <f t="shared" si="150"/>
        <v>200000000</v>
      </c>
      <c r="U571" s="96" t="str">
        <f t="shared" si="142"/>
        <v>PL</v>
      </c>
      <c r="V571" s="57">
        <v>200000000</v>
      </c>
      <c r="W571" s="128" t="s">
        <v>1031</v>
      </c>
      <c r="X571" s="129" t="s">
        <v>222</v>
      </c>
      <c r="Y571" s="96" t="s">
        <v>139</v>
      </c>
      <c r="Z571" s="88">
        <v>1</v>
      </c>
      <c r="AA571" s="96"/>
      <c r="AB571" s="57">
        <f t="shared" si="143"/>
        <v>350000</v>
      </c>
      <c r="AC571" s="87">
        <f>IF(AND(T571&gt;1,T571&lt;=200000000),'[26]Data Base PAKAI (INPUT)'!$E$24,IF(AND(T571&gt;200000000),'[26]Data Base PAKAI (INPUT)'!$M$24))</f>
        <v>4</v>
      </c>
      <c r="AD571" s="87">
        <f>IF(AND(T571&gt;1,T571&lt;=200000000),'[26]Data Base PAKAI (INPUT)'!$F$24,IF(AND(T571&gt;200000000,T571&lt;=1000000000),'[26]Data Base PAKAI (INPUT)'!$V$24,IF(AND(T571&gt;1000000000),'[26]Data Base PAKAI (INPUT)'!$Z$24)))</f>
        <v>1</v>
      </c>
      <c r="AE571" s="87">
        <f t="shared" si="144"/>
        <v>600000</v>
      </c>
      <c r="AF571" s="87">
        <f>IF(AND(T571&gt;1,T571&lt;=1000000000),'[26]Data Base PAKAI (INPUT)'!$E$25,IF(AND(T571&gt;1000000000,T571&lt;=5000000000),'[26]Data Base PAKAI (INPUT)'!$Y$25,IF(AND(T571&gt;5000000000,T571&lt;=10000000000),'[26]Data Base PAKAI (INPUT)'!$AG$25)))</f>
        <v>3</v>
      </c>
      <c r="AG571" s="87">
        <f>IF(AND(T571&gt;1,T571&lt;=100000000),'[26]Data Base PAKAI (INPUT)'!$F$25,IF(AND(T571&gt;100000000,T571&lt;=200000000),'[26]Data Base PAKAI (INPUT)'!$J$25,IF(AND(T571&gt;200000000,T571&lt;=250000000),'[26]Data Base PAKAI (INPUT)'!$N$25,IF(AND(T571&gt;250000000,T571&lt;=500000000),'[26]Data Base PAKAI (INPUT)'!$R$25,IF(AND(T571&gt;500000000,T571&lt;=1000000000),'[26]Data Base PAKAI (INPUT)'!$V$25,IF(AND(T571&gt;1000000000,T571&lt;=2500000000),'[26]Data Base PAKAI (INPUT)'!$Z$25,IF(AND(T571&gt;2500000000,T571&lt;=5000000000),'[26]Data Base PAKAI (INPUT)'!$AD$25,IF(AND(T571&gt;5000000000,T571&lt;=10000000000),'[26]Data Base PAKAI (INPUT)'!AH2036))))))))</f>
        <v>4</v>
      </c>
      <c r="AH571" s="87">
        <f t="shared" si="145"/>
        <v>1800000</v>
      </c>
      <c r="AI571" s="87">
        <f t="shared" si="146"/>
        <v>8000000</v>
      </c>
      <c r="AJ571" s="99">
        <f t="shared" si="147"/>
        <v>8000000</v>
      </c>
      <c r="AK571" s="57"/>
      <c r="AL571" s="57">
        <f t="shared" si="148"/>
        <v>181250000</v>
      </c>
    </row>
    <row r="572" spans="1:38" ht="43.5" thickBot="1" x14ac:dyDescent="0.3">
      <c r="A572" s="90"/>
      <c r="B572" s="90"/>
      <c r="C572" s="90"/>
      <c r="D572" s="90"/>
      <c r="E572" s="90"/>
      <c r="F572" s="90"/>
      <c r="G572" s="91"/>
      <c r="H572" s="91"/>
      <c r="I572" s="92"/>
      <c r="J572" s="110" t="s">
        <v>1224</v>
      </c>
      <c r="K572" s="92" t="s">
        <v>1231</v>
      </c>
      <c r="L572" s="92" t="e">
        <f>INDEX('[26]GELONDONGAN BM POKIR'!$D:$D,MATCH('KEGIATAN DBMSDA 2022'!K572,'[26]GELONDONGAN BM POKIR'!$D:$D,0))</f>
        <v>#N/A</v>
      </c>
      <c r="M572" s="92" t="str">
        <f t="shared" si="152"/>
        <v>Peningkatan Jalan RT 01 sd RT 05 RW 11, kota Bekasi, Medan Satria, Medan Satria</v>
      </c>
      <c r="N572" s="92" t="e">
        <f>INDEX([26]!BARU_1[KELURAHAN],MATCH('KEGIATAN DBMSDA 2022'!K572,[26]!BARU_1[JUDUL],0))</f>
        <v>#REF!</v>
      </c>
      <c r="O572" s="93" t="s">
        <v>1840</v>
      </c>
      <c r="P572" s="127"/>
      <c r="Q572" s="94" t="e">
        <f>#REF!&amp;" "&amp;#REF!</f>
        <v>#REF!</v>
      </c>
      <c r="R572" s="95" t="s">
        <v>66</v>
      </c>
      <c r="S572" s="57"/>
      <c r="T572" s="57">
        <f t="shared" si="150"/>
        <v>200000000</v>
      </c>
      <c r="U572" s="96" t="str">
        <f t="shared" si="142"/>
        <v>PL</v>
      </c>
      <c r="V572" s="57">
        <v>200000000</v>
      </c>
      <c r="W572" s="128" t="s">
        <v>1031</v>
      </c>
      <c r="X572" s="129" t="s">
        <v>222</v>
      </c>
      <c r="Y572" s="96" t="s">
        <v>139</v>
      </c>
      <c r="Z572" s="88">
        <v>1</v>
      </c>
      <c r="AA572" s="96"/>
      <c r="AB572" s="57">
        <f t="shared" si="143"/>
        <v>350000</v>
      </c>
      <c r="AC572" s="87">
        <f>IF(AND(T572&gt;1,T572&lt;=200000000),'[26]Data Base PAKAI (INPUT)'!$E$24,IF(AND(T572&gt;200000000),'[26]Data Base PAKAI (INPUT)'!$M$24))</f>
        <v>4</v>
      </c>
      <c r="AD572" s="87">
        <f>IF(AND(T572&gt;1,T572&lt;=200000000),'[26]Data Base PAKAI (INPUT)'!$F$24,IF(AND(T572&gt;200000000,T572&lt;=1000000000),'[26]Data Base PAKAI (INPUT)'!$V$24,IF(AND(T572&gt;1000000000),'[26]Data Base PAKAI (INPUT)'!$Z$24)))</f>
        <v>1</v>
      </c>
      <c r="AE572" s="87">
        <f t="shared" si="144"/>
        <v>600000</v>
      </c>
      <c r="AF572" s="87">
        <f>IF(AND(T572&gt;1,T572&lt;=1000000000),'[26]Data Base PAKAI (INPUT)'!$E$25,IF(AND(T572&gt;1000000000,T572&lt;=5000000000),'[26]Data Base PAKAI (INPUT)'!$Y$25,IF(AND(T572&gt;5000000000,T572&lt;=10000000000),'[26]Data Base PAKAI (INPUT)'!$AG$25)))</f>
        <v>3</v>
      </c>
      <c r="AG572" s="87">
        <f>IF(AND(T572&gt;1,T572&lt;=100000000),'[26]Data Base PAKAI (INPUT)'!$F$25,IF(AND(T572&gt;100000000,T572&lt;=200000000),'[26]Data Base PAKAI (INPUT)'!$J$25,IF(AND(T572&gt;200000000,T572&lt;=250000000),'[26]Data Base PAKAI (INPUT)'!$N$25,IF(AND(T572&gt;250000000,T572&lt;=500000000),'[26]Data Base PAKAI (INPUT)'!$R$25,IF(AND(T572&gt;500000000,T572&lt;=1000000000),'[26]Data Base PAKAI (INPUT)'!$V$25,IF(AND(T572&gt;1000000000,T572&lt;=2500000000),'[26]Data Base PAKAI (INPUT)'!$Z$25,IF(AND(T572&gt;2500000000,T572&lt;=5000000000),'[26]Data Base PAKAI (INPUT)'!$AD$25,IF(AND(T572&gt;5000000000,T572&lt;=10000000000),'[26]Data Base PAKAI (INPUT)'!AH2037))))))))</f>
        <v>4</v>
      </c>
      <c r="AH572" s="87">
        <f t="shared" si="145"/>
        <v>1800000</v>
      </c>
      <c r="AI572" s="87">
        <f t="shared" si="146"/>
        <v>8000000</v>
      </c>
      <c r="AJ572" s="99">
        <f t="shared" si="147"/>
        <v>8000000</v>
      </c>
      <c r="AK572" s="57"/>
      <c r="AL572" s="57">
        <f t="shared" si="148"/>
        <v>181250000</v>
      </c>
    </row>
    <row r="573" spans="1:38" ht="43.5" thickBot="1" x14ac:dyDescent="0.3">
      <c r="A573" s="90"/>
      <c r="B573" s="90"/>
      <c r="C573" s="90"/>
      <c r="D573" s="90"/>
      <c r="E573" s="90"/>
      <c r="F573" s="90"/>
      <c r="G573" s="91"/>
      <c r="H573" s="91"/>
      <c r="I573" s="92"/>
      <c r="J573" s="110" t="s">
        <v>1224</v>
      </c>
      <c r="K573" s="92" t="s">
        <v>1232</v>
      </c>
      <c r="L573" s="92" t="e">
        <f>INDEX('[26]GELONDONGAN BM POKIR'!$D:$D,MATCH('KEGIATAN DBMSDA 2022'!K573,'[26]GELONDONGAN BM POKIR'!$D:$D,0))</f>
        <v>#N/A</v>
      </c>
      <c r="M573" s="92" t="str">
        <f t="shared" si="152"/>
        <v>Peningkatan Jalan Jl. Alamanda 4 RT 09 RW 26, Kota Bekasi, Medan Satria, Pejuang</v>
      </c>
      <c r="N573" s="92" t="e">
        <f>INDEX([26]!BARU_1[KELURAHAN],MATCH('KEGIATAN DBMSDA 2022'!K573,[26]!BARU_1[JUDUL],0))</f>
        <v>#REF!</v>
      </c>
      <c r="O573" s="93" t="s">
        <v>1840</v>
      </c>
      <c r="P573" s="127"/>
      <c r="Q573" s="94" t="e">
        <f>#REF!&amp;" "&amp;#REF!</f>
        <v>#REF!</v>
      </c>
      <c r="R573" s="95" t="s">
        <v>66</v>
      </c>
      <c r="S573" s="57"/>
      <c r="T573" s="57">
        <f t="shared" si="150"/>
        <v>200000000</v>
      </c>
      <c r="U573" s="96" t="str">
        <f t="shared" si="142"/>
        <v>PL</v>
      </c>
      <c r="V573" s="57">
        <v>200000000</v>
      </c>
      <c r="W573" s="128" t="s">
        <v>1031</v>
      </c>
      <c r="X573" s="129" t="s">
        <v>222</v>
      </c>
      <c r="Y573" s="96" t="s">
        <v>139</v>
      </c>
      <c r="Z573" s="88">
        <v>1</v>
      </c>
      <c r="AA573" s="96"/>
      <c r="AB573" s="57">
        <f t="shared" si="143"/>
        <v>350000</v>
      </c>
      <c r="AC573" s="87">
        <f>IF(AND(T573&gt;1,T573&lt;=200000000),'[26]Data Base PAKAI (INPUT)'!$E$24,IF(AND(T573&gt;200000000),'[26]Data Base PAKAI (INPUT)'!$M$24))</f>
        <v>4</v>
      </c>
      <c r="AD573" s="87">
        <f>IF(AND(T573&gt;1,T573&lt;=200000000),'[26]Data Base PAKAI (INPUT)'!$F$24,IF(AND(T573&gt;200000000,T573&lt;=1000000000),'[26]Data Base PAKAI (INPUT)'!$V$24,IF(AND(T573&gt;1000000000),'[26]Data Base PAKAI (INPUT)'!$Z$24)))</f>
        <v>1</v>
      </c>
      <c r="AE573" s="87">
        <f t="shared" si="144"/>
        <v>600000</v>
      </c>
      <c r="AF573" s="87">
        <f>IF(AND(T573&gt;1,T573&lt;=1000000000),'[26]Data Base PAKAI (INPUT)'!$E$25,IF(AND(T573&gt;1000000000,T573&lt;=5000000000),'[26]Data Base PAKAI (INPUT)'!$Y$25,IF(AND(T573&gt;5000000000,T573&lt;=10000000000),'[26]Data Base PAKAI (INPUT)'!$AG$25)))</f>
        <v>3</v>
      </c>
      <c r="AG573" s="87">
        <f>IF(AND(T573&gt;1,T573&lt;=100000000),'[26]Data Base PAKAI (INPUT)'!$F$25,IF(AND(T573&gt;100000000,T573&lt;=200000000),'[26]Data Base PAKAI (INPUT)'!$J$25,IF(AND(T573&gt;200000000,T573&lt;=250000000),'[26]Data Base PAKAI (INPUT)'!$N$25,IF(AND(T573&gt;250000000,T573&lt;=500000000),'[26]Data Base PAKAI (INPUT)'!$R$25,IF(AND(T573&gt;500000000,T573&lt;=1000000000),'[26]Data Base PAKAI (INPUT)'!$V$25,IF(AND(T573&gt;1000000000,T573&lt;=2500000000),'[26]Data Base PAKAI (INPUT)'!$Z$25,IF(AND(T573&gt;2500000000,T573&lt;=5000000000),'[26]Data Base PAKAI (INPUT)'!$AD$25,IF(AND(T573&gt;5000000000,T573&lt;=10000000000),'[26]Data Base PAKAI (INPUT)'!AH2038))))))))</f>
        <v>4</v>
      </c>
      <c r="AH573" s="87">
        <f t="shared" si="145"/>
        <v>1800000</v>
      </c>
      <c r="AI573" s="87">
        <f t="shared" si="146"/>
        <v>8000000</v>
      </c>
      <c r="AJ573" s="99">
        <f t="shared" si="147"/>
        <v>8000000</v>
      </c>
      <c r="AK573" s="57"/>
      <c r="AL573" s="57">
        <f t="shared" si="148"/>
        <v>181250000</v>
      </c>
    </row>
    <row r="574" spans="1:38" ht="43.5" thickBot="1" x14ac:dyDescent="0.3">
      <c r="A574" s="90"/>
      <c r="B574" s="90"/>
      <c r="C574" s="90"/>
      <c r="D574" s="90"/>
      <c r="E574" s="90"/>
      <c r="F574" s="90"/>
      <c r="G574" s="91"/>
      <c r="H574" s="91"/>
      <c r="I574" s="92"/>
      <c r="J574" s="110" t="s">
        <v>1224</v>
      </c>
      <c r="K574" s="92" t="s">
        <v>1233</v>
      </c>
      <c r="L574" s="92" t="e">
        <f>INDEX('[26]GELONDONGAN BM POKIR'!$D:$D,MATCH('KEGIATAN DBMSDA 2022'!K574,'[26]GELONDONGAN BM POKIR'!$D:$D,0))</f>
        <v>#N/A</v>
      </c>
      <c r="M574" s="92" t="str">
        <f t="shared" si="152"/>
        <v>Peningkatan Jalan RT 07 RW 25 THB, Kota Bekasi, Medan Satria, Pejuang</v>
      </c>
      <c r="N574" s="92" t="e">
        <f>INDEX([26]!BARU_1[KELURAHAN],MATCH('KEGIATAN DBMSDA 2022'!K574,[26]!BARU_1[JUDUL],0))</f>
        <v>#REF!</v>
      </c>
      <c r="O574" s="93" t="s">
        <v>1840</v>
      </c>
      <c r="P574" s="127"/>
      <c r="Q574" s="94" t="e">
        <f>#REF!&amp;" "&amp;#REF!</f>
        <v>#REF!</v>
      </c>
      <c r="R574" s="95" t="s">
        <v>66</v>
      </c>
      <c r="S574" s="57"/>
      <c r="T574" s="57">
        <f t="shared" si="150"/>
        <v>120000000</v>
      </c>
      <c r="U574" s="96" t="str">
        <f t="shared" si="142"/>
        <v>PL</v>
      </c>
      <c r="V574" s="57">
        <v>120000000</v>
      </c>
      <c r="W574" s="128" t="s">
        <v>1031</v>
      </c>
      <c r="X574" s="129" t="s">
        <v>222</v>
      </c>
      <c r="Y574" s="96" t="s">
        <v>139</v>
      </c>
      <c r="Z574" s="88">
        <v>1</v>
      </c>
      <c r="AA574" s="96"/>
      <c r="AB574" s="57">
        <f t="shared" si="143"/>
        <v>350000</v>
      </c>
      <c r="AC574" s="87">
        <f>IF(AND(T574&gt;1,T574&lt;=200000000),'[26]Data Base PAKAI (INPUT)'!$E$24,IF(AND(T574&gt;200000000),'[26]Data Base PAKAI (INPUT)'!$M$24))</f>
        <v>4</v>
      </c>
      <c r="AD574" s="87">
        <f>IF(AND(T574&gt;1,T574&lt;=200000000),'[26]Data Base PAKAI (INPUT)'!$F$24,IF(AND(T574&gt;200000000,T574&lt;=1000000000),'[26]Data Base PAKAI (INPUT)'!$V$24,IF(AND(T574&gt;1000000000),'[26]Data Base PAKAI (INPUT)'!$Z$24)))</f>
        <v>1</v>
      </c>
      <c r="AE574" s="87">
        <f t="shared" si="144"/>
        <v>600000</v>
      </c>
      <c r="AF574" s="87">
        <f>IF(AND(T574&gt;1,T574&lt;=1000000000),'[26]Data Base PAKAI (INPUT)'!$E$25,IF(AND(T574&gt;1000000000,T574&lt;=5000000000),'[26]Data Base PAKAI (INPUT)'!$Y$25,IF(AND(T574&gt;5000000000,T574&lt;=10000000000),'[26]Data Base PAKAI (INPUT)'!$AG$25)))</f>
        <v>3</v>
      </c>
      <c r="AG574" s="87">
        <f>IF(AND(T574&gt;1,T574&lt;=100000000),'[26]Data Base PAKAI (INPUT)'!$F$25,IF(AND(T574&gt;100000000,T574&lt;=200000000),'[26]Data Base PAKAI (INPUT)'!$J$25,IF(AND(T574&gt;200000000,T574&lt;=250000000),'[26]Data Base PAKAI (INPUT)'!$N$25,IF(AND(T574&gt;250000000,T574&lt;=500000000),'[26]Data Base PAKAI (INPUT)'!$R$25,IF(AND(T574&gt;500000000,T574&lt;=1000000000),'[26]Data Base PAKAI (INPUT)'!$V$25,IF(AND(T574&gt;1000000000,T574&lt;=2500000000),'[26]Data Base PAKAI (INPUT)'!$Z$25,IF(AND(T574&gt;2500000000,T574&lt;=5000000000),'[26]Data Base PAKAI (INPUT)'!$AD$25,IF(AND(T574&gt;5000000000,T574&lt;=10000000000),'[26]Data Base PAKAI (INPUT)'!AH2039))))))))</f>
        <v>4</v>
      </c>
      <c r="AH574" s="87">
        <f t="shared" si="145"/>
        <v>1800000</v>
      </c>
      <c r="AI574" s="87">
        <f t="shared" si="146"/>
        <v>4800000</v>
      </c>
      <c r="AJ574" s="99">
        <f t="shared" si="147"/>
        <v>4800000</v>
      </c>
      <c r="AK574" s="57"/>
      <c r="AL574" s="57">
        <f t="shared" si="148"/>
        <v>107650000</v>
      </c>
    </row>
    <row r="575" spans="1:38" ht="43.5" thickBot="1" x14ac:dyDescent="0.3">
      <c r="A575" s="90"/>
      <c r="B575" s="90"/>
      <c r="C575" s="90"/>
      <c r="D575" s="90"/>
      <c r="E575" s="90"/>
      <c r="F575" s="90"/>
      <c r="G575" s="91"/>
      <c r="H575" s="91"/>
      <c r="I575" s="92"/>
      <c r="J575" s="110" t="s">
        <v>1224</v>
      </c>
      <c r="K575" s="92" t="s">
        <v>1234</v>
      </c>
      <c r="L575" s="92" t="e">
        <f>INDEX('[26]GELONDONGAN BM POKIR'!$D:$D,MATCH('KEGIATAN DBMSDA 2022'!K575,'[26]GELONDONGAN BM POKIR'!$D:$D,0))</f>
        <v>#N/A</v>
      </c>
      <c r="M575" s="92" t="str">
        <f t="shared" si="152"/>
        <v>Peningkatan Jalan RT 07 RW 016 Harapan Indah (Depan SMAN 10), Kota Bekasi, Medan Satria, Pejuang</v>
      </c>
      <c r="N575" s="92" t="e">
        <f>INDEX([26]!BARU_1[KELURAHAN],MATCH('KEGIATAN DBMSDA 2022'!K575,[26]!BARU_1[JUDUL],0))</f>
        <v>#REF!</v>
      </c>
      <c r="O575" s="93" t="s">
        <v>1840</v>
      </c>
      <c r="P575" s="127"/>
      <c r="Q575" s="94" t="e">
        <f>#REF!&amp;" "&amp;#REF!</f>
        <v>#REF!</v>
      </c>
      <c r="R575" s="95" t="s">
        <v>66</v>
      </c>
      <c r="S575" s="57"/>
      <c r="T575" s="57">
        <f t="shared" si="150"/>
        <v>200000000</v>
      </c>
      <c r="U575" s="96" t="str">
        <f t="shared" si="142"/>
        <v>PL</v>
      </c>
      <c r="V575" s="57">
        <v>200000000</v>
      </c>
      <c r="W575" s="128" t="s">
        <v>1031</v>
      </c>
      <c r="X575" s="129" t="s">
        <v>222</v>
      </c>
      <c r="Y575" s="96" t="s">
        <v>139</v>
      </c>
      <c r="Z575" s="88">
        <v>1</v>
      </c>
      <c r="AA575" s="96"/>
      <c r="AB575" s="57">
        <f t="shared" si="143"/>
        <v>350000</v>
      </c>
      <c r="AC575" s="87">
        <f>IF(AND(T575&gt;1,T575&lt;=200000000),'[26]Data Base PAKAI (INPUT)'!$E$24,IF(AND(T575&gt;200000000),'[26]Data Base PAKAI (INPUT)'!$M$24))</f>
        <v>4</v>
      </c>
      <c r="AD575" s="87">
        <f>IF(AND(T575&gt;1,T575&lt;=200000000),'[26]Data Base PAKAI (INPUT)'!$F$24,IF(AND(T575&gt;200000000,T575&lt;=1000000000),'[26]Data Base PAKAI (INPUT)'!$V$24,IF(AND(T575&gt;1000000000),'[26]Data Base PAKAI (INPUT)'!$Z$24)))</f>
        <v>1</v>
      </c>
      <c r="AE575" s="87">
        <f t="shared" si="144"/>
        <v>600000</v>
      </c>
      <c r="AF575" s="87">
        <f>IF(AND(T575&gt;1,T575&lt;=1000000000),'[26]Data Base PAKAI (INPUT)'!$E$25,IF(AND(T575&gt;1000000000,T575&lt;=5000000000),'[26]Data Base PAKAI (INPUT)'!$Y$25,IF(AND(T575&gt;5000000000,T575&lt;=10000000000),'[26]Data Base PAKAI (INPUT)'!$AG$25)))</f>
        <v>3</v>
      </c>
      <c r="AG575" s="87">
        <f>IF(AND(T575&gt;1,T575&lt;=100000000),'[26]Data Base PAKAI (INPUT)'!$F$25,IF(AND(T575&gt;100000000,T575&lt;=200000000),'[26]Data Base PAKAI (INPUT)'!$J$25,IF(AND(T575&gt;200000000,T575&lt;=250000000),'[26]Data Base PAKAI (INPUT)'!$N$25,IF(AND(T575&gt;250000000,T575&lt;=500000000),'[26]Data Base PAKAI (INPUT)'!$R$25,IF(AND(T575&gt;500000000,T575&lt;=1000000000),'[26]Data Base PAKAI (INPUT)'!$V$25,IF(AND(T575&gt;1000000000,T575&lt;=2500000000),'[26]Data Base PAKAI (INPUT)'!$Z$25,IF(AND(T575&gt;2500000000,T575&lt;=5000000000),'[26]Data Base PAKAI (INPUT)'!$AD$25,IF(AND(T575&gt;5000000000,T575&lt;=10000000000),'[26]Data Base PAKAI (INPUT)'!AH2040))))))))</f>
        <v>4</v>
      </c>
      <c r="AH575" s="87">
        <f t="shared" si="145"/>
        <v>1800000</v>
      </c>
      <c r="AI575" s="87">
        <f t="shared" si="146"/>
        <v>8000000</v>
      </c>
      <c r="AJ575" s="99">
        <f t="shared" si="147"/>
        <v>8000000</v>
      </c>
      <c r="AK575" s="57"/>
      <c r="AL575" s="57">
        <f t="shared" si="148"/>
        <v>181250000</v>
      </c>
    </row>
    <row r="576" spans="1:38" ht="43.5" thickBot="1" x14ac:dyDescent="0.3">
      <c r="A576" s="90"/>
      <c r="B576" s="90"/>
      <c r="C576" s="90"/>
      <c r="D576" s="90"/>
      <c r="E576" s="90"/>
      <c r="F576" s="90"/>
      <c r="G576" s="91"/>
      <c r="H576" s="91"/>
      <c r="I576" s="92"/>
      <c r="J576" s="110" t="s">
        <v>1224</v>
      </c>
      <c r="K576" s="92" t="s">
        <v>1235</v>
      </c>
      <c r="L576" s="92" t="e">
        <f>INDEX('[26]GELONDONGAN BM POKIR'!$D:$D,MATCH('KEGIATAN DBMSDA 2022'!K576,'[26]GELONDONGAN BM POKIR'!$D:$D,0))</f>
        <v>#N/A</v>
      </c>
      <c r="M576" s="92" t="str">
        <f t="shared" si="152"/>
        <v>Peningkatan Jalan RT 001 rw 003 perumahan RS Islam Harapan Jaya, Kota Bekasi, Bekasi Utara, Harapan Jaya</v>
      </c>
      <c r="N576" s="92" t="e">
        <f>INDEX([26]!BARU_1[KELURAHAN],MATCH('KEGIATAN DBMSDA 2022'!K576,[26]!BARU_1[JUDUL],0))</f>
        <v>#REF!</v>
      </c>
      <c r="O576" s="93" t="s">
        <v>201</v>
      </c>
      <c r="P576" s="127" t="s">
        <v>229</v>
      </c>
      <c r="Q576" s="94" t="e">
        <f>#REF!&amp;" "&amp;#REF!</f>
        <v>#REF!</v>
      </c>
      <c r="R576" s="95" t="s">
        <v>66</v>
      </c>
      <c r="S576" s="57"/>
      <c r="T576" s="57">
        <f t="shared" si="150"/>
        <v>200000000</v>
      </c>
      <c r="U576" s="96" t="str">
        <f t="shared" si="142"/>
        <v>PL</v>
      </c>
      <c r="V576" s="57">
        <v>200000000</v>
      </c>
      <c r="W576" s="128" t="s">
        <v>1031</v>
      </c>
      <c r="X576" s="129" t="s">
        <v>222</v>
      </c>
      <c r="Y576" s="96" t="s">
        <v>139</v>
      </c>
      <c r="Z576" s="88">
        <v>1</v>
      </c>
      <c r="AA576" s="96"/>
      <c r="AB576" s="57">
        <f t="shared" si="143"/>
        <v>350000</v>
      </c>
      <c r="AC576" s="87">
        <f>IF(AND(T576&gt;1,T576&lt;=200000000),'[26]Data Base PAKAI (INPUT)'!$E$24,IF(AND(T576&gt;200000000),'[26]Data Base PAKAI (INPUT)'!$M$24))</f>
        <v>4</v>
      </c>
      <c r="AD576" s="87">
        <f>IF(AND(T576&gt;1,T576&lt;=200000000),'[26]Data Base PAKAI (INPUT)'!$F$24,IF(AND(T576&gt;200000000,T576&lt;=1000000000),'[26]Data Base PAKAI (INPUT)'!$V$24,IF(AND(T576&gt;1000000000),'[26]Data Base PAKAI (INPUT)'!$Z$24)))</f>
        <v>1</v>
      </c>
      <c r="AE576" s="87">
        <f t="shared" si="144"/>
        <v>600000</v>
      </c>
      <c r="AF576" s="87">
        <f>IF(AND(T576&gt;1,T576&lt;=1000000000),'[26]Data Base PAKAI (INPUT)'!$E$25,IF(AND(T576&gt;1000000000,T576&lt;=5000000000),'[26]Data Base PAKAI (INPUT)'!$Y$25,IF(AND(T576&gt;5000000000,T576&lt;=10000000000),'[26]Data Base PAKAI (INPUT)'!$AG$25)))</f>
        <v>3</v>
      </c>
      <c r="AG576" s="87">
        <f>IF(AND(T576&gt;1,T576&lt;=100000000),'[26]Data Base PAKAI (INPUT)'!$F$25,IF(AND(T576&gt;100000000,T576&lt;=200000000),'[26]Data Base PAKAI (INPUT)'!$J$25,IF(AND(T576&gt;200000000,T576&lt;=250000000),'[26]Data Base PAKAI (INPUT)'!$N$25,IF(AND(T576&gt;250000000,T576&lt;=500000000),'[26]Data Base PAKAI (INPUT)'!$R$25,IF(AND(T576&gt;500000000,T576&lt;=1000000000),'[26]Data Base PAKAI (INPUT)'!$V$25,IF(AND(T576&gt;1000000000,T576&lt;=2500000000),'[26]Data Base PAKAI (INPUT)'!$Z$25,IF(AND(T576&gt;2500000000,T576&lt;=5000000000),'[26]Data Base PAKAI (INPUT)'!$AD$25,IF(AND(T576&gt;5000000000,T576&lt;=10000000000),'[26]Data Base PAKAI (INPUT)'!AH2041))))))))</f>
        <v>4</v>
      </c>
      <c r="AH576" s="87">
        <f t="shared" si="145"/>
        <v>1800000</v>
      </c>
      <c r="AI576" s="87">
        <f t="shared" si="146"/>
        <v>8000000</v>
      </c>
      <c r="AJ576" s="99">
        <f t="shared" si="147"/>
        <v>8000000</v>
      </c>
      <c r="AK576" s="57"/>
      <c r="AL576" s="57">
        <f t="shared" si="148"/>
        <v>181250000</v>
      </c>
    </row>
    <row r="577" spans="1:38" ht="43.5" thickBot="1" x14ac:dyDescent="0.3">
      <c r="A577" s="90"/>
      <c r="B577" s="90"/>
      <c r="C577" s="90"/>
      <c r="D577" s="90"/>
      <c r="E577" s="90"/>
      <c r="F577" s="90"/>
      <c r="G577" s="91"/>
      <c r="H577" s="91"/>
      <c r="I577" s="92"/>
      <c r="J577" s="110" t="s">
        <v>1224</v>
      </c>
      <c r="K577" s="92" t="s">
        <v>1236</v>
      </c>
      <c r="L577" s="92" t="e">
        <f>INDEX('[26]GELONDONGAN BM POKIR'!$D:$D,MATCH('KEGIATAN DBMSDA 2022'!K577,'[26]GELONDONGAN BM POKIR'!$D:$D,0))</f>
        <v>#N/A</v>
      </c>
      <c r="M577" s="92" t="str">
        <f t="shared" si="152"/>
        <v>Peningkatan Jalan RT 004 rw 006 Tityan Kencana, Kota Bekasi, Bekasi Utara, Marga Mulya</v>
      </c>
      <c r="N577" s="92" t="e">
        <f>INDEX([26]!BARU_1[KELURAHAN],MATCH('KEGIATAN DBMSDA 2022'!K577,[26]!BARU_1[JUDUL],0))</f>
        <v>#REF!</v>
      </c>
      <c r="O577" s="93" t="s">
        <v>201</v>
      </c>
      <c r="P577" s="127" t="s">
        <v>229</v>
      </c>
      <c r="Q577" s="94" t="e">
        <f>#REF!&amp;" "&amp;#REF!</f>
        <v>#REF!</v>
      </c>
      <c r="R577" s="95" t="s">
        <v>66</v>
      </c>
      <c r="S577" s="57"/>
      <c r="T577" s="57">
        <f t="shared" si="150"/>
        <v>120000000</v>
      </c>
      <c r="U577" s="96" t="str">
        <f t="shared" si="142"/>
        <v>PL</v>
      </c>
      <c r="V577" s="57">
        <v>120000000</v>
      </c>
      <c r="W577" s="128" t="s">
        <v>1031</v>
      </c>
      <c r="X577" s="129" t="s">
        <v>222</v>
      </c>
      <c r="Y577" s="96" t="s">
        <v>139</v>
      </c>
      <c r="Z577" s="88">
        <v>1</v>
      </c>
      <c r="AA577" s="96"/>
      <c r="AB577" s="57">
        <f t="shared" si="143"/>
        <v>350000</v>
      </c>
      <c r="AC577" s="87">
        <f>IF(AND(T577&gt;1,T577&lt;=200000000),'[26]Data Base PAKAI (INPUT)'!$E$24,IF(AND(T577&gt;200000000),'[26]Data Base PAKAI (INPUT)'!$M$24))</f>
        <v>4</v>
      </c>
      <c r="AD577" s="87">
        <f>IF(AND(T577&gt;1,T577&lt;=200000000),'[26]Data Base PAKAI (INPUT)'!$F$24,IF(AND(T577&gt;200000000,T577&lt;=1000000000),'[26]Data Base PAKAI (INPUT)'!$V$24,IF(AND(T577&gt;1000000000),'[26]Data Base PAKAI (INPUT)'!$Z$24)))</f>
        <v>1</v>
      </c>
      <c r="AE577" s="87">
        <f t="shared" si="144"/>
        <v>600000</v>
      </c>
      <c r="AF577" s="87">
        <f>IF(AND(T577&gt;1,T577&lt;=1000000000),'[26]Data Base PAKAI (INPUT)'!$E$25,IF(AND(T577&gt;1000000000,T577&lt;=5000000000),'[26]Data Base PAKAI (INPUT)'!$Y$25,IF(AND(T577&gt;5000000000,T577&lt;=10000000000),'[26]Data Base PAKAI (INPUT)'!$AG$25)))</f>
        <v>3</v>
      </c>
      <c r="AG577" s="87">
        <f>IF(AND(T577&gt;1,T577&lt;=100000000),'[26]Data Base PAKAI (INPUT)'!$F$25,IF(AND(T577&gt;100000000,T577&lt;=200000000),'[26]Data Base PAKAI (INPUT)'!$J$25,IF(AND(T577&gt;200000000,T577&lt;=250000000),'[26]Data Base PAKAI (INPUT)'!$N$25,IF(AND(T577&gt;250000000,T577&lt;=500000000),'[26]Data Base PAKAI (INPUT)'!$R$25,IF(AND(T577&gt;500000000,T577&lt;=1000000000),'[26]Data Base PAKAI (INPUT)'!$V$25,IF(AND(T577&gt;1000000000,T577&lt;=2500000000),'[26]Data Base PAKAI (INPUT)'!$Z$25,IF(AND(T577&gt;2500000000,T577&lt;=5000000000),'[26]Data Base PAKAI (INPUT)'!$AD$25,IF(AND(T577&gt;5000000000,T577&lt;=10000000000),'[26]Data Base PAKAI (INPUT)'!AH2042))))))))</f>
        <v>4</v>
      </c>
      <c r="AH577" s="87">
        <f t="shared" si="145"/>
        <v>1800000</v>
      </c>
      <c r="AI577" s="87">
        <f t="shared" si="146"/>
        <v>4800000</v>
      </c>
      <c r="AJ577" s="99">
        <f t="shared" si="147"/>
        <v>4800000</v>
      </c>
      <c r="AK577" s="57"/>
      <c r="AL577" s="57">
        <f t="shared" si="148"/>
        <v>107650000</v>
      </c>
    </row>
    <row r="578" spans="1:38" ht="43.5" thickBot="1" x14ac:dyDescent="0.3">
      <c r="A578" s="90"/>
      <c r="B578" s="90"/>
      <c r="C578" s="90"/>
      <c r="D578" s="90"/>
      <c r="E578" s="90"/>
      <c r="F578" s="90"/>
      <c r="G578" s="91"/>
      <c r="H578" s="91"/>
      <c r="I578" s="92"/>
      <c r="J578" s="151" t="s">
        <v>1224</v>
      </c>
      <c r="K578" s="92" t="s">
        <v>1237</v>
      </c>
      <c r="L578" s="92" t="e">
        <f>INDEX('[26]GELONDONGAN BM POKIR'!$D:$D,MATCH('KEGIATAN DBMSDA 2022'!K578,'[26]GELONDONGAN BM POKIR'!$D:$D,0))</f>
        <v>#N/A</v>
      </c>
      <c r="M578" s="92" t="str">
        <f t="shared" si="152"/>
        <v>Peningkatan Jalan Rt 003 Rw 009, Kota Bekasi, Bantargebang, Ciketingudik</v>
      </c>
      <c r="N578" s="92" t="e">
        <f>INDEX([26]!BARU_1[KELURAHAN],MATCH('KEGIATAN DBMSDA 2022'!K578,[26]!BARU_1[JUDUL],0))</f>
        <v>#REF!</v>
      </c>
      <c r="O578" s="93" t="s">
        <v>1841</v>
      </c>
      <c r="P578" s="127" t="s">
        <v>229</v>
      </c>
      <c r="Q578" s="94" t="e">
        <f>#REF!&amp;" "&amp;#REF!</f>
        <v>#REF!</v>
      </c>
      <c r="R578" s="95" t="s">
        <v>66</v>
      </c>
      <c r="S578" s="57"/>
      <c r="T578" s="57">
        <f t="shared" si="150"/>
        <v>105000000</v>
      </c>
      <c r="U578" s="96" t="str">
        <f t="shared" si="142"/>
        <v>PL</v>
      </c>
      <c r="V578" s="57">
        <v>105000000</v>
      </c>
      <c r="W578" s="128" t="s">
        <v>274</v>
      </c>
      <c r="X578" s="129" t="s">
        <v>222</v>
      </c>
      <c r="Y578" s="96" t="s">
        <v>139</v>
      </c>
      <c r="Z578" s="88">
        <v>1</v>
      </c>
      <c r="AA578" s="96"/>
      <c r="AB578" s="57">
        <f t="shared" si="143"/>
        <v>350000</v>
      </c>
      <c r="AC578" s="87">
        <f>IF(AND(T578&gt;1,T578&lt;=200000000),'[26]Data Base PAKAI (INPUT)'!$E$24,IF(AND(T578&gt;200000000),'[26]Data Base PAKAI (INPUT)'!$M$24))</f>
        <v>4</v>
      </c>
      <c r="AD578" s="87">
        <f>IF(AND(T578&gt;1,T578&lt;=200000000),'[26]Data Base PAKAI (INPUT)'!$F$24,IF(AND(T578&gt;200000000,T578&lt;=1000000000),'[26]Data Base PAKAI (INPUT)'!$V$24,IF(AND(T578&gt;1000000000),'[26]Data Base PAKAI (INPUT)'!$Z$24)))</f>
        <v>1</v>
      </c>
      <c r="AE578" s="87">
        <f t="shared" si="144"/>
        <v>600000</v>
      </c>
      <c r="AF578" s="87">
        <f>IF(AND(T578&gt;1,T578&lt;=1000000000),'[26]Data Base PAKAI (INPUT)'!$E$25,IF(AND(T578&gt;1000000000,T578&lt;=5000000000),'[26]Data Base PAKAI (INPUT)'!$Y$25,IF(AND(T578&gt;5000000000,T578&lt;=10000000000),'[26]Data Base PAKAI (INPUT)'!$AG$25)))</f>
        <v>3</v>
      </c>
      <c r="AG578" s="87">
        <f>IF(AND(T578&gt;1,T578&lt;=100000000),'[26]Data Base PAKAI (INPUT)'!$F$25,IF(AND(T578&gt;100000000,T578&lt;=200000000),'[26]Data Base PAKAI (INPUT)'!$J$25,IF(AND(T578&gt;200000000,T578&lt;=250000000),'[26]Data Base PAKAI (INPUT)'!$N$25,IF(AND(T578&gt;250000000,T578&lt;=500000000),'[26]Data Base PAKAI (INPUT)'!$R$25,IF(AND(T578&gt;500000000,T578&lt;=1000000000),'[26]Data Base PAKAI (INPUT)'!$V$25,IF(AND(T578&gt;1000000000,T578&lt;=2500000000),'[26]Data Base PAKAI (INPUT)'!$Z$25,IF(AND(T578&gt;2500000000,T578&lt;=5000000000),'[26]Data Base PAKAI (INPUT)'!$AD$25,IF(AND(T578&gt;5000000000,T578&lt;=10000000000),'[26]Data Base PAKAI (INPUT)'!AH2043))))))))</f>
        <v>4</v>
      </c>
      <c r="AH578" s="87">
        <f t="shared" si="145"/>
        <v>1800000</v>
      </c>
      <c r="AI578" s="87">
        <f t="shared" si="146"/>
        <v>4200000</v>
      </c>
      <c r="AJ578" s="99">
        <f t="shared" si="147"/>
        <v>4200000</v>
      </c>
      <c r="AK578" s="57"/>
      <c r="AL578" s="57">
        <f t="shared" si="148"/>
        <v>93850000</v>
      </c>
    </row>
    <row r="579" spans="1:38" ht="43.5" thickBot="1" x14ac:dyDescent="0.3">
      <c r="A579" s="90"/>
      <c r="B579" s="90"/>
      <c r="C579" s="90"/>
      <c r="D579" s="90"/>
      <c r="E579" s="90"/>
      <c r="F579" s="90"/>
      <c r="G579" s="91"/>
      <c r="H579" s="91"/>
      <c r="I579" s="92"/>
      <c r="J579" s="151" t="s">
        <v>1224</v>
      </c>
      <c r="K579" s="92" t="s">
        <v>1238</v>
      </c>
      <c r="L579" s="92" t="e">
        <f>INDEX('[26]GELONDONGAN BM POKIR'!$D:$D,MATCH('KEGIATAN DBMSDA 2022'!K579,'[26]GELONDONGAN BM POKIR'!$D:$D,0))</f>
        <v>#N/A</v>
      </c>
      <c r="M579" s="92" t="str">
        <f t="shared" si="152"/>
        <v>Peningkatan Jalan Rt 005-Rt 006 Rw 011, Kota Bekasi, Bantargebang, Sumurbatu</v>
      </c>
      <c r="N579" s="92" t="e">
        <f>INDEX([26]!BARU_1[KELURAHAN],MATCH('KEGIATAN DBMSDA 2022'!K579,[26]!BARU_1[JUDUL],0))</f>
        <v>#REF!</v>
      </c>
      <c r="O579" s="93" t="s">
        <v>1841</v>
      </c>
      <c r="P579" s="127" t="s">
        <v>249</v>
      </c>
      <c r="Q579" s="94" t="e">
        <f>#REF!&amp;" "&amp;#REF!</f>
        <v>#REF!</v>
      </c>
      <c r="R579" s="95" t="s">
        <v>66</v>
      </c>
      <c r="S579" s="57"/>
      <c r="T579" s="57">
        <f t="shared" si="150"/>
        <v>200000000</v>
      </c>
      <c r="U579" s="96" t="str">
        <f t="shared" si="142"/>
        <v>PL</v>
      </c>
      <c r="V579" s="57">
        <v>200000000</v>
      </c>
      <c r="W579" s="128" t="s">
        <v>274</v>
      </c>
      <c r="X579" s="129" t="s">
        <v>222</v>
      </c>
      <c r="Y579" s="96" t="s">
        <v>139</v>
      </c>
      <c r="Z579" s="88">
        <v>1</v>
      </c>
      <c r="AA579" s="96"/>
      <c r="AB579" s="57">
        <f t="shared" si="143"/>
        <v>350000</v>
      </c>
      <c r="AC579" s="87">
        <f>IF(AND(T579&gt;1,T579&lt;=200000000),'[26]Data Base PAKAI (INPUT)'!$E$24,IF(AND(T579&gt;200000000),'[26]Data Base PAKAI (INPUT)'!$M$24))</f>
        <v>4</v>
      </c>
      <c r="AD579" s="87">
        <f>IF(AND(T579&gt;1,T579&lt;=200000000),'[26]Data Base PAKAI (INPUT)'!$F$24,IF(AND(T579&gt;200000000,T579&lt;=1000000000),'[26]Data Base PAKAI (INPUT)'!$V$24,IF(AND(T579&gt;1000000000),'[26]Data Base PAKAI (INPUT)'!$Z$24)))</f>
        <v>1</v>
      </c>
      <c r="AE579" s="87">
        <f t="shared" si="144"/>
        <v>600000</v>
      </c>
      <c r="AF579" s="87">
        <f>IF(AND(T579&gt;1,T579&lt;=1000000000),'[26]Data Base PAKAI (INPUT)'!$E$25,IF(AND(T579&gt;1000000000,T579&lt;=5000000000),'[26]Data Base PAKAI (INPUT)'!$Y$25,IF(AND(T579&gt;5000000000,T579&lt;=10000000000),'[26]Data Base PAKAI (INPUT)'!$AG$25)))</f>
        <v>3</v>
      </c>
      <c r="AG579" s="87">
        <f>IF(AND(T579&gt;1,T579&lt;=100000000),'[26]Data Base PAKAI (INPUT)'!$F$25,IF(AND(T579&gt;100000000,T579&lt;=200000000),'[26]Data Base PAKAI (INPUT)'!$J$25,IF(AND(T579&gt;200000000,T579&lt;=250000000),'[26]Data Base PAKAI (INPUT)'!$N$25,IF(AND(T579&gt;250000000,T579&lt;=500000000),'[26]Data Base PAKAI (INPUT)'!$R$25,IF(AND(T579&gt;500000000,T579&lt;=1000000000),'[26]Data Base PAKAI (INPUT)'!$V$25,IF(AND(T579&gt;1000000000,T579&lt;=2500000000),'[26]Data Base PAKAI (INPUT)'!$Z$25,IF(AND(T579&gt;2500000000,T579&lt;=5000000000),'[26]Data Base PAKAI (INPUT)'!$AD$25,IF(AND(T579&gt;5000000000,T579&lt;=10000000000),'[26]Data Base PAKAI (INPUT)'!AH2044))))))))</f>
        <v>4</v>
      </c>
      <c r="AH579" s="87">
        <f t="shared" si="145"/>
        <v>1800000</v>
      </c>
      <c r="AI579" s="87">
        <f t="shared" si="146"/>
        <v>8000000</v>
      </c>
      <c r="AJ579" s="99">
        <f t="shared" si="147"/>
        <v>8000000</v>
      </c>
      <c r="AK579" s="57"/>
      <c r="AL579" s="57">
        <f t="shared" si="148"/>
        <v>181250000</v>
      </c>
    </row>
    <row r="580" spans="1:38" ht="43.5" thickBot="1" x14ac:dyDescent="0.3">
      <c r="A580" s="90"/>
      <c r="B580" s="90"/>
      <c r="C580" s="90"/>
      <c r="D580" s="90"/>
      <c r="E580" s="90"/>
      <c r="F580" s="90"/>
      <c r="G580" s="91"/>
      <c r="H580" s="91"/>
      <c r="I580" s="92"/>
      <c r="J580" s="110" t="s">
        <v>1224</v>
      </c>
      <c r="K580" s="92" t="s">
        <v>1239</v>
      </c>
      <c r="L580" s="92" t="e">
        <f>INDEX('[26]GELONDONGAN BM POKIR'!$D:$D,MATCH('KEGIATAN DBMSDA 2022'!K580,'[26]GELONDONGAN BM POKIR'!$D:$D,0))</f>
        <v>#N/A</v>
      </c>
      <c r="M580" s="92" t="str">
        <f t="shared" si="152"/>
        <v>Peningkatan Jalan Blok R Dukuh Zamrud RW 012, Kota Bekasi, Mustikajaya, Padurenan</v>
      </c>
      <c r="N580" s="92" t="e">
        <f>INDEX([26]!BARU_1[KELURAHAN],MATCH('KEGIATAN DBMSDA 2022'!K580,[26]!BARU_1[JUDUL],0))</f>
        <v>#REF!</v>
      </c>
      <c r="O580" s="93" t="s">
        <v>127</v>
      </c>
      <c r="P580" s="127" t="s">
        <v>302</v>
      </c>
      <c r="Q580" s="94" t="e">
        <f>#REF!&amp;" "&amp;#REF!</f>
        <v>#REF!</v>
      </c>
      <c r="R580" s="95" t="s">
        <v>66</v>
      </c>
      <c r="S580" s="57"/>
      <c r="T580" s="57">
        <f t="shared" si="150"/>
        <v>100000000</v>
      </c>
      <c r="U580" s="96" t="str">
        <f t="shared" si="142"/>
        <v>PL</v>
      </c>
      <c r="V580" s="57">
        <v>100000000</v>
      </c>
      <c r="W580" s="128" t="s">
        <v>274</v>
      </c>
      <c r="X580" s="129" t="s">
        <v>222</v>
      </c>
      <c r="Y580" s="96" t="s">
        <v>139</v>
      </c>
      <c r="Z580" s="88">
        <v>1</v>
      </c>
      <c r="AA580" s="96"/>
      <c r="AB580" s="57">
        <f t="shared" si="143"/>
        <v>350000</v>
      </c>
      <c r="AC580" s="87">
        <f>IF(AND(T580&gt;1,T580&lt;=200000000),'[26]Data Base PAKAI (INPUT)'!$E$24,IF(AND(T580&gt;200000000),'[26]Data Base PAKAI (INPUT)'!$M$24))</f>
        <v>4</v>
      </c>
      <c r="AD580" s="87">
        <f>IF(AND(T580&gt;1,T580&lt;=200000000),'[26]Data Base PAKAI (INPUT)'!$F$24,IF(AND(T580&gt;200000000,T580&lt;=1000000000),'[26]Data Base PAKAI (INPUT)'!$V$24,IF(AND(T580&gt;1000000000),'[26]Data Base PAKAI (INPUT)'!$Z$24)))</f>
        <v>1</v>
      </c>
      <c r="AE580" s="87">
        <f t="shared" si="144"/>
        <v>600000</v>
      </c>
      <c r="AF580" s="87">
        <f>IF(AND(T580&gt;1,T580&lt;=1000000000),'[26]Data Base PAKAI (INPUT)'!$E$25,IF(AND(T580&gt;1000000000,T580&lt;=5000000000),'[26]Data Base PAKAI (INPUT)'!$Y$25,IF(AND(T580&gt;5000000000,T580&lt;=10000000000),'[26]Data Base PAKAI (INPUT)'!$AG$25)))</f>
        <v>3</v>
      </c>
      <c r="AG580" s="87">
        <f>IF(AND(T580&gt;1,T580&lt;=100000000),'[26]Data Base PAKAI (INPUT)'!$F$25,IF(AND(T580&gt;100000000,T580&lt;=200000000),'[26]Data Base PAKAI (INPUT)'!$J$25,IF(AND(T580&gt;200000000,T580&lt;=250000000),'[26]Data Base PAKAI (INPUT)'!$N$25,IF(AND(T580&gt;250000000,T580&lt;=500000000),'[26]Data Base PAKAI (INPUT)'!$R$25,IF(AND(T580&gt;500000000,T580&lt;=1000000000),'[26]Data Base PAKAI (INPUT)'!$V$25,IF(AND(T580&gt;1000000000,T580&lt;=2500000000),'[26]Data Base PAKAI (INPUT)'!$Z$25,IF(AND(T580&gt;2500000000,T580&lt;=5000000000),'[26]Data Base PAKAI (INPUT)'!$AD$25,IF(AND(T580&gt;5000000000,T580&lt;=10000000000),'[26]Data Base PAKAI (INPUT)'!AH2045))))))))</f>
        <v>3</v>
      </c>
      <c r="AH580" s="87">
        <f t="shared" si="145"/>
        <v>1350000</v>
      </c>
      <c r="AI580" s="87">
        <f t="shared" si="146"/>
        <v>4000000</v>
      </c>
      <c r="AJ580" s="99">
        <f t="shared" si="147"/>
        <v>4000000</v>
      </c>
      <c r="AK580" s="57"/>
      <c r="AL580" s="57">
        <f t="shared" si="148"/>
        <v>89700000</v>
      </c>
    </row>
    <row r="581" spans="1:38" ht="43.5" thickBot="1" x14ac:dyDescent="0.3">
      <c r="A581" s="90"/>
      <c r="B581" s="90"/>
      <c r="C581" s="90"/>
      <c r="D581" s="90"/>
      <c r="E581" s="90"/>
      <c r="F581" s="90"/>
      <c r="G581" s="91"/>
      <c r="H581" s="91"/>
      <c r="I581" s="92"/>
      <c r="J581" s="151" t="s">
        <v>1224</v>
      </c>
      <c r="K581" s="92" t="s">
        <v>1240</v>
      </c>
      <c r="L581" s="92" t="e">
        <f>INDEX('[26]GELONDONGAN BM POKIR'!$D:$D,MATCH('KEGIATAN DBMSDA 2022'!K581,'[26]GELONDONGAN BM POKIR'!$D:$D,0))</f>
        <v>#N/A</v>
      </c>
      <c r="M581" s="92" t="str">
        <f t="shared" si="152"/>
        <v>Peningkatan Jalan Lingkungan RT 01 RW 01, Kota Bekasi, Rawalumbu, Sepanjangjaya</v>
      </c>
      <c r="N581" s="92" t="e">
        <f>INDEX([26]!BARU_1[KELURAHAN],MATCH('KEGIATAN DBMSDA 2022'!K581,[26]!BARU_1[JUDUL],0))</f>
        <v>#REF!</v>
      </c>
      <c r="O581" s="93" t="s">
        <v>735</v>
      </c>
      <c r="P581" s="127" t="s">
        <v>1241</v>
      </c>
      <c r="Q581" s="94" t="e">
        <f>#REF!&amp;" "&amp;#REF!</f>
        <v>#REF!</v>
      </c>
      <c r="R581" s="95" t="s">
        <v>66</v>
      </c>
      <c r="S581" s="57"/>
      <c r="T581" s="57">
        <f t="shared" si="150"/>
        <v>800000000</v>
      </c>
      <c r="U581" s="96" t="str">
        <f t="shared" si="142"/>
        <v>LELANG</v>
      </c>
      <c r="V581" s="57">
        <v>800000000</v>
      </c>
      <c r="W581" s="128" t="s">
        <v>236</v>
      </c>
      <c r="X581" s="129" t="s">
        <v>138</v>
      </c>
      <c r="Y581" s="129" t="s">
        <v>139</v>
      </c>
      <c r="Z581" s="88">
        <v>1</v>
      </c>
      <c r="AA581" s="129"/>
      <c r="AB581" s="57">
        <f t="shared" si="143"/>
        <v>750000</v>
      </c>
      <c r="AC581" s="87">
        <f>IF(AND(T581&gt;1,T581&lt;=200000000),'[26]Data Base PAKAI (INPUT)'!$E$24,IF(AND(T581&gt;200000000),'[26]Data Base PAKAI (INPUT)'!$M$24))</f>
        <v>6</v>
      </c>
      <c r="AD581" s="87">
        <f>IF(AND(T581&gt;1,T581&lt;=200000000),'[26]Data Base PAKAI (INPUT)'!$F$24,IF(AND(T581&gt;200000000,T581&lt;=1000000000),'[26]Data Base PAKAI (INPUT)'!$V$24,IF(AND(T581&gt;1000000000),'[26]Data Base PAKAI (INPUT)'!$Z$24)))</f>
        <v>2</v>
      </c>
      <c r="AE581" s="87">
        <f t="shared" si="144"/>
        <v>1800000</v>
      </c>
      <c r="AF581" s="87">
        <f>IF(AND(T581&gt;1,T581&lt;=1000000000),'[26]Data Base PAKAI (INPUT)'!$E$25,IF(AND(T581&gt;1000000000,T581&lt;=5000000000),'[26]Data Base PAKAI (INPUT)'!$Y$25,IF(AND(T581&gt;5000000000,T581&lt;=10000000000),'[26]Data Base PAKAI (INPUT)'!$AG$25)))</f>
        <v>3</v>
      </c>
      <c r="AG581" s="87">
        <f>IF(AND(T581&gt;1,T581&lt;=100000000),'[26]Data Base PAKAI (INPUT)'!$F$25,IF(AND(T581&gt;100000000,T581&lt;=200000000),'[26]Data Base PAKAI (INPUT)'!$J$25,IF(AND(T581&gt;200000000,T581&lt;=250000000),'[26]Data Base PAKAI (INPUT)'!$N$25,IF(AND(T581&gt;250000000,T581&lt;=500000000),'[26]Data Base PAKAI (INPUT)'!$R$25,IF(AND(T581&gt;500000000,T581&lt;=1000000000),'[26]Data Base PAKAI (INPUT)'!$V$25,IF(AND(T581&gt;1000000000,T581&lt;=2500000000),'[26]Data Base PAKAI (INPUT)'!$Z$25,IF(AND(T581&gt;2500000000,T581&lt;=5000000000),'[26]Data Base PAKAI (INPUT)'!$AD$25,IF(AND(T581&gt;5000000000,T581&lt;=10000000000),'[26]Data Base PAKAI (INPUT)'!AH2046))))))))</f>
        <v>7</v>
      </c>
      <c r="AH581" s="87">
        <f t="shared" si="145"/>
        <v>3150000</v>
      </c>
      <c r="AI581" s="87">
        <f t="shared" si="146"/>
        <v>32000000</v>
      </c>
      <c r="AJ581" s="99">
        <f t="shared" si="147"/>
        <v>32000000</v>
      </c>
      <c r="AK581" s="57"/>
      <c r="AL581" s="57">
        <f t="shared" si="148"/>
        <v>730300000</v>
      </c>
    </row>
    <row r="582" spans="1:38" ht="43.5" thickBot="1" x14ac:dyDescent="0.3">
      <c r="A582" s="90"/>
      <c r="B582" s="90"/>
      <c r="C582" s="90"/>
      <c r="D582" s="90"/>
      <c r="E582" s="90"/>
      <c r="F582" s="90"/>
      <c r="G582" s="91"/>
      <c r="H582" s="91"/>
      <c r="I582" s="92"/>
      <c r="J582" s="151" t="s">
        <v>1224</v>
      </c>
      <c r="K582" s="92" t="s">
        <v>394</v>
      </c>
      <c r="L582" s="92" t="e">
        <f>INDEX('[26]GELONDONGAN BM POKIR'!$D:$D,MATCH('KEGIATAN DBMSDA 2022'!K582,'[26]GELONDONGAN BM POKIR'!$D:$D,0))</f>
        <v>#N/A</v>
      </c>
      <c r="M582" s="92" t="str">
        <f t="shared" si="152"/>
        <v>Peningkatan Jalan RW 010, Kota Bekasi, Mustikajaya, Mustikasari</v>
      </c>
      <c r="N582" s="92" t="e">
        <f>INDEX([26]!BARU_1[KELURAHAN],MATCH('KEGIATAN DBMSDA 2022'!K582,[26]!BARU_1[JUDUL],0))</f>
        <v>#REF!</v>
      </c>
      <c r="O582" s="93" t="s">
        <v>127</v>
      </c>
      <c r="P582" s="127" t="s">
        <v>479</v>
      </c>
      <c r="Q582" s="94" t="e">
        <f>#REF!&amp;" "&amp;#REF!</f>
        <v>#REF!</v>
      </c>
      <c r="R582" s="95" t="s">
        <v>66</v>
      </c>
      <c r="S582" s="57"/>
      <c r="T582" s="57">
        <f t="shared" si="150"/>
        <v>200000000</v>
      </c>
      <c r="U582" s="96" t="str">
        <f t="shared" si="142"/>
        <v>PL</v>
      </c>
      <c r="V582" s="57">
        <v>200000000</v>
      </c>
      <c r="W582" s="128" t="s">
        <v>236</v>
      </c>
      <c r="X582" s="129" t="s">
        <v>138</v>
      </c>
      <c r="Y582" s="96" t="s">
        <v>139</v>
      </c>
      <c r="Z582" s="88">
        <v>1</v>
      </c>
      <c r="AA582" s="96"/>
      <c r="AB582" s="57">
        <f t="shared" si="143"/>
        <v>350000</v>
      </c>
      <c r="AC582" s="87">
        <f>IF(AND(T582&gt;1,T582&lt;=200000000),'[26]Data Base PAKAI (INPUT)'!$E$24,IF(AND(T582&gt;200000000),'[26]Data Base PAKAI (INPUT)'!$M$24))</f>
        <v>4</v>
      </c>
      <c r="AD582" s="87">
        <f>IF(AND(T582&gt;1,T582&lt;=200000000),'[26]Data Base PAKAI (INPUT)'!$F$24,IF(AND(T582&gt;200000000,T582&lt;=1000000000),'[26]Data Base PAKAI (INPUT)'!$V$24,IF(AND(T582&gt;1000000000),'[26]Data Base PAKAI (INPUT)'!$Z$24)))</f>
        <v>1</v>
      </c>
      <c r="AE582" s="87">
        <f t="shared" si="144"/>
        <v>600000</v>
      </c>
      <c r="AF582" s="87">
        <f>IF(AND(T582&gt;1,T582&lt;=1000000000),'[26]Data Base PAKAI (INPUT)'!$E$25,IF(AND(T582&gt;1000000000,T582&lt;=5000000000),'[26]Data Base PAKAI (INPUT)'!$Y$25,IF(AND(T582&gt;5000000000,T582&lt;=10000000000),'[26]Data Base PAKAI (INPUT)'!$AG$25)))</f>
        <v>3</v>
      </c>
      <c r="AG582" s="87">
        <f>IF(AND(T582&gt;1,T582&lt;=100000000),'[26]Data Base PAKAI (INPUT)'!$F$25,IF(AND(T582&gt;100000000,T582&lt;=200000000),'[26]Data Base PAKAI (INPUT)'!$J$25,IF(AND(T582&gt;200000000,T582&lt;=250000000),'[26]Data Base PAKAI (INPUT)'!$N$25,IF(AND(T582&gt;250000000,T582&lt;=500000000),'[26]Data Base PAKAI (INPUT)'!$R$25,IF(AND(T582&gt;500000000,T582&lt;=1000000000),'[26]Data Base PAKAI (INPUT)'!$V$25,IF(AND(T582&gt;1000000000,T582&lt;=2500000000),'[26]Data Base PAKAI (INPUT)'!$Z$25,IF(AND(T582&gt;2500000000,T582&lt;=5000000000),'[26]Data Base PAKAI (INPUT)'!$AD$25,IF(AND(T582&gt;5000000000,T582&lt;=10000000000),'[26]Data Base PAKAI (INPUT)'!AH2047))))))))</f>
        <v>4</v>
      </c>
      <c r="AH582" s="87">
        <f t="shared" si="145"/>
        <v>1800000</v>
      </c>
      <c r="AI582" s="87">
        <f t="shared" si="146"/>
        <v>8000000</v>
      </c>
      <c r="AJ582" s="99">
        <f t="shared" si="147"/>
        <v>8000000</v>
      </c>
      <c r="AK582" s="57"/>
      <c r="AL582" s="57">
        <f t="shared" si="148"/>
        <v>181250000</v>
      </c>
    </row>
    <row r="583" spans="1:38" ht="43.5" thickBot="1" x14ac:dyDescent="0.3">
      <c r="A583" s="90"/>
      <c r="B583" s="90"/>
      <c r="C583" s="90"/>
      <c r="D583" s="90"/>
      <c r="E583" s="90"/>
      <c r="F583" s="90"/>
      <c r="G583" s="91"/>
      <c r="H583" s="91"/>
      <c r="I583" s="92"/>
      <c r="J583" s="151" t="s">
        <v>1224</v>
      </c>
      <c r="K583" s="92" t="s">
        <v>1242</v>
      </c>
      <c r="L583" s="92" t="e">
        <f>INDEX('[26]GELONDONGAN BM POKIR'!$D:$D,MATCH('KEGIATAN DBMSDA 2022'!K583,'[26]GELONDONGAN BM POKIR'!$D:$D,0))</f>
        <v>#N/A</v>
      </c>
      <c r="M583" s="92" t="str">
        <f t="shared" si="152"/>
        <v>Peningkatan Jalan Jembatan 10 sampai TPS RW 19, Kota Bekasi, Rawalumbu, Bojong Rawalumbu</v>
      </c>
      <c r="N583" s="92" t="e">
        <f>INDEX([26]!BARU_1[KELURAHAN],MATCH('KEGIATAN DBMSDA 2022'!K583,[26]!BARU_1[JUDUL],0))</f>
        <v>#REF!</v>
      </c>
      <c r="O583" s="93" t="s">
        <v>735</v>
      </c>
      <c r="P583" s="127" t="s">
        <v>235</v>
      </c>
      <c r="Q583" s="94" t="e">
        <f>#REF!&amp;" "&amp;#REF!</f>
        <v>#REF!</v>
      </c>
      <c r="R583" s="95" t="s">
        <v>66</v>
      </c>
      <c r="S583" s="57"/>
      <c r="T583" s="57">
        <f t="shared" si="150"/>
        <v>200000000</v>
      </c>
      <c r="U583" s="96" t="str">
        <f t="shared" si="142"/>
        <v>PL</v>
      </c>
      <c r="V583" s="57">
        <v>200000000</v>
      </c>
      <c r="W583" s="128" t="s">
        <v>236</v>
      </c>
      <c r="X583" s="129" t="s">
        <v>138</v>
      </c>
      <c r="Y583" s="96" t="s">
        <v>139</v>
      </c>
      <c r="Z583" s="88">
        <v>1</v>
      </c>
      <c r="AA583" s="96"/>
      <c r="AB583" s="57">
        <f t="shared" si="143"/>
        <v>350000</v>
      </c>
      <c r="AC583" s="87">
        <f>IF(AND(T583&gt;1,T583&lt;=200000000),'[26]Data Base PAKAI (INPUT)'!$E$24,IF(AND(T583&gt;200000000),'[26]Data Base PAKAI (INPUT)'!$M$24))</f>
        <v>4</v>
      </c>
      <c r="AD583" s="87">
        <f>IF(AND(T583&gt;1,T583&lt;=200000000),'[26]Data Base PAKAI (INPUT)'!$F$24,IF(AND(T583&gt;200000000,T583&lt;=1000000000),'[26]Data Base PAKAI (INPUT)'!$V$24,IF(AND(T583&gt;1000000000),'[26]Data Base PAKAI (INPUT)'!$Z$24)))</f>
        <v>1</v>
      </c>
      <c r="AE583" s="87">
        <f t="shared" si="144"/>
        <v>600000</v>
      </c>
      <c r="AF583" s="87">
        <f>IF(AND(T583&gt;1,T583&lt;=1000000000),'[26]Data Base PAKAI (INPUT)'!$E$25,IF(AND(T583&gt;1000000000,T583&lt;=5000000000),'[26]Data Base PAKAI (INPUT)'!$Y$25,IF(AND(T583&gt;5000000000,T583&lt;=10000000000),'[26]Data Base PAKAI (INPUT)'!$AG$25)))</f>
        <v>3</v>
      </c>
      <c r="AG583" s="87">
        <f>IF(AND(T583&gt;1,T583&lt;=100000000),'[26]Data Base PAKAI (INPUT)'!$F$25,IF(AND(T583&gt;100000000,T583&lt;=200000000),'[26]Data Base PAKAI (INPUT)'!$J$25,IF(AND(T583&gt;200000000,T583&lt;=250000000),'[26]Data Base PAKAI (INPUT)'!$N$25,IF(AND(T583&gt;250000000,T583&lt;=500000000),'[26]Data Base PAKAI (INPUT)'!$R$25,IF(AND(T583&gt;500000000,T583&lt;=1000000000),'[26]Data Base PAKAI (INPUT)'!$V$25,IF(AND(T583&gt;1000000000,T583&lt;=2500000000),'[26]Data Base PAKAI (INPUT)'!$Z$25,IF(AND(T583&gt;2500000000,T583&lt;=5000000000),'[26]Data Base PAKAI (INPUT)'!$AD$25,IF(AND(T583&gt;5000000000,T583&lt;=10000000000),'[26]Data Base PAKAI (INPUT)'!AH2048))))))))</f>
        <v>4</v>
      </c>
      <c r="AH583" s="87">
        <f t="shared" si="145"/>
        <v>1800000</v>
      </c>
      <c r="AI583" s="87">
        <f t="shared" si="146"/>
        <v>8000000</v>
      </c>
      <c r="AJ583" s="99">
        <f t="shared" si="147"/>
        <v>8000000</v>
      </c>
      <c r="AK583" s="57"/>
      <c r="AL583" s="57">
        <f t="shared" si="148"/>
        <v>181250000</v>
      </c>
    </row>
    <row r="584" spans="1:38" ht="43.5" thickBot="1" x14ac:dyDescent="0.3">
      <c r="A584" s="90"/>
      <c r="B584" s="90"/>
      <c r="C584" s="90"/>
      <c r="D584" s="90"/>
      <c r="E584" s="90"/>
      <c r="F584" s="90"/>
      <c r="G584" s="91"/>
      <c r="H584" s="91"/>
      <c r="I584" s="92"/>
      <c r="J584" s="151" t="s">
        <v>1224</v>
      </c>
      <c r="K584" s="92" t="s">
        <v>1243</v>
      </c>
      <c r="L584" s="92" t="e">
        <f>INDEX('[26]GELONDONGAN BM POKIR'!$D:$D,MATCH('KEGIATAN DBMSDA 2022'!K584,'[26]GELONDONGAN BM POKIR'!$D:$D,0))</f>
        <v>#N/A</v>
      </c>
      <c r="M584" s="92" t="str">
        <f t="shared" si="152"/>
        <v>Peningkatan Jalan Jln. Lumbu Timur I RW 31, Kota Bekasi, Rawalumbu, Bojong Rawalumbu</v>
      </c>
      <c r="N584" s="92" t="e">
        <f>INDEX([26]!BARU_1[KELURAHAN],MATCH('KEGIATAN DBMSDA 2022'!K584,[26]!BARU_1[JUDUL],0))</f>
        <v>#REF!</v>
      </c>
      <c r="O584" s="93" t="s">
        <v>735</v>
      </c>
      <c r="P584" s="127" t="s">
        <v>235</v>
      </c>
      <c r="Q584" s="94" t="e">
        <f>#REF!&amp;" "&amp;#REF!</f>
        <v>#REF!</v>
      </c>
      <c r="R584" s="95" t="s">
        <v>66</v>
      </c>
      <c r="S584" s="57"/>
      <c r="T584" s="57">
        <f t="shared" si="150"/>
        <v>200000000</v>
      </c>
      <c r="U584" s="96" t="str">
        <f t="shared" si="142"/>
        <v>PL</v>
      </c>
      <c r="V584" s="57">
        <v>200000000</v>
      </c>
      <c r="W584" s="128" t="s">
        <v>236</v>
      </c>
      <c r="X584" s="129" t="s">
        <v>138</v>
      </c>
      <c r="Y584" s="96" t="s">
        <v>139</v>
      </c>
      <c r="Z584" s="88">
        <v>1</v>
      </c>
      <c r="AA584" s="96"/>
      <c r="AB584" s="57">
        <f t="shared" si="143"/>
        <v>350000</v>
      </c>
      <c r="AC584" s="87">
        <f>IF(AND(T584&gt;1,T584&lt;=200000000),'[26]Data Base PAKAI (INPUT)'!$E$24,IF(AND(T584&gt;200000000),'[26]Data Base PAKAI (INPUT)'!$M$24))</f>
        <v>4</v>
      </c>
      <c r="AD584" s="87">
        <f>IF(AND(T584&gt;1,T584&lt;=200000000),'[26]Data Base PAKAI (INPUT)'!$F$24,IF(AND(T584&gt;200000000,T584&lt;=1000000000),'[26]Data Base PAKAI (INPUT)'!$V$24,IF(AND(T584&gt;1000000000),'[26]Data Base PAKAI (INPUT)'!$Z$24)))</f>
        <v>1</v>
      </c>
      <c r="AE584" s="87">
        <f t="shared" si="144"/>
        <v>600000</v>
      </c>
      <c r="AF584" s="87">
        <f>IF(AND(T584&gt;1,T584&lt;=1000000000),'[26]Data Base PAKAI (INPUT)'!$E$25,IF(AND(T584&gt;1000000000,T584&lt;=5000000000),'[26]Data Base PAKAI (INPUT)'!$Y$25,IF(AND(T584&gt;5000000000,T584&lt;=10000000000),'[26]Data Base PAKAI (INPUT)'!$AG$25)))</f>
        <v>3</v>
      </c>
      <c r="AG584" s="87">
        <f>IF(AND(T584&gt;1,T584&lt;=100000000),'[26]Data Base PAKAI (INPUT)'!$F$25,IF(AND(T584&gt;100000000,T584&lt;=200000000),'[26]Data Base PAKAI (INPUT)'!$J$25,IF(AND(T584&gt;200000000,T584&lt;=250000000),'[26]Data Base PAKAI (INPUT)'!$N$25,IF(AND(T584&gt;250000000,T584&lt;=500000000),'[26]Data Base PAKAI (INPUT)'!$R$25,IF(AND(T584&gt;500000000,T584&lt;=1000000000),'[26]Data Base PAKAI (INPUT)'!$V$25,IF(AND(T584&gt;1000000000,T584&lt;=2500000000),'[26]Data Base PAKAI (INPUT)'!$Z$25,IF(AND(T584&gt;2500000000,T584&lt;=5000000000),'[26]Data Base PAKAI (INPUT)'!$AD$25,IF(AND(T584&gt;5000000000,T584&lt;=10000000000),'[26]Data Base PAKAI (INPUT)'!AH2049))))))))</f>
        <v>4</v>
      </c>
      <c r="AH584" s="87">
        <f t="shared" si="145"/>
        <v>1800000</v>
      </c>
      <c r="AI584" s="87">
        <f t="shared" si="146"/>
        <v>8000000</v>
      </c>
      <c r="AJ584" s="99">
        <f t="shared" si="147"/>
        <v>8000000</v>
      </c>
      <c r="AK584" s="57"/>
      <c r="AL584" s="57">
        <f t="shared" si="148"/>
        <v>181250000</v>
      </c>
    </row>
    <row r="585" spans="1:38" ht="43.5" thickBot="1" x14ac:dyDescent="0.3">
      <c r="A585" s="90"/>
      <c r="B585" s="90"/>
      <c r="C585" s="90"/>
      <c r="D585" s="90"/>
      <c r="E585" s="90"/>
      <c r="F585" s="90"/>
      <c r="G585" s="91"/>
      <c r="H585" s="91"/>
      <c r="I585" s="92"/>
      <c r="J585" s="110" t="s">
        <v>1224</v>
      </c>
      <c r="K585" s="92" t="s">
        <v>1244</v>
      </c>
      <c r="L585" s="92" t="e">
        <f>INDEX('[26]GELONDONGAN BM POKIR'!$D:$D,MATCH('KEGIATAN DBMSDA 2022'!K585,'[26]GELONDONGAN BM POKIR'!$D:$D,0))</f>
        <v>#N/A</v>
      </c>
      <c r="M585" s="92" t="str">
        <f t="shared" si="152"/>
        <v>Peningkatan Jalan Jln. Lumbu Barat  Jembatan 6 dan Jembatan 8 RW 09, Kota Bekasi, Rawalumbu, Bojong Rawalumbu</v>
      </c>
      <c r="N585" s="92" t="e">
        <f>INDEX([26]!BARU_1[KELURAHAN],MATCH('KEGIATAN DBMSDA 2022'!K585,[26]!BARU_1[JUDUL],0))</f>
        <v>#REF!</v>
      </c>
      <c r="O585" s="93" t="s">
        <v>735</v>
      </c>
      <c r="P585" s="127" t="s">
        <v>235</v>
      </c>
      <c r="Q585" s="94" t="e">
        <f>#REF!&amp;" "&amp;#REF!</f>
        <v>#REF!</v>
      </c>
      <c r="R585" s="95" t="s">
        <v>66</v>
      </c>
      <c r="S585" s="57"/>
      <c r="T585" s="57">
        <f t="shared" si="150"/>
        <v>200000000</v>
      </c>
      <c r="U585" s="96" t="str">
        <f t="shared" si="142"/>
        <v>PL</v>
      </c>
      <c r="V585" s="57">
        <v>200000000</v>
      </c>
      <c r="W585" s="128" t="s">
        <v>236</v>
      </c>
      <c r="X585" s="129" t="s">
        <v>138</v>
      </c>
      <c r="Y585" s="96" t="s">
        <v>139</v>
      </c>
      <c r="Z585" s="88">
        <v>1</v>
      </c>
      <c r="AA585" s="96"/>
      <c r="AB585" s="57">
        <f t="shared" si="143"/>
        <v>350000</v>
      </c>
      <c r="AC585" s="87">
        <f>IF(AND(T585&gt;1,T585&lt;=200000000),'[26]Data Base PAKAI (INPUT)'!$E$24,IF(AND(T585&gt;200000000),'[26]Data Base PAKAI (INPUT)'!$M$24))</f>
        <v>4</v>
      </c>
      <c r="AD585" s="87">
        <f>IF(AND(T585&gt;1,T585&lt;=200000000),'[26]Data Base PAKAI (INPUT)'!$F$24,IF(AND(T585&gt;200000000,T585&lt;=1000000000),'[26]Data Base PAKAI (INPUT)'!$V$24,IF(AND(T585&gt;1000000000),'[26]Data Base PAKAI (INPUT)'!$Z$24)))</f>
        <v>1</v>
      </c>
      <c r="AE585" s="87">
        <f t="shared" si="144"/>
        <v>600000</v>
      </c>
      <c r="AF585" s="87">
        <f>IF(AND(T585&gt;1,T585&lt;=1000000000),'[26]Data Base PAKAI (INPUT)'!$E$25,IF(AND(T585&gt;1000000000,T585&lt;=5000000000),'[26]Data Base PAKAI (INPUT)'!$Y$25,IF(AND(T585&gt;5000000000,T585&lt;=10000000000),'[26]Data Base PAKAI (INPUT)'!$AG$25)))</f>
        <v>3</v>
      </c>
      <c r="AG585" s="87">
        <f>IF(AND(T585&gt;1,T585&lt;=100000000),'[26]Data Base PAKAI (INPUT)'!$F$25,IF(AND(T585&gt;100000000,T585&lt;=200000000),'[26]Data Base PAKAI (INPUT)'!$J$25,IF(AND(T585&gt;200000000,T585&lt;=250000000),'[26]Data Base PAKAI (INPUT)'!$N$25,IF(AND(T585&gt;250000000,T585&lt;=500000000),'[26]Data Base PAKAI (INPUT)'!$R$25,IF(AND(T585&gt;500000000,T585&lt;=1000000000),'[26]Data Base PAKAI (INPUT)'!$V$25,IF(AND(T585&gt;1000000000,T585&lt;=2500000000),'[26]Data Base PAKAI (INPUT)'!$Z$25,IF(AND(T585&gt;2500000000,T585&lt;=5000000000),'[26]Data Base PAKAI (INPUT)'!$AD$25,IF(AND(T585&gt;5000000000,T585&lt;=10000000000),'[26]Data Base PAKAI (INPUT)'!AH2050))))))))</f>
        <v>4</v>
      </c>
      <c r="AH585" s="87">
        <f t="shared" si="145"/>
        <v>1800000</v>
      </c>
      <c r="AI585" s="87">
        <f t="shared" si="146"/>
        <v>8000000</v>
      </c>
      <c r="AJ585" s="99">
        <f t="shared" si="147"/>
        <v>8000000</v>
      </c>
      <c r="AK585" s="57"/>
      <c r="AL585" s="57">
        <f t="shared" si="148"/>
        <v>181250000</v>
      </c>
    </row>
    <row r="586" spans="1:38" ht="43.5" thickBot="1" x14ac:dyDescent="0.3">
      <c r="A586" s="90"/>
      <c r="B586" s="90"/>
      <c r="C586" s="90"/>
      <c r="D586" s="90"/>
      <c r="E586" s="90"/>
      <c r="F586" s="90"/>
      <c r="G586" s="91"/>
      <c r="H586" s="91"/>
      <c r="I586" s="92"/>
      <c r="J586" s="110" t="s">
        <v>1224</v>
      </c>
      <c r="K586" s="92" t="s">
        <v>1245</v>
      </c>
      <c r="L586" s="92" t="e">
        <f>INDEX('[26]GELONDONGAN BM POKIR'!$D:$D,MATCH('KEGIATAN DBMSDA 2022'!K586,'[26]GELONDONGAN BM POKIR'!$D:$D,0))</f>
        <v>#N/A</v>
      </c>
      <c r="M586" s="92" t="str">
        <f t="shared" si="152"/>
        <v>Peningkatan Jalan Jalan H. Landung RT 05 RW16, Kota Bekasi, Rawalumbu, Pengasinan</v>
      </c>
      <c r="N586" s="92" t="e">
        <f>INDEX([26]!BARU_1[KELURAHAN],MATCH('KEGIATAN DBMSDA 2022'!K586,[26]!BARU_1[JUDUL],0))</f>
        <v>#REF!</v>
      </c>
      <c r="O586" s="93" t="s">
        <v>735</v>
      </c>
      <c r="P586" s="127" t="s">
        <v>289</v>
      </c>
      <c r="Q586" s="94" t="e">
        <f>#REF!&amp;" "&amp;#REF!</f>
        <v>#REF!</v>
      </c>
      <c r="R586" s="95" t="s">
        <v>66</v>
      </c>
      <c r="S586" s="57"/>
      <c r="T586" s="57">
        <f t="shared" si="150"/>
        <v>200000000</v>
      </c>
      <c r="U586" s="96" t="str">
        <f t="shared" si="142"/>
        <v>PL</v>
      </c>
      <c r="V586" s="57">
        <v>200000000</v>
      </c>
      <c r="W586" s="128" t="s">
        <v>236</v>
      </c>
      <c r="X586" s="129" t="s">
        <v>138</v>
      </c>
      <c r="Y586" s="96" t="s">
        <v>139</v>
      </c>
      <c r="Z586" s="88">
        <v>1</v>
      </c>
      <c r="AA586" s="96"/>
      <c r="AB586" s="57">
        <f t="shared" si="143"/>
        <v>350000</v>
      </c>
      <c r="AC586" s="87">
        <f>IF(AND(T586&gt;1,T586&lt;=200000000),'[26]Data Base PAKAI (INPUT)'!$E$24,IF(AND(T586&gt;200000000),'[26]Data Base PAKAI (INPUT)'!$M$24))</f>
        <v>4</v>
      </c>
      <c r="AD586" s="87">
        <f>IF(AND(T586&gt;1,T586&lt;=200000000),'[26]Data Base PAKAI (INPUT)'!$F$24,IF(AND(T586&gt;200000000,T586&lt;=1000000000),'[26]Data Base PAKAI (INPUT)'!$V$24,IF(AND(T586&gt;1000000000),'[26]Data Base PAKAI (INPUT)'!$Z$24)))</f>
        <v>1</v>
      </c>
      <c r="AE586" s="87">
        <f t="shared" si="144"/>
        <v>600000</v>
      </c>
      <c r="AF586" s="87">
        <f>IF(AND(T586&gt;1,T586&lt;=1000000000),'[26]Data Base PAKAI (INPUT)'!$E$25,IF(AND(T586&gt;1000000000,T586&lt;=5000000000),'[26]Data Base PAKAI (INPUT)'!$Y$25,IF(AND(T586&gt;5000000000,T586&lt;=10000000000),'[26]Data Base PAKAI (INPUT)'!$AG$25)))</f>
        <v>3</v>
      </c>
      <c r="AG586" s="87">
        <f>IF(AND(T586&gt;1,T586&lt;=100000000),'[26]Data Base PAKAI (INPUT)'!$F$25,IF(AND(T586&gt;100000000,T586&lt;=200000000),'[26]Data Base PAKAI (INPUT)'!$J$25,IF(AND(T586&gt;200000000,T586&lt;=250000000),'[26]Data Base PAKAI (INPUT)'!$N$25,IF(AND(T586&gt;250000000,T586&lt;=500000000),'[26]Data Base PAKAI (INPUT)'!$R$25,IF(AND(T586&gt;500000000,T586&lt;=1000000000),'[26]Data Base PAKAI (INPUT)'!$V$25,IF(AND(T586&gt;1000000000,T586&lt;=2500000000),'[26]Data Base PAKAI (INPUT)'!$Z$25,IF(AND(T586&gt;2500000000,T586&lt;=5000000000),'[26]Data Base PAKAI (INPUT)'!$AD$25,IF(AND(T586&gt;5000000000,T586&lt;=10000000000),'[26]Data Base PAKAI (INPUT)'!AH2051))))))))</f>
        <v>4</v>
      </c>
      <c r="AH586" s="87">
        <f t="shared" si="145"/>
        <v>1800000</v>
      </c>
      <c r="AI586" s="87">
        <f t="shared" si="146"/>
        <v>8000000</v>
      </c>
      <c r="AJ586" s="99">
        <f t="shared" si="147"/>
        <v>8000000</v>
      </c>
      <c r="AK586" s="57"/>
      <c r="AL586" s="57">
        <f t="shared" si="148"/>
        <v>181250000</v>
      </c>
    </row>
    <row r="587" spans="1:38" ht="43.5" thickBot="1" x14ac:dyDescent="0.3">
      <c r="A587" s="90"/>
      <c r="B587" s="90"/>
      <c r="C587" s="90"/>
      <c r="D587" s="90"/>
      <c r="E587" s="90"/>
      <c r="F587" s="90"/>
      <c r="G587" s="91"/>
      <c r="H587" s="91"/>
      <c r="I587" s="92"/>
      <c r="J587" s="151" t="s">
        <v>1224</v>
      </c>
      <c r="K587" s="92" t="s">
        <v>1246</v>
      </c>
      <c r="L587" s="92" t="e">
        <f>INDEX('[26]GELONDONGAN BM POKIR'!$D:$D,MATCH('KEGIATAN DBMSDA 2022'!K587,'[26]GELONDONGAN BM POKIR'!$D:$D,0))</f>
        <v>#N/A</v>
      </c>
      <c r="M587" s="92" t="str">
        <f>K587</f>
        <v>PENGASPALAN DI LINGKUNGAN RW 04 KEL.BINTARA - KEC.BEKASI BARAT</v>
      </c>
      <c r="N587" s="92" t="e">
        <f>INDEX([26]!BARU_1[KELURAHAN],MATCH('KEGIATAN DBMSDA 2022'!K587,[26]!BARU_1[JUDUL],0))</f>
        <v>#REF!</v>
      </c>
      <c r="O587" s="93" t="s">
        <v>822</v>
      </c>
      <c r="P587" s="127" t="s">
        <v>1247</v>
      </c>
      <c r="Q587" s="94" t="e">
        <f>#REF!&amp;" "&amp;#REF!</f>
        <v>#REF!</v>
      </c>
      <c r="R587" s="95" t="s">
        <v>66</v>
      </c>
      <c r="S587" s="57"/>
      <c r="T587" s="57">
        <f t="shared" si="150"/>
        <v>200000000</v>
      </c>
      <c r="U587" s="96" t="str">
        <f t="shared" si="142"/>
        <v>PL</v>
      </c>
      <c r="V587" s="57">
        <v>200000000</v>
      </c>
      <c r="W587" s="128" t="s">
        <v>137</v>
      </c>
      <c r="X587" s="129" t="s">
        <v>138</v>
      </c>
      <c r="Y587" s="96" t="s">
        <v>139</v>
      </c>
      <c r="Z587" s="88">
        <v>1</v>
      </c>
      <c r="AA587" s="96"/>
      <c r="AB587" s="57">
        <f t="shared" si="143"/>
        <v>350000</v>
      </c>
      <c r="AC587" s="87">
        <f>IF(AND(T587&gt;1,T587&lt;=200000000),'[26]Data Base PAKAI (INPUT)'!$E$24,IF(AND(T587&gt;200000000),'[26]Data Base PAKAI (INPUT)'!$M$24))</f>
        <v>4</v>
      </c>
      <c r="AD587" s="87">
        <f>IF(AND(T587&gt;1,T587&lt;=200000000),'[26]Data Base PAKAI (INPUT)'!$F$24,IF(AND(T587&gt;200000000,T587&lt;=1000000000),'[26]Data Base PAKAI (INPUT)'!$V$24,IF(AND(T587&gt;1000000000),'[26]Data Base PAKAI (INPUT)'!$Z$24)))</f>
        <v>1</v>
      </c>
      <c r="AE587" s="87">
        <f t="shared" si="144"/>
        <v>600000</v>
      </c>
      <c r="AF587" s="87">
        <f>IF(AND(T587&gt;1,T587&lt;=1000000000),'[26]Data Base PAKAI (INPUT)'!$E$25,IF(AND(T587&gt;1000000000,T587&lt;=5000000000),'[26]Data Base PAKAI (INPUT)'!$Y$25,IF(AND(T587&gt;5000000000,T587&lt;=10000000000),'[26]Data Base PAKAI (INPUT)'!$AG$25)))</f>
        <v>3</v>
      </c>
      <c r="AG587" s="87">
        <f>IF(AND(T587&gt;1,T587&lt;=100000000),'[26]Data Base PAKAI (INPUT)'!$F$25,IF(AND(T587&gt;100000000,T587&lt;=200000000),'[26]Data Base PAKAI (INPUT)'!$J$25,IF(AND(T587&gt;200000000,T587&lt;=250000000),'[26]Data Base PAKAI (INPUT)'!$N$25,IF(AND(T587&gt;250000000,T587&lt;=500000000),'[26]Data Base PAKAI (INPUT)'!$R$25,IF(AND(T587&gt;500000000,T587&lt;=1000000000),'[26]Data Base PAKAI (INPUT)'!$V$25,IF(AND(T587&gt;1000000000,T587&lt;=2500000000),'[26]Data Base PAKAI (INPUT)'!$Z$25,IF(AND(T587&gt;2500000000,T587&lt;=5000000000),'[26]Data Base PAKAI (INPUT)'!$AD$25,IF(AND(T587&gt;5000000000,T587&lt;=10000000000),'[26]Data Base PAKAI (INPUT)'!AH2052))))))))</f>
        <v>4</v>
      </c>
      <c r="AH587" s="87">
        <f t="shared" si="145"/>
        <v>1800000</v>
      </c>
      <c r="AI587" s="87">
        <f t="shared" si="146"/>
        <v>8000000</v>
      </c>
      <c r="AJ587" s="99">
        <f t="shared" si="147"/>
        <v>8000000</v>
      </c>
      <c r="AK587" s="57"/>
      <c r="AL587" s="57">
        <f t="shared" si="148"/>
        <v>181250000</v>
      </c>
    </row>
    <row r="588" spans="1:38" ht="43.5" thickBot="1" x14ac:dyDescent="0.3">
      <c r="A588" s="90"/>
      <c r="B588" s="90"/>
      <c r="C588" s="90"/>
      <c r="D588" s="90"/>
      <c r="E588" s="90"/>
      <c r="F588" s="90"/>
      <c r="G588" s="91"/>
      <c r="H588" s="91"/>
      <c r="I588" s="92"/>
      <c r="J588" s="110" t="s">
        <v>1224</v>
      </c>
      <c r="K588" s="92" t="s">
        <v>1248</v>
      </c>
      <c r="L588" s="92" t="e">
        <f>INDEX('[26]GELONDONGAN BM POKIR'!$D:$D,MATCH('KEGIATAN DBMSDA 2022'!K588,'[26]GELONDONGAN BM POKIR'!$D:$D,0))</f>
        <v>#N/A</v>
      </c>
      <c r="M588" s="92" t="str">
        <f t="shared" ref="M588:M589" si="153">K588</f>
        <v>PERAWATAN / PENGASPALAN JALAN KOMPLEK KOPERASI  RW 04 Kel.Bintara Jaya</v>
      </c>
      <c r="N588" s="92" t="e">
        <f>INDEX([26]!BARU_1[KELURAHAN],MATCH('KEGIATAN DBMSDA 2022'!K588,[26]!BARU_1[JUDUL],0))</f>
        <v>#REF!</v>
      </c>
      <c r="O588" s="93" t="s">
        <v>822</v>
      </c>
      <c r="P588" s="127" t="s">
        <v>1249</v>
      </c>
      <c r="Q588" s="94" t="e">
        <f>#REF!&amp;" "&amp;#REF!</f>
        <v>#REF!</v>
      </c>
      <c r="R588" s="95" t="s">
        <v>66</v>
      </c>
      <c r="S588" s="57"/>
      <c r="T588" s="57">
        <f t="shared" si="150"/>
        <v>350000000</v>
      </c>
      <c r="U588" s="96" t="str">
        <f t="shared" si="142"/>
        <v>LELANG</v>
      </c>
      <c r="V588" s="57">
        <v>350000000</v>
      </c>
      <c r="W588" s="128" t="s">
        <v>137</v>
      </c>
      <c r="X588" s="129" t="s">
        <v>138</v>
      </c>
      <c r="Y588" s="129" t="s">
        <v>139</v>
      </c>
      <c r="Z588" s="88">
        <v>1</v>
      </c>
      <c r="AA588" s="129"/>
      <c r="AB588" s="57">
        <f t="shared" si="143"/>
        <v>750000</v>
      </c>
      <c r="AC588" s="87">
        <f>IF(AND(T588&gt;1,T588&lt;=200000000),'[26]Data Base PAKAI (INPUT)'!$E$24,IF(AND(T588&gt;200000000),'[26]Data Base PAKAI (INPUT)'!$M$24))</f>
        <v>6</v>
      </c>
      <c r="AD588" s="87">
        <f>IF(AND(T588&gt;1,T588&lt;=200000000),'[26]Data Base PAKAI (INPUT)'!$F$24,IF(AND(T588&gt;200000000,T588&lt;=1000000000),'[26]Data Base PAKAI (INPUT)'!$V$24,IF(AND(T588&gt;1000000000),'[26]Data Base PAKAI (INPUT)'!$Z$24)))</f>
        <v>2</v>
      </c>
      <c r="AE588" s="87">
        <f t="shared" si="144"/>
        <v>1800000</v>
      </c>
      <c r="AF588" s="87">
        <f>IF(AND(T588&gt;1,T588&lt;=1000000000),'[26]Data Base PAKAI (INPUT)'!$E$25,IF(AND(T588&gt;1000000000,T588&lt;=5000000000),'[26]Data Base PAKAI (INPUT)'!$Y$25,IF(AND(T588&gt;5000000000,T588&lt;=10000000000),'[26]Data Base PAKAI (INPUT)'!$AG$25)))</f>
        <v>3</v>
      </c>
      <c r="AG588" s="87">
        <f>IF(AND(T588&gt;1,T588&lt;=100000000),'[26]Data Base PAKAI (INPUT)'!$F$25,IF(AND(T588&gt;100000000,T588&lt;=200000000),'[26]Data Base PAKAI (INPUT)'!$J$25,IF(AND(T588&gt;200000000,T588&lt;=250000000),'[26]Data Base PAKAI (INPUT)'!$N$25,IF(AND(T588&gt;250000000,T588&lt;=500000000),'[26]Data Base PAKAI (INPUT)'!$R$25,IF(AND(T588&gt;500000000,T588&lt;=1000000000),'[26]Data Base PAKAI (INPUT)'!$V$25,IF(AND(T588&gt;1000000000,T588&lt;=2500000000),'[26]Data Base PAKAI (INPUT)'!$Z$25,IF(AND(T588&gt;2500000000,T588&lt;=5000000000),'[26]Data Base PAKAI (INPUT)'!$AD$25,IF(AND(T588&gt;5000000000,T588&lt;=10000000000),'[26]Data Base PAKAI (INPUT)'!AH2054))))))))</f>
        <v>6</v>
      </c>
      <c r="AH588" s="87">
        <f t="shared" si="145"/>
        <v>2700000</v>
      </c>
      <c r="AI588" s="87">
        <f t="shared" si="146"/>
        <v>14000000</v>
      </c>
      <c r="AJ588" s="99">
        <f t="shared" si="147"/>
        <v>14000000</v>
      </c>
      <c r="AK588" s="57"/>
      <c r="AL588" s="57">
        <f t="shared" si="148"/>
        <v>316750000</v>
      </c>
    </row>
    <row r="589" spans="1:38" ht="43.5" thickBot="1" x14ac:dyDescent="0.3">
      <c r="A589" s="90"/>
      <c r="B589" s="90"/>
      <c r="C589" s="90"/>
      <c r="D589" s="90"/>
      <c r="E589" s="90"/>
      <c r="F589" s="90"/>
      <c r="G589" s="91"/>
      <c r="H589" s="91"/>
      <c r="I589" s="92"/>
      <c r="J589" s="110" t="s">
        <v>1224</v>
      </c>
      <c r="K589" s="92" t="s">
        <v>1250</v>
      </c>
      <c r="L589" s="92" t="e">
        <f>INDEX('[26]GELONDONGAN BM POKIR'!$D:$D,MATCH('KEGIATAN DBMSDA 2022'!K589,'[26]GELONDONGAN BM POKIR'!$D:$D,0))</f>
        <v>#N/A</v>
      </c>
      <c r="M589" s="92" t="str">
        <f t="shared" si="153"/>
        <v>PENGASPALAN JLN. NURUL IMAN RAYA RW 01 KEL.JAKA SAMPURNA - KEC.BEKASI BARAT</v>
      </c>
      <c r="N589" s="92" t="e">
        <f>INDEX([26]!BARU_1[KELURAHAN],MATCH('KEGIATAN DBMSDA 2022'!K589,[26]!BARU_1[JUDUL],0))</f>
        <v>#REF!</v>
      </c>
      <c r="O589" s="93" t="s">
        <v>822</v>
      </c>
      <c r="P589" s="127" t="s">
        <v>1251</v>
      </c>
      <c r="Q589" s="94" t="e">
        <f>#REF!&amp;" "&amp;#REF!</f>
        <v>#REF!</v>
      </c>
      <c r="R589" s="95" t="s">
        <v>66</v>
      </c>
      <c r="S589" s="57"/>
      <c r="T589" s="57">
        <f t="shared" si="150"/>
        <v>200000000</v>
      </c>
      <c r="U589" s="96" t="str">
        <f t="shared" si="142"/>
        <v>PL</v>
      </c>
      <c r="V589" s="57">
        <v>200000000</v>
      </c>
      <c r="W589" s="128" t="s">
        <v>137</v>
      </c>
      <c r="X589" s="129" t="s">
        <v>138</v>
      </c>
      <c r="Y589" s="96" t="s">
        <v>139</v>
      </c>
      <c r="Z589" s="88">
        <v>1</v>
      </c>
      <c r="AA589" s="96"/>
      <c r="AB589" s="57">
        <f t="shared" si="143"/>
        <v>350000</v>
      </c>
      <c r="AC589" s="87">
        <f>IF(AND(T589&gt;1,T589&lt;=200000000),'[26]Data Base PAKAI (INPUT)'!$E$24,IF(AND(T589&gt;200000000),'[26]Data Base PAKAI (INPUT)'!$M$24))</f>
        <v>4</v>
      </c>
      <c r="AD589" s="87">
        <f>IF(AND(T589&gt;1,T589&lt;=200000000),'[26]Data Base PAKAI (INPUT)'!$F$24,IF(AND(T589&gt;200000000,T589&lt;=1000000000),'[26]Data Base PAKAI (INPUT)'!$V$24,IF(AND(T589&gt;1000000000),'[26]Data Base PAKAI (INPUT)'!$Z$24)))</f>
        <v>1</v>
      </c>
      <c r="AE589" s="87">
        <f t="shared" si="144"/>
        <v>600000</v>
      </c>
      <c r="AF589" s="87">
        <f>IF(AND(T589&gt;1,T589&lt;=1000000000),'[26]Data Base PAKAI (INPUT)'!$E$25,IF(AND(T589&gt;1000000000,T589&lt;=5000000000),'[26]Data Base PAKAI (INPUT)'!$Y$25,IF(AND(T589&gt;5000000000,T589&lt;=10000000000),'[26]Data Base PAKAI (INPUT)'!$AG$25)))</f>
        <v>3</v>
      </c>
      <c r="AG589" s="87">
        <f>IF(AND(T589&gt;1,T589&lt;=100000000),'[26]Data Base PAKAI (INPUT)'!$F$25,IF(AND(T589&gt;100000000,T589&lt;=200000000),'[26]Data Base PAKAI (INPUT)'!$J$25,IF(AND(T589&gt;200000000,T589&lt;=250000000),'[26]Data Base PAKAI (INPUT)'!$N$25,IF(AND(T589&gt;250000000,T589&lt;=500000000),'[26]Data Base PAKAI (INPUT)'!$R$25,IF(AND(T589&gt;500000000,T589&lt;=1000000000),'[26]Data Base PAKAI (INPUT)'!$V$25,IF(AND(T589&gt;1000000000,T589&lt;=2500000000),'[26]Data Base PAKAI (INPUT)'!$Z$25,IF(AND(T589&gt;2500000000,T589&lt;=5000000000),'[26]Data Base PAKAI (INPUT)'!$AD$25,IF(AND(T589&gt;5000000000,T589&lt;=10000000000),'[26]Data Base PAKAI (INPUT)'!AH2055))))))))</f>
        <v>4</v>
      </c>
      <c r="AH589" s="87">
        <f t="shared" si="145"/>
        <v>1800000</v>
      </c>
      <c r="AI589" s="87">
        <f t="shared" si="146"/>
        <v>8000000</v>
      </c>
      <c r="AJ589" s="99">
        <f t="shared" si="147"/>
        <v>8000000</v>
      </c>
      <c r="AK589" s="57"/>
      <c r="AL589" s="57">
        <f t="shared" si="148"/>
        <v>181250000</v>
      </c>
    </row>
    <row r="590" spans="1:38" ht="43.5" thickBot="1" x14ac:dyDescent="0.3">
      <c r="A590" s="90"/>
      <c r="B590" s="90"/>
      <c r="C590" s="90"/>
      <c r="D590" s="90"/>
      <c r="E590" s="90"/>
      <c r="F590" s="90"/>
      <c r="G590" s="91"/>
      <c r="H590" s="91"/>
      <c r="I590" s="92"/>
      <c r="J590" s="110" t="s">
        <v>1224</v>
      </c>
      <c r="K590" s="92" t="s">
        <v>1252</v>
      </c>
      <c r="L590" s="92" t="e">
        <f>INDEX('[26]GELONDONGAN BM POKIR'!$D:$D,MATCH('KEGIATAN DBMSDA 2022'!K590,'[26]GELONDONGAN BM POKIR'!$D:$D,0))</f>
        <v>#N/A</v>
      </c>
      <c r="M590" s="92" t="str">
        <f>K590</f>
        <v>PENGECORAN JALAN HARAPAN BARU 1 RT 02/17 KEL.KOTA BARU - KEC.BEKASI BARAT</v>
      </c>
      <c r="N590" s="92" t="e">
        <f>INDEX([26]!BARU_1[KELURAHAN],MATCH('KEGIATAN DBMSDA 2022'!K590,[26]!BARU_1[JUDUL],0))</f>
        <v>#REF!</v>
      </c>
      <c r="O590" s="93" t="s">
        <v>822</v>
      </c>
      <c r="P590" s="127" t="s">
        <v>1253</v>
      </c>
      <c r="Q590" s="94" t="e">
        <f>#REF!&amp;" "&amp;#REF!</f>
        <v>#REF!</v>
      </c>
      <c r="R590" s="95" t="s">
        <v>66</v>
      </c>
      <c r="S590" s="57"/>
      <c r="T590" s="57">
        <f t="shared" si="150"/>
        <v>200000000</v>
      </c>
      <c r="U590" s="96" t="str">
        <f t="shared" si="142"/>
        <v>PL</v>
      </c>
      <c r="V590" s="57">
        <v>200000000</v>
      </c>
      <c r="W590" s="128" t="s">
        <v>137</v>
      </c>
      <c r="X590" s="129" t="s">
        <v>138</v>
      </c>
      <c r="Y590" s="96" t="s">
        <v>139</v>
      </c>
      <c r="Z590" s="88">
        <v>1</v>
      </c>
      <c r="AA590" s="96"/>
      <c r="AB590" s="57">
        <f t="shared" si="143"/>
        <v>350000</v>
      </c>
      <c r="AC590" s="87">
        <f>IF(AND(T590&gt;1,T590&lt;=200000000),'[26]Data Base PAKAI (INPUT)'!$E$24,IF(AND(T590&gt;200000000),'[26]Data Base PAKAI (INPUT)'!$M$24))</f>
        <v>4</v>
      </c>
      <c r="AD590" s="87">
        <f>IF(AND(T590&gt;1,T590&lt;=200000000),'[26]Data Base PAKAI (INPUT)'!$F$24,IF(AND(T590&gt;200000000,T590&lt;=1000000000),'[26]Data Base PAKAI (INPUT)'!$V$24,IF(AND(T590&gt;1000000000),'[26]Data Base PAKAI (INPUT)'!$Z$24)))</f>
        <v>1</v>
      </c>
      <c r="AE590" s="87">
        <f t="shared" si="144"/>
        <v>600000</v>
      </c>
      <c r="AF590" s="87">
        <f>IF(AND(T590&gt;1,T590&lt;=1000000000),'[26]Data Base PAKAI (INPUT)'!$E$25,IF(AND(T590&gt;1000000000,T590&lt;=5000000000),'[26]Data Base PAKAI (INPUT)'!$Y$25,IF(AND(T590&gt;5000000000,T590&lt;=10000000000),'[26]Data Base PAKAI (INPUT)'!$AG$25)))</f>
        <v>3</v>
      </c>
      <c r="AG590" s="87">
        <f>IF(AND(T590&gt;1,T590&lt;=100000000),'[26]Data Base PAKAI (INPUT)'!$F$25,IF(AND(T590&gt;100000000,T590&lt;=200000000),'[26]Data Base PAKAI (INPUT)'!$J$25,IF(AND(T590&gt;200000000,T590&lt;=250000000),'[26]Data Base PAKAI (INPUT)'!$N$25,IF(AND(T590&gt;250000000,T590&lt;=500000000),'[26]Data Base PAKAI (INPUT)'!$R$25,IF(AND(T590&gt;500000000,T590&lt;=1000000000),'[26]Data Base PAKAI (INPUT)'!$V$25,IF(AND(T590&gt;1000000000,T590&lt;=2500000000),'[26]Data Base PAKAI (INPUT)'!$Z$25,IF(AND(T590&gt;2500000000,T590&lt;=5000000000),'[26]Data Base PAKAI (INPUT)'!$AD$25,IF(AND(T590&gt;5000000000,T590&lt;=10000000000),'[26]Data Base PAKAI (INPUT)'!AH2057))))))))</f>
        <v>4</v>
      </c>
      <c r="AH590" s="87">
        <f t="shared" si="145"/>
        <v>1800000</v>
      </c>
      <c r="AI590" s="87">
        <f t="shared" si="146"/>
        <v>8000000</v>
      </c>
      <c r="AJ590" s="99">
        <f t="shared" si="147"/>
        <v>8000000</v>
      </c>
      <c r="AK590" s="57"/>
      <c r="AL590" s="57">
        <f t="shared" si="148"/>
        <v>181250000</v>
      </c>
    </row>
    <row r="591" spans="1:38" ht="43.5" thickBot="1" x14ac:dyDescent="0.3">
      <c r="A591" s="90"/>
      <c r="B591" s="90"/>
      <c r="C591" s="90"/>
      <c r="D591" s="90"/>
      <c r="E591" s="90"/>
      <c r="F591" s="90"/>
      <c r="G591" s="91"/>
      <c r="H591" s="91"/>
      <c r="I591" s="92"/>
      <c r="J591" s="151" t="s">
        <v>1224</v>
      </c>
      <c r="K591" s="92" t="s">
        <v>1254</v>
      </c>
      <c r="L591" s="92" t="e">
        <f>INDEX('[26]GELONDONGAN BM POKIR'!$D:$D,MATCH('KEGIATAN DBMSDA 2022'!K591,'[26]GELONDONGAN BM POKIR'!$D:$D,0))</f>
        <v>#N/A</v>
      </c>
      <c r="M591" s="92" t="str">
        <f t="shared" ref="M591:M608" si="154">$I$545&amp;" "&amp;K591</f>
        <v>Peningkatan Jalan RT.05/05 KEL.JATIMURNI KEC. PD. MELATI, KOTA BEKASI, PONDOKMELATI, JATIMURNI</v>
      </c>
      <c r="N591" s="92" t="e">
        <f>INDEX([26]!BARU_1[KELURAHAN],MATCH('KEGIATAN DBMSDA 2022'!K591,[26]!BARU_1[JUDUL],0))</f>
        <v>#REF!</v>
      </c>
      <c r="O591" s="93" t="s">
        <v>212</v>
      </c>
      <c r="P591" s="127" t="s">
        <v>664</v>
      </c>
      <c r="Q591" s="94" t="e">
        <f>#REF!&amp;" "&amp;#REF!</f>
        <v>#REF!</v>
      </c>
      <c r="R591" s="95" t="s">
        <v>66</v>
      </c>
      <c r="S591" s="57"/>
      <c r="T591" s="57">
        <f t="shared" si="150"/>
        <v>200000000</v>
      </c>
      <c r="U591" s="96" t="str">
        <f t="shared" si="142"/>
        <v>PL</v>
      </c>
      <c r="V591" s="57">
        <v>200000000</v>
      </c>
      <c r="W591" s="128" t="s">
        <v>286</v>
      </c>
      <c r="X591" s="129" t="s">
        <v>138</v>
      </c>
      <c r="Y591" s="96" t="s">
        <v>139</v>
      </c>
      <c r="Z591" s="88">
        <v>1</v>
      </c>
      <c r="AA591" s="96"/>
      <c r="AB591" s="57">
        <f t="shared" si="143"/>
        <v>350000</v>
      </c>
      <c r="AC591" s="87">
        <f>IF(AND(T591&gt;1,T591&lt;=200000000),'[26]Data Base PAKAI (INPUT)'!$E$24,IF(AND(T591&gt;200000000),'[26]Data Base PAKAI (INPUT)'!$M$24))</f>
        <v>4</v>
      </c>
      <c r="AD591" s="87">
        <f>IF(AND(T591&gt;1,T591&lt;=200000000),'[26]Data Base PAKAI (INPUT)'!$F$24,IF(AND(T591&gt;200000000,T591&lt;=1000000000),'[26]Data Base PAKAI (INPUT)'!$V$24,IF(AND(T591&gt;1000000000),'[26]Data Base PAKAI (INPUT)'!$Z$24)))</f>
        <v>1</v>
      </c>
      <c r="AE591" s="87">
        <f t="shared" si="144"/>
        <v>600000</v>
      </c>
      <c r="AF591" s="87">
        <f>IF(AND(T591&gt;1,T591&lt;=1000000000),'[26]Data Base PAKAI (INPUT)'!$E$25,IF(AND(T591&gt;1000000000,T591&lt;=5000000000),'[26]Data Base PAKAI (INPUT)'!$Y$25,IF(AND(T591&gt;5000000000,T591&lt;=10000000000),'[26]Data Base PAKAI (INPUT)'!$AG$25)))</f>
        <v>3</v>
      </c>
      <c r="AG591" s="87">
        <f>IF(AND(T591&gt;1,T591&lt;=100000000),'[26]Data Base PAKAI (INPUT)'!$F$25,IF(AND(T591&gt;100000000,T591&lt;=200000000),'[26]Data Base PAKAI (INPUT)'!$J$25,IF(AND(T591&gt;200000000,T591&lt;=250000000),'[26]Data Base PAKAI (INPUT)'!$N$25,IF(AND(T591&gt;250000000,T591&lt;=500000000),'[26]Data Base PAKAI (INPUT)'!$R$25,IF(AND(T591&gt;500000000,T591&lt;=1000000000),'[26]Data Base PAKAI (INPUT)'!$V$25,IF(AND(T591&gt;1000000000,T591&lt;=2500000000),'[26]Data Base PAKAI (INPUT)'!$Z$25,IF(AND(T591&gt;2500000000,T591&lt;=5000000000),'[26]Data Base PAKAI (INPUT)'!$AD$25,IF(AND(T591&gt;5000000000,T591&lt;=10000000000),'[26]Data Base PAKAI (INPUT)'!AH2058))))))))</f>
        <v>4</v>
      </c>
      <c r="AH591" s="87">
        <f t="shared" si="145"/>
        <v>1800000</v>
      </c>
      <c r="AI591" s="87">
        <f t="shared" si="146"/>
        <v>8000000</v>
      </c>
      <c r="AJ591" s="99">
        <f t="shared" si="147"/>
        <v>8000000</v>
      </c>
      <c r="AK591" s="57"/>
      <c r="AL591" s="57">
        <f t="shared" si="148"/>
        <v>181250000</v>
      </c>
    </row>
    <row r="592" spans="1:38" ht="43.5" thickBot="1" x14ac:dyDescent="0.3">
      <c r="A592" s="90"/>
      <c r="B592" s="90"/>
      <c r="C592" s="90"/>
      <c r="D592" s="90"/>
      <c r="E592" s="90"/>
      <c r="F592" s="90"/>
      <c r="G592" s="91"/>
      <c r="H592" s="91"/>
      <c r="I592" s="92"/>
      <c r="J592" s="151" t="s">
        <v>1224</v>
      </c>
      <c r="K592" s="92" t="s">
        <v>1255</v>
      </c>
      <c r="L592" s="92" t="e">
        <f>INDEX('[26]GELONDONGAN BM POKIR'!$D:$D,MATCH('KEGIATAN DBMSDA 2022'!K592,'[26]GELONDONGAN BM POKIR'!$D:$D,0))</f>
        <v>#N/A</v>
      </c>
      <c r="M592" s="92" t="str">
        <f t="shared" si="154"/>
        <v>Peningkatan Jalan JALAN CENDANA GG. H. NAPIH RT.06/03, KOTA BEKASI, PONDOKGEDE, JATIBENING BARU</v>
      </c>
      <c r="N592" s="92" t="e">
        <f>INDEX([26]!BARU_1[KELURAHAN],MATCH('KEGIATAN DBMSDA 2022'!K592,[26]!BARU_1[JUDUL],0))</f>
        <v>#REF!</v>
      </c>
      <c r="O592" s="93" t="s">
        <v>171</v>
      </c>
      <c r="P592" s="127" t="s">
        <v>664</v>
      </c>
      <c r="Q592" s="94" t="e">
        <f>#REF!&amp;" "&amp;#REF!</f>
        <v>#REF!</v>
      </c>
      <c r="R592" s="95" t="s">
        <v>66</v>
      </c>
      <c r="S592" s="57"/>
      <c r="T592" s="57">
        <f t="shared" si="150"/>
        <v>200000000</v>
      </c>
      <c r="U592" s="96" t="str">
        <f t="shared" si="142"/>
        <v>PL</v>
      </c>
      <c r="V592" s="57">
        <v>200000000</v>
      </c>
      <c r="W592" s="128" t="s">
        <v>286</v>
      </c>
      <c r="X592" s="129" t="s">
        <v>138</v>
      </c>
      <c r="Y592" s="96" t="s">
        <v>139</v>
      </c>
      <c r="Z592" s="88">
        <v>1</v>
      </c>
      <c r="AA592" s="96"/>
      <c r="AB592" s="57">
        <f t="shared" si="143"/>
        <v>350000</v>
      </c>
      <c r="AC592" s="87">
        <f>IF(AND(T592&gt;1,T592&lt;=200000000),'[26]Data Base PAKAI (INPUT)'!$E$24,IF(AND(T592&gt;200000000),'[26]Data Base PAKAI (INPUT)'!$M$24))</f>
        <v>4</v>
      </c>
      <c r="AD592" s="87">
        <f>IF(AND(T592&gt;1,T592&lt;=200000000),'[26]Data Base PAKAI (INPUT)'!$F$24,IF(AND(T592&gt;200000000,T592&lt;=1000000000),'[26]Data Base PAKAI (INPUT)'!$V$24,IF(AND(T592&gt;1000000000),'[26]Data Base PAKAI (INPUT)'!$Z$24)))</f>
        <v>1</v>
      </c>
      <c r="AE592" s="87">
        <f t="shared" si="144"/>
        <v>600000</v>
      </c>
      <c r="AF592" s="87">
        <f>IF(AND(T592&gt;1,T592&lt;=1000000000),'[26]Data Base PAKAI (INPUT)'!$E$25,IF(AND(T592&gt;1000000000,T592&lt;=5000000000),'[26]Data Base PAKAI (INPUT)'!$Y$25,IF(AND(T592&gt;5000000000,T592&lt;=10000000000),'[26]Data Base PAKAI (INPUT)'!$AG$25)))</f>
        <v>3</v>
      </c>
      <c r="AG592" s="87">
        <f>IF(AND(T592&gt;1,T592&lt;=100000000),'[26]Data Base PAKAI (INPUT)'!$F$25,IF(AND(T592&gt;100000000,T592&lt;=200000000),'[26]Data Base PAKAI (INPUT)'!$J$25,IF(AND(T592&gt;200000000,T592&lt;=250000000),'[26]Data Base PAKAI (INPUT)'!$N$25,IF(AND(T592&gt;250000000,T592&lt;=500000000),'[26]Data Base PAKAI (INPUT)'!$R$25,IF(AND(T592&gt;500000000,T592&lt;=1000000000),'[26]Data Base PAKAI (INPUT)'!$V$25,IF(AND(T592&gt;1000000000,T592&lt;=2500000000),'[26]Data Base PAKAI (INPUT)'!$Z$25,IF(AND(T592&gt;2500000000,T592&lt;=5000000000),'[26]Data Base PAKAI (INPUT)'!$AD$25,IF(AND(T592&gt;5000000000,T592&lt;=10000000000),'[26]Data Base PAKAI (INPUT)'!AH2059))))))))</f>
        <v>4</v>
      </c>
      <c r="AH592" s="87">
        <f t="shared" si="145"/>
        <v>1800000</v>
      </c>
      <c r="AI592" s="87">
        <f t="shared" si="146"/>
        <v>8000000</v>
      </c>
      <c r="AJ592" s="99">
        <f t="shared" si="147"/>
        <v>8000000</v>
      </c>
      <c r="AK592" s="57"/>
      <c r="AL592" s="57">
        <f t="shared" si="148"/>
        <v>181250000</v>
      </c>
    </row>
    <row r="593" spans="1:38" ht="43.5" thickBot="1" x14ac:dyDescent="0.3">
      <c r="A593" s="90"/>
      <c r="B593" s="90"/>
      <c r="C593" s="90"/>
      <c r="D593" s="90"/>
      <c r="E593" s="90"/>
      <c r="F593" s="90"/>
      <c r="G593" s="91"/>
      <c r="H593" s="91"/>
      <c r="I593" s="92"/>
      <c r="J593" s="151" t="s">
        <v>1224</v>
      </c>
      <c r="K593" s="92" t="s">
        <v>1256</v>
      </c>
      <c r="L593" s="92" t="e">
        <f>INDEX('[26]GELONDONGAN BM POKIR'!$D:$D,MATCH('KEGIATAN DBMSDA 2022'!K593,'[26]GELONDONGAN BM POKIR'!$D:$D,0))</f>
        <v>#N/A</v>
      </c>
      <c r="M593" s="92" t="str">
        <f t="shared" si="154"/>
        <v>Peningkatan Jalan RT.02/RW.12, KOTA BEKASI, PONDOKGEDE, JATICEMPAKA</v>
      </c>
      <c r="N593" s="92" t="e">
        <f>INDEX([26]!BARU_1[KELURAHAN],MATCH('KEGIATAN DBMSDA 2022'!K593,[26]!BARU_1[JUDUL],0))</f>
        <v>#REF!</v>
      </c>
      <c r="O593" s="93" t="s">
        <v>171</v>
      </c>
      <c r="P593" s="127" t="s">
        <v>289</v>
      </c>
      <c r="Q593" s="94" t="e">
        <f>#REF!&amp;" "&amp;#REF!</f>
        <v>#REF!</v>
      </c>
      <c r="R593" s="95" t="s">
        <v>66</v>
      </c>
      <c r="S593" s="57"/>
      <c r="T593" s="57">
        <f t="shared" si="150"/>
        <v>200000000</v>
      </c>
      <c r="U593" s="96" t="str">
        <f t="shared" ref="U593:U656" si="155">IF(T593&gt;200000000,"LELANG","PL")</f>
        <v>PL</v>
      </c>
      <c r="V593" s="57">
        <v>200000000</v>
      </c>
      <c r="W593" s="128" t="s">
        <v>286</v>
      </c>
      <c r="X593" s="129" t="s">
        <v>138</v>
      </c>
      <c r="Y593" s="96" t="s">
        <v>139</v>
      </c>
      <c r="Z593" s="88">
        <v>1</v>
      </c>
      <c r="AA593" s="96"/>
      <c r="AB593" s="57">
        <f t="shared" ref="AB593:AB656" si="156">IF(AND(T593&gt;1,T593&lt;=200000000),350000,IF(AND(T593&gt;200000000),750000))</f>
        <v>350000</v>
      </c>
      <c r="AC593" s="87">
        <f>IF(AND(T593&gt;1,T593&lt;=200000000),'[26]Data Base PAKAI (INPUT)'!$E$24,IF(AND(T593&gt;200000000),'[26]Data Base PAKAI (INPUT)'!$M$24))</f>
        <v>4</v>
      </c>
      <c r="AD593" s="87">
        <f>IF(AND(T593&gt;1,T593&lt;=200000000),'[26]Data Base PAKAI (INPUT)'!$F$24,IF(AND(T593&gt;200000000,T593&lt;=1000000000),'[26]Data Base PAKAI (INPUT)'!$V$24,IF(AND(T593&gt;1000000000),'[26]Data Base PAKAI (INPUT)'!$Z$24)))</f>
        <v>1</v>
      </c>
      <c r="AE593" s="87">
        <f t="shared" ref="AE593:AE656" si="157">AC593*AD593*$AE$5</f>
        <v>600000</v>
      </c>
      <c r="AF593" s="87">
        <f>IF(AND(T593&gt;1,T593&lt;=1000000000),'[26]Data Base PAKAI (INPUT)'!$E$25,IF(AND(T593&gt;1000000000,T593&lt;=5000000000),'[26]Data Base PAKAI (INPUT)'!$Y$25,IF(AND(T593&gt;5000000000,T593&lt;=10000000000),'[26]Data Base PAKAI (INPUT)'!$AG$25)))</f>
        <v>3</v>
      </c>
      <c r="AG593" s="87">
        <f>IF(AND(T593&gt;1,T593&lt;=100000000),'[26]Data Base PAKAI (INPUT)'!$F$25,IF(AND(T593&gt;100000000,T593&lt;=200000000),'[26]Data Base PAKAI (INPUT)'!$J$25,IF(AND(T593&gt;200000000,T593&lt;=250000000),'[26]Data Base PAKAI (INPUT)'!$N$25,IF(AND(T593&gt;250000000,T593&lt;=500000000),'[26]Data Base PAKAI (INPUT)'!$R$25,IF(AND(T593&gt;500000000,T593&lt;=1000000000),'[26]Data Base PAKAI (INPUT)'!$V$25,IF(AND(T593&gt;1000000000,T593&lt;=2500000000),'[26]Data Base PAKAI (INPUT)'!$Z$25,IF(AND(T593&gt;2500000000,T593&lt;=5000000000),'[26]Data Base PAKAI (INPUT)'!$AD$25,IF(AND(T593&gt;5000000000,T593&lt;=10000000000),'[26]Data Base PAKAI (INPUT)'!AH2060))))))))</f>
        <v>4</v>
      </c>
      <c r="AH593" s="87">
        <f t="shared" ref="AH593:AH656" si="158">AF593*AG593*$AH$5</f>
        <v>1800000</v>
      </c>
      <c r="AI593" s="87">
        <f t="shared" ref="AI593:AI656" si="159">IF(T593&lt;=4000000000,4%*T593,IF(T593&gt;4000000000,100000000))</f>
        <v>8000000</v>
      </c>
      <c r="AJ593" s="99">
        <f t="shared" ref="AJ593:AJ656" si="160">4%*T593</f>
        <v>8000000</v>
      </c>
      <c r="AK593" s="57"/>
      <c r="AL593" s="57">
        <f t="shared" ref="AL593:AL656" si="161">T593-AB593-AE593-AH593-AI593-AJ593-AK593</f>
        <v>181250000</v>
      </c>
    </row>
    <row r="594" spans="1:38" ht="43.5" thickBot="1" x14ac:dyDescent="0.3">
      <c r="A594" s="90"/>
      <c r="B594" s="90"/>
      <c r="C594" s="90"/>
      <c r="D594" s="90"/>
      <c r="E594" s="90"/>
      <c r="F594" s="90"/>
      <c r="G594" s="91"/>
      <c r="H594" s="91"/>
      <c r="I594" s="92"/>
      <c r="J594" s="151" t="s">
        <v>1224</v>
      </c>
      <c r="K594" s="92" t="s">
        <v>1257</v>
      </c>
      <c r="L594" s="92" t="e">
        <f>INDEX('[26]GELONDONGAN BM POKIR'!$D:$D,MATCH('KEGIATAN DBMSDA 2022'!K594,'[26]GELONDONGAN BM POKIR'!$D:$D,0))</f>
        <v>#N/A</v>
      </c>
      <c r="M594" s="92" t="str">
        <f t="shared" si="154"/>
        <v>Peningkatan Jalan JALAN RAWA INDAH RT.01/RW.08, KOTA BEKASI, PONDOKGEDE, JATICEMPAKA</v>
      </c>
      <c r="N594" s="92" t="e">
        <f>INDEX([26]!BARU_1[KELURAHAN],MATCH('KEGIATAN DBMSDA 2022'!K594,[26]!BARU_1[JUDUL],0))</f>
        <v>#REF!</v>
      </c>
      <c r="O594" s="93" t="s">
        <v>171</v>
      </c>
      <c r="P594" s="127" t="s">
        <v>229</v>
      </c>
      <c r="Q594" s="94" t="e">
        <f>#REF!&amp;" "&amp;#REF!</f>
        <v>#REF!</v>
      </c>
      <c r="R594" s="95" t="s">
        <v>66</v>
      </c>
      <c r="S594" s="57"/>
      <c r="T594" s="57">
        <f t="shared" si="150"/>
        <v>200000000</v>
      </c>
      <c r="U594" s="96" t="str">
        <f t="shared" si="155"/>
        <v>PL</v>
      </c>
      <c r="V594" s="57">
        <v>200000000</v>
      </c>
      <c r="W594" s="128" t="s">
        <v>286</v>
      </c>
      <c r="X594" s="129" t="s">
        <v>138</v>
      </c>
      <c r="Y594" s="96" t="s">
        <v>139</v>
      </c>
      <c r="Z594" s="88">
        <v>1</v>
      </c>
      <c r="AA594" s="96"/>
      <c r="AB594" s="57">
        <f t="shared" si="156"/>
        <v>350000</v>
      </c>
      <c r="AC594" s="87">
        <f>IF(AND(T594&gt;1,T594&lt;=200000000),'[26]Data Base PAKAI (INPUT)'!$E$24,IF(AND(T594&gt;200000000),'[26]Data Base PAKAI (INPUT)'!$M$24))</f>
        <v>4</v>
      </c>
      <c r="AD594" s="87">
        <f>IF(AND(T594&gt;1,T594&lt;=200000000),'[26]Data Base PAKAI (INPUT)'!$F$24,IF(AND(T594&gt;200000000,T594&lt;=1000000000),'[26]Data Base PAKAI (INPUT)'!$V$24,IF(AND(T594&gt;1000000000),'[26]Data Base PAKAI (INPUT)'!$Z$24)))</f>
        <v>1</v>
      </c>
      <c r="AE594" s="87">
        <f t="shared" si="157"/>
        <v>600000</v>
      </c>
      <c r="AF594" s="87">
        <f>IF(AND(T594&gt;1,T594&lt;=1000000000),'[26]Data Base PAKAI (INPUT)'!$E$25,IF(AND(T594&gt;1000000000,T594&lt;=5000000000),'[26]Data Base PAKAI (INPUT)'!$Y$25,IF(AND(T594&gt;5000000000,T594&lt;=10000000000),'[26]Data Base PAKAI (INPUT)'!$AG$25)))</f>
        <v>3</v>
      </c>
      <c r="AG594" s="87">
        <f>IF(AND(T594&gt;1,T594&lt;=100000000),'[26]Data Base PAKAI (INPUT)'!$F$25,IF(AND(T594&gt;100000000,T594&lt;=200000000),'[26]Data Base PAKAI (INPUT)'!$J$25,IF(AND(T594&gt;200000000,T594&lt;=250000000),'[26]Data Base PAKAI (INPUT)'!$N$25,IF(AND(T594&gt;250000000,T594&lt;=500000000),'[26]Data Base PAKAI (INPUT)'!$R$25,IF(AND(T594&gt;500000000,T594&lt;=1000000000),'[26]Data Base PAKAI (INPUT)'!$V$25,IF(AND(T594&gt;1000000000,T594&lt;=2500000000),'[26]Data Base PAKAI (INPUT)'!$Z$25,IF(AND(T594&gt;2500000000,T594&lt;=5000000000),'[26]Data Base PAKAI (INPUT)'!$AD$25,IF(AND(T594&gt;5000000000,T594&lt;=10000000000),'[26]Data Base PAKAI (INPUT)'!AH2061))))))))</f>
        <v>4</v>
      </c>
      <c r="AH594" s="87">
        <f t="shared" si="158"/>
        <v>1800000</v>
      </c>
      <c r="AI594" s="87">
        <f t="shared" si="159"/>
        <v>8000000</v>
      </c>
      <c r="AJ594" s="99">
        <f t="shared" si="160"/>
        <v>8000000</v>
      </c>
      <c r="AK594" s="57"/>
      <c r="AL594" s="57">
        <f t="shared" si="161"/>
        <v>181250000</v>
      </c>
    </row>
    <row r="595" spans="1:38" ht="43.5" thickBot="1" x14ac:dyDescent="0.3">
      <c r="A595" s="90"/>
      <c r="B595" s="90"/>
      <c r="C595" s="90"/>
      <c r="D595" s="90"/>
      <c r="E595" s="90"/>
      <c r="F595" s="90"/>
      <c r="G595" s="91"/>
      <c r="H595" s="91"/>
      <c r="I595" s="92"/>
      <c r="J595" s="151" t="s">
        <v>1224</v>
      </c>
      <c r="K595" s="92" t="s">
        <v>1258</v>
      </c>
      <c r="L595" s="92" t="e">
        <f>INDEX('[26]GELONDONGAN BM POKIR'!$D:$D,MATCH('KEGIATAN DBMSDA 2022'!K595,'[26]GELONDONGAN BM POKIR'!$D:$D,0))</f>
        <v>#N/A</v>
      </c>
      <c r="M595" s="92" t="str">
        <f t="shared" si="154"/>
        <v>Peningkatan Jalan JALAN AKASIA RT.03/06, KOTA BEKASI, PONDOKMELATI, JATIWARNA</v>
      </c>
      <c r="N595" s="92" t="e">
        <f>INDEX([26]!BARU_1[KELURAHAN],MATCH('KEGIATAN DBMSDA 2022'!K595,[26]!BARU_1[JUDUL],0))</f>
        <v>#REF!</v>
      </c>
      <c r="O595" s="93" t="s">
        <v>212</v>
      </c>
      <c r="P595" s="127" t="s">
        <v>239</v>
      </c>
      <c r="Q595" s="94" t="e">
        <f>#REF!&amp;" "&amp;#REF!</f>
        <v>#REF!</v>
      </c>
      <c r="R595" s="95" t="s">
        <v>66</v>
      </c>
      <c r="S595" s="57"/>
      <c r="T595" s="57">
        <f t="shared" si="150"/>
        <v>200000000</v>
      </c>
      <c r="U595" s="96" t="str">
        <f t="shared" si="155"/>
        <v>PL</v>
      </c>
      <c r="V595" s="57">
        <v>200000000</v>
      </c>
      <c r="W595" s="128" t="s">
        <v>286</v>
      </c>
      <c r="X595" s="129" t="s">
        <v>138</v>
      </c>
      <c r="Y595" s="96" t="s">
        <v>139</v>
      </c>
      <c r="Z595" s="88">
        <v>1</v>
      </c>
      <c r="AA595" s="96"/>
      <c r="AB595" s="57">
        <f t="shared" si="156"/>
        <v>350000</v>
      </c>
      <c r="AC595" s="87">
        <f>IF(AND(T595&gt;1,T595&lt;=200000000),'[26]Data Base PAKAI (INPUT)'!$E$24,IF(AND(T595&gt;200000000),'[26]Data Base PAKAI (INPUT)'!$M$24))</f>
        <v>4</v>
      </c>
      <c r="AD595" s="87">
        <f>IF(AND(T595&gt;1,T595&lt;=200000000),'[26]Data Base PAKAI (INPUT)'!$F$24,IF(AND(T595&gt;200000000,T595&lt;=1000000000),'[26]Data Base PAKAI (INPUT)'!$V$24,IF(AND(T595&gt;1000000000),'[26]Data Base PAKAI (INPUT)'!$Z$24)))</f>
        <v>1</v>
      </c>
      <c r="AE595" s="87">
        <f t="shared" si="157"/>
        <v>600000</v>
      </c>
      <c r="AF595" s="87">
        <f>IF(AND(T595&gt;1,T595&lt;=1000000000),'[26]Data Base PAKAI (INPUT)'!$E$25,IF(AND(T595&gt;1000000000,T595&lt;=5000000000),'[26]Data Base PAKAI (INPUT)'!$Y$25,IF(AND(T595&gt;5000000000,T595&lt;=10000000000),'[26]Data Base PAKAI (INPUT)'!$AG$25)))</f>
        <v>3</v>
      </c>
      <c r="AG595" s="87">
        <f>IF(AND(T595&gt;1,T595&lt;=100000000),'[26]Data Base PAKAI (INPUT)'!$F$25,IF(AND(T595&gt;100000000,T595&lt;=200000000),'[26]Data Base PAKAI (INPUT)'!$J$25,IF(AND(T595&gt;200000000,T595&lt;=250000000),'[26]Data Base PAKAI (INPUT)'!$N$25,IF(AND(T595&gt;250000000,T595&lt;=500000000),'[26]Data Base PAKAI (INPUT)'!$R$25,IF(AND(T595&gt;500000000,T595&lt;=1000000000),'[26]Data Base PAKAI (INPUT)'!$V$25,IF(AND(T595&gt;1000000000,T595&lt;=2500000000),'[26]Data Base PAKAI (INPUT)'!$Z$25,IF(AND(T595&gt;2500000000,T595&lt;=5000000000),'[26]Data Base PAKAI (INPUT)'!$AD$25,IF(AND(T595&gt;5000000000,T595&lt;=10000000000),'[26]Data Base PAKAI (INPUT)'!AH2062))))))))</f>
        <v>4</v>
      </c>
      <c r="AH595" s="87">
        <f t="shared" si="158"/>
        <v>1800000</v>
      </c>
      <c r="AI595" s="87">
        <f t="shared" si="159"/>
        <v>8000000</v>
      </c>
      <c r="AJ595" s="99">
        <f t="shared" si="160"/>
        <v>8000000</v>
      </c>
      <c r="AK595" s="57"/>
      <c r="AL595" s="57">
        <f t="shared" si="161"/>
        <v>181250000</v>
      </c>
    </row>
    <row r="596" spans="1:38" ht="43.5" thickBot="1" x14ac:dyDescent="0.3">
      <c r="A596" s="90"/>
      <c r="B596" s="90"/>
      <c r="C596" s="90"/>
      <c r="D596" s="90"/>
      <c r="E596" s="90"/>
      <c r="F596" s="90"/>
      <c r="G596" s="91"/>
      <c r="H596" s="91"/>
      <c r="I596" s="92"/>
      <c r="J596" s="110" t="s">
        <v>1224</v>
      </c>
      <c r="K596" s="92" t="s">
        <v>1259</v>
      </c>
      <c r="L596" s="92" t="e">
        <f>INDEX('[26]GELONDONGAN BM POKIR'!$D:$D,MATCH('KEGIATAN DBMSDA 2022'!K596,'[26]GELONDONGAN BM POKIR'!$D:$D,0))</f>
        <v>#N/A</v>
      </c>
      <c r="M596" s="92" t="str">
        <f t="shared" si="154"/>
        <v>Peningkatan Jalan JL. HAERUDIN RT.04/06, KOTA BEKASI, PONDOKMELATI, JATIWARNA</v>
      </c>
      <c r="N596" s="92" t="e">
        <f>INDEX([26]!BARU_1[KELURAHAN],MATCH('KEGIATAN DBMSDA 2022'!K596,[26]!BARU_1[JUDUL],0))</f>
        <v>#REF!</v>
      </c>
      <c r="O596" s="93" t="s">
        <v>212</v>
      </c>
      <c r="P596" s="127" t="s">
        <v>720</v>
      </c>
      <c r="Q596" s="94" t="e">
        <f>#REF!&amp;" "&amp;#REF!</f>
        <v>#REF!</v>
      </c>
      <c r="R596" s="95" t="s">
        <v>66</v>
      </c>
      <c r="S596" s="57"/>
      <c r="T596" s="57">
        <f t="shared" si="150"/>
        <v>200000000</v>
      </c>
      <c r="U596" s="96" t="str">
        <f t="shared" si="155"/>
        <v>PL</v>
      </c>
      <c r="V596" s="57">
        <v>200000000</v>
      </c>
      <c r="W596" s="128" t="s">
        <v>286</v>
      </c>
      <c r="X596" s="129" t="s">
        <v>138</v>
      </c>
      <c r="Y596" s="96" t="s">
        <v>139</v>
      </c>
      <c r="Z596" s="88">
        <v>1</v>
      </c>
      <c r="AA596" s="96"/>
      <c r="AB596" s="57">
        <f t="shared" si="156"/>
        <v>350000</v>
      </c>
      <c r="AC596" s="87">
        <f>IF(AND(T596&gt;1,T596&lt;=200000000),'[26]Data Base PAKAI (INPUT)'!$E$24,IF(AND(T596&gt;200000000),'[26]Data Base PAKAI (INPUT)'!$M$24))</f>
        <v>4</v>
      </c>
      <c r="AD596" s="87">
        <f>IF(AND(T596&gt;1,T596&lt;=200000000),'[26]Data Base PAKAI (INPUT)'!$F$24,IF(AND(T596&gt;200000000,T596&lt;=1000000000),'[26]Data Base PAKAI (INPUT)'!$V$24,IF(AND(T596&gt;1000000000),'[26]Data Base PAKAI (INPUT)'!$Z$24)))</f>
        <v>1</v>
      </c>
      <c r="AE596" s="87">
        <f t="shared" si="157"/>
        <v>600000</v>
      </c>
      <c r="AF596" s="87">
        <f>IF(AND(T596&gt;1,T596&lt;=1000000000),'[26]Data Base PAKAI (INPUT)'!$E$25,IF(AND(T596&gt;1000000000,T596&lt;=5000000000),'[26]Data Base PAKAI (INPUT)'!$Y$25,IF(AND(T596&gt;5000000000,T596&lt;=10000000000),'[26]Data Base PAKAI (INPUT)'!$AG$25)))</f>
        <v>3</v>
      </c>
      <c r="AG596" s="87">
        <f>IF(AND(T596&gt;1,T596&lt;=100000000),'[26]Data Base PAKAI (INPUT)'!$F$25,IF(AND(T596&gt;100000000,T596&lt;=200000000),'[26]Data Base PAKAI (INPUT)'!$J$25,IF(AND(T596&gt;200000000,T596&lt;=250000000),'[26]Data Base PAKAI (INPUT)'!$N$25,IF(AND(T596&gt;250000000,T596&lt;=500000000),'[26]Data Base PAKAI (INPUT)'!$R$25,IF(AND(T596&gt;500000000,T596&lt;=1000000000),'[26]Data Base PAKAI (INPUT)'!$V$25,IF(AND(T596&gt;1000000000,T596&lt;=2500000000),'[26]Data Base PAKAI (INPUT)'!$Z$25,IF(AND(T596&gt;2500000000,T596&lt;=5000000000),'[26]Data Base PAKAI (INPUT)'!$AD$25,IF(AND(T596&gt;5000000000,T596&lt;=10000000000),'[26]Data Base PAKAI (INPUT)'!AH2063))))))))</f>
        <v>4</v>
      </c>
      <c r="AH596" s="87">
        <f t="shared" si="158"/>
        <v>1800000</v>
      </c>
      <c r="AI596" s="87">
        <f t="shared" si="159"/>
        <v>8000000</v>
      </c>
      <c r="AJ596" s="99">
        <f t="shared" si="160"/>
        <v>8000000</v>
      </c>
      <c r="AK596" s="57"/>
      <c r="AL596" s="57">
        <f t="shared" si="161"/>
        <v>181250000</v>
      </c>
    </row>
    <row r="597" spans="1:38" ht="43.5" thickBot="1" x14ac:dyDescent="0.3">
      <c r="A597" s="90"/>
      <c r="B597" s="90"/>
      <c r="C597" s="90"/>
      <c r="D597" s="90"/>
      <c r="E597" s="90"/>
      <c r="F597" s="90"/>
      <c r="G597" s="91"/>
      <c r="H597" s="91"/>
      <c r="I597" s="92"/>
      <c r="J597" s="110" t="s">
        <v>1224</v>
      </c>
      <c r="K597" s="92" t="s">
        <v>1260</v>
      </c>
      <c r="L597" s="92" t="e">
        <f>INDEX('[26]GELONDONGAN BM POKIR'!$D:$D,MATCH('KEGIATAN DBMSDA 2022'!K597,'[26]GELONDONGAN BM POKIR'!$D:$D,0))</f>
        <v>#N/A</v>
      </c>
      <c r="M597" s="92" t="str">
        <f t="shared" si="154"/>
        <v>Peningkatan Jalan RT 01, 02, 03, 04 RW 09, Kota Bekasi, Medansatria, Pejuang</v>
      </c>
      <c r="N597" s="92" t="e">
        <f>INDEX([26]!BARU_1[KELURAHAN],MATCH('KEGIATAN DBMSDA 2022'!K597,[26]!BARU_1[JUDUL],0))</f>
        <v>#REF!</v>
      </c>
      <c r="O597" s="93" t="s">
        <v>1840</v>
      </c>
      <c r="P597" s="127"/>
      <c r="Q597" s="94" t="e">
        <f>#REF!&amp;" "&amp;#REF!</f>
        <v>#REF!</v>
      </c>
      <c r="R597" s="95" t="s">
        <v>66</v>
      </c>
      <c r="S597" s="57"/>
      <c r="T597" s="57">
        <f t="shared" si="150"/>
        <v>200000000</v>
      </c>
      <c r="U597" s="96" t="str">
        <f t="shared" si="155"/>
        <v>PL</v>
      </c>
      <c r="V597" s="57">
        <v>200000000</v>
      </c>
      <c r="W597" s="128" t="s">
        <v>409</v>
      </c>
      <c r="X597" s="129" t="s">
        <v>138</v>
      </c>
      <c r="Y597" s="96" t="s">
        <v>139</v>
      </c>
      <c r="Z597" s="88">
        <v>1</v>
      </c>
      <c r="AA597" s="96"/>
      <c r="AB597" s="57">
        <f t="shared" si="156"/>
        <v>350000</v>
      </c>
      <c r="AC597" s="87">
        <f>IF(AND(T597&gt;1,T597&lt;=200000000),'[26]Data Base PAKAI (INPUT)'!$E$24,IF(AND(T597&gt;200000000),'[26]Data Base PAKAI (INPUT)'!$M$24))</f>
        <v>4</v>
      </c>
      <c r="AD597" s="87">
        <f>IF(AND(T597&gt;1,T597&lt;=200000000),'[26]Data Base PAKAI (INPUT)'!$F$24,IF(AND(T597&gt;200000000,T597&lt;=1000000000),'[26]Data Base PAKAI (INPUT)'!$V$24,IF(AND(T597&gt;1000000000),'[26]Data Base PAKAI (INPUT)'!$Z$24)))</f>
        <v>1</v>
      </c>
      <c r="AE597" s="87">
        <f t="shared" si="157"/>
        <v>600000</v>
      </c>
      <c r="AF597" s="87">
        <f>IF(AND(T597&gt;1,T597&lt;=1000000000),'[26]Data Base PAKAI (INPUT)'!$E$25,IF(AND(T597&gt;1000000000,T597&lt;=5000000000),'[26]Data Base PAKAI (INPUT)'!$Y$25,IF(AND(T597&gt;5000000000,T597&lt;=10000000000),'[26]Data Base PAKAI (INPUT)'!$AG$25)))</f>
        <v>3</v>
      </c>
      <c r="AG597" s="87">
        <f>IF(AND(T597&gt;1,T597&lt;=100000000),'[26]Data Base PAKAI (INPUT)'!$F$25,IF(AND(T597&gt;100000000,T597&lt;=200000000),'[26]Data Base PAKAI (INPUT)'!$J$25,IF(AND(T597&gt;200000000,T597&lt;=250000000),'[26]Data Base PAKAI (INPUT)'!$N$25,IF(AND(T597&gt;250000000,T597&lt;=500000000),'[26]Data Base PAKAI (INPUT)'!$R$25,IF(AND(T597&gt;500000000,T597&lt;=1000000000),'[26]Data Base PAKAI (INPUT)'!$V$25,IF(AND(T597&gt;1000000000,T597&lt;=2500000000),'[26]Data Base PAKAI (INPUT)'!$Z$25,IF(AND(T597&gt;2500000000,T597&lt;=5000000000),'[26]Data Base PAKAI (INPUT)'!$AD$25,IF(AND(T597&gt;5000000000,T597&lt;=10000000000),'[26]Data Base PAKAI (INPUT)'!AH2066))))))))</f>
        <v>4</v>
      </c>
      <c r="AH597" s="87">
        <f t="shared" si="158"/>
        <v>1800000</v>
      </c>
      <c r="AI597" s="87">
        <f t="shared" si="159"/>
        <v>8000000</v>
      </c>
      <c r="AJ597" s="99">
        <f t="shared" si="160"/>
        <v>8000000</v>
      </c>
      <c r="AK597" s="57"/>
      <c r="AL597" s="57">
        <f t="shared" si="161"/>
        <v>181250000</v>
      </c>
    </row>
    <row r="598" spans="1:38" ht="43.5" thickBot="1" x14ac:dyDescent="0.3">
      <c r="A598" s="90"/>
      <c r="B598" s="90"/>
      <c r="C598" s="90"/>
      <c r="D598" s="90"/>
      <c r="E598" s="90"/>
      <c r="F598" s="90"/>
      <c r="G598" s="91"/>
      <c r="H598" s="91"/>
      <c r="I598" s="92"/>
      <c r="J598" s="110" t="s">
        <v>1224</v>
      </c>
      <c r="K598" s="92" t="s">
        <v>1261</v>
      </c>
      <c r="L598" s="92" t="e">
        <f>INDEX('[26]GELONDONGAN BM POKIR'!$D:$D,MATCH('KEGIATAN DBMSDA 2022'!K598,'[26]GELONDONGAN BM POKIR'!$D:$D,0))</f>
        <v>#N/A</v>
      </c>
      <c r="M598" s="92" t="str">
        <f t="shared" si="154"/>
        <v>Peningkatan Jalan RT 03 RW 024, Kota Bekasi, Pejuang</v>
      </c>
      <c r="N598" s="92" t="e">
        <f>INDEX([26]!BARU_1[KELURAHAN],MATCH('KEGIATAN DBMSDA 2022'!K598,[26]!BARU_1[JUDUL],0))</f>
        <v>#REF!</v>
      </c>
      <c r="O598" s="93" t="s">
        <v>1840</v>
      </c>
      <c r="P598" s="127"/>
      <c r="Q598" s="94" t="e">
        <f>#REF!&amp;" "&amp;#REF!</f>
        <v>#REF!</v>
      </c>
      <c r="R598" s="95" t="s">
        <v>66</v>
      </c>
      <c r="S598" s="57"/>
      <c r="T598" s="57">
        <f t="shared" si="150"/>
        <v>100000000</v>
      </c>
      <c r="U598" s="96" t="str">
        <f t="shared" si="155"/>
        <v>PL</v>
      </c>
      <c r="V598" s="57">
        <v>100000000</v>
      </c>
      <c r="W598" s="128" t="s">
        <v>409</v>
      </c>
      <c r="X598" s="129" t="s">
        <v>138</v>
      </c>
      <c r="Y598" s="96" t="s">
        <v>139</v>
      </c>
      <c r="Z598" s="88">
        <v>1</v>
      </c>
      <c r="AA598" s="96"/>
      <c r="AB598" s="57">
        <f t="shared" si="156"/>
        <v>350000</v>
      </c>
      <c r="AC598" s="87">
        <f>IF(AND(T598&gt;1,T598&lt;=200000000),'[26]Data Base PAKAI (INPUT)'!$E$24,IF(AND(T598&gt;200000000),'[26]Data Base PAKAI (INPUT)'!$M$24))</f>
        <v>4</v>
      </c>
      <c r="AD598" s="87">
        <f>IF(AND(T598&gt;1,T598&lt;=200000000),'[26]Data Base PAKAI (INPUT)'!$F$24,IF(AND(T598&gt;200000000,T598&lt;=1000000000),'[26]Data Base PAKAI (INPUT)'!$V$24,IF(AND(T598&gt;1000000000),'[26]Data Base PAKAI (INPUT)'!$Z$24)))</f>
        <v>1</v>
      </c>
      <c r="AE598" s="87">
        <f t="shared" si="157"/>
        <v>600000</v>
      </c>
      <c r="AF598" s="87">
        <f>IF(AND(T598&gt;1,T598&lt;=1000000000),'[26]Data Base PAKAI (INPUT)'!$E$25,IF(AND(T598&gt;1000000000,T598&lt;=5000000000),'[26]Data Base PAKAI (INPUT)'!$Y$25,IF(AND(T598&gt;5000000000,T598&lt;=10000000000),'[26]Data Base PAKAI (INPUT)'!$AG$25)))</f>
        <v>3</v>
      </c>
      <c r="AG598" s="87">
        <f>IF(AND(T598&gt;1,T598&lt;=100000000),'[26]Data Base PAKAI (INPUT)'!$F$25,IF(AND(T598&gt;100000000,T598&lt;=200000000),'[26]Data Base PAKAI (INPUT)'!$J$25,IF(AND(T598&gt;200000000,T598&lt;=250000000),'[26]Data Base PAKAI (INPUT)'!$N$25,IF(AND(T598&gt;250000000,T598&lt;=500000000),'[26]Data Base PAKAI (INPUT)'!$R$25,IF(AND(T598&gt;500000000,T598&lt;=1000000000),'[26]Data Base PAKAI (INPUT)'!$V$25,IF(AND(T598&gt;1000000000,T598&lt;=2500000000),'[26]Data Base PAKAI (INPUT)'!$Z$25,IF(AND(T598&gt;2500000000,T598&lt;=5000000000),'[26]Data Base PAKAI (INPUT)'!$AD$25,IF(AND(T598&gt;5000000000,T598&lt;=10000000000),'[26]Data Base PAKAI (INPUT)'!AH2067))))))))</f>
        <v>3</v>
      </c>
      <c r="AH598" s="87">
        <f t="shared" si="158"/>
        <v>1350000</v>
      </c>
      <c r="AI598" s="87">
        <f t="shared" si="159"/>
        <v>4000000</v>
      </c>
      <c r="AJ598" s="99">
        <f t="shared" si="160"/>
        <v>4000000</v>
      </c>
      <c r="AK598" s="57"/>
      <c r="AL598" s="57">
        <f t="shared" si="161"/>
        <v>89700000</v>
      </c>
    </row>
    <row r="599" spans="1:38" ht="43.5" thickBot="1" x14ac:dyDescent="0.3">
      <c r="A599" s="90"/>
      <c r="B599" s="90"/>
      <c r="C599" s="90"/>
      <c r="D599" s="90"/>
      <c r="E599" s="90"/>
      <c r="F599" s="90"/>
      <c r="G599" s="91"/>
      <c r="H599" s="91"/>
      <c r="I599" s="92"/>
      <c r="J599" s="110" t="s">
        <v>1224</v>
      </c>
      <c r="K599" s="92" t="s">
        <v>1262</v>
      </c>
      <c r="L599" s="92" t="e">
        <f>INDEX('[26]GELONDONGAN BM POKIR'!$D:$D,MATCH('KEGIATAN DBMSDA 2022'!K599,'[26]GELONDONGAN BM POKIR'!$D:$D,0))</f>
        <v>#N/A</v>
      </c>
      <c r="M599" s="92" t="str">
        <f t="shared" si="154"/>
        <v>Peningkatan Jalan RT 04/24 KEL.PEJUANG - KEC.MEDAN SATRIA</v>
      </c>
      <c r="N599" s="92" t="e">
        <f>INDEX([26]!BARU_1[KELURAHAN],MATCH('KEGIATAN DBMSDA 2022'!K599,[26]!BARU_1[JUDUL],0))</f>
        <v>#REF!</v>
      </c>
      <c r="O599" s="93" t="s">
        <v>1840</v>
      </c>
      <c r="P599" s="127"/>
      <c r="Q599" s="94" t="e">
        <f>#REF!&amp;" "&amp;#REF!</f>
        <v>#REF!</v>
      </c>
      <c r="R599" s="95" t="s">
        <v>66</v>
      </c>
      <c r="S599" s="57"/>
      <c r="T599" s="57">
        <f t="shared" si="150"/>
        <v>100000000</v>
      </c>
      <c r="U599" s="96" t="str">
        <f t="shared" si="155"/>
        <v>PL</v>
      </c>
      <c r="V599" s="57">
        <v>100000000</v>
      </c>
      <c r="W599" s="128" t="s">
        <v>409</v>
      </c>
      <c r="X599" s="129" t="s">
        <v>138</v>
      </c>
      <c r="Y599" s="96" t="s">
        <v>139</v>
      </c>
      <c r="Z599" s="88">
        <v>1</v>
      </c>
      <c r="AA599" s="96"/>
      <c r="AB599" s="57">
        <f t="shared" si="156"/>
        <v>350000</v>
      </c>
      <c r="AC599" s="87">
        <f>IF(AND(T599&gt;1,T599&lt;=200000000),'[26]Data Base PAKAI (INPUT)'!$E$24,IF(AND(T599&gt;200000000),'[26]Data Base PAKAI (INPUT)'!$M$24))</f>
        <v>4</v>
      </c>
      <c r="AD599" s="87">
        <f>IF(AND(T599&gt;1,T599&lt;=200000000),'[26]Data Base PAKAI (INPUT)'!$F$24,IF(AND(T599&gt;200000000,T599&lt;=1000000000),'[26]Data Base PAKAI (INPUT)'!$V$24,IF(AND(T599&gt;1000000000),'[26]Data Base PAKAI (INPUT)'!$Z$24)))</f>
        <v>1</v>
      </c>
      <c r="AE599" s="87">
        <f t="shared" si="157"/>
        <v>600000</v>
      </c>
      <c r="AF599" s="87">
        <f>IF(AND(T599&gt;1,T599&lt;=1000000000),'[26]Data Base PAKAI (INPUT)'!$E$25,IF(AND(T599&gt;1000000000,T599&lt;=5000000000),'[26]Data Base PAKAI (INPUT)'!$Y$25,IF(AND(T599&gt;5000000000,T599&lt;=10000000000),'[26]Data Base PAKAI (INPUT)'!$AG$25)))</f>
        <v>3</v>
      </c>
      <c r="AG599" s="87">
        <f>IF(AND(T599&gt;1,T599&lt;=100000000),'[26]Data Base PAKAI (INPUT)'!$F$25,IF(AND(T599&gt;100000000,T599&lt;=200000000),'[26]Data Base PAKAI (INPUT)'!$J$25,IF(AND(T599&gt;200000000,T599&lt;=250000000),'[26]Data Base PAKAI (INPUT)'!$N$25,IF(AND(T599&gt;250000000,T599&lt;=500000000),'[26]Data Base PAKAI (INPUT)'!$R$25,IF(AND(T599&gt;500000000,T599&lt;=1000000000),'[26]Data Base PAKAI (INPUT)'!$V$25,IF(AND(T599&gt;1000000000,T599&lt;=2500000000),'[26]Data Base PAKAI (INPUT)'!$Z$25,IF(AND(T599&gt;2500000000,T599&lt;=5000000000),'[26]Data Base PAKAI (INPUT)'!$AD$25,IF(AND(T599&gt;5000000000,T599&lt;=10000000000),'[26]Data Base PAKAI (INPUT)'!AH2068))))))))</f>
        <v>3</v>
      </c>
      <c r="AH599" s="87">
        <f t="shared" si="158"/>
        <v>1350000</v>
      </c>
      <c r="AI599" s="87">
        <f t="shared" si="159"/>
        <v>4000000</v>
      </c>
      <c r="AJ599" s="99">
        <f t="shared" si="160"/>
        <v>4000000</v>
      </c>
      <c r="AK599" s="57"/>
      <c r="AL599" s="57">
        <f t="shared" si="161"/>
        <v>89700000</v>
      </c>
    </row>
    <row r="600" spans="1:38" ht="43.5" thickBot="1" x14ac:dyDescent="0.3">
      <c r="A600" s="90"/>
      <c r="B600" s="90"/>
      <c r="C600" s="90"/>
      <c r="D600" s="90"/>
      <c r="E600" s="90"/>
      <c r="F600" s="90"/>
      <c r="G600" s="91"/>
      <c r="H600" s="91"/>
      <c r="I600" s="92"/>
      <c r="J600" s="110" t="s">
        <v>1224</v>
      </c>
      <c r="K600" s="92" t="s">
        <v>1263</v>
      </c>
      <c r="L600" s="92" t="e">
        <f>INDEX('[26]GELONDONGAN BM POKIR'!$D:$D,MATCH('KEGIATAN DBMSDA 2022'!K600,'[26]GELONDONGAN BM POKIR'!$D:$D,0))</f>
        <v>#N/A</v>
      </c>
      <c r="M600" s="92" t="str">
        <f t="shared" si="154"/>
        <v>Peningkatan Jalan RT 05/24 KEL.PEJUANG - KEC.MEDAN SATRIA</v>
      </c>
      <c r="N600" s="92" t="e">
        <f>INDEX([26]!BARU_1[KELURAHAN],MATCH('KEGIATAN DBMSDA 2022'!K600,[26]!BARU_1[JUDUL],0))</f>
        <v>#REF!</v>
      </c>
      <c r="O600" s="93" t="s">
        <v>1840</v>
      </c>
      <c r="P600" s="127"/>
      <c r="Q600" s="94" t="e">
        <f>#REF!&amp;" "&amp;#REF!</f>
        <v>#REF!</v>
      </c>
      <c r="R600" s="95" t="s">
        <v>66</v>
      </c>
      <c r="S600" s="57"/>
      <c r="T600" s="57">
        <f t="shared" ref="T600:T663" si="162">V600+S600</f>
        <v>100000000</v>
      </c>
      <c r="U600" s="96" t="str">
        <f t="shared" si="155"/>
        <v>PL</v>
      </c>
      <c r="V600" s="57">
        <v>100000000</v>
      </c>
      <c r="W600" s="128" t="s">
        <v>409</v>
      </c>
      <c r="X600" s="129" t="s">
        <v>138</v>
      </c>
      <c r="Y600" s="96" t="s">
        <v>139</v>
      </c>
      <c r="Z600" s="88">
        <v>1</v>
      </c>
      <c r="AA600" s="96"/>
      <c r="AB600" s="57">
        <f t="shared" si="156"/>
        <v>350000</v>
      </c>
      <c r="AC600" s="87">
        <f>IF(AND(T600&gt;1,T600&lt;=200000000),'[26]Data Base PAKAI (INPUT)'!$E$24,IF(AND(T600&gt;200000000),'[26]Data Base PAKAI (INPUT)'!$M$24))</f>
        <v>4</v>
      </c>
      <c r="AD600" s="87">
        <f>IF(AND(T600&gt;1,T600&lt;=200000000),'[26]Data Base PAKAI (INPUT)'!$F$24,IF(AND(T600&gt;200000000,T600&lt;=1000000000),'[26]Data Base PAKAI (INPUT)'!$V$24,IF(AND(T600&gt;1000000000),'[26]Data Base PAKAI (INPUT)'!$Z$24)))</f>
        <v>1</v>
      </c>
      <c r="AE600" s="87">
        <f t="shared" si="157"/>
        <v>600000</v>
      </c>
      <c r="AF600" s="87">
        <f>IF(AND(T600&gt;1,T600&lt;=1000000000),'[26]Data Base PAKAI (INPUT)'!$E$25,IF(AND(T600&gt;1000000000,T600&lt;=5000000000),'[26]Data Base PAKAI (INPUT)'!$Y$25,IF(AND(T600&gt;5000000000,T600&lt;=10000000000),'[26]Data Base PAKAI (INPUT)'!$AG$25)))</f>
        <v>3</v>
      </c>
      <c r="AG600" s="87">
        <f>IF(AND(T600&gt;1,T600&lt;=100000000),'[26]Data Base PAKAI (INPUT)'!$F$25,IF(AND(T600&gt;100000000,T600&lt;=200000000),'[26]Data Base PAKAI (INPUT)'!$J$25,IF(AND(T600&gt;200000000,T600&lt;=250000000),'[26]Data Base PAKAI (INPUT)'!$N$25,IF(AND(T600&gt;250000000,T600&lt;=500000000),'[26]Data Base PAKAI (INPUT)'!$R$25,IF(AND(T600&gt;500000000,T600&lt;=1000000000),'[26]Data Base PAKAI (INPUT)'!$V$25,IF(AND(T600&gt;1000000000,T600&lt;=2500000000),'[26]Data Base PAKAI (INPUT)'!$Z$25,IF(AND(T600&gt;2500000000,T600&lt;=5000000000),'[26]Data Base PAKAI (INPUT)'!$AD$25,IF(AND(T600&gt;5000000000,T600&lt;=10000000000),'[26]Data Base PAKAI (INPUT)'!AH2069))))))))</f>
        <v>3</v>
      </c>
      <c r="AH600" s="87">
        <f t="shared" si="158"/>
        <v>1350000</v>
      </c>
      <c r="AI600" s="87">
        <f t="shared" si="159"/>
        <v>4000000</v>
      </c>
      <c r="AJ600" s="99">
        <f t="shared" si="160"/>
        <v>4000000</v>
      </c>
      <c r="AK600" s="57"/>
      <c r="AL600" s="57">
        <f t="shared" si="161"/>
        <v>89700000</v>
      </c>
    </row>
    <row r="601" spans="1:38" ht="43.5" thickBot="1" x14ac:dyDescent="0.3">
      <c r="A601" s="90"/>
      <c r="B601" s="90"/>
      <c r="C601" s="90"/>
      <c r="D601" s="90"/>
      <c r="E601" s="90"/>
      <c r="F601" s="90"/>
      <c r="G601" s="91"/>
      <c r="H601" s="91"/>
      <c r="I601" s="92"/>
      <c r="J601" s="110" t="s">
        <v>1224</v>
      </c>
      <c r="K601" s="92" t="s">
        <v>1264</v>
      </c>
      <c r="L601" s="92" t="e">
        <f>INDEX('[26]GELONDONGAN BM POKIR'!$D:$D,MATCH('KEGIATAN DBMSDA 2022'!K601,'[26]GELONDONGAN BM POKIR'!$D:$D,0))</f>
        <v>#N/A</v>
      </c>
      <c r="M601" s="92" t="str">
        <f t="shared" si="154"/>
        <v>Peningkatan Jalan RT 06/24 KEL.PEJUANG - KEC.MEDAN SATRIA</v>
      </c>
      <c r="N601" s="92" t="e">
        <f>INDEX([26]!BARU_1[KELURAHAN],MATCH('KEGIATAN DBMSDA 2022'!K601,[26]!BARU_1[JUDUL],0))</f>
        <v>#REF!</v>
      </c>
      <c r="O601" s="93" t="s">
        <v>1840</v>
      </c>
      <c r="P601" s="127"/>
      <c r="Q601" s="94" t="e">
        <f>#REF!&amp;" "&amp;#REF!</f>
        <v>#REF!</v>
      </c>
      <c r="R601" s="95" t="s">
        <v>66</v>
      </c>
      <c r="S601" s="57"/>
      <c r="T601" s="57">
        <f t="shared" si="162"/>
        <v>100000000</v>
      </c>
      <c r="U601" s="96" t="str">
        <f t="shared" si="155"/>
        <v>PL</v>
      </c>
      <c r="V601" s="57">
        <v>100000000</v>
      </c>
      <c r="W601" s="128" t="s">
        <v>409</v>
      </c>
      <c r="X601" s="129" t="s">
        <v>138</v>
      </c>
      <c r="Y601" s="96" t="s">
        <v>139</v>
      </c>
      <c r="Z601" s="88">
        <v>1</v>
      </c>
      <c r="AA601" s="96"/>
      <c r="AB601" s="57">
        <f t="shared" si="156"/>
        <v>350000</v>
      </c>
      <c r="AC601" s="87">
        <f>IF(AND(T601&gt;1,T601&lt;=200000000),'[26]Data Base PAKAI (INPUT)'!$E$24,IF(AND(T601&gt;200000000),'[26]Data Base PAKAI (INPUT)'!$M$24))</f>
        <v>4</v>
      </c>
      <c r="AD601" s="87">
        <f>IF(AND(T601&gt;1,T601&lt;=200000000),'[26]Data Base PAKAI (INPUT)'!$F$24,IF(AND(T601&gt;200000000,T601&lt;=1000000000),'[26]Data Base PAKAI (INPUT)'!$V$24,IF(AND(T601&gt;1000000000),'[26]Data Base PAKAI (INPUT)'!$Z$24)))</f>
        <v>1</v>
      </c>
      <c r="AE601" s="87">
        <f t="shared" si="157"/>
        <v>600000</v>
      </c>
      <c r="AF601" s="87">
        <f>IF(AND(T601&gt;1,T601&lt;=1000000000),'[26]Data Base PAKAI (INPUT)'!$E$25,IF(AND(T601&gt;1000000000,T601&lt;=5000000000),'[26]Data Base PAKAI (INPUT)'!$Y$25,IF(AND(T601&gt;5000000000,T601&lt;=10000000000),'[26]Data Base PAKAI (INPUT)'!$AG$25)))</f>
        <v>3</v>
      </c>
      <c r="AG601" s="87">
        <f>IF(AND(T601&gt;1,T601&lt;=100000000),'[26]Data Base PAKAI (INPUT)'!$F$25,IF(AND(T601&gt;100000000,T601&lt;=200000000),'[26]Data Base PAKAI (INPUT)'!$J$25,IF(AND(T601&gt;200000000,T601&lt;=250000000),'[26]Data Base PAKAI (INPUT)'!$N$25,IF(AND(T601&gt;250000000,T601&lt;=500000000),'[26]Data Base PAKAI (INPUT)'!$R$25,IF(AND(T601&gt;500000000,T601&lt;=1000000000),'[26]Data Base PAKAI (INPUT)'!$V$25,IF(AND(T601&gt;1000000000,T601&lt;=2500000000),'[26]Data Base PAKAI (INPUT)'!$Z$25,IF(AND(T601&gt;2500000000,T601&lt;=5000000000),'[26]Data Base PAKAI (INPUT)'!$AD$25,IF(AND(T601&gt;5000000000,T601&lt;=10000000000),'[26]Data Base PAKAI (INPUT)'!AH2070))))))))</f>
        <v>3</v>
      </c>
      <c r="AH601" s="87">
        <f t="shared" si="158"/>
        <v>1350000</v>
      </c>
      <c r="AI601" s="87">
        <f t="shared" si="159"/>
        <v>4000000</v>
      </c>
      <c r="AJ601" s="99">
        <f t="shared" si="160"/>
        <v>4000000</v>
      </c>
      <c r="AK601" s="57"/>
      <c r="AL601" s="57">
        <f t="shared" si="161"/>
        <v>89700000</v>
      </c>
    </row>
    <row r="602" spans="1:38" ht="43.5" thickBot="1" x14ac:dyDescent="0.3">
      <c r="A602" s="90"/>
      <c r="B602" s="90"/>
      <c r="C602" s="90"/>
      <c r="D602" s="90"/>
      <c r="E602" s="90"/>
      <c r="F602" s="90"/>
      <c r="G602" s="91"/>
      <c r="H602" s="91"/>
      <c r="I602" s="92"/>
      <c r="J602" s="110" t="s">
        <v>1224</v>
      </c>
      <c r="K602" s="92" t="s">
        <v>1265</v>
      </c>
      <c r="L602" s="92" t="e">
        <f>INDEX('[26]GELONDONGAN BM POKIR'!$D:$D,MATCH('KEGIATAN DBMSDA 2022'!K602,'[26]GELONDONGAN BM POKIR'!$D:$D,0))</f>
        <v>#N/A</v>
      </c>
      <c r="M602" s="92" t="str">
        <f t="shared" si="154"/>
        <v>Peningkatan Jalan RT 07/24 KEL.PEJUANG - KEC.MEDAN SATRIA</v>
      </c>
      <c r="N602" s="92" t="e">
        <f>INDEX([26]!BARU_1[KELURAHAN],MATCH('KEGIATAN DBMSDA 2022'!K602,[26]!BARU_1[JUDUL],0))</f>
        <v>#REF!</v>
      </c>
      <c r="O602" s="93" t="s">
        <v>1840</v>
      </c>
      <c r="P602" s="127"/>
      <c r="Q602" s="94" t="e">
        <f>#REF!&amp;" "&amp;#REF!</f>
        <v>#REF!</v>
      </c>
      <c r="R602" s="95" t="s">
        <v>66</v>
      </c>
      <c r="S602" s="57"/>
      <c r="T602" s="57">
        <f t="shared" si="162"/>
        <v>100000000</v>
      </c>
      <c r="U602" s="96" t="str">
        <f t="shared" si="155"/>
        <v>PL</v>
      </c>
      <c r="V602" s="57">
        <v>100000000</v>
      </c>
      <c r="W602" s="128" t="s">
        <v>409</v>
      </c>
      <c r="X602" s="129" t="s">
        <v>138</v>
      </c>
      <c r="Y602" s="96" t="s">
        <v>139</v>
      </c>
      <c r="Z602" s="88">
        <v>1</v>
      </c>
      <c r="AA602" s="96"/>
      <c r="AB602" s="57">
        <f t="shared" si="156"/>
        <v>350000</v>
      </c>
      <c r="AC602" s="87">
        <f>IF(AND(T602&gt;1,T602&lt;=200000000),'[26]Data Base PAKAI (INPUT)'!$E$24,IF(AND(T602&gt;200000000),'[26]Data Base PAKAI (INPUT)'!$M$24))</f>
        <v>4</v>
      </c>
      <c r="AD602" s="87">
        <f>IF(AND(T602&gt;1,T602&lt;=200000000),'[26]Data Base PAKAI (INPUT)'!$F$24,IF(AND(T602&gt;200000000,T602&lt;=1000000000),'[26]Data Base PAKAI (INPUT)'!$V$24,IF(AND(T602&gt;1000000000),'[26]Data Base PAKAI (INPUT)'!$Z$24)))</f>
        <v>1</v>
      </c>
      <c r="AE602" s="87">
        <f t="shared" si="157"/>
        <v>600000</v>
      </c>
      <c r="AF602" s="87">
        <f>IF(AND(T602&gt;1,T602&lt;=1000000000),'[26]Data Base PAKAI (INPUT)'!$E$25,IF(AND(T602&gt;1000000000,T602&lt;=5000000000),'[26]Data Base PAKAI (INPUT)'!$Y$25,IF(AND(T602&gt;5000000000,T602&lt;=10000000000),'[26]Data Base PAKAI (INPUT)'!$AG$25)))</f>
        <v>3</v>
      </c>
      <c r="AG602" s="87">
        <f>IF(AND(T602&gt;1,T602&lt;=100000000),'[26]Data Base PAKAI (INPUT)'!$F$25,IF(AND(T602&gt;100000000,T602&lt;=200000000),'[26]Data Base PAKAI (INPUT)'!$J$25,IF(AND(T602&gt;200000000,T602&lt;=250000000),'[26]Data Base PAKAI (INPUT)'!$N$25,IF(AND(T602&gt;250000000,T602&lt;=500000000),'[26]Data Base PAKAI (INPUT)'!$R$25,IF(AND(T602&gt;500000000,T602&lt;=1000000000),'[26]Data Base PAKAI (INPUT)'!$V$25,IF(AND(T602&gt;1000000000,T602&lt;=2500000000),'[26]Data Base PAKAI (INPUT)'!$Z$25,IF(AND(T602&gt;2500000000,T602&lt;=5000000000),'[26]Data Base PAKAI (INPUT)'!$AD$25,IF(AND(T602&gt;5000000000,T602&lt;=10000000000),'[26]Data Base PAKAI (INPUT)'!AH2071))))))))</f>
        <v>3</v>
      </c>
      <c r="AH602" s="87">
        <f t="shared" si="158"/>
        <v>1350000</v>
      </c>
      <c r="AI602" s="87">
        <f t="shared" si="159"/>
        <v>4000000</v>
      </c>
      <c r="AJ602" s="99">
        <f t="shared" si="160"/>
        <v>4000000</v>
      </c>
      <c r="AK602" s="57"/>
      <c r="AL602" s="57">
        <f t="shared" si="161"/>
        <v>89700000</v>
      </c>
    </row>
    <row r="603" spans="1:38" ht="43.5" thickBot="1" x14ac:dyDescent="0.3">
      <c r="A603" s="90"/>
      <c r="B603" s="90"/>
      <c r="C603" s="90"/>
      <c r="D603" s="90"/>
      <c r="E603" s="90"/>
      <c r="F603" s="90"/>
      <c r="G603" s="91"/>
      <c r="H603" s="91"/>
      <c r="I603" s="92"/>
      <c r="J603" s="110" t="s">
        <v>1224</v>
      </c>
      <c r="K603" s="92" t="s">
        <v>1266</v>
      </c>
      <c r="L603" s="92" t="e">
        <f>INDEX('[26]GELONDONGAN BM POKIR'!$D:$D,MATCH('KEGIATAN DBMSDA 2022'!K603,'[26]GELONDONGAN BM POKIR'!$D:$D,0))</f>
        <v>#N/A</v>
      </c>
      <c r="M603" s="92" t="str">
        <f t="shared" si="154"/>
        <v>Peningkatan Jalan Jl. Randu 2 RT 01/10, Kota Bekasi, Jatisampurna, Jatiraden</v>
      </c>
      <c r="N603" s="92" t="e">
        <f>INDEX([26]!BARU_1[KELURAHAN],MATCH('KEGIATAN DBMSDA 2022'!K603,[26]!BARU_1[JUDUL],0))</f>
        <v>#REF!</v>
      </c>
      <c r="O603" s="93" t="s">
        <v>120</v>
      </c>
      <c r="P603" s="127" t="s">
        <v>1267</v>
      </c>
      <c r="Q603" s="94" t="e">
        <f>#REF!&amp;" "&amp;#REF!</f>
        <v>#REF!</v>
      </c>
      <c r="R603" s="95" t="s">
        <v>66</v>
      </c>
      <c r="S603" s="57"/>
      <c r="T603" s="57">
        <f t="shared" si="162"/>
        <v>200000000</v>
      </c>
      <c r="U603" s="96" t="str">
        <f t="shared" si="155"/>
        <v>PL</v>
      </c>
      <c r="V603" s="57">
        <v>200000000</v>
      </c>
      <c r="W603" s="128" t="s">
        <v>142</v>
      </c>
      <c r="X603" s="129" t="s">
        <v>138</v>
      </c>
      <c r="Y603" s="96" t="s">
        <v>139</v>
      </c>
      <c r="Z603" s="88">
        <v>1</v>
      </c>
      <c r="AA603" s="96"/>
      <c r="AB603" s="57">
        <f t="shared" si="156"/>
        <v>350000</v>
      </c>
      <c r="AC603" s="87">
        <f>IF(AND(T603&gt;1,T603&lt;=200000000),'[26]Data Base PAKAI (INPUT)'!$E$24,IF(AND(T603&gt;200000000),'[26]Data Base PAKAI (INPUT)'!$M$24))</f>
        <v>4</v>
      </c>
      <c r="AD603" s="87">
        <f>IF(AND(T603&gt;1,T603&lt;=200000000),'[26]Data Base PAKAI (INPUT)'!$F$24,IF(AND(T603&gt;200000000,T603&lt;=1000000000),'[26]Data Base PAKAI (INPUT)'!$V$24,IF(AND(T603&gt;1000000000),'[26]Data Base PAKAI (INPUT)'!$Z$24)))</f>
        <v>1</v>
      </c>
      <c r="AE603" s="87">
        <f t="shared" si="157"/>
        <v>600000</v>
      </c>
      <c r="AF603" s="87">
        <f>IF(AND(T603&gt;1,T603&lt;=1000000000),'[26]Data Base PAKAI (INPUT)'!$E$25,IF(AND(T603&gt;1000000000,T603&lt;=5000000000),'[26]Data Base PAKAI (INPUT)'!$Y$25,IF(AND(T603&gt;5000000000,T603&lt;=10000000000),'[26]Data Base PAKAI (INPUT)'!$AG$25)))</f>
        <v>3</v>
      </c>
      <c r="AG603" s="87">
        <f>IF(AND(T603&gt;1,T603&lt;=100000000),'[26]Data Base PAKAI (INPUT)'!$F$25,IF(AND(T603&gt;100000000,T603&lt;=200000000),'[26]Data Base PAKAI (INPUT)'!$J$25,IF(AND(T603&gt;200000000,T603&lt;=250000000),'[26]Data Base PAKAI (INPUT)'!$N$25,IF(AND(T603&gt;250000000,T603&lt;=500000000),'[26]Data Base PAKAI (INPUT)'!$R$25,IF(AND(T603&gt;500000000,T603&lt;=1000000000),'[26]Data Base PAKAI (INPUT)'!$V$25,IF(AND(T603&gt;1000000000,T603&lt;=2500000000),'[26]Data Base PAKAI (INPUT)'!$Z$25,IF(AND(T603&gt;2500000000,T603&lt;=5000000000),'[26]Data Base PAKAI (INPUT)'!$AD$25,IF(AND(T603&gt;5000000000,T603&lt;=10000000000),'[26]Data Base PAKAI (INPUT)'!AH2072))))))))</f>
        <v>4</v>
      </c>
      <c r="AH603" s="87">
        <f t="shared" si="158"/>
        <v>1800000</v>
      </c>
      <c r="AI603" s="87">
        <f t="shared" si="159"/>
        <v>8000000</v>
      </c>
      <c r="AJ603" s="99">
        <f t="shared" si="160"/>
        <v>8000000</v>
      </c>
      <c r="AK603" s="57"/>
      <c r="AL603" s="57">
        <f t="shared" si="161"/>
        <v>181250000</v>
      </c>
    </row>
    <row r="604" spans="1:38" ht="43.5" thickBot="1" x14ac:dyDescent="0.3">
      <c r="A604" s="90"/>
      <c r="B604" s="90"/>
      <c r="C604" s="90"/>
      <c r="D604" s="90"/>
      <c r="E604" s="90"/>
      <c r="F604" s="90"/>
      <c r="G604" s="91"/>
      <c r="H604" s="91"/>
      <c r="I604" s="92"/>
      <c r="J604" s="151" t="s">
        <v>1224</v>
      </c>
      <c r="K604" s="92" t="s">
        <v>412</v>
      </c>
      <c r="L604" s="92" t="e">
        <f>INDEX('[26]GELONDONGAN BM POKIR'!$D:$D,MATCH('KEGIATAN DBMSDA 2022'!K604,'[26]GELONDONGAN BM POKIR'!$D:$D,0))</f>
        <v>#N/A</v>
      </c>
      <c r="M604" s="92" t="str">
        <f t="shared" si="154"/>
        <v>Peningkatan Jalan RT 003 RW 006, Kota Bekasi, Jatisampurna, Jatiranggon</v>
      </c>
      <c r="N604" s="92" t="e">
        <f>INDEX([26]!BARU_1[KELURAHAN],MATCH('KEGIATAN DBMSDA 2022'!K604,[26]!BARU_1[JUDUL],0))</f>
        <v>#REF!</v>
      </c>
      <c r="O604" s="93" t="s">
        <v>120</v>
      </c>
      <c r="P604" s="127" t="s">
        <v>1268</v>
      </c>
      <c r="Q604" s="94" t="e">
        <f>#REF!&amp;" "&amp;#REF!</f>
        <v>#REF!</v>
      </c>
      <c r="R604" s="95" t="s">
        <v>66</v>
      </c>
      <c r="S604" s="57"/>
      <c r="T604" s="57">
        <f t="shared" si="162"/>
        <v>200000000</v>
      </c>
      <c r="U604" s="96" t="str">
        <f t="shared" si="155"/>
        <v>PL</v>
      </c>
      <c r="V604" s="57">
        <v>200000000</v>
      </c>
      <c r="W604" s="128" t="s">
        <v>142</v>
      </c>
      <c r="X604" s="129" t="s">
        <v>138</v>
      </c>
      <c r="Y604" s="96" t="s">
        <v>139</v>
      </c>
      <c r="Z604" s="88">
        <v>1</v>
      </c>
      <c r="AA604" s="96"/>
      <c r="AB604" s="57">
        <f t="shared" si="156"/>
        <v>350000</v>
      </c>
      <c r="AC604" s="87">
        <f>IF(AND(T604&gt;1,T604&lt;=200000000),'[26]Data Base PAKAI (INPUT)'!$E$24,IF(AND(T604&gt;200000000),'[26]Data Base PAKAI (INPUT)'!$M$24))</f>
        <v>4</v>
      </c>
      <c r="AD604" s="87">
        <f>IF(AND(T604&gt;1,T604&lt;=200000000),'[26]Data Base PAKAI (INPUT)'!$F$24,IF(AND(T604&gt;200000000,T604&lt;=1000000000),'[26]Data Base PAKAI (INPUT)'!$V$24,IF(AND(T604&gt;1000000000),'[26]Data Base PAKAI (INPUT)'!$Z$24)))</f>
        <v>1</v>
      </c>
      <c r="AE604" s="87">
        <f t="shared" si="157"/>
        <v>600000</v>
      </c>
      <c r="AF604" s="87">
        <f>IF(AND(T604&gt;1,T604&lt;=1000000000),'[26]Data Base PAKAI (INPUT)'!$E$25,IF(AND(T604&gt;1000000000,T604&lt;=5000000000),'[26]Data Base PAKAI (INPUT)'!$Y$25,IF(AND(T604&gt;5000000000,T604&lt;=10000000000),'[26]Data Base PAKAI (INPUT)'!$AG$25)))</f>
        <v>3</v>
      </c>
      <c r="AG604" s="87">
        <f>IF(AND(T604&gt;1,T604&lt;=100000000),'[26]Data Base PAKAI (INPUT)'!$F$25,IF(AND(T604&gt;100000000,T604&lt;=200000000),'[26]Data Base PAKAI (INPUT)'!$J$25,IF(AND(T604&gt;200000000,T604&lt;=250000000),'[26]Data Base PAKAI (INPUT)'!$N$25,IF(AND(T604&gt;250000000,T604&lt;=500000000),'[26]Data Base PAKAI (INPUT)'!$R$25,IF(AND(T604&gt;500000000,T604&lt;=1000000000),'[26]Data Base PAKAI (INPUT)'!$V$25,IF(AND(T604&gt;1000000000,T604&lt;=2500000000),'[26]Data Base PAKAI (INPUT)'!$Z$25,IF(AND(T604&gt;2500000000,T604&lt;=5000000000),'[26]Data Base PAKAI (INPUT)'!$AD$25,IF(AND(T604&gt;5000000000,T604&lt;=10000000000),'[26]Data Base PAKAI (INPUT)'!AH2073))))))))</f>
        <v>4</v>
      </c>
      <c r="AH604" s="87">
        <f t="shared" si="158"/>
        <v>1800000</v>
      </c>
      <c r="AI604" s="87">
        <f t="shared" si="159"/>
        <v>8000000</v>
      </c>
      <c r="AJ604" s="99">
        <f t="shared" si="160"/>
        <v>8000000</v>
      </c>
      <c r="AK604" s="57"/>
      <c r="AL604" s="57">
        <f t="shared" si="161"/>
        <v>181250000</v>
      </c>
    </row>
    <row r="605" spans="1:38" s="89" customFormat="1" ht="43.5" thickBot="1" x14ac:dyDescent="0.3">
      <c r="A605" s="79"/>
      <c r="B605" s="79"/>
      <c r="C605" s="79"/>
      <c r="D605" s="79"/>
      <c r="E605" s="79"/>
      <c r="F605" s="79"/>
      <c r="G605" s="81"/>
      <c r="H605" s="81"/>
      <c r="I605" s="83"/>
      <c r="J605" s="152" t="s">
        <v>1224</v>
      </c>
      <c r="K605" s="152" t="s">
        <v>1269</v>
      </c>
      <c r="L605" s="152" t="e">
        <f>INDEX('[26]GELONDONGAN BM POKIR'!$D:$D,MATCH('KEGIATAN DBMSDA 2022'!K605,'[26]GELONDONGAN BM POKIR'!$D:$D,0))</f>
        <v>#N/A</v>
      </c>
      <c r="M605" s="83" t="str">
        <f t="shared" si="154"/>
        <v>Peningkatan Jalan RW 04 RW 02, Kota Bekasi, Jatisampurna, Jatiranggon</v>
      </c>
      <c r="N605" s="83" t="e">
        <f>INDEX([26]!BARU_1[KELURAHAN],MATCH('KEGIATAN DBMSDA 2022'!K605,[26]!BARU_1[JUDUL],0))</f>
        <v>#REF!</v>
      </c>
      <c r="O605" s="84" t="s">
        <v>120</v>
      </c>
      <c r="P605" s="153" t="s">
        <v>1270</v>
      </c>
      <c r="Q605" s="85" t="e">
        <f>#REF!&amp;" "&amp;#REF!</f>
        <v>#REF!</v>
      </c>
      <c r="R605" s="154" t="s">
        <v>66</v>
      </c>
      <c r="S605" s="155"/>
      <c r="T605" s="57">
        <f t="shared" si="162"/>
        <v>100000000</v>
      </c>
      <c r="U605" s="96" t="str">
        <f t="shared" si="155"/>
        <v>PL</v>
      </c>
      <c r="V605" s="155">
        <v>100000000</v>
      </c>
      <c r="W605" s="128" t="s">
        <v>142</v>
      </c>
      <c r="X605" s="129" t="s">
        <v>138</v>
      </c>
      <c r="Y605" s="96" t="s">
        <v>139</v>
      </c>
      <c r="Z605" s="88">
        <v>1</v>
      </c>
      <c r="AA605" s="96"/>
      <c r="AB605" s="57">
        <f t="shared" si="156"/>
        <v>350000</v>
      </c>
      <c r="AC605" s="87">
        <f>IF(AND(T605&gt;1,T605&lt;=200000000),'[26]Data Base PAKAI (INPUT)'!$E$24,IF(AND(T605&gt;200000000),'[26]Data Base PAKAI (INPUT)'!$M$24))</f>
        <v>4</v>
      </c>
      <c r="AD605" s="87">
        <f>IF(AND(T605&gt;1,T605&lt;=200000000),'[26]Data Base PAKAI (INPUT)'!$F$24,IF(AND(T605&gt;200000000,T605&lt;=1000000000),'[26]Data Base PAKAI (INPUT)'!$V$24,IF(AND(T605&gt;1000000000),'[26]Data Base PAKAI (INPUT)'!$Z$24)))</f>
        <v>1</v>
      </c>
      <c r="AE605" s="87">
        <f t="shared" si="157"/>
        <v>600000</v>
      </c>
      <c r="AF605" s="87">
        <f>IF(AND(T605&gt;1,T605&lt;=1000000000),'[26]Data Base PAKAI (INPUT)'!$E$25,IF(AND(T605&gt;1000000000,T605&lt;=5000000000),'[26]Data Base PAKAI (INPUT)'!$Y$25,IF(AND(T605&gt;5000000000,T605&lt;=10000000000),'[26]Data Base PAKAI (INPUT)'!$AG$25)))</f>
        <v>3</v>
      </c>
      <c r="AG605" s="87">
        <f>IF(AND(T605&gt;1,T605&lt;=100000000),'[26]Data Base PAKAI (INPUT)'!$F$25,IF(AND(T605&gt;100000000,T605&lt;=200000000),'[26]Data Base PAKAI (INPUT)'!$J$25,IF(AND(T605&gt;200000000,T605&lt;=250000000),'[26]Data Base PAKAI (INPUT)'!$N$25,IF(AND(T605&gt;250000000,T605&lt;=500000000),'[26]Data Base PAKAI (INPUT)'!$R$25,IF(AND(T605&gt;500000000,T605&lt;=1000000000),'[26]Data Base PAKAI (INPUT)'!$V$25,IF(AND(T605&gt;1000000000,T605&lt;=2500000000),'[26]Data Base PAKAI (INPUT)'!$Z$25,IF(AND(T605&gt;2500000000,T605&lt;=5000000000),'[26]Data Base PAKAI (INPUT)'!$AD$25,IF(AND(T605&gt;5000000000,T605&lt;=10000000000),'[26]Data Base PAKAI (INPUT)'!AH2074))))))))</f>
        <v>3</v>
      </c>
      <c r="AH605" s="87">
        <f t="shared" si="158"/>
        <v>1350000</v>
      </c>
      <c r="AI605" s="87">
        <f t="shared" si="159"/>
        <v>4000000</v>
      </c>
      <c r="AJ605" s="117">
        <f t="shared" si="160"/>
        <v>4000000</v>
      </c>
      <c r="AK605" s="57"/>
      <c r="AL605" s="57">
        <f t="shared" si="161"/>
        <v>89700000</v>
      </c>
    </row>
    <row r="606" spans="1:38" s="89" customFormat="1" ht="43.5" thickBot="1" x14ac:dyDescent="0.3">
      <c r="A606" s="79"/>
      <c r="B606" s="79"/>
      <c r="C606" s="79"/>
      <c r="D606" s="79"/>
      <c r="E606" s="79"/>
      <c r="F606" s="79"/>
      <c r="G606" s="81"/>
      <c r="H606" s="81"/>
      <c r="I606" s="83"/>
      <c r="J606" s="151" t="s">
        <v>1224</v>
      </c>
      <c r="K606" s="92" t="s">
        <v>1271</v>
      </c>
      <c r="L606" s="92" t="e">
        <f>INDEX('[26]GELONDONGAN BM POKIR'!$D:$D,MATCH('KEGIATAN DBMSDA 2022'!K606,'[26]GELONDONGAN BM POKIR'!$D:$D,0))</f>
        <v>#N/A</v>
      </c>
      <c r="M606" s="83" t="str">
        <f t="shared" si="154"/>
        <v>Peningkatan Jalan Jl. Lingkungan 1 RT 02 RW 01 Kota Bekasi, Jatisampurna, Jatiranggon</v>
      </c>
      <c r="N606" s="83" t="e">
        <f>INDEX([26]!BARU_1[KELURAHAN],MATCH('KEGIATAN DBMSDA 2022'!K606,[26]!BARU_1[JUDUL],0))</f>
        <v>#REF!</v>
      </c>
      <c r="O606" s="84" t="s">
        <v>120</v>
      </c>
      <c r="P606" s="127" t="s">
        <v>1272</v>
      </c>
      <c r="Q606" s="85" t="e">
        <f>#REF!&amp;" "&amp;#REF!</f>
        <v>#REF!</v>
      </c>
      <c r="R606" s="95" t="s">
        <v>66</v>
      </c>
      <c r="S606" s="57"/>
      <c r="T606" s="57">
        <f t="shared" si="162"/>
        <v>100000000</v>
      </c>
      <c r="U606" s="96" t="str">
        <f t="shared" si="155"/>
        <v>PL</v>
      </c>
      <c r="V606" s="57">
        <v>100000000</v>
      </c>
      <c r="W606" s="128" t="s">
        <v>142</v>
      </c>
      <c r="X606" s="129" t="s">
        <v>138</v>
      </c>
      <c r="Y606" s="96" t="s">
        <v>139</v>
      </c>
      <c r="Z606" s="88">
        <v>1</v>
      </c>
      <c r="AA606" s="96"/>
      <c r="AB606" s="57">
        <f t="shared" si="156"/>
        <v>350000</v>
      </c>
      <c r="AC606" s="87">
        <f>IF(AND(T606&gt;1,T606&lt;=200000000),'[26]Data Base PAKAI (INPUT)'!$E$24,IF(AND(T606&gt;200000000),'[26]Data Base PAKAI (INPUT)'!$M$24))</f>
        <v>4</v>
      </c>
      <c r="AD606" s="87">
        <f>IF(AND(T606&gt;1,T606&lt;=200000000),'[26]Data Base PAKAI (INPUT)'!$F$24,IF(AND(T606&gt;200000000,T606&lt;=1000000000),'[26]Data Base PAKAI (INPUT)'!$V$24,IF(AND(T606&gt;1000000000),'[26]Data Base PAKAI (INPUT)'!$Z$24)))</f>
        <v>1</v>
      </c>
      <c r="AE606" s="87">
        <f t="shared" si="157"/>
        <v>600000</v>
      </c>
      <c r="AF606" s="87">
        <f>IF(AND(T606&gt;1,T606&lt;=1000000000),'[26]Data Base PAKAI (INPUT)'!$E$25,IF(AND(T606&gt;1000000000,T606&lt;=5000000000),'[26]Data Base PAKAI (INPUT)'!$Y$25,IF(AND(T606&gt;5000000000,T606&lt;=10000000000),'[26]Data Base PAKAI (INPUT)'!$AG$25)))</f>
        <v>3</v>
      </c>
      <c r="AG606" s="87">
        <f>IF(AND(T606&gt;1,T606&lt;=100000000),'[26]Data Base PAKAI (INPUT)'!$F$25,IF(AND(T606&gt;100000000,T606&lt;=200000000),'[26]Data Base PAKAI (INPUT)'!$J$25,IF(AND(T606&gt;200000000,T606&lt;=250000000),'[26]Data Base PAKAI (INPUT)'!$N$25,IF(AND(T606&gt;250000000,T606&lt;=500000000),'[26]Data Base PAKAI (INPUT)'!$R$25,IF(AND(T606&gt;500000000,T606&lt;=1000000000),'[26]Data Base PAKAI (INPUT)'!$V$25,IF(AND(T606&gt;1000000000,T606&lt;=2500000000),'[26]Data Base PAKAI (INPUT)'!$Z$25,IF(AND(T606&gt;2500000000,T606&lt;=5000000000),'[26]Data Base PAKAI (INPUT)'!$AD$25,IF(AND(T606&gt;5000000000,T606&lt;=10000000000),'[26]Data Base PAKAI (INPUT)'!AH2075))))))))</f>
        <v>3</v>
      </c>
      <c r="AH606" s="87">
        <f t="shared" si="158"/>
        <v>1350000</v>
      </c>
      <c r="AI606" s="87">
        <f t="shared" si="159"/>
        <v>4000000</v>
      </c>
      <c r="AJ606" s="117">
        <f t="shared" si="160"/>
        <v>4000000</v>
      </c>
      <c r="AK606" s="57"/>
      <c r="AL606" s="57">
        <f t="shared" si="161"/>
        <v>89700000</v>
      </c>
    </row>
    <row r="607" spans="1:38" s="89" customFormat="1" ht="43.5" thickBot="1" x14ac:dyDescent="0.3">
      <c r="A607" s="79"/>
      <c r="B607" s="79"/>
      <c r="C607" s="79"/>
      <c r="D607" s="79"/>
      <c r="E607" s="79"/>
      <c r="F607" s="79"/>
      <c r="G607" s="81"/>
      <c r="H607" s="81"/>
      <c r="I607" s="83"/>
      <c r="J607" s="151" t="s">
        <v>1224</v>
      </c>
      <c r="K607" s="92" t="s">
        <v>1273</v>
      </c>
      <c r="L607" s="92" t="e">
        <f>INDEX('[26]GELONDONGAN BM POKIR'!$D:$D,MATCH('KEGIATAN DBMSDA 2022'!K607,'[26]GELONDONGAN BM POKIR'!$D:$D,0))</f>
        <v>#N/A</v>
      </c>
      <c r="M607" s="83" t="str">
        <f t="shared" si="154"/>
        <v>Peningkatan Jalan Jl. MA Said Ali RT 02 RW 01, Kota Bekasi, Jatisampurna, Jatiranggon</v>
      </c>
      <c r="N607" s="83" t="e">
        <f>INDEX([26]!BARU_1[KELURAHAN],MATCH('KEGIATAN DBMSDA 2022'!K607,[26]!BARU_1[JUDUL],0))</f>
        <v>#REF!</v>
      </c>
      <c r="O607" s="84" t="s">
        <v>120</v>
      </c>
      <c r="P607" s="127" t="s">
        <v>1274</v>
      </c>
      <c r="Q607" s="85" t="e">
        <f>#REF!&amp;" "&amp;#REF!</f>
        <v>#REF!</v>
      </c>
      <c r="R607" s="95" t="s">
        <v>66</v>
      </c>
      <c r="S607" s="57"/>
      <c r="T607" s="57">
        <f t="shared" si="162"/>
        <v>100000000</v>
      </c>
      <c r="U607" s="96" t="str">
        <f t="shared" si="155"/>
        <v>PL</v>
      </c>
      <c r="V607" s="57">
        <v>100000000</v>
      </c>
      <c r="W607" s="128" t="s">
        <v>142</v>
      </c>
      <c r="X607" s="129" t="s">
        <v>138</v>
      </c>
      <c r="Y607" s="96" t="s">
        <v>139</v>
      </c>
      <c r="Z607" s="88">
        <v>1</v>
      </c>
      <c r="AA607" s="96"/>
      <c r="AB607" s="57">
        <f t="shared" si="156"/>
        <v>350000</v>
      </c>
      <c r="AC607" s="87">
        <f>IF(AND(T607&gt;1,T607&lt;=200000000),'[26]Data Base PAKAI (INPUT)'!$E$24,IF(AND(T607&gt;200000000),'[26]Data Base PAKAI (INPUT)'!$M$24))</f>
        <v>4</v>
      </c>
      <c r="AD607" s="87">
        <f>IF(AND(T607&gt;1,T607&lt;=200000000),'[26]Data Base PAKAI (INPUT)'!$F$24,IF(AND(T607&gt;200000000,T607&lt;=1000000000),'[26]Data Base PAKAI (INPUT)'!$V$24,IF(AND(T607&gt;1000000000),'[26]Data Base PAKAI (INPUT)'!$Z$24)))</f>
        <v>1</v>
      </c>
      <c r="AE607" s="87">
        <f t="shared" si="157"/>
        <v>600000</v>
      </c>
      <c r="AF607" s="87">
        <f>IF(AND(T607&gt;1,T607&lt;=1000000000),'[26]Data Base PAKAI (INPUT)'!$E$25,IF(AND(T607&gt;1000000000,T607&lt;=5000000000),'[26]Data Base PAKAI (INPUT)'!$Y$25,IF(AND(T607&gt;5000000000,T607&lt;=10000000000),'[26]Data Base PAKAI (INPUT)'!$AG$25)))</f>
        <v>3</v>
      </c>
      <c r="AG607" s="87">
        <f>IF(AND(T607&gt;1,T607&lt;=100000000),'[26]Data Base PAKAI (INPUT)'!$F$25,IF(AND(T607&gt;100000000,T607&lt;=200000000),'[26]Data Base PAKAI (INPUT)'!$J$25,IF(AND(T607&gt;200000000,T607&lt;=250000000),'[26]Data Base PAKAI (INPUT)'!$N$25,IF(AND(T607&gt;250000000,T607&lt;=500000000),'[26]Data Base PAKAI (INPUT)'!$R$25,IF(AND(T607&gt;500000000,T607&lt;=1000000000),'[26]Data Base PAKAI (INPUT)'!$V$25,IF(AND(T607&gt;1000000000,T607&lt;=2500000000),'[26]Data Base PAKAI (INPUT)'!$Z$25,IF(AND(T607&gt;2500000000,T607&lt;=5000000000),'[26]Data Base PAKAI (INPUT)'!$AD$25,IF(AND(T607&gt;5000000000,T607&lt;=10000000000),'[26]Data Base PAKAI (INPUT)'!AH2076))))))))</f>
        <v>3</v>
      </c>
      <c r="AH607" s="87">
        <f t="shared" si="158"/>
        <v>1350000</v>
      </c>
      <c r="AI607" s="87">
        <f t="shared" si="159"/>
        <v>4000000</v>
      </c>
      <c r="AJ607" s="117">
        <f t="shared" si="160"/>
        <v>4000000</v>
      </c>
      <c r="AK607" s="57"/>
      <c r="AL607" s="57">
        <f t="shared" si="161"/>
        <v>89700000</v>
      </c>
    </row>
    <row r="608" spans="1:38" s="89" customFormat="1" ht="43.5" thickBot="1" x14ac:dyDescent="0.3">
      <c r="A608" s="79"/>
      <c r="B608" s="79"/>
      <c r="C608" s="79"/>
      <c r="D608" s="79"/>
      <c r="E608" s="79"/>
      <c r="F608" s="79"/>
      <c r="G608" s="81"/>
      <c r="H608" s="81"/>
      <c r="I608" s="83"/>
      <c r="J608" s="151" t="s">
        <v>1224</v>
      </c>
      <c r="K608" s="92" t="s">
        <v>1275</v>
      </c>
      <c r="L608" s="92" t="e">
        <f>INDEX('[26]GELONDONGAN BM POKIR'!$D:$D,MATCH('KEGIATAN DBMSDA 2022'!K608,'[26]GELONDONGAN BM POKIR'!$D:$D,0))</f>
        <v>#N/A</v>
      </c>
      <c r="M608" s="83" t="str">
        <f t="shared" si="154"/>
        <v>Peningkatan Jalan Gg. Rauf 4 RT 02 RW 01, Kota Bekasi, Jatisampurna, Jatiranggon</v>
      </c>
      <c r="N608" s="83" t="e">
        <f>INDEX([26]!BARU_1[KELURAHAN],MATCH('KEGIATAN DBMSDA 2022'!K608,[26]!BARU_1[JUDUL],0))</f>
        <v>#REF!</v>
      </c>
      <c r="O608" s="84" t="s">
        <v>120</v>
      </c>
      <c r="P608" s="127" t="s">
        <v>1276</v>
      </c>
      <c r="Q608" s="85" t="e">
        <f>#REF!&amp;" "&amp;#REF!</f>
        <v>#REF!</v>
      </c>
      <c r="R608" s="95" t="s">
        <v>66</v>
      </c>
      <c r="S608" s="57"/>
      <c r="T608" s="57">
        <f t="shared" si="162"/>
        <v>100000000</v>
      </c>
      <c r="U608" s="96" t="str">
        <f t="shared" si="155"/>
        <v>PL</v>
      </c>
      <c r="V608" s="57">
        <v>100000000</v>
      </c>
      <c r="W608" s="128" t="s">
        <v>142</v>
      </c>
      <c r="X608" s="129" t="s">
        <v>138</v>
      </c>
      <c r="Y608" s="96" t="s">
        <v>139</v>
      </c>
      <c r="Z608" s="88">
        <v>1</v>
      </c>
      <c r="AA608" s="96"/>
      <c r="AB608" s="57">
        <f t="shared" si="156"/>
        <v>350000</v>
      </c>
      <c r="AC608" s="87">
        <f>IF(AND(T608&gt;1,T608&lt;=200000000),'[26]Data Base PAKAI (INPUT)'!$E$24,IF(AND(T608&gt;200000000),'[26]Data Base PAKAI (INPUT)'!$M$24))</f>
        <v>4</v>
      </c>
      <c r="AD608" s="87">
        <f>IF(AND(T608&gt;1,T608&lt;=200000000),'[26]Data Base PAKAI (INPUT)'!$F$24,IF(AND(T608&gt;200000000,T608&lt;=1000000000),'[26]Data Base PAKAI (INPUT)'!$V$24,IF(AND(T608&gt;1000000000),'[26]Data Base PAKAI (INPUT)'!$Z$24)))</f>
        <v>1</v>
      </c>
      <c r="AE608" s="87">
        <f t="shared" si="157"/>
        <v>600000</v>
      </c>
      <c r="AF608" s="87">
        <f>IF(AND(T608&gt;1,T608&lt;=1000000000),'[26]Data Base PAKAI (INPUT)'!$E$25,IF(AND(T608&gt;1000000000,T608&lt;=5000000000),'[26]Data Base PAKAI (INPUT)'!$Y$25,IF(AND(T608&gt;5000000000,T608&lt;=10000000000),'[26]Data Base PAKAI (INPUT)'!$AG$25)))</f>
        <v>3</v>
      </c>
      <c r="AG608" s="87">
        <f>IF(AND(T608&gt;1,T608&lt;=100000000),'[26]Data Base PAKAI (INPUT)'!$F$25,IF(AND(T608&gt;100000000,T608&lt;=200000000),'[26]Data Base PAKAI (INPUT)'!$J$25,IF(AND(T608&gt;200000000,T608&lt;=250000000),'[26]Data Base PAKAI (INPUT)'!$N$25,IF(AND(T608&gt;250000000,T608&lt;=500000000),'[26]Data Base PAKAI (INPUT)'!$R$25,IF(AND(T608&gt;500000000,T608&lt;=1000000000),'[26]Data Base PAKAI (INPUT)'!$V$25,IF(AND(T608&gt;1000000000,T608&lt;=2500000000),'[26]Data Base PAKAI (INPUT)'!$Z$25,IF(AND(T608&gt;2500000000,T608&lt;=5000000000),'[26]Data Base PAKAI (INPUT)'!$AD$25,IF(AND(T608&gt;5000000000,T608&lt;=10000000000),'[26]Data Base PAKAI (INPUT)'!AH2077))))))))</f>
        <v>3</v>
      </c>
      <c r="AH608" s="87">
        <f t="shared" si="158"/>
        <v>1350000</v>
      </c>
      <c r="AI608" s="87">
        <f t="shared" si="159"/>
        <v>4000000</v>
      </c>
      <c r="AJ608" s="117">
        <f t="shared" si="160"/>
        <v>4000000</v>
      </c>
      <c r="AK608" s="57"/>
      <c r="AL608" s="57">
        <f t="shared" si="161"/>
        <v>89700000</v>
      </c>
    </row>
    <row r="609" spans="1:38" s="89" customFormat="1" ht="43.5" thickBot="1" x14ac:dyDescent="0.3">
      <c r="A609" s="79"/>
      <c r="B609" s="79"/>
      <c r="C609" s="79"/>
      <c r="D609" s="79"/>
      <c r="E609" s="79"/>
      <c r="F609" s="79"/>
      <c r="G609" s="81"/>
      <c r="H609" s="81"/>
      <c r="I609" s="83"/>
      <c r="J609" s="110" t="s">
        <v>1224</v>
      </c>
      <c r="K609" s="92" t="s">
        <v>1277</v>
      </c>
      <c r="L609" s="92" t="e">
        <f>INDEX('[26]GELONDONGAN BM POKIR'!$D:$D,MATCH('KEGIATAN DBMSDA 2022'!K609,'[26]GELONDONGAN BM POKIR'!$D:$D,0))</f>
        <v>#N/A</v>
      </c>
      <c r="M609" s="83" t="str">
        <f>K609</f>
        <v>Pengecoran Jl. Cendrawasih RT 05 dan RT 06 RW 11 Kel. Jatisari</v>
      </c>
      <c r="N609" s="83" t="e">
        <f>INDEX([26]!BARU_1[KELURAHAN],MATCH('KEGIATAN DBMSDA 2022'!K609,[26]!BARU_1[JUDUL],0))</f>
        <v>#REF!</v>
      </c>
      <c r="O609" s="84" t="s">
        <v>124</v>
      </c>
      <c r="P609" s="127" t="s">
        <v>1278</v>
      </c>
      <c r="Q609" s="85" t="e">
        <f>#REF!&amp;" "&amp;#REF!</f>
        <v>#REF!</v>
      </c>
      <c r="R609" s="95" t="s">
        <v>66</v>
      </c>
      <c r="S609" s="57"/>
      <c r="T609" s="57">
        <f t="shared" si="162"/>
        <v>400000000</v>
      </c>
      <c r="U609" s="96" t="str">
        <f t="shared" si="155"/>
        <v>LELANG</v>
      </c>
      <c r="V609" s="57">
        <v>400000000</v>
      </c>
      <c r="W609" s="128" t="s">
        <v>142</v>
      </c>
      <c r="X609" s="129" t="s">
        <v>138</v>
      </c>
      <c r="Y609" s="129" t="s">
        <v>139</v>
      </c>
      <c r="Z609" s="88">
        <v>1</v>
      </c>
      <c r="AA609" s="129"/>
      <c r="AB609" s="57">
        <f t="shared" si="156"/>
        <v>750000</v>
      </c>
      <c r="AC609" s="87">
        <f>IF(AND(T609&gt;1,T609&lt;=200000000),'[26]Data Base PAKAI (INPUT)'!$E$24,IF(AND(T609&gt;200000000),'[26]Data Base PAKAI (INPUT)'!$M$24))</f>
        <v>6</v>
      </c>
      <c r="AD609" s="87">
        <f>IF(AND(T609&gt;1,T609&lt;=200000000),'[26]Data Base PAKAI (INPUT)'!$F$24,IF(AND(T609&gt;200000000,T609&lt;=1000000000),'[26]Data Base PAKAI (INPUT)'!$V$24,IF(AND(T609&gt;1000000000),'[26]Data Base PAKAI (INPUT)'!$Z$24)))</f>
        <v>2</v>
      </c>
      <c r="AE609" s="87">
        <f t="shared" si="157"/>
        <v>1800000</v>
      </c>
      <c r="AF609" s="87">
        <f>IF(AND(T609&gt;1,T609&lt;=1000000000),'[26]Data Base PAKAI (INPUT)'!$E$25,IF(AND(T609&gt;1000000000,T609&lt;=5000000000),'[26]Data Base PAKAI (INPUT)'!$Y$25,IF(AND(T609&gt;5000000000,T609&lt;=10000000000),'[26]Data Base PAKAI (INPUT)'!$AG$25)))</f>
        <v>3</v>
      </c>
      <c r="AG609" s="87">
        <f>IF(AND(T609&gt;1,T609&lt;=100000000),'[26]Data Base PAKAI (INPUT)'!$F$25,IF(AND(T609&gt;100000000,T609&lt;=200000000),'[26]Data Base PAKAI (INPUT)'!$J$25,IF(AND(T609&gt;200000000,T609&lt;=250000000),'[26]Data Base PAKAI (INPUT)'!$N$25,IF(AND(T609&gt;250000000,T609&lt;=500000000),'[26]Data Base PAKAI (INPUT)'!$R$25,IF(AND(T609&gt;500000000,T609&lt;=1000000000),'[26]Data Base PAKAI (INPUT)'!$V$25,IF(AND(T609&gt;1000000000,T609&lt;=2500000000),'[26]Data Base PAKAI (INPUT)'!$Z$25,IF(AND(T609&gt;2500000000,T609&lt;=5000000000),'[26]Data Base PAKAI (INPUT)'!$AD$25,IF(AND(T609&gt;5000000000,T609&lt;=10000000000),'[26]Data Base PAKAI (INPUT)'!AH2078))))))))</f>
        <v>6</v>
      </c>
      <c r="AH609" s="87">
        <f t="shared" si="158"/>
        <v>2700000</v>
      </c>
      <c r="AI609" s="87">
        <f t="shared" si="159"/>
        <v>16000000</v>
      </c>
      <c r="AJ609" s="117">
        <f t="shared" si="160"/>
        <v>16000000</v>
      </c>
      <c r="AK609" s="57"/>
      <c r="AL609" s="57">
        <f t="shared" si="161"/>
        <v>362750000</v>
      </c>
    </row>
    <row r="610" spans="1:38" s="89" customFormat="1" ht="43.5" thickBot="1" x14ac:dyDescent="0.3">
      <c r="A610" s="79"/>
      <c r="B610" s="79"/>
      <c r="C610" s="79"/>
      <c r="D610" s="79"/>
      <c r="E610" s="79"/>
      <c r="F610" s="79"/>
      <c r="G610" s="81"/>
      <c r="H610" s="81"/>
      <c r="I610" s="83"/>
      <c r="J610" s="110" t="s">
        <v>1224</v>
      </c>
      <c r="K610" s="92" t="s">
        <v>1279</v>
      </c>
      <c r="L610" s="92" t="e">
        <f>INDEX('[26]GELONDONGAN BM POKIR'!$D:$D,MATCH('KEGIATAN DBMSDA 2022'!K610,'[26]GELONDONGAN BM POKIR'!$D:$D,0))</f>
        <v>#N/A</v>
      </c>
      <c r="M610" s="83" t="str">
        <f>K610</f>
        <v>PERBAIKAN JALAN LIMAU 8 RT 05 /03  KEL.JATI BENING BARU  KEC. PONDOK GEDE</v>
      </c>
      <c r="N610" s="83" t="e">
        <f>INDEX([26]!BARU_1[KELURAHAN],MATCH('KEGIATAN DBMSDA 2022'!K610,[26]!BARU_1[JUDUL],0))</f>
        <v>#REF!</v>
      </c>
      <c r="O610" s="84" t="s">
        <v>171</v>
      </c>
      <c r="P610" s="127" t="s">
        <v>239</v>
      </c>
      <c r="Q610" s="85" t="e">
        <f>#REF!&amp;" "&amp;#REF!</f>
        <v>#REF!</v>
      </c>
      <c r="R610" s="95" t="s">
        <v>66</v>
      </c>
      <c r="S610" s="57"/>
      <c r="T610" s="57">
        <f t="shared" si="162"/>
        <v>150000000</v>
      </c>
      <c r="U610" s="96" t="str">
        <f t="shared" si="155"/>
        <v>PL</v>
      </c>
      <c r="V610" s="57">
        <v>150000000</v>
      </c>
      <c r="W610" s="128" t="s">
        <v>295</v>
      </c>
      <c r="X610" s="129" t="s">
        <v>138</v>
      </c>
      <c r="Y610" s="96" t="s">
        <v>139</v>
      </c>
      <c r="Z610" s="88">
        <v>1</v>
      </c>
      <c r="AA610" s="96"/>
      <c r="AB610" s="57">
        <f t="shared" si="156"/>
        <v>350000</v>
      </c>
      <c r="AC610" s="87">
        <f>IF(AND(T610&gt;1,T610&lt;=200000000),'[26]Data Base PAKAI (INPUT)'!$E$24,IF(AND(T610&gt;200000000),'[26]Data Base PAKAI (INPUT)'!$M$24))</f>
        <v>4</v>
      </c>
      <c r="AD610" s="87">
        <f>IF(AND(T610&gt;1,T610&lt;=200000000),'[26]Data Base PAKAI (INPUT)'!$F$24,IF(AND(T610&gt;200000000,T610&lt;=1000000000),'[26]Data Base PAKAI (INPUT)'!$V$24,IF(AND(T610&gt;1000000000),'[26]Data Base PAKAI (INPUT)'!$Z$24)))</f>
        <v>1</v>
      </c>
      <c r="AE610" s="87">
        <f t="shared" si="157"/>
        <v>600000</v>
      </c>
      <c r="AF610" s="87">
        <f>IF(AND(T610&gt;1,T610&lt;=1000000000),'[26]Data Base PAKAI (INPUT)'!$E$25,IF(AND(T610&gt;1000000000,T610&lt;=5000000000),'[26]Data Base PAKAI (INPUT)'!$Y$25,IF(AND(T610&gt;5000000000,T610&lt;=10000000000),'[26]Data Base PAKAI (INPUT)'!$AG$25)))</f>
        <v>3</v>
      </c>
      <c r="AG610" s="87">
        <f>IF(AND(T610&gt;1,T610&lt;=100000000),'[26]Data Base PAKAI (INPUT)'!$F$25,IF(AND(T610&gt;100000000,T610&lt;=200000000),'[26]Data Base PAKAI (INPUT)'!$J$25,IF(AND(T610&gt;200000000,T610&lt;=250000000),'[26]Data Base PAKAI (INPUT)'!$N$25,IF(AND(T610&gt;250000000,T610&lt;=500000000),'[26]Data Base PAKAI (INPUT)'!$R$25,IF(AND(T610&gt;500000000,T610&lt;=1000000000),'[26]Data Base PAKAI (INPUT)'!$V$25,IF(AND(T610&gt;1000000000,T610&lt;=2500000000),'[26]Data Base PAKAI (INPUT)'!$Z$25,IF(AND(T610&gt;2500000000,T610&lt;=5000000000),'[26]Data Base PAKAI (INPUT)'!$AD$25,IF(AND(T610&gt;5000000000,T610&lt;=10000000000),'[26]Data Base PAKAI (INPUT)'!AH2079))))))))</f>
        <v>4</v>
      </c>
      <c r="AH610" s="87">
        <f t="shared" si="158"/>
        <v>1800000</v>
      </c>
      <c r="AI610" s="87">
        <f t="shared" si="159"/>
        <v>6000000</v>
      </c>
      <c r="AJ610" s="117">
        <f t="shared" si="160"/>
        <v>6000000</v>
      </c>
      <c r="AK610" s="57"/>
      <c r="AL610" s="57">
        <f t="shared" si="161"/>
        <v>135250000</v>
      </c>
    </row>
    <row r="611" spans="1:38" s="89" customFormat="1" ht="43.5" thickBot="1" x14ac:dyDescent="0.3">
      <c r="A611" s="79"/>
      <c r="B611" s="79"/>
      <c r="C611" s="79"/>
      <c r="D611" s="79"/>
      <c r="E611" s="79"/>
      <c r="F611" s="79"/>
      <c r="G611" s="81"/>
      <c r="H611" s="81"/>
      <c r="I611" s="83"/>
      <c r="J611" s="110" t="s">
        <v>1224</v>
      </c>
      <c r="K611" s="92" t="s">
        <v>1280</v>
      </c>
      <c r="L611" s="92" t="e">
        <f>INDEX('[26]GELONDONGAN BM POKIR'!$D:$D,MATCH('KEGIATAN DBMSDA 2022'!K611,'[26]GELONDONGAN BM POKIR'!$D:$D,0))</f>
        <v>#N/A</v>
      </c>
      <c r="M611" s="83" t="str">
        <f t="shared" ref="M611:M624" si="163">K611</f>
        <v>PERBAIKAN  JALAN JL ALAM RAYA 2 RW 09 KEL. JATI MELATI - KEC.PONDOK MELATI</v>
      </c>
      <c r="N611" s="83" t="e">
        <f>INDEX([26]!BARU_1[KELURAHAN],MATCH('KEGIATAN DBMSDA 2022'!K611,[26]!BARU_1[JUDUL],0))</f>
        <v>#REF!</v>
      </c>
      <c r="O611" s="84" t="s">
        <v>212</v>
      </c>
      <c r="P611" s="127" t="s">
        <v>435</v>
      </c>
      <c r="Q611" s="85" t="e">
        <f>#REF!&amp;" "&amp;#REF!</f>
        <v>#REF!</v>
      </c>
      <c r="R611" s="95" t="s">
        <v>66</v>
      </c>
      <c r="S611" s="57"/>
      <c r="T611" s="57">
        <f t="shared" si="162"/>
        <v>100000000</v>
      </c>
      <c r="U611" s="96" t="str">
        <f t="shared" si="155"/>
        <v>PL</v>
      </c>
      <c r="V611" s="57">
        <v>100000000</v>
      </c>
      <c r="W611" s="128" t="s">
        <v>295</v>
      </c>
      <c r="X611" s="129" t="s">
        <v>138</v>
      </c>
      <c r="Y611" s="96" t="s">
        <v>139</v>
      </c>
      <c r="Z611" s="88">
        <v>1</v>
      </c>
      <c r="AA611" s="96"/>
      <c r="AB611" s="57">
        <f t="shared" si="156"/>
        <v>350000</v>
      </c>
      <c r="AC611" s="87">
        <f>IF(AND(T611&gt;1,T611&lt;=200000000),'[26]Data Base PAKAI (INPUT)'!$E$24,IF(AND(T611&gt;200000000),'[26]Data Base PAKAI (INPUT)'!$M$24))</f>
        <v>4</v>
      </c>
      <c r="AD611" s="87">
        <f>IF(AND(T611&gt;1,T611&lt;=200000000),'[26]Data Base PAKAI (INPUT)'!$F$24,IF(AND(T611&gt;200000000,T611&lt;=1000000000),'[26]Data Base PAKAI (INPUT)'!$V$24,IF(AND(T611&gt;1000000000),'[26]Data Base PAKAI (INPUT)'!$Z$24)))</f>
        <v>1</v>
      </c>
      <c r="AE611" s="87">
        <f t="shared" si="157"/>
        <v>600000</v>
      </c>
      <c r="AF611" s="87">
        <f>IF(AND(T611&gt;1,T611&lt;=1000000000),'[26]Data Base PAKAI (INPUT)'!$E$25,IF(AND(T611&gt;1000000000,T611&lt;=5000000000),'[26]Data Base PAKAI (INPUT)'!$Y$25,IF(AND(T611&gt;5000000000,T611&lt;=10000000000),'[26]Data Base PAKAI (INPUT)'!$AG$25)))</f>
        <v>3</v>
      </c>
      <c r="AG611" s="87">
        <f>IF(AND(T611&gt;1,T611&lt;=100000000),'[26]Data Base PAKAI (INPUT)'!$F$25,IF(AND(T611&gt;100000000,T611&lt;=200000000),'[26]Data Base PAKAI (INPUT)'!$J$25,IF(AND(T611&gt;200000000,T611&lt;=250000000),'[26]Data Base PAKAI (INPUT)'!$N$25,IF(AND(T611&gt;250000000,T611&lt;=500000000),'[26]Data Base PAKAI (INPUT)'!$R$25,IF(AND(T611&gt;500000000,T611&lt;=1000000000),'[26]Data Base PAKAI (INPUT)'!$V$25,IF(AND(T611&gt;1000000000,T611&lt;=2500000000),'[26]Data Base PAKAI (INPUT)'!$Z$25,IF(AND(T611&gt;2500000000,T611&lt;=5000000000),'[26]Data Base PAKAI (INPUT)'!$AD$25,IF(AND(T611&gt;5000000000,T611&lt;=10000000000),'[26]Data Base PAKAI (INPUT)'!AH2082))))))))</f>
        <v>3</v>
      </c>
      <c r="AH611" s="87">
        <f t="shared" si="158"/>
        <v>1350000</v>
      </c>
      <c r="AI611" s="87">
        <f t="shared" si="159"/>
        <v>4000000</v>
      </c>
      <c r="AJ611" s="117">
        <f t="shared" si="160"/>
        <v>4000000</v>
      </c>
      <c r="AK611" s="57"/>
      <c r="AL611" s="57">
        <f t="shared" si="161"/>
        <v>89700000</v>
      </c>
    </row>
    <row r="612" spans="1:38" s="89" customFormat="1" ht="43.5" thickBot="1" x14ac:dyDescent="0.3">
      <c r="A612" s="79"/>
      <c r="B612" s="79"/>
      <c r="C612" s="79"/>
      <c r="D612" s="79"/>
      <c r="E612" s="79"/>
      <c r="F612" s="79"/>
      <c r="G612" s="81"/>
      <c r="H612" s="81"/>
      <c r="I612" s="83"/>
      <c r="J612" s="110" t="s">
        <v>1224</v>
      </c>
      <c r="K612" s="92" t="s">
        <v>1281</v>
      </c>
      <c r="L612" s="92" t="e">
        <f>INDEX('[26]GELONDONGAN BM POKIR'!$D:$D,MATCH('KEGIATAN DBMSDA 2022'!K612,'[26]GELONDONGAN BM POKIR'!$D:$D,0))</f>
        <v>#N/A</v>
      </c>
      <c r="M612" s="83" t="str">
        <f t="shared" si="163"/>
        <v>JL PERUMAHAN TELAGA MAS XII RT 12 RW 14, Kota Bekasi, Bekasi Utara, Harapanbaru</v>
      </c>
      <c r="N612" s="83" t="e">
        <f>INDEX([26]!BARU_1[KELURAHAN],MATCH('KEGIATAN DBMSDA 2022'!K612,[26]!BARU_1[JUDUL],0))</f>
        <v>#REF!</v>
      </c>
      <c r="O612" s="84" t="s">
        <v>201</v>
      </c>
      <c r="P612" s="127" t="s">
        <v>1282</v>
      </c>
      <c r="Q612" s="85" t="e">
        <f>#REF!&amp;" "&amp;#REF!</f>
        <v>#REF!</v>
      </c>
      <c r="R612" s="95" t="s">
        <v>66</v>
      </c>
      <c r="S612" s="57"/>
      <c r="T612" s="57">
        <f t="shared" si="162"/>
        <v>200000000</v>
      </c>
      <c r="U612" s="96" t="str">
        <f t="shared" si="155"/>
        <v>PL</v>
      </c>
      <c r="V612" s="57">
        <v>200000000</v>
      </c>
      <c r="W612" s="128" t="s">
        <v>299</v>
      </c>
      <c r="X612" s="129" t="s">
        <v>138</v>
      </c>
      <c r="Y612" s="96" t="s">
        <v>139</v>
      </c>
      <c r="Z612" s="88">
        <v>1</v>
      </c>
      <c r="AA612" s="129" t="s">
        <v>1283</v>
      </c>
      <c r="AB612" s="57">
        <f t="shared" si="156"/>
        <v>350000</v>
      </c>
      <c r="AC612" s="87">
        <f>IF(AND(T612&gt;1,T612&lt;=200000000),'[26]Data Base PAKAI (INPUT)'!$E$24,IF(AND(T612&gt;200000000),'[26]Data Base PAKAI (INPUT)'!$M$24))</f>
        <v>4</v>
      </c>
      <c r="AD612" s="87">
        <f>IF(AND(T612&gt;1,T612&lt;=200000000),'[26]Data Base PAKAI (INPUT)'!$F$24,IF(AND(T612&gt;200000000,T612&lt;=1000000000),'[26]Data Base PAKAI (INPUT)'!$V$24,IF(AND(T612&gt;1000000000),'[26]Data Base PAKAI (INPUT)'!$Z$24)))</f>
        <v>1</v>
      </c>
      <c r="AE612" s="87">
        <f t="shared" si="157"/>
        <v>600000</v>
      </c>
      <c r="AF612" s="87">
        <f>IF(AND(T612&gt;1,T612&lt;=1000000000),'[26]Data Base PAKAI (INPUT)'!$E$25,IF(AND(T612&gt;1000000000,T612&lt;=5000000000),'[26]Data Base PAKAI (INPUT)'!$Y$25,IF(AND(T612&gt;5000000000,T612&lt;=10000000000),'[26]Data Base PAKAI (INPUT)'!$AG$25)))</f>
        <v>3</v>
      </c>
      <c r="AG612" s="87">
        <f>IF(AND(T612&gt;1,T612&lt;=100000000),'[26]Data Base PAKAI (INPUT)'!$F$25,IF(AND(T612&gt;100000000,T612&lt;=200000000),'[26]Data Base PAKAI (INPUT)'!$J$25,IF(AND(T612&gt;200000000,T612&lt;=250000000),'[26]Data Base PAKAI (INPUT)'!$N$25,IF(AND(T612&gt;250000000,T612&lt;=500000000),'[26]Data Base PAKAI (INPUT)'!$R$25,IF(AND(T612&gt;500000000,T612&lt;=1000000000),'[26]Data Base PAKAI (INPUT)'!$V$25,IF(AND(T612&gt;1000000000,T612&lt;=2500000000),'[26]Data Base PAKAI (INPUT)'!$Z$25,IF(AND(T612&gt;2500000000,T612&lt;=5000000000),'[26]Data Base PAKAI (INPUT)'!$AD$25,IF(AND(T612&gt;5000000000,T612&lt;=10000000000),'[26]Data Base PAKAI (INPUT)'!AH2083))))))))</f>
        <v>4</v>
      </c>
      <c r="AH612" s="87">
        <f t="shared" si="158"/>
        <v>1800000</v>
      </c>
      <c r="AI612" s="87">
        <f t="shared" si="159"/>
        <v>8000000</v>
      </c>
      <c r="AJ612" s="117">
        <f t="shared" si="160"/>
        <v>8000000</v>
      </c>
      <c r="AK612" s="57"/>
      <c r="AL612" s="57">
        <f t="shared" si="161"/>
        <v>181250000</v>
      </c>
    </row>
    <row r="613" spans="1:38" s="89" customFormat="1" ht="43.5" thickBot="1" x14ac:dyDescent="0.3">
      <c r="A613" s="79"/>
      <c r="B613" s="79"/>
      <c r="C613" s="79"/>
      <c r="D613" s="79"/>
      <c r="E613" s="79"/>
      <c r="F613" s="79"/>
      <c r="G613" s="81"/>
      <c r="H613" s="81"/>
      <c r="I613" s="83"/>
      <c r="J613" s="110" t="s">
        <v>1224</v>
      </c>
      <c r="K613" s="92" t="s">
        <v>1284</v>
      </c>
      <c r="L613" s="92" t="e">
        <f>INDEX('[26]GELONDONGAN BM POKIR'!$D:$D,MATCH('KEGIATAN DBMSDA 2022'!K613,'[26]GELONDONGAN BM POKIR'!$D:$D,0))</f>
        <v>#N/A</v>
      </c>
      <c r="M613" s="83" t="str">
        <f t="shared" si="163"/>
        <v>PENINGKATAN JALAN JL LINGKUNGAN GG. H. MARDANIH RW.02 KEL.KALIABANG TENGAH</v>
      </c>
      <c r="N613" s="83" t="e">
        <f>INDEX([26]!BARU_1[KELURAHAN],MATCH('KEGIATAN DBMSDA 2022'!K613,[26]!BARU_1[JUDUL],0))</f>
        <v>#REF!</v>
      </c>
      <c r="O613" s="84" t="s">
        <v>201</v>
      </c>
      <c r="P613" s="156" t="s">
        <v>1285</v>
      </c>
      <c r="Q613" s="85" t="e">
        <f>#REF!&amp;" "&amp;#REF!</f>
        <v>#REF!</v>
      </c>
      <c r="R613" s="157" t="s">
        <v>66</v>
      </c>
      <c r="S613" s="158"/>
      <c r="T613" s="57">
        <f t="shared" si="162"/>
        <v>250000000</v>
      </c>
      <c r="U613" s="96" t="str">
        <f t="shared" si="155"/>
        <v>LELANG</v>
      </c>
      <c r="V613" s="158">
        <v>250000000</v>
      </c>
      <c r="W613" s="128" t="s">
        <v>299</v>
      </c>
      <c r="X613" s="129" t="s">
        <v>138</v>
      </c>
      <c r="Y613" s="129" t="s">
        <v>139</v>
      </c>
      <c r="Z613" s="88">
        <v>1</v>
      </c>
      <c r="AA613" s="129"/>
      <c r="AB613" s="57">
        <f t="shared" si="156"/>
        <v>750000</v>
      </c>
      <c r="AC613" s="87">
        <f>IF(AND(T613&gt;1,T613&lt;=200000000),'[26]Data Base PAKAI (INPUT)'!$E$24,IF(AND(T613&gt;200000000),'[26]Data Base PAKAI (INPUT)'!$M$24))</f>
        <v>6</v>
      </c>
      <c r="AD613" s="87">
        <f>IF(AND(T613&gt;1,T613&lt;=200000000),'[26]Data Base PAKAI (INPUT)'!$F$24,IF(AND(T613&gt;200000000,T613&lt;=1000000000),'[26]Data Base PAKAI (INPUT)'!$V$24,IF(AND(T613&gt;1000000000),'[26]Data Base PAKAI (INPUT)'!$Z$24)))</f>
        <v>2</v>
      </c>
      <c r="AE613" s="87">
        <f t="shared" si="157"/>
        <v>1800000</v>
      </c>
      <c r="AF613" s="87">
        <f>IF(AND(T613&gt;1,T613&lt;=1000000000),'[26]Data Base PAKAI (INPUT)'!$E$25,IF(AND(T613&gt;1000000000,T613&lt;=5000000000),'[26]Data Base PAKAI (INPUT)'!$Y$25,IF(AND(T613&gt;5000000000,T613&lt;=10000000000),'[26]Data Base PAKAI (INPUT)'!$AG$25)))</f>
        <v>3</v>
      </c>
      <c r="AG613" s="87">
        <f>IF(AND(T613&gt;1,T613&lt;=100000000),'[26]Data Base PAKAI (INPUT)'!$F$25,IF(AND(T613&gt;100000000,T613&lt;=200000000),'[26]Data Base PAKAI (INPUT)'!$J$25,IF(AND(T613&gt;200000000,T613&lt;=250000000),'[26]Data Base PAKAI (INPUT)'!$N$25,IF(AND(T613&gt;250000000,T613&lt;=500000000),'[26]Data Base PAKAI (INPUT)'!$R$25,IF(AND(T613&gt;500000000,T613&lt;=1000000000),'[26]Data Base PAKAI (INPUT)'!$V$25,IF(AND(T613&gt;1000000000,T613&lt;=2500000000),'[26]Data Base PAKAI (INPUT)'!$Z$25,IF(AND(T613&gt;2500000000,T613&lt;=5000000000),'[26]Data Base PAKAI (INPUT)'!$AD$25,IF(AND(T613&gt;5000000000,T613&lt;=10000000000),'[26]Data Base PAKAI (INPUT)'!AH2084))))))))</f>
        <v>5</v>
      </c>
      <c r="AH613" s="87">
        <f t="shared" si="158"/>
        <v>2250000</v>
      </c>
      <c r="AI613" s="87">
        <f t="shared" si="159"/>
        <v>10000000</v>
      </c>
      <c r="AJ613" s="117">
        <f t="shared" si="160"/>
        <v>10000000</v>
      </c>
      <c r="AK613" s="57"/>
      <c r="AL613" s="57">
        <f t="shared" si="161"/>
        <v>225200000</v>
      </c>
    </row>
    <row r="614" spans="1:38" s="89" customFormat="1" ht="43.5" thickBot="1" x14ac:dyDescent="0.3">
      <c r="A614" s="79"/>
      <c r="B614" s="79"/>
      <c r="C614" s="79"/>
      <c r="D614" s="79"/>
      <c r="E614" s="79"/>
      <c r="F614" s="79"/>
      <c r="G614" s="81"/>
      <c r="H614" s="81"/>
      <c r="I614" s="83"/>
      <c r="J614" s="110" t="s">
        <v>1224</v>
      </c>
      <c r="K614" s="92" t="s">
        <v>1286</v>
      </c>
      <c r="L614" s="92" t="e">
        <f>INDEX('[26]GELONDONGAN BM POKIR'!$D:$D,MATCH('KEGIATAN DBMSDA 2022'!K614,'[26]GELONDONGAN BM POKIR'!$D:$D,0))</f>
        <v>#N/A</v>
      </c>
      <c r="M614" s="83" t="str">
        <f t="shared" si="163"/>
        <v>PENGECORAN JALAN LINGKUNGAN RT. 02 RW. 25 KALIABANG TENGAH</v>
      </c>
      <c r="N614" s="83" t="e">
        <f>INDEX([26]!BARU_1[KELURAHAN],MATCH('KEGIATAN DBMSDA 2022'!K614,[26]!BARU_1[JUDUL],0))</f>
        <v>#REF!</v>
      </c>
      <c r="O614" s="84" t="s">
        <v>201</v>
      </c>
      <c r="P614" s="156" t="s">
        <v>1253</v>
      </c>
      <c r="Q614" s="85" t="e">
        <f>#REF!&amp;" "&amp;#REF!</f>
        <v>#REF!</v>
      </c>
      <c r="R614" s="157" t="s">
        <v>66</v>
      </c>
      <c r="S614" s="158"/>
      <c r="T614" s="57">
        <f t="shared" si="162"/>
        <v>350000000</v>
      </c>
      <c r="U614" s="96" t="str">
        <f t="shared" si="155"/>
        <v>LELANG</v>
      </c>
      <c r="V614" s="158">
        <v>350000000</v>
      </c>
      <c r="W614" s="128" t="s">
        <v>299</v>
      </c>
      <c r="X614" s="129" t="s">
        <v>138</v>
      </c>
      <c r="Y614" s="129" t="s">
        <v>139</v>
      </c>
      <c r="Z614" s="88">
        <v>1</v>
      </c>
      <c r="AA614" s="129"/>
      <c r="AB614" s="57">
        <f t="shared" si="156"/>
        <v>750000</v>
      </c>
      <c r="AC614" s="87">
        <f>IF(AND(T614&gt;1,T614&lt;=200000000),'[26]Data Base PAKAI (INPUT)'!$E$24,IF(AND(T614&gt;200000000),'[26]Data Base PAKAI (INPUT)'!$M$24))</f>
        <v>6</v>
      </c>
      <c r="AD614" s="87">
        <f>IF(AND(T614&gt;1,T614&lt;=200000000),'[26]Data Base PAKAI (INPUT)'!$F$24,IF(AND(T614&gt;200000000,T614&lt;=1000000000),'[26]Data Base PAKAI (INPUT)'!$V$24,IF(AND(T614&gt;1000000000),'[26]Data Base PAKAI (INPUT)'!$Z$24)))</f>
        <v>2</v>
      </c>
      <c r="AE614" s="87">
        <f t="shared" si="157"/>
        <v>1800000</v>
      </c>
      <c r="AF614" s="87">
        <f>IF(AND(T614&gt;1,T614&lt;=1000000000),'[26]Data Base PAKAI (INPUT)'!$E$25,IF(AND(T614&gt;1000000000,T614&lt;=5000000000),'[26]Data Base PAKAI (INPUT)'!$Y$25,IF(AND(T614&gt;5000000000,T614&lt;=10000000000),'[26]Data Base PAKAI (INPUT)'!$AG$25)))</f>
        <v>3</v>
      </c>
      <c r="AG614" s="87">
        <f>IF(AND(T614&gt;1,T614&lt;=100000000),'[26]Data Base PAKAI (INPUT)'!$F$25,IF(AND(T614&gt;100000000,T614&lt;=200000000),'[26]Data Base PAKAI (INPUT)'!$J$25,IF(AND(T614&gt;200000000,T614&lt;=250000000),'[26]Data Base PAKAI (INPUT)'!$N$25,IF(AND(T614&gt;250000000,T614&lt;=500000000),'[26]Data Base PAKAI (INPUT)'!$R$25,IF(AND(T614&gt;500000000,T614&lt;=1000000000),'[26]Data Base PAKAI (INPUT)'!$V$25,IF(AND(T614&gt;1000000000,T614&lt;=2500000000),'[26]Data Base PAKAI (INPUT)'!$Z$25,IF(AND(T614&gt;2500000000,T614&lt;=5000000000),'[26]Data Base PAKAI (INPUT)'!$AD$25,IF(AND(T614&gt;5000000000,T614&lt;=10000000000),'[26]Data Base PAKAI (INPUT)'!AH2085))))))))</f>
        <v>6</v>
      </c>
      <c r="AH614" s="87">
        <f t="shared" si="158"/>
        <v>2700000</v>
      </c>
      <c r="AI614" s="87">
        <f t="shared" si="159"/>
        <v>14000000</v>
      </c>
      <c r="AJ614" s="117">
        <f t="shared" si="160"/>
        <v>14000000</v>
      </c>
      <c r="AK614" s="57"/>
      <c r="AL614" s="57">
        <f t="shared" si="161"/>
        <v>316750000</v>
      </c>
    </row>
    <row r="615" spans="1:38" s="89" customFormat="1" ht="43.5" thickBot="1" x14ac:dyDescent="0.3">
      <c r="A615" s="79"/>
      <c r="B615" s="79"/>
      <c r="C615" s="79"/>
      <c r="D615" s="79"/>
      <c r="E615" s="79"/>
      <c r="F615" s="79"/>
      <c r="G615" s="81"/>
      <c r="H615" s="81"/>
      <c r="I615" s="83"/>
      <c r="J615" s="110" t="s">
        <v>1224</v>
      </c>
      <c r="K615" s="92" t="s">
        <v>1287</v>
      </c>
      <c r="L615" s="92" t="e">
        <f>INDEX('[26]GELONDONGAN BM POKIR'!$D:$D,MATCH('KEGIATAN DBMSDA 2022'!K615,'[26]GELONDONGAN BM POKIR'!$D:$D,0))</f>
        <v>#N/A</v>
      </c>
      <c r="M615" s="83" t="str">
        <f t="shared" si="163"/>
        <v>PENGASPALAN JAYA RAYA BUNGUR SEROJA KEL. HARAPAN JAYA</v>
      </c>
      <c r="N615" s="83" t="e">
        <f>INDEX([26]!BARU_1[KELURAHAN],MATCH('KEGIATAN DBMSDA 2022'!K615,[26]!BARU_1[JUDUL],0))</f>
        <v>#REF!</v>
      </c>
      <c r="O615" s="84" t="s">
        <v>201</v>
      </c>
      <c r="P615" s="156" t="s">
        <v>1288</v>
      </c>
      <c r="Q615" s="85" t="e">
        <f>#REF!&amp;" "&amp;#REF!</f>
        <v>#REF!</v>
      </c>
      <c r="R615" s="157" t="s">
        <v>66</v>
      </c>
      <c r="S615" s="158"/>
      <c r="T615" s="57">
        <f t="shared" si="162"/>
        <v>150000000</v>
      </c>
      <c r="U615" s="96" t="str">
        <f t="shared" si="155"/>
        <v>PL</v>
      </c>
      <c r="V615" s="158">
        <v>150000000</v>
      </c>
      <c r="W615" s="128" t="s">
        <v>299</v>
      </c>
      <c r="X615" s="129" t="s">
        <v>138</v>
      </c>
      <c r="Y615" s="96" t="s">
        <v>139</v>
      </c>
      <c r="Z615" s="88">
        <v>1</v>
      </c>
      <c r="AA615" s="96"/>
      <c r="AB615" s="57">
        <f t="shared" si="156"/>
        <v>350000</v>
      </c>
      <c r="AC615" s="87">
        <f>IF(AND(T615&gt;1,T615&lt;=200000000),'[26]Data Base PAKAI (INPUT)'!$E$24,IF(AND(T615&gt;200000000),'[26]Data Base PAKAI (INPUT)'!$M$24))</f>
        <v>4</v>
      </c>
      <c r="AD615" s="87">
        <f>IF(AND(T615&gt;1,T615&lt;=200000000),'[26]Data Base PAKAI (INPUT)'!$F$24,IF(AND(T615&gt;200000000,T615&lt;=1000000000),'[26]Data Base PAKAI (INPUT)'!$V$24,IF(AND(T615&gt;1000000000),'[26]Data Base PAKAI (INPUT)'!$Z$24)))</f>
        <v>1</v>
      </c>
      <c r="AE615" s="87">
        <f t="shared" si="157"/>
        <v>600000</v>
      </c>
      <c r="AF615" s="87">
        <f>IF(AND(T615&gt;1,T615&lt;=1000000000),'[26]Data Base PAKAI (INPUT)'!$E$25,IF(AND(T615&gt;1000000000,T615&lt;=5000000000),'[26]Data Base PAKAI (INPUT)'!$Y$25,IF(AND(T615&gt;5000000000,T615&lt;=10000000000),'[26]Data Base PAKAI (INPUT)'!$AG$25)))</f>
        <v>3</v>
      </c>
      <c r="AG615" s="87">
        <f>IF(AND(T615&gt;1,T615&lt;=100000000),'[26]Data Base PAKAI (INPUT)'!$F$25,IF(AND(T615&gt;100000000,T615&lt;=200000000),'[26]Data Base PAKAI (INPUT)'!$J$25,IF(AND(T615&gt;200000000,T615&lt;=250000000),'[26]Data Base PAKAI (INPUT)'!$N$25,IF(AND(T615&gt;250000000,T615&lt;=500000000),'[26]Data Base PAKAI (INPUT)'!$R$25,IF(AND(T615&gt;500000000,T615&lt;=1000000000),'[26]Data Base PAKAI (INPUT)'!$V$25,IF(AND(T615&gt;1000000000,T615&lt;=2500000000),'[26]Data Base PAKAI (INPUT)'!$Z$25,IF(AND(T615&gt;2500000000,T615&lt;=5000000000),'[26]Data Base PAKAI (INPUT)'!$AD$25,IF(AND(T615&gt;5000000000,T615&lt;=10000000000),'[26]Data Base PAKAI (INPUT)'!AH2086))))))))</f>
        <v>4</v>
      </c>
      <c r="AH615" s="87">
        <f t="shared" si="158"/>
        <v>1800000</v>
      </c>
      <c r="AI615" s="87">
        <f t="shared" si="159"/>
        <v>6000000</v>
      </c>
      <c r="AJ615" s="117">
        <f t="shared" si="160"/>
        <v>6000000</v>
      </c>
      <c r="AK615" s="57"/>
      <c r="AL615" s="57">
        <f t="shared" si="161"/>
        <v>135250000</v>
      </c>
    </row>
    <row r="616" spans="1:38" s="89" customFormat="1" ht="43.5" thickBot="1" x14ac:dyDescent="0.3">
      <c r="A616" s="79"/>
      <c r="B616" s="79"/>
      <c r="C616" s="79"/>
      <c r="D616" s="79"/>
      <c r="E616" s="79"/>
      <c r="F616" s="79"/>
      <c r="G616" s="81"/>
      <c r="H616" s="81"/>
      <c r="I616" s="83"/>
      <c r="J616" s="110" t="s">
        <v>1224</v>
      </c>
      <c r="K616" s="92" t="s">
        <v>1289</v>
      </c>
      <c r="L616" s="92" t="e">
        <f>INDEX('[26]GELONDONGAN BM POKIR'!$D:$D,MATCH('KEGIATAN DBMSDA 2022'!K616,'[26]GELONDONGAN BM POKIR'!$D:$D,0))</f>
        <v>#N/A</v>
      </c>
      <c r="M616" s="83" t="str">
        <f t="shared" si="163"/>
        <v>PERBAIKAN JALAN GG. SWADAYA 1 RT. 4 RW.16 KEL. HARAPAN JAYA</v>
      </c>
      <c r="N616" s="83" t="e">
        <f>INDEX([26]!BARU_1[KELURAHAN],MATCH('KEGIATAN DBMSDA 2022'!K616,[26]!BARU_1[JUDUL],0))</f>
        <v>#REF!</v>
      </c>
      <c r="O616" s="84" t="s">
        <v>201</v>
      </c>
      <c r="P616" s="156" t="s">
        <v>1290</v>
      </c>
      <c r="Q616" s="85" t="e">
        <f>#REF!&amp;" "&amp;#REF!</f>
        <v>#REF!</v>
      </c>
      <c r="R616" s="157" t="s">
        <v>66</v>
      </c>
      <c r="S616" s="158"/>
      <c r="T616" s="57">
        <f t="shared" si="162"/>
        <v>75000000</v>
      </c>
      <c r="U616" s="96" t="str">
        <f t="shared" si="155"/>
        <v>PL</v>
      </c>
      <c r="V616" s="158">
        <v>75000000</v>
      </c>
      <c r="W616" s="128" t="s">
        <v>299</v>
      </c>
      <c r="X616" s="129" t="s">
        <v>138</v>
      </c>
      <c r="Y616" s="96" t="s">
        <v>139</v>
      </c>
      <c r="Z616" s="88">
        <v>1</v>
      </c>
      <c r="AA616" s="96"/>
      <c r="AB616" s="57">
        <f t="shared" si="156"/>
        <v>350000</v>
      </c>
      <c r="AC616" s="87">
        <f>IF(AND(T616&gt;1,T616&lt;=200000000),'[26]Data Base PAKAI (INPUT)'!$E$24,IF(AND(T616&gt;200000000),'[26]Data Base PAKAI (INPUT)'!$M$24))</f>
        <v>4</v>
      </c>
      <c r="AD616" s="87">
        <f>IF(AND(T616&gt;1,T616&lt;=200000000),'[26]Data Base PAKAI (INPUT)'!$F$24,IF(AND(T616&gt;200000000,T616&lt;=1000000000),'[26]Data Base PAKAI (INPUT)'!$V$24,IF(AND(T616&gt;1000000000),'[26]Data Base PAKAI (INPUT)'!$Z$24)))</f>
        <v>1</v>
      </c>
      <c r="AE616" s="87">
        <f t="shared" si="157"/>
        <v>600000</v>
      </c>
      <c r="AF616" s="87">
        <f>IF(AND(T616&gt;1,T616&lt;=1000000000),'[26]Data Base PAKAI (INPUT)'!$E$25,IF(AND(T616&gt;1000000000,T616&lt;=5000000000),'[26]Data Base PAKAI (INPUT)'!$Y$25,IF(AND(T616&gt;5000000000,T616&lt;=10000000000),'[26]Data Base PAKAI (INPUT)'!$AG$25)))</f>
        <v>3</v>
      </c>
      <c r="AG616" s="87">
        <f>IF(AND(T616&gt;1,T616&lt;=100000000),'[26]Data Base PAKAI (INPUT)'!$F$25,IF(AND(T616&gt;100000000,T616&lt;=200000000),'[26]Data Base PAKAI (INPUT)'!$J$25,IF(AND(T616&gt;200000000,T616&lt;=250000000),'[26]Data Base PAKAI (INPUT)'!$N$25,IF(AND(T616&gt;250000000,T616&lt;=500000000),'[26]Data Base PAKAI (INPUT)'!$R$25,IF(AND(T616&gt;500000000,T616&lt;=1000000000),'[26]Data Base PAKAI (INPUT)'!$V$25,IF(AND(T616&gt;1000000000,T616&lt;=2500000000),'[26]Data Base PAKAI (INPUT)'!$Z$25,IF(AND(T616&gt;2500000000,T616&lt;=5000000000),'[26]Data Base PAKAI (INPUT)'!$AD$25,IF(AND(T616&gt;5000000000,T616&lt;=10000000000),'[26]Data Base PAKAI (INPUT)'!AH2087))))))))</f>
        <v>3</v>
      </c>
      <c r="AH616" s="87">
        <f t="shared" si="158"/>
        <v>1350000</v>
      </c>
      <c r="AI616" s="87">
        <f t="shared" si="159"/>
        <v>3000000</v>
      </c>
      <c r="AJ616" s="117">
        <f t="shared" si="160"/>
        <v>3000000</v>
      </c>
      <c r="AK616" s="57"/>
      <c r="AL616" s="57">
        <f t="shared" si="161"/>
        <v>66700000</v>
      </c>
    </row>
    <row r="617" spans="1:38" s="89" customFormat="1" ht="43.5" thickBot="1" x14ac:dyDescent="0.3">
      <c r="A617" s="79"/>
      <c r="B617" s="79"/>
      <c r="C617" s="79"/>
      <c r="D617" s="79"/>
      <c r="E617" s="79"/>
      <c r="F617" s="79"/>
      <c r="G617" s="81"/>
      <c r="H617" s="81"/>
      <c r="I617" s="83"/>
      <c r="J617" s="110" t="s">
        <v>1224</v>
      </c>
      <c r="K617" s="92" t="s">
        <v>1291</v>
      </c>
      <c r="L617" s="92" t="e">
        <f>INDEX('[26]GELONDONGAN BM POKIR'!$D:$D,MATCH('KEGIATAN DBMSDA 2022'!K617,'[26]GELONDONGAN BM POKIR'!$D:$D,0))</f>
        <v>#N/A</v>
      </c>
      <c r="M617" s="83" t="str">
        <f t="shared" si="163"/>
        <v>PENGECORAN JL. PERUMAHAN TELAGA MAS BLOK L.7  RT. 12 RW. 14 KEL. HARAPAN JAYA</v>
      </c>
      <c r="N617" s="83" t="e">
        <f>INDEX([26]!BARU_1[KELURAHAN],MATCH('KEGIATAN DBMSDA 2022'!K617,[26]!BARU_1[JUDUL],0))</f>
        <v>#REF!</v>
      </c>
      <c r="O617" s="84" t="s">
        <v>201</v>
      </c>
      <c r="P617" s="156" t="s">
        <v>454</v>
      </c>
      <c r="Q617" s="85" t="e">
        <f>#REF!&amp;" "&amp;#REF!</f>
        <v>#REF!</v>
      </c>
      <c r="R617" s="157" t="s">
        <v>66</v>
      </c>
      <c r="S617" s="158"/>
      <c r="T617" s="57">
        <f t="shared" si="162"/>
        <v>375000000</v>
      </c>
      <c r="U617" s="96" t="str">
        <f t="shared" si="155"/>
        <v>LELANG</v>
      </c>
      <c r="V617" s="158">
        <v>375000000</v>
      </c>
      <c r="W617" s="128" t="s">
        <v>299</v>
      </c>
      <c r="X617" s="129" t="s">
        <v>138</v>
      </c>
      <c r="Y617" s="129" t="s">
        <v>139</v>
      </c>
      <c r="Z617" s="88">
        <v>1</v>
      </c>
      <c r="AA617" s="129"/>
      <c r="AB617" s="57">
        <f t="shared" si="156"/>
        <v>750000</v>
      </c>
      <c r="AC617" s="87">
        <f>IF(AND(T617&gt;1,T617&lt;=200000000),'[26]Data Base PAKAI (INPUT)'!$E$24,IF(AND(T617&gt;200000000),'[26]Data Base PAKAI (INPUT)'!$M$24))</f>
        <v>6</v>
      </c>
      <c r="AD617" s="87">
        <f>IF(AND(T617&gt;1,T617&lt;=200000000),'[26]Data Base PAKAI (INPUT)'!$F$24,IF(AND(T617&gt;200000000,T617&lt;=1000000000),'[26]Data Base PAKAI (INPUT)'!$V$24,IF(AND(T617&gt;1000000000),'[26]Data Base PAKAI (INPUT)'!$Z$24)))</f>
        <v>2</v>
      </c>
      <c r="AE617" s="87">
        <f t="shared" si="157"/>
        <v>1800000</v>
      </c>
      <c r="AF617" s="87">
        <f>IF(AND(T617&gt;1,T617&lt;=1000000000),'[26]Data Base PAKAI (INPUT)'!$E$25,IF(AND(T617&gt;1000000000,T617&lt;=5000000000),'[26]Data Base PAKAI (INPUT)'!$Y$25,IF(AND(T617&gt;5000000000,T617&lt;=10000000000),'[26]Data Base PAKAI (INPUT)'!$AG$25)))</f>
        <v>3</v>
      </c>
      <c r="AG617" s="87">
        <f>IF(AND(T617&gt;1,T617&lt;=100000000),'[26]Data Base PAKAI (INPUT)'!$F$25,IF(AND(T617&gt;100000000,T617&lt;=200000000),'[26]Data Base PAKAI (INPUT)'!$J$25,IF(AND(T617&gt;200000000,T617&lt;=250000000),'[26]Data Base PAKAI (INPUT)'!$N$25,IF(AND(T617&gt;250000000,T617&lt;=500000000),'[26]Data Base PAKAI (INPUT)'!$R$25,IF(AND(T617&gt;500000000,T617&lt;=1000000000),'[26]Data Base PAKAI (INPUT)'!$V$25,IF(AND(T617&gt;1000000000,T617&lt;=2500000000),'[26]Data Base PAKAI (INPUT)'!$Z$25,IF(AND(T617&gt;2500000000,T617&lt;=5000000000),'[26]Data Base PAKAI (INPUT)'!$AD$25,IF(AND(T617&gt;5000000000,T617&lt;=10000000000),'[26]Data Base PAKAI (INPUT)'!AH2088))))))))</f>
        <v>6</v>
      </c>
      <c r="AH617" s="87">
        <f t="shared" si="158"/>
        <v>2700000</v>
      </c>
      <c r="AI617" s="87">
        <f t="shared" si="159"/>
        <v>15000000</v>
      </c>
      <c r="AJ617" s="117">
        <f t="shared" si="160"/>
        <v>15000000</v>
      </c>
      <c r="AK617" s="57"/>
      <c r="AL617" s="57">
        <f t="shared" si="161"/>
        <v>339750000</v>
      </c>
    </row>
    <row r="618" spans="1:38" s="89" customFormat="1" ht="43.5" thickBot="1" x14ac:dyDescent="0.3">
      <c r="A618" s="79"/>
      <c r="B618" s="79"/>
      <c r="C618" s="79"/>
      <c r="D618" s="79"/>
      <c r="E618" s="79"/>
      <c r="F618" s="79"/>
      <c r="G618" s="81"/>
      <c r="H618" s="81"/>
      <c r="I618" s="83"/>
      <c r="J618" s="110" t="s">
        <v>1224</v>
      </c>
      <c r="K618" s="92" t="s">
        <v>1292</v>
      </c>
      <c r="L618" s="92" t="e">
        <f>INDEX('[26]GELONDONGAN BM POKIR'!$D:$D,MATCH('KEGIATAN DBMSDA 2022'!K618,'[26]GELONDONGAN BM POKIR'!$D:$D,0))</f>
        <v>#N/A</v>
      </c>
      <c r="M618" s="83" t="str">
        <f>K618</f>
        <v>Pengecoran jalan Jalan Bengkulu RT.01 Rw.05 Kel. Jaka Mulya</v>
      </c>
      <c r="N618" s="83" t="e">
        <f>INDEX([26]!BARU_1[KELURAHAN],MATCH('KEGIATAN DBMSDA 2022'!K618,[26]!BARU_1[JUDUL],0))</f>
        <v>#REF!</v>
      </c>
      <c r="O618" s="84" t="s">
        <v>160</v>
      </c>
      <c r="P618" s="127" t="s">
        <v>1251</v>
      </c>
      <c r="Q618" s="85" t="e">
        <f>#REF!&amp;" "&amp;#REF!</f>
        <v>#REF!</v>
      </c>
      <c r="R618" s="95" t="s">
        <v>66</v>
      </c>
      <c r="S618" s="57"/>
      <c r="T618" s="57">
        <f t="shared" si="162"/>
        <v>200000000</v>
      </c>
      <c r="U618" s="96" t="str">
        <f t="shared" si="155"/>
        <v>PL</v>
      </c>
      <c r="V618" s="57">
        <v>200000000</v>
      </c>
      <c r="W618" s="128" t="s">
        <v>1163</v>
      </c>
      <c r="X618" s="129" t="s">
        <v>138</v>
      </c>
      <c r="Y618" s="96" t="s">
        <v>139</v>
      </c>
      <c r="Z618" s="88">
        <v>1</v>
      </c>
      <c r="AA618" s="96"/>
      <c r="AB618" s="57">
        <f t="shared" si="156"/>
        <v>350000</v>
      </c>
      <c r="AC618" s="87">
        <f>IF(AND(T618&gt;1,T618&lt;=200000000),'[26]Data Base PAKAI (INPUT)'!$E$24,IF(AND(T618&gt;200000000),'[26]Data Base PAKAI (INPUT)'!$M$24))</f>
        <v>4</v>
      </c>
      <c r="AD618" s="87">
        <f>IF(AND(T618&gt;1,T618&lt;=200000000),'[26]Data Base PAKAI (INPUT)'!$F$24,IF(AND(T618&gt;200000000,T618&lt;=1000000000),'[26]Data Base PAKAI (INPUT)'!$V$24,IF(AND(T618&gt;1000000000),'[26]Data Base PAKAI (INPUT)'!$Z$24)))</f>
        <v>1</v>
      </c>
      <c r="AE618" s="87">
        <f t="shared" si="157"/>
        <v>600000</v>
      </c>
      <c r="AF618" s="87">
        <f>IF(AND(T618&gt;1,T618&lt;=1000000000),'[26]Data Base PAKAI (INPUT)'!$E$25,IF(AND(T618&gt;1000000000,T618&lt;=5000000000),'[26]Data Base PAKAI (INPUT)'!$Y$25,IF(AND(T618&gt;5000000000,T618&lt;=10000000000),'[26]Data Base PAKAI (INPUT)'!$AG$25)))</f>
        <v>3</v>
      </c>
      <c r="AG618" s="87">
        <f>IF(AND(T618&gt;1,T618&lt;=100000000),'[26]Data Base PAKAI (INPUT)'!$F$25,IF(AND(T618&gt;100000000,T618&lt;=200000000),'[26]Data Base PAKAI (INPUT)'!$J$25,IF(AND(T618&gt;200000000,T618&lt;=250000000),'[26]Data Base PAKAI (INPUT)'!$N$25,IF(AND(T618&gt;250000000,T618&lt;=500000000),'[26]Data Base PAKAI (INPUT)'!$R$25,IF(AND(T618&gt;500000000,T618&lt;=1000000000),'[26]Data Base PAKAI (INPUT)'!$V$25,IF(AND(T618&gt;1000000000,T618&lt;=2500000000),'[26]Data Base PAKAI (INPUT)'!$Z$25,IF(AND(T618&gt;2500000000,T618&lt;=5000000000),'[26]Data Base PAKAI (INPUT)'!$AD$25,IF(AND(T618&gt;5000000000,T618&lt;=10000000000),'[26]Data Base PAKAI (INPUT)'!AH2089))))))))</f>
        <v>4</v>
      </c>
      <c r="AH618" s="87">
        <f t="shared" si="158"/>
        <v>1800000</v>
      </c>
      <c r="AI618" s="87">
        <f t="shared" si="159"/>
        <v>8000000</v>
      </c>
      <c r="AJ618" s="117">
        <f t="shared" si="160"/>
        <v>8000000</v>
      </c>
      <c r="AK618" s="57"/>
      <c r="AL618" s="57">
        <f t="shared" si="161"/>
        <v>181250000</v>
      </c>
    </row>
    <row r="619" spans="1:38" ht="43.5" thickBot="1" x14ac:dyDescent="0.3">
      <c r="A619" s="90"/>
      <c r="B619" s="90"/>
      <c r="C619" s="90"/>
      <c r="D619" s="90"/>
      <c r="E619" s="90"/>
      <c r="F619" s="90"/>
      <c r="G619" s="91"/>
      <c r="H619" s="91"/>
      <c r="I619" s="92"/>
      <c r="J619" s="110" t="s">
        <v>1224</v>
      </c>
      <c r="K619" s="92" t="s">
        <v>1293</v>
      </c>
      <c r="L619" s="92" t="e">
        <f>INDEX('[26]GELONDONGAN BM POKIR'!$D:$D,MATCH('KEGIATAN DBMSDA 2022'!K619,'[26]GELONDONGAN BM POKIR'!$D:$D,0))</f>
        <v>#N/A</v>
      </c>
      <c r="M619" s="92" t="str">
        <f t="shared" si="163"/>
        <v>Pengecoran Jalan Bengkulu RT.03 dan RT.06 Rw.05 Kel.Jaka Mulya</v>
      </c>
      <c r="N619" s="92" t="e">
        <f>INDEX([26]!BARU_1[KELURAHAN],MATCH('KEGIATAN DBMSDA 2022'!K619,[26]!BARU_1[JUDUL],0))</f>
        <v>#REF!</v>
      </c>
      <c r="O619" s="93" t="s">
        <v>160</v>
      </c>
      <c r="P619" s="127" t="s">
        <v>1251</v>
      </c>
      <c r="Q619" s="94" t="e">
        <f>#REF!&amp;" "&amp;#REF!</f>
        <v>#REF!</v>
      </c>
      <c r="R619" s="95" t="s">
        <v>66</v>
      </c>
      <c r="S619" s="57"/>
      <c r="T619" s="57">
        <f t="shared" si="162"/>
        <v>200000000</v>
      </c>
      <c r="U619" s="96" t="str">
        <f t="shared" si="155"/>
        <v>PL</v>
      </c>
      <c r="V619" s="57">
        <v>200000000</v>
      </c>
      <c r="W619" s="128" t="s">
        <v>1163</v>
      </c>
      <c r="X619" s="129" t="s">
        <v>138</v>
      </c>
      <c r="Y619" s="96" t="s">
        <v>139</v>
      </c>
      <c r="Z619" s="88">
        <v>1</v>
      </c>
      <c r="AA619" s="96"/>
      <c r="AB619" s="57">
        <f t="shared" si="156"/>
        <v>350000</v>
      </c>
      <c r="AC619" s="87">
        <f>IF(AND(T619&gt;1,T619&lt;=200000000),'[26]Data Base PAKAI (INPUT)'!$E$24,IF(AND(T619&gt;200000000),'[26]Data Base PAKAI (INPUT)'!$M$24))</f>
        <v>4</v>
      </c>
      <c r="AD619" s="87">
        <f>IF(AND(T619&gt;1,T619&lt;=200000000),'[26]Data Base PAKAI (INPUT)'!$F$24,IF(AND(T619&gt;200000000,T619&lt;=1000000000),'[26]Data Base PAKAI (INPUT)'!$V$24,IF(AND(T619&gt;1000000000),'[26]Data Base PAKAI (INPUT)'!$Z$24)))</f>
        <v>1</v>
      </c>
      <c r="AE619" s="87">
        <f t="shared" si="157"/>
        <v>600000</v>
      </c>
      <c r="AF619" s="87">
        <f>IF(AND(T619&gt;1,T619&lt;=1000000000),'[26]Data Base PAKAI (INPUT)'!$E$25,IF(AND(T619&gt;1000000000,T619&lt;=5000000000),'[26]Data Base PAKAI (INPUT)'!$Y$25,IF(AND(T619&gt;5000000000,T619&lt;=10000000000),'[26]Data Base PAKAI (INPUT)'!$AG$25)))</f>
        <v>3</v>
      </c>
      <c r="AG619" s="87">
        <f>IF(AND(T619&gt;1,T619&lt;=100000000),'[26]Data Base PAKAI (INPUT)'!$F$25,IF(AND(T619&gt;100000000,T619&lt;=200000000),'[26]Data Base PAKAI (INPUT)'!$J$25,IF(AND(T619&gt;200000000,T619&lt;=250000000),'[26]Data Base PAKAI (INPUT)'!$N$25,IF(AND(T619&gt;250000000,T619&lt;=500000000),'[26]Data Base PAKAI (INPUT)'!$R$25,IF(AND(T619&gt;500000000,T619&lt;=1000000000),'[26]Data Base PAKAI (INPUT)'!$V$25,IF(AND(T619&gt;1000000000,T619&lt;=2500000000),'[26]Data Base PAKAI (INPUT)'!$Z$25,IF(AND(T619&gt;2500000000,T619&lt;=5000000000),'[26]Data Base PAKAI (INPUT)'!$AD$25,IF(AND(T619&gt;5000000000,T619&lt;=10000000000),'[26]Data Base PAKAI (INPUT)'!AH2090))))))))</f>
        <v>4</v>
      </c>
      <c r="AH619" s="87">
        <f t="shared" si="158"/>
        <v>1800000</v>
      </c>
      <c r="AI619" s="87">
        <f t="shared" si="159"/>
        <v>8000000</v>
      </c>
      <c r="AJ619" s="99">
        <f t="shared" si="160"/>
        <v>8000000</v>
      </c>
      <c r="AK619" s="57"/>
      <c r="AL619" s="57">
        <f t="shared" si="161"/>
        <v>181250000</v>
      </c>
    </row>
    <row r="620" spans="1:38" ht="43.5" thickBot="1" x14ac:dyDescent="0.3">
      <c r="A620" s="90"/>
      <c r="B620" s="90"/>
      <c r="C620" s="90"/>
      <c r="D620" s="90"/>
      <c r="E620" s="90"/>
      <c r="F620" s="90"/>
      <c r="G620" s="91"/>
      <c r="H620" s="91"/>
      <c r="I620" s="92"/>
      <c r="J620" s="110" t="s">
        <v>1224</v>
      </c>
      <c r="K620" s="92" t="s">
        <v>1294</v>
      </c>
      <c r="L620" s="92" t="e">
        <f>INDEX('[26]GELONDONGAN BM POKIR'!$D:$D,MATCH('KEGIATAN DBMSDA 2022'!K620,'[26]GELONDONGAN BM POKIR'!$D:$D,0))</f>
        <v>#N/A</v>
      </c>
      <c r="M620" s="92" t="str">
        <f t="shared" si="163"/>
        <v>Pengecoran Jalan Surabaya RT.07 RW.05 Kel.Jaka Mulya</v>
      </c>
      <c r="N620" s="92" t="e">
        <f>INDEX([26]!BARU_1[KELURAHAN],MATCH('KEGIATAN DBMSDA 2022'!K620,[26]!BARU_1[JUDUL],0))</f>
        <v>#REF!</v>
      </c>
      <c r="O620" s="93" t="s">
        <v>160</v>
      </c>
      <c r="P620" s="127" t="s">
        <v>1251</v>
      </c>
      <c r="Q620" s="94" t="e">
        <f>#REF!&amp;" "&amp;#REF!</f>
        <v>#REF!</v>
      </c>
      <c r="R620" s="95" t="s">
        <v>66</v>
      </c>
      <c r="S620" s="57"/>
      <c r="T620" s="57">
        <f t="shared" si="162"/>
        <v>200000000</v>
      </c>
      <c r="U620" s="96" t="str">
        <f t="shared" si="155"/>
        <v>PL</v>
      </c>
      <c r="V620" s="57">
        <v>200000000</v>
      </c>
      <c r="W620" s="128" t="s">
        <v>1163</v>
      </c>
      <c r="X620" s="129" t="s">
        <v>138</v>
      </c>
      <c r="Y620" s="96" t="s">
        <v>139</v>
      </c>
      <c r="Z620" s="88">
        <v>1</v>
      </c>
      <c r="AA620" s="96"/>
      <c r="AB620" s="57">
        <f t="shared" si="156"/>
        <v>350000</v>
      </c>
      <c r="AC620" s="87">
        <f>IF(AND(T620&gt;1,T620&lt;=200000000),'[26]Data Base PAKAI (INPUT)'!$E$24,IF(AND(T620&gt;200000000),'[26]Data Base PAKAI (INPUT)'!$M$24))</f>
        <v>4</v>
      </c>
      <c r="AD620" s="87">
        <f>IF(AND(T620&gt;1,T620&lt;=200000000),'[26]Data Base PAKAI (INPUT)'!$F$24,IF(AND(T620&gt;200000000,T620&lt;=1000000000),'[26]Data Base PAKAI (INPUT)'!$V$24,IF(AND(T620&gt;1000000000),'[26]Data Base PAKAI (INPUT)'!$Z$24)))</f>
        <v>1</v>
      </c>
      <c r="AE620" s="87">
        <f t="shared" si="157"/>
        <v>600000</v>
      </c>
      <c r="AF620" s="87">
        <f>IF(AND(T620&gt;1,T620&lt;=1000000000),'[26]Data Base PAKAI (INPUT)'!$E$25,IF(AND(T620&gt;1000000000,T620&lt;=5000000000),'[26]Data Base PAKAI (INPUT)'!$Y$25,IF(AND(T620&gt;5000000000,T620&lt;=10000000000),'[26]Data Base PAKAI (INPUT)'!$AG$25)))</f>
        <v>3</v>
      </c>
      <c r="AG620" s="87">
        <f>IF(AND(T620&gt;1,T620&lt;=100000000),'[26]Data Base PAKAI (INPUT)'!$F$25,IF(AND(T620&gt;100000000,T620&lt;=200000000),'[26]Data Base PAKAI (INPUT)'!$J$25,IF(AND(T620&gt;200000000,T620&lt;=250000000),'[26]Data Base PAKAI (INPUT)'!$N$25,IF(AND(T620&gt;250000000,T620&lt;=500000000),'[26]Data Base PAKAI (INPUT)'!$R$25,IF(AND(T620&gt;500000000,T620&lt;=1000000000),'[26]Data Base PAKAI (INPUT)'!$V$25,IF(AND(T620&gt;1000000000,T620&lt;=2500000000),'[26]Data Base PAKAI (INPUT)'!$Z$25,IF(AND(T620&gt;2500000000,T620&lt;=5000000000),'[26]Data Base PAKAI (INPUT)'!$AD$25,IF(AND(T620&gt;5000000000,T620&lt;=10000000000),'[26]Data Base PAKAI (INPUT)'!AH2091))))))))</f>
        <v>4</v>
      </c>
      <c r="AH620" s="87">
        <f t="shared" si="158"/>
        <v>1800000</v>
      </c>
      <c r="AI620" s="87">
        <f t="shared" si="159"/>
        <v>8000000</v>
      </c>
      <c r="AJ620" s="99">
        <f t="shared" si="160"/>
        <v>8000000</v>
      </c>
      <c r="AK620" s="57"/>
      <c r="AL620" s="57">
        <f t="shared" si="161"/>
        <v>181250000</v>
      </c>
    </row>
    <row r="621" spans="1:38" ht="43.5" thickBot="1" x14ac:dyDescent="0.3">
      <c r="A621" s="90"/>
      <c r="B621" s="90"/>
      <c r="C621" s="90"/>
      <c r="D621" s="90"/>
      <c r="E621" s="90"/>
      <c r="F621" s="90"/>
      <c r="G621" s="91"/>
      <c r="H621" s="91"/>
      <c r="I621" s="92"/>
      <c r="J621" s="110" t="s">
        <v>1224</v>
      </c>
      <c r="K621" s="92" t="s">
        <v>1295</v>
      </c>
      <c r="L621" s="92" t="e">
        <f>INDEX('[26]GELONDONGAN BM POKIR'!$D:$D,MATCH('KEGIATAN DBMSDA 2022'!K621,'[26]GELONDONGAN BM POKIR'!$D:$D,0))</f>
        <v>#N/A</v>
      </c>
      <c r="M621" s="92" t="str">
        <f t="shared" si="163"/>
        <v>Pengecoran Jalan Lampung RT.01 RW.05 Kel.Jaka Mulya</v>
      </c>
      <c r="N621" s="92" t="e">
        <f>INDEX([26]!BARU_1[KELURAHAN],MATCH('KEGIATAN DBMSDA 2022'!K621,[26]!BARU_1[JUDUL],0))</f>
        <v>#REF!</v>
      </c>
      <c r="O621" s="93" t="s">
        <v>160</v>
      </c>
      <c r="P621" s="127" t="s">
        <v>1251</v>
      </c>
      <c r="Q621" s="94" t="e">
        <f>#REF!&amp;" "&amp;#REF!</f>
        <v>#REF!</v>
      </c>
      <c r="R621" s="95" t="s">
        <v>66</v>
      </c>
      <c r="S621" s="57"/>
      <c r="T621" s="57">
        <f t="shared" si="162"/>
        <v>200000000</v>
      </c>
      <c r="U621" s="96" t="str">
        <f t="shared" si="155"/>
        <v>PL</v>
      </c>
      <c r="V621" s="57">
        <v>200000000</v>
      </c>
      <c r="W621" s="128" t="s">
        <v>1163</v>
      </c>
      <c r="X621" s="129" t="s">
        <v>138</v>
      </c>
      <c r="Y621" s="96" t="s">
        <v>139</v>
      </c>
      <c r="Z621" s="88">
        <v>1</v>
      </c>
      <c r="AA621" s="96"/>
      <c r="AB621" s="57">
        <f t="shared" si="156"/>
        <v>350000</v>
      </c>
      <c r="AC621" s="87">
        <f>IF(AND(T621&gt;1,T621&lt;=200000000),'[26]Data Base PAKAI (INPUT)'!$E$24,IF(AND(T621&gt;200000000),'[26]Data Base PAKAI (INPUT)'!$M$24))</f>
        <v>4</v>
      </c>
      <c r="AD621" s="87">
        <f>IF(AND(T621&gt;1,T621&lt;=200000000),'[26]Data Base PAKAI (INPUT)'!$F$24,IF(AND(T621&gt;200000000,T621&lt;=1000000000),'[26]Data Base PAKAI (INPUT)'!$V$24,IF(AND(T621&gt;1000000000),'[26]Data Base PAKAI (INPUT)'!$Z$24)))</f>
        <v>1</v>
      </c>
      <c r="AE621" s="87">
        <f t="shared" si="157"/>
        <v>600000</v>
      </c>
      <c r="AF621" s="87">
        <f>IF(AND(T621&gt;1,T621&lt;=1000000000),'[26]Data Base PAKAI (INPUT)'!$E$25,IF(AND(T621&gt;1000000000,T621&lt;=5000000000),'[26]Data Base PAKAI (INPUT)'!$Y$25,IF(AND(T621&gt;5000000000,T621&lt;=10000000000),'[26]Data Base PAKAI (INPUT)'!$AG$25)))</f>
        <v>3</v>
      </c>
      <c r="AG621" s="87">
        <f>IF(AND(T621&gt;1,T621&lt;=100000000),'[26]Data Base PAKAI (INPUT)'!$F$25,IF(AND(T621&gt;100000000,T621&lt;=200000000),'[26]Data Base PAKAI (INPUT)'!$J$25,IF(AND(T621&gt;200000000,T621&lt;=250000000),'[26]Data Base PAKAI (INPUT)'!$N$25,IF(AND(T621&gt;250000000,T621&lt;=500000000),'[26]Data Base PAKAI (INPUT)'!$R$25,IF(AND(T621&gt;500000000,T621&lt;=1000000000),'[26]Data Base PAKAI (INPUT)'!$V$25,IF(AND(T621&gt;1000000000,T621&lt;=2500000000),'[26]Data Base PAKAI (INPUT)'!$Z$25,IF(AND(T621&gt;2500000000,T621&lt;=5000000000),'[26]Data Base PAKAI (INPUT)'!$AD$25,IF(AND(T621&gt;5000000000,T621&lt;=10000000000),'[26]Data Base PAKAI (INPUT)'!AH2092))))))))</f>
        <v>4</v>
      </c>
      <c r="AH621" s="87">
        <f t="shared" si="158"/>
        <v>1800000</v>
      </c>
      <c r="AI621" s="87">
        <f t="shared" si="159"/>
        <v>8000000</v>
      </c>
      <c r="AJ621" s="99">
        <f t="shared" si="160"/>
        <v>8000000</v>
      </c>
      <c r="AK621" s="57"/>
      <c r="AL621" s="57">
        <f t="shared" si="161"/>
        <v>181250000</v>
      </c>
    </row>
    <row r="622" spans="1:38" ht="43.5" thickBot="1" x14ac:dyDescent="0.3">
      <c r="A622" s="90"/>
      <c r="B622" s="90"/>
      <c r="C622" s="90"/>
      <c r="D622" s="90"/>
      <c r="E622" s="90"/>
      <c r="F622" s="90"/>
      <c r="G622" s="91"/>
      <c r="H622" s="91"/>
      <c r="I622" s="92"/>
      <c r="J622" s="151" t="s">
        <v>1224</v>
      </c>
      <c r="K622" s="92" t="s">
        <v>1296</v>
      </c>
      <c r="L622" s="92" t="e">
        <f>INDEX('[26]GELONDONGAN BM POKIR'!$D:$D,MATCH('KEGIATAN DBMSDA 2022'!K622,'[26]GELONDONGAN BM POKIR'!$D:$D,0))</f>
        <v>#N/A</v>
      </c>
      <c r="M622" s="92" t="str">
        <f t="shared" si="163"/>
        <v>Perbaikan Jalan Banda Aceh Rt.03 &amp; 06  RW 05 Kel.Jakamulya</v>
      </c>
      <c r="N622" s="92" t="e">
        <f>INDEX([26]!BARU_1[KELURAHAN],MATCH('KEGIATAN DBMSDA 2022'!K622,[26]!BARU_1[JUDUL],0))</f>
        <v>#REF!</v>
      </c>
      <c r="O622" s="93" t="s">
        <v>160</v>
      </c>
      <c r="P622" s="127" t="s">
        <v>340</v>
      </c>
      <c r="Q622" s="94" t="e">
        <f>#REF!&amp;" "&amp;#REF!</f>
        <v>#REF!</v>
      </c>
      <c r="R622" s="95" t="s">
        <v>66</v>
      </c>
      <c r="S622" s="57"/>
      <c r="T622" s="57">
        <f t="shared" si="162"/>
        <v>100000000</v>
      </c>
      <c r="U622" s="96" t="str">
        <f t="shared" si="155"/>
        <v>PL</v>
      </c>
      <c r="V622" s="57">
        <v>100000000</v>
      </c>
      <c r="W622" s="128" t="s">
        <v>1163</v>
      </c>
      <c r="X622" s="129" t="s">
        <v>138</v>
      </c>
      <c r="Y622" s="96" t="s">
        <v>139</v>
      </c>
      <c r="Z622" s="88">
        <v>1</v>
      </c>
      <c r="AA622" s="96"/>
      <c r="AB622" s="57">
        <f t="shared" si="156"/>
        <v>350000</v>
      </c>
      <c r="AC622" s="87">
        <f>IF(AND(T622&gt;1,T622&lt;=200000000),'[26]Data Base PAKAI (INPUT)'!$E$24,IF(AND(T622&gt;200000000),'[26]Data Base PAKAI (INPUT)'!$M$24))</f>
        <v>4</v>
      </c>
      <c r="AD622" s="87">
        <f>IF(AND(T622&gt;1,T622&lt;=200000000),'[26]Data Base PAKAI (INPUT)'!$F$24,IF(AND(T622&gt;200000000,T622&lt;=1000000000),'[26]Data Base PAKAI (INPUT)'!$V$24,IF(AND(T622&gt;1000000000),'[26]Data Base PAKAI (INPUT)'!$Z$24)))</f>
        <v>1</v>
      </c>
      <c r="AE622" s="87">
        <f t="shared" si="157"/>
        <v>600000</v>
      </c>
      <c r="AF622" s="87">
        <f>IF(AND(T622&gt;1,T622&lt;=1000000000),'[26]Data Base PAKAI (INPUT)'!$E$25,IF(AND(T622&gt;1000000000,T622&lt;=5000000000),'[26]Data Base PAKAI (INPUT)'!$Y$25,IF(AND(T622&gt;5000000000,T622&lt;=10000000000),'[26]Data Base PAKAI (INPUT)'!$AG$25)))</f>
        <v>3</v>
      </c>
      <c r="AG622" s="87">
        <f>IF(AND(T622&gt;1,T622&lt;=100000000),'[26]Data Base PAKAI (INPUT)'!$F$25,IF(AND(T622&gt;100000000,T622&lt;=200000000),'[26]Data Base PAKAI (INPUT)'!$J$25,IF(AND(T622&gt;200000000,T622&lt;=250000000),'[26]Data Base PAKAI (INPUT)'!$N$25,IF(AND(T622&gt;250000000,T622&lt;=500000000),'[26]Data Base PAKAI (INPUT)'!$R$25,IF(AND(T622&gt;500000000,T622&lt;=1000000000),'[26]Data Base PAKAI (INPUT)'!$V$25,IF(AND(T622&gt;1000000000,T622&lt;=2500000000),'[26]Data Base PAKAI (INPUT)'!$Z$25,IF(AND(T622&gt;2500000000,T622&lt;=5000000000),'[26]Data Base PAKAI (INPUT)'!$AD$25,IF(AND(T622&gt;5000000000,T622&lt;=10000000000),'[26]Data Base PAKAI (INPUT)'!AH2093))))))))</f>
        <v>3</v>
      </c>
      <c r="AH622" s="87">
        <f t="shared" si="158"/>
        <v>1350000</v>
      </c>
      <c r="AI622" s="87">
        <f t="shared" si="159"/>
        <v>4000000</v>
      </c>
      <c r="AJ622" s="99">
        <f t="shared" si="160"/>
        <v>4000000</v>
      </c>
      <c r="AK622" s="57"/>
      <c r="AL622" s="57">
        <f t="shared" si="161"/>
        <v>89700000</v>
      </c>
    </row>
    <row r="623" spans="1:38" ht="43.5" thickBot="1" x14ac:dyDescent="0.3">
      <c r="A623" s="90"/>
      <c r="B623" s="90"/>
      <c r="C623" s="90"/>
      <c r="D623" s="90"/>
      <c r="E623" s="90"/>
      <c r="F623" s="90"/>
      <c r="G623" s="91"/>
      <c r="H623" s="91"/>
      <c r="I623" s="92"/>
      <c r="J623" s="110" t="s">
        <v>1224</v>
      </c>
      <c r="K623" s="92" t="s">
        <v>1297</v>
      </c>
      <c r="L623" s="92" t="e">
        <f>INDEX('[26]GELONDONGAN BM POKIR'!$D:$D,MATCH('KEGIATAN DBMSDA 2022'!K623,'[26]GELONDONGAN BM POKIR'!$D:$D,0))</f>
        <v>#N/A</v>
      </c>
      <c r="M623" s="92" t="str">
        <f t="shared" si="163"/>
        <v>Perbaikan Bengkulu Rt.01  RW 05 Kel.Jakamulya Kec.Bekasi Selatan</v>
      </c>
      <c r="N623" s="92" t="e">
        <f>INDEX([26]!BARU_1[KELURAHAN],MATCH('KEGIATAN DBMSDA 2022'!K623,[26]!BARU_1[JUDUL],0))</f>
        <v>#REF!</v>
      </c>
      <c r="O623" s="93" t="s">
        <v>160</v>
      </c>
      <c r="P623" s="127" t="s">
        <v>340</v>
      </c>
      <c r="Q623" s="94" t="e">
        <f>#REF!&amp;" "&amp;#REF!</f>
        <v>#REF!</v>
      </c>
      <c r="R623" s="95" t="s">
        <v>66</v>
      </c>
      <c r="S623" s="57"/>
      <c r="T623" s="57">
        <f t="shared" si="162"/>
        <v>100000000</v>
      </c>
      <c r="U623" s="96" t="str">
        <f t="shared" si="155"/>
        <v>PL</v>
      </c>
      <c r="V623" s="57">
        <v>100000000</v>
      </c>
      <c r="W623" s="128" t="s">
        <v>1163</v>
      </c>
      <c r="X623" s="129" t="s">
        <v>138</v>
      </c>
      <c r="Y623" s="96" t="s">
        <v>139</v>
      </c>
      <c r="Z623" s="88">
        <v>1</v>
      </c>
      <c r="AA623" s="129" t="s">
        <v>1298</v>
      </c>
      <c r="AB623" s="57">
        <f t="shared" si="156"/>
        <v>350000</v>
      </c>
      <c r="AC623" s="87">
        <f>IF(AND(T623&gt;1,T623&lt;=200000000),'[26]Data Base PAKAI (INPUT)'!$E$24,IF(AND(T623&gt;200000000),'[26]Data Base PAKAI (INPUT)'!$M$24))</f>
        <v>4</v>
      </c>
      <c r="AD623" s="87">
        <f>IF(AND(T623&gt;1,T623&lt;=200000000),'[26]Data Base PAKAI (INPUT)'!$F$24,IF(AND(T623&gt;200000000,T623&lt;=1000000000),'[26]Data Base PAKAI (INPUT)'!$V$24,IF(AND(T623&gt;1000000000),'[26]Data Base PAKAI (INPUT)'!$Z$24)))</f>
        <v>1</v>
      </c>
      <c r="AE623" s="87">
        <f t="shared" si="157"/>
        <v>600000</v>
      </c>
      <c r="AF623" s="87">
        <f>IF(AND(T623&gt;1,T623&lt;=1000000000),'[26]Data Base PAKAI (INPUT)'!$E$25,IF(AND(T623&gt;1000000000,T623&lt;=5000000000),'[26]Data Base PAKAI (INPUT)'!$Y$25,IF(AND(T623&gt;5000000000,T623&lt;=10000000000),'[26]Data Base PAKAI (INPUT)'!$AG$25)))</f>
        <v>3</v>
      </c>
      <c r="AG623" s="87">
        <f>IF(AND(T623&gt;1,T623&lt;=100000000),'[26]Data Base PAKAI (INPUT)'!$F$25,IF(AND(T623&gt;100000000,T623&lt;=200000000),'[26]Data Base PAKAI (INPUT)'!$J$25,IF(AND(T623&gt;200000000,T623&lt;=250000000),'[26]Data Base PAKAI (INPUT)'!$N$25,IF(AND(T623&gt;250000000,T623&lt;=500000000),'[26]Data Base PAKAI (INPUT)'!$R$25,IF(AND(T623&gt;500000000,T623&lt;=1000000000),'[26]Data Base PAKAI (INPUT)'!$V$25,IF(AND(T623&gt;1000000000,T623&lt;=2500000000),'[26]Data Base PAKAI (INPUT)'!$Z$25,IF(AND(T623&gt;2500000000,T623&lt;=5000000000),'[26]Data Base PAKAI (INPUT)'!$AD$25,IF(AND(T623&gt;5000000000,T623&lt;=10000000000),'[26]Data Base PAKAI (INPUT)'!AH2094))))))))</f>
        <v>3</v>
      </c>
      <c r="AH623" s="87">
        <f t="shared" si="158"/>
        <v>1350000</v>
      </c>
      <c r="AI623" s="87">
        <f t="shared" si="159"/>
        <v>4000000</v>
      </c>
      <c r="AJ623" s="99">
        <f t="shared" si="160"/>
        <v>4000000</v>
      </c>
      <c r="AK623" s="57"/>
      <c r="AL623" s="57">
        <f t="shared" si="161"/>
        <v>89700000</v>
      </c>
    </row>
    <row r="624" spans="1:38" ht="43.5" thickBot="1" x14ac:dyDescent="0.3">
      <c r="A624" s="90"/>
      <c r="B624" s="90"/>
      <c r="C624" s="90"/>
      <c r="D624" s="90"/>
      <c r="E624" s="90"/>
      <c r="F624" s="90"/>
      <c r="G624" s="91"/>
      <c r="H624" s="91"/>
      <c r="I624" s="92"/>
      <c r="J624" s="110" t="s">
        <v>1224</v>
      </c>
      <c r="K624" s="92" t="s">
        <v>1299</v>
      </c>
      <c r="L624" s="92" t="e">
        <f>INDEX('[26]GELONDONGAN BM POKIR'!$D:$D,MATCH('KEGIATAN DBMSDA 2022'!K624,'[26]GELONDONGAN BM POKIR'!$D:$D,0))</f>
        <v>#N/A</v>
      </c>
      <c r="M624" s="92" t="str">
        <f t="shared" si="163"/>
        <v>Pengaspalan Jalan Lebar 3,10 m, Panjang 236 m, tinggi 7 cm Gg Kuncoro RT 01/01 Marga Mulya Bekasi Utara</v>
      </c>
      <c r="N624" s="92" t="e">
        <f>INDEX([26]!BARU_1[KELURAHAN],MATCH('KEGIATAN DBMSDA 2022'!K624,[26]!BARU_1[JUDUL],0))</f>
        <v>#REF!</v>
      </c>
      <c r="O624" s="93" t="s">
        <v>201</v>
      </c>
      <c r="P624" s="127" t="s">
        <v>720</v>
      </c>
      <c r="Q624" s="94" t="e">
        <f>#REF!&amp;" "&amp;#REF!</f>
        <v>#REF!</v>
      </c>
      <c r="R624" s="95" t="s">
        <v>66</v>
      </c>
      <c r="S624" s="57"/>
      <c r="T624" s="57">
        <f t="shared" si="162"/>
        <v>150000000</v>
      </c>
      <c r="U624" s="96" t="str">
        <f t="shared" si="155"/>
        <v>PL</v>
      </c>
      <c r="V624" s="57">
        <v>150000000</v>
      </c>
      <c r="W624" s="128" t="s">
        <v>303</v>
      </c>
      <c r="X624" s="129" t="s">
        <v>138</v>
      </c>
      <c r="Y624" s="96" t="s">
        <v>139</v>
      </c>
      <c r="Z624" s="88">
        <v>1</v>
      </c>
      <c r="AA624" s="96"/>
      <c r="AB624" s="57">
        <f t="shared" si="156"/>
        <v>350000</v>
      </c>
      <c r="AC624" s="87">
        <f>IF(AND(T624&gt;1,T624&lt;=200000000),'[26]Data Base PAKAI (INPUT)'!$E$24,IF(AND(T624&gt;200000000),'[26]Data Base PAKAI (INPUT)'!$M$24))</f>
        <v>4</v>
      </c>
      <c r="AD624" s="87">
        <f>IF(AND(T624&gt;1,T624&lt;=200000000),'[26]Data Base PAKAI (INPUT)'!$F$24,IF(AND(T624&gt;200000000,T624&lt;=1000000000),'[26]Data Base PAKAI (INPUT)'!$V$24,IF(AND(T624&gt;1000000000),'[26]Data Base PAKAI (INPUT)'!$Z$24)))</f>
        <v>1</v>
      </c>
      <c r="AE624" s="87">
        <f t="shared" si="157"/>
        <v>600000</v>
      </c>
      <c r="AF624" s="87">
        <f>IF(AND(T624&gt;1,T624&lt;=1000000000),'[26]Data Base PAKAI (INPUT)'!$E$25,IF(AND(T624&gt;1000000000,T624&lt;=5000000000),'[26]Data Base PAKAI (INPUT)'!$Y$25,IF(AND(T624&gt;5000000000,T624&lt;=10000000000),'[26]Data Base PAKAI (INPUT)'!$AG$25)))</f>
        <v>3</v>
      </c>
      <c r="AG624" s="87">
        <f>IF(AND(T624&gt;1,T624&lt;=100000000),'[26]Data Base PAKAI (INPUT)'!$F$25,IF(AND(T624&gt;100000000,T624&lt;=200000000),'[26]Data Base PAKAI (INPUT)'!$J$25,IF(AND(T624&gt;200000000,T624&lt;=250000000),'[26]Data Base PAKAI (INPUT)'!$N$25,IF(AND(T624&gt;250000000,T624&lt;=500000000),'[26]Data Base PAKAI (INPUT)'!$R$25,IF(AND(T624&gt;500000000,T624&lt;=1000000000),'[26]Data Base PAKAI (INPUT)'!$V$25,IF(AND(T624&gt;1000000000,T624&lt;=2500000000),'[26]Data Base PAKAI (INPUT)'!$Z$25,IF(AND(T624&gt;2500000000,T624&lt;=5000000000),'[26]Data Base PAKAI (INPUT)'!$AD$25,IF(AND(T624&gt;5000000000,T624&lt;=10000000000),'[26]Data Base PAKAI (INPUT)'!AH2095))))))))</f>
        <v>4</v>
      </c>
      <c r="AH624" s="87">
        <f t="shared" si="158"/>
        <v>1800000</v>
      </c>
      <c r="AI624" s="87">
        <f t="shared" si="159"/>
        <v>6000000</v>
      </c>
      <c r="AJ624" s="99">
        <f t="shared" si="160"/>
        <v>6000000</v>
      </c>
      <c r="AK624" s="57"/>
      <c r="AL624" s="57">
        <f t="shared" si="161"/>
        <v>135250000</v>
      </c>
    </row>
    <row r="625" spans="1:38" ht="43.5" thickBot="1" x14ac:dyDescent="0.3">
      <c r="A625" s="90"/>
      <c r="B625" s="90"/>
      <c r="C625" s="90"/>
      <c r="D625" s="90"/>
      <c r="E625" s="90"/>
      <c r="F625" s="90"/>
      <c r="G625" s="91"/>
      <c r="H625" s="91"/>
      <c r="I625" s="92"/>
      <c r="J625" s="151" t="s">
        <v>1224</v>
      </c>
      <c r="K625" s="92" t="s">
        <v>1300</v>
      </c>
      <c r="L625" s="92" t="e">
        <f>INDEX('[26]GELONDONGAN BM POKIR'!$D:$D,MATCH('KEGIATAN DBMSDA 2022'!K625,'[26]GELONDONGAN BM POKIR'!$D:$D,0))</f>
        <v>#N/A</v>
      </c>
      <c r="M625" s="92" t="str">
        <f t="shared" ref="M625:M630" si="164">$I$545&amp;" "&amp;K625</f>
        <v>Peningkatan Jalan Kapling Pesona Rawa Indah Rt. 07/03,, Kota Bekasi, Bekasi Utara, Harapanjaya</v>
      </c>
      <c r="N625" s="92" t="e">
        <f>INDEX([26]!BARU_1[KELURAHAN],MATCH('KEGIATAN DBMSDA 2022'!K625,[26]!BARU_1[JUDUL],0))</f>
        <v>#REF!</v>
      </c>
      <c r="O625" s="93" t="s">
        <v>201</v>
      </c>
      <c r="P625" s="127" t="s">
        <v>271</v>
      </c>
      <c r="Q625" s="94" t="e">
        <f>#REF!&amp;" "&amp;#REF!</f>
        <v>#REF!</v>
      </c>
      <c r="R625" s="95" t="s">
        <v>66</v>
      </c>
      <c r="S625" s="57"/>
      <c r="T625" s="57">
        <f t="shared" si="162"/>
        <v>200000000</v>
      </c>
      <c r="U625" s="96" t="str">
        <f t="shared" si="155"/>
        <v>PL</v>
      </c>
      <c r="V625" s="57">
        <v>200000000</v>
      </c>
      <c r="W625" s="128" t="s">
        <v>303</v>
      </c>
      <c r="X625" s="129" t="s">
        <v>138</v>
      </c>
      <c r="Y625" s="96" t="s">
        <v>139</v>
      </c>
      <c r="Z625" s="88">
        <v>1</v>
      </c>
      <c r="AA625" s="129" t="s">
        <v>1301</v>
      </c>
      <c r="AB625" s="57">
        <f t="shared" si="156"/>
        <v>350000</v>
      </c>
      <c r="AC625" s="87">
        <f>IF(AND(T625&gt;1,T625&lt;=200000000),'[26]Data Base PAKAI (INPUT)'!$E$24,IF(AND(T625&gt;200000000),'[26]Data Base PAKAI (INPUT)'!$M$24))</f>
        <v>4</v>
      </c>
      <c r="AD625" s="87">
        <f>IF(AND(T625&gt;1,T625&lt;=200000000),'[26]Data Base PAKAI (INPUT)'!$F$24,IF(AND(T625&gt;200000000,T625&lt;=1000000000),'[26]Data Base PAKAI (INPUT)'!$V$24,IF(AND(T625&gt;1000000000),'[26]Data Base PAKAI (INPUT)'!$Z$24)))</f>
        <v>1</v>
      </c>
      <c r="AE625" s="87">
        <f t="shared" si="157"/>
        <v>600000</v>
      </c>
      <c r="AF625" s="87">
        <f>IF(AND(T625&gt;1,T625&lt;=1000000000),'[26]Data Base PAKAI (INPUT)'!$E$25,IF(AND(T625&gt;1000000000,T625&lt;=5000000000),'[26]Data Base PAKAI (INPUT)'!$Y$25,IF(AND(T625&gt;5000000000,T625&lt;=10000000000),'[26]Data Base PAKAI (INPUT)'!$AG$25)))</f>
        <v>3</v>
      </c>
      <c r="AG625" s="87">
        <f>IF(AND(T625&gt;1,T625&lt;=100000000),'[26]Data Base PAKAI (INPUT)'!$F$25,IF(AND(T625&gt;100000000,T625&lt;=200000000),'[26]Data Base PAKAI (INPUT)'!$J$25,IF(AND(T625&gt;200000000,T625&lt;=250000000),'[26]Data Base PAKAI (INPUT)'!$N$25,IF(AND(T625&gt;250000000,T625&lt;=500000000),'[26]Data Base PAKAI (INPUT)'!$R$25,IF(AND(T625&gt;500000000,T625&lt;=1000000000),'[26]Data Base PAKAI (INPUT)'!$V$25,IF(AND(T625&gt;1000000000,T625&lt;=2500000000),'[26]Data Base PAKAI (INPUT)'!$Z$25,IF(AND(T625&gt;2500000000,T625&lt;=5000000000),'[26]Data Base PAKAI (INPUT)'!$AD$25,IF(AND(T625&gt;5000000000,T625&lt;=10000000000),'[26]Data Base PAKAI (INPUT)'!AH2096))))))))</f>
        <v>4</v>
      </c>
      <c r="AH625" s="87">
        <f t="shared" si="158"/>
        <v>1800000</v>
      </c>
      <c r="AI625" s="87">
        <f t="shared" si="159"/>
        <v>8000000</v>
      </c>
      <c r="AJ625" s="99">
        <f t="shared" si="160"/>
        <v>8000000</v>
      </c>
      <c r="AK625" s="57"/>
      <c r="AL625" s="57">
        <f t="shared" si="161"/>
        <v>181250000</v>
      </c>
    </row>
    <row r="626" spans="1:38" ht="43.5" thickBot="1" x14ac:dyDescent="0.3">
      <c r="A626" s="90"/>
      <c r="B626" s="90"/>
      <c r="C626" s="90"/>
      <c r="D626" s="90"/>
      <c r="E626" s="90"/>
      <c r="F626" s="90"/>
      <c r="G626" s="91"/>
      <c r="H626" s="91"/>
      <c r="I626" s="92"/>
      <c r="J626" s="151" t="s">
        <v>1224</v>
      </c>
      <c r="K626" s="92" t="s">
        <v>1302</v>
      </c>
      <c r="L626" s="92" t="e">
        <f>INDEX('[26]GELONDONGAN BM POKIR'!$D:$D,MATCH('KEGIATAN DBMSDA 2022'!K626,'[26]GELONDONGAN BM POKIR'!$D:$D,0))</f>
        <v>#N/A</v>
      </c>
      <c r="M626" s="92" t="str">
        <f t="shared" si="164"/>
        <v>Peningkatan Jalan Kapling Segara Warna Rt. 07/25, Kota Bekasi, Bekasi Utara, Harapanjaya</v>
      </c>
      <c r="N626" s="92" t="e">
        <f>INDEX([26]!BARU_1[KELURAHAN],MATCH('KEGIATAN DBMSDA 2022'!K626,[26]!BARU_1[JUDUL],0))</f>
        <v>#REF!</v>
      </c>
      <c r="O626" s="93" t="s">
        <v>201</v>
      </c>
      <c r="P626" s="127" t="s">
        <v>448</v>
      </c>
      <c r="Q626" s="94" t="e">
        <f>#REF!&amp;" "&amp;#REF!</f>
        <v>#REF!</v>
      </c>
      <c r="R626" s="95" t="s">
        <v>66</v>
      </c>
      <c r="S626" s="57"/>
      <c r="T626" s="57">
        <f t="shared" si="162"/>
        <v>200000000</v>
      </c>
      <c r="U626" s="96" t="str">
        <f t="shared" si="155"/>
        <v>PL</v>
      </c>
      <c r="V626" s="57">
        <v>200000000</v>
      </c>
      <c r="W626" s="128" t="s">
        <v>303</v>
      </c>
      <c r="X626" s="129" t="s">
        <v>138</v>
      </c>
      <c r="Y626" s="96" t="s">
        <v>139</v>
      </c>
      <c r="Z626" s="88">
        <v>1</v>
      </c>
      <c r="AA626" s="96"/>
      <c r="AB626" s="57">
        <f t="shared" si="156"/>
        <v>350000</v>
      </c>
      <c r="AC626" s="87">
        <f>IF(AND(T626&gt;1,T626&lt;=200000000),'[26]Data Base PAKAI (INPUT)'!$E$24,IF(AND(T626&gt;200000000),'[26]Data Base PAKAI (INPUT)'!$M$24))</f>
        <v>4</v>
      </c>
      <c r="AD626" s="87">
        <f>IF(AND(T626&gt;1,T626&lt;=200000000),'[26]Data Base PAKAI (INPUT)'!$F$24,IF(AND(T626&gt;200000000,T626&lt;=1000000000),'[26]Data Base PAKAI (INPUT)'!$V$24,IF(AND(T626&gt;1000000000),'[26]Data Base PAKAI (INPUT)'!$Z$24)))</f>
        <v>1</v>
      </c>
      <c r="AE626" s="87">
        <f t="shared" si="157"/>
        <v>600000</v>
      </c>
      <c r="AF626" s="87">
        <f>IF(AND(T626&gt;1,T626&lt;=1000000000),'[26]Data Base PAKAI (INPUT)'!$E$25,IF(AND(T626&gt;1000000000,T626&lt;=5000000000),'[26]Data Base PAKAI (INPUT)'!$Y$25,IF(AND(T626&gt;5000000000,T626&lt;=10000000000),'[26]Data Base PAKAI (INPUT)'!$AG$25)))</f>
        <v>3</v>
      </c>
      <c r="AG626" s="87">
        <f>IF(AND(T626&gt;1,T626&lt;=100000000),'[26]Data Base PAKAI (INPUT)'!$F$25,IF(AND(T626&gt;100000000,T626&lt;=200000000),'[26]Data Base PAKAI (INPUT)'!$J$25,IF(AND(T626&gt;200000000,T626&lt;=250000000),'[26]Data Base PAKAI (INPUT)'!$N$25,IF(AND(T626&gt;250000000,T626&lt;=500000000),'[26]Data Base PAKAI (INPUT)'!$R$25,IF(AND(T626&gt;500000000,T626&lt;=1000000000),'[26]Data Base PAKAI (INPUT)'!$V$25,IF(AND(T626&gt;1000000000,T626&lt;=2500000000),'[26]Data Base PAKAI (INPUT)'!$Z$25,IF(AND(T626&gt;2500000000,T626&lt;=5000000000),'[26]Data Base PAKAI (INPUT)'!$AD$25,IF(AND(T626&gt;5000000000,T626&lt;=10000000000),'[26]Data Base PAKAI (INPUT)'!AH2097))))))))</f>
        <v>4</v>
      </c>
      <c r="AH626" s="87">
        <f t="shared" si="158"/>
        <v>1800000</v>
      </c>
      <c r="AI626" s="87">
        <f t="shared" si="159"/>
        <v>8000000</v>
      </c>
      <c r="AJ626" s="99">
        <f t="shared" si="160"/>
        <v>8000000</v>
      </c>
      <c r="AK626" s="57"/>
      <c r="AL626" s="57">
        <f t="shared" si="161"/>
        <v>181250000</v>
      </c>
    </row>
    <row r="627" spans="1:38" ht="43.5" thickBot="1" x14ac:dyDescent="0.3">
      <c r="A627" s="90"/>
      <c r="B627" s="90"/>
      <c r="C627" s="90"/>
      <c r="D627" s="90"/>
      <c r="E627" s="90"/>
      <c r="F627" s="90"/>
      <c r="G627" s="91"/>
      <c r="H627" s="91"/>
      <c r="I627" s="92"/>
      <c r="J627" s="151" t="s">
        <v>1224</v>
      </c>
      <c r="K627" s="92" t="s">
        <v>1303</v>
      </c>
      <c r="L627" s="92" t="e">
        <f>INDEX('[26]GELONDONGAN BM POKIR'!$D:$D,MATCH('KEGIATAN DBMSDA 2022'!K627,'[26]GELONDONGAN BM POKIR'!$D:$D,0))</f>
        <v>#N/A</v>
      </c>
      <c r="M627" s="92" t="str">
        <f t="shared" si="164"/>
        <v>Peningkatan Jalan Kapling Bulak Macan Jl. Tenggiri Rt 02/22, Kota Bekasi, Bekasi Utara, Harapanjaya</v>
      </c>
      <c r="N627" s="92" t="e">
        <f>INDEX([26]!BARU_1[KELURAHAN],MATCH('KEGIATAN DBMSDA 2022'!K627,[26]!BARU_1[JUDUL],0))</f>
        <v>#REF!</v>
      </c>
      <c r="O627" s="93" t="s">
        <v>201</v>
      </c>
      <c r="P627" s="127" t="s">
        <v>448</v>
      </c>
      <c r="Q627" s="94" t="e">
        <f>#REF!&amp;" "&amp;#REF!</f>
        <v>#REF!</v>
      </c>
      <c r="R627" s="95" t="s">
        <v>66</v>
      </c>
      <c r="S627" s="57"/>
      <c r="T627" s="57">
        <f t="shared" si="162"/>
        <v>200000000</v>
      </c>
      <c r="U627" s="96" t="str">
        <f t="shared" si="155"/>
        <v>PL</v>
      </c>
      <c r="V627" s="57">
        <v>200000000</v>
      </c>
      <c r="W627" s="128" t="s">
        <v>303</v>
      </c>
      <c r="X627" s="129" t="s">
        <v>138</v>
      </c>
      <c r="Y627" s="96" t="s">
        <v>139</v>
      </c>
      <c r="Z627" s="88">
        <v>1</v>
      </c>
      <c r="AA627" s="96"/>
      <c r="AB627" s="57">
        <f t="shared" si="156"/>
        <v>350000</v>
      </c>
      <c r="AC627" s="87">
        <f>IF(AND(T627&gt;1,T627&lt;=200000000),'[26]Data Base PAKAI (INPUT)'!$E$24,IF(AND(T627&gt;200000000),'[26]Data Base PAKAI (INPUT)'!$M$24))</f>
        <v>4</v>
      </c>
      <c r="AD627" s="87">
        <f>IF(AND(T627&gt;1,T627&lt;=200000000),'[26]Data Base PAKAI (INPUT)'!$F$24,IF(AND(T627&gt;200000000,T627&lt;=1000000000),'[26]Data Base PAKAI (INPUT)'!$V$24,IF(AND(T627&gt;1000000000),'[26]Data Base PAKAI (INPUT)'!$Z$24)))</f>
        <v>1</v>
      </c>
      <c r="AE627" s="87">
        <f t="shared" si="157"/>
        <v>600000</v>
      </c>
      <c r="AF627" s="87">
        <f>IF(AND(T627&gt;1,T627&lt;=1000000000),'[26]Data Base PAKAI (INPUT)'!$E$25,IF(AND(T627&gt;1000000000,T627&lt;=5000000000),'[26]Data Base PAKAI (INPUT)'!$Y$25,IF(AND(T627&gt;5000000000,T627&lt;=10000000000),'[26]Data Base PAKAI (INPUT)'!$AG$25)))</f>
        <v>3</v>
      </c>
      <c r="AG627" s="87">
        <f>IF(AND(T627&gt;1,T627&lt;=100000000),'[26]Data Base PAKAI (INPUT)'!$F$25,IF(AND(T627&gt;100000000,T627&lt;=200000000),'[26]Data Base PAKAI (INPUT)'!$J$25,IF(AND(T627&gt;200000000,T627&lt;=250000000),'[26]Data Base PAKAI (INPUT)'!$N$25,IF(AND(T627&gt;250000000,T627&lt;=500000000),'[26]Data Base PAKAI (INPUT)'!$R$25,IF(AND(T627&gt;500000000,T627&lt;=1000000000),'[26]Data Base PAKAI (INPUT)'!$V$25,IF(AND(T627&gt;1000000000,T627&lt;=2500000000),'[26]Data Base PAKAI (INPUT)'!$Z$25,IF(AND(T627&gt;2500000000,T627&lt;=5000000000),'[26]Data Base PAKAI (INPUT)'!$AD$25,IF(AND(T627&gt;5000000000,T627&lt;=10000000000),'[26]Data Base PAKAI (INPUT)'!AH2098))))))))</f>
        <v>4</v>
      </c>
      <c r="AH627" s="87">
        <f t="shared" si="158"/>
        <v>1800000</v>
      </c>
      <c r="AI627" s="87">
        <f t="shared" si="159"/>
        <v>8000000</v>
      </c>
      <c r="AJ627" s="99">
        <f t="shared" si="160"/>
        <v>8000000</v>
      </c>
      <c r="AK627" s="57"/>
      <c r="AL627" s="57">
        <f t="shared" si="161"/>
        <v>181250000</v>
      </c>
    </row>
    <row r="628" spans="1:38" ht="43.5" thickBot="1" x14ac:dyDescent="0.3">
      <c r="A628" s="90"/>
      <c r="B628" s="90"/>
      <c r="C628" s="90"/>
      <c r="D628" s="90"/>
      <c r="E628" s="90"/>
      <c r="F628" s="90"/>
      <c r="G628" s="91"/>
      <c r="H628" s="91"/>
      <c r="I628" s="92"/>
      <c r="J628" s="110" t="s">
        <v>1224</v>
      </c>
      <c r="K628" s="92" t="s">
        <v>1304</v>
      </c>
      <c r="L628" s="92" t="e">
        <f>INDEX('[26]GELONDONGAN BM POKIR'!$D:$D,MATCH('KEGIATAN DBMSDA 2022'!K628,'[26]GELONDONGAN BM POKIR'!$D:$D,0))</f>
        <v>#N/A</v>
      </c>
      <c r="M628" s="92" t="str">
        <f t="shared" si="164"/>
        <v>Peningkatan Jalan RT 005/29 Harapan Jaya BEKASI UTARA, Kota Bekasi, Bekasi Utara, Harapanjaya</v>
      </c>
      <c r="N628" s="92" t="e">
        <f>INDEX([26]!BARU_1[KELURAHAN],MATCH('KEGIATAN DBMSDA 2022'!K628,[26]!BARU_1[JUDUL],0))</f>
        <v>#REF!</v>
      </c>
      <c r="O628" s="93" t="s">
        <v>201</v>
      </c>
      <c r="P628" s="127" t="s">
        <v>229</v>
      </c>
      <c r="Q628" s="94" t="e">
        <f>#REF!&amp;" "&amp;#REF!</f>
        <v>#REF!</v>
      </c>
      <c r="R628" s="95" t="s">
        <v>66</v>
      </c>
      <c r="S628" s="57"/>
      <c r="T628" s="57">
        <f t="shared" si="162"/>
        <v>150000000</v>
      </c>
      <c r="U628" s="96" t="str">
        <f t="shared" si="155"/>
        <v>PL</v>
      </c>
      <c r="V628" s="57">
        <v>150000000</v>
      </c>
      <c r="W628" s="128" t="s">
        <v>303</v>
      </c>
      <c r="X628" s="129" t="s">
        <v>138</v>
      </c>
      <c r="Y628" s="96" t="s">
        <v>139</v>
      </c>
      <c r="Z628" s="88">
        <v>1</v>
      </c>
      <c r="AA628" s="96"/>
      <c r="AB628" s="57">
        <f t="shared" si="156"/>
        <v>350000</v>
      </c>
      <c r="AC628" s="87">
        <f>IF(AND(T628&gt;1,T628&lt;=200000000),'[26]Data Base PAKAI (INPUT)'!$E$24,IF(AND(T628&gt;200000000),'[26]Data Base PAKAI (INPUT)'!$M$24))</f>
        <v>4</v>
      </c>
      <c r="AD628" s="87">
        <f>IF(AND(T628&gt;1,T628&lt;=200000000),'[26]Data Base PAKAI (INPUT)'!$F$24,IF(AND(T628&gt;200000000,T628&lt;=1000000000),'[26]Data Base PAKAI (INPUT)'!$V$24,IF(AND(T628&gt;1000000000),'[26]Data Base PAKAI (INPUT)'!$Z$24)))</f>
        <v>1</v>
      </c>
      <c r="AE628" s="87">
        <f t="shared" si="157"/>
        <v>600000</v>
      </c>
      <c r="AF628" s="87">
        <f>IF(AND(T628&gt;1,T628&lt;=1000000000),'[26]Data Base PAKAI (INPUT)'!$E$25,IF(AND(T628&gt;1000000000,T628&lt;=5000000000),'[26]Data Base PAKAI (INPUT)'!$Y$25,IF(AND(T628&gt;5000000000,T628&lt;=10000000000),'[26]Data Base PAKAI (INPUT)'!$AG$25)))</f>
        <v>3</v>
      </c>
      <c r="AG628" s="87">
        <f>IF(AND(T628&gt;1,T628&lt;=100000000),'[26]Data Base PAKAI (INPUT)'!$F$25,IF(AND(T628&gt;100000000,T628&lt;=200000000),'[26]Data Base PAKAI (INPUT)'!$J$25,IF(AND(T628&gt;200000000,T628&lt;=250000000),'[26]Data Base PAKAI (INPUT)'!$N$25,IF(AND(T628&gt;250000000,T628&lt;=500000000),'[26]Data Base PAKAI (INPUT)'!$R$25,IF(AND(T628&gt;500000000,T628&lt;=1000000000),'[26]Data Base PAKAI (INPUT)'!$V$25,IF(AND(T628&gt;1000000000,T628&lt;=2500000000),'[26]Data Base PAKAI (INPUT)'!$Z$25,IF(AND(T628&gt;2500000000,T628&lt;=5000000000),'[26]Data Base PAKAI (INPUT)'!$AD$25,IF(AND(T628&gt;5000000000,T628&lt;=10000000000),'[26]Data Base PAKAI (INPUT)'!AH2099))))))))</f>
        <v>4</v>
      </c>
      <c r="AH628" s="87">
        <f t="shared" si="158"/>
        <v>1800000</v>
      </c>
      <c r="AI628" s="87">
        <f t="shared" si="159"/>
        <v>6000000</v>
      </c>
      <c r="AJ628" s="99">
        <f t="shared" si="160"/>
        <v>6000000</v>
      </c>
      <c r="AK628" s="57"/>
      <c r="AL628" s="57">
        <f t="shared" si="161"/>
        <v>135250000</v>
      </c>
    </row>
    <row r="629" spans="1:38" ht="43.5" thickBot="1" x14ac:dyDescent="0.3">
      <c r="A629" s="90"/>
      <c r="B629" s="90"/>
      <c r="C629" s="90"/>
      <c r="D629" s="90"/>
      <c r="E629" s="90"/>
      <c r="F629" s="90"/>
      <c r="G629" s="91"/>
      <c r="H629" s="91"/>
      <c r="I629" s="92"/>
      <c r="J629" s="151" t="s">
        <v>1224</v>
      </c>
      <c r="K629" s="92" t="s">
        <v>1305</v>
      </c>
      <c r="L629" s="92" t="e">
        <f>INDEX('[26]GELONDONGAN BM POKIR'!$D:$D,MATCH('KEGIATAN DBMSDA 2022'!K629,'[26]GELONDONGAN BM POKIR'!$D:$D,0))</f>
        <v>#N/A</v>
      </c>
      <c r="M629" s="92" t="str">
        <f t="shared" si="164"/>
        <v>Peningkatan Jalan RT 01 RW 02, Kota Bekasi, Bekasi Utara, Perwira</v>
      </c>
      <c r="N629" s="92" t="e">
        <f>INDEX([26]!BARU_1[KELURAHAN],MATCH('KEGIATAN DBMSDA 2022'!K629,[26]!BARU_1[JUDUL],0))</f>
        <v>#REF!</v>
      </c>
      <c r="O629" s="93" t="s">
        <v>201</v>
      </c>
      <c r="P629" s="127" t="s">
        <v>502</v>
      </c>
      <c r="Q629" s="94" t="e">
        <f>#REF!&amp;" "&amp;#REF!</f>
        <v>#REF!</v>
      </c>
      <c r="R629" s="95" t="s">
        <v>66</v>
      </c>
      <c r="S629" s="57"/>
      <c r="T629" s="57">
        <f t="shared" si="162"/>
        <v>100000000</v>
      </c>
      <c r="U629" s="96" t="str">
        <f t="shared" si="155"/>
        <v>PL</v>
      </c>
      <c r="V629" s="57">
        <v>100000000</v>
      </c>
      <c r="W629" s="128" t="s">
        <v>303</v>
      </c>
      <c r="X629" s="129" t="s">
        <v>138</v>
      </c>
      <c r="Y629" s="96" t="s">
        <v>139</v>
      </c>
      <c r="Z629" s="88">
        <v>1</v>
      </c>
      <c r="AA629" s="96"/>
      <c r="AB629" s="57">
        <f t="shared" si="156"/>
        <v>350000</v>
      </c>
      <c r="AC629" s="87">
        <f>IF(AND(T629&gt;1,T629&lt;=200000000),'[26]Data Base PAKAI (INPUT)'!$E$24,IF(AND(T629&gt;200000000),'[26]Data Base PAKAI (INPUT)'!$M$24))</f>
        <v>4</v>
      </c>
      <c r="AD629" s="87">
        <f>IF(AND(T629&gt;1,T629&lt;=200000000),'[26]Data Base PAKAI (INPUT)'!$F$24,IF(AND(T629&gt;200000000,T629&lt;=1000000000),'[26]Data Base PAKAI (INPUT)'!$V$24,IF(AND(T629&gt;1000000000),'[26]Data Base PAKAI (INPUT)'!$Z$24)))</f>
        <v>1</v>
      </c>
      <c r="AE629" s="87">
        <f t="shared" si="157"/>
        <v>600000</v>
      </c>
      <c r="AF629" s="87">
        <f>IF(AND(T629&gt;1,T629&lt;=1000000000),'[26]Data Base PAKAI (INPUT)'!$E$25,IF(AND(T629&gt;1000000000,T629&lt;=5000000000),'[26]Data Base PAKAI (INPUT)'!$Y$25,IF(AND(T629&gt;5000000000,T629&lt;=10000000000),'[26]Data Base PAKAI (INPUT)'!$AG$25)))</f>
        <v>3</v>
      </c>
      <c r="AG629" s="87">
        <f>IF(AND(T629&gt;1,T629&lt;=100000000),'[26]Data Base PAKAI (INPUT)'!$F$25,IF(AND(T629&gt;100000000,T629&lt;=200000000),'[26]Data Base PAKAI (INPUT)'!$J$25,IF(AND(T629&gt;200000000,T629&lt;=250000000),'[26]Data Base PAKAI (INPUT)'!$N$25,IF(AND(T629&gt;250000000,T629&lt;=500000000),'[26]Data Base PAKAI (INPUT)'!$R$25,IF(AND(T629&gt;500000000,T629&lt;=1000000000),'[26]Data Base PAKAI (INPUT)'!$V$25,IF(AND(T629&gt;1000000000,T629&lt;=2500000000),'[26]Data Base PAKAI (INPUT)'!$Z$25,IF(AND(T629&gt;2500000000,T629&lt;=5000000000),'[26]Data Base PAKAI (INPUT)'!$AD$25,IF(AND(T629&gt;5000000000,T629&lt;=10000000000),'[26]Data Base PAKAI (INPUT)'!AH2101))))))))</f>
        <v>3</v>
      </c>
      <c r="AH629" s="87">
        <f t="shared" si="158"/>
        <v>1350000</v>
      </c>
      <c r="AI629" s="87">
        <f t="shared" si="159"/>
        <v>4000000</v>
      </c>
      <c r="AJ629" s="99">
        <f t="shared" si="160"/>
        <v>4000000</v>
      </c>
      <c r="AK629" s="57"/>
      <c r="AL629" s="57">
        <f t="shared" si="161"/>
        <v>89700000</v>
      </c>
    </row>
    <row r="630" spans="1:38" ht="43.5" thickBot="1" x14ac:dyDescent="0.3">
      <c r="A630" s="90"/>
      <c r="B630" s="90"/>
      <c r="C630" s="90"/>
      <c r="D630" s="90"/>
      <c r="E630" s="90"/>
      <c r="F630" s="90"/>
      <c r="G630" s="91"/>
      <c r="H630" s="91"/>
      <c r="I630" s="92"/>
      <c r="J630" s="151" t="s">
        <v>1224</v>
      </c>
      <c r="K630" s="92" t="s">
        <v>1306</v>
      </c>
      <c r="L630" s="92" t="e">
        <f>INDEX('[26]GELONDONGAN BM POKIR'!$D:$D,MATCH('KEGIATAN DBMSDA 2022'!K630,'[26]GELONDONGAN BM POKIR'!$D:$D,0))</f>
        <v>#N/A</v>
      </c>
      <c r="M630" s="92" t="str">
        <f t="shared" si="164"/>
        <v>Peningkatan Jalan RT 04 RW 02, Kota Bekasi, Perwira</v>
      </c>
      <c r="N630" s="92" t="e">
        <f>INDEX([26]!BARU_1[KELURAHAN],MATCH('KEGIATAN DBMSDA 2022'!K630,[26]!BARU_1[JUDUL],0))</f>
        <v>#REF!</v>
      </c>
      <c r="O630" s="93" t="s">
        <v>201</v>
      </c>
      <c r="P630" s="127" t="s">
        <v>325</v>
      </c>
      <c r="Q630" s="94" t="e">
        <f>#REF!&amp;" "&amp;#REF!</f>
        <v>#REF!</v>
      </c>
      <c r="R630" s="95" t="s">
        <v>66</v>
      </c>
      <c r="S630" s="57"/>
      <c r="T630" s="57">
        <f t="shared" si="162"/>
        <v>100000000</v>
      </c>
      <c r="U630" s="96" t="str">
        <f t="shared" si="155"/>
        <v>PL</v>
      </c>
      <c r="V630" s="57">
        <v>100000000</v>
      </c>
      <c r="W630" s="128" t="s">
        <v>303</v>
      </c>
      <c r="X630" s="129" t="s">
        <v>138</v>
      </c>
      <c r="Y630" s="96" t="s">
        <v>139</v>
      </c>
      <c r="Z630" s="88">
        <v>1</v>
      </c>
      <c r="AA630" s="96"/>
      <c r="AB630" s="57">
        <f t="shared" si="156"/>
        <v>350000</v>
      </c>
      <c r="AC630" s="87">
        <f>IF(AND(T630&gt;1,T630&lt;=200000000),'[26]Data Base PAKAI (INPUT)'!$E$24,IF(AND(T630&gt;200000000),'[26]Data Base PAKAI (INPUT)'!$M$24))</f>
        <v>4</v>
      </c>
      <c r="AD630" s="87">
        <f>IF(AND(T630&gt;1,T630&lt;=200000000),'[26]Data Base PAKAI (INPUT)'!$F$24,IF(AND(T630&gt;200000000,T630&lt;=1000000000),'[26]Data Base PAKAI (INPUT)'!$V$24,IF(AND(T630&gt;1000000000),'[26]Data Base PAKAI (INPUT)'!$Z$24)))</f>
        <v>1</v>
      </c>
      <c r="AE630" s="87">
        <f t="shared" si="157"/>
        <v>600000</v>
      </c>
      <c r="AF630" s="87">
        <f>IF(AND(T630&gt;1,T630&lt;=1000000000),'[26]Data Base PAKAI (INPUT)'!$E$25,IF(AND(T630&gt;1000000000,T630&lt;=5000000000),'[26]Data Base PAKAI (INPUT)'!$Y$25,IF(AND(T630&gt;5000000000,T630&lt;=10000000000),'[26]Data Base PAKAI (INPUT)'!$AG$25)))</f>
        <v>3</v>
      </c>
      <c r="AG630" s="87">
        <f>IF(AND(T630&gt;1,T630&lt;=100000000),'[26]Data Base PAKAI (INPUT)'!$F$25,IF(AND(T630&gt;100000000,T630&lt;=200000000),'[26]Data Base PAKAI (INPUT)'!$J$25,IF(AND(T630&gt;200000000,T630&lt;=250000000),'[26]Data Base PAKAI (INPUT)'!$N$25,IF(AND(T630&gt;250000000,T630&lt;=500000000),'[26]Data Base PAKAI (INPUT)'!$R$25,IF(AND(T630&gt;500000000,T630&lt;=1000000000),'[26]Data Base PAKAI (INPUT)'!$V$25,IF(AND(T630&gt;1000000000,T630&lt;=2500000000),'[26]Data Base PAKAI (INPUT)'!$Z$25,IF(AND(T630&gt;2500000000,T630&lt;=5000000000),'[26]Data Base PAKAI (INPUT)'!$AD$25,IF(AND(T630&gt;5000000000,T630&lt;=10000000000),'[26]Data Base PAKAI (INPUT)'!AH2102))))))))</f>
        <v>3</v>
      </c>
      <c r="AH630" s="87">
        <f t="shared" si="158"/>
        <v>1350000</v>
      </c>
      <c r="AI630" s="87">
        <f t="shared" si="159"/>
        <v>4000000</v>
      </c>
      <c r="AJ630" s="99">
        <f t="shared" si="160"/>
        <v>4000000</v>
      </c>
      <c r="AK630" s="57"/>
      <c r="AL630" s="57">
        <f t="shared" si="161"/>
        <v>89700000</v>
      </c>
    </row>
    <row r="631" spans="1:38" ht="43.5" thickBot="1" x14ac:dyDescent="0.3">
      <c r="A631" s="90"/>
      <c r="B631" s="90"/>
      <c r="C631" s="90"/>
      <c r="D631" s="90"/>
      <c r="E631" s="90"/>
      <c r="F631" s="90"/>
      <c r="G631" s="91"/>
      <c r="H631" s="91"/>
      <c r="I631" s="92"/>
      <c r="J631" s="151" t="s">
        <v>1224</v>
      </c>
      <c r="K631" s="92" t="s">
        <v>1307</v>
      </c>
      <c r="L631" s="92" t="e">
        <f>INDEX('[26]GELONDONGAN BM POKIR'!$D:$D,MATCH('KEGIATAN DBMSDA 2022'!K631,'[26]GELONDONGAN BM POKIR'!$D:$D,0))</f>
        <v>#N/A</v>
      </c>
      <c r="M631" s="92" t="str">
        <f>K631</f>
        <v>Peningkatan Jalan RT 06/25 Kav.Segara Wana Harapan Jaya ,Pintu Masuk Gerbang Sampai Masjid Al-Ikhlas ,Kel.Harapan Jaya</v>
      </c>
      <c r="N631" s="92" t="e">
        <f>INDEX([26]!BARU_1[KELURAHAN],MATCH('KEGIATAN DBMSDA 2022'!K631,[26]!BARU_1[JUDUL],0))</f>
        <v>#REF!</v>
      </c>
      <c r="O631" s="93" t="s">
        <v>201</v>
      </c>
      <c r="P631" s="127" t="s">
        <v>190</v>
      </c>
      <c r="Q631" s="94" t="e">
        <f>#REF!&amp;" "&amp;#REF!</f>
        <v>#REF!</v>
      </c>
      <c r="R631" s="95" t="s">
        <v>66</v>
      </c>
      <c r="S631" s="57"/>
      <c r="T631" s="57">
        <f t="shared" si="162"/>
        <v>100000000</v>
      </c>
      <c r="U631" s="96" t="str">
        <f t="shared" si="155"/>
        <v>PL</v>
      </c>
      <c r="V631" s="57">
        <v>100000000</v>
      </c>
      <c r="W631" s="128" t="s">
        <v>303</v>
      </c>
      <c r="X631" s="129" t="s">
        <v>138</v>
      </c>
      <c r="Y631" s="96" t="s">
        <v>139</v>
      </c>
      <c r="Z631" s="88">
        <v>1</v>
      </c>
      <c r="AA631" s="96"/>
      <c r="AB631" s="57">
        <f t="shared" si="156"/>
        <v>350000</v>
      </c>
      <c r="AC631" s="87">
        <f>IF(AND(T631&gt;1,T631&lt;=200000000),'[26]Data Base PAKAI (INPUT)'!$E$24,IF(AND(T631&gt;200000000),'[26]Data Base PAKAI (INPUT)'!$M$24))</f>
        <v>4</v>
      </c>
      <c r="AD631" s="87">
        <f>IF(AND(T631&gt;1,T631&lt;=200000000),'[26]Data Base PAKAI (INPUT)'!$F$24,IF(AND(T631&gt;200000000,T631&lt;=1000000000),'[26]Data Base PAKAI (INPUT)'!$V$24,IF(AND(T631&gt;1000000000),'[26]Data Base PAKAI (INPUT)'!$Z$24)))</f>
        <v>1</v>
      </c>
      <c r="AE631" s="87">
        <f t="shared" si="157"/>
        <v>600000</v>
      </c>
      <c r="AF631" s="87">
        <f>IF(AND(T631&gt;1,T631&lt;=1000000000),'[26]Data Base PAKAI (INPUT)'!$E$25,IF(AND(T631&gt;1000000000,T631&lt;=5000000000),'[26]Data Base PAKAI (INPUT)'!$Y$25,IF(AND(T631&gt;5000000000,T631&lt;=10000000000),'[26]Data Base PAKAI (INPUT)'!$AG$25)))</f>
        <v>3</v>
      </c>
      <c r="AG631" s="87">
        <f>IF(AND(T631&gt;1,T631&lt;=100000000),'[26]Data Base PAKAI (INPUT)'!$F$25,IF(AND(T631&gt;100000000,T631&lt;=200000000),'[26]Data Base PAKAI (INPUT)'!$J$25,IF(AND(T631&gt;200000000,T631&lt;=250000000),'[26]Data Base PAKAI (INPUT)'!$N$25,IF(AND(T631&gt;250000000,T631&lt;=500000000),'[26]Data Base PAKAI (INPUT)'!$R$25,IF(AND(T631&gt;500000000,T631&lt;=1000000000),'[26]Data Base PAKAI (INPUT)'!$V$25,IF(AND(T631&gt;1000000000,T631&lt;=2500000000),'[26]Data Base PAKAI (INPUT)'!$Z$25,IF(AND(T631&gt;2500000000,T631&lt;=5000000000),'[26]Data Base PAKAI (INPUT)'!$AD$25,IF(AND(T631&gt;5000000000,T631&lt;=10000000000),'[26]Data Base PAKAI (INPUT)'!AH2103))))))))</f>
        <v>3</v>
      </c>
      <c r="AH631" s="87">
        <f t="shared" si="158"/>
        <v>1350000</v>
      </c>
      <c r="AI631" s="87">
        <f t="shared" si="159"/>
        <v>4000000</v>
      </c>
      <c r="AJ631" s="99">
        <f t="shared" si="160"/>
        <v>4000000</v>
      </c>
      <c r="AK631" s="57"/>
      <c r="AL631" s="57">
        <f t="shared" si="161"/>
        <v>89700000</v>
      </c>
    </row>
    <row r="632" spans="1:38" ht="43.5" thickBot="1" x14ac:dyDescent="0.3">
      <c r="A632" s="90"/>
      <c r="B632" s="90"/>
      <c r="C632" s="90"/>
      <c r="D632" s="90"/>
      <c r="E632" s="90"/>
      <c r="F632" s="90"/>
      <c r="G632" s="91"/>
      <c r="H632" s="91"/>
      <c r="I632" s="92"/>
      <c r="J632" s="110" t="s">
        <v>1224</v>
      </c>
      <c r="K632" s="92" t="s">
        <v>1308</v>
      </c>
      <c r="L632" s="92" t="e">
        <f>INDEX('[26]GELONDONGAN BM POKIR'!$D:$D,MATCH('KEGIATAN DBMSDA 2022'!K632,'[26]GELONDONGAN BM POKIR'!$D:$D,0))</f>
        <v>#N/A</v>
      </c>
      <c r="M632" s="92" t="str">
        <f t="shared" ref="M632:M640" si="165">K632</f>
        <v>Pengspalan Jalan Kav. Mekar Jaya RT 07/20 Kel Harapan Jaya Bekasi Utara Kota Bekasi</v>
      </c>
      <c r="N632" s="92" t="e">
        <f>INDEX([26]!BARU_1[KELURAHAN],MATCH('KEGIATAN DBMSDA 2022'!K632,[26]!BARU_1[JUDUL],0))</f>
        <v>#REF!</v>
      </c>
      <c r="O632" s="93" t="s">
        <v>201</v>
      </c>
      <c r="P632" s="127" t="s">
        <v>1309</v>
      </c>
      <c r="Q632" s="94" t="e">
        <f>#REF!&amp;" "&amp;#REF!</f>
        <v>#REF!</v>
      </c>
      <c r="R632" s="95" t="s">
        <v>66</v>
      </c>
      <c r="S632" s="57"/>
      <c r="T632" s="57">
        <f t="shared" si="162"/>
        <v>100000000</v>
      </c>
      <c r="U632" s="96" t="str">
        <f t="shared" si="155"/>
        <v>PL</v>
      </c>
      <c r="V632" s="57">
        <v>100000000</v>
      </c>
      <c r="W632" s="128" t="s">
        <v>303</v>
      </c>
      <c r="X632" s="129" t="s">
        <v>138</v>
      </c>
      <c r="Y632" s="96" t="s">
        <v>139</v>
      </c>
      <c r="Z632" s="88">
        <v>1</v>
      </c>
      <c r="AA632" s="96"/>
      <c r="AB632" s="57">
        <f t="shared" si="156"/>
        <v>350000</v>
      </c>
      <c r="AC632" s="87">
        <f>IF(AND(T632&gt;1,T632&lt;=200000000),'[26]Data Base PAKAI (INPUT)'!$E$24,IF(AND(T632&gt;200000000),'[26]Data Base PAKAI (INPUT)'!$M$24))</f>
        <v>4</v>
      </c>
      <c r="AD632" s="87">
        <f>IF(AND(T632&gt;1,T632&lt;=200000000),'[26]Data Base PAKAI (INPUT)'!$F$24,IF(AND(T632&gt;200000000,T632&lt;=1000000000),'[26]Data Base PAKAI (INPUT)'!$V$24,IF(AND(T632&gt;1000000000),'[26]Data Base PAKAI (INPUT)'!$Z$24)))</f>
        <v>1</v>
      </c>
      <c r="AE632" s="87">
        <f t="shared" si="157"/>
        <v>600000</v>
      </c>
      <c r="AF632" s="87">
        <f>IF(AND(T632&gt;1,T632&lt;=1000000000),'[26]Data Base PAKAI (INPUT)'!$E$25,IF(AND(T632&gt;1000000000,T632&lt;=5000000000),'[26]Data Base PAKAI (INPUT)'!$Y$25,IF(AND(T632&gt;5000000000,T632&lt;=10000000000),'[26]Data Base PAKAI (INPUT)'!$AG$25)))</f>
        <v>3</v>
      </c>
      <c r="AG632" s="87">
        <f>IF(AND(T632&gt;1,T632&lt;=100000000),'[26]Data Base PAKAI (INPUT)'!$F$25,IF(AND(T632&gt;100000000,T632&lt;=200000000),'[26]Data Base PAKAI (INPUT)'!$J$25,IF(AND(T632&gt;200000000,T632&lt;=250000000),'[26]Data Base PAKAI (INPUT)'!$N$25,IF(AND(T632&gt;250000000,T632&lt;=500000000),'[26]Data Base PAKAI (INPUT)'!$R$25,IF(AND(T632&gt;500000000,T632&lt;=1000000000),'[26]Data Base PAKAI (INPUT)'!$V$25,IF(AND(T632&gt;1000000000,T632&lt;=2500000000),'[26]Data Base PAKAI (INPUT)'!$Z$25,IF(AND(T632&gt;2500000000,T632&lt;=5000000000),'[26]Data Base PAKAI (INPUT)'!$AD$25,IF(AND(T632&gt;5000000000,T632&lt;=10000000000),'[26]Data Base PAKAI (INPUT)'!AH2104))))))))</f>
        <v>3</v>
      </c>
      <c r="AH632" s="87">
        <f t="shared" si="158"/>
        <v>1350000</v>
      </c>
      <c r="AI632" s="87">
        <f t="shared" si="159"/>
        <v>4000000</v>
      </c>
      <c r="AJ632" s="99">
        <f t="shared" si="160"/>
        <v>4000000</v>
      </c>
      <c r="AK632" s="57"/>
      <c r="AL632" s="57">
        <f t="shared" si="161"/>
        <v>89700000</v>
      </c>
    </row>
    <row r="633" spans="1:38" ht="43.5" thickBot="1" x14ac:dyDescent="0.3">
      <c r="A633" s="90"/>
      <c r="B633" s="90"/>
      <c r="C633" s="90"/>
      <c r="D633" s="90"/>
      <c r="E633" s="90"/>
      <c r="F633" s="90"/>
      <c r="G633" s="91"/>
      <c r="H633" s="91"/>
      <c r="I633" s="92"/>
      <c r="J633" s="110" t="s">
        <v>1224</v>
      </c>
      <c r="K633" s="92" t="s">
        <v>1310</v>
      </c>
      <c r="L633" s="92" t="e">
        <f>INDEX('[26]GELONDONGAN BM POKIR'!$D:$D,MATCH('KEGIATAN DBMSDA 2022'!K633,'[26]GELONDONGAN BM POKIR'!$D:$D,0))</f>
        <v>#N/A</v>
      </c>
      <c r="M633" s="92" t="str">
        <f t="shared" si="165"/>
        <v>Pengaspalan Jalan RT002/003 Kel.Kaliabang Tengah - Kec.Bekasi Utara</v>
      </c>
      <c r="N633" s="92" t="e">
        <f>INDEX([26]!BARU_1[KELURAHAN],MATCH('KEGIATAN DBMSDA 2022'!K633,[26]!BARU_1[JUDUL],0))</f>
        <v>#REF!</v>
      </c>
      <c r="O633" s="93" t="s">
        <v>201</v>
      </c>
      <c r="P633" s="127" t="s">
        <v>271</v>
      </c>
      <c r="Q633" s="94" t="e">
        <f>#REF!&amp;" "&amp;#REF!</f>
        <v>#REF!</v>
      </c>
      <c r="R633" s="95" t="s">
        <v>66</v>
      </c>
      <c r="S633" s="57"/>
      <c r="T633" s="57">
        <f t="shared" si="162"/>
        <v>100000000</v>
      </c>
      <c r="U633" s="96" t="str">
        <f t="shared" si="155"/>
        <v>PL</v>
      </c>
      <c r="V633" s="57">
        <v>100000000</v>
      </c>
      <c r="W633" s="128" t="s">
        <v>303</v>
      </c>
      <c r="X633" s="129" t="s">
        <v>138</v>
      </c>
      <c r="Y633" s="96" t="s">
        <v>139</v>
      </c>
      <c r="Z633" s="88">
        <v>1</v>
      </c>
      <c r="AA633" s="96"/>
      <c r="AB633" s="57">
        <f t="shared" si="156"/>
        <v>350000</v>
      </c>
      <c r="AC633" s="87">
        <f>IF(AND(T633&gt;1,T633&lt;=200000000),'[26]Data Base PAKAI (INPUT)'!$E$24,IF(AND(T633&gt;200000000),'[26]Data Base PAKAI (INPUT)'!$M$24))</f>
        <v>4</v>
      </c>
      <c r="AD633" s="87">
        <f>IF(AND(T633&gt;1,T633&lt;=200000000),'[26]Data Base PAKAI (INPUT)'!$F$24,IF(AND(T633&gt;200000000,T633&lt;=1000000000),'[26]Data Base PAKAI (INPUT)'!$V$24,IF(AND(T633&gt;1000000000),'[26]Data Base PAKAI (INPUT)'!$Z$24)))</f>
        <v>1</v>
      </c>
      <c r="AE633" s="87">
        <f t="shared" si="157"/>
        <v>600000</v>
      </c>
      <c r="AF633" s="87">
        <f>IF(AND(T633&gt;1,T633&lt;=1000000000),'[26]Data Base PAKAI (INPUT)'!$E$25,IF(AND(T633&gt;1000000000,T633&lt;=5000000000),'[26]Data Base PAKAI (INPUT)'!$Y$25,IF(AND(T633&gt;5000000000,T633&lt;=10000000000),'[26]Data Base PAKAI (INPUT)'!$AG$25)))</f>
        <v>3</v>
      </c>
      <c r="AG633" s="87">
        <f>IF(AND(T633&gt;1,T633&lt;=100000000),'[26]Data Base PAKAI (INPUT)'!$F$25,IF(AND(T633&gt;100000000,T633&lt;=200000000),'[26]Data Base PAKAI (INPUT)'!$J$25,IF(AND(T633&gt;200000000,T633&lt;=250000000),'[26]Data Base PAKAI (INPUT)'!$N$25,IF(AND(T633&gt;250000000,T633&lt;=500000000),'[26]Data Base PAKAI (INPUT)'!$R$25,IF(AND(T633&gt;500000000,T633&lt;=1000000000),'[26]Data Base PAKAI (INPUT)'!$V$25,IF(AND(T633&gt;1000000000,T633&lt;=2500000000),'[26]Data Base PAKAI (INPUT)'!$Z$25,IF(AND(T633&gt;2500000000,T633&lt;=5000000000),'[26]Data Base PAKAI (INPUT)'!$AD$25,IF(AND(T633&gt;5000000000,T633&lt;=10000000000),'[26]Data Base PAKAI (INPUT)'!AH2105))))))))</f>
        <v>3</v>
      </c>
      <c r="AH633" s="87">
        <f t="shared" si="158"/>
        <v>1350000</v>
      </c>
      <c r="AI633" s="87">
        <f t="shared" si="159"/>
        <v>4000000</v>
      </c>
      <c r="AJ633" s="99">
        <f t="shared" si="160"/>
        <v>4000000</v>
      </c>
      <c r="AK633" s="57"/>
      <c r="AL633" s="57">
        <f t="shared" si="161"/>
        <v>89700000</v>
      </c>
    </row>
    <row r="634" spans="1:38" ht="43.5" thickBot="1" x14ac:dyDescent="0.3">
      <c r="A634" s="90"/>
      <c r="B634" s="90"/>
      <c r="C634" s="90"/>
      <c r="D634" s="90"/>
      <c r="E634" s="90"/>
      <c r="F634" s="90"/>
      <c r="G634" s="91"/>
      <c r="H634" s="91"/>
      <c r="I634" s="92"/>
      <c r="J634" s="110" t="s">
        <v>1224</v>
      </c>
      <c r="K634" s="92" t="s">
        <v>1311</v>
      </c>
      <c r="L634" s="92" t="e">
        <f>INDEX('[26]GELONDONGAN BM POKIR'!$D:$D,MATCH('KEGIATAN DBMSDA 2022'!K634,'[26]GELONDONGAN BM POKIR'!$D:$D,0))</f>
        <v>#N/A</v>
      </c>
      <c r="M634" s="92" t="str">
        <f t="shared" si="165"/>
        <v>Pengaspalan Jalan Gg Baru RT 01/04 Kel Ka Tengah Bekasi Utara, Kota Bekasi, Bekasi Utara, Kaliabang Tengah</v>
      </c>
      <c r="N634" s="92" t="e">
        <f>INDEX([26]!BARU_1[KELURAHAN],MATCH('KEGIATAN DBMSDA 2022'!K634,[26]!BARU_1[JUDUL],0))</f>
        <v>#REF!</v>
      </c>
      <c r="O634" s="93" t="s">
        <v>201</v>
      </c>
      <c r="P634" s="127">
        <v>500</v>
      </c>
      <c r="Q634" s="94" t="e">
        <f>#REF!&amp;" "&amp;#REF!</f>
        <v>#REF!</v>
      </c>
      <c r="R634" s="95" t="s">
        <v>66</v>
      </c>
      <c r="S634" s="57"/>
      <c r="T634" s="57">
        <f t="shared" si="162"/>
        <v>100000000</v>
      </c>
      <c r="U634" s="96" t="str">
        <f t="shared" si="155"/>
        <v>PL</v>
      </c>
      <c r="V634" s="57">
        <v>100000000</v>
      </c>
      <c r="W634" s="128" t="s">
        <v>303</v>
      </c>
      <c r="X634" s="129" t="s">
        <v>138</v>
      </c>
      <c r="Y634" s="96" t="s">
        <v>139</v>
      </c>
      <c r="Z634" s="88">
        <v>1</v>
      </c>
      <c r="AA634" s="96"/>
      <c r="AB634" s="57">
        <f t="shared" si="156"/>
        <v>350000</v>
      </c>
      <c r="AC634" s="87">
        <f>IF(AND(T634&gt;1,T634&lt;=200000000),'[26]Data Base PAKAI (INPUT)'!$E$24,IF(AND(T634&gt;200000000),'[26]Data Base PAKAI (INPUT)'!$M$24))</f>
        <v>4</v>
      </c>
      <c r="AD634" s="87">
        <f>IF(AND(T634&gt;1,T634&lt;=200000000),'[26]Data Base PAKAI (INPUT)'!$F$24,IF(AND(T634&gt;200000000,T634&lt;=1000000000),'[26]Data Base PAKAI (INPUT)'!$V$24,IF(AND(T634&gt;1000000000),'[26]Data Base PAKAI (INPUT)'!$Z$24)))</f>
        <v>1</v>
      </c>
      <c r="AE634" s="87">
        <f t="shared" si="157"/>
        <v>600000</v>
      </c>
      <c r="AF634" s="87">
        <f>IF(AND(T634&gt;1,T634&lt;=1000000000),'[26]Data Base PAKAI (INPUT)'!$E$25,IF(AND(T634&gt;1000000000,T634&lt;=5000000000),'[26]Data Base PAKAI (INPUT)'!$Y$25,IF(AND(T634&gt;5000000000,T634&lt;=10000000000),'[26]Data Base PAKAI (INPUT)'!$AG$25)))</f>
        <v>3</v>
      </c>
      <c r="AG634" s="87">
        <f>IF(AND(T634&gt;1,T634&lt;=100000000),'[26]Data Base PAKAI (INPUT)'!$F$25,IF(AND(T634&gt;100000000,T634&lt;=200000000),'[26]Data Base PAKAI (INPUT)'!$J$25,IF(AND(T634&gt;200000000,T634&lt;=250000000),'[26]Data Base PAKAI (INPUT)'!$N$25,IF(AND(T634&gt;250000000,T634&lt;=500000000),'[26]Data Base PAKAI (INPUT)'!$R$25,IF(AND(T634&gt;500000000,T634&lt;=1000000000),'[26]Data Base PAKAI (INPUT)'!$V$25,IF(AND(T634&gt;1000000000,T634&lt;=2500000000),'[26]Data Base PAKAI (INPUT)'!$Z$25,IF(AND(T634&gt;2500000000,T634&lt;=5000000000),'[26]Data Base PAKAI (INPUT)'!$AD$25,IF(AND(T634&gt;5000000000,T634&lt;=10000000000),'[26]Data Base PAKAI (INPUT)'!AH2106))))))))</f>
        <v>3</v>
      </c>
      <c r="AH634" s="87">
        <f t="shared" si="158"/>
        <v>1350000</v>
      </c>
      <c r="AI634" s="87">
        <f t="shared" si="159"/>
        <v>4000000</v>
      </c>
      <c r="AJ634" s="99">
        <f t="shared" si="160"/>
        <v>4000000</v>
      </c>
      <c r="AK634" s="57"/>
      <c r="AL634" s="57">
        <f t="shared" si="161"/>
        <v>89700000</v>
      </c>
    </row>
    <row r="635" spans="1:38" ht="43.5" thickBot="1" x14ac:dyDescent="0.3">
      <c r="A635" s="90"/>
      <c r="B635" s="90"/>
      <c r="C635" s="90"/>
      <c r="D635" s="90"/>
      <c r="E635" s="90"/>
      <c r="F635" s="90"/>
      <c r="G635" s="91"/>
      <c r="H635" s="91"/>
      <c r="I635" s="92"/>
      <c r="J635" s="110" t="s">
        <v>1224</v>
      </c>
      <c r="K635" s="92" t="s">
        <v>1312</v>
      </c>
      <c r="L635" s="92" t="e">
        <f>INDEX('[26]GELONDONGAN BM POKIR'!$D:$D,MATCH('KEGIATAN DBMSDA 2022'!K635,'[26]GELONDONGAN BM POKIR'!$D:$D,0))</f>
        <v>#N/A</v>
      </c>
      <c r="M635" s="92" t="str">
        <f t="shared" si="165"/>
        <v>Pengecoran Jalan Kav. Perwirasari RT002/005 Kel.Perwira</v>
      </c>
      <c r="N635" s="92" t="e">
        <f>INDEX([26]!BARU_1[KELURAHAN],MATCH('KEGIATAN DBMSDA 2022'!K635,[26]!BARU_1[JUDUL],0))</f>
        <v>#REF!</v>
      </c>
      <c r="O635" s="93" t="s">
        <v>201</v>
      </c>
      <c r="P635" s="127" t="s">
        <v>720</v>
      </c>
      <c r="Q635" s="94" t="e">
        <f>#REF!&amp;" "&amp;#REF!</f>
        <v>#REF!</v>
      </c>
      <c r="R635" s="95" t="s">
        <v>66</v>
      </c>
      <c r="S635" s="57"/>
      <c r="T635" s="57">
        <f t="shared" si="162"/>
        <v>200000000</v>
      </c>
      <c r="U635" s="96" t="str">
        <f t="shared" si="155"/>
        <v>PL</v>
      </c>
      <c r="V635" s="57">
        <v>200000000</v>
      </c>
      <c r="W635" s="128" t="s">
        <v>303</v>
      </c>
      <c r="X635" s="129" t="s">
        <v>138</v>
      </c>
      <c r="Y635" s="96" t="s">
        <v>139</v>
      </c>
      <c r="Z635" s="88">
        <v>1</v>
      </c>
      <c r="AA635" s="96"/>
      <c r="AB635" s="57">
        <f t="shared" si="156"/>
        <v>350000</v>
      </c>
      <c r="AC635" s="87">
        <f>IF(AND(T635&gt;1,T635&lt;=200000000),'[26]Data Base PAKAI (INPUT)'!$E$24,IF(AND(T635&gt;200000000),'[26]Data Base PAKAI (INPUT)'!$M$24))</f>
        <v>4</v>
      </c>
      <c r="AD635" s="87">
        <f>IF(AND(T635&gt;1,T635&lt;=200000000),'[26]Data Base PAKAI (INPUT)'!$F$24,IF(AND(T635&gt;200000000,T635&lt;=1000000000),'[26]Data Base PAKAI (INPUT)'!$V$24,IF(AND(T635&gt;1000000000),'[26]Data Base PAKAI (INPUT)'!$Z$24)))</f>
        <v>1</v>
      </c>
      <c r="AE635" s="87">
        <f t="shared" si="157"/>
        <v>600000</v>
      </c>
      <c r="AF635" s="87">
        <f>IF(AND(T635&gt;1,T635&lt;=1000000000),'[26]Data Base PAKAI (INPUT)'!$E$25,IF(AND(T635&gt;1000000000,T635&lt;=5000000000),'[26]Data Base PAKAI (INPUT)'!$Y$25,IF(AND(T635&gt;5000000000,T635&lt;=10000000000),'[26]Data Base PAKAI (INPUT)'!$AG$25)))</f>
        <v>3</v>
      </c>
      <c r="AG635" s="87">
        <f>IF(AND(T635&gt;1,T635&lt;=100000000),'[26]Data Base PAKAI (INPUT)'!$F$25,IF(AND(T635&gt;100000000,T635&lt;=200000000),'[26]Data Base PAKAI (INPUT)'!$J$25,IF(AND(T635&gt;200000000,T635&lt;=250000000),'[26]Data Base PAKAI (INPUT)'!$N$25,IF(AND(T635&gt;250000000,T635&lt;=500000000),'[26]Data Base PAKAI (INPUT)'!$R$25,IF(AND(T635&gt;500000000,T635&lt;=1000000000),'[26]Data Base PAKAI (INPUT)'!$V$25,IF(AND(T635&gt;1000000000,T635&lt;=2500000000),'[26]Data Base PAKAI (INPUT)'!$Z$25,IF(AND(T635&gt;2500000000,T635&lt;=5000000000),'[26]Data Base PAKAI (INPUT)'!$AD$25,IF(AND(T635&gt;5000000000,T635&lt;=10000000000),'[26]Data Base PAKAI (INPUT)'!AH2107))))))))</f>
        <v>4</v>
      </c>
      <c r="AH635" s="87">
        <f t="shared" si="158"/>
        <v>1800000</v>
      </c>
      <c r="AI635" s="87">
        <f t="shared" si="159"/>
        <v>8000000</v>
      </c>
      <c r="AJ635" s="99">
        <f t="shared" si="160"/>
        <v>8000000</v>
      </c>
      <c r="AK635" s="57"/>
      <c r="AL635" s="57">
        <f t="shared" si="161"/>
        <v>181250000</v>
      </c>
    </row>
    <row r="636" spans="1:38" ht="60.75" customHeight="1" thickBot="1" x14ac:dyDescent="0.3">
      <c r="A636" s="90"/>
      <c r="B636" s="90"/>
      <c r="C636" s="90"/>
      <c r="D636" s="90"/>
      <c r="E636" s="90"/>
      <c r="F636" s="90"/>
      <c r="G636" s="91"/>
      <c r="H636" s="91"/>
      <c r="I636" s="92"/>
      <c r="J636" s="151" t="s">
        <v>1224</v>
      </c>
      <c r="K636" s="92" t="s">
        <v>1313</v>
      </c>
      <c r="L636" s="92" t="e">
        <f>INDEX('[26]GELONDONGAN BM POKIR'!$D:$D,MATCH('KEGIATAN DBMSDA 2022'!K636,'[26]GELONDONGAN BM POKIR'!$D:$D,0))</f>
        <v>#N/A</v>
      </c>
      <c r="M636" s="92" t="str">
        <f t="shared" si="165"/>
        <v>Pengecoran Jalan Lingkungan RT 03 RW 05 Kp. Locomotif Kel Ka Tengah Bekasi Utara, Kota Bekasi, Bekasi Utara, Kaliabang Tengah</v>
      </c>
      <c r="N636" s="92" t="e">
        <f>INDEX([26]!BARU_1[KELURAHAN],MATCH('KEGIATAN DBMSDA 2022'!K636,[26]!BARU_1[JUDUL],0))</f>
        <v>#REF!</v>
      </c>
      <c r="O636" s="93" t="s">
        <v>201</v>
      </c>
      <c r="P636" s="127" t="s">
        <v>664</v>
      </c>
      <c r="Q636" s="94" t="e">
        <f>#REF!&amp;" "&amp;#REF!</f>
        <v>#REF!</v>
      </c>
      <c r="R636" s="95" t="s">
        <v>66</v>
      </c>
      <c r="S636" s="57"/>
      <c r="T636" s="57">
        <f t="shared" si="162"/>
        <v>100000000</v>
      </c>
      <c r="U636" s="96" t="str">
        <f t="shared" si="155"/>
        <v>PL</v>
      </c>
      <c r="V636" s="57">
        <v>100000000</v>
      </c>
      <c r="W636" s="128" t="s">
        <v>303</v>
      </c>
      <c r="X636" s="129" t="s">
        <v>138</v>
      </c>
      <c r="Y636" s="96" t="s">
        <v>139</v>
      </c>
      <c r="Z636" s="88">
        <v>1</v>
      </c>
      <c r="AA636" s="96"/>
      <c r="AB636" s="57">
        <f t="shared" si="156"/>
        <v>350000</v>
      </c>
      <c r="AC636" s="87">
        <f>IF(AND(T636&gt;1,T636&lt;=200000000),'[26]Data Base PAKAI (INPUT)'!$E$24,IF(AND(T636&gt;200000000),'[26]Data Base PAKAI (INPUT)'!$M$24))</f>
        <v>4</v>
      </c>
      <c r="AD636" s="87">
        <f>IF(AND(T636&gt;1,T636&lt;=200000000),'[26]Data Base PAKAI (INPUT)'!$F$24,IF(AND(T636&gt;200000000,T636&lt;=1000000000),'[26]Data Base PAKAI (INPUT)'!$V$24,IF(AND(T636&gt;1000000000),'[26]Data Base PAKAI (INPUT)'!$Z$24)))</f>
        <v>1</v>
      </c>
      <c r="AE636" s="87">
        <f t="shared" si="157"/>
        <v>600000</v>
      </c>
      <c r="AF636" s="87">
        <f>IF(AND(T636&gt;1,T636&lt;=1000000000),'[26]Data Base PAKAI (INPUT)'!$E$25,IF(AND(T636&gt;1000000000,T636&lt;=5000000000),'[26]Data Base PAKAI (INPUT)'!$Y$25,IF(AND(T636&gt;5000000000,T636&lt;=10000000000),'[26]Data Base PAKAI (INPUT)'!$AG$25)))</f>
        <v>3</v>
      </c>
      <c r="AG636" s="87">
        <f>IF(AND(T636&gt;1,T636&lt;=100000000),'[26]Data Base PAKAI (INPUT)'!$F$25,IF(AND(T636&gt;100000000,T636&lt;=200000000),'[26]Data Base PAKAI (INPUT)'!$J$25,IF(AND(T636&gt;200000000,T636&lt;=250000000),'[26]Data Base PAKAI (INPUT)'!$N$25,IF(AND(T636&gt;250000000,T636&lt;=500000000),'[26]Data Base PAKAI (INPUT)'!$R$25,IF(AND(T636&gt;500000000,T636&lt;=1000000000),'[26]Data Base PAKAI (INPUT)'!$V$25,IF(AND(T636&gt;1000000000,T636&lt;=2500000000),'[26]Data Base PAKAI (INPUT)'!$Z$25,IF(AND(T636&gt;2500000000,T636&lt;=5000000000),'[26]Data Base PAKAI (INPUT)'!$AD$25,IF(AND(T636&gt;5000000000,T636&lt;=10000000000),'[26]Data Base PAKAI (INPUT)'!AH2108))))))))</f>
        <v>3</v>
      </c>
      <c r="AH636" s="87">
        <f t="shared" si="158"/>
        <v>1350000</v>
      </c>
      <c r="AI636" s="87">
        <f t="shared" si="159"/>
        <v>4000000</v>
      </c>
      <c r="AJ636" s="99">
        <f t="shared" si="160"/>
        <v>4000000</v>
      </c>
      <c r="AK636" s="57"/>
      <c r="AL636" s="57">
        <f t="shared" si="161"/>
        <v>89700000</v>
      </c>
    </row>
    <row r="637" spans="1:38" ht="43.5" thickBot="1" x14ac:dyDescent="0.3">
      <c r="A637" s="90"/>
      <c r="B637" s="90"/>
      <c r="C637" s="90"/>
      <c r="D637" s="90"/>
      <c r="E637" s="90"/>
      <c r="F637" s="90"/>
      <c r="G637" s="91"/>
      <c r="H637" s="91"/>
      <c r="I637" s="92"/>
      <c r="J637" s="110" t="s">
        <v>1224</v>
      </c>
      <c r="K637" s="92" t="s">
        <v>1314</v>
      </c>
      <c r="L637" s="92" t="e">
        <f>INDEX('[26]GELONDONGAN BM POKIR'!$D:$D,MATCH('KEGIATAN DBMSDA 2022'!K637,'[26]GELONDONGAN BM POKIR'!$D:$D,0))</f>
        <v>#N/A</v>
      </c>
      <c r="M637" s="92" t="str">
        <f t="shared" si="165"/>
        <v>Pengaspalan Jalan Lokomotif RT 5 RW 05 Kel Kaliabang Tengah Bekasi Utara</v>
      </c>
      <c r="N637" s="92" t="e">
        <f>INDEX([26]!BARU_1[KELURAHAN],MATCH('KEGIATAN DBMSDA 2022'!K637,[26]!BARU_1[JUDUL],0))</f>
        <v>#REF!</v>
      </c>
      <c r="O637" s="93" t="s">
        <v>201</v>
      </c>
      <c r="P637" s="127" t="s">
        <v>229</v>
      </c>
      <c r="Q637" s="94" t="e">
        <f>#REF!&amp;" "&amp;#REF!</f>
        <v>#REF!</v>
      </c>
      <c r="R637" s="95" t="s">
        <v>66</v>
      </c>
      <c r="S637" s="57"/>
      <c r="T637" s="57">
        <f t="shared" si="162"/>
        <v>100000000</v>
      </c>
      <c r="U637" s="96" t="str">
        <f t="shared" si="155"/>
        <v>PL</v>
      </c>
      <c r="V637" s="57">
        <v>100000000</v>
      </c>
      <c r="W637" s="128" t="s">
        <v>303</v>
      </c>
      <c r="X637" s="129" t="s">
        <v>138</v>
      </c>
      <c r="Y637" s="96" t="s">
        <v>139</v>
      </c>
      <c r="Z637" s="88">
        <v>1</v>
      </c>
      <c r="AA637" s="96"/>
      <c r="AB637" s="57">
        <f t="shared" si="156"/>
        <v>350000</v>
      </c>
      <c r="AC637" s="87">
        <f>IF(AND(T637&gt;1,T637&lt;=200000000),'[26]Data Base PAKAI (INPUT)'!$E$24,IF(AND(T637&gt;200000000),'[26]Data Base PAKAI (INPUT)'!$M$24))</f>
        <v>4</v>
      </c>
      <c r="AD637" s="87">
        <f>IF(AND(T637&gt;1,T637&lt;=200000000),'[26]Data Base PAKAI (INPUT)'!$F$24,IF(AND(T637&gt;200000000,T637&lt;=1000000000),'[26]Data Base PAKAI (INPUT)'!$V$24,IF(AND(T637&gt;1000000000),'[26]Data Base PAKAI (INPUT)'!$Z$24)))</f>
        <v>1</v>
      </c>
      <c r="AE637" s="87">
        <f t="shared" si="157"/>
        <v>600000</v>
      </c>
      <c r="AF637" s="87">
        <f>IF(AND(T637&gt;1,T637&lt;=1000000000),'[26]Data Base PAKAI (INPUT)'!$E$25,IF(AND(T637&gt;1000000000,T637&lt;=5000000000),'[26]Data Base PAKAI (INPUT)'!$Y$25,IF(AND(T637&gt;5000000000,T637&lt;=10000000000),'[26]Data Base PAKAI (INPUT)'!$AG$25)))</f>
        <v>3</v>
      </c>
      <c r="AG637" s="87">
        <f>IF(AND(T637&gt;1,T637&lt;=100000000),'[26]Data Base PAKAI (INPUT)'!$F$25,IF(AND(T637&gt;100000000,T637&lt;=200000000),'[26]Data Base PAKAI (INPUT)'!$J$25,IF(AND(T637&gt;200000000,T637&lt;=250000000),'[26]Data Base PAKAI (INPUT)'!$N$25,IF(AND(T637&gt;250000000,T637&lt;=500000000),'[26]Data Base PAKAI (INPUT)'!$R$25,IF(AND(T637&gt;500000000,T637&lt;=1000000000),'[26]Data Base PAKAI (INPUT)'!$V$25,IF(AND(T637&gt;1000000000,T637&lt;=2500000000),'[26]Data Base PAKAI (INPUT)'!$Z$25,IF(AND(T637&gt;2500000000,T637&lt;=5000000000),'[26]Data Base PAKAI (INPUT)'!$AD$25,IF(AND(T637&gt;5000000000,T637&lt;=10000000000),'[26]Data Base PAKAI (INPUT)'!AH2109))))))))</f>
        <v>3</v>
      </c>
      <c r="AH637" s="87">
        <f t="shared" si="158"/>
        <v>1350000</v>
      </c>
      <c r="AI637" s="87">
        <f t="shared" si="159"/>
        <v>4000000</v>
      </c>
      <c r="AJ637" s="99">
        <f t="shared" si="160"/>
        <v>4000000</v>
      </c>
      <c r="AK637" s="57"/>
      <c r="AL637" s="57">
        <f t="shared" si="161"/>
        <v>89700000</v>
      </c>
    </row>
    <row r="638" spans="1:38" ht="43.5" thickBot="1" x14ac:dyDescent="0.3">
      <c r="A638" s="90"/>
      <c r="B638" s="90"/>
      <c r="C638" s="90"/>
      <c r="D638" s="90"/>
      <c r="E638" s="90"/>
      <c r="F638" s="90"/>
      <c r="G638" s="91"/>
      <c r="H638" s="91"/>
      <c r="I638" s="92"/>
      <c r="J638" s="110" t="s">
        <v>1224</v>
      </c>
      <c r="K638" s="92" t="s">
        <v>1315</v>
      </c>
      <c r="L638" s="92" t="e">
        <f>INDEX('[26]GELONDONGAN BM POKIR'!$D:$D,MATCH('KEGIATAN DBMSDA 2022'!K638,'[26]GELONDONGAN BM POKIR'!$D:$D,0))</f>
        <v>#N/A</v>
      </c>
      <c r="M638" s="92" t="str">
        <f t="shared" si="165"/>
        <v>Pengaspalan Jalan Gg Perwira VIII (Samping Mega Beton) RT 002/05 Perwira Bekasi Utara</v>
      </c>
      <c r="N638" s="92" t="e">
        <f>INDEX([26]!BARU_1[KELURAHAN],MATCH('KEGIATAN DBMSDA 2022'!K638,[26]!BARU_1[JUDUL],0))</f>
        <v>#REF!</v>
      </c>
      <c r="O638" s="93" t="s">
        <v>201</v>
      </c>
      <c r="P638" s="127" t="s">
        <v>448</v>
      </c>
      <c r="Q638" s="94" t="e">
        <f>#REF!&amp;" "&amp;#REF!</f>
        <v>#REF!</v>
      </c>
      <c r="R638" s="95" t="s">
        <v>66</v>
      </c>
      <c r="S638" s="57"/>
      <c r="T638" s="57">
        <f t="shared" si="162"/>
        <v>200000000</v>
      </c>
      <c r="U638" s="96" t="str">
        <f t="shared" si="155"/>
        <v>PL</v>
      </c>
      <c r="V638" s="57">
        <v>200000000</v>
      </c>
      <c r="W638" s="128" t="s">
        <v>303</v>
      </c>
      <c r="X638" s="129" t="s">
        <v>138</v>
      </c>
      <c r="Y638" s="96" t="s">
        <v>139</v>
      </c>
      <c r="Z638" s="88">
        <v>1</v>
      </c>
      <c r="AA638" s="96"/>
      <c r="AB638" s="57">
        <f t="shared" si="156"/>
        <v>350000</v>
      </c>
      <c r="AC638" s="87">
        <f>IF(AND(T638&gt;1,T638&lt;=200000000),'[26]Data Base PAKAI (INPUT)'!$E$24,IF(AND(T638&gt;200000000),'[26]Data Base PAKAI (INPUT)'!$M$24))</f>
        <v>4</v>
      </c>
      <c r="AD638" s="87">
        <f>IF(AND(T638&gt;1,T638&lt;=200000000),'[26]Data Base PAKAI (INPUT)'!$F$24,IF(AND(T638&gt;200000000,T638&lt;=1000000000),'[26]Data Base PAKAI (INPUT)'!$V$24,IF(AND(T638&gt;1000000000),'[26]Data Base PAKAI (INPUT)'!$Z$24)))</f>
        <v>1</v>
      </c>
      <c r="AE638" s="87">
        <f t="shared" si="157"/>
        <v>600000</v>
      </c>
      <c r="AF638" s="87">
        <f>IF(AND(T638&gt;1,T638&lt;=1000000000),'[26]Data Base PAKAI (INPUT)'!$E$25,IF(AND(T638&gt;1000000000,T638&lt;=5000000000),'[26]Data Base PAKAI (INPUT)'!$Y$25,IF(AND(T638&gt;5000000000,T638&lt;=10000000000),'[26]Data Base PAKAI (INPUT)'!$AG$25)))</f>
        <v>3</v>
      </c>
      <c r="AG638" s="87">
        <f>IF(AND(T638&gt;1,T638&lt;=100000000),'[26]Data Base PAKAI (INPUT)'!$F$25,IF(AND(T638&gt;100000000,T638&lt;=200000000),'[26]Data Base PAKAI (INPUT)'!$J$25,IF(AND(T638&gt;200000000,T638&lt;=250000000),'[26]Data Base PAKAI (INPUT)'!$N$25,IF(AND(T638&gt;250000000,T638&lt;=500000000),'[26]Data Base PAKAI (INPUT)'!$R$25,IF(AND(T638&gt;500000000,T638&lt;=1000000000),'[26]Data Base PAKAI (INPUT)'!$V$25,IF(AND(T638&gt;1000000000,T638&lt;=2500000000),'[26]Data Base PAKAI (INPUT)'!$Z$25,IF(AND(T638&gt;2500000000,T638&lt;=5000000000),'[26]Data Base PAKAI (INPUT)'!$AD$25,IF(AND(T638&gt;5000000000,T638&lt;=10000000000),'[26]Data Base PAKAI (INPUT)'!AH2110))))))))</f>
        <v>4</v>
      </c>
      <c r="AH638" s="87">
        <f t="shared" si="158"/>
        <v>1800000</v>
      </c>
      <c r="AI638" s="87">
        <f t="shared" si="159"/>
        <v>8000000</v>
      </c>
      <c r="AJ638" s="99">
        <f t="shared" si="160"/>
        <v>8000000</v>
      </c>
      <c r="AK638" s="57"/>
      <c r="AL638" s="57">
        <f t="shared" si="161"/>
        <v>181250000</v>
      </c>
    </row>
    <row r="639" spans="1:38" ht="43.5" thickBot="1" x14ac:dyDescent="0.3">
      <c r="A639" s="90"/>
      <c r="B639" s="90"/>
      <c r="C639" s="90"/>
      <c r="D639" s="90"/>
      <c r="E639" s="90"/>
      <c r="F639" s="90"/>
      <c r="G639" s="91"/>
      <c r="H639" s="91"/>
      <c r="I639" s="92"/>
      <c r="J639" s="110" t="s">
        <v>1224</v>
      </c>
      <c r="K639" s="92" t="s">
        <v>1316</v>
      </c>
      <c r="L639" s="92" t="e">
        <f>INDEX('[26]GELONDONGAN BM POKIR'!$D:$D,MATCH('KEGIATAN DBMSDA 2022'!K639,'[26]GELONDONGAN BM POKIR'!$D:$D,0))</f>
        <v>#N/A</v>
      </c>
      <c r="M639" s="92" t="str">
        <f t="shared" si="165"/>
        <v>Pengecoran Jalan Jl. Rose 3, Rawa Silem 3 RT008/003  Kel.Kaliabang Tengah - Kec.Bekasi Utara</v>
      </c>
      <c r="N639" s="92" t="e">
        <f>INDEX([26]!BARU_1[KELURAHAN],MATCH('KEGIATAN DBMSDA 2022'!K639,[26]!BARU_1[JUDUL],0))</f>
        <v>#REF!</v>
      </c>
      <c r="O639" s="93" t="s">
        <v>201</v>
      </c>
      <c r="P639" s="127" t="s">
        <v>239</v>
      </c>
      <c r="Q639" s="94" t="e">
        <f>#REF!&amp;" "&amp;#REF!</f>
        <v>#REF!</v>
      </c>
      <c r="R639" s="95" t="s">
        <v>66</v>
      </c>
      <c r="S639" s="57"/>
      <c r="T639" s="57">
        <f t="shared" si="162"/>
        <v>200000000</v>
      </c>
      <c r="U639" s="96" t="str">
        <f t="shared" si="155"/>
        <v>PL</v>
      </c>
      <c r="V639" s="57">
        <v>200000000</v>
      </c>
      <c r="W639" s="128" t="s">
        <v>303</v>
      </c>
      <c r="X639" s="129" t="s">
        <v>138</v>
      </c>
      <c r="Y639" s="96" t="s">
        <v>139</v>
      </c>
      <c r="Z639" s="88">
        <v>1</v>
      </c>
      <c r="AA639" s="96"/>
      <c r="AB639" s="57">
        <f t="shared" si="156"/>
        <v>350000</v>
      </c>
      <c r="AC639" s="87">
        <f>IF(AND(T639&gt;1,T639&lt;=200000000),'[26]Data Base PAKAI (INPUT)'!$E$24,IF(AND(T639&gt;200000000),'[26]Data Base PAKAI (INPUT)'!$M$24))</f>
        <v>4</v>
      </c>
      <c r="AD639" s="87">
        <f>IF(AND(T639&gt;1,T639&lt;=200000000),'[26]Data Base PAKAI (INPUT)'!$F$24,IF(AND(T639&gt;200000000,T639&lt;=1000000000),'[26]Data Base PAKAI (INPUT)'!$V$24,IF(AND(T639&gt;1000000000),'[26]Data Base PAKAI (INPUT)'!$Z$24)))</f>
        <v>1</v>
      </c>
      <c r="AE639" s="87">
        <f t="shared" si="157"/>
        <v>600000</v>
      </c>
      <c r="AF639" s="87">
        <f>IF(AND(T639&gt;1,T639&lt;=1000000000),'[26]Data Base PAKAI (INPUT)'!$E$25,IF(AND(T639&gt;1000000000,T639&lt;=5000000000),'[26]Data Base PAKAI (INPUT)'!$Y$25,IF(AND(T639&gt;5000000000,T639&lt;=10000000000),'[26]Data Base PAKAI (INPUT)'!$AG$25)))</f>
        <v>3</v>
      </c>
      <c r="AG639" s="87">
        <f>IF(AND(T639&gt;1,T639&lt;=100000000),'[26]Data Base PAKAI (INPUT)'!$F$25,IF(AND(T639&gt;100000000,T639&lt;=200000000),'[26]Data Base PAKAI (INPUT)'!$J$25,IF(AND(T639&gt;200000000,T639&lt;=250000000),'[26]Data Base PAKAI (INPUT)'!$N$25,IF(AND(T639&gt;250000000,T639&lt;=500000000),'[26]Data Base PAKAI (INPUT)'!$R$25,IF(AND(T639&gt;500000000,T639&lt;=1000000000),'[26]Data Base PAKAI (INPUT)'!$V$25,IF(AND(T639&gt;1000000000,T639&lt;=2500000000),'[26]Data Base PAKAI (INPUT)'!$Z$25,IF(AND(T639&gt;2500000000,T639&lt;=5000000000),'[26]Data Base PAKAI (INPUT)'!$AD$25,IF(AND(T639&gt;5000000000,T639&lt;=10000000000),'[26]Data Base PAKAI (INPUT)'!AH2111))))))))</f>
        <v>4</v>
      </c>
      <c r="AH639" s="87">
        <f t="shared" si="158"/>
        <v>1800000</v>
      </c>
      <c r="AI639" s="87">
        <f t="shared" si="159"/>
        <v>8000000</v>
      </c>
      <c r="AJ639" s="99">
        <f t="shared" si="160"/>
        <v>8000000</v>
      </c>
      <c r="AK639" s="57"/>
      <c r="AL639" s="57">
        <f t="shared" si="161"/>
        <v>181250000</v>
      </c>
    </row>
    <row r="640" spans="1:38" ht="43.5" thickBot="1" x14ac:dyDescent="0.3">
      <c r="A640" s="90"/>
      <c r="B640" s="90"/>
      <c r="C640" s="90"/>
      <c r="D640" s="90"/>
      <c r="E640" s="90"/>
      <c r="F640" s="90"/>
      <c r="G640" s="91"/>
      <c r="H640" s="91"/>
      <c r="I640" s="92"/>
      <c r="J640" s="110" t="s">
        <v>1224</v>
      </c>
      <c r="K640" s="92" t="s">
        <v>1317</v>
      </c>
      <c r="L640" s="92" t="e">
        <f>INDEX('[26]GELONDONGAN BM POKIR'!$D:$D,MATCH('KEGIATAN DBMSDA 2022'!K640,'[26]GELONDONGAN BM POKIR'!$D:$D,0))</f>
        <v>#N/A</v>
      </c>
      <c r="M640" s="92" t="str">
        <f t="shared" si="165"/>
        <v>Pengaspalan Jalan Jl. Garuda II RT004/003 Kel.Kaliabang Tengah - Kec.Bekasi Utara</v>
      </c>
      <c r="N640" s="92" t="e">
        <f>INDEX([26]!BARU_1[KELURAHAN],MATCH('KEGIATAN DBMSDA 2022'!K640,[26]!BARU_1[JUDUL],0))</f>
        <v>#REF!</v>
      </c>
      <c r="O640" s="93" t="s">
        <v>201</v>
      </c>
      <c r="P640" s="127" t="s">
        <v>239</v>
      </c>
      <c r="Q640" s="94" t="e">
        <f>#REF!&amp;" "&amp;#REF!</f>
        <v>#REF!</v>
      </c>
      <c r="R640" s="95" t="s">
        <v>66</v>
      </c>
      <c r="S640" s="57"/>
      <c r="T640" s="57">
        <f t="shared" si="162"/>
        <v>200000000</v>
      </c>
      <c r="U640" s="96" t="str">
        <f t="shared" si="155"/>
        <v>PL</v>
      </c>
      <c r="V640" s="57">
        <v>200000000</v>
      </c>
      <c r="W640" s="128" t="s">
        <v>303</v>
      </c>
      <c r="X640" s="129" t="s">
        <v>138</v>
      </c>
      <c r="Y640" s="96" t="s">
        <v>139</v>
      </c>
      <c r="Z640" s="88">
        <v>1</v>
      </c>
      <c r="AA640" s="96"/>
      <c r="AB640" s="57">
        <f t="shared" si="156"/>
        <v>350000</v>
      </c>
      <c r="AC640" s="87">
        <f>IF(AND(T640&gt;1,T640&lt;=200000000),'[26]Data Base PAKAI (INPUT)'!$E$24,IF(AND(T640&gt;200000000),'[26]Data Base PAKAI (INPUT)'!$M$24))</f>
        <v>4</v>
      </c>
      <c r="AD640" s="87">
        <f>IF(AND(T640&gt;1,T640&lt;=200000000),'[26]Data Base PAKAI (INPUT)'!$F$24,IF(AND(T640&gt;200000000,T640&lt;=1000000000),'[26]Data Base PAKAI (INPUT)'!$V$24,IF(AND(T640&gt;1000000000),'[26]Data Base PAKAI (INPUT)'!$Z$24)))</f>
        <v>1</v>
      </c>
      <c r="AE640" s="87">
        <f t="shared" si="157"/>
        <v>600000</v>
      </c>
      <c r="AF640" s="87">
        <f>IF(AND(T640&gt;1,T640&lt;=1000000000),'[26]Data Base PAKAI (INPUT)'!$E$25,IF(AND(T640&gt;1000000000,T640&lt;=5000000000),'[26]Data Base PAKAI (INPUT)'!$Y$25,IF(AND(T640&gt;5000000000,T640&lt;=10000000000),'[26]Data Base PAKAI (INPUT)'!$AG$25)))</f>
        <v>3</v>
      </c>
      <c r="AG640" s="87">
        <f>IF(AND(T640&gt;1,T640&lt;=100000000),'[26]Data Base PAKAI (INPUT)'!$F$25,IF(AND(T640&gt;100000000,T640&lt;=200000000),'[26]Data Base PAKAI (INPUT)'!$J$25,IF(AND(T640&gt;200000000,T640&lt;=250000000),'[26]Data Base PAKAI (INPUT)'!$N$25,IF(AND(T640&gt;250000000,T640&lt;=500000000),'[26]Data Base PAKAI (INPUT)'!$R$25,IF(AND(T640&gt;500000000,T640&lt;=1000000000),'[26]Data Base PAKAI (INPUT)'!$V$25,IF(AND(T640&gt;1000000000,T640&lt;=2500000000),'[26]Data Base PAKAI (INPUT)'!$Z$25,IF(AND(T640&gt;2500000000,T640&lt;=5000000000),'[26]Data Base PAKAI (INPUT)'!$AD$25,IF(AND(T640&gt;5000000000,T640&lt;=10000000000),'[26]Data Base PAKAI (INPUT)'!AH2112))))))))</f>
        <v>4</v>
      </c>
      <c r="AH640" s="87">
        <f t="shared" si="158"/>
        <v>1800000</v>
      </c>
      <c r="AI640" s="87">
        <f t="shared" si="159"/>
        <v>8000000</v>
      </c>
      <c r="AJ640" s="99">
        <f t="shared" si="160"/>
        <v>8000000</v>
      </c>
      <c r="AK640" s="57"/>
      <c r="AL640" s="57">
        <f t="shared" si="161"/>
        <v>181250000</v>
      </c>
    </row>
    <row r="641" spans="1:38" ht="57.75" thickBot="1" x14ac:dyDescent="0.3">
      <c r="A641" s="90"/>
      <c r="B641" s="90"/>
      <c r="C641" s="90"/>
      <c r="D641" s="90"/>
      <c r="E641" s="90"/>
      <c r="F641" s="90"/>
      <c r="G641" s="91"/>
      <c r="H641" s="91"/>
      <c r="I641" s="92"/>
      <c r="J641" s="110" t="s">
        <v>1224</v>
      </c>
      <c r="K641" s="92" t="s">
        <v>1318</v>
      </c>
      <c r="L641" s="92" t="e">
        <f>INDEX('[26]GELONDONGAN BM POKIR'!$D:$D,MATCH('KEGIATAN DBMSDA 2022'!K641,'[26]GELONDONGAN BM POKIR'!$D:$D,0))</f>
        <v>#N/A</v>
      </c>
      <c r="M641" s="92" t="str">
        <f t="shared" ref="M641" si="166">$I$545&amp;" "&amp;K641</f>
        <v>Peningkatan Jalan Jl. Rajawali 5 s/d 6 RT002/003 Kel.Kaliabang Tengah - Kec.Bekasi Utara, Kota Bekasi, Bekasi Utara, Kaliabang Tengah</v>
      </c>
      <c r="N641" s="92" t="e">
        <f>INDEX([26]!BARU_1[KELURAHAN],MATCH('KEGIATAN DBMSDA 2022'!K641,[26]!BARU_1[JUDUL],0))</f>
        <v>#REF!</v>
      </c>
      <c r="O641" s="93" t="s">
        <v>201</v>
      </c>
      <c r="P641" s="127" t="s">
        <v>289</v>
      </c>
      <c r="Q641" s="94" t="e">
        <f>#REF!&amp;" "&amp;#REF!</f>
        <v>#REF!</v>
      </c>
      <c r="R641" s="95" t="s">
        <v>66</v>
      </c>
      <c r="S641" s="57"/>
      <c r="T641" s="57">
        <f t="shared" si="162"/>
        <v>200000000</v>
      </c>
      <c r="U641" s="96" t="str">
        <f t="shared" si="155"/>
        <v>PL</v>
      </c>
      <c r="V641" s="57">
        <v>200000000</v>
      </c>
      <c r="W641" s="128" t="s">
        <v>303</v>
      </c>
      <c r="X641" s="129" t="s">
        <v>138</v>
      </c>
      <c r="Y641" s="96" t="s">
        <v>139</v>
      </c>
      <c r="Z641" s="88">
        <v>1</v>
      </c>
      <c r="AA641" s="96"/>
      <c r="AB641" s="57">
        <f t="shared" si="156"/>
        <v>350000</v>
      </c>
      <c r="AC641" s="87">
        <f>IF(AND(T641&gt;1,T641&lt;=200000000),'[26]Data Base PAKAI (INPUT)'!$E$24,IF(AND(T641&gt;200000000),'[26]Data Base PAKAI (INPUT)'!$M$24))</f>
        <v>4</v>
      </c>
      <c r="AD641" s="87">
        <f>IF(AND(T641&gt;1,T641&lt;=200000000),'[26]Data Base PAKAI (INPUT)'!$F$24,IF(AND(T641&gt;200000000,T641&lt;=1000000000),'[26]Data Base PAKAI (INPUT)'!$V$24,IF(AND(T641&gt;1000000000),'[26]Data Base PAKAI (INPUT)'!$Z$24)))</f>
        <v>1</v>
      </c>
      <c r="AE641" s="87">
        <f t="shared" si="157"/>
        <v>600000</v>
      </c>
      <c r="AF641" s="87">
        <f>IF(AND(T641&gt;1,T641&lt;=1000000000),'[26]Data Base PAKAI (INPUT)'!$E$25,IF(AND(T641&gt;1000000000,T641&lt;=5000000000),'[26]Data Base PAKAI (INPUT)'!$Y$25,IF(AND(T641&gt;5000000000,T641&lt;=10000000000),'[26]Data Base PAKAI (INPUT)'!$AG$25)))</f>
        <v>3</v>
      </c>
      <c r="AG641" s="87">
        <f>IF(AND(T641&gt;1,T641&lt;=100000000),'[26]Data Base PAKAI (INPUT)'!$F$25,IF(AND(T641&gt;100000000,T641&lt;=200000000),'[26]Data Base PAKAI (INPUT)'!$J$25,IF(AND(T641&gt;200000000,T641&lt;=250000000),'[26]Data Base PAKAI (INPUT)'!$N$25,IF(AND(T641&gt;250000000,T641&lt;=500000000),'[26]Data Base PAKAI (INPUT)'!$R$25,IF(AND(T641&gt;500000000,T641&lt;=1000000000),'[26]Data Base PAKAI (INPUT)'!$V$25,IF(AND(T641&gt;1000000000,T641&lt;=2500000000),'[26]Data Base PAKAI (INPUT)'!$Z$25,IF(AND(T641&gt;2500000000,T641&lt;=5000000000),'[26]Data Base PAKAI (INPUT)'!$AD$25,IF(AND(T641&gt;5000000000,T641&lt;=10000000000),'[26]Data Base PAKAI (INPUT)'!AH2113))))))))</f>
        <v>4</v>
      </c>
      <c r="AH641" s="87">
        <f t="shared" si="158"/>
        <v>1800000</v>
      </c>
      <c r="AI641" s="87">
        <f t="shared" si="159"/>
        <v>8000000</v>
      </c>
      <c r="AJ641" s="99">
        <f t="shared" si="160"/>
        <v>8000000</v>
      </c>
      <c r="AK641" s="57"/>
      <c r="AL641" s="57">
        <f t="shared" si="161"/>
        <v>181250000</v>
      </c>
    </row>
    <row r="642" spans="1:38" ht="43.5" thickBot="1" x14ac:dyDescent="0.3">
      <c r="A642" s="90"/>
      <c r="B642" s="90"/>
      <c r="C642" s="90"/>
      <c r="D642" s="90"/>
      <c r="E642" s="90"/>
      <c r="F642" s="90"/>
      <c r="G642" s="91"/>
      <c r="H642" s="91"/>
      <c r="I642" s="92"/>
      <c r="J642" s="110" t="s">
        <v>1224</v>
      </c>
      <c r="K642" s="92" t="s">
        <v>1319</v>
      </c>
      <c r="L642" s="92" t="e">
        <f>INDEX('[26]GELONDONGAN BM POKIR'!$D:$D,MATCH('KEGIATAN DBMSDA 2022'!K642,'[26]GELONDONGAN BM POKIR'!$D:$D,0))</f>
        <v>#N/A</v>
      </c>
      <c r="M642" s="92" t="str">
        <f>K642</f>
        <v>Pengecoran Jalan RW 18 Kel. Perwira</v>
      </c>
      <c r="N642" s="92" t="e">
        <f>INDEX([26]!BARU_1[KELURAHAN],MATCH('KEGIATAN DBMSDA 2022'!K642,[26]!BARU_1[JUDUL],0))</f>
        <v>#REF!</v>
      </c>
      <c r="O642" s="93" t="s">
        <v>201</v>
      </c>
      <c r="P642" s="127" t="s">
        <v>229</v>
      </c>
      <c r="Q642" s="94" t="e">
        <f>#REF!&amp;" "&amp;#REF!</f>
        <v>#REF!</v>
      </c>
      <c r="R642" s="95" t="s">
        <v>66</v>
      </c>
      <c r="S642" s="57"/>
      <c r="T642" s="57">
        <f t="shared" si="162"/>
        <v>200000000</v>
      </c>
      <c r="U642" s="96" t="str">
        <f t="shared" si="155"/>
        <v>PL</v>
      </c>
      <c r="V642" s="57">
        <v>200000000</v>
      </c>
      <c r="W642" s="128" t="s">
        <v>303</v>
      </c>
      <c r="X642" s="129" t="s">
        <v>138</v>
      </c>
      <c r="Y642" s="96" t="s">
        <v>139</v>
      </c>
      <c r="Z642" s="88">
        <v>1</v>
      </c>
      <c r="AA642" s="96"/>
      <c r="AB642" s="57">
        <f t="shared" si="156"/>
        <v>350000</v>
      </c>
      <c r="AC642" s="87">
        <f>IF(AND(T642&gt;1,T642&lt;=200000000),'[26]Data Base PAKAI (INPUT)'!$E$24,IF(AND(T642&gt;200000000),'[26]Data Base PAKAI (INPUT)'!$M$24))</f>
        <v>4</v>
      </c>
      <c r="AD642" s="87">
        <f>IF(AND(T642&gt;1,T642&lt;=200000000),'[26]Data Base PAKAI (INPUT)'!$F$24,IF(AND(T642&gt;200000000,T642&lt;=1000000000),'[26]Data Base PAKAI (INPUT)'!$V$24,IF(AND(T642&gt;1000000000),'[26]Data Base PAKAI (INPUT)'!$Z$24)))</f>
        <v>1</v>
      </c>
      <c r="AE642" s="87">
        <f t="shared" si="157"/>
        <v>600000</v>
      </c>
      <c r="AF642" s="87">
        <f>IF(AND(T642&gt;1,T642&lt;=1000000000),'[26]Data Base PAKAI (INPUT)'!$E$25,IF(AND(T642&gt;1000000000,T642&lt;=5000000000),'[26]Data Base PAKAI (INPUT)'!$Y$25,IF(AND(T642&gt;5000000000,T642&lt;=10000000000),'[26]Data Base PAKAI (INPUT)'!$AG$25)))</f>
        <v>3</v>
      </c>
      <c r="AG642" s="87">
        <f>IF(AND(T642&gt;1,T642&lt;=100000000),'[26]Data Base PAKAI (INPUT)'!$F$25,IF(AND(T642&gt;100000000,T642&lt;=200000000),'[26]Data Base PAKAI (INPUT)'!$J$25,IF(AND(T642&gt;200000000,T642&lt;=250000000),'[26]Data Base PAKAI (INPUT)'!$N$25,IF(AND(T642&gt;250000000,T642&lt;=500000000),'[26]Data Base PAKAI (INPUT)'!$R$25,IF(AND(T642&gt;500000000,T642&lt;=1000000000),'[26]Data Base PAKAI (INPUT)'!$V$25,IF(AND(T642&gt;1000000000,T642&lt;=2500000000),'[26]Data Base PAKAI (INPUT)'!$Z$25,IF(AND(T642&gt;2500000000,T642&lt;=5000000000),'[26]Data Base PAKAI (INPUT)'!$AD$25,IF(AND(T642&gt;5000000000,T642&lt;=10000000000),'[26]Data Base PAKAI (INPUT)'!AH2114))))))))</f>
        <v>4</v>
      </c>
      <c r="AH642" s="87">
        <f t="shared" si="158"/>
        <v>1800000</v>
      </c>
      <c r="AI642" s="87">
        <f t="shared" si="159"/>
        <v>8000000</v>
      </c>
      <c r="AJ642" s="99">
        <f t="shared" si="160"/>
        <v>8000000</v>
      </c>
      <c r="AK642" s="57"/>
      <c r="AL642" s="57">
        <f t="shared" si="161"/>
        <v>181250000</v>
      </c>
    </row>
    <row r="643" spans="1:38" ht="43.5" thickBot="1" x14ac:dyDescent="0.3">
      <c r="A643" s="90"/>
      <c r="B643" s="90"/>
      <c r="C643" s="90"/>
      <c r="D643" s="90"/>
      <c r="E643" s="90"/>
      <c r="F643" s="90"/>
      <c r="G643" s="91"/>
      <c r="H643" s="91"/>
      <c r="I643" s="92"/>
      <c r="J643" s="110" t="s">
        <v>1224</v>
      </c>
      <c r="K643" s="92" t="s">
        <v>1320</v>
      </c>
      <c r="L643" s="92" t="e">
        <f>INDEX('[26]GELONDONGAN BM POKIR'!$D:$D,MATCH('KEGIATAN DBMSDA 2022'!K643,'[26]GELONDONGAN BM POKIR'!$D:$D,0))</f>
        <v>#N/A</v>
      </c>
      <c r="M643" s="92" t="str">
        <f t="shared" ref="M643:M644" si="167">K643</f>
        <v>Pengecoran Jalan Gg. Kodok RT001/004 Kel.Kaliabang Tengah - Kec.Bekasi Utara</v>
      </c>
      <c r="N643" s="92" t="e">
        <f>INDEX([26]!BARU_1[KELURAHAN],MATCH('KEGIATAN DBMSDA 2022'!K643,[26]!BARU_1[JUDUL],0))</f>
        <v>#REF!</v>
      </c>
      <c r="O643" s="93" t="s">
        <v>201</v>
      </c>
      <c r="P643" s="127" t="s">
        <v>229</v>
      </c>
      <c r="Q643" s="94" t="e">
        <f>#REF!&amp;" "&amp;#REF!</f>
        <v>#REF!</v>
      </c>
      <c r="R643" s="95" t="s">
        <v>66</v>
      </c>
      <c r="S643" s="57"/>
      <c r="T643" s="57">
        <f t="shared" si="162"/>
        <v>200000000</v>
      </c>
      <c r="U643" s="96" t="str">
        <f t="shared" si="155"/>
        <v>PL</v>
      </c>
      <c r="V643" s="57">
        <v>200000000</v>
      </c>
      <c r="W643" s="128" t="s">
        <v>303</v>
      </c>
      <c r="X643" s="129" t="s">
        <v>138</v>
      </c>
      <c r="Y643" s="96" t="s">
        <v>139</v>
      </c>
      <c r="Z643" s="88">
        <v>1</v>
      </c>
      <c r="AA643" s="96"/>
      <c r="AB643" s="57">
        <f t="shared" si="156"/>
        <v>350000</v>
      </c>
      <c r="AC643" s="87">
        <f>IF(AND(T643&gt;1,T643&lt;=200000000),'[26]Data Base PAKAI (INPUT)'!$E$24,IF(AND(T643&gt;200000000),'[26]Data Base PAKAI (INPUT)'!$M$24))</f>
        <v>4</v>
      </c>
      <c r="AD643" s="87">
        <f>IF(AND(T643&gt;1,T643&lt;=200000000),'[26]Data Base PAKAI (INPUT)'!$F$24,IF(AND(T643&gt;200000000,T643&lt;=1000000000),'[26]Data Base PAKAI (INPUT)'!$V$24,IF(AND(T643&gt;1000000000),'[26]Data Base PAKAI (INPUT)'!$Z$24)))</f>
        <v>1</v>
      </c>
      <c r="AE643" s="87">
        <f t="shared" si="157"/>
        <v>600000</v>
      </c>
      <c r="AF643" s="87">
        <f>IF(AND(T643&gt;1,T643&lt;=1000000000),'[26]Data Base PAKAI (INPUT)'!$E$25,IF(AND(T643&gt;1000000000,T643&lt;=5000000000),'[26]Data Base PAKAI (INPUT)'!$Y$25,IF(AND(T643&gt;5000000000,T643&lt;=10000000000),'[26]Data Base PAKAI (INPUT)'!$AG$25)))</f>
        <v>3</v>
      </c>
      <c r="AG643" s="87">
        <f>IF(AND(T643&gt;1,T643&lt;=100000000),'[26]Data Base PAKAI (INPUT)'!$F$25,IF(AND(T643&gt;100000000,T643&lt;=200000000),'[26]Data Base PAKAI (INPUT)'!$J$25,IF(AND(T643&gt;200000000,T643&lt;=250000000),'[26]Data Base PAKAI (INPUT)'!$N$25,IF(AND(T643&gt;250000000,T643&lt;=500000000),'[26]Data Base PAKAI (INPUT)'!$R$25,IF(AND(T643&gt;500000000,T643&lt;=1000000000),'[26]Data Base PAKAI (INPUT)'!$V$25,IF(AND(T643&gt;1000000000,T643&lt;=2500000000),'[26]Data Base PAKAI (INPUT)'!$Z$25,IF(AND(T643&gt;2500000000,T643&lt;=5000000000),'[26]Data Base PAKAI (INPUT)'!$AD$25,IF(AND(T643&gt;5000000000,T643&lt;=10000000000),'[26]Data Base PAKAI (INPUT)'!AH2115))))))))</f>
        <v>4</v>
      </c>
      <c r="AH643" s="87">
        <f t="shared" si="158"/>
        <v>1800000</v>
      </c>
      <c r="AI643" s="87">
        <f t="shared" si="159"/>
        <v>8000000</v>
      </c>
      <c r="AJ643" s="99">
        <f t="shared" si="160"/>
        <v>8000000</v>
      </c>
      <c r="AK643" s="57"/>
      <c r="AL643" s="57">
        <f t="shared" si="161"/>
        <v>181250000</v>
      </c>
    </row>
    <row r="644" spans="1:38" ht="43.5" thickBot="1" x14ac:dyDescent="0.3">
      <c r="A644" s="90"/>
      <c r="B644" s="90"/>
      <c r="C644" s="90"/>
      <c r="D644" s="90"/>
      <c r="E644" s="90"/>
      <c r="F644" s="90"/>
      <c r="G644" s="91"/>
      <c r="H644" s="91"/>
      <c r="I644" s="92"/>
      <c r="J644" s="110" t="s">
        <v>1224</v>
      </c>
      <c r="K644" s="92" t="s">
        <v>1321</v>
      </c>
      <c r="L644" s="92" t="e">
        <f>INDEX('[26]GELONDONGAN BM POKIR'!$D:$D,MATCH('KEGIATAN DBMSDA 2022'!K644,'[26]GELONDONGAN BM POKIR'!$D:$D,0))</f>
        <v>#N/A</v>
      </c>
      <c r="M644" s="92" t="str">
        <f t="shared" si="167"/>
        <v>Peningkatan Jalan Perum Alinda Kencana blok F 6.blok I.RT04/21 Kel kali Abang tengah. Rmh alm. Ibu Melin.</v>
      </c>
      <c r="N644" s="92" t="e">
        <f>INDEX([26]!BARU_1[KELURAHAN],MATCH('KEGIATAN DBMSDA 2022'!K644,[26]!BARU_1[JUDUL],0))</f>
        <v>#REF!</v>
      </c>
      <c r="O644" s="93" t="s">
        <v>201</v>
      </c>
      <c r="P644" s="127" t="s">
        <v>229</v>
      </c>
      <c r="Q644" s="94" t="e">
        <f>#REF!&amp;" "&amp;#REF!</f>
        <v>#REF!</v>
      </c>
      <c r="R644" s="95" t="s">
        <v>66</v>
      </c>
      <c r="S644" s="57"/>
      <c r="T644" s="57">
        <f t="shared" si="162"/>
        <v>200000000</v>
      </c>
      <c r="U644" s="96" t="str">
        <f t="shared" si="155"/>
        <v>PL</v>
      </c>
      <c r="V644" s="57">
        <v>200000000</v>
      </c>
      <c r="W644" s="128" t="s">
        <v>303</v>
      </c>
      <c r="X644" s="129" t="s">
        <v>138</v>
      </c>
      <c r="Y644" s="96" t="s">
        <v>139</v>
      </c>
      <c r="Z644" s="88">
        <v>1</v>
      </c>
      <c r="AA644" s="96"/>
      <c r="AB644" s="57">
        <f t="shared" si="156"/>
        <v>350000</v>
      </c>
      <c r="AC644" s="87">
        <f>IF(AND(T644&gt;1,T644&lt;=200000000),'[26]Data Base PAKAI (INPUT)'!$E$24,IF(AND(T644&gt;200000000),'[26]Data Base PAKAI (INPUT)'!$M$24))</f>
        <v>4</v>
      </c>
      <c r="AD644" s="87">
        <f>IF(AND(T644&gt;1,T644&lt;=200000000),'[26]Data Base PAKAI (INPUT)'!$F$24,IF(AND(T644&gt;200000000,T644&lt;=1000000000),'[26]Data Base PAKAI (INPUT)'!$V$24,IF(AND(T644&gt;1000000000),'[26]Data Base PAKAI (INPUT)'!$Z$24)))</f>
        <v>1</v>
      </c>
      <c r="AE644" s="87">
        <f t="shared" si="157"/>
        <v>600000</v>
      </c>
      <c r="AF644" s="87">
        <f>IF(AND(T644&gt;1,T644&lt;=1000000000),'[26]Data Base PAKAI (INPUT)'!$E$25,IF(AND(T644&gt;1000000000,T644&lt;=5000000000),'[26]Data Base PAKAI (INPUT)'!$Y$25,IF(AND(T644&gt;5000000000,T644&lt;=10000000000),'[26]Data Base PAKAI (INPUT)'!$AG$25)))</f>
        <v>3</v>
      </c>
      <c r="AG644" s="87">
        <f>IF(AND(T644&gt;1,T644&lt;=100000000),'[26]Data Base PAKAI (INPUT)'!$F$25,IF(AND(T644&gt;100000000,T644&lt;=200000000),'[26]Data Base PAKAI (INPUT)'!$J$25,IF(AND(T644&gt;200000000,T644&lt;=250000000),'[26]Data Base PAKAI (INPUT)'!$N$25,IF(AND(T644&gt;250000000,T644&lt;=500000000),'[26]Data Base PAKAI (INPUT)'!$R$25,IF(AND(T644&gt;500000000,T644&lt;=1000000000),'[26]Data Base PAKAI (INPUT)'!$V$25,IF(AND(T644&gt;1000000000,T644&lt;=2500000000),'[26]Data Base PAKAI (INPUT)'!$Z$25,IF(AND(T644&gt;2500000000,T644&lt;=5000000000),'[26]Data Base PAKAI (INPUT)'!$AD$25,IF(AND(T644&gt;5000000000,T644&lt;=10000000000),'[26]Data Base PAKAI (INPUT)'!AH2116))))))))</f>
        <v>4</v>
      </c>
      <c r="AH644" s="87">
        <f t="shared" si="158"/>
        <v>1800000</v>
      </c>
      <c r="AI644" s="87">
        <f t="shared" si="159"/>
        <v>8000000</v>
      </c>
      <c r="AJ644" s="99">
        <f t="shared" si="160"/>
        <v>8000000</v>
      </c>
      <c r="AK644" s="57"/>
      <c r="AL644" s="57">
        <f t="shared" si="161"/>
        <v>181250000</v>
      </c>
    </row>
    <row r="645" spans="1:38" ht="43.5" thickBot="1" x14ac:dyDescent="0.3">
      <c r="A645" s="90"/>
      <c r="B645" s="90"/>
      <c r="C645" s="90"/>
      <c r="D645" s="90"/>
      <c r="E645" s="90"/>
      <c r="F645" s="90"/>
      <c r="G645" s="91"/>
      <c r="H645" s="91"/>
      <c r="I645" s="92"/>
      <c r="J645" s="110" t="s">
        <v>1224</v>
      </c>
      <c r="K645" s="92" t="s">
        <v>1322</v>
      </c>
      <c r="L645" s="92" t="e">
        <f>INDEX('[26]GELONDONGAN BM POKIR'!$D:$D,MATCH('KEGIATAN DBMSDA 2022'!K645,'[26]GELONDONGAN BM POKIR'!$D:$D,0))</f>
        <v>#N/A</v>
      </c>
      <c r="M645" s="92" t="str">
        <f t="shared" ref="M645:M648" si="168">$I$545&amp;" "&amp;K645</f>
        <v>Peningkatan Jalan Rt 011/019 Perum Harapan Jaya II, Kota Bekasi, Bekasi Utara, Harapanjaya</v>
      </c>
      <c r="N645" s="92" t="e">
        <f>INDEX([26]!BARU_1[KELURAHAN],MATCH('KEGIATAN DBMSDA 2022'!K645,[26]!BARU_1[JUDUL],0))</f>
        <v>#REF!</v>
      </c>
      <c r="O645" s="93" t="s">
        <v>201</v>
      </c>
      <c r="P645" s="127" t="s">
        <v>1323</v>
      </c>
      <c r="Q645" s="94" t="e">
        <f>#REF!&amp;" "&amp;#REF!</f>
        <v>#REF!</v>
      </c>
      <c r="R645" s="95" t="s">
        <v>66</v>
      </c>
      <c r="S645" s="57"/>
      <c r="T645" s="57">
        <f t="shared" si="162"/>
        <v>500000000</v>
      </c>
      <c r="U645" s="96" t="str">
        <f t="shared" si="155"/>
        <v>LELANG</v>
      </c>
      <c r="V645" s="57">
        <v>500000000</v>
      </c>
      <c r="W645" s="128" t="s">
        <v>455</v>
      </c>
      <c r="X645" s="129" t="s">
        <v>138</v>
      </c>
      <c r="Y645" s="129" t="s">
        <v>139</v>
      </c>
      <c r="Z645" s="88">
        <v>1</v>
      </c>
      <c r="AA645" s="129"/>
      <c r="AB645" s="57">
        <f t="shared" si="156"/>
        <v>750000</v>
      </c>
      <c r="AC645" s="87">
        <f>IF(AND(T645&gt;1,T645&lt;=200000000),'[26]Data Base PAKAI (INPUT)'!$E$24,IF(AND(T645&gt;200000000),'[26]Data Base PAKAI (INPUT)'!$M$24))</f>
        <v>6</v>
      </c>
      <c r="AD645" s="87">
        <f>IF(AND(T645&gt;1,T645&lt;=200000000),'[26]Data Base PAKAI (INPUT)'!$F$24,IF(AND(T645&gt;200000000,T645&lt;=1000000000),'[26]Data Base PAKAI (INPUT)'!$V$24,IF(AND(T645&gt;1000000000),'[26]Data Base PAKAI (INPUT)'!$Z$24)))</f>
        <v>2</v>
      </c>
      <c r="AE645" s="87">
        <f t="shared" si="157"/>
        <v>1800000</v>
      </c>
      <c r="AF645" s="87">
        <f>IF(AND(T645&gt;1,T645&lt;=1000000000),'[26]Data Base PAKAI (INPUT)'!$E$25,IF(AND(T645&gt;1000000000,T645&lt;=5000000000),'[26]Data Base PAKAI (INPUT)'!$Y$25,IF(AND(T645&gt;5000000000,T645&lt;=10000000000),'[26]Data Base PAKAI (INPUT)'!$AG$25)))</f>
        <v>3</v>
      </c>
      <c r="AG645" s="87">
        <f>IF(AND(T645&gt;1,T645&lt;=100000000),'[26]Data Base PAKAI (INPUT)'!$F$25,IF(AND(T645&gt;100000000,T645&lt;=200000000),'[26]Data Base PAKAI (INPUT)'!$J$25,IF(AND(T645&gt;200000000,T645&lt;=250000000),'[26]Data Base PAKAI (INPUT)'!$N$25,IF(AND(T645&gt;250000000,T645&lt;=500000000),'[26]Data Base PAKAI (INPUT)'!$R$25,IF(AND(T645&gt;500000000,T645&lt;=1000000000),'[26]Data Base PAKAI (INPUT)'!$V$25,IF(AND(T645&gt;1000000000,T645&lt;=2500000000),'[26]Data Base PAKAI (INPUT)'!$Z$25,IF(AND(T645&gt;2500000000,T645&lt;=5000000000),'[26]Data Base PAKAI (INPUT)'!$AD$25,IF(AND(T645&gt;5000000000,T645&lt;=10000000000),'[26]Data Base PAKAI (INPUT)'!AH2117))))))))</f>
        <v>6</v>
      </c>
      <c r="AH645" s="87">
        <f t="shared" si="158"/>
        <v>2700000</v>
      </c>
      <c r="AI645" s="87">
        <f t="shared" si="159"/>
        <v>20000000</v>
      </c>
      <c r="AJ645" s="99">
        <f t="shared" si="160"/>
        <v>20000000</v>
      </c>
      <c r="AK645" s="57"/>
      <c r="AL645" s="57">
        <f t="shared" si="161"/>
        <v>454750000</v>
      </c>
    </row>
    <row r="646" spans="1:38" ht="43.5" thickBot="1" x14ac:dyDescent="0.3">
      <c r="A646" s="90"/>
      <c r="B646" s="90"/>
      <c r="C646" s="90"/>
      <c r="D646" s="90"/>
      <c r="E646" s="90"/>
      <c r="F646" s="90"/>
      <c r="G646" s="91"/>
      <c r="H646" s="91"/>
      <c r="I646" s="92"/>
      <c r="J646" s="110" t="s">
        <v>1224</v>
      </c>
      <c r="K646" s="92" t="s">
        <v>1324</v>
      </c>
      <c r="L646" s="92" t="e">
        <f>INDEX('[26]GELONDONGAN BM POKIR'!$D:$D,MATCH('KEGIATAN DBMSDA 2022'!K646,'[26]GELONDONGAN BM POKIR'!$D:$D,0))</f>
        <v>#N/A</v>
      </c>
      <c r="M646" s="92" t="str">
        <f t="shared" si="168"/>
        <v>Peningkatan Jalan Rt 02 &amp; RT 06 RW 19, Kota Bekasi, Bekasi Utara, Harapanjaya</v>
      </c>
      <c r="N646" s="92" t="e">
        <f>INDEX([26]!BARU_1[KELURAHAN],MATCH('KEGIATAN DBMSDA 2022'!K646,[26]!BARU_1[JUDUL],0))</f>
        <v>#REF!</v>
      </c>
      <c r="O646" s="93" t="s">
        <v>201</v>
      </c>
      <c r="P646" s="127" t="s">
        <v>1325</v>
      </c>
      <c r="Q646" s="94" t="e">
        <f>#REF!&amp;" "&amp;#REF!</f>
        <v>#REF!</v>
      </c>
      <c r="R646" s="95" t="s">
        <v>66</v>
      </c>
      <c r="S646" s="57"/>
      <c r="T646" s="57">
        <f t="shared" si="162"/>
        <v>250000000</v>
      </c>
      <c r="U646" s="96" t="str">
        <f t="shared" si="155"/>
        <v>LELANG</v>
      </c>
      <c r="V646" s="57">
        <v>250000000</v>
      </c>
      <c r="W646" s="128" t="s">
        <v>455</v>
      </c>
      <c r="X646" s="129" t="s">
        <v>138</v>
      </c>
      <c r="Y646" s="129" t="s">
        <v>139</v>
      </c>
      <c r="Z646" s="88">
        <v>1</v>
      </c>
      <c r="AA646" s="129"/>
      <c r="AB646" s="57">
        <f t="shared" si="156"/>
        <v>750000</v>
      </c>
      <c r="AC646" s="87">
        <f>IF(AND(T646&gt;1,T646&lt;=200000000),'[26]Data Base PAKAI (INPUT)'!$E$24,IF(AND(T646&gt;200000000),'[26]Data Base PAKAI (INPUT)'!$M$24))</f>
        <v>6</v>
      </c>
      <c r="AD646" s="87">
        <f>IF(AND(T646&gt;1,T646&lt;=200000000),'[26]Data Base PAKAI (INPUT)'!$F$24,IF(AND(T646&gt;200000000,T646&lt;=1000000000),'[26]Data Base PAKAI (INPUT)'!$V$24,IF(AND(T646&gt;1000000000),'[26]Data Base PAKAI (INPUT)'!$Z$24)))</f>
        <v>2</v>
      </c>
      <c r="AE646" s="87">
        <f t="shared" si="157"/>
        <v>1800000</v>
      </c>
      <c r="AF646" s="87">
        <f>IF(AND(T646&gt;1,T646&lt;=1000000000),'[26]Data Base PAKAI (INPUT)'!$E$25,IF(AND(T646&gt;1000000000,T646&lt;=5000000000),'[26]Data Base PAKAI (INPUT)'!$Y$25,IF(AND(T646&gt;5000000000,T646&lt;=10000000000),'[26]Data Base PAKAI (INPUT)'!$AG$25)))</f>
        <v>3</v>
      </c>
      <c r="AG646" s="87">
        <f>IF(AND(T646&gt;1,T646&lt;=100000000),'[26]Data Base PAKAI (INPUT)'!$F$25,IF(AND(T646&gt;100000000,T646&lt;=200000000),'[26]Data Base PAKAI (INPUT)'!$J$25,IF(AND(T646&gt;200000000,T646&lt;=250000000),'[26]Data Base PAKAI (INPUT)'!$N$25,IF(AND(T646&gt;250000000,T646&lt;=500000000),'[26]Data Base PAKAI (INPUT)'!$R$25,IF(AND(T646&gt;500000000,T646&lt;=1000000000),'[26]Data Base PAKAI (INPUT)'!$V$25,IF(AND(T646&gt;1000000000,T646&lt;=2500000000),'[26]Data Base PAKAI (INPUT)'!$Z$25,IF(AND(T646&gt;2500000000,T646&lt;=5000000000),'[26]Data Base PAKAI (INPUT)'!$AD$25,IF(AND(T646&gt;5000000000,T646&lt;=10000000000),'[26]Data Base PAKAI (INPUT)'!AH2118))))))))</f>
        <v>5</v>
      </c>
      <c r="AH646" s="87">
        <f t="shared" si="158"/>
        <v>2250000</v>
      </c>
      <c r="AI646" s="87">
        <f t="shared" si="159"/>
        <v>10000000</v>
      </c>
      <c r="AJ646" s="99">
        <f t="shared" si="160"/>
        <v>10000000</v>
      </c>
      <c r="AK646" s="57"/>
      <c r="AL646" s="57">
        <f t="shared" si="161"/>
        <v>225200000</v>
      </c>
    </row>
    <row r="647" spans="1:38" ht="43.5" thickBot="1" x14ac:dyDescent="0.3">
      <c r="A647" s="90"/>
      <c r="B647" s="90"/>
      <c r="C647" s="90"/>
      <c r="D647" s="90"/>
      <c r="E647" s="90"/>
      <c r="F647" s="90"/>
      <c r="G647" s="91"/>
      <c r="H647" s="91"/>
      <c r="I647" s="92"/>
      <c r="J647" s="110" t="s">
        <v>1224</v>
      </c>
      <c r="K647" s="92" t="s">
        <v>1326</v>
      </c>
      <c r="L647" s="92" t="e">
        <f>INDEX('[26]GELONDONGAN BM POKIR'!$D:$D,MATCH('KEGIATAN DBMSDA 2022'!K647,'[26]GELONDONGAN BM POKIR'!$D:$D,0))</f>
        <v>#N/A</v>
      </c>
      <c r="M647" s="92" t="str">
        <f t="shared" si="168"/>
        <v>Peningkatan Jalan Jalan Sungai Barito RT 08 &amp; RT 09 RW 019 Kel. Harapan Jaya, Kota Bekasi, Bekasi Utara, Harapanjaya</v>
      </c>
      <c r="N647" s="92" t="e">
        <f>INDEX([26]!BARU_1[KELURAHAN],MATCH('KEGIATAN DBMSDA 2022'!K647,[26]!BARU_1[JUDUL],0))</f>
        <v>#REF!</v>
      </c>
      <c r="O647" s="93" t="s">
        <v>201</v>
      </c>
      <c r="P647" s="127" t="s">
        <v>1327</v>
      </c>
      <c r="Q647" s="94" t="e">
        <f>#REF!&amp;" "&amp;#REF!</f>
        <v>#REF!</v>
      </c>
      <c r="R647" s="95" t="s">
        <v>66</v>
      </c>
      <c r="S647" s="57"/>
      <c r="T647" s="57">
        <f t="shared" si="162"/>
        <v>200000000</v>
      </c>
      <c r="U647" s="96" t="str">
        <f t="shared" si="155"/>
        <v>PL</v>
      </c>
      <c r="V647" s="57">
        <v>200000000</v>
      </c>
      <c r="W647" s="128" t="s">
        <v>455</v>
      </c>
      <c r="X647" s="129" t="s">
        <v>138</v>
      </c>
      <c r="Y647" s="96" t="s">
        <v>139</v>
      </c>
      <c r="Z647" s="88">
        <v>1</v>
      </c>
      <c r="AA647" s="96"/>
      <c r="AB647" s="57">
        <f t="shared" si="156"/>
        <v>350000</v>
      </c>
      <c r="AC647" s="87">
        <f>IF(AND(T647&gt;1,T647&lt;=200000000),'[26]Data Base PAKAI (INPUT)'!$E$24,IF(AND(T647&gt;200000000),'[26]Data Base PAKAI (INPUT)'!$M$24))</f>
        <v>4</v>
      </c>
      <c r="AD647" s="87">
        <f>IF(AND(T647&gt;1,T647&lt;=200000000),'[26]Data Base PAKAI (INPUT)'!$F$24,IF(AND(T647&gt;200000000,T647&lt;=1000000000),'[26]Data Base PAKAI (INPUT)'!$V$24,IF(AND(T647&gt;1000000000),'[26]Data Base PAKAI (INPUT)'!$Z$24)))</f>
        <v>1</v>
      </c>
      <c r="AE647" s="87">
        <f t="shared" si="157"/>
        <v>600000</v>
      </c>
      <c r="AF647" s="87">
        <f>IF(AND(T647&gt;1,T647&lt;=1000000000),'[26]Data Base PAKAI (INPUT)'!$E$25,IF(AND(T647&gt;1000000000,T647&lt;=5000000000),'[26]Data Base PAKAI (INPUT)'!$Y$25,IF(AND(T647&gt;5000000000,T647&lt;=10000000000),'[26]Data Base PAKAI (INPUT)'!$AG$25)))</f>
        <v>3</v>
      </c>
      <c r="AG647" s="87">
        <f>IF(AND(T647&gt;1,T647&lt;=100000000),'[26]Data Base PAKAI (INPUT)'!$F$25,IF(AND(T647&gt;100000000,T647&lt;=200000000),'[26]Data Base PAKAI (INPUT)'!$J$25,IF(AND(T647&gt;200000000,T647&lt;=250000000),'[26]Data Base PAKAI (INPUT)'!$N$25,IF(AND(T647&gt;250000000,T647&lt;=500000000),'[26]Data Base PAKAI (INPUT)'!$R$25,IF(AND(T647&gt;500000000,T647&lt;=1000000000),'[26]Data Base PAKAI (INPUT)'!$V$25,IF(AND(T647&gt;1000000000,T647&lt;=2500000000),'[26]Data Base PAKAI (INPUT)'!$Z$25,IF(AND(T647&gt;2500000000,T647&lt;=5000000000),'[26]Data Base PAKAI (INPUT)'!$AD$25,IF(AND(T647&gt;5000000000,T647&lt;=10000000000),'[26]Data Base PAKAI (INPUT)'!AH2119))))))))</f>
        <v>4</v>
      </c>
      <c r="AH647" s="87">
        <f t="shared" si="158"/>
        <v>1800000</v>
      </c>
      <c r="AI647" s="87">
        <f t="shared" si="159"/>
        <v>8000000</v>
      </c>
      <c r="AJ647" s="99">
        <f t="shared" si="160"/>
        <v>8000000</v>
      </c>
      <c r="AK647" s="57"/>
      <c r="AL647" s="57">
        <f t="shared" si="161"/>
        <v>181250000</v>
      </c>
    </row>
    <row r="648" spans="1:38" ht="43.5" thickBot="1" x14ac:dyDescent="0.3">
      <c r="A648" s="90"/>
      <c r="B648" s="90"/>
      <c r="C648" s="90"/>
      <c r="D648" s="90"/>
      <c r="E648" s="90"/>
      <c r="F648" s="90"/>
      <c r="G648" s="91"/>
      <c r="H648" s="91"/>
      <c r="I648" s="92"/>
      <c r="J648" s="110" t="s">
        <v>1224</v>
      </c>
      <c r="K648" s="92" t="s">
        <v>1328</v>
      </c>
      <c r="L648" s="92" t="e">
        <f>INDEX('[26]GELONDONGAN BM POKIR'!$D:$D,MATCH('KEGIATAN DBMSDA 2022'!K648,'[26]GELONDONGAN BM POKIR'!$D:$D,0))</f>
        <v>#N/A</v>
      </c>
      <c r="M648" s="92" t="str">
        <f t="shared" si="168"/>
        <v>Peningkatan Jalan Jl. Sungai Musi Blok D RT 01 RW 019 Kel. Harapan Jaya, Kota Bekasi, Bekasi Utara, Harapanjaya</v>
      </c>
      <c r="N648" s="92" t="e">
        <f>INDEX([26]!BARU_1[KELURAHAN],MATCH('KEGIATAN DBMSDA 2022'!K648,[26]!BARU_1[JUDUL],0))</f>
        <v>#REF!</v>
      </c>
      <c r="O648" s="93" t="s">
        <v>201</v>
      </c>
      <c r="P648" s="127" t="s">
        <v>1285</v>
      </c>
      <c r="Q648" s="94" t="e">
        <f>#REF!&amp;" "&amp;#REF!</f>
        <v>#REF!</v>
      </c>
      <c r="R648" s="95" t="s">
        <v>66</v>
      </c>
      <c r="S648" s="57"/>
      <c r="T648" s="57">
        <f t="shared" si="162"/>
        <v>450000000</v>
      </c>
      <c r="U648" s="96" t="str">
        <f t="shared" si="155"/>
        <v>LELANG</v>
      </c>
      <c r="V648" s="57">
        <v>450000000</v>
      </c>
      <c r="W648" s="128" t="s">
        <v>455</v>
      </c>
      <c r="X648" s="129" t="s">
        <v>138</v>
      </c>
      <c r="Y648" s="129" t="s">
        <v>139</v>
      </c>
      <c r="Z648" s="88">
        <v>1</v>
      </c>
      <c r="AA648" s="129"/>
      <c r="AB648" s="57">
        <f t="shared" si="156"/>
        <v>750000</v>
      </c>
      <c r="AC648" s="87">
        <f>IF(AND(T648&gt;1,T648&lt;=200000000),'[26]Data Base PAKAI (INPUT)'!$E$24,IF(AND(T648&gt;200000000),'[26]Data Base PAKAI (INPUT)'!$M$24))</f>
        <v>6</v>
      </c>
      <c r="AD648" s="87">
        <f>IF(AND(T648&gt;1,T648&lt;=200000000),'[26]Data Base PAKAI (INPUT)'!$F$24,IF(AND(T648&gt;200000000,T648&lt;=1000000000),'[26]Data Base PAKAI (INPUT)'!$V$24,IF(AND(T648&gt;1000000000),'[26]Data Base PAKAI (INPUT)'!$Z$24)))</f>
        <v>2</v>
      </c>
      <c r="AE648" s="87">
        <f t="shared" si="157"/>
        <v>1800000</v>
      </c>
      <c r="AF648" s="87">
        <f>IF(AND(T648&gt;1,T648&lt;=1000000000),'[26]Data Base PAKAI (INPUT)'!$E$25,IF(AND(T648&gt;1000000000,T648&lt;=5000000000),'[26]Data Base PAKAI (INPUT)'!$Y$25,IF(AND(T648&gt;5000000000,T648&lt;=10000000000),'[26]Data Base PAKAI (INPUT)'!$AG$25)))</f>
        <v>3</v>
      </c>
      <c r="AG648" s="87">
        <f>IF(AND(T648&gt;1,T648&lt;=100000000),'[26]Data Base PAKAI (INPUT)'!$F$25,IF(AND(T648&gt;100000000,T648&lt;=200000000),'[26]Data Base PAKAI (INPUT)'!$J$25,IF(AND(T648&gt;200000000,T648&lt;=250000000),'[26]Data Base PAKAI (INPUT)'!$N$25,IF(AND(T648&gt;250000000,T648&lt;=500000000),'[26]Data Base PAKAI (INPUT)'!$R$25,IF(AND(T648&gt;500000000,T648&lt;=1000000000),'[26]Data Base PAKAI (INPUT)'!$V$25,IF(AND(T648&gt;1000000000,T648&lt;=2500000000),'[26]Data Base PAKAI (INPUT)'!$Z$25,IF(AND(T648&gt;2500000000,T648&lt;=5000000000),'[26]Data Base PAKAI (INPUT)'!$AD$25,IF(AND(T648&gt;5000000000,T648&lt;=10000000000),'[26]Data Base PAKAI (INPUT)'!AH2120))))))))</f>
        <v>6</v>
      </c>
      <c r="AH648" s="87">
        <f t="shared" si="158"/>
        <v>2700000</v>
      </c>
      <c r="AI648" s="87">
        <f t="shared" si="159"/>
        <v>18000000</v>
      </c>
      <c r="AJ648" s="99">
        <f t="shared" si="160"/>
        <v>18000000</v>
      </c>
      <c r="AK648" s="57"/>
      <c r="AL648" s="57">
        <f t="shared" si="161"/>
        <v>408750000</v>
      </c>
    </row>
    <row r="649" spans="1:38" ht="43.5" thickBot="1" x14ac:dyDescent="0.3">
      <c r="A649" s="90"/>
      <c r="B649" s="90"/>
      <c r="C649" s="90"/>
      <c r="D649" s="90"/>
      <c r="E649" s="90"/>
      <c r="F649" s="90"/>
      <c r="G649" s="91"/>
      <c r="H649" s="91"/>
      <c r="I649" s="92"/>
      <c r="J649" s="110" t="s">
        <v>1224</v>
      </c>
      <c r="K649" s="92" t="s">
        <v>1329</v>
      </c>
      <c r="L649" s="92" t="e">
        <f>INDEX('[26]GELONDONGAN BM POKIR'!$D:$D,MATCH('KEGIATAN DBMSDA 2022'!K649,'[26]GELONDONGAN BM POKIR'!$D:$D,0))</f>
        <v>#N/A</v>
      </c>
      <c r="M649" s="92" t="str">
        <f>K649</f>
        <v>Pengaspalan dilingkungan RW 24 Kel.Harapan Jaya</v>
      </c>
      <c r="N649" s="92" t="e">
        <f>INDEX([26]!BARU_1[KELURAHAN],MATCH('KEGIATAN DBMSDA 2022'!K649,[26]!BARU_1[JUDUL],0))</f>
        <v>#REF!</v>
      </c>
      <c r="O649" s="93" t="s">
        <v>201</v>
      </c>
      <c r="P649" s="127" t="s">
        <v>1330</v>
      </c>
      <c r="Q649" s="94" t="e">
        <f>#REF!&amp;" "&amp;#REF!</f>
        <v>#REF!</v>
      </c>
      <c r="R649" s="95" t="s">
        <v>66</v>
      </c>
      <c r="S649" s="57"/>
      <c r="T649" s="57">
        <f t="shared" si="162"/>
        <v>500000000</v>
      </c>
      <c r="U649" s="96" t="str">
        <f t="shared" si="155"/>
        <v>LELANG</v>
      </c>
      <c r="V649" s="57">
        <v>500000000</v>
      </c>
      <c r="W649" s="128" t="s">
        <v>455</v>
      </c>
      <c r="X649" s="129" t="s">
        <v>138</v>
      </c>
      <c r="Y649" s="129" t="s">
        <v>139</v>
      </c>
      <c r="Z649" s="88">
        <v>1</v>
      </c>
      <c r="AA649" s="129"/>
      <c r="AB649" s="57">
        <f t="shared" si="156"/>
        <v>750000</v>
      </c>
      <c r="AC649" s="87">
        <f>IF(AND(T649&gt;1,T649&lt;=200000000),'[26]Data Base PAKAI (INPUT)'!$E$24,IF(AND(T649&gt;200000000),'[26]Data Base PAKAI (INPUT)'!$M$24))</f>
        <v>6</v>
      </c>
      <c r="AD649" s="87">
        <f>IF(AND(T649&gt;1,T649&lt;=200000000),'[26]Data Base PAKAI (INPUT)'!$F$24,IF(AND(T649&gt;200000000,T649&lt;=1000000000),'[26]Data Base PAKAI (INPUT)'!$V$24,IF(AND(T649&gt;1000000000),'[26]Data Base PAKAI (INPUT)'!$Z$24)))</f>
        <v>2</v>
      </c>
      <c r="AE649" s="87">
        <f t="shared" si="157"/>
        <v>1800000</v>
      </c>
      <c r="AF649" s="87">
        <f>IF(AND(T649&gt;1,T649&lt;=1000000000),'[26]Data Base PAKAI (INPUT)'!$E$25,IF(AND(T649&gt;1000000000,T649&lt;=5000000000),'[26]Data Base PAKAI (INPUT)'!$Y$25,IF(AND(T649&gt;5000000000,T649&lt;=10000000000),'[26]Data Base PAKAI (INPUT)'!$AG$25)))</f>
        <v>3</v>
      </c>
      <c r="AG649" s="87">
        <f>IF(AND(T649&gt;1,T649&lt;=100000000),'[26]Data Base PAKAI (INPUT)'!$F$25,IF(AND(T649&gt;100000000,T649&lt;=200000000),'[26]Data Base PAKAI (INPUT)'!$J$25,IF(AND(T649&gt;200000000,T649&lt;=250000000),'[26]Data Base PAKAI (INPUT)'!$N$25,IF(AND(T649&gt;250000000,T649&lt;=500000000),'[26]Data Base PAKAI (INPUT)'!$R$25,IF(AND(T649&gt;500000000,T649&lt;=1000000000),'[26]Data Base PAKAI (INPUT)'!$V$25,IF(AND(T649&gt;1000000000,T649&lt;=2500000000),'[26]Data Base PAKAI (INPUT)'!$Z$25,IF(AND(T649&gt;2500000000,T649&lt;=5000000000),'[26]Data Base PAKAI (INPUT)'!$AD$25,IF(AND(T649&gt;5000000000,T649&lt;=10000000000),'[26]Data Base PAKAI (INPUT)'!AH2121))))))))</f>
        <v>6</v>
      </c>
      <c r="AH649" s="87">
        <f t="shared" si="158"/>
        <v>2700000</v>
      </c>
      <c r="AI649" s="87">
        <f t="shared" si="159"/>
        <v>20000000</v>
      </c>
      <c r="AJ649" s="99">
        <f t="shared" si="160"/>
        <v>20000000</v>
      </c>
      <c r="AK649" s="57"/>
      <c r="AL649" s="57">
        <f t="shared" si="161"/>
        <v>454750000</v>
      </c>
    </row>
    <row r="650" spans="1:38" ht="43.5" thickBot="1" x14ac:dyDescent="0.3">
      <c r="A650" s="90"/>
      <c r="B650" s="90"/>
      <c r="C650" s="90"/>
      <c r="D650" s="90"/>
      <c r="E650" s="90"/>
      <c r="F650" s="90"/>
      <c r="G650" s="91"/>
      <c r="H650" s="91"/>
      <c r="I650" s="92"/>
      <c r="J650" s="110" t="s">
        <v>1224</v>
      </c>
      <c r="K650" s="92" t="s">
        <v>1331</v>
      </c>
      <c r="L650" s="92" t="e">
        <f>INDEX('[26]GELONDONGAN BM POKIR'!$D:$D,MATCH('KEGIATAN DBMSDA 2022'!K650,'[26]GELONDONGAN BM POKIR'!$D:$D,0))</f>
        <v>#N/A</v>
      </c>
      <c r="M650" s="92" t="str">
        <f t="shared" ref="M650:M654" si="169">K650</f>
        <v>Pengaspalan di Jl. Gundasari 1, 2, 3 RT 07 RW 17 Kel Harapan Jaya</v>
      </c>
      <c r="N650" s="92" t="e">
        <f>INDEX([26]!BARU_1[KELURAHAN],MATCH('KEGIATAN DBMSDA 2022'!K650,[26]!BARU_1[JUDUL],0))</f>
        <v>#REF!</v>
      </c>
      <c r="O650" s="93" t="s">
        <v>201</v>
      </c>
      <c r="P650" s="127" t="s">
        <v>1323</v>
      </c>
      <c r="Q650" s="94" t="e">
        <f>#REF!&amp;" "&amp;#REF!</f>
        <v>#REF!</v>
      </c>
      <c r="R650" s="95" t="s">
        <v>66</v>
      </c>
      <c r="S650" s="57"/>
      <c r="T650" s="57">
        <f t="shared" si="162"/>
        <v>350000000</v>
      </c>
      <c r="U650" s="96" t="str">
        <f t="shared" si="155"/>
        <v>LELANG</v>
      </c>
      <c r="V650" s="57">
        <v>350000000</v>
      </c>
      <c r="W650" s="128" t="s">
        <v>455</v>
      </c>
      <c r="X650" s="129" t="s">
        <v>138</v>
      </c>
      <c r="Y650" s="129" t="s">
        <v>139</v>
      </c>
      <c r="Z650" s="88">
        <v>1</v>
      </c>
      <c r="AA650" s="129"/>
      <c r="AB650" s="57">
        <f t="shared" si="156"/>
        <v>750000</v>
      </c>
      <c r="AC650" s="87">
        <f>IF(AND(T650&gt;1,T650&lt;=200000000),'[26]Data Base PAKAI (INPUT)'!$E$24,IF(AND(T650&gt;200000000),'[26]Data Base PAKAI (INPUT)'!$M$24))</f>
        <v>6</v>
      </c>
      <c r="AD650" s="87">
        <f>IF(AND(T650&gt;1,T650&lt;=200000000),'[26]Data Base PAKAI (INPUT)'!$F$24,IF(AND(T650&gt;200000000,T650&lt;=1000000000),'[26]Data Base PAKAI (INPUT)'!$V$24,IF(AND(T650&gt;1000000000),'[26]Data Base PAKAI (INPUT)'!$Z$24)))</f>
        <v>2</v>
      </c>
      <c r="AE650" s="87">
        <f t="shared" si="157"/>
        <v>1800000</v>
      </c>
      <c r="AF650" s="87">
        <f>IF(AND(T650&gt;1,T650&lt;=1000000000),'[26]Data Base PAKAI (INPUT)'!$E$25,IF(AND(T650&gt;1000000000,T650&lt;=5000000000),'[26]Data Base PAKAI (INPUT)'!$Y$25,IF(AND(T650&gt;5000000000,T650&lt;=10000000000),'[26]Data Base PAKAI (INPUT)'!$AG$25)))</f>
        <v>3</v>
      </c>
      <c r="AG650" s="87">
        <f>IF(AND(T650&gt;1,T650&lt;=100000000),'[26]Data Base PAKAI (INPUT)'!$F$25,IF(AND(T650&gt;100000000,T650&lt;=200000000),'[26]Data Base PAKAI (INPUT)'!$J$25,IF(AND(T650&gt;200000000,T650&lt;=250000000),'[26]Data Base PAKAI (INPUT)'!$N$25,IF(AND(T650&gt;250000000,T650&lt;=500000000),'[26]Data Base PAKAI (INPUT)'!$R$25,IF(AND(T650&gt;500000000,T650&lt;=1000000000),'[26]Data Base PAKAI (INPUT)'!$V$25,IF(AND(T650&gt;1000000000,T650&lt;=2500000000),'[26]Data Base PAKAI (INPUT)'!$Z$25,IF(AND(T650&gt;2500000000,T650&lt;=5000000000),'[26]Data Base PAKAI (INPUT)'!$AD$25,IF(AND(T650&gt;5000000000,T650&lt;=10000000000),'[26]Data Base PAKAI (INPUT)'!AH2122))))))))</f>
        <v>6</v>
      </c>
      <c r="AH650" s="87">
        <f t="shared" si="158"/>
        <v>2700000</v>
      </c>
      <c r="AI650" s="87">
        <f t="shared" si="159"/>
        <v>14000000</v>
      </c>
      <c r="AJ650" s="99">
        <f t="shared" si="160"/>
        <v>14000000</v>
      </c>
      <c r="AK650" s="57"/>
      <c r="AL650" s="57">
        <f t="shared" si="161"/>
        <v>316750000</v>
      </c>
    </row>
    <row r="651" spans="1:38" ht="43.5" thickBot="1" x14ac:dyDescent="0.3">
      <c r="A651" s="90"/>
      <c r="B651" s="90"/>
      <c r="C651" s="90"/>
      <c r="D651" s="90"/>
      <c r="E651" s="90"/>
      <c r="F651" s="90"/>
      <c r="G651" s="91"/>
      <c r="H651" s="91"/>
      <c r="I651" s="92"/>
      <c r="J651" s="110" t="s">
        <v>1224</v>
      </c>
      <c r="K651" s="92" t="s">
        <v>1332</v>
      </c>
      <c r="L651" s="92" t="e">
        <f>INDEX('[26]GELONDONGAN BM POKIR'!$D:$D,MATCH('KEGIATAN DBMSDA 2022'!K651,'[26]GELONDONGAN BM POKIR'!$D:$D,0))</f>
        <v>#N/A</v>
      </c>
      <c r="M651" s="92" t="s">
        <v>1333</v>
      </c>
      <c r="N651" s="92" t="e">
        <f>INDEX([26]!BARU_1[KELURAHAN],MATCH('KEGIATAN DBMSDA 2022'!K651,[26]!BARU_1[JUDUL],0))</f>
        <v>#REF!</v>
      </c>
      <c r="O651" s="93" t="s">
        <v>264</v>
      </c>
      <c r="P651" s="127" t="s">
        <v>1334</v>
      </c>
      <c r="Q651" s="94" t="e">
        <f>#REF!&amp;" "&amp;#REF!</f>
        <v>#REF!</v>
      </c>
      <c r="R651" s="95" t="s">
        <v>66</v>
      </c>
      <c r="S651" s="57"/>
      <c r="T651" s="57">
        <f t="shared" si="162"/>
        <v>250000000</v>
      </c>
      <c r="U651" s="96" t="str">
        <f t="shared" si="155"/>
        <v>LELANG</v>
      </c>
      <c r="V651" s="57">
        <v>250000000</v>
      </c>
      <c r="W651" s="128" t="s">
        <v>459</v>
      </c>
      <c r="X651" s="129" t="s">
        <v>146</v>
      </c>
      <c r="Y651" s="129" t="s">
        <v>139</v>
      </c>
      <c r="Z651" s="88">
        <v>1</v>
      </c>
      <c r="AA651" s="129"/>
      <c r="AB651" s="57">
        <f t="shared" si="156"/>
        <v>750000</v>
      </c>
      <c r="AC651" s="87">
        <f>IF(AND(T651&gt;1,T651&lt;=200000000),'[26]Data Base PAKAI (INPUT)'!$E$24,IF(AND(T651&gt;200000000),'[26]Data Base PAKAI (INPUT)'!$M$24))</f>
        <v>6</v>
      </c>
      <c r="AD651" s="87">
        <f>IF(AND(T651&gt;1,T651&lt;=200000000),'[26]Data Base PAKAI (INPUT)'!$F$24,IF(AND(T651&gt;200000000,T651&lt;=1000000000),'[26]Data Base PAKAI (INPUT)'!$V$24,IF(AND(T651&gt;1000000000),'[26]Data Base PAKAI (INPUT)'!$Z$24)))</f>
        <v>2</v>
      </c>
      <c r="AE651" s="87">
        <f t="shared" si="157"/>
        <v>1800000</v>
      </c>
      <c r="AF651" s="87">
        <f>IF(AND(T651&gt;1,T651&lt;=1000000000),'[26]Data Base PAKAI (INPUT)'!$E$25,IF(AND(T651&gt;1000000000,T651&lt;=5000000000),'[26]Data Base PAKAI (INPUT)'!$Y$25,IF(AND(T651&gt;5000000000,T651&lt;=10000000000),'[26]Data Base PAKAI (INPUT)'!$AG$25)))</f>
        <v>3</v>
      </c>
      <c r="AG651" s="87">
        <f>IF(AND(T651&gt;1,T651&lt;=100000000),'[26]Data Base PAKAI (INPUT)'!$F$25,IF(AND(T651&gt;100000000,T651&lt;=200000000),'[26]Data Base PAKAI (INPUT)'!$J$25,IF(AND(T651&gt;200000000,T651&lt;=250000000),'[26]Data Base PAKAI (INPUT)'!$N$25,IF(AND(T651&gt;250000000,T651&lt;=500000000),'[26]Data Base PAKAI (INPUT)'!$R$25,IF(AND(T651&gt;500000000,T651&lt;=1000000000),'[26]Data Base PAKAI (INPUT)'!$V$25,IF(AND(T651&gt;1000000000,T651&lt;=2500000000),'[26]Data Base PAKAI (INPUT)'!$Z$25,IF(AND(T651&gt;2500000000,T651&lt;=5000000000),'[26]Data Base PAKAI (INPUT)'!$AD$25,IF(AND(T651&gt;5000000000,T651&lt;=10000000000),'[26]Data Base PAKAI (INPUT)'!AH2123))))))))</f>
        <v>5</v>
      </c>
      <c r="AH651" s="87">
        <f t="shared" si="158"/>
        <v>2250000</v>
      </c>
      <c r="AI651" s="87">
        <f t="shared" si="159"/>
        <v>10000000</v>
      </c>
      <c r="AJ651" s="99">
        <f t="shared" si="160"/>
        <v>10000000</v>
      </c>
      <c r="AK651" s="57"/>
      <c r="AL651" s="57">
        <f t="shared" si="161"/>
        <v>225200000</v>
      </c>
    </row>
    <row r="652" spans="1:38" ht="43.5" thickBot="1" x14ac:dyDescent="0.3">
      <c r="A652" s="90"/>
      <c r="B652" s="90"/>
      <c r="C652" s="90"/>
      <c r="D652" s="90"/>
      <c r="E652" s="90"/>
      <c r="F652" s="90"/>
      <c r="G652" s="91"/>
      <c r="H652" s="91"/>
      <c r="I652" s="92"/>
      <c r="J652" s="110" t="s">
        <v>1224</v>
      </c>
      <c r="K652" s="92" t="s">
        <v>1335</v>
      </c>
      <c r="L652" s="92" t="e">
        <f>INDEX('[26]GELONDONGAN BM POKIR'!$D:$D,MATCH('KEGIATAN DBMSDA 2022'!K652,'[26]GELONDONGAN BM POKIR'!$D:$D,0))</f>
        <v>#N/A</v>
      </c>
      <c r="M652" s="92" t="str">
        <f t="shared" si="169"/>
        <v>Lanjutan Pengaspalan Jl. Pepaya Rt. 002/003, Kota Bekasi, Bekasi Timur, Durenjaya</v>
      </c>
      <c r="N652" s="92" t="e">
        <f>INDEX([26]!BARU_1[KELURAHAN],MATCH('KEGIATAN DBMSDA 2022'!K652,[26]!BARU_1[JUDUL],0))</f>
        <v>#REF!</v>
      </c>
      <c r="O652" s="93" t="s">
        <v>264</v>
      </c>
      <c r="P652" s="127" t="s">
        <v>1336</v>
      </c>
      <c r="Q652" s="94" t="e">
        <f>#REF!&amp;" "&amp;#REF!</f>
        <v>#REF!</v>
      </c>
      <c r="R652" s="95" t="s">
        <v>66</v>
      </c>
      <c r="S652" s="57"/>
      <c r="T652" s="57">
        <f t="shared" si="162"/>
        <v>150000000</v>
      </c>
      <c r="U652" s="96" t="str">
        <f t="shared" si="155"/>
        <v>PL</v>
      </c>
      <c r="V652" s="57">
        <v>150000000</v>
      </c>
      <c r="W652" s="128" t="s">
        <v>459</v>
      </c>
      <c r="X652" s="129" t="s">
        <v>146</v>
      </c>
      <c r="Y652" s="96" t="s">
        <v>139</v>
      </c>
      <c r="Z652" s="88">
        <v>1</v>
      </c>
      <c r="AA652" s="96"/>
      <c r="AB652" s="57">
        <f t="shared" si="156"/>
        <v>350000</v>
      </c>
      <c r="AC652" s="87">
        <f>IF(AND(T652&gt;1,T652&lt;=200000000),'[26]Data Base PAKAI (INPUT)'!$E$24,IF(AND(T652&gt;200000000),'[26]Data Base PAKAI (INPUT)'!$M$24))</f>
        <v>4</v>
      </c>
      <c r="AD652" s="87">
        <f>IF(AND(T652&gt;1,T652&lt;=200000000),'[26]Data Base PAKAI (INPUT)'!$F$24,IF(AND(T652&gt;200000000,T652&lt;=1000000000),'[26]Data Base PAKAI (INPUT)'!$V$24,IF(AND(T652&gt;1000000000),'[26]Data Base PAKAI (INPUT)'!$Z$24)))</f>
        <v>1</v>
      </c>
      <c r="AE652" s="87">
        <f t="shared" si="157"/>
        <v>600000</v>
      </c>
      <c r="AF652" s="87">
        <f>IF(AND(T652&gt;1,T652&lt;=1000000000),'[26]Data Base PAKAI (INPUT)'!$E$25,IF(AND(T652&gt;1000000000,T652&lt;=5000000000),'[26]Data Base PAKAI (INPUT)'!$Y$25,IF(AND(T652&gt;5000000000,T652&lt;=10000000000),'[26]Data Base PAKAI (INPUT)'!$AG$25)))</f>
        <v>3</v>
      </c>
      <c r="AG652" s="87">
        <f>IF(AND(T652&gt;1,T652&lt;=100000000),'[26]Data Base PAKAI (INPUT)'!$F$25,IF(AND(T652&gt;100000000,T652&lt;=200000000),'[26]Data Base PAKAI (INPUT)'!$J$25,IF(AND(T652&gt;200000000,T652&lt;=250000000),'[26]Data Base PAKAI (INPUT)'!$N$25,IF(AND(T652&gt;250000000,T652&lt;=500000000),'[26]Data Base PAKAI (INPUT)'!$R$25,IF(AND(T652&gt;500000000,T652&lt;=1000000000),'[26]Data Base PAKAI (INPUT)'!$V$25,IF(AND(T652&gt;1000000000,T652&lt;=2500000000),'[26]Data Base PAKAI (INPUT)'!$Z$25,IF(AND(T652&gt;2500000000,T652&lt;=5000000000),'[26]Data Base PAKAI (INPUT)'!$AD$25,IF(AND(T652&gt;5000000000,T652&lt;=10000000000),'[26]Data Base PAKAI (INPUT)'!AH2124))))))))</f>
        <v>4</v>
      </c>
      <c r="AH652" s="87">
        <f t="shared" si="158"/>
        <v>1800000</v>
      </c>
      <c r="AI652" s="87">
        <f t="shared" si="159"/>
        <v>6000000</v>
      </c>
      <c r="AJ652" s="99">
        <f t="shared" si="160"/>
        <v>6000000</v>
      </c>
      <c r="AK652" s="57"/>
      <c r="AL652" s="57">
        <f t="shared" si="161"/>
        <v>135250000</v>
      </c>
    </row>
    <row r="653" spans="1:38" ht="57.75" thickBot="1" x14ac:dyDescent="0.3">
      <c r="A653" s="90"/>
      <c r="B653" s="90"/>
      <c r="C653" s="90"/>
      <c r="D653" s="90"/>
      <c r="E653" s="90"/>
      <c r="F653" s="90"/>
      <c r="G653" s="91"/>
      <c r="H653" s="91"/>
      <c r="I653" s="92"/>
      <c r="J653" s="110" t="s">
        <v>1224</v>
      </c>
      <c r="K653" s="92" t="s">
        <v>1337</v>
      </c>
      <c r="L653" s="92" t="e">
        <f>INDEX('[26]GELONDONGAN BM POKIR'!$D:$D,MATCH('KEGIATAN DBMSDA 2022'!K653,'[26]GELONDONGAN BM POKIR'!$D:$D,0))</f>
        <v>#N/A</v>
      </c>
      <c r="M653" s="92" t="str">
        <f t="shared" si="169"/>
        <v>Perbaikan Jln. Mahoni  Rt 001/09 Kel.Bekasi  Jaya Kec.Bekasi  Timur, Kota Bekasi, Bekasi Timur,
Bekasijaya</v>
      </c>
      <c r="N653" s="92" t="e">
        <f>INDEX([26]!BARU_1[KELURAHAN],MATCH('KEGIATAN DBMSDA 2022'!K653,[26]!BARU_1[JUDUL],0))</f>
        <v>#REF!</v>
      </c>
      <c r="O653" s="93" t="s">
        <v>264</v>
      </c>
      <c r="P653" s="127" t="s">
        <v>596</v>
      </c>
      <c r="Q653" s="94" t="e">
        <f>#REF!&amp;" "&amp;#REF!</f>
        <v>#REF!</v>
      </c>
      <c r="R653" s="95" t="s">
        <v>66</v>
      </c>
      <c r="S653" s="57"/>
      <c r="T653" s="57">
        <f t="shared" si="162"/>
        <v>175000000</v>
      </c>
      <c r="U653" s="96" t="str">
        <f t="shared" si="155"/>
        <v>PL</v>
      </c>
      <c r="V653" s="57">
        <v>175000000</v>
      </c>
      <c r="W653" s="128" t="s">
        <v>459</v>
      </c>
      <c r="X653" s="129" t="s">
        <v>146</v>
      </c>
      <c r="Y653" s="96" t="s">
        <v>139</v>
      </c>
      <c r="Z653" s="88">
        <v>1</v>
      </c>
      <c r="AA653" s="96"/>
      <c r="AB653" s="57">
        <f t="shared" si="156"/>
        <v>350000</v>
      </c>
      <c r="AC653" s="87">
        <f>IF(AND(T653&gt;1,T653&lt;=200000000),'[26]Data Base PAKAI (INPUT)'!$E$24,IF(AND(T653&gt;200000000),'[26]Data Base PAKAI (INPUT)'!$M$24))</f>
        <v>4</v>
      </c>
      <c r="AD653" s="87">
        <f>IF(AND(T653&gt;1,T653&lt;=200000000),'[26]Data Base PAKAI (INPUT)'!$F$24,IF(AND(T653&gt;200000000,T653&lt;=1000000000),'[26]Data Base PAKAI (INPUT)'!$V$24,IF(AND(T653&gt;1000000000),'[26]Data Base PAKAI (INPUT)'!$Z$24)))</f>
        <v>1</v>
      </c>
      <c r="AE653" s="87">
        <f t="shared" si="157"/>
        <v>600000</v>
      </c>
      <c r="AF653" s="87">
        <f>IF(AND(T653&gt;1,T653&lt;=1000000000),'[26]Data Base PAKAI (INPUT)'!$E$25,IF(AND(T653&gt;1000000000,T653&lt;=5000000000),'[26]Data Base PAKAI (INPUT)'!$Y$25,IF(AND(T653&gt;5000000000,T653&lt;=10000000000),'[26]Data Base PAKAI (INPUT)'!$AG$25)))</f>
        <v>3</v>
      </c>
      <c r="AG653" s="87">
        <f>IF(AND(T653&gt;1,T653&lt;=100000000),'[26]Data Base PAKAI (INPUT)'!$F$25,IF(AND(T653&gt;100000000,T653&lt;=200000000),'[26]Data Base PAKAI (INPUT)'!$J$25,IF(AND(T653&gt;200000000,T653&lt;=250000000),'[26]Data Base PAKAI (INPUT)'!$N$25,IF(AND(T653&gt;250000000,T653&lt;=500000000),'[26]Data Base PAKAI (INPUT)'!$R$25,IF(AND(T653&gt;500000000,T653&lt;=1000000000),'[26]Data Base PAKAI (INPUT)'!$V$25,IF(AND(T653&gt;1000000000,T653&lt;=2500000000),'[26]Data Base PAKAI (INPUT)'!$Z$25,IF(AND(T653&gt;2500000000,T653&lt;=5000000000),'[26]Data Base PAKAI (INPUT)'!$AD$25,IF(AND(T653&gt;5000000000,T653&lt;=10000000000),'[26]Data Base PAKAI (INPUT)'!AH2125))))))))</f>
        <v>4</v>
      </c>
      <c r="AH653" s="87">
        <f t="shared" si="158"/>
        <v>1800000</v>
      </c>
      <c r="AI653" s="87">
        <f t="shared" si="159"/>
        <v>7000000</v>
      </c>
      <c r="AJ653" s="99">
        <f t="shared" si="160"/>
        <v>7000000</v>
      </c>
      <c r="AK653" s="57"/>
      <c r="AL653" s="57">
        <f t="shared" si="161"/>
        <v>158250000</v>
      </c>
    </row>
    <row r="654" spans="1:38" ht="43.5" thickBot="1" x14ac:dyDescent="0.3">
      <c r="A654" s="90"/>
      <c r="B654" s="90"/>
      <c r="C654" s="90"/>
      <c r="D654" s="90"/>
      <c r="E654" s="90"/>
      <c r="F654" s="90"/>
      <c r="G654" s="91"/>
      <c r="H654" s="91"/>
      <c r="I654" s="92"/>
      <c r="J654" s="110" t="s">
        <v>1224</v>
      </c>
      <c r="K654" s="92" t="s">
        <v>1338</v>
      </c>
      <c r="L654" s="92" t="e">
        <f>INDEX('[26]GELONDONGAN BM POKIR'!$D:$D,MATCH('KEGIATAN DBMSDA 2022'!K654,'[26]GELONDONGAN BM POKIR'!$D:$D,0))</f>
        <v>#N/A</v>
      </c>
      <c r="M654" s="92" t="str">
        <f t="shared" si="169"/>
        <v>Pengaspalan  Jln. Jati Raya, P 30 m x L50 cm, Rt009/09Bekasi Jaya Bekasi Timur</v>
      </c>
      <c r="N654" s="92" t="e">
        <f>INDEX([26]!BARU_1[KELURAHAN],MATCH('KEGIATAN DBMSDA 2022'!K654,[26]!BARU_1[JUDUL],0))</f>
        <v>#REF!</v>
      </c>
      <c r="O654" s="93" t="s">
        <v>264</v>
      </c>
      <c r="P654" s="127" t="s">
        <v>479</v>
      </c>
      <c r="Q654" s="94" t="e">
        <f>#REF!&amp;" "&amp;#REF!</f>
        <v>#REF!</v>
      </c>
      <c r="R654" s="95" t="s">
        <v>66</v>
      </c>
      <c r="S654" s="57"/>
      <c r="T654" s="57">
        <f t="shared" si="162"/>
        <v>50000000</v>
      </c>
      <c r="U654" s="96" t="str">
        <f t="shared" si="155"/>
        <v>PL</v>
      </c>
      <c r="V654" s="57">
        <v>50000000</v>
      </c>
      <c r="W654" s="128" t="s">
        <v>459</v>
      </c>
      <c r="X654" s="129" t="s">
        <v>146</v>
      </c>
      <c r="Y654" s="96" t="s">
        <v>139</v>
      </c>
      <c r="Z654" s="88">
        <v>1</v>
      </c>
      <c r="AA654" s="96"/>
      <c r="AB654" s="57">
        <f t="shared" si="156"/>
        <v>350000</v>
      </c>
      <c r="AC654" s="87">
        <f>IF(AND(T654&gt;1,T654&lt;=200000000),'[26]Data Base PAKAI (INPUT)'!$E$24,IF(AND(T654&gt;200000000),'[26]Data Base PAKAI (INPUT)'!$M$24))</f>
        <v>4</v>
      </c>
      <c r="AD654" s="87">
        <f>IF(AND(T654&gt;1,T654&lt;=200000000),'[26]Data Base PAKAI (INPUT)'!$F$24,IF(AND(T654&gt;200000000,T654&lt;=1000000000),'[26]Data Base PAKAI (INPUT)'!$V$24,IF(AND(T654&gt;1000000000),'[26]Data Base PAKAI (INPUT)'!$Z$24)))</f>
        <v>1</v>
      </c>
      <c r="AE654" s="87">
        <f t="shared" si="157"/>
        <v>600000</v>
      </c>
      <c r="AF654" s="87">
        <f>IF(AND(T654&gt;1,T654&lt;=1000000000),'[26]Data Base PAKAI (INPUT)'!$E$25,IF(AND(T654&gt;1000000000,T654&lt;=5000000000),'[26]Data Base PAKAI (INPUT)'!$Y$25,IF(AND(T654&gt;5000000000,T654&lt;=10000000000),'[26]Data Base PAKAI (INPUT)'!$AG$25)))</f>
        <v>3</v>
      </c>
      <c r="AG654" s="87">
        <f>IF(AND(T654&gt;1,T654&lt;=100000000),'[26]Data Base PAKAI (INPUT)'!$F$25,IF(AND(T654&gt;100000000,T654&lt;=200000000),'[26]Data Base PAKAI (INPUT)'!$J$25,IF(AND(T654&gt;200000000,T654&lt;=250000000),'[26]Data Base PAKAI (INPUT)'!$N$25,IF(AND(T654&gt;250000000,T654&lt;=500000000),'[26]Data Base PAKAI (INPUT)'!$R$25,IF(AND(T654&gt;500000000,T654&lt;=1000000000),'[26]Data Base PAKAI (INPUT)'!$V$25,IF(AND(T654&gt;1000000000,T654&lt;=2500000000),'[26]Data Base PAKAI (INPUT)'!$Z$25,IF(AND(T654&gt;2500000000,T654&lt;=5000000000),'[26]Data Base PAKAI (INPUT)'!$AD$25,IF(AND(T654&gt;5000000000,T654&lt;=10000000000),'[26]Data Base PAKAI (INPUT)'!AH2126))))))))</f>
        <v>3</v>
      </c>
      <c r="AH654" s="87">
        <f t="shared" si="158"/>
        <v>1350000</v>
      </c>
      <c r="AI654" s="87">
        <f t="shared" si="159"/>
        <v>2000000</v>
      </c>
      <c r="AJ654" s="99">
        <f t="shared" si="160"/>
        <v>2000000</v>
      </c>
      <c r="AK654" s="57"/>
      <c r="AL654" s="57">
        <f t="shared" si="161"/>
        <v>43700000</v>
      </c>
    </row>
    <row r="655" spans="1:38" ht="43.5" thickBot="1" x14ac:dyDescent="0.3">
      <c r="A655" s="90"/>
      <c r="B655" s="90"/>
      <c r="C655" s="90"/>
      <c r="D655" s="90"/>
      <c r="E655" s="90"/>
      <c r="F655" s="90"/>
      <c r="G655" s="91"/>
      <c r="H655" s="91"/>
      <c r="I655" s="92"/>
      <c r="J655" s="110" t="s">
        <v>1224</v>
      </c>
      <c r="K655" s="92" t="s">
        <v>1339</v>
      </c>
      <c r="L655" s="92" t="e">
        <f>INDEX('[26]GELONDONGAN BM POKIR'!$D:$D,MATCH('KEGIATAN DBMSDA 2022'!K655,'[26]GELONDONGAN BM POKIR'!$D:$D,0))</f>
        <v>#N/A</v>
      </c>
      <c r="M655" s="92" t="str">
        <f t="shared" ref="M655:M678" si="170">$I$545&amp;" "&amp;K655</f>
        <v>Peningkatan Jalan jln. Borneo I, Rt 008/09 Kel.Bekasi Jaya Kec.Bekasi Timur, Kota Bekasi, Bekasi Timur, Bekasijaya</v>
      </c>
      <c r="N655" s="92" t="e">
        <f>INDEX([26]!BARU_1[KELURAHAN],MATCH('KEGIATAN DBMSDA 2022'!K655,[26]!BARU_1[JUDUL],0))</f>
        <v>#REF!</v>
      </c>
      <c r="O655" s="93" t="s">
        <v>264</v>
      </c>
      <c r="P655" s="127" t="s">
        <v>479</v>
      </c>
      <c r="Q655" s="94" t="e">
        <f>#REF!&amp;" "&amp;#REF!</f>
        <v>#REF!</v>
      </c>
      <c r="R655" s="95" t="s">
        <v>66</v>
      </c>
      <c r="S655" s="57"/>
      <c r="T655" s="57">
        <f t="shared" si="162"/>
        <v>150000000</v>
      </c>
      <c r="U655" s="96" t="str">
        <f t="shared" si="155"/>
        <v>PL</v>
      </c>
      <c r="V655" s="57">
        <v>150000000</v>
      </c>
      <c r="W655" s="128" t="s">
        <v>459</v>
      </c>
      <c r="X655" s="129" t="s">
        <v>146</v>
      </c>
      <c r="Y655" s="96" t="s">
        <v>139</v>
      </c>
      <c r="Z655" s="88">
        <v>1</v>
      </c>
      <c r="AA655" s="96"/>
      <c r="AB655" s="57">
        <f t="shared" si="156"/>
        <v>350000</v>
      </c>
      <c r="AC655" s="87">
        <f>IF(AND(T655&gt;1,T655&lt;=200000000),'[26]Data Base PAKAI (INPUT)'!$E$24,IF(AND(T655&gt;200000000),'[26]Data Base PAKAI (INPUT)'!$M$24))</f>
        <v>4</v>
      </c>
      <c r="AD655" s="87">
        <f>IF(AND(T655&gt;1,T655&lt;=200000000),'[26]Data Base PAKAI (INPUT)'!$F$24,IF(AND(T655&gt;200000000,T655&lt;=1000000000),'[26]Data Base PAKAI (INPUT)'!$V$24,IF(AND(T655&gt;1000000000),'[26]Data Base PAKAI (INPUT)'!$Z$24)))</f>
        <v>1</v>
      </c>
      <c r="AE655" s="87">
        <f t="shared" si="157"/>
        <v>600000</v>
      </c>
      <c r="AF655" s="87">
        <f>IF(AND(T655&gt;1,T655&lt;=1000000000),'[26]Data Base PAKAI (INPUT)'!$E$25,IF(AND(T655&gt;1000000000,T655&lt;=5000000000),'[26]Data Base PAKAI (INPUT)'!$Y$25,IF(AND(T655&gt;5000000000,T655&lt;=10000000000),'[26]Data Base PAKAI (INPUT)'!$AG$25)))</f>
        <v>3</v>
      </c>
      <c r="AG655" s="87">
        <f>IF(AND(T655&gt;1,T655&lt;=100000000),'[26]Data Base PAKAI (INPUT)'!$F$25,IF(AND(T655&gt;100000000,T655&lt;=200000000),'[26]Data Base PAKAI (INPUT)'!$J$25,IF(AND(T655&gt;200000000,T655&lt;=250000000),'[26]Data Base PAKAI (INPUT)'!$N$25,IF(AND(T655&gt;250000000,T655&lt;=500000000),'[26]Data Base PAKAI (INPUT)'!$R$25,IF(AND(T655&gt;500000000,T655&lt;=1000000000),'[26]Data Base PAKAI (INPUT)'!$V$25,IF(AND(T655&gt;1000000000,T655&lt;=2500000000),'[26]Data Base PAKAI (INPUT)'!$Z$25,IF(AND(T655&gt;2500000000,T655&lt;=5000000000),'[26]Data Base PAKAI (INPUT)'!$AD$25,IF(AND(T655&gt;5000000000,T655&lt;=10000000000),'[26]Data Base PAKAI (INPUT)'!AH2127))))))))</f>
        <v>4</v>
      </c>
      <c r="AH655" s="87">
        <f t="shared" si="158"/>
        <v>1800000</v>
      </c>
      <c r="AI655" s="87">
        <f t="shared" si="159"/>
        <v>6000000</v>
      </c>
      <c r="AJ655" s="99">
        <f t="shared" si="160"/>
        <v>6000000</v>
      </c>
      <c r="AK655" s="57"/>
      <c r="AL655" s="57">
        <f t="shared" si="161"/>
        <v>135250000</v>
      </c>
    </row>
    <row r="656" spans="1:38" ht="57.75" thickBot="1" x14ac:dyDescent="0.3">
      <c r="A656" s="90"/>
      <c r="B656" s="90"/>
      <c r="C656" s="90"/>
      <c r="D656" s="90"/>
      <c r="E656" s="90"/>
      <c r="F656" s="90"/>
      <c r="G656" s="91"/>
      <c r="H656" s="91"/>
      <c r="I656" s="92"/>
      <c r="J656" s="110" t="s">
        <v>1224</v>
      </c>
      <c r="K656" s="92" t="s">
        <v>1340</v>
      </c>
      <c r="L656" s="92" t="e">
        <f>INDEX('[26]GELONDONGAN BM POKIR'!$D:$D,MATCH('KEGIATAN DBMSDA 2022'!K656,'[26]GELONDONGAN BM POKIR'!$D:$D,0))</f>
        <v>#N/A</v>
      </c>
      <c r="M656" s="92" t="str">
        <f t="shared" si="170"/>
        <v>Peningkatan Jalan Jln. Kusuma Selatan B, Rt 009/019,Kel.Aren  Jaya Kec.Bekasi  Timur, Kota Bekasi, Bekasi Timur,
Arenjaya</v>
      </c>
      <c r="N656" s="92" t="e">
        <f>INDEX([26]!BARU_1[KELURAHAN],MATCH('KEGIATAN DBMSDA 2022'!K656,[26]!BARU_1[JUDUL],0))</f>
        <v>#REF!</v>
      </c>
      <c r="O656" s="93" t="s">
        <v>264</v>
      </c>
      <c r="P656" s="127" t="s">
        <v>1341</v>
      </c>
      <c r="Q656" s="94" t="e">
        <f>#REF!&amp;" "&amp;#REF!</f>
        <v>#REF!</v>
      </c>
      <c r="R656" s="95" t="s">
        <v>66</v>
      </c>
      <c r="S656" s="57"/>
      <c r="T656" s="57">
        <f t="shared" si="162"/>
        <v>300000000</v>
      </c>
      <c r="U656" s="96" t="str">
        <f t="shared" si="155"/>
        <v>LELANG</v>
      </c>
      <c r="V656" s="57">
        <v>300000000</v>
      </c>
      <c r="W656" s="128" t="s">
        <v>459</v>
      </c>
      <c r="X656" s="129" t="s">
        <v>146</v>
      </c>
      <c r="Y656" s="129" t="s">
        <v>139</v>
      </c>
      <c r="Z656" s="88">
        <v>1</v>
      </c>
      <c r="AA656" s="129"/>
      <c r="AB656" s="57">
        <f t="shared" si="156"/>
        <v>750000</v>
      </c>
      <c r="AC656" s="87">
        <f>IF(AND(T656&gt;1,T656&lt;=200000000),'[26]Data Base PAKAI (INPUT)'!$E$24,IF(AND(T656&gt;200000000),'[26]Data Base PAKAI (INPUT)'!$M$24))</f>
        <v>6</v>
      </c>
      <c r="AD656" s="87">
        <f>IF(AND(T656&gt;1,T656&lt;=200000000),'[26]Data Base PAKAI (INPUT)'!$F$24,IF(AND(T656&gt;200000000,T656&lt;=1000000000),'[26]Data Base PAKAI (INPUT)'!$V$24,IF(AND(T656&gt;1000000000),'[26]Data Base PAKAI (INPUT)'!$Z$24)))</f>
        <v>2</v>
      </c>
      <c r="AE656" s="87">
        <f t="shared" si="157"/>
        <v>1800000</v>
      </c>
      <c r="AF656" s="87">
        <f>IF(AND(T656&gt;1,T656&lt;=1000000000),'[26]Data Base PAKAI (INPUT)'!$E$25,IF(AND(T656&gt;1000000000,T656&lt;=5000000000),'[26]Data Base PAKAI (INPUT)'!$Y$25,IF(AND(T656&gt;5000000000,T656&lt;=10000000000),'[26]Data Base PAKAI (INPUT)'!$AG$25)))</f>
        <v>3</v>
      </c>
      <c r="AG656" s="87">
        <f>IF(AND(T656&gt;1,T656&lt;=100000000),'[26]Data Base PAKAI (INPUT)'!$F$25,IF(AND(T656&gt;100000000,T656&lt;=200000000),'[26]Data Base PAKAI (INPUT)'!$J$25,IF(AND(T656&gt;200000000,T656&lt;=250000000),'[26]Data Base PAKAI (INPUT)'!$N$25,IF(AND(T656&gt;250000000,T656&lt;=500000000),'[26]Data Base PAKAI (INPUT)'!$R$25,IF(AND(T656&gt;500000000,T656&lt;=1000000000),'[26]Data Base PAKAI (INPUT)'!$V$25,IF(AND(T656&gt;1000000000,T656&lt;=2500000000),'[26]Data Base PAKAI (INPUT)'!$Z$25,IF(AND(T656&gt;2500000000,T656&lt;=5000000000),'[26]Data Base PAKAI (INPUT)'!$AD$25,IF(AND(T656&gt;5000000000,T656&lt;=10000000000),'[26]Data Base PAKAI (INPUT)'!AH2128))))))))</f>
        <v>6</v>
      </c>
      <c r="AH656" s="87">
        <f t="shared" si="158"/>
        <v>2700000</v>
      </c>
      <c r="AI656" s="87">
        <f t="shared" si="159"/>
        <v>12000000</v>
      </c>
      <c r="AJ656" s="99">
        <f t="shared" si="160"/>
        <v>12000000</v>
      </c>
      <c r="AK656" s="57"/>
      <c r="AL656" s="57">
        <f t="shared" si="161"/>
        <v>270750000</v>
      </c>
    </row>
    <row r="657" spans="1:38" ht="43.5" thickBot="1" x14ac:dyDescent="0.3">
      <c r="A657" s="90"/>
      <c r="B657" s="90"/>
      <c r="C657" s="90"/>
      <c r="D657" s="90"/>
      <c r="E657" s="90"/>
      <c r="F657" s="90"/>
      <c r="G657" s="91"/>
      <c r="H657" s="91"/>
      <c r="I657" s="92"/>
      <c r="J657" s="110" t="s">
        <v>1224</v>
      </c>
      <c r="K657" s="92" t="s">
        <v>1342</v>
      </c>
      <c r="L657" s="92" t="e">
        <f>INDEX('[26]GELONDONGAN BM POKIR'!$D:$D,MATCH('KEGIATAN DBMSDA 2022'!K657,'[26]GELONDONGAN BM POKIR'!$D:$D,0))</f>
        <v>#N/A</v>
      </c>
      <c r="M657" s="92" t="str">
        <f t="shared" si="170"/>
        <v>Peningkatan Jalan Jl. Inpres RT. 03 Rw. 05, Kota Bekasi, Rawalumbu, Bojong Rawalumbu</v>
      </c>
      <c r="N657" s="92" t="e">
        <f>INDEX([26]!BARU_1[KELURAHAN],MATCH('KEGIATAN DBMSDA 2022'!K657,[26]!BARU_1[JUDUL],0))</f>
        <v>#REF!</v>
      </c>
      <c r="O657" s="93" t="s">
        <v>735</v>
      </c>
      <c r="P657" s="127" t="s">
        <v>1343</v>
      </c>
      <c r="Q657" s="94" t="e">
        <f>#REF!&amp;" "&amp;#REF!</f>
        <v>#REF!</v>
      </c>
      <c r="R657" s="95" t="s">
        <v>66</v>
      </c>
      <c r="S657" s="57"/>
      <c r="T657" s="57">
        <f t="shared" si="162"/>
        <v>200000000</v>
      </c>
      <c r="U657" s="96" t="str">
        <f t="shared" ref="U657:U720" si="171">IF(T657&gt;200000000,"LELANG","PL")</f>
        <v>PL</v>
      </c>
      <c r="V657" s="57">
        <v>200000000</v>
      </c>
      <c r="W657" s="128" t="s">
        <v>307</v>
      </c>
      <c r="X657" s="129" t="s">
        <v>146</v>
      </c>
      <c r="Y657" s="96" t="s">
        <v>139</v>
      </c>
      <c r="Z657" s="88">
        <v>1</v>
      </c>
      <c r="AA657" s="96"/>
      <c r="AB657" s="57">
        <f t="shared" ref="AB657:AB720" si="172">IF(AND(T657&gt;1,T657&lt;=200000000),350000,IF(AND(T657&gt;200000000),750000))</f>
        <v>350000</v>
      </c>
      <c r="AC657" s="87">
        <f>IF(AND(T657&gt;1,T657&lt;=200000000),'[26]Data Base PAKAI (INPUT)'!$E$24,IF(AND(T657&gt;200000000),'[26]Data Base PAKAI (INPUT)'!$M$24))</f>
        <v>4</v>
      </c>
      <c r="AD657" s="87">
        <f>IF(AND(T657&gt;1,T657&lt;=200000000),'[26]Data Base PAKAI (INPUT)'!$F$24,IF(AND(T657&gt;200000000,T657&lt;=1000000000),'[26]Data Base PAKAI (INPUT)'!$V$24,IF(AND(T657&gt;1000000000),'[26]Data Base PAKAI (INPUT)'!$Z$24)))</f>
        <v>1</v>
      </c>
      <c r="AE657" s="87">
        <f t="shared" ref="AE657:AE720" si="173">AC657*AD657*$AE$5</f>
        <v>600000</v>
      </c>
      <c r="AF657" s="87">
        <f>IF(AND(T657&gt;1,T657&lt;=1000000000),'[26]Data Base PAKAI (INPUT)'!$E$25,IF(AND(T657&gt;1000000000,T657&lt;=5000000000),'[26]Data Base PAKAI (INPUT)'!$Y$25,IF(AND(T657&gt;5000000000,T657&lt;=10000000000),'[26]Data Base PAKAI (INPUT)'!$AG$25)))</f>
        <v>3</v>
      </c>
      <c r="AG657" s="87">
        <f>IF(AND(T657&gt;1,T657&lt;=100000000),'[26]Data Base PAKAI (INPUT)'!$F$25,IF(AND(T657&gt;100000000,T657&lt;=200000000),'[26]Data Base PAKAI (INPUT)'!$J$25,IF(AND(T657&gt;200000000,T657&lt;=250000000),'[26]Data Base PAKAI (INPUT)'!$N$25,IF(AND(T657&gt;250000000,T657&lt;=500000000),'[26]Data Base PAKAI (INPUT)'!$R$25,IF(AND(T657&gt;500000000,T657&lt;=1000000000),'[26]Data Base PAKAI (INPUT)'!$V$25,IF(AND(T657&gt;1000000000,T657&lt;=2500000000),'[26]Data Base PAKAI (INPUT)'!$Z$25,IF(AND(T657&gt;2500000000,T657&lt;=5000000000),'[26]Data Base PAKAI (INPUT)'!$AD$25,IF(AND(T657&gt;5000000000,T657&lt;=10000000000),'[26]Data Base PAKAI (INPUT)'!AH2129))))))))</f>
        <v>4</v>
      </c>
      <c r="AH657" s="87">
        <f t="shared" ref="AH657:AH720" si="174">AF657*AG657*$AH$5</f>
        <v>1800000</v>
      </c>
      <c r="AI657" s="87">
        <f t="shared" ref="AI657:AI720" si="175">IF(T657&lt;=4000000000,4%*T657,IF(T657&gt;4000000000,100000000))</f>
        <v>8000000</v>
      </c>
      <c r="AJ657" s="99">
        <f t="shared" ref="AJ657:AJ720" si="176">4%*T657</f>
        <v>8000000</v>
      </c>
      <c r="AK657" s="57"/>
      <c r="AL657" s="57">
        <f t="shared" ref="AL657:AL720" si="177">T657-AB657-AE657-AH657-AI657-AJ657-AK657</f>
        <v>181250000</v>
      </c>
    </row>
    <row r="658" spans="1:38" ht="43.5" thickBot="1" x14ac:dyDescent="0.3">
      <c r="A658" s="90"/>
      <c r="B658" s="90"/>
      <c r="C658" s="90"/>
      <c r="D658" s="90"/>
      <c r="E658" s="90"/>
      <c r="F658" s="90"/>
      <c r="G658" s="91"/>
      <c r="H658" s="91"/>
      <c r="I658" s="92"/>
      <c r="J658" s="110" t="s">
        <v>1224</v>
      </c>
      <c r="K658" s="92" t="s">
        <v>1344</v>
      </c>
      <c r="L658" s="92" t="e">
        <f>INDEX('[26]GELONDONGAN BM POKIR'!$D:$D,MATCH('KEGIATAN DBMSDA 2022'!K658,'[26]GELONDONGAN BM POKIR'!$D:$D,0))</f>
        <v>#N/A</v>
      </c>
      <c r="M658" s="92" t="str">
        <f t="shared" si="170"/>
        <v>Peningkatan Jalan Jl. Derih Rt.04 Rw.02, Kota Bekasi, Rawalumbu, Bojong Rawalumbu</v>
      </c>
      <c r="N658" s="92" t="e">
        <f>INDEX([26]!BARU_1[KELURAHAN],MATCH('KEGIATAN DBMSDA 2022'!K658,[26]!BARU_1[JUDUL],0))</f>
        <v>#REF!</v>
      </c>
      <c r="O658" s="93" t="s">
        <v>735</v>
      </c>
      <c r="P658" s="127" t="s">
        <v>1345</v>
      </c>
      <c r="Q658" s="94" t="e">
        <f>#REF!&amp;" "&amp;#REF!</f>
        <v>#REF!</v>
      </c>
      <c r="R658" s="95" t="s">
        <v>66</v>
      </c>
      <c r="S658" s="57"/>
      <c r="T658" s="57">
        <f t="shared" si="162"/>
        <v>200000000</v>
      </c>
      <c r="U658" s="96" t="str">
        <f t="shared" si="171"/>
        <v>PL</v>
      </c>
      <c r="V658" s="57">
        <v>200000000</v>
      </c>
      <c r="W658" s="128" t="s">
        <v>307</v>
      </c>
      <c r="X658" s="129" t="s">
        <v>146</v>
      </c>
      <c r="Y658" s="96" t="s">
        <v>139</v>
      </c>
      <c r="Z658" s="88">
        <v>1</v>
      </c>
      <c r="AA658" s="96"/>
      <c r="AB658" s="57">
        <f t="shared" si="172"/>
        <v>350000</v>
      </c>
      <c r="AC658" s="87">
        <f>IF(AND(T658&gt;1,T658&lt;=200000000),'[26]Data Base PAKAI (INPUT)'!$E$24,IF(AND(T658&gt;200000000),'[26]Data Base PAKAI (INPUT)'!$M$24))</f>
        <v>4</v>
      </c>
      <c r="AD658" s="87">
        <f>IF(AND(T658&gt;1,T658&lt;=200000000),'[26]Data Base PAKAI (INPUT)'!$F$24,IF(AND(T658&gt;200000000,T658&lt;=1000000000),'[26]Data Base PAKAI (INPUT)'!$V$24,IF(AND(T658&gt;1000000000),'[26]Data Base PAKAI (INPUT)'!$Z$24)))</f>
        <v>1</v>
      </c>
      <c r="AE658" s="87">
        <f t="shared" si="173"/>
        <v>600000</v>
      </c>
      <c r="AF658" s="87">
        <f>IF(AND(T658&gt;1,T658&lt;=1000000000),'[26]Data Base PAKAI (INPUT)'!$E$25,IF(AND(T658&gt;1000000000,T658&lt;=5000000000),'[26]Data Base PAKAI (INPUT)'!$Y$25,IF(AND(T658&gt;5000000000,T658&lt;=10000000000),'[26]Data Base PAKAI (INPUT)'!$AG$25)))</f>
        <v>3</v>
      </c>
      <c r="AG658" s="87">
        <f>IF(AND(T658&gt;1,T658&lt;=100000000),'[26]Data Base PAKAI (INPUT)'!$F$25,IF(AND(T658&gt;100000000,T658&lt;=200000000),'[26]Data Base PAKAI (INPUT)'!$J$25,IF(AND(T658&gt;200000000,T658&lt;=250000000),'[26]Data Base PAKAI (INPUT)'!$N$25,IF(AND(T658&gt;250000000,T658&lt;=500000000),'[26]Data Base PAKAI (INPUT)'!$R$25,IF(AND(T658&gt;500000000,T658&lt;=1000000000),'[26]Data Base PAKAI (INPUT)'!$V$25,IF(AND(T658&gt;1000000000,T658&lt;=2500000000),'[26]Data Base PAKAI (INPUT)'!$Z$25,IF(AND(T658&gt;2500000000,T658&lt;=5000000000),'[26]Data Base PAKAI (INPUT)'!$AD$25,IF(AND(T658&gt;5000000000,T658&lt;=10000000000),'[26]Data Base PAKAI (INPUT)'!AH2130))))))))</f>
        <v>4</v>
      </c>
      <c r="AH658" s="87">
        <f t="shared" si="174"/>
        <v>1800000</v>
      </c>
      <c r="AI658" s="87">
        <f t="shared" si="175"/>
        <v>8000000</v>
      </c>
      <c r="AJ658" s="99">
        <f t="shared" si="176"/>
        <v>8000000</v>
      </c>
      <c r="AK658" s="57"/>
      <c r="AL658" s="57">
        <f t="shared" si="177"/>
        <v>181250000</v>
      </c>
    </row>
    <row r="659" spans="1:38" ht="43.5" thickBot="1" x14ac:dyDescent="0.3">
      <c r="A659" s="90"/>
      <c r="B659" s="90"/>
      <c r="C659" s="90"/>
      <c r="D659" s="90"/>
      <c r="E659" s="90"/>
      <c r="F659" s="90"/>
      <c r="G659" s="91"/>
      <c r="H659" s="91"/>
      <c r="I659" s="92"/>
      <c r="J659" s="110" t="s">
        <v>1224</v>
      </c>
      <c r="K659" s="92" t="s">
        <v>1346</v>
      </c>
      <c r="L659" s="92" t="e">
        <f>INDEX('[26]GELONDONGAN BM POKIR'!$D:$D,MATCH('KEGIATAN DBMSDA 2022'!K659,'[26]GELONDONGAN BM POKIR'!$D:$D,0))</f>
        <v>#N/A</v>
      </c>
      <c r="M659" s="92" t="str">
        <f t="shared" si="170"/>
        <v>Peningkatan Jalan Jalan Lingkungan Rt. 15 Rw. 12, Kota Bekasi, Mustikajaya, Cimuning</v>
      </c>
      <c r="N659" s="92" t="e">
        <f>INDEX([26]!BARU_1[KELURAHAN],MATCH('KEGIATAN DBMSDA 2022'!K659,[26]!BARU_1[JUDUL],0))</f>
        <v>#REF!</v>
      </c>
      <c r="O659" s="93" t="s">
        <v>127</v>
      </c>
      <c r="P659" s="127" t="s">
        <v>1345</v>
      </c>
      <c r="Q659" s="94" t="e">
        <f>#REF!&amp;" "&amp;#REF!</f>
        <v>#REF!</v>
      </c>
      <c r="R659" s="95" t="s">
        <v>66</v>
      </c>
      <c r="S659" s="57"/>
      <c r="T659" s="57">
        <f t="shared" si="162"/>
        <v>200000000</v>
      </c>
      <c r="U659" s="96" t="str">
        <f t="shared" si="171"/>
        <v>PL</v>
      </c>
      <c r="V659" s="57">
        <v>200000000</v>
      </c>
      <c r="W659" s="128" t="s">
        <v>307</v>
      </c>
      <c r="X659" s="129" t="s">
        <v>146</v>
      </c>
      <c r="Y659" s="96" t="s">
        <v>139</v>
      </c>
      <c r="Z659" s="88">
        <v>1</v>
      </c>
      <c r="AA659" s="96"/>
      <c r="AB659" s="57">
        <f t="shared" si="172"/>
        <v>350000</v>
      </c>
      <c r="AC659" s="87">
        <f>IF(AND(T659&gt;1,T659&lt;=200000000),'[26]Data Base PAKAI (INPUT)'!$E$24,IF(AND(T659&gt;200000000),'[26]Data Base PAKAI (INPUT)'!$M$24))</f>
        <v>4</v>
      </c>
      <c r="AD659" s="87">
        <f>IF(AND(T659&gt;1,T659&lt;=200000000),'[26]Data Base PAKAI (INPUT)'!$F$24,IF(AND(T659&gt;200000000,T659&lt;=1000000000),'[26]Data Base PAKAI (INPUT)'!$V$24,IF(AND(T659&gt;1000000000),'[26]Data Base PAKAI (INPUT)'!$Z$24)))</f>
        <v>1</v>
      </c>
      <c r="AE659" s="87">
        <f t="shared" si="173"/>
        <v>600000</v>
      </c>
      <c r="AF659" s="87">
        <f>IF(AND(T659&gt;1,T659&lt;=1000000000),'[26]Data Base PAKAI (INPUT)'!$E$25,IF(AND(T659&gt;1000000000,T659&lt;=5000000000),'[26]Data Base PAKAI (INPUT)'!$Y$25,IF(AND(T659&gt;5000000000,T659&lt;=10000000000),'[26]Data Base PAKAI (INPUT)'!$AG$25)))</f>
        <v>3</v>
      </c>
      <c r="AG659" s="87">
        <f>IF(AND(T659&gt;1,T659&lt;=100000000),'[26]Data Base PAKAI (INPUT)'!$F$25,IF(AND(T659&gt;100000000,T659&lt;=200000000),'[26]Data Base PAKAI (INPUT)'!$J$25,IF(AND(T659&gt;200000000,T659&lt;=250000000),'[26]Data Base PAKAI (INPUT)'!$N$25,IF(AND(T659&gt;250000000,T659&lt;=500000000),'[26]Data Base PAKAI (INPUT)'!$R$25,IF(AND(T659&gt;500000000,T659&lt;=1000000000),'[26]Data Base PAKAI (INPUT)'!$V$25,IF(AND(T659&gt;1000000000,T659&lt;=2500000000),'[26]Data Base PAKAI (INPUT)'!$Z$25,IF(AND(T659&gt;2500000000,T659&lt;=5000000000),'[26]Data Base PAKAI (INPUT)'!$AD$25,IF(AND(T659&gt;5000000000,T659&lt;=10000000000),'[26]Data Base PAKAI (INPUT)'!AH2131))))))))</f>
        <v>4</v>
      </c>
      <c r="AH659" s="87">
        <f t="shared" si="174"/>
        <v>1800000</v>
      </c>
      <c r="AI659" s="87">
        <f t="shared" si="175"/>
        <v>8000000</v>
      </c>
      <c r="AJ659" s="99">
        <f t="shared" si="176"/>
        <v>8000000</v>
      </c>
      <c r="AK659" s="57"/>
      <c r="AL659" s="57">
        <f t="shared" si="177"/>
        <v>181250000</v>
      </c>
    </row>
    <row r="660" spans="1:38" ht="43.5" thickBot="1" x14ac:dyDescent="0.3">
      <c r="A660" s="90"/>
      <c r="B660" s="90"/>
      <c r="C660" s="90"/>
      <c r="D660" s="90"/>
      <c r="E660" s="90"/>
      <c r="F660" s="90"/>
      <c r="G660" s="91"/>
      <c r="H660" s="91"/>
      <c r="I660" s="92"/>
      <c r="J660" s="110" t="s">
        <v>1224</v>
      </c>
      <c r="K660" s="92" t="s">
        <v>1347</v>
      </c>
      <c r="L660" s="92" t="e">
        <f>INDEX('[26]GELONDONGAN BM POKIR'!$D:$D,MATCH('KEGIATAN DBMSDA 2022'!K660,'[26]GELONDONGAN BM POKIR'!$D:$D,0))</f>
        <v>#N/A</v>
      </c>
      <c r="M660" s="92" t="str">
        <f t="shared" si="170"/>
        <v>Peningkatan Jalan Jl. Nangka Rt.06 Rw.05, Kota Bekasi, Rawalumbu, Bojong Rawalumbu</v>
      </c>
      <c r="N660" s="92" t="e">
        <f>INDEX([26]!BARU_1[KELURAHAN],MATCH('KEGIATAN DBMSDA 2022'!K660,[26]!BARU_1[JUDUL],0))</f>
        <v>#REF!</v>
      </c>
      <c r="O660" s="93" t="s">
        <v>735</v>
      </c>
      <c r="P660" s="127" t="s">
        <v>1348</v>
      </c>
      <c r="Q660" s="94" t="e">
        <f>#REF!&amp;" "&amp;#REF!</f>
        <v>#REF!</v>
      </c>
      <c r="R660" s="95" t="s">
        <v>66</v>
      </c>
      <c r="S660" s="57"/>
      <c r="T660" s="57">
        <f t="shared" si="162"/>
        <v>200000000</v>
      </c>
      <c r="U660" s="96" t="str">
        <f t="shared" si="171"/>
        <v>PL</v>
      </c>
      <c r="V660" s="57">
        <v>200000000</v>
      </c>
      <c r="W660" s="128" t="s">
        <v>307</v>
      </c>
      <c r="X660" s="129" t="s">
        <v>146</v>
      </c>
      <c r="Y660" s="96" t="s">
        <v>139</v>
      </c>
      <c r="Z660" s="88">
        <v>1</v>
      </c>
      <c r="AA660" s="96"/>
      <c r="AB660" s="57">
        <f t="shared" si="172"/>
        <v>350000</v>
      </c>
      <c r="AC660" s="87">
        <f>IF(AND(T660&gt;1,T660&lt;=200000000),'[26]Data Base PAKAI (INPUT)'!$E$24,IF(AND(T660&gt;200000000),'[26]Data Base PAKAI (INPUT)'!$M$24))</f>
        <v>4</v>
      </c>
      <c r="AD660" s="87">
        <f>IF(AND(T660&gt;1,T660&lt;=200000000),'[26]Data Base PAKAI (INPUT)'!$F$24,IF(AND(T660&gt;200000000,T660&lt;=1000000000),'[26]Data Base PAKAI (INPUT)'!$V$24,IF(AND(T660&gt;1000000000),'[26]Data Base PAKAI (INPUT)'!$Z$24)))</f>
        <v>1</v>
      </c>
      <c r="AE660" s="87">
        <f t="shared" si="173"/>
        <v>600000</v>
      </c>
      <c r="AF660" s="87">
        <f>IF(AND(T660&gt;1,T660&lt;=1000000000),'[26]Data Base PAKAI (INPUT)'!$E$25,IF(AND(T660&gt;1000000000,T660&lt;=5000000000),'[26]Data Base PAKAI (INPUT)'!$Y$25,IF(AND(T660&gt;5000000000,T660&lt;=10000000000),'[26]Data Base PAKAI (INPUT)'!$AG$25)))</f>
        <v>3</v>
      </c>
      <c r="AG660" s="87">
        <f>IF(AND(T660&gt;1,T660&lt;=100000000),'[26]Data Base PAKAI (INPUT)'!$F$25,IF(AND(T660&gt;100000000,T660&lt;=200000000),'[26]Data Base PAKAI (INPUT)'!$J$25,IF(AND(T660&gt;200000000,T660&lt;=250000000),'[26]Data Base PAKAI (INPUT)'!$N$25,IF(AND(T660&gt;250000000,T660&lt;=500000000),'[26]Data Base PAKAI (INPUT)'!$R$25,IF(AND(T660&gt;500000000,T660&lt;=1000000000),'[26]Data Base PAKAI (INPUT)'!$V$25,IF(AND(T660&gt;1000000000,T660&lt;=2500000000),'[26]Data Base PAKAI (INPUT)'!$Z$25,IF(AND(T660&gt;2500000000,T660&lt;=5000000000),'[26]Data Base PAKAI (INPUT)'!$AD$25,IF(AND(T660&gt;5000000000,T660&lt;=10000000000),'[26]Data Base PAKAI (INPUT)'!AH2132))))))))</f>
        <v>4</v>
      </c>
      <c r="AH660" s="87">
        <f t="shared" si="174"/>
        <v>1800000</v>
      </c>
      <c r="AI660" s="87">
        <f t="shared" si="175"/>
        <v>8000000</v>
      </c>
      <c r="AJ660" s="99">
        <f t="shared" si="176"/>
        <v>8000000</v>
      </c>
      <c r="AK660" s="57"/>
      <c r="AL660" s="57">
        <f t="shared" si="177"/>
        <v>181250000</v>
      </c>
    </row>
    <row r="661" spans="1:38" ht="43.5" thickBot="1" x14ac:dyDescent="0.3">
      <c r="A661" s="90"/>
      <c r="B661" s="90"/>
      <c r="C661" s="90"/>
      <c r="D661" s="90"/>
      <c r="E661" s="90"/>
      <c r="F661" s="90"/>
      <c r="G661" s="91"/>
      <c r="H661" s="91"/>
      <c r="I661" s="92"/>
      <c r="J661" s="110" t="s">
        <v>1224</v>
      </c>
      <c r="K661" s="92" t="s">
        <v>1349</v>
      </c>
      <c r="L661" s="92" t="e">
        <f>INDEX('[26]GELONDONGAN BM POKIR'!$D:$D,MATCH('KEGIATAN DBMSDA 2022'!K661,'[26]GELONDONGAN BM POKIR'!$D:$D,0))</f>
        <v>#N/A</v>
      </c>
      <c r="M661" s="92" t="str">
        <f t="shared" si="170"/>
        <v>Peningkatan Jalan Jl. AC Lengkeng 2 Rt.06 Rw.02, Kota Bekasi, Rawalumbu, Bojongmenteng</v>
      </c>
      <c r="N661" s="92" t="e">
        <f>INDEX([26]!BARU_1[KELURAHAN],MATCH('KEGIATAN DBMSDA 2022'!K661,[26]!BARU_1[JUDUL],0))</f>
        <v>#REF!</v>
      </c>
      <c r="O661" s="93" t="s">
        <v>735</v>
      </c>
      <c r="P661" s="127" t="s">
        <v>1345</v>
      </c>
      <c r="Q661" s="94" t="e">
        <f>#REF!&amp;" "&amp;#REF!</f>
        <v>#REF!</v>
      </c>
      <c r="R661" s="95" t="s">
        <v>66</v>
      </c>
      <c r="S661" s="57"/>
      <c r="T661" s="57">
        <f t="shared" si="162"/>
        <v>200000000</v>
      </c>
      <c r="U661" s="96" t="str">
        <f t="shared" si="171"/>
        <v>PL</v>
      </c>
      <c r="V661" s="57">
        <v>200000000</v>
      </c>
      <c r="W661" s="128" t="s">
        <v>307</v>
      </c>
      <c r="X661" s="129" t="s">
        <v>146</v>
      </c>
      <c r="Y661" s="96" t="s">
        <v>139</v>
      </c>
      <c r="Z661" s="88">
        <v>1</v>
      </c>
      <c r="AA661" s="96"/>
      <c r="AB661" s="57">
        <f t="shared" si="172"/>
        <v>350000</v>
      </c>
      <c r="AC661" s="87">
        <f>IF(AND(T661&gt;1,T661&lt;=200000000),'[26]Data Base PAKAI (INPUT)'!$E$24,IF(AND(T661&gt;200000000),'[26]Data Base PAKAI (INPUT)'!$M$24))</f>
        <v>4</v>
      </c>
      <c r="AD661" s="87">
        <f>IF(AND(T661&gt;1,T661&lt;=200000000),'[26]Data Base PAKAI (INPUT)'!$F$24,IF(AND(T661&gt;200000000,T661&lt;=1000000000),'[26]Data Base PAKAI (INPUT)'!$V$24,IF(AND(T661&gt;1000000000),'[26]Data Base PAKAI (INPUT)'!$Z$24)))</f>
        <v>1</v>
      </c>
      <c r="AE661" s="87">
        <f t="shared" si="173"/>
        <v>600000</v>
      </c>
      <c r="AF661" s="87">
        <f>IF(AND(T661&gt;1,T661&lt;=1000000000),'[26]Data Base PAKAI (INPUT)'!$E$25,IF(AND(T661&gt;1000000000,T661&lt;=5000000000),'[26]Data Base PAKAI (INPUT)'!$Y$25,IF(AND(T661&gt;5000000000,T661&lt;=10000000000),'[26]Data Base PAKAI (INPUT)'!$AG$25)))</f>
        <v>3</v>
      </c>
      <c r="AG661" s="87">
        <f>IF(AND(T661&gt;1,T661&lt;=100000000),'[26]Data Base PAKAI (INPUT)'!$F$25,IF(AND(T661&gt;100000000,T661&lt;=200000000),'[26]Data Base PAKAI (INPUT)'!$J$25,IF(AND(T661&gt;200000000,T661&lt;=250000000),'[26]Data Base PAKAI (INPUT)'!$N$25,IF(AND(T661&gt;250000000,T661&lt;=500000000),'[26]Data Base PAKAI (INPUT)'!$R$25,IF(AND(T661&gt;500000000,T661&lt;=1000000000),'[26]Data Base PAKAI (INPUT)'!$V$25,IF(AND(T661&gt;1000000000,T661&lt;=2500000000),'[26]Data Base PAKAI (INPUT)'!$Z$25,IF(AND(T661&gt;2500000000,T661&lt;=5000000000),'[26]Data Base PAKAI (INPUT)'!$AD$25,IF(AND(T661&gt;5000000000,T661&lt;=10000000000),'[26]Data Base PAKAI (INPUT)'!AH2133))))))))</f>
        <v>4</v>
      </c>
      <c r="AH661" s="87">
        <f t="shared" si="174"/>
        <v>1800000</v>
      </c>
      <c r="AI661" s="87">
        <f t="shared" si="175"/>
        <v>8000000</v>
      </c>
      <c r="AJ661" s="99">
        <f t="shared" si="176"/>
        <v>8000000</v>
      </c>
      <c r="AK661" s="57"/>
      <c r="AL661" s="57">
        <f t="shared" si="177"/>
        <v>181250000</v>
      </c>
    </row>
    <row r="662" spans="1:38" ht="43.5" thickBot="1" x14ac:dyDescent="0.3">
      <c r="A662" s="90"/>
      <c r="B662" s="90"/>
      <c r="C662" s="90"/>
      <c r="D662" s="90"/>
      <c r="E662" s="90"/>
      <c r="F662" s="90"/>
      <c r="G662" s="91"/>
      <c r="H662" s="91"/>
      <c r="I662" s="92"/>
      <c r="J662" s="110" t="s">
        <v>1224</v>
      </c>
      <c r="K662" s="92" t="s">
        <v>1350</v>
      </c>
      <c r="L662" s="92" t="e">
        <f>INDEX('[26]GELONDONGAN BM POKIR'!$D:$D,MATCH('KEGIATAN DBMSDA 2022'!K662,'[26]GELONDONGAN BM POKIR'!$D:$D,0))</f>
        <v>#N/A</v>
      </c>
      <c r="M662" s="92" t="str">
        <f t="shared" si="170"/>
        <v>Peningkatan Jalan Jl. Royong 2 Rt.05 Rw.04, Kota Bekasi, Rawalumbu, Bojongmenteng</v>
      </c>
      <c r="N662" s="92" t="e">
        <f>INDEX([26]!BARU_1[KELURAHAN],MATCH('KEGIATAN DBMSDA 2022'!K662,[26]!BARU_1[JUDUL],0))</f>
        <v>#REF!</v>
      </c>
      <c r="O662" s="93" t="s">
        <v>735</v>
      </c>
      <c r="P662" s="127" t="s">
        <v>1241</v>
      </c>
      <c r="Q662" s="94" t="e">
        <f>#REF!&amp;" "&amp;#REF!</f>
        <v>#REF!</v>
      </c>
      <c r="R662" s="95" t="s">
        <v>66</v>
      </c>
      <c r="S662" s="57"/>
      <c r="T662" s="57">
        <f t="shared" si="162"/>
        <v>200000000</v>
      </c>
      <c r="U662" s="96" t="str">
        <f t="shared" si="171"/>
        <v>PL</v>
      </c>
      <c r="V662" s="57">
        <v>200000000</v>
      </c>
      <c r="W662" s="128" t="s">
        <v>307</v>
      </c>
      <c r="X662" s="129" t="s">
        <v>146</v>
      </c>
      <c r="Y662" s="96" t="s">
        <v>139</v>
      </c>
      <c r="Z662" s="88">
        <v>1</v>
      </c>
      <c r="AA662" s="96"/>
      <c r="AB662" s="57">
        <f t="shared" si="172"/>
        <v>350000</v>
      </c>
      <c r="AC662" s="87">
        <f>IF(AND(T662&gt;1,T662&lt;=200000000),'[26]Data Base PAKAI (INPUT)'!$E$24,IF(AND(T662&gt;200000000),'[26]Data Base PAKAI (INPUT)'!$M$24))</f>
        <v>4</v>
      </c>
      <c r="AD662" s="87">
        <f>IF(AND(T662&gt;1,T662&lt;=200000000),'[26]Data Base PAKAI (INPUT)'!$F$24,IF(AND(T662&gt;200000000,T662&lt;=1000000000),'[26]Data Base PAKAI (INPUT)'!$V$24,IF(AND(T662&gt;1000000000),'[26]Data Base PAKAI (INPUT)'!$Z$24)))</f>
        <v>1</v>
      </c>
      <c r="AE662" s="87">
        <f t="shared" si="173"/>
        <v>600000</v>
      </c>
      <c r="AF662" s="87">
        <f>IF(AND(T662&gt;1,T662&lt;=1000000000),'[26]Data Base PAKAI (INPUT)'!$E$25,IF(AND(T662&gt;1000000000,T662&lt;=5000000000),'[26]Data Base PAKAI (INPUT)'!$Y$25,IF(AND(T662&gt;5000000000,T662&lt;=10000000000),'[26]Data Base PAKAI (INPUT)'!$AG$25)))</f>
        <v>3</v>
      </c>
      <c r="AG662" s="87">
        <f>IF(AND(T662&gt;1,T662&lt;=100000000),'[26]Data Base PAKAI (INPUT)'!$F$25,IF(AND(T662&gt;100000000,T662&lt;=200000000),'[26]Data Base PAKAI (INPUT)'!$J$25,IF(AND(T662&gt;200000000,T662&lt;=250000000),'[26]Data Base PAKAI (INPUT)'!$N$25,IF(AND(T662&gt;250000000,T662&lt;=500000000),'[26]Data Base PAKAI (INPUT)'!$R$25,IF(AND(T662&gt;500000000,T662&lt;=1000000000),'[26]Data Base PAKAI (INPUT)'!$V$25,IF(AND(T662&gt;1000000000,T662&lt;=2500000000),'[26]Data Base PAKAI (INPUT)'!$Z$25,IF(AND(T662&gt;2500000000,T662&lt;=5000000000),'[26]Data Base PAKAI (INPUT)'!$AD$25,IF(AND(T662&gt;5000000000,T662&lt;=10000000000),'[26]Data Base PAKAI (INPUT)'!AH2134))))))))</f>
        <v>4</v>
      </c>
      <c r="AH662" s="87">
        <f t="shared" si="174"/>
        <v>1800000</v>
      </c>
      <c r="AI662" s="87">
        <f t="shared" si="175"/>
        <v>8000000</v>
      </c>
      <c r="AJ662" s="99">
        <f t="shared" si="176"/>
        <v>8000000</v>
      </c>
      <c r="AK662" s="57"/>
      <c r="AL662" s="57">
        <f t="shared" si="177"/>
        <v>181250000</v>
      </c>
    </row>
    <row r="663" spans="1:38" ht="43.5" thickBot="1" x14ac:dyDescent="0.3">
      <c r="A663" s="90"/>
      <c r="B663" s="90"/>
      <c r="C663" s="90"/>
      <c r="D663" s="90"/>
      <c r="E663" s="90"/>
      <c r="F663" s="90"/>
      <c r="G663" s="91"/>
      <c r="H663" s="91"/>
      <c r="I663" s="92"/>
      <c r="J663" s="110" t="s">
        <v>1224</v>
      </c>
      <c r="K663" s="92" t="s">
        <v>1351</v>
      </c>
      <c r="L663" s="92" t="e">
        <f>INDEX('[26]GELONDONGAN BM POKIR'!$D:$D,MATCH('KEGIATAN DBMSDA 2022'!K663,'[26]GELONDONGAN BM POKIR'!$D:$D,0))</f>
        <v>#N/A</v>
      </c>
      <c r="M663" s="92" t="str">
        <f t="shared" si="170"/>
        <v>Peningkatan Jalan Jl. Piteng Rt.04 Rw.04, Kota Bekasi, Rawalumbu, Bojongmenteng</v>
      </c>
      <c r="N663" s="92" t="e">
        <f>INDEX([26]!BARU_1[KELURAHAN],MATCH('KEGIATAN DBMSDA 2022'!K663,[26]!BARU_1[JUDUL],0))</f>
        <v>#REF!</v>
      </c>
      <c r="O663" s="93" t="s">
        <v>735</v>
      </c>
      <c r="P663" s="127" t="s">
        <v>1343</v>
      </c>
      <c r="Q663" s="94" t="e">
        <f>#REF!&amp;" "&amp;#REF!</f>
        <v>#REF!</v>
      </c>
      <c r="R663" s="95" t="s">
        <v>66</v>
      </c>
      <c r="S663" s="57"/>
      <c r="T663" s="57">
        <f t="shared" si="162"/>
        <v>200000000</v>
      </c>
      <c r="U663" s="96" t="str">
        <f t="shared" si="171"/>
        <v>PL</v>
      </c>
      <c r="V663" s="57">
        <v>200000000</v>
      </c>
      <c r="W663" s="128" t="s">
        <v>307</v>
      </c>
      <c r="X663" s="129" t="s">
        <v>146</v>
      </c>
      <c r="Y663" s="96" t="s">
        <v>139</v>
      </c>
      <c r="Z663" s="88">
        <v>1</v>
      </c>
      <c r="AA663" s="96"/>
      <c r="AB663" s="57">
        <f t="shared" si="172"/>
        <v>350000</v>
      </c>
      <c r="AC663" s="87">
        <f>IF(AND(T663&gt;1,T663&lt;=200000000),'[26]Data Base PAKAI (INPUT)'!$E$24,IF(AND(T663&gt;200000000),'[26]Data Base PAKAI (INPUT)'!$M$24))</f>
        <v>4</v>
      </c>
      <c r="AD663" s="87">
        <f>IF(AND(T663&gt;1,T663&lt;=200000000),'[26]Data Base PAKAI (INPUT)'!$F$24,IF(AND(T663&gt;200000000,T663&lt;=1000000000),'[26]Data Base PAKAI (INPUT)'!$V$24,IF(AND(T663&gt;1000000000),'[26]Data Base PAKAI (INPUT)'!$Z$24)))</f>
        <v>1</v>
      </c>
      <c r="AE663" s="87">
        <f t="shared" si="173"/>
        <v>600000</v>
      </c>
      <c r="AF663" s="87">
        <f>IF(AND(T663&gt;1,T663&lt;=1000000000),'[26]Data Base PAKAI (INPUT)'!$E$25,IF(AND(T663&gt;1000000000,T663&lt;=5000000000),'[26]Data Base PAKAI (INPUT)'!$Y$25,IF(AND(T663&gt;5000000000,T663&lt;=10000000000),'[26]Data Base PAKAI (INPUT)'!$AG$25)))</f>
        <v>3</v>
      </c>
      <c r="AG663" s="87">
        <f>IF(AND(T663&gt;1,T663&lt;=100000000),'[26]Data Base PAKAI (INPUT)'!$F$25,IF(AND(T663&gt;100000000,T663&lt;=200000000),'[26]Data Base PAKAI (INPUT)'!$J$25,IF(AND(T663&gt;200000000,T663&lt;=250000000),'[26]Data Base PAKAI (INPUT)'!$N$25,IF(AND(T663&gt;250000000,T663&lt;=500000000),'[26]Data Base PAKAI (INPUT)'!$R$25,IF(AND(T663&gt;500000000,T663&lt;=1000000000),'[26]Data Base PAKAI (INPUT)'!$V$25,IF(AND(T663&gt;1000000000,T663&lt;=2500000000),'[26]Data Base PAKAI (INPUT)'!$Z$25,IF(AND(T663&gt;2500000000,T663&lt;=5000000000),'[26]Data Base PAKAI (INPUT)'!$AD$25,IF(AND(T663&gt;5000000000,T663&lt;=10000000000),'[26]Data Base PAKAI (INPUT)'!AH2135))))))))</f>
        <v>4</v>
      </c>
      <c r="AH663" s="87">
        <f t="shared" si="174"/>
        <v>1800000</v>
      </c>
      <c r="AI663" s="87">
        <f t="shared" si="175"/>
        <v>8000000</v>
      </c>
      <c r="AJ663" s="99">
        <f t="shared" si="176"/>
        <v>8000000</v>
      </c>
      <c r="AK663" s="57"/>
      <c r="AL663" s="57">
        <f t="shared" si="177"/>
        <v>181250000</v>
      </c>
    </row>
    <row r="664" spans="1:38" ht="43.5" thickBot="1" x14ac:dyDescent="0.3">
      <c r="A664" s="90"/>
      <c r="B664" s="90"/>
      <c r="C664" s="90"/>
      <c r="D664" s="90"/>
      <c r="E664" s="90"/>
      <c r="F664" s="90"/>
      <c r="G664" s="91"/>
      <c r="H664" s="91"/>
      <c r="I664" s="92"/>
      <c r="J664" s="110" t="s">
        <v>1224</v>
      </c>
      <c r="K664" s="92" t="s">
        <v>1352</v>
      </c>
      <c r="L664" s="92" t="e">
        <f>INDEX('[26]GELONDONGAN BM POKIR'!$D:$D,MATCH('KEGIATAN DBMSDA 2022'!K664,'[26]GELONDONGAN BM POKIR'!$D:$D,0))</f>
        <v>#N/A</v>
      </c>
      <c r="M664" s="92" t="str">
        <f t="shared" si="170"/>
        <v>Peningkatan Jalan Jalan Lumbu Timur Raya Rw 32, Kota Bekasi, Rawalumbu, Bojong Rawalumbu</v>
      </c>
      <c r="N664" s="92" t="e">
        <f>INDEX([26]!BARU_1[KELURAHAN],MATCH('KEGIATAN DBMSDA 2022'!K664,[26]!BARU_1[JUDUL],0))</f>
        <v>#REF!</v>
      </c>
      <c r="O664" s="93" t="s">
        <v>735</v>
      </c>
      <c r="P664" s="127" t="s">
        <v>1353</v>
      </c>
      <c r="Q664" s="94" t="e">
        <f>#REF!&amp;" "&amp;#REF!</f>
        <v>#REF!</v>
      </c>
      <c r="R664" s="95" t="s">
        <v>66</v>
      </c>
      <c r="S664" s="57"/>
      <c r="T664" s="57">
        <f t="shared" ref="T664:T727" si="178">V664+S664</f>
        <v>125000000</v>
      </c>
      <c r="U664" s="96" t="str">
        <f t="shared" si="171"/>
        <v>PL</v>
      </c>
      <c r="V664" s="57">
        <v>125000000</v>
      </c>
      <c r="W664" s="128" t="s">
        <v>307</v>
      </c>
      <c r="X664" s="129" t="s">
        <v>146</v>
      </c>
      <c r="Y664" s="96" t="s">
        <v>139</v>
      </c>
      <c r="Z664" s="88">
        <v>1</v>
      </c>
      <c r="AA664" s="96"/>
      <c r="AB664" s="57">
        <f t="shared" si="172"/>
        <v>350000</v>
      </c>
      <c r="AC664" s="87">
        <f>IF(AND(T664&gt;1,T664&lt;=200000000),'[26]Data Base PAKAI (INPUT)'!$E$24,IF(AND(T664&gt;200000000),'[26]Data Base PAKAI (INPUT)'!$M$24))</f>
        <v>4</v>
      </c>
      <c r="AD664" s="87">
        <f>IF(AND(T664&gt;1,T664&lt;=200000000),'[26]Data Base PAKAI (INPUT)'!$F$24,IF(AND(T664&gt;200000000,T664&lt;=1000000000),'[26]Data Base PAKAI (INPUT)'!$V$24,IF(AND(T664&gt;1000000000),'[26]Data Base PAKAI (INPUT)'!$Z$24)))</f>
        <v>1</v>
      </c>
      <c r="AE664" s="87">
        <f t="shared" si="173"/>
        <v>600000</v>
      </c>
      <c r="AF664" s="87">
        <f>IF(AND(T664&gt;1,T664&lt;=1000000000),'[26]Data Base PAKAI (INPUT)'!$E$25,IF(AND(T664&gt;1000000000,T664&lt;=5000000000),'[26]Data Base PAKAI (INPUT)'!$Y$25,IF(AND(T664&gt;5000000000,T664&lt;=10000000000),'[26]Data Base PAKAI (INPUT)'!$AG$25)))</f>
        <v>3</v>
      </c>
      <c r="AG664" s="87">
        <f>IF(AND(T664&gt;1,T664&lt;=100000000),'[26]Data Base PAKAI (INPUT)'!$F$25,IF(AND(T664&gt;100000000,T664&lt;=200000000),'[26]Data Base PAKAI (INPUT)'!$J$25,IF(AND(T664&gt;200000000,T664&lt;=250000000),'[26]Data Base PAKAI (INPUT)'!$N$25,IF(AND(T664&gt;250000000,T664&lt;=500000000),'[26]Data Base PAKAI (INPUT)'!$R$25,IF(AND(T664&gt;500000000,T664&lt;=1000000000),'[26]Data Base PAKAI (INPUT)'!$V$25,IF(AND(T664&gt;1000000000,T664&lt;=2500000000),'[26]Data Base PAKAI (INPUT)'!$Z$25,IF(AND(T664&gt;2500000000,T664&lt;=5000000000),'[26]Data Base PAKAI (INPUT)'!$AD$25,IF(AND(T664&gt;5000000000,T664&lt;=10000000000),'[26]Data Base PAKAI (INPUT)'!AH2136))))))))</f>
        <v>4</v>
      </c>
      <c r="AH664" s="87">
        <f t="shared" si="174"/>
        <v>1800000</v>
      </c>
      <c r="AI664" s="87">
        <f t="shared" si="175"/>
        <v>5000000</v>
      </c>
      <c r="AJ664" s="99">
        <f t="shared" si="176"/>
        <v>5000000</v>
      </c>
      <c r="AK664" s="57"/>
      <c r="AL664" s="57">
        <f t="shared" si="177"/>
        <v>112250000</v>
      </c>
    </row>
    <row r="665" spans="1:38" ht="43.5" thickBot="1" x14ac:dyDescent="0.3">
      <c r="A665" s="90"/>
      <c r="B665" s="90"/>
      <c r="C665" s="90"/>
      <c r="D665" s="90"/>
      <c r="E665" s="90"/>
      <c r="F665" s="90"/>
      <c r="G665" s="91"/>
      <c r="H665" s="91"/>
      <c r="I665" s="92"/>
      <c r="J665" s="110" t="s">
        <v>1224</v>
      </c>
      <c r="K665" s="92" t="s">
        <v>1354</v>
      </c>
      <c r="L665" s="92" t="e">
        <f>INDEX('[26]GELONDONGAN BM POKIR'!$D:$D,MATCH('KEGIATAN DBMSDA 2022'!K665,'[26]GELONDONGAN BM POKIR'!$D:$D,0))</f>
        <v>#N/A</v>
      </c>
      <c r="M665" s="92" t="str">
        <f t="shared" si="170"/>
        <v>Peningkatan Jalan Jalan Kemuning 2 Rt. 02 Rw. 04, Kota Bekasi, Mustikajaya, Mustikasari</v>
      </c>
      <c r="N665" s="92" t="e">
        <f>INDEX([26]!BARU_1[KELURAHAN],MATCH('KEGIATAN DBMSDA 2022'!K665,[26]!BARU_1[JUDUL],0))</f>
        <v>#REF!</v>
      </c>
      <c r="O665" s="93" t="s">
        <v>127</v>
      </c>
      <c r="P665" s="127" t="s">
        <v>1348</v>
      </c>
      <c r="Q665" s="94" t="e">
        <f>#REF!&amp;" "&amp;#REF!</f>
        <v>#REF!</v>
      </c>
      <c r="R665" s="95" t="s">
        <v>66</v>
      </c>
      <c r="S665" s="57"/>
      <c r="T665" s="57">
        <f t="shared" si="178"/>
        <v>200000000</v>
      </c>
      <c r="U665" s="96" t="str">
        <f t="shared" si="171"/>
        <v>PL</v>
      </c>
      <c r="V665" s="57">
        <v>200000000</v>
      </c>
      <c r="W665" s="128" t="s">
        <v>307</v>
      </c>
      <c r="X665" s="129" t="s">
        <v>146</v>
      </c>
      <c r="Y665" s="96" t="s">
        <v>139</v>
      </c>
      <c r="Z665" s="88">
        <v>1</v>
      </c>
      <c r="AA665" s="96"/>
      <c r="AB665" s="57">
        <f t="shared" si="172"/>
        <v>350000</v>
      </c>
      <c r="AC665" s="87">
        <f>IF(AND(T665&gt;1,T665&lt;=200000000),'[26]Data Base PAKAI (INPUT)'!$E$24,IF(AND(T665&gt;200000000),'[26]Data Base PAKAI (INPUT)'!$M$24))</f>
        <v>4</v>
      </c>
      <c r="AD665" s="87">
        <f>IF(AND(T665&gt;1,T665&lt;=200000000),'[26]Data Base PAKAI (INPUT)'!$F$24,IF(AND(T665&gt;200000000,T665&lt;=1000000000),'[26]Data Base PAKAI (INPUT)'!$V$24,IF(AND(T665&gt;1000000000),'[26]Data Base PAKAI (INPUT)'!$Z$24)))</f>
        <v>1</v>
      </c>
      <c r="AE665" s="87">
        <f t="shared" si="173"/>
        <v>600000</v>
      </c>
      <c r="AF665" s="87">
        <f>IF(AND(T665&gt;1,T665&lt;=1000000000),'[26]Data Base PAKAI (INPUT)'!$E$25,IF(AND(T665&gt;1000000000,T665&lt;=5000000000),'[26]Data Base PAKAI (INPUT)'!$Y$25,IF(AND(T665&gt;5000000000,T665&lt;=10000000000),'[26]Data Base PAKAI (INPUT)'!$AG$25)))</f>
        <v>3</v>
      </c>
      <c r="AG665" s="87">
        <f>IF(AND(T665&gt;1,T665&lt;=100000000),'[26]Data Base PAKAI (INPUT)'!$F$25,IF(AND(T665&gt;100000000,T665&lt;=200000000),'[26]Data Base PAKAI (INPUT)'!$J$25,IF(AND(T665&gt;200000000,T665&lt;=250000000),'[26]Data Base PAKAI (INPUT)'!$N$25,IF(AND(T665&gt;250000000,T665&lt;=500000000),'[26]Data Base PAKAI (INPUT)'!$R$25,IF(AND(T665&gt;500000000,T665&lt;=1000000000),'[26]Data Base PAKAI (INPUT)'!$V$25,IF(AND(T665&gt;1000000000,T665&lt;=2500000000),'[26]Data Base PAKAI (INPUT)'!$Z$25,IF(AND(T665&gt;2500000000,T665&lt;=5000000000),'[26]Data Base PAKAI (INPUT)'!$AD$25,IF(AND(T665&gt;5000000000,T665&lt;=10000000000),'[26]Data Base PAKAI (INPUT)'!AH2137))))))))</f>
        <v>4</v>
      </c>
      <c r="AH665" s="87">
        <f t="shared" si="174"/>
        <v>1800000</v>
      </c>
      <c r="AI665" s="87">
        <f t="shared" si="175"/>
        <v>8000000</v>
      </c>
      <c r="AJ665" s="99">
        <f t="shared" si="176"/>
        <v>8000000</v>
      </c>
      <c r="AK665" s="57"/>
      <c r="AL665" s="57">
        <f t="shared" si="177"/>
        <v>181250000</v>
      </c>
    </row>
    <row r="666" spans="1:38" ht="43.5" thickBot="1" x14ac:dyDescent="0.3">
      <c r="A666" s="90"/>
      <c r="B666" s="90"/>
      <c r="C666" s="90"/>
      <c r="D666" s="90"/>
      <c r="E666" s="90"/>
      <c r="F666" s="90"/>
      <c r="G666" s="91"/>
      <c r="H666" s="91"/>
      <c r="I666" s="92"/>
      <c r="J666" s="110" t="s">
        <v>1224</v>
      </c>
      <c r="K666" s="92" t="s">
        <v>1355</v>
      </c>
      <c r="L666" s="92" t="e">
        <f>INDEX('[26]GELONDONGAN BM POKIR'!$D:$D,MATCH('KEGIATAN DBMSDA 2022'!K666,'[26]GELONDONGAN BM POKIR'!$D:$D,0))</f>
        <v>#N/A</v>
      </c>
      <c r="M666" s="92" t="str">
        <f t="shared" si="170"/>
        <v>Peningkatan Jalan Gg. H. Diun II RT.
001/005, Kota Bekasi, Mustikajaya, Mustikajaya</v>
      </c>
      <c r="N666" s="92" t="e">
        <f>INDEX([26]!BARU_1[KELURAHAN],MATCH('KEGIATAN DBMSDA 2022'!K666,[26]!BARU_1[JUDUL],0))</f>
        <v>#REF!</v>
      </c>
      <c r="O666" s="93" t="s">
        <v>127</v>
      </c>
      <c r="P666" s="127" t="s">
        <v>1345</v>
      </c>
      <c r="Q666" s="94" t="e">
        <f>#REF!&amp;" "&amp;#REF!</f>
        <v>#REF!</v>
      </c>
      <c r="R666" s="95" t="s">
        <v>66</v>
      </c>
      <c r="S666" s="57"/>
      <c r="T666" s="57">
        <f t="shared" si="178"/>
        <v>150000000</v>
      </c>
      <c r="U666" s="96" t="str">
        <f t="shared" si="171"/>
        <v>PL</v>
      </c>
      <c r="V666" s="57">
        <v>150000000</v>
      </c>
      <c r="W666" s="128" t="s">
        <v>307</v>
      </c>
      <c r="X666" s="129" t="s">
        <v>146</v>
      </c>
      <c r="Y666" s="96" t="s">
        <v>139</v>
      </c>
      <c r="Z666" s="88">
        <v>1</v>
      </c>
      <c r="AA666" s="96"/>
      <c r="AB666" s="57">
        <f t="shared" si="172"/>
        <v>350000</v>
      </c>
      <c r="AC666" s="87">
        <f>IF(AND(T666&gt;1,T666&lt;=200000000),'[26]Data Base PAKAI (INPUT)'!$E$24,IF(AND(T666&gt;200000000),'[26]Data Base PAKAI (INPUT)'!$M$24))</f>
        <v>4</v>
      </c>
      <c r="AD666" s="87">
        <f>IF(AND(T666&gt;1,T666&lt;=200000000),'[26]Data Base PAKAI (INPUT)'!$F$24,IF(AND(T666&gt;200000000,T666&lt;=1000000000),'[26]Data Base PAKAI (INPUT)'!$V$24,IF(AND(T666&gt;1000000000),'[26]Data Base PAKAI (INPUT)'!$Z$24)))</f>
        <v>1</v>
      </c>
      <c r="AE666" s="87">
        <f t="shared" si="173"/>
        <v>600000</v>
      </c>
      <c r="AF666" s="87">
        <f>IF(AND(T666&gt;1,T666&lt;=1000000000),'[26]Data Base PAKAI (INPUT)'!$E$25,IF(AND(T666&gt;1000000000,T666&lt;=5000000000),'[26]Data Base PAKAI (INPUT)'!$Y$25,IF(AND(T666&gt;5000000000,T666&lt;=10000000000),'[26]Data Base PAKAI (INPUT)'!$AG$25)))</f>
        <v>3</v>
      </c>
      <c r="AG666" s="87">
        <f>IF(AND(T666&gt;1,T666&lt;=100000000),'[26]Data Base PAKAI (INPUT)'!$F$25,IF(AND(T666&gt;100000000,T666&lt;=200000000),'[26]Data Base PAKAI (INPUT)'!$J$25,IF(AND(T666&gt;200000000,T666&lt;=250000000),'[26]Data Base PAKAI (INPUT)'!$N$25,IF(AND(T666&gt;250000000,T666&lt;=500000000),'[26]Data Base PAKAI (INPUT)'!$R$25,IF(AND(T666&gt;500000000,T666&lt;=1000000000),'[26]Data Base PAKAI (INPUT)'!$V$25,IF(AND(T666&gt;1000000000,T666&lt;=2500000000),'[26]Data Base PAKAI (INPUT)'!$Z$25,IF(AND(T666&gt;2500000000,T666&lt;=5000000000),'[26]Data Base PAKAI (INPUT)'!$AD$25,IF(AND(T666&gt;5000000000,T666&lt;=10000000000),'[26]Data Base PAKAI (INPUT)'!AH2138))))))))</f>
        <v>4</v>
      </c>
      <c r="AH666" s="87">
        <f t="shared" si="174"/>
        <v>1800000</v>
      </c>
      <c r="AI666" s="87">
        <f t="shared" si="175"/>
        <v>6000000</v>
      </c>
      <c r="AJ666" s="99">
        <f t="shared" si="176"/>
        <v>6000000</v>
      </c>
      <c r="AK666" s="57"/>
      <c r="AL666" s="57">
        <f t="shared" si="177"/>
        <v>135250000</v>
      </c>
    </row>
    <row r="667" spans="1:38" ht="43.5" thickBot="1" x14ac:dyDescent="0.3">
      <c r="A667" s="90"/>
      <c r="B667" s="90"/>
      <c r="C667" s="90"/>
      <c r="D667" s="90"/>
      <c r="E667" s="90"/>
      <c r="F667" s="90"/>
      <c r="G667" s="91"/>
      <c r="H667" s="91"/>
      <c r="I667" s="92"/>
      <c r="J667" s="110" t="s">
        <v>1224</v>
      </c>
      <c r="K667" s="92" t="s">
        <v>1356</v>
      </c>
      <c r="L667" s="92" t="e">
        <f>INDEX('[26]GELONDONGAN BM POKIR'!$D:$D,MATCH('KEGIATAN DBMSDA 2022'!K667,'[26]GELONDONGAN BM POKIR'!$D:$D,0))</f>
        <v>#N/A</v>
      </c>
      <c r="M667" s="92" t="str">
        <f t="shared" si="170"/>
        <v>Peningkatan Jalan Jl. RT. 002/ RW. 001, Kota Bekasi, Jatisampurna, Jatikarya</v>
      </c>
      <c r="N667" s="92" t="e">
        <f>INDEX([26]!BARU_1[KELURAHAN],MATCH('KEGIATAN DBMSDA 2022'!K667,[26]!BARU_1[JUDUL],0))</f>
        <v>#REF!</v>
      </c>
      <c r="O667" s="93" t="s">
        <v>120</v>
      </c>
      <c r="P667" s="127" t="s">
        <v>289</v>
      </c>
      <c r="Q667" s="94" t="e">
        <f>#REF!&amp;" "&amp;#REF!</f>
        <v>#REF!</v>
      </c>
      <c r="R667" s="95" t="s">
        <v>66</v>
      </c>
      <c r="S667" s="57"/>
      <c r="T667" s="57">
        <f t="shared" si="178"/>
        <v>150000000</v>
      </c>
      <c r="U667" s="96" t="str">
        <f t="shared" si="171"/>
        <v>PL</v>
      </c>
      <c r="V667" s="57">
        <v>150000000</v>
      </c>
      <c r="W667" s="128" t="s">
        <v>217</v>
      </c>
      <c r="X667" s="129" t="s">
        <v>146</v>
      </c>
      <c r="Y667" s="96" t="s">
        <v>139</v>
      </c>
      <c r="Z667" s="88">
        <v>1</v>
      </c>
      <c r="AA667" s="96"/>
      <c r="AB667" s="57">
        <f t="shared" si="172"/>
        <v>350000</v>
      </c>
      <c r="AC667" s="87">
        <f>IF(AND(T667&gt;1,T667&lt;=200000000),'[26]Data Base PAKAI (INPUT)'!$E$24,IF(AND(T667&gt;200000000),'[26]Data Base PAKAI (INPUT)'!$M$24))</f>
        <v>4</v>
      </c>
      <c r="AD667" s="87">
        <f>IF(AND(T667&gt;1,T667&lt;=200000000),'[26]Data Base PAKAI (INPUT)'!$F$24,IF(AND(T667&gt;200000000,T667&lt;=1000000000),'[26]Data Base PAKAI (INPUT)'!$V$24,IF(AND(T667&gt;1000000000),'[26]Data Base PAKAI (INPUT)'!$Z$24)))</f>
        <v>1</v>
      </c>
      <c r="AE667" s="87">
        <f t="shared" si="173"/>
        <v>600000</v>
      </c>
      <c r="AF667" s="87">
        <f>IF(AND(T667&gt;1,T667&lt;=1000000000),'[26]Data Base PAKAI (INPUT)'!$E$25,IF(AND(T667&gt;1000000000,T667&lt;=5000000000),'[26]Data Base PAKAI (INPUT)'!$Y$25,IF(AND(T667&gt;5000000000,T667&lt;=10000000000),'[26]Data Base PAKAI (INPUT)'!$AG$25)))</f>
        <v>3</v>
      </c>
      <c r="AG667" s="87">
        <f>IF(AND(T667&gt;1,T667&lt;=100000000),'[26]Data Base PAKAI (INPUT)'!$F$25,IF(AND(T667&gt;100000000,T667&lt;=200000000),'[26]Data Base PAKAI (INPUT)'!$J$25,IF(AND(T667&gt;200000000,T667&lt;=250000000),'[26]Data Base PAKAI (INPUT)'!$N$25,IF(AND(T667&gt;250000000,T667&lt;=500000000),'[26]Data Base PAKAI (INPUT)'!$R$25,IF(AND(T667&gt;500000000,T667&lt;=1000000000),'[26]Data Base PAKAI (INPUT)'!$V$25,IF(AND(T667&gt;1000000000,T667&lt;=2500000000),'[26]Data Base PAKAI (INPUT)'!$Z$25,IF(AND(T667&gt;2500000000,T667&lt;=5000000000),'[26]Data Base PAKAI (INPUT)'!$AD$25,IF(AND(T667&gt;5000000000,T667&lt;=10000000000),'[26]Data Base PAKAI (INPUT)'!AH2139))))))))</f>
        <v>4</v>
      </c>
      <c r="AH667" s="87">
        <f t="shared" si="174"/>
        <v>1800000</v>
      </c>
      <c r="AI667" s="87">
        <f t="shared" si="175"/>
        <v>6000000</v>
      </c>
      <c r="AJ667" s="99">
        <f t="shared" si="176"/>
        <v>6000000</v>
      </c>
      <c r="AK667" s="57"/>
      <c r="AL667" s="57">
        <f t="shared" si="177"/>
        <v>135250000</v>
      </c>
    </row>
    <row r="668" spans="1:38" ht="43.5" thickBot="1" x14ac:dyDescent="0.3">
      <c r="A668" s="90"/>
      <c r="B668" s="90"/>
      <c r="C668" s="90"/>
      <c r="D668" s="90"/>
      <c r="E668" s="90"/>
      <c r="F668" s="90"/>
      <c r="G668" s="91"/>
      <c r="H668" s="91"/>
      <c r="I668" s="92"/>
      <c r="J668" s="110" t="s">
        <v>1224</v>
      </c>
      <c r="K668" s="92" t="s">
        <v>1357</v>
      </c>
      <c r="L668" s="92" t="e">
        <f>INDEX('[26]GELONDONGAN BM POKIR'!$D:$D,MATCH('KEGIATAN DBMSDA 2022'!K668,'[26]GELONDONGAN BM POKIR'!$D:$D,0))</f>
        <v>#N/A</v>
      </c>
      <c r="M668" s="92" t="str">
        <f t="shared" si="170"/>
        <v>Peningkatan Jalan Gang H. Olih Kp. Cimanggis RT. 001/ RW. 003, Kota Bekasi, Jatisampurna, Jatikarya</v>
      </c>
      <c r="N668" s="92" t="e">
        <f>INDEX([26]!BARU_1[KELURAHAN],MATCH('KEGIATAN DBMSDA 2022'!K668,[26]!BARU_1[JUDUL],0))</f>
        <v>#REF!</v>
      </c>
      <c r="O668" s="93" t="s">
        <v>120</v>
      </c>
      <c r="P668" s="127" t="s">
        <v>271</v>
      </c>
      <c r="Q668" s="94" t="e">
        <f>#REF!&amp;" "&amp;#REF!</f>
        <v>#REF!</v>
      </c>
      <c r="R668" s="95" t="s">
        <v>66</v>
      </c>
      <c r="S668" s="57"/>
      <c r="T668" s="57">
        <f t="shared" si="178"/>
        <v>225000000</v>
      </c>
      <c r="U668" s="96" t="str">
        <f t="shared" si="171"/>
        <v>LELANG</v>
      </c>
      <c r="V668" s="57">
        <v>225000000</v>
      </c>
      <c r="W668" s="128" t="s">
        <v>217</v>
      </c>
      <c r="X668" s="129" t="s">
        <v>146</v>
      </c>
      <c r="Y668" s="129" t="s">
        <v>139</v>
      </c>
      <c r="Z668" s="88">
        <v>1</v>
      </c>
      <c r="AA668" s="129"/>
      <c r="AB668" s="57">
        <f t="shared" si="172"/>
        <v>750000</v>
      </c>
      <c r="AC668" s="87">
        <f>IF(AND(T668&gt;1,T668&lt;=200000000),'[26]Data Base PAKAI (INPUT)'!$E$24,IF(AND(T668&gt;200000000),'[26]Data Base PAKAI (INPUT)'!$M$24))</f>
        <v>6</v>
      </c>
      <c r="AD668" s="87">
        <f>IF(AND(T668&gt;1,T668&lt;=200000000),'[26]Data Base PAKAI (INPUT)'!$F$24,IF(AND(T668&gt;200000000,T668&lt;=1000000000),'[26]Data Base PAKAI (INPUT)'!$V$24,IF(AND(T668&gt;1000000000),'[26]Data Base PAKAI (INPUT)'!$Z$24)))</f>
        <v>2</v>
      </c>
      <c r="AE668" s="87">
        <f t="shared" si="173"/>
        <v>1800000</v>
      </c>
      <c r="AF668" s="87">
        <f>IF(AND(T668&gt;1,T668&lt;=1000000000),'[26]Data Base PAKAI (INPUT)'!$E$25,IF(AND(T668&gt;1000000000,T668&lt;=5000000000),'[26]Data Base PAKAI (INPUT)'!$Y$25,IF(AND(T668&gt;5000000000,T668&lt;=10000000000),'[26]Data Base PAKAI (INPUT)'!$AG$25)))</f>
        <v>3</v>
      </c>
      <c r="AG668" s="87">
        <f>IF(AND(T668&gt;1,T668&lt;=100000000),'[26]Data Base PAKAI (INPUT)'!$F$25,IF(AND(T668&gt;100000000,T668&lt;=200000000),'[26]Data Base PAKAI (INPUT)'!$J$25,IF(AND(T668&gt;200000000,T668&lt;=250000000),'[26]Data Base PAKAI (INPUT)'!$N$25,IF(AND(T668&gt;250000000,T668&lt;=500000000),'[26]Data Base PAKAI (INPUT)'!$R$25,IF(AND(T668&gt;500000000,T668&lt;=1000000000),'[26]Data Base PAKAI (INPUT)'!$V$25,IF(AND(T668&gt;1000000000,T668&lt;=2500000000),'[26]Data Base PAKAI (INPUT)'!$Z$25,IF(AND(T668&gt;2500000000,T668&lt;=5000000000),'[26]Data Base PAKAI (INPUT)'!$AD$25,IF(AND(T668&gt;5000000000,T668&lt;=10000000000),'[26]Data Base PAKAI (INPUT)'!AH2140))))))))</f>
        <v>5</v>
      </c>
      <c r="AH668" s="87">
        <f t="shared" si="174"/>
        <v>2250000</v>
      </c>
      <c r="AI668" s="87">
        <f t="shared" si="175"/>
        <v>9000000</v>
      </c>
      <c r="AJ668" s="99">
        <f t="shared" si="176"/>
        <v>9000000</v>
      </c>
      <c r="AK668" s="57"/>
      <c r="AL668" s="57">
        <f t="shared" si="177"/>
        <v>202200000</v>
      </c>
    </row>
    <row r="669" spans="1:38" ht="43.5" thickBot="1" x14ac:dyDescent="0.3">
      <c r="A669" s="90"/>
      <c r="B669" s="90"/>
      <c r="C669" s="90"/>
      <c r="D669" s="90"/>
      <c r="E669" s="90"/>
      <c r="F669" s="90"/>
      <c r="G669" s="91"/>
      <c r="H669" s="91"/>
      <c r="I669" s="92"/>
      <c r="J669" s="110" t="s">
        <v>1224</v>
      </c>
      <c r="K669" s="92" t="s">
        <v>1358</v>
      </c>
      <c r="L669" s="92" t="e">
        <f>INDEX('[26]GELONDONGAN BM POKIR'!$D:$D,MATCH('KEGIATAN DBMSDA 2022'!K669,'[26]GELONDONGAN BM POKIR'!$D:$D,0))</f>
        <v>#N/A</v>
      </c>
      <c r="M669" s="92" t="str">
        <f t="shared" si="170"/>
        <v>Peningkatan Jalan Jl. Damai Kalimanggis RT. 002/ RW. 006, Kota Bekasi, Jatisampurna, Jatikarya</v>
      </c>
      <c r="N669" s="92" t="e">
        <f>INDEX([26]!BARU_1[KELURAHAN],MATCH('KEGIATAN DBMSDA 2022'!K669,[26]!BARU_1[JUDUL],0))</f>
        <v>#REF!</v>
      </c>
      <c r="O669" s="93" t="s">
        <v>120</v>
      </c>
      <c r="P669" s="127" t="s">
        <v>271</v>
      </c>
      <c r="Q669" s="94" t="e">
        <f>#REF!&amp;" "&amp;#REF!</f>
        <v>#REF!</v>
      </c>
      <c r="R669" s="95" t="s">
        <v>66</v>
      </c>
      <c r="S669" s="57"/>
      <c r="T669" s="57">
        <f t="shared" si="178"/>
        <v>200000000</v>
      </c>
      <c r="U669" s="96" t="str">
        <f t="shared" si="171"/>
        <v>PL</v>
      </c>
      <c r="V669" s="57">
        <v>200000000</v>
      </c>
      <c r="W669" s="128" t="s">
        <v>217</v>
      </c>
      <c r="X669" s="129" t="s">
        <v>146</v>
      </c>
      <c r="Y669" s="96" t="s">
        <v>139</v>
      </c>
      <c r="Z669" s="88">
        <v>1</v>
      </c>
      <c r="AA669" s="96"/>
      <c r="AB669" s="57">
        <f t="shared" si="172"/>
        <v>350000</v>
      </c>
      <c r="AC669" s="87">
        <f>IF(AND(T669&gt;1,T669&lt;=200000000),'[26]Data Base PAKAI (INPUT)'!$E$24,IF(AND(T669&gt;200000000),'[26]Data Base PAKAI (INPUT)'!$M$24))</f>
        <v>4</v>
      </c>
      <c r="AD669" s="87">
        <f>IF(AND(T669&gt;1,T669&lt;=200000000),'[26]Data Base PAKAI (INPUT)'!$F$24,IF(AND(T669&gt;200000000,T669&lt;=1000000000),'[26]Data Base PAKAI (INPUT)'!$V$24,IF(AND(T669&gt;1000000000),'[26]Data Base PAKAI (INPUT)'!$Z$24)))</f>
        <v>1</v>
      </c>
      <c r="AE669" s="87">
        <f t="shared" si="173"/>
        <v>600000</v>
      </c>
      <c r="AF669" s="87">
        <f>IF(AND(T669&gt;1,T669&lt;=1000000000),'[26]Data Base PAKAI (INPUT)'!$E$25,IF(AND(T669&gt;1000000000,T669&lt;=5000000000),'[26]Data Base PAKAI (INPUT)'!$Y$25,IF(AND(T669&gt;5000000000,T669&lt;=10000000000),'[26]Data Base PAKAI (INPUT)'!$AG$25)))</f>
        <v>3</v>
      </c>
      <c r="AG669" s="87">
        <f>IF(AND(T669&gt;1,T669&lt;=100000000),'[26]Data Base PAKAI (INPUT)'!$F$25,IF(AND(T669&gt;100000000,T669&lt;=200000000),'[26]Data Base PAKAI (INPUT)'!$J$25,IF(AND(T669&gt;200000000,T669&lt;=250000000),'[26]Data Base PAKAI (INPUT)'!$N$25,IF(AND(T669&gt;250000000,T669&lt;=500000000),'[26]Data Base PAKAI (INPUT)'!$R$25,IF(AND(T669&gt;500000000,T669&lt;=1000000000),'[26]Data Base PAKAI (INPUT)'!$V$25,IF(AND(T669&gt;1000000000,T669&lt;=2500000000),'[26]Data Base PAKAI (INPUT)'!$Z$25,IF(AND(T669&gt;2500000000,T669&lt;=5000000000),'[26]Data Base PAKAI (INPUT)'!$AD$25,IF(AND(T669&gt;5000000000,T669&lt;=10000000000),'[26]Data Base PAKAI (INPUT)'!AH2141))))))))</f>
        <v>4</v>
      </c>
      <c r="AH669" s="87">
        <f t="shared" si="174"/>
        <v>1800000</v>
      </c>
      <c r="AI669" s="87">
        <f t="shared" si="175"/>
        <v>8000000</v>
      </c>
      <c r="AJ669" s="99">
        <f t="shared" si="176"/>
        <v>8000000</v>
      </c>
      <c r="AK669" s="57"/>
      <c r="AL669" s="57">
        <f t="shared" si="177"/>
        <v>181250000</v>
      </c>
    </row>
    <row r="670" spans="1:38" ht="43.5" thickBot="1" x14ac:dyDescent="0.3">
      <c r="A670" s="90"/>
      <c r="B670" s="90"/>
      <c r="C670" s="90"/>
      <c r="D670" s="90"/>
      <c r="E670" s="90"/>
      <c r="F670" s="90"/>
      <c r="G670" s="91"/>
      <c r="H670" s="91"/>
      <c r="I670" s="92"/>
      <c r="J670" s="110" t="s">
        <v>1224</v>
      </c>
      <c r="K670" s="92" t="s">
        <v>1359</v>
      </c>
      <c r="L670" s="92" t="e">
        <f>INDEX('[26]GELONDONGAN BM POKIR'!$D:$D,MATCH('KEGIATAN DBMSDA 2022'!K670,'[26]GELONDONGAN BM POKIR'!$D:$D,0))</f>
        <v>#N/A</v>
      </c>
      <c r="M670" s="92" t="str">
        <f t="shared" si="170"/>
        <v>Peningkatan Jalan Jl. Danggul Kalimanggis RT. 002/ RW. 006, Kota Bekasi, Jatisampurna, Jatikarya</v>
      </c>
      <c r="N670" s="92" t="e">
        <f>INDEX([26]!BARU_1[KELURAHAN],MATCH('KEGIATAN DBMSDA 2022'!K670,[26]!BARU_1[JUDUL],0))</f>
        <v>#REF!</v>
      </c>
      <c r="O670" s="93" t="s">
        <v>120</v>
      </c>
      <c r="P670" s="127" t="s">
        <v>560</v>
      </c>
      <c r="Q670" s="94" t="e">
        <f>#REF!&amp;" "&amp;#REF!</f>
        <v>#REF!</v>
      </c>
      <c r="R670" s="95" t="s">
        <v>66</v>
      </c>
      <c r="S670" s="57"/>
      <c r="T670" s="57">
        <f t="shared" si="178"/>
        <v>200000000</v>
      </c>
      <c r="U670" s="96" t="str">
        <f t="shared" si="171"/>
        <v>PL</v>
      </c>
      <c r="V670" s="57">
        <v>200000000</v>
      </c>
      <c r="W670" s="128" t="s">
        <v>217</v>
      </c>
      <c r="X670" s="129" t="s">
        <v>146</v>
      </c>
      <c r="Y670" s="96" t="s">
        <v>139</v>
      </c>
      <c r="Z670" s="88">
        <v>1</v>
      </c>
      <c r="AA670" s="96"/>
      <c r="AB670" s="57">
        <f t="shared" si="172"/>
        <v>350000</v>
      </c>
      <c r="AC670" s="87">
        <f>IF(AND(T670&gt;1,T670&lt;=200000000),'[26]Data Base PAKAI (INPUT)'!$E$24,IF(AND(T670&gt;200000000),'[26]Data Base PAKAI (INPUT)'!$M$24))</f>
        <v>4</v>
      </c>
      <c r="AD670" s="87">
        <f>IF(AND(T670&gt;1,T670&lt;=200000000),'[26]Data Base PAKAI (INPUT)'!$F$24,IF(AND(T670&gt;200000000,T670&lt;=1000000000),'[26]Data Base PAKAI (INPUT)'!$V$24,IF(AND(T670&gt;1000000000),'[26]Data Base PAKAI (INPUT)'!$Z$24)))</f>
        <v>1</v>
      </c>
      <c r="AE670" s="87">
        <f t="shared" si="173"/>
        <v>600000</v>
      </c>
      <c r="AF670" s="87">
        <f>IF(AND(T670&gt;1,T670&lt;=1000000000),'[26]Data Base PAKAI (INPUT)'!$E$25,IF(AND(T670&gt;1000000000,T670&lt;=5000000000),'[26]Data Base PAKAI (INPUT)'!$Y$25,IF(AND(T670&gt;5000000000,T670&lt;=10000000000),'[26]Data Base PAKAI (INPUT)'!$AG$25)))</f>
        <v>3</v>
      </c>
      <c r="AG670" s="87">
        <f>IF(AND(T670&gt;1,T670&lt;=100000000),'[26]Data Base PAKAI (INPUT)'!$F$25,IF(AND(T670&gt;100000000,T670&lt;=200000000),'[26]Data Base PAKAI (INPUT)'!$J$25,IF(AND(T670&gt;200000000,T670&lt;=250000000),'[26]Data Base PAKAI (INPUT)'!$N$25,IF(AND(T670&gt;250000000,T670&lt;=500000000),'[26]Data Base PAKAI (INPUT)'!$R$25,IF(AND(T670&gt;500000000,T670&lt;=1000000000),'[26]Data Base PAKAI (INPUT)'!$V$25,IF(AND(T670&gt;1000000000,T670&lt;=2500000000),'[26]Data Base PAKAI (INPUT)'!$Z$25,IF(AND(T670&gt;2500000000,T670&lt;=5000000000),'[26]Data Base PAKAI (INPUT)'!$AD$25,IF(AND(T670&gt;5000000000,T670&lt;=10000000000),'[26]Data Base PAKAI (INPUT)'!AH2142))))))))</f>
        <v>4</v>
      </c>
      <c r="AH670" s="87">
        <f t="shared" si="174"/>
        <v>1800000</v>
      </c>
      <c r="AI670" s="87">
        <f t="shared" si="175"/>
        <v>8000000</v>
      </c>
      <c r="AJ670" s="99">
        <f t="shared" si="176"/>
        <v>8000000</v>
      </c>
      <c r="AK670" s="57"/>
      <c r="AL670" s="57">
        <f t="shared" si="177"/>
        <v>181250000</v>
      </c>
    </row>
    <row r="671" spans="1:38" ht="43.5" thickBot="1" x14ac:dyDescent="0.3">
      <c r="A671" s="90"/>
      <c r="B671" s="90"/>
      <c r="C671" s="90"/>
      <c r="D671" s="90"/>
      <c r="E671" s="90"/>
      <c r="F671" s="90"/>
      <c r="G671" s="91"/>
      <c r="H671" s="91"/>
      <c r="I671" s="92"/>
      <c r="J671" s="110" t="s">
        <v>1224</v>
      </c>
      <c r="K671" s="92" t="s">
        <v>1360</v>
      </c>
      <c r="L671" s="92" t="e">
        <f>INDEX('[26]GELONDONGAN BM POKIR'!$D:$D,MATCH('KEGIATAN DBMSDA 2022'!K671,'[26]GELONDONGAN BM POKIR'!$D:$D,0))</f>
        <v>#N/A</v>
      </c>
      <c r="M671" s="92" t="str">
        <f t="shared" si="170"/>
        <v>Peningkatan Jalan Jl. Mushola Daaruttaqwa Kalimanggis RT. 003/ RW. 006, Kota Bekasi, Jatisampurna, Jatikarya</v>
      </c>
      <c r="N671" s="92" t="e">
        <f>INDEX([26]!BARU_1[KELURAHAN],MATCH('KEGIATAN DBMSDA 2022'!K671,[26]!BARU_1[JUDUL],0))</f>
        <v>#REF!</v>
      </c>
      <c r="O671" s="93" t="s">
        <v>120</v>
      </c>
      <c r="P671" s="127" t="s">
        <v>229</v>
      </c>
      <c r="Q671" s="94" t="e">
        <f>#REF!&amp;" "&amp;#REF!</f>
        <v>#REF!</v>
      </c>
      <c r="R671" s="95" t="s">
        <v>66</v>
      </c>
      <c r="S671" s="57"/>
      <c r="T671" s="57">
        <f t="shared" si="178"/>
        <v>200000000</v>
      </c>
      <c r="U671" s="96" t="str">
        <f t="shared" si="171"/>
        <v>PL</v>
      </c>
      <c r="V671" s="57">
        <v>200000000</v>
      </c>
      <c r="W671" s="128" t="s">
        <v>217</v>
      </c>
      <c r="X671" s="129" t="s">
        <v>146</v>
      </c>
      <c r="Y671" s="96" t="s">
        <v>139</v>
      </c>
      <c r="Z671" s="88">
        <v>1</v>
      </c>
      <c r="AA671" s="96"/>
      <c r="AB671" s="57">
        <f t="shared" si="172"/>
        <v>350000</v>
      </c>
      <c r="AC671" s="87">
        <f>IF(AND(T671&gt;1,T671&lt;=200000000),'[26]Data Base PAKAI (INPUT)'!$E$24,IF(AND(T671&gt;200000000),'[26]Data Base PAKAI (INPUT)'!$M$24))</f>
        <v>4</v>
      </c>
      <c r="AD671" s="87">
        <f>IF(AND(T671&gt;1,T671&lt;=200000000),'[26]Data Base PAKAI (INPUT)'!$F$24,IF(AND(T671&gt;200000000,T671&lt;=1000000000),'[26]Data Base PAKAI (INPUT)'!$V$24,IF(AND(T671&gt;1000000000),'[26]Data Base PAKAI (INPUT)'!$Z$24)))</f>
        <v>1</v>
      </c>
      <c r="AE671" s="87">
        <f t="shared" si="173"/>
        <v>600000</v>
      </c>
      <c r="AF671" s="87">
        <f>IF(AND(T671&gt;1,T671&lt;=1000000000),'[26]Data Base PAKAI (INPUT)'!$E$25,IF(AND(T671&gt;1000000000,T671&lt;=5000000000),'[26]Data Base PAKAI (INPUT)'!$Y$25,IF(AND(T671&gt;5000000000,T671&lt;=10000000000),'[26]Data Base PAKAI (INPUT)'!$AG$25)))</f>
        <v>3</v>
      </c>
      <c r="AG671" s="87">
        <f>IF(AND(T671&gt;1,T671&lt;=100000000),'[26]Data Base PAKAI (INPUT)'!$F$25,IF(AND(T671&gt;100000000,T671&lt;=200000000),'[26]Data Base PAKAI (INPUT)'!$J$25,IF(AND(T671&gt;200000000,T671&lt;=250000000),'[26]Data Base PAKAI (INPUT)'!$N$25,IF(AND(T671&gt;250000000,T671&lt;=500000000),'[26]Data Base PAKAI (INPUT)'!$R$25,IF(AND(T671&gt;500000000,T671&lt;=1000000000),'[26]Data Base PAKAI (INPUT)'!$V$25,IF(AND(T671&gt;1000000000,T671&lt;=2500000000),'[26]Data Base PAKAI (INPUT)'!$Z$25,IF(AND(T671&gt;2500000000,T671&lt;=5000000000),'[26]Data Base PAKAI (INPUT)'!$AD$25,IF(AND(T671&gt;5000000000,T671&lt;=10000000000),'[26]Data Base PAKAI (INPUT)'!AH2143))))))))</f>
        <v>4</v>
      </c>
      <c r="AH671" s="87">
        <f t="shared" si="174"/>
        <v>1800000</v>
      </c>
      <c r="AI671" s="87">
        <f t="shared" si="175"/>
        <v>8000000</v>
      </c>
      <c r="AJ671" s="99">
        <f t="shared" si="176"/>
        <v>8000000</v>
      </c>
      <c r="AK671" s="57"/>
      <c r="AL671" s="57">
        <f t="shared" si="177"/>
        <v>181250000</v>
      </c>
    </row>
    <row r="672" spans="1:38" ht="43.5" thickBot="1" x14ac:dyDescent="0.3">
      <c r="A672" s="90"/>
      <c r="B672" s="90"/>
      <c r="C672" s="90"/>
      <c r="D672" s="90"/>
      <c r="E672" s="90"/>
      <c r="F672" s="90"/>
      <c r="G672" s="91"/>
      <c r="H672" s="91"/>
      <c r="I672" s="92"/>
      <c r="J672" s="110" t="s">
        <v>1224</v>
      </c>
      <c r="K672" s="92" t="s">
        <v>1361</v>
      </c>
      <c r="L672" s="92" t="e">
        <f>INDEX('[26]GELONDONGAN BM POKIR'!$D:$D,MATCH('KEGIATAN DBMSDA 2022'!K672,'[26]GELONDONGAN BM POKIR'!$D:$D,0))</f>
        <v>#N/A</v>
      </c>
      <c r="M672" s="92" t="str">
        <f t="shared" si="170"/>
        <v>Peningkatan Jalan Jl Kopral Bosan Rt 04 RW 22, Kota Bekasi, Bekasi Selatan, Pekayonjaya</v>
      </c>
      <c r="N672" s="92" t="e">
        <f>INDEX([26]!BARU_1[KELURAHAN],MATCH('KEGIATAN DBMSDA 2022'!K672,[26]!BARU_1[JUDUL],0))</f>
        <v>#REF!</v>
      </c>
      <c r="O672" s="93" t="s">
        <v>160</v>
      </c>
      <c r="P672" s="127" t="s">
        <v>1362</v>
      </c>
      <c r="Q672" s="94" t="e">
        <f>#REF!&amp;" "&amp;#REF!</f>
        <v>#REF!</v>
      </c>
      <c r="R672" s="95" t="s">
        <v>66</v>
      </c>
      <c r="S672" s="57"/>
      <c r="T672" s="57">
        <f t="shared" si="178"/>
        <v>230000000</v>
      </c>
      <c r="U672" s="96" t="str">
        <f t="shared" si="171"/>
        <v>LELANG</v>
      </c>
      <c r="V672" s="57">
        <v>230000000</v>
      </c>
      <c r="W672" s="128" t="s">
        <v>322</v>
      </c>
      <c r="X672" s="129" t="s">
        <v>146</v>
      </c>
      <c r="Y672" s="129" t="s">
        <v>139</v>
      </c>
      <c r="Z672" s="88">
        <v>1</v>
      </c>
      <c r="AA672" s="129"/>
      <c r="AB672" s="57">
        <f t="shared" si="172"/>
        <v>750000</v>
      </c>
      <c r="AC672" s="87">
        <f>IF(AND(T672&gt;1,T672&lt;=200000000),'[26]Data Base PAKAI (INPUT)'!$E$24,IF(AND(T672&gt;200000000),'[26]Data Base PAKAI (INPUT)'!$M$24))</f>
        <v>6</v>
      </c>
      <c r="AD672" s="87">
        <f>IF(AND(T672&gt;1,T672&lt;=200000000),'[26]Data Base PAKAI (INPUT)'!$F$24,IF(AND(T672&gt;200000000,T672&lt;=1000000000),'[26]Data Base PAKAI (INPUT)'!$V$24,IF(AND(T672&gt;1000000000),'[26]Data Base PAKAI (INPUT)'!$Z$24)))</f>
        <v>2</v>
      </c>
      <c r="AE672" s="87">
        <f t="shared" si="173"/>
        <v>1800000</v>
      </c>
      <c r="AF672" s="87">
        <f>IF(AND(T672&gt;1,T672&lt;=1000000000),'[26]Data Base PAKAI (INPUT)'!$E$25,IF(AND(T672&gt;1000000000,T672&lt;=5000000000),'[26]Data Base PAKAI (INPUT)'!$Y$25,IF(AND(T672&gt;5000000000,T672&lt;=10000000000),'[26]Data Base PAKAI (INPUT)'!$AG$25)))</f>
        <v>3</v>
      </c>
      <c r="AG672" s="87">
        <f>IF(AND(T672&gt;1,T672&lt;=100000000),'[26]Data Base PAKAI (INPUT)'!$F$25,IF(AND(T672&gt;100000000,T672&lt;=200000000),'[26]Data Base PAKAI (INPUT)'!$J$25,IF(AND(T672&gt;200000000,T672&lt;=250000000),'[26]Data Base PAKAI (INPUT)'!$N$25,IF(AND(T672&gt;250000000,T672&lt;=500000000),'[26]Data Base PAKAI (INPUT)'!$R$25,IF(AND(T672&gt;500000000,T672&lt;=1000000000),'[26]Data Base PAKAI (INPUT)'!$V$25,IF(AND(T672&gt;1000000000,T672&lt;=2500000000),'[26]Data Base PAKAI (INPUT)'!$Z$25,IF(AND(T672&gt;2500000000,T672&lt;=5000000000),'[26]Data Base PAKAI (INPUT)'!$AD$25,IF(AND(T672&gt;5000000000,T672&lt;=10000000000),'[26]Data Base PAKAI (INPUT)'!AH2144))))))))</f>
        <v>5</v>
      </c>
      <c r="AH672" s="87">
        <f t="shared" si="174"/>
        <v>2250000</v>
      </c>
      <c r="AI672" s="87">
        <f t="shared" si="175"/>
        <v>9200000</v>
      </c>
      <c r="AJ672" s="99">
        <f t="shared" si="176"/>
        <v>9200000</v>
      </c>
      <c r="AK672" s="57"/>
      <c r="AL672" s="57">
        <f t="shared" si="177"/>
        <v>206800000</v>
      </c>
    </row>
    <row r="673" spans="1:38" ht="43.5" thickBot="1" x14ac:dyDescent="0.3">
      <c r="A673" s="90"/>
      <c r="B673" s="90"/>
      <c r="C673" s="90"/>
      <c r="D673" s="90"/>
      <c r="E673" s="90"/>
      <c r="F673" s="90"/>
      <c r="G673" s="91"/>
      <c r="H673" s="91"/>
      <c r="I673" s="92"/>
      <c r="J673" s="110" t="s">
        <v>1224</v>
      </c>
      <c r="K673" s="92" t="s">
        <v>1363</v>
      </c>
      <c r="L673" s="92" t="e">
        <f>INDEX('[26]GELONDONGAN BM POKIR'!$D:$D,MATCH('KEGIATAN DBMSDA 2022'!K673,'[26]GELONDONGAN BM POKIR'!$D:$D,0))</f>
        <v>#N/A</v>
      </c>
      <c r="M673" s="92" t="str">
        <f t="shared" si="170"/>
        <v>Peningkatan Jalan Jln Sunan Drajat RT 04 RW 05, Kota Bekasi, Bekasi Timur, Arenjaya</v>
      </c>
      <c r="N673" s="92" t="e">
        <f>INDEX([26]!BARU_1[KELURAHAN],MATCH('KEGIATAN DBMSDA 2022'!K673,[26]!BARU_1[JUDUL],0))</f>
        <v>#REF!</v>
      </c>
      <c r="O673" s="93" t="s">
        <v>264</v>
      </c>
      <c r="P673" s="127" t="s">
        <v>325</v>
      </c>
      <c r="Q673" s="94" t="e">
        <f>#REF!&amp;" "&amp;#REF!</f>
        <v>#REF!</v>
      </c>
      <c r="R673" s="95" t="s">
        <v>66</v>
      </c>
      <c r="S673" s="57"/>
      <c r="T673" s="57">
        <f t="shared" si="178"/>
        <v>45000000</v>
      </c>
      <c r="U673" s="96" t="str">
        <f t="shared" si="171"/>
        <v>PL</v>
      </c>
      <c r="V673" s="57">
        <v>45000000</v>
      </c>
      <c r="W673" s="128" t="s">
        <v>322</v>
      </c>
      <c r="X673" s="129" t="s">
        <v>146</v>
      </c>
      <c r="Y673" s="96" t="s">
        <v>139</v>
      </c>
      <c r="Z673" s="88">
        <v>1</v>
      </c>
      <c r="AA673" s="96"/>
      <c r="AB673" s="57">
        <f t="shared" si="172"/>
        <v>350000</v>
      </c>
      <c r="AC673" s="87">
        <f>IF(AND(T673&gt;1,T673&lt;=200000000),'[26]Data Base PAKAI (INPUT)'!$E$24,IF(AND(T673&gt;200000000),'[26]Data Base PAKAI (INPUT)'!$M$24))</f>
        <v>4</v>
      </c>
      <c r="AD673" s="87">
        <f>IF(AND(T673&gt;1,T673&lt;=200000000),'[26]Data Base PAKAI (INPUT)'!$F$24,IF(AND(T673&gt;200000000,T673&lt;=1000000000),'[26]Data Base PAKAI (INPUT)'!$V$24,IF(AND(T673&gt;1000000000),'[26]Data Base PAKAI (INPUT)'!$Z$24)))</f>
        <v>1</v>
      </c>
      <c r="AE673" s="87">
        <f t="shared" si="173"/>
        <v>600000</v>
      </c>
      <c r="AF673" s="87">
        <f>IF(AND(T673&gt;1,T673&lt;=1000000000),'[26]Data Base PAKAI (INPUT)'!$E$25,IF(AND(T673&gt;1000000000,T673&lt;=5000000000),'[26]Data Base PAKAI (INPUT)'!$Y$25,IF(AND(T673&gt;5000000000,T673&lt;=10000000000),'[26]Data Base PAKAI (INPUT)'!$AG$25)))</f>
        <v>3</v>
      </c>
      <c r="AG673" s="87">
        <f>IF(AND(T673&gt;1,T673&lt;=100000000),'[26]Data Base PAKAI (INPUT)'!$F$25,IF(AND(T673&gt;100000000,T673&lt;=200000000),'[26]Data Base PAKAI (INPUT)'!$J$25,IF(AND(T673&gt;200000000,T673&lt;=250000000),'[26]Data Base PAKAI (INPUT)'!$N$25,IF(AND(T673&gt;250000000,T673&lt;=500000000),'[26]Data Base PAKAI (INPUT)'!$R$25,IF(AND(T673&gt;500000000,T673&lt;=1000000000),'[26]Data Base PAKAI (INPUT)'!$V$25,IF(AND(T673&gt;1000000000,T673&lt;=2500000000),'[26]Data Base PAKAI (INPUT)'!$Z$25,IF(AND(T673&gt;2500000000,T673&lt;=5000000000),'[26]Data Base PAKAI (INPUT)'!$AD$25,IF(AND(T673&gt;5000000000,T673&lt;=10000000000),'[26]Data Base PAKAI (INPUT)'!AH2145))))))))</f>
        <v>3</v>
      </c>
      <c r="AH673" s="87">
        <f t="shared" si="174"/>
        <v>1350000</v>
      </c>
      <c r="AI673" s="87">
        <f t="shared" si="175"/>
        <v>1800000</v>
      </c>
      <c r="AJ673" s="99">
        <f t="shared" si="176"/>
        <v>1800000</v>
      </c>
      <c r="AK673" s="57"/>
      <c r="AL673" s="57">
        <f t="shared" si="177"/>
        <v>39100000</v>
      </c>
    </row>
    <row r="674" spans="1:38" ht="43.5" thickBot="1" x14ac:dyDescent="0.3">
      <c r="A674" s="90"/>
      <c r="B674" s="90"/>
      <c r="C674" s="90"/>
      <c r="D674" s="90"/>
      <c r="E674" s="90"/>
      <c r="F674" s="90"/>
      <c r="G674" s="91"/>
      <c r="H674" s="91"/>
      <c r="I674" s="92"/>
      <c r="J674" s="110" t="s">
        <v>1224</v>
      </c>
      <c r="K674" s="92" t="s">
        <v>1364</v>
      </c>
      <c r="L674" s="92" t="e">
        <f>INDEX('[26]GELONDONGAN BM POKIR'!$D:$D,MATCH('KEGIATAN DBMSDA 2022'!K674,'[26]GELONDONGAN BM POKIR'!$D:$D,0))</f>
        <v>#N/A</v>
      </c>
      <c r="M674" s="92" t="str">
        <f t="shared" si="170"/>
        <v>Peningkatan Jalan RT 004 RW 001, Teluk Pucung Bekasi Utara, Kota Bekasi, Bekasi Utara, Teluk Pucung</v>
      </c>
      <c r="N674" s="92" t="e">
        <f>INDEX([26]!BARU_1[KELURAHAN],MATCH('KEGIATAN DBMSDA 2022'!K674,[26]!BARU_1[JUDUL],0))</f>
        <v>#REF!</v>
      </c>
      <c r="O674" s="93" t="s">
        <v>201</v>
      </c>
      <c r="P674" s="127" t="s">
        <v>1165</v>
      </c>
      <c r="Q674" s="94" t="e">
        <f>#REF!&amp;" "&amp;#REF!</f>
        <v>#REF!</v>
      </c>
      <c r="R674" s="95" t="s">
        <v>66</v>
      </c>
      <c r="S674" s="57"/>
      <c r="T674" s="57">
        <f t="shared" si="178"/>
        <v>115000000</v>
      </c>
      <c r="U674" s="96" t="str">
        <f t="shared" si="171"/>
        <v>PL</v>
      </c>
      <c r="V674" s="57">
        <v>115000000</v>
      </c>
      <c r="W674" s="128" t="s">
        <v>516</v>
      </c>
      <c r="X674" s="129" t="s">
        <v>146</v>
      </c>
      <c r="Y674" s="96" t="s">
        <v>139</v>
      </c>
      <c r="Z674" s="88">
        <v>1</v>
      </c>
      <c r="AA674" s="96"/>
      <c r="AB674" s="57">
        <f t="shared" si="172"/>
        <v>350000</v>
      </c>
      <c r="AC674" s="87">
        <f>IF(AND(T674&gt;1,T674&lt;=200000000),'[26]Data Base PAKAI (INPUT)'!$E$24,IF(AND(T674&gt;200000000),'[26]Data Base PAKAI (INPUT)'!$M$24))</f>
        <v>4</v>
      </c>
      <c r="AD674" s="87">
        <f>IF(AND(T674&gt;1,T674&lt;=200000000),'[26]Data Base PAKAI (INPUT)'!$F$24,IF(AND(T674&gt;200000000,T674&lt;=1000000000),'[26]Data Base PAKAI (INPUT)'!$V$24,IF(AND(T674&gt;1000000000),'[26]Data Base PAKAI (INPUT)'!$Z$24)))</f>
        <v>1</v>
      </c>
      <c r="AE674" s="87">
        <f t="shared" si="173"/>
        <v>600000</v>
      </c>
      <c r="AF674" s="87">
        <f>IF(AND(T674&gt;1,T674&lt;=1000000000),'[26]Data Base PAKAI (INPUT)'!$E$25,IF(AND(T674&gt;1000000000,T674&lt;=5000000000),'[26]Data Base PAKAI (INPUT)'!$Y$25,IF(AND(T674&gt;5000000000,T674&lt;=10000000000),'[26]Data Base PAKAI (INPUT)'!$AG$25)))</f>
        <v>3</v>
      </c>
      <c r="AG674" s="87">
        <f>IF(AND(T674&gt;1,T674&lt;=100000000),'[26]Data Base PAKAI (INPUT)'!$F$25,IF(AND(T674&gt;100000000,T674&lt;=200000000),'[26]Data Base PAKAI (INPUT)'!$J$25,IF(AND(T674&gt;200000000,T674&lt;=250000000),'[26]Data Base PAKAI (INPUT)'!$N$25,IF(AND(T674&gt;250000000,T674&lt;=500000000),'[26]Data Base PAKAI (INPUT)'!$R$25,IF(AND(T674&gt;500000000,T674&lt;=1000000000),'[26]Data Base PAKAI (INPUT)'!$V$25,IF(AND(T674&gt;1000000000,T674&lt;=2500000000),'[26]Data Base PAKAI (INPUT)'!$Z$25,IF(AND(T674&gt;2500000000,T674&lt;=5000000000),'[26]Data Base PAKAI (INPUT)'!$AD$25,IF(AND(T674&gt;5000000000,T674&lt;=10000000000),'[26]Data Base PAKAI (INPUT)'!AH2146))))))))</f>
        <v>4</v>
      </c>
      <c r="AH674" s="87">
        <f t="shared" si="174"/>
        <v>1800000</v>
      </c>
      <c r="AI674" s="87">
        <f t="shared" si="175"/>
        <v>4600000</v>
      </c>
      <c r="AJ674" s="99">
        <f t="shared" si="176"/>
        <v>4600000</v>
      </c>
      <c r="AK674" s="57"/>
      <c r="AL674" s="57">
        <f t="shared" si="177"/>
        <v>103050000</v>
      </c>
    </row>
    <row r="675" spans="1:38" ht="43.5" thickBot="1" x14ac:dyDescent="0.3">
      <c r="A675" s="90"/>
      <c r="B675" s="90"/>
      <c r="C675" s="90"/>
      <c r="D675" s="90"/>
      <c r="E675" s="90"/>
      <c r="F675" s="90"/>
      <c r="G675" s="91"/>
      <c r="H675" s="91"/>
      <c r="I675" s="92"/>
      <c r="J675" s="110" t="s">
        <v>1224</v>
      </c>
      <c r="K675" s="92" t="s">
        <v>1365</v>
      </c>
      <c r="L675" s="92" t="e">
        <f>INDEX('[26]GELONDONGAN BM POKIR'!$D:$D,MATCH('KEGIATAN DBMSDA 2022'!K675,'[26]GELONDONGAN BM POKIR'!$D:$D,0))</f>
        <v>#N/A</v>
      </c>
      <c r="M675" s="92" t="str">
        <f t="shared" si="170"/>
        <v>Peningkatan Jalan RT 10 RW 017, Kaliabang Tengah, Bekasi Utara, Kota Bekasi, Bekasi Utara, Kaliabang Tengah</v>
      </c>
      <c r="N675" s="92" t="e">
        <f>INDEX([26]!BARU_1[KELURAHAN],MATCH('KEGIATAN DBMSDA 2022'!K675,[26]!BARU_1[JUDUL],0))</f>
        <v>#REF!</v>
      </c>
      <c r="O675" s="93" t="s">
        <v>201</v>
      </c>
      <c r="P675" s="127" t="s">
        <v>528</v>
      </c>
      <c r="Q675" s="94" t="e">
        <f>#REF!&amp;" "&amp;#REF!</f>
        <v>#REF!</v>
      </c>
      <c r="R675" s="95" t="s">
        <v>66</v>
      </c>
      <c r="S675" s="57"/>
      <c r="T675" s="57">
        <f t="shared" si="178"/>
        <v>175000000</v>
      </c>
      <c r="U675" s="96" t="str">
        <f t="shared" si="171"/>
        <v>PL</v>
      </c>
      <c r="V675" s="57">
        <v>175000000</v>
      </c>
      <c r="W675" s="128" t="s">
        <v>516</v>
      </c>
      <c r="X675" s="129" t="s">
        <v>146</v>
      </c>
      <c r="Y675" s="96" t="s">
        <v>139</v>
      </c>
      <c r="Z675" s="88">
        <v>1</v>
      </c>
      <c r="AA675" s="96"/>
      <c r="AB675" s="57">
        <f t="shared" si="172"/>
        <v>350000</v>
      </c>
      <c r="AC675" s="87">
        <f>IF(AND(T675&gt;1,T675&lt;=200000000),'[26]Data Base PAKAI (INPUT)'!$E$24,IF(AND(T675&gt;200000000),'[26]Data Base PAKAI (INPUT)'!$M$24))</f>
        <v>4</v>
      </c>
      <c r="AD675" s="87">
        <f>IF(AND(T675&gt;1,T675&lt;=200000000),'[26]Data Base PAKAI (INPUT)'!$F$24,IF(AND(T675&gt;200000000,T675&lt;=1000000000),'[26]Data Base PAKAI (INPUT)'!$V$24,IF(AND(T675&gt;1000000000),'[26]Data Base PAKAI (INPUT)'!$Z$24)))</f>
        <v>1</v>
      </c>
      <c r="AE675" s="87">
        <f t="shared" si="173"/>
        <v>600000</v>
      </c>
      <c r="AF675" s="87">
        <f>IF(AND(T675&gt;1,T675&lt;=1000000000),'[26]Data Base PAKAI (INPUT)'!$E$25,IF(AND(T675&gt;1000000000,T675&lt;=5000000000),'[26]Data Base PAKAI (INPUT)'!$Y$25,IF(AND(T675&gt;5000000000,T675&lt;=10000000000),'[26]Data Base PAKAI (INPUT)'!$AG$25)))</f>
        <v>3</v>
      </c>
      <c r="AG675" s="87">
        <f>IF(AND(T675&gt;1,T675&lt;=100000000),'[26]Data Base PAKAI (INPUT)'!$F$25,IF(AND(T675&gt;100000000,T675&lt;=200000000),'[26]Data Base PAKAI (INPUT)'!$J$25,IF(AND(T675&gt;200000000,T675&lt;=250000000),'[26]Data Base PAKAI (INPUT)'!$N$25,IF(AND(T675&gt;250000000,T675&lt;=500000000),'[26]Data Base PAKAI (INPUT)'!$R$25,IF(AND(T675&gt;500000000,T675&lt;=1000000000),'[26]Data Base PAKAI (INPUT)'!$V$25,IF(AND(T675&gt;1000000000,T675&lt;=2500000000),'[26]Data Base PAKAI (INPUT)'!$Z$25,IF(AND(T675&gt;2500000000,T675&lt;=5000000000),'[26]Data Base PAKAI (INPUT)'!$AD$25,IF(AND(T675&gt;5000000000,T675&lt;=10000000000),'[26]Data Base PAKAI (INPUT)'!AH2147))))))))</f>
        <v>4</v>
      </c>
      <c r="AH675" s="87">
        <f t="shared" si="174"/>
        <v>1800000</v>
      </c>
      <c r="AI675" s="87">
        <f t="shared" si="175"/>
        <v>7000000</v>
      </c>
      <c r="AJ675" s="99">
        <f t="shared" si="176"/>
        <v>7000000</v>
      </c>
      <c r="AK675" s="57"/>
      <c r="AL675" s="57">
        <f t="shared" si="177"/>
        <v>158250000</v>
      </c>
    </row>
    <row r="676" spans="1:38" ht="43.5" thickBot="1" x14ac:dyDescent="0.3">
      <c r="A676" s="90"/>
      <c r="B676" s="90"/>
      <c r="C676" s="90"/>
      <c r="D676" s="90"/>
      <c r="E676" s="90"/>
      <c r="F676" s="90"/>
      <c r="G676" s="91"/>
      <c r="H676" s="91"/>
      <c r="I676" s="92"/>
      <c r="J676" s="110" t="s">
        <v>1224</v>
      </c>
      <c r="K676" s="92" t="s">
        <v>1366</v>
      </c>
      <c r="L676" s="92" t="e">
        <f>INDEX('[26]GELONDONGAN BM POKIR'!$D:$D,MATCH('KEGIATAN DBMSDA 2022'!K676,'[26]GELONDONGAN BM POKIR'!$D:$D,0))</f>
        <v>#N/A</v>
      </c>
      <c r="M676" s="92" t="str">
        <f t="shared" si="170"/>
        <v>Peningkatan Jalan Pengecoran jalan di depan polsek Kelurahan Harapan Baru Bekasi Utara, Kota Bekasi, Bekasi Utara, Harapanbaru</v>
      </c>
      <c r="N676" s="92" t="e">
        <f>INDEX([26]!BARU_1[KELURAHAN],MATCH('KEGIATAN DBMSDA 2022'!K676,[26]!BARU_1[JUDUL],0))</f>
        <v>#REF!</v>
      </c>
      <c r="O676" s="93" t="s">
        <v>201</v>
      </c>
      <c r="P676" s="127" t="s">
        <v>1367</v>
      </c>
      <c r="Q676" s="94" t="e">
        <f>#REF!&amp;" "&amp;#REF!</f>
        <v>#REF!</v>
      </c>
      <c r="R676" s="95" t="s">
        <v>66</v>
      </c>
      <c r="S676" s="57"/>
      <c r="T676" s="57">
        <f t="shared" si="178"/>
        <v>135000000</v>
      </c>
      <c r="U676" s="96" t="str">
        <f t="shared" si="171"/>
        <v>PL</v>
      </c>
      <c r="V676" s="57">
        <v>135000000</v>
      </c>
      <c r="W676" s="128" t="s">
        <v>516</v>
      </c>
      <c r="X676" s="129" t="s">
        <v>146</v>
      </c>
      <c r="Y676" s="96" t="s">
        <v>139</v>
      </c>
      <c r="Z676" s="88">
        <v>1</v>
      </c>
      <c r="AA676" s="96"/>
      <c r="AB676" s="57">
        <f t="shared" si="172"/>
        <v>350000</v>
      </c>
      <c r="AC676" s="87">
        <f>IF(AND(T676&gt;1,T676&lt;=200000000),'[26]Data Base PAKAI (INPUT)'!$E$24,IF(AND(T676&gt;200000000),'[26]Data Base PAKAI (INPUT)'!$M$24))</f>
        <v>4</v>
      </c>
      <c r="AD676" s="87">
        <f>IF(AND(T676&gt;1,T676&lt;=200000000),'[26]Data Base PAKAI (INPUT)'!$F$24,IF(AND(T676&gt;200000000,T676&lt;=1000000000),'[26]Data Base PAKAI (INPUT)'!$V$24,IF(AND(T676&gt;1000000000),'[26]Data Base PAKAI (INPUT)'!$Z$24)))</f>
        <v>1</v>
      </c>
      <c r="AE676" s="87">
        <f t="shared" si="173"/>
        <v>600000</v>
      </c>
      <c r="AF676" s="87">
        <f>IF(AND(T676&gt;1,T676&lt;=1000000000),'[26]Data Base PAKAI (INPUT)'!$E$25,IF(AND(T676&gt;1000000000,T676&lt;=5000000000),'[26]Data Base PAKAI (INPUT)'!$Y$25,IF(AND(T676&gt;5000000000,T676&lt;=10000000000),'[26]Data Base PAKAI (INPUT)'!$AG$25)))</f>
        <v>3</v>
      </c>
      <c r="AG676" s="87">
        <f>IF(AND(T676&gt;1,T676&lt;=100000000),'[26]Data Base PAKAI (INPUT)'!$F$25,IF(AND(T676&gt;100000000,T676&lt;=200000000),'[26]Data Base PAKAI (INPUT)'!$J$25,IF(AND(T676&gt;200000000,T676&lt;=250000000),'[26]Data Base PAKAI (INPUT)'!$N$25,IF(AND(T676&gt;250000000,T676&lt;=500000000),'[26]Data Base PAKAI (INPUT)'!$R$25,IF(AND(T676&gt;500000000,T676&lt;=1000000000),'[26]Data Base PAKAI (INPUT)'!$V$25,IF(AND(T676&gt;1000000000,T676&lt;=2500000000),'[26]Data Base PAKAI (INPUT)'!$Z$25,IF(AND(T676&gt;2500000000,T676&lt;=5000000000),'[26]Data Base PAKAI (INPUT)'!$AD$25,IF(AND(T676&gt;5000000000,T676&lt;=10000000000),'[26]Data Base PAKAI (INPUT)'!AH2148))))))))</f>
        <v>4</v>
      </c>
      <c r="AH676" s="87">
        <f t="shared" si="174"/>
        <v>1800000</v>
      </c>
      <c r="AI676" s="87">
        <f t="shared" si="175"/>
        <v>5400000</v>
      </c>
      <c r="AJ676" s="99">
        <f t="shared" si="176"/>
        <v>5400000</v>
      </c>
      <c r="AK676" s="57"/>
      <c r="AL676" s="57">
        <f t="shared" si="177"/>
        <v>121450000</v>
      </c>
    </row>
    <row r="677" spans="1:38" ht="43.5" thickBot="1" x14ac:dyDescent="0.3">
      <c r="A677" s="90"/>
      <c r="B677" s="90"/>
      <c r="C677" s="90"/>
      <c r="D677" s="90"/>
      <c r="E677" s="90"/>
      <c r="F677" s="90"/>
      <c r="G677" s="91"/>
      <c r="H677" s="91"/>
      <c r="I677" s="92"/>
      <c r="J677" s="110" t="s">
        <v>1224</v>
      </c>
      <c r="K677" s="92" t="s">
        <v>1368</v>
      </c>
      <c r="L677" s="92" t="e">
        <f>INDEX('[26]GELONDONGAN BM POKIR'!$D:$D,MATCH('KEGIATAN DBMSDA 2022'!K677,'[26]GELONDONGAN BM POKIR'!$D:$D,0))</f>
        <v>#N/A</v>
      </c>
      <c r="M677" s="92" t="str">
        <f t="shared" si="170"/>
        <v>Peningkatan Jalan RT 10 RW 24 Kaliabang Tengah, Kota Bekasi, Bekasi Utara, Kaliabang Tengah</v>
      </c>
      <c r="N677" s="92" t="e">
        <f>INDEX([26]!BARU_1[KELURAHAN],MATCH('KEGIATAN DBMSDA 2022'!K677,[26]!BARU_1[JUDUL],0))</f>
        <v>#REF!</v>
      </c>
      <c r="O677" s="93" t="s">
        <v>201</v>
      </c>
      <c r="P677" s="127" t="s">
        <v>515</v>
      </c>
      <c r="Q677" s="94" t="e">
        <f>#REF!&amp;" "&amp;#REF!</f>
        <v>#REF!</v>
      </c>
      <c r="R677" s="95" t="s">
        <v>66</v>
      </c>
      <c r="S677" s="57"/>
      <c r="T677" s="57">
        <f t="shared" si="178"/>
        <v>135000000</v>
      </c>
      <c r="U677" s="96" t="str">
        <f t="shared" si="171"/>
        <v>PL</v>
      </c>
      <c r="V677" s="57">
        <v>135000000</v>
      </c>
      <c r="W677" s="128" t="s">
        <v>516</v>
      </c>
      <c r="X677" s="129" t="s">
        <v>146</v>
      </c>
      <c r="Y677" s="96" t="s">
        <v>139</v>
      </c>
      <c r="Z677" s="88">
        <v>1</v>
      </c>
      <c r="AA677" s="96"/>
      <c r="AB677" s="57">
        <f t="shared" si="172"/>
        <v>350000</v>
      </c>
      <c r="AC677" s="87">
        <f>IF(AND(T677&gt;1,T677&lt;=200000000),'[26]Data Base PAKAI (INPUT)'!$E$24,IF(AND(T677&gt;200000000),'[26]Data Base PAKAI (INPUT)'!$M$24))</f>
        <v>4</v>
      </c>
      <c r="AD677" s="87">
        <f>IF(AND(T677&gt;1,T677&lt;=200000000),'[26]Data Base PAKAI (INPUT)'!$F$24,IF(AND(T677&gt;200000000,T677&lt;=1000000000),'[26]Data Base PAKAI (INPUT)'!$V$24,IF(AND(T677&gt;1000000000),'[26]Data Base PAKAI (INPUT)'!$Z$24)))</f>
        <v>1</v>
      </c>
      <c r="AE677" s="87">
        <f t="shared" si="173"/>
        <v>600000</v>
      </c>
      <c r="AF677" s="87">
        <f>IF(AND(T677&gt;1,T677&lt;=1000000000),'[26]Data Base PAKAI (INPUT)'!$E$25,IF(AND(T677&gt;1000000000,T677&lt;=5000000000),'[26]Data Base PAKAI (INPUT)'!$Y$25,IF(AND(T677&gt;5000000000,T677&lt;=10000000000),'[26]Data Base PAKAI (INPUT)'!$AG$25)))</f>
        <v>3</v>
      </c>
      <c r="AG677" s="87">
        <f>IF(AND(T677&gt;1,T677&lt;=100000000),'[26]Data Base PAKAI (INPUT)'!$F$25,IF(AND(T677&gt;100000000,T677&lt;=200000000),'[26]Data Base PAKAI (INPUT)'!$J$25,IF(AND(T677&gt;200000000,T677&lt;=250000000),'[26]Data Base PAKAI (INPUT)'!$N$25,IF(AND(T677&gt;250000000,T677&lt;=500000000),'[26]Data Base PAKAI (INPUT)'!$R$25,IF(AND(T677&gt;500000000,T677&lt;=1000000000),'[26]Data Base PAKAI (INPUT)'!$V$25,IF(AND(T677&gt;1000000000,T677&lt;=2500000000),'[26]Data Base PAKAI (INPUT)'!$Z$25,IF(AND(T677&gt;2500000000,T677&lt;=5000000000),'[26]Data Base PAKAI (INPUT)'!$AD$25,IF(AND(T677&gt;5000000000,T677&lt;=10000000000),'[26]Data Base PAKAI (INPUT)'!AH2149))))))))</f>
        <v>4</v>
      </c>
      <c r="AH677" s="87">
        <f t="shared" si="174"/>
        <v>1800000</v>
      </c>
      <c r="AI677" s="87">
        <f t="shared" si="175"/>
        <v>5400000</v>
      </c>
      <c r="AJ677" s="99">
        <f t="shared" si="176"/>
        <v>5400000</v>
      </c>
      <c r="AK677" s="57"/>
      <c r="AL677" s="57">
        <f t="shared" si="177"/>
        <v>121450000</v>
      </c>
    </row>
    <row r="678" spans="1:38" ht="43.5" thickBot="1" x14ac:dyDescent="0.3">
      <c r="A678" s="90"/>
      <c r="B678" s="90"/>
      <c r="C678" s="90"/>
      <c r="D678" s="90"/>
      <c r="E678" s="90"/>
      <c r="F678" s="90"/>
      <c r="G678" s="91"/>
      <c r="H678" s="91"/>
      <c r="I678" s="92"/>
      <c r="J678" s="110" t="s">
        <v>1224</v>
      </c>
      <c r="K678" s="92" t="s">
        <v>1369</v>
      </c>
      <c r="L678" s="92" t="e">
        <f>INDEX('[26]GELONDONGAN BM POKIR'!$D:$D,MATCH('KEGIATAN DBMSDA 2022'!K678,'[26]GELONDONGAN BM POKIR'!$D:$D,0))</f>
        <v>#N/A</v>
      </c>
      <c r="M678" s="92" t="str">
        <f t="shared" si="170"/>
        <v>Peningkatan Jalan RT 005 dan 006 RW 014 Kel Teluk Pucung Bekasi Utara, Kota Bekasi, Bekasi Utara, Teluk Pucung</v>
      </c>
      <c r="N678" s="92" t="e">
        <f>INDEX([26]!BARU_1[KELURAHAN],MATCH('KEGIATAN DBMSDA 2022'!K678,[26]!BARU_1[JUDUL],0))</f>
        <v>#REF!</v>
      </c>
      <c r="O678" s="93" t="s">
        <v>201</v>
      </c>
      <c r="P678" s="127" t="s">
        <v>1370</v>
      </c>
      <c r="Q678" s="94" t="e">
        <f>#REF!&amp;" "&amp;#REF!</f>
        <v>#REF!</v>
      </c>
      <c r="R678" s="95" t="s">
        <v>66</v>
      </c>
      <c r="S678" s="57"/>
      <c r="T678" s="57">
        <f t="shared" si="178"/>
        <v>135000000</v>
      </c>
      <c r="U678" s="96" t="str">
        <f t="shared" si="171"/>
        <v>PL</v>
      </c>
      <c r="V678" s="57">
        <v>135000000</v>
      </c>
      <c r="W678" s="128" t="s">
        <v>516</v>
      </c>
      <c r="X678" s="129" t="s">
        <v>146</v>
      </c>
      <c r="Y678" s="96" t="s">
        <v>139</v>
      </c>
      <c r="Z678" s="88">
        <v>1</v>
      </c>
      <c r="AA678" s="96"/>
      <c r="AB678" s="57">
        <f t="shared" si="172"/>
        <v>350000</v>
      </c>
      <c r="AC678" s="87">
        <f>IF(AND(T678&gt;1,T678&lt;=200000000),'[26]Data Base PAKAI (INPUT)'!$E$24,IF(AND(T678&gt;200000000),'[26]Data Base PAKAI (INPUT)'!$M$24))</f>
        <v>4</v>
      </c>
      <c r="AD678" s="87">
        <f>IF(AND(T678&gt;1,T678&lt;=200000000),'[26]Data Base PAKAI (INPUT)'!$F$24,IF(AND(T678&gt;200000000,T678&lt;=1000000000),'[26]Data Base PAKAI (INPUT)'!$V$24,IF(AND(T678&gt;1000000000),'[26]Data Base PAKAI (INPUT)'!$Z$24)))</f>
        <v>1</v>
      </c>
      <c r="AE678" s="87">
        <f t="shared" si="173"/>
        <v>600000</v>
      </c>
      <c r="AF678" s="87">
        <f>IF(AND(T678&gt;1,T678&lt;=1000000000),'[26]Data Base PAKAI (INPUT)'!$E$25,IF(AND(T678&gt;1000000000,T678&lt;=5000000000),'[26]Data Base PAKAI (INPUT)'!$Y$25,IF(AND(T678&gt;5000000000,T678&lt;=10000000000),'[26]Data Base PAKAI (INPUT)'!$AG$25)))</f>
        <v>3</v>
      </c>
      <c r="AG678" s="87">
        <f>IF(AND(T678&gt;1,T678&lt;=100000000),'[26]Data Base PAKAI (INPUT)'!$F$25,IF(AND(T678&gt;100000000,T678&lt;=200000000),'[26]Data Base PAKAI (INPUT)'!$J$25,IF(AND(T678&gt;200000000,T678&lt;=250000000),'[26]Data Base PAKAI (INPUT)'!$N$25,IF(AND(T678&gt;250000000,T678&lt;=500000000),'[26]Data Base PAKAI (INPUT)'!$R$25,IF(AND(T678&gt;500000000,T678&lt;=1000000000),'[26]Data Base PAKAI (INPUT)'!$V$25,IF(AND(T678&gt;1000000000,T678&lt;=2500000000),'[26]Data Base PAKAI (INPUT)'!$Z$25,IF(AND(T678&gt;2500000000,T678&lt;=5000000000),'[26]Data Base PAKAI (INPUT)'!$AD$25,IF(AND(T678&gt;5000000000,T678&lt;=10000000000),'[26]Data Base PAKAI (INPUT)'!AH2150))))))))</f>
        <v>4</v>
      </c>
      <c r="AH678" s="87">
        <f t="shared" si="174"/>
        <v>1800000</v>
      </c>
      <c r="AI678" s="87">
        <f t="shared" si="175"/>
        <v>5400000</v>
      </c>
      <c r="AJ678" s="99">
        <f t="shared" si="176"/>
        <v>5400000</v>
      </c>
      <c r="AK678" s="57"/>
      <c r="AL678" s="57">
        <f t="shared" si="177"/>
        <v>121450000</v>
      </c>
    </row>
    <row r="679" spans="1:38" ht="43.5" thickBot="1" x14ac:dyDescent="0.3">
      <c r="A679" s="90"/>
      <c r="B679" s="90"/>
      <c r="C679" s="90"/>
      <c r="D679" s="90"/>
      <c r="E679" s="90"/>
      <c r="F679" s="90"/>
      <c r="G679" s="91"/>
      <c r="H679" s="91"/>
      <c r="I679" s="92"/>
      <c r="J679" s="110" t="s">
        <v>1224</v>
      </c>
      <c r="K679" s="92" t="s">
        <v>1371</v>
      </c>
      <c r="L679" s="92" t="e">
        <f>INDEX('[26]GELONDONGAN BM POKIR'!$D:$D,MATCH('KEGIATAN DBMSDA 2022'!K679,'[26]GELONDONGAN BM POKIR'!$D:$D,0))</f>
        <v>#N/A</v>
      </c>
      <c r="M679" s="92" t="str">
        <f>K679</f>
        <v>Pengaspalan jalan  Jl. Danau Duta Utara, RT 03 RW 011, Harapan Baru Bekasi Utara, Kota Bekasi, Bekasi Utara, Harapanbaru</v>
      </c>
      <c r="N679" s="92" t="e">
        <f>INDEX([26]!BARU_1[KELURAHAN],MATCH('KEGIATAN DBMSDA 2022'!K679,[26]!BARU_1[JUDUL],0))</f>
        <v>#REF!</v>
      </c>
      <c r="O679" s="93" t="s">
        <v>201</v>
      </c>
      <c r="P679" s="127" t="s">
        <v>1165</v>
      </c>
      <c r="Q679" s="94" t="e">
        <f>#REF!&amp;" "&amp;#REF!</f>
        <v>#REF!</v>
      </c>
      <c r="R679" s="95" t="s">
        <v>66</v>
      </c>
      <c r="S679" s="57"/>
      <c r="T679" s="57">
        <f t="shared" si="178"/>
        <v>135000000</v>
      </c>
      <c r="U679" s="96" t="str">
        <f t="shared" si="171"/>
        <v>PL</v>
      </c>
      <c r="V679" s="57">
        <v>135000000</v>
      </c>
      <c r="W679" s="128" t="s">
        <v>516</v>
      </c>
      <c r="X679" s="129" t="s">
        <v>146</v>
      </c>
      <c r="Y679" s="96" t="s">
        <v>139</v>
      </c>
      <c r="Z679" s="88">
        <v>1</v>
      </c>
      <c r="AA679" s="96"/>
      <c r="AB679" s="57">
        <f t="shared" si="172"/>
        <v>350000</v>
      </c>
      <c r="AC679" s="87">
        <f>IF(AND(T679&gt;1,T679&lt;=200000000),'[26]Data Base PAKAI (INPUT)'!$E$24,IF(AND(T679&gt;200000000),'[26]Data Base PAKAI (INPUT)'!$M$24))</f>
        <v>4</v>
      </c>
      <c r="AD679" s="87">
        <f>IF(AND(T679&gt;1,T679&lt;=200000000),'[26]Data Base PAKAI (INPUT)'!$F$24,IF(AND(T679&gt;200000000,T679&lt;=1000000000),'[26]Data Base PAKAI (INPUT)'!$V$24,IF(AND(T679&gt;1000000000),'[26]Data Base PAKAI (INPUT)'!$Z$24)))</f>
        <v>1</v>
      </c>
      <c r="AE679" s="87">
        <f t="shared" si="173"/>
        <v>600000</v>
      </c>
      <c r="AF679" s="87">
        <f>IF(AND(T679&gt;1,T679&lt;=1000000000),'[26]Data Base PAKAI (INPUT)'!$E$25,IF(AND(T679&gt;1000000000,T679&lt;=5000000000),'[26]Data Base PAKAI (INPUT)'!$Y$25,IF(AND(T679&gt;5000000000,T679&lt;=10000000000),'[26]Data Base PAKAI (INPUT)'!$AG$25)))</f>
        <v>3</v>
      </c>
      <c r="AG679" s="87">
        <f>IF(AND(T679&gt;1,T679&lt;=100000000),'[26]Data Base PAKAI (INPUT)'!$F$25,IF(AND(T679&gt;100000000,T679&lt;=200000000),'[26]Data Base PAKAI (INPUT)'!$J$25,IF(AND(T679&gt;200000000,T679&lt;=250000000),'[26]Data Base PAKAI (INPUT)'!$N$25,IF(AND(T679&gt;250000000,T679&lt;=500000000),'[26]Data Base PAKAI (INPUT)'!$R$25,IF(AND(T679&gt;500000000,T679&lt;=1000000000),'[26]Data Base PAKAI (INPUT)'!$V$25,IF(AND(T679&gt;1000000000,T679&lt;=2500000000),'[26]Data Base PAKAI (INPUT)'!$Z$25,IF(AND(T679&gt;2500000000,T679&lt;=5000000000),'[26]Data Base PAKAI (INPUT)'!$AD$25,IF(AND(T679&gt;5000000000,T679&lt;=10000000000),'[26]Data Base PAKAI (INPUT)'!AH2151))))))))</f>
        <v>4</v>
      </c>
      <c r="AH679" s="87">
        <f t="shared" si="174"/>
        <v>1800000</v>
      </c>
      <c r="AI679" s="87">
        <f t="shared" si="175"/>
        <v>5400000</v>
      </c>
      <c r="AJ679" s="99">
        <f t="shared" si="176"/>
        <v>5400000</v>
      </c>
      <c r="AK679" s="57"/>
      <c r="AL679" s="57">
        <f t="shared" si="177"/>
        <v>121450000</v>
      </c>
    </row>
    <row r="680" spans="1:38" ht="43.5" thickBot="1" x14ac:dyDescent="0.3">
      <c r="A680" s="90"/>
      <c r="B680" s="90"/>
      <c r="C680" s="90"/>
      <c r="D680" s="90"/>
      <c r="E680" s="90"/>
      <c r="F680" s="90"/>
      <c r="G680" s="91"/>
      <c r="H680" s="91"/>
      <c r="I680" s="92"/>
      <c r="J680" s="110" t="s">
        <v>1224</v>
      </c>
      <c r="K680" s="92" t="s">
        <v>1372</v>
      </c>
      <c r="L680" s="92" t="e">
        <f>INDEX('[26]GELONDONGAN BM POKIR'!$D:$D,MATCH('KEGIATAN DBMSDA 2022'!K680,'[26]GELONDONGAN BM POKIR'!$D:$D,0))</f>
        <v>#N/A</v>
      </c>
      <c r="M680" s="92" t="str">
        <f t="shared" ref="M680:M683" si="179">K680</f>
        <v>Perbaikan jalan Blok C 1 No.1 s/d C1 No.12 ( Gang. 1 ), Kota Bekasi, Bekasi Utara, Kaliabang Tengah</v>
      </c>
      <c r="N680" s="92" t="e">
        <f>INDEX([26]!BARU_1[KELURAHAN],MATCH('KEGIATAN DBMSDA 2022'!K680,[26]!BARU_1[JUDUL],0))</f>
        <v>#REF!</v>
      </c>
      <c r="O680" s="93" t="s">
        <v>201</v>
      </c>
      <c r="P680" s="127" t="s">
        <v>519</v>
      </c>
      <c r="Q680" s="94" t="e">
        <f>#REF!&amp;" "&amp;#REF!</f>
        <v>#REF!</v>
      </c>
      <c r="R680" s="95" t="s">
        <v>66</v>
      </c>
      <c r="S680" s="57"/>
      <c r="T680" s="57">
        <f t="shared" si="178"/>
        <v>100000000</v>
      </c>
      <c r="U680" s="96" t="str">
        <f t="shared" si="171"/>
        <v>PL</v>
      </c>
      <c r="V680" s="57">
        <v>100000000</v>
      </c>
      <c r="W680" s="128" t="s">
        <v>516</v>
      </c>
      <c r="X680" s="129" t="s">
        <v>146</v>
      </c>
      <c r="Y680" s="96" t="s">
        <v>139</v>
      </c>
      <c r="Z680" s="88">
        <v>1</v>
      </c>
      <c r="AA680" s="129" t="s">
        <v>1373</v>
      </c>
      <c r="AB680" s="57">
        <f t="shared" si="172"/>
        <v>350000</v>
      </c>
      <c r="AC680" s="87">
        <f>IF(AND(T680&gt;1,T680&lt;=200000000),'[26]Data Base PAKAI (INPUT)'!$E$24,IF(AND(T680&gt;200000000),'[26]Data Base PAKAI (INPUT)'!$M$24))</f>
        <v>4</v>
      </c>
      <c r="AD680" s="87">
        <f>IF(AND(T680&gt;1,T680&lt;=200000000),'[26]Data Base PAKAI (INPUT)'!$F$24,IF(AND(T680&gt;200000000,T680&lt;=1000000000),'[26]Data Base PAKAI (INPUT)'!$V$24,IF(AND(T680&gt;1000000000),'[26]Data Base PAKAI (INPUT)'!$Z$24)))</f>
        <v>1</v>
      </c>
      <c r="AE680" s="87">
        <f t="shared" si="173"/>
        <v>600000</v>
      </c>
      <c r="AF680" s="87">
        <f>IF(AND(T680&gt;1,T680&lt;=1000000000),'[26]Data Base PAKAI (INPUT)'!$E$25,IF(AND(T680&gt;1000000000,T680&lt;=5000000000),'[26]Data Base PAKAI (INPUT)'!$Y$25,IF(AND(T680&gt;5000000000,T680&lt;=10000000000),'[26]Data Base PAKAI (INPUT)'!$AG$25)))</f>
        <v>3</v>
      </c>
      <c r="AG680" s="87">
        <f>IF(AND(T680&gt;1,T680&lt;=100000000),'[26]Data Base PAKAI (INPUT)'!$F$25,IF(AND(T680&gt;100000000,T680&lt;=200000000),'[26]Data Base PAKAI (INPUT)'!$J$25,IF(AND(T680&gt;200000000,T680&lt;=250000000),'[26]Data Base PAKAI (INPUT)'!$N$25,IF(AND(T680&gt;250000000,T680&lt;=500000000),'[26]Data Base PAKAI (INPUT)'!$R$25,IF(AND(T680&gt;500000000,T680&lt;=1000000000),'[26]Data Base PAKAI (INPUT)'!$V$25,IF(AND(T680&gt;1000000000,T680&lt;=2500000000),'[26]Data Base PAKAI (INPUT)'!$Z$25,IF(AND(T680&gt;2500000000,T680&lt;=5000000000),'[26]Data Base PAKAI (INPUT)'!$AD$25,IF(AND(T680&gt;5000000000,T680&lt;=10000000000),'[26]Data Base PAKAI (INPUT)'!AH2152))))))))</f>
        <v>3</v>
      </c>
      <c r="AH680" s="87">
        <f t="shared" si="174"/>
        <v>1350000</v>
      </c>
      <c r="AI680" s="87">
        <f t="shared" si="175"/>
        <v>4000000</v>
      </c>
      <c r="AJ680" s="99">
        <f t="shared" si="176"/>
        <v>4000000</v>
      </c>
      <c r="AK680" s="57"/>
      <c r="AL680" s="57">
        <f t="shared" si="177"/>
        <v>89700000</v>
      </c>
    </row>
    <row r="681" spans="1:38" ht="43.5" thickBot="1" x14ac:dyDescent="0.3">
      <c r="A681" s="90"/>
      <c r="B681" s="90"/>
      <c r="C681" s="90"/>
      <c r="D681" s="90"/>
      <c r="E681" s="90"/>
      <c r="F681" s="90"/>
      <c r="G681" s="91"/>
      <c r="H681" s="91"/>
      <c r="I681" s="92"/>
      <c r="J681" s="110" t="s">
        <v>1224</v>
      </c>
      <c r="K681" s="92" t="s">
        <v>1374</v>
      </c>
      <c r="L681" s="92" t="e">
        <f>INDEX('[26]GELONDONGAN BM POKIR'!$D:$D,MATCH('KEGIATAN DBMSDA 2022'!K681,'[26]GELONDONGAN BM POKIR'!$D:$D,0))</f>
        <v>#N/A</v>
      </c>
      <c r="M681" s="92" t="str">
        <f t="shared" si="179"/>
        <v>Perbaikan Jalan Gang Tengah antara Blok 7 &amp; 8  (60 m x 4 x 12 Cm), Kota Bekasi, Bekasi Utara, Kaliabang Tengah</v>
      </c>
      <c r="N681" s="92" t="e">
        <f>INDEX([26]!BARU_1[KELURAHAN],MATCH('KEGIATAN DBMSDA 2022'!K681,[26]!BARU_1[JUDUL],0))</f>
        <v>#REF!</v>
      </c>
      <c r="O681" s="93" t="s">
        <v>201</v>
      </c>
      <c r="P681" s="127" t="s">
        <v>1375</v>
      </c>
      <c r="Q681" s="94" t="e">
        <f>#REF!&amp;" "&amp;#REF!</f>
        <v>#REF!</v>
      </c>
      <c r="R681" s="95" t="s">
        <v>66</v>
      </c>
      <c r="S681" s="57"/>
      <c r="T681" s="57">
        <f t="shared" si="178"/>
        <v>75000000</v>
      </c>
      <c r="U681" s="96" t="str">
        <f t="shared" si="171"/>
        <v>PL</v>
      </c>
      <c r="V681" s="57">
        <v>75000000</v>
      </c>
      <c r="W681" s="128" t="s">
        <v>516</v>
      </c>
      <c r="X681" s="129" t="s">
        <v>146</v>
      </c>
      <c r="Y681" s="96" t="s">
        <v>139</v>
      </c>
      <c r="Z681" s="88">
        <v>1</v>
      </c>
      <c r="AA681" s="129" t="s">
        <v>1373</v>
      </c>
      <c r="AB681" s="57">
        <f t="shared" si="172"/>
        <v>350000</v>
      </c>
      <c r="AC681" s="87">
        <f>IF(AND(T681&gt;1,T681&lt;=200000000),'[26]Data Base PAKAI (INPUT)'!$E$24,IF(AND(T681&gt;200000000),'[26]Data Base PAKAI (INPUT)'!$M$24))</f>
        <v>4</v>
      </c>
      <c r="AD681" s="87">
        <f>IF(AND(T681&gt;1,T681&lt;=200000000),'[26]Data Base PAKAI (INPUT)'!$F$24,IF(AND(T681&gt;200000000,T681&lt;=1000000000),'[26]Data Base PAKAI (INPUT)'!$V$24,IF(AND(T681&gt;1000000000),'[26]Data Base PAKAI (INPUT)'!$Z$24)))</f>
        <v>1</v>
      </c>
      <c r="AE681" s="87">
        <f t="shared" si="173"/>
        <v>600000</v>
      </c>
      <c r="AF681" s="87">
        <f>IF(AND(T681&gt;1,T681&lt;=1000000000),'[26]Data Base PAKAI (INPUT)'!$E$25,IF(AND(T681&gt;1000000000,T681&lt;=5000000000),'[26]Data Base PAKAI (INPUT)'!$Y$25,IF(AND(T681&gt;5000000000,T681&lt;=10000000000),'[26]Data Base PAKAI (INPUT)'!$AG$25)))</f>
        <v>3</v>
      </c>
      <c r="AG681" s="87">
        <f>IF(AND(T681&gt;1,T681&lt;=100000000),'[26]Data Base PAKAI (INPUT)'!$F$25,IF(AND(T681&gt;100000000,T681&lt;=200000000),'[26]Data Base PAKAI (INPUT)'!$J$25,IF(AND(T681&gt;200000000,T681&lt;=250000000),'[26]Data Base PAKAI (INPUT)'!$N$25,IF(AND(T681&gt;250000000,T681&lt;=500000000),'[26]Data Base PAKAI (INPUT)'!$R$25,IF(AND(T681&gt;500000000,T681&lt;=1000000000),'[26]Data Base PAKAI (INPUT)'!$V$25,IF(AND(T681&gt;1000000000,T681&lt;=2500000000),'[26]Data Base PAKAI (INPUT)'!$Z$25,IF(AND(T681&gt;2500000000,T681&lt;=5000000000),'[26]Data Base PAKAI (INPUT)'!$AD$25,IF(AND(T681&gt;5000000000,T681&lt;=10000000000),'[26]Data Base PAKAI (INPUT)'!AH2153))))))))</f>
        <v>3</v>
      </c>
      <c r="AH681" s="87">
        <f t="shared" si="174"/>
        <v>1350000</v>
      </c>
      <c r="AI681" s="87">
        <f t="shared" si="175"/>
        <v>3000000</v>
      </c>
      <c r="AJ681" s="99">
        <f t="shared" si="176"/>
        <v>3000000</v>
      </c>
      <c r="AK681" s="57"/>
      <c r="AL681" s="57">
        <f t="shared" si="177"/>
        <v>66700000</v>
      </c>
    </row>
    <row r="682" spans="1:38" ht="43.5" thickBot="1" x14ac:dyDescent="0.3">
      <c r="A682" s="90"/>
      <c r="B682" s="90"/>
      <c r="C682" s="90"/>
      <c r="D682" s="90"/>
      <c r="E682" s="90"/>
      <c r="F682" s="90"/>
      <c r="G682" s="91"/>
      <c r="H682" s="91"/>
      <c r="I682" s="92"/>
      <c r="J682" s="110" t="s">
        <v>1224</v>
      </c>
      <c r="K682" s="92" t="s">
        <v>1376</v>
      </c>
      <c r="L682" s="92" t="e">
        <f>INDEX('[26]GELONDONGAN BM POKIR'!$D:$D,MATCH('KEGIATAN DBMSDA 2022'!K682,'[26]GELONDONGAN BM POKIR'!$D:$D,0))</f>
        <v>#N/A</v>
      </c>
      <c r="M682" s="92" t="str">
        <f t="shared" si="179"/>
        <v>Perbaikan Jalan Gang Tengah antara Blok 8 &amp; 9  (60 m x 4 x 12 Cm), Kota Bekasi, Bekasi Utara, Kaliabang Tengah</v>
      </c>
      <c r="N682" s="92" t="e">
        <f>INDEX([26]!BARU_1[KELURAHAN],MATCH('KEGIATAN DBMSDA 2022'!K682,[26]!BARU_1[JUDUL],0))</f>
        <v>#REF!</v>
      </c>
      <c r="O682" s="93" t="s">
        <v>201</v>
      </c>
      <c r="P682" s="127" t="s">
        <v>1375</v>
      </c>
      <c r="Q682" s="94" t="e">
        <f>#REF!&amp;" "&amp;#REF!</f>
        <v>#REF!</v>
      </c>
      <c r="R682" s="95" t="s">
        <v>66</v>
      </c>
      <c r="S682" s="57"/>
      <c r="T682" s="57">
        <f t="shared" si="178"/>
        <v>75000000</v>
      </c>
      <c r="U682" s="96" t="str">
        <f t="shared" si="171"/>
        <v>PL</v>
      </c>
      <c r="V682" s="57">
        <v>75000000</v>
      </c>
      <c r="W682" s="128" t="s">
        <v>516</v>
      </c>
      <c r="X682" s="129" t="s">
        <v>146</v>
      </c>
      <c r="Y682" s="96" t="s">
        <v>139</v>
      </c>
      <c r="Z682" s="88">
        <v>1</v>
      </c>
      <c r="AA682" s="129" t="s">
        <v>1373</v>
      </c>
      <c r="AB682" s="57">
        <f t="shared" si="172"/>
        <v>350000</v>
      </c>
      <c r="AC682" s="87">
        <f>IF(AND(T682&gt;1,T682&lt;=200000000),'[26]Data Base PAKAI (INPUT)'!$E$24,IF(AND(T682&gt;200000000),'[26]Data Base PAKAI (INPUT)'!$M$24))</f>
        <v>4</v>
      </c>
      <c r="AD682" s="87">
        <f>IF(AND(T682&gt;1,T682&lt;=200000000),'[26]Data Base PAKAI (INPUT)'!$F$24,IF(AND(T682&gt;200000000,T682&lt;=1000000000),'[26]Data Base PAKAI (INPUT)'!$V$24,IF(AND(T682&gt;1000000000),'[26]Data Base PAKAI (INPUT)'!$Z$24)))</f>
        <v>1</v>
      </c>
      <c r="AE682" s="87">
        <f t="shared" si="173"/>
        <v>600000</v>
      </c>
      <c r="AF682" s="87">
        <f>IF(AND(T682&gt;1,T682&lt;=1000000000),'[26]Data Base PAKAI (INPUT)'!$E$25,IF(AND(T682&gt;1000000000,T682&lt;=5000000000),'[26]Data Base PAKAI (INPUT)'!$Y$25,IF(AND(T682&gt;5000000000,T682&lt;=10000000000),'[26]Data Base PAKAI (INPUT)'!$AG$25)))</f>
        <v>3</v>
      </c>
      <c r="AG682" s="87">
        <f>IF(AND(T682&gt;1,T682&lt;=100000000),'[26]Data Base PAKAI (INPUT)'!$F$25,IF(AND(T682&gt;100000000,T682&lt;=200000000),'[26]Data Base PAKAI (INPUT)'!$J$25,IF(AND(T682&gt;200000000,T682&lt;=250000000),'[26]Data Base PAKAI (INPUT)'!$N$25,IF(AND(T682&gt;250000000,T682&lt;=500000000),'[26]Data Base PAKAI (INPUT)'!$R$25,IF(AND(T682&gt;500000000,T682&lt;=1000000000),'[26]Data Base PAKAI (INPUT)'!$V$25,IF(AND(T682&gt;1000000000,T682&lt;=2500000000),'[26]Data Base PAKAI (INPUT)'!$Z$25,IF(AND(T682&gt;2500000000,T682&lt;=5000000000),'[26]Data Base PAKAI (INPUT)'!$AD$25,IF(AND(T682&gt;5000000000,T682&lt;=10000000000),'[26]Data Base PAKAI (INPUT)'!AH2154))))))))</f>
        <v>3</v>
      </c>
      <c r="AH682" s="87">
        <f t="shared" si="174"/>
        <v>1350000</v>
      </c>
      <c r="AI682" s="87">
        <f t="shared" si="175"/>
        <v>3000000</v>
      </c>
      <c r="AJ682" s="99">
        <f t="shared" si="176"/>
        <v>3000000</v>
      </c>
      <c r="AK682" s="57"/>
      <c r="AL682" s="57">
        <f t="shared" si="177"/>
        <v>66700000</v>
      </c>
    </row>
    <row r="683" spans="1:38" ht="43.5" thickBot="1" x14ac:dyDescent="0.3">
      <c r="A683" s="90"/>
      <c r="B683" s="90"/>
      <c r="C683" s="90"/>
      <c r="D683" s="90"/>
      <c r="E683" s="90"/>
      <c r="F683" s="90"/>
      <c r="G683" s="91"/>
      <c r="H683" s="91"/>
      <c r="I683" s="92"/>
      <c r="J683" s="110" t="s">
        <v>1224</v>
      </c>
      <c r="K683" s="92" t="s">
        <v>1377</v>
      </c>
      <c r="L683" s="92" t="e">
        <f>INDEX('[26]GELONDONGAN BM POKIR'!$D:$D,MATCH('KEGIATAN DBMSDA 2022'!K683,'[26]GELONDONGAN BM POKIR'!$D:$D,0))</f>
        <v>#N/A</v>
      </c>
      <c r="M683" s="92" t="str">
        <f t="shared" si="179"/>
        <v>Perbaikan Jalan Gang Tengah antara Blok 9 &amp; 10  (60 m x 4 x 12 Cm), Kota Bekasi, Bekasi Utara, Kaliabang Tengah</v>
      </c>
      <c r="N683" s="92" t="e">
        <f>INDEX([26]!BARU_1[KELURAHAN],MATCH('KEGIATAN DBMSDA 2022'!K683,[26]!BARU_1[JUDUL],0))</f>
        <v>#REF!</v>
      </c>
      <c r="O683" s="93" t="s">
        <v>201</v>
      </c>
      <c r="P683" s="127" t="s">
        <v>1375</v>
      </c>
      <c r="Q683" s="94" t="e">
        <f>#REF!&amp;" "&amp;#REF!</f>
        <v>#REF!</v>
      </c>
      <c r="R683" s="95" t="s">
        <v>66</v>
      </c>
      <c r="S683" s="57"/>
      <c r="T683" s="57">
        <f t="shared" si="178"/>
        <v>75000000</v>
      </c>
      <c r="U683" s="96" t="str">
        <f t="shared" si="171"/>
        <v>PL</v>
      </c>
      <c r="V683" s="57">
        <v>75000000</v>
      </c>
      <c r="W683" s="128" t="s">
        <v>516</v>
      </c>
      <c r="X683" s="129" t="s">
        <v>146</v>
      </c>
      <c r="Y683" s="96" t="s">
        <v>139</v>
      </c>
      <c r="Z683" s="88">
        <v>1</v>
      </c>
      <c r="AA683" s="129" t="s">
        <v>1373</v>
      </c>
      <c r="AB683" s="57">
        <f t="shared" si="172"/>
        <v>350000</v>
      </c>
      <c r="AC683" s="87">
        <f>IF(AND(T683&gt;1,T683&lt;=200000000),'[26]Data Base PAKAI (INPUT)'!$E$24,IF(AND(T683&gt;200000000),'[26]Data Base PAKAI (INPUT)'!$M$24))</f>
        <v>4</v>
      </c>
      <c r="AD683" s="87">
        <f>IF(AND(T683&gt;1,T683&lt;=200000000),'[26]Data Base PAKAI (INPUT)'!$F$24,IF(AND(T683&gt;200000000,T683&lt;=1000000000),'[26]Data Base PAKAI (INPUT)'!$V$24,IF(AND(T683&gt;1000000000),'[26]Data Base PAKAI (INPUT)'!$Z$24)))</f>
        <v>1</v>
      </c>
      <c r="AE683" s="87">
        <f t="shared" si="173"/>
        <v>600000</v>
      </c>
      <c r="AF683" s="87">
        <f>IF(AND(T683&gt;1,T683&lt;=1000000000),'[26]Data Base PAKAI (INPUT)'!$E$25,IF(AND(T683&gt;1000000000,T683&lt;=5000000000),'[26]Data Base PAKAI (INPUT)'!$Y$25,IF(AND(T683&gt;5000000000,T683&lt;=10000000000),'[26]Data Base PAKAI (INPUT)'!$AG$25)))</f>
        <v>3</v>
      </c>
      <c r="AG683" s="87">
        <f>IF(AND(T683&gt;1,T683&lt;=100000000),'[26]Data Base PAKAI (INPUT)'!$F$25,IF(AND(T683&gt;100000000,T683&lt;=200000000),'[26]Data Base PAKAI (INPUT)'!$J$25,IF(AND(T683&gt;200000000,T683&lt;=250000000),'[26]Data Base PAKAI (INPUT)'!$N$25,IF(AND(T683&gt;250000000,T683&lt;=500000000),'[26]Data Base PAKAI (INPUT)'!$R$25,IF(AND(T683&gt;500000000,T683&lt;=1000000000),'[26]Data Base PAKAI (INPUT)'!$V$25,IF(AND(T683&gt;1000000000,T683&lt;=2500000000),'[26]Data Base PAKAI (INPUT)'!$Z$25,IF(AND(T683&gt;2500000000,T683&lt;=5000000000),'[26]Data Base PAKAI (INPUT)'!$AD$25,IF(AND(T683&gt;5000000000,T683&lt;=10000000000),'[26]Data Base PAKAI (INPUT)'!AH2155))))))))</f>
        <v>3</v>
      </c>
      <c r="AH683" s="87">
        <f t="shared" si="174"/>
        <v>1350000</v>
      </c>
      <c r="AI683" s="87">
        <f t="shared" si="175"/>
        <v>3000000</v>
      </c>
      <c r="AJ683" s="99">
        <f t="shared" si="176"/>
        <v>3000000</v>
      </c>
      <c r="AK683" s="57"/>
      <c r="AL683" s="57">
        <f t="shared" si="177"/>
        <v>66700000</v>
      </c>
    </row>
    <row r="684" spans="1:38" ht="43.5" thickBot="1" x14ac:dyDescent="0.3">
      <c r="A684" s="90"/>
      <c r="B684" s="90"/>
      <c r="C684" s="90"/>
      <c r="D684" s="90"/>
      <c r="E684" s="90"/>
      <c r="F684" s="90"/>
      <c r="G684" s="91"/>
      <c r="H684" s="91"/>
      <c r="I684" s="92"/>
      <c r="J684" s="110" t="s">
        <v>1224</v>
      </c>
      <c r="K684" s="92" t="s">
        <v>1378</v>
      </c>
      <c r="L684" s="92" t="e">
        <f>INDEX('[26]GELONDONGAN BM POKIR'!$D:$D,MATCH('KEGIATAN DBMSDA 2022'!K684,'[26]GELONDONGAN BM POKIR'!$D:$D,0))</f>
        <v>#N/A</v>
      </c>
      <c r="M684" s="92" t="str">
        <f t="shared" ref="M684:M733" si="180">$I$545&amp;" "&amp;K684</f>
        <v>Peningkatan Jalan Jalan Bintara 14 RW.09, Kota Bekasi, Bekasi Barat, Bintara</v>
      </c>
      <c r="N684" s="92" t="e">
        <f>INDEX([26]!BARU_1[KELURAHAN],MATCH('KEGIATAN DBMSDA 2022'!K684,[26]!BARU_1[JUDUL],0))</f>
        <v>#REF!</v>
      </c>
      <c r="O684" s="93" t="s">
        <v>822</v>
      </c>
      <c r="P684" s="127" t="s">
        <v>1379</v>
      </c>
      <c r="Q684" s="94" t="e">
        <f>#REF!&amp;" "&amp;#REF!</f>
        <v>#REF!</v>
      </c>
      <c r="R684" s="95" t="s">
        <v>66</v>
      </c>
      <c r="S684" s="57"/>
      <c r="T684" s="57">
        <f t="shared" si="178"/>
        <v>200000000</v>
      </c>
      <c r="U684" s="96" t="str">
        <f t="shared" si="171"/>
        <v>PL</v>
      </c>
      <c r="V684" s="57">
        <v>200000000</v>
      </c>
      <c r="W684" s="128" t="s">
        <v>536</v>
      </c>
      <c r="X684" s="129" t="s">
        <v>146</v>
      </c>
      <c r="Y684" s="96" t="s">
        <v>139</v>
      </c>
      <c r="Z684" s="88">
        <v>1</v>
      </c>
      <c r="AA684" s="96"/>
      <c r="AB684" s="57">
        <f t="shared" si="172"/>
        <v>350000</v>
      </c>
      <c r="AC684" s="87">
        <f>IF(AND(T684&gt;1,T684&lt;=200000000),'[26]Data Base PAKAI (INPUT)'!$E$24,IF(AND(T684&gt;200000000),'[26]Data Base PAKAI (INPUT)'!$M$24))</f>
        <v>4</v>
      </c>
      <c r="AD684" s="87">
        <f>IF(AND(T684&gt;1,T684&lt;=200000000),'[26]Data Base PAKAI (INPUT)'!$F$24,IF(AND(T684&gt;200000000,T684&lt;=1000000000),'[26]Data Base PAKAI (INPUT)'!$V$24,IF(AND(T684&gt;1000000000),'[26]Data Base PAKAI (INPUT)'!$Z$24)))</f>
        <v>1</v>
      </c>
      <c r="AE684" s="87">
        <f t="shared" si="173"/>
        <v>600000</v>
      </c>
      <c r="AF684" s="87">
        <f>IF(AND(T684&gt;1,T684&lt;=1000000000),'[26]Data Base PAKAI (INPUT)'!$E$25,IF(AND(T684&gt;1000000000,T684&lt;=5000000000),'[26]Data Base PAKAI (INPUT)'!$Y$25,IF(AND(T684&gt;5000000000,T684&lt;=10000000000),'[26]Data Base PAKAI (INPUT)'!$AG$25)))</f>
        <v>3</v>
      </c>
      <c r="AG684" s="87">
        <f>IF(AND(T684&gt;1,T684&lt;=100000000),'[26]Data Base PAKAI (INPUT)'!$F$25,IF(AND(T684&gt;100000000,T684&lt;=200000000),'[26]Data Base PAKAI (INPUT)'!$J$25,IF(AND(T684&gt;200000000,T684&lt;=250000000),'[26]Data Base PAKAI (INPUT)'!$N$25,IF(AND(T684&gt;250000000,T684&lt;=500000000),'[26]Data Base PAKAI (INPUT)'!$R$25,IF(AND(T684&gt;500000000,T684&lt;=1000000000),'[26]Data Base PAKAI (INPUT)'!$V$25,IF(AND(T684&gt;1000000000,T684&lt;=2500000000),'[26]Data Base PAKAI (INPUT)'!$Z$25,IF(AND(T684&gt;2500000000,T684&lt;=5000000000),'[26]Data Base PAKAI (INPUT)'!$AD$25,IF(AND(T684&gt;5000000000,T684&lt;=10000000000),'[26]Data Base PAKAI (INPUT)'!AH2156))))))))</f>
        <v>4</v>
      </c>
      <c r="AH684" s="87">
        <f t="shared" si="174"/>
        <v>1800000</v>
      </c>
      <c r="AI684" s="87">
        <f t="shared" si="175"/>
        <v>8000000</v>
      </c>
      <c r="AJ684" s="99">
        <f t="shared" si="176"/>
        <v>8000000</v>
      </c>
      <c r="AK684" s="57"/>
      <c r="AL684" s="57">
        <f t="shared" si="177"/>
        <v>181250000</v>
      </c>
    </row>
    <row r="685" spans="1:38" ht="43.5" thickBot="1" x14ac:dyDescent="0.3">
      <c r="A685" s="90"/>
      <c r="B685" s="90"/>
      <c r="C685" s="90"/>
      <c r="D685" s="90"/>
      <c r="E685" s="90"/>
      <c r="F685" s="90"/>
      <c r="G685" s="91"/>
      <c r="H685" s="91"/>
      <c r="I685" s="92"/>
      <c r="J685" s="110" t="s">
        <v>1224</v>
      </c>
      <c r="K685" s="92" t="s">
        <v>1380</v>
      </c>
      <c r="L685" s="92" t="e">
        <f>INDEX('[26]GELONDONGAN BM POKIR'!$D:$D,MATCH('KEGIATAN DBMSDA 2022'!K685,'[26]GELONDONGAN BM POKIR'!$D:$D,0))</f>
        <v>#N/A</v>
      </c>
      <c r="M685" s="92" t="str">
        <f t="shared" si="180"/>
        <v>Peningkatan Jalan Jalan Bintara 12 RW. 09, Kota Bekasi, Bekasi Barat, Bintara</v>
      </c>
      <c r="N685" s="92" t="e">
        <f>INDEX([26]!BARU_1[KELURAHAN],MATCH('KEGIATAN DBMSDA 2022'!K685,[26]!BARU_1[JUDUL],0))</f>
        <v>#REF!</v>
      </c>
      <c r="O685" s="93" t="s">
        <v>822</v>
      </c>
      <c r="P685" s="127" t="s">
        <v>1381</v>
      </c>
      <c r="Q685" s="94" t="e">
        <f>#REF!&amp;" "&amp;#REF!</f>
        <v>#REF!</v>
      </c>
      <c r="R685" s="95" t="s">
        <v>66</v>
      </c>
      <c r="S685" s="57"/>
      <c r="T685" s="57">
        <f t="shared" si="178"/>
        <v>200000000</v>
      </c>
      <c r="U685" s="96" t="str">
        <f t="shared" si="171"/>
        <v>PL</v>
      </c>
      <c r="V685" s="57">
        <v>200000000</v>
      </c>
      <c r="W685" s="128" t="s">
        <v>536</v>
      </c>
      <c r="X685" s="129" t="s">
        <v>146</v>
      </c>
      <c r="Y685" s="96" t="s">
        <v>139</v>
      </c>
      <c r="Z685" s="88">
        <v>1</v>
      </c>
      <c r="AA685" s="96"/>
      <c r="AB685" s="57">
        <f t="shared" si="172"/>
        <v>350000</v>
      </c>
      <c r="AC685" s="87">
        <f>IF(AND(T685&gt;1,T685&lt;=200000000),'[26]Data Base PAKAI (INPUT)'!$E$24,IF(AND(T685&gt;200000000),'[26]Data Base PAKAI (INPUT)'!$M$24))</f>
        <v>4</v>
      </c>
      <c r="AD685" s="87">
        <f>IF(AND(T685&gt;1,T685&lt;=200000000),'[26]Data Base PAKAI (INPUT)'!$F$24,IF(AND(T685&gt;200000000,T685&lt;=1000000000),'[26]Data Base PAKAI (INPUT)'!$V$24,IF(AND(T685&gt;1000000000),'[26]Data Base PAKAI (INPUT)'!$Z$24)))</f>
        <v>1</v>
      </c>
      <c r="AE685" s="87">
        <f t="shared" si="173"/>
        <v>600000</v>
      </c>
      <c r="AF685" s="87">
        <f>IF(AND(T685&gt;1,T685&lt;=1000000000),'[26]Data Base PAKAI (INPUT)'!$E$25,IF(AND(T685&gt;1000000000,T685&lt;=5000000000),'[26]Data Base PAKAI (INPUT)'!$Y$25,IF(AND(T685&gt;5000000000,T685&lt;=10000000000),'[26]Data Base PAKAI (INPUT)'!$AG$25)))</f>
        <v>3</v>
      </c>
      <c r="AG685" s="87">
        <f>IF(AND(T685&gt;1,T685&lt;=100000000),'[26]Data Base PAKAI (INPUT)'!$F$25,IF(AND(T685&gt;100000000,T685&lt;=200000000),'[26]Data Base PAKAI (INPUT)'!$J$25,IF(AND(T685&gt;200000000,T685&lt;=250000000),'[26]Data Base PAKAI (INPUT)'!$N$25,IF(AND(T685&gt;250000000,T685&lt;=500000000),'[26]Data Base PAKAI (INPUT)'!$R$25,IF(AND(T685&gt;500000000,T685&lt;=1000000000),'[26]Data Base PAKAI (INPUT)'!$V$25,IF(AND(T685&gt;1000000000,T685&lt;=2500000000),'[26]Data Base PAKAI (INPUT)'!$Z$25,IF(AND(T685&gt;2500000000,T685&lt;=5000000000),'[26]Data Base PAKAI (INPUT)'!$AD$25,IF(AND(T685&gt;5000000000,T685&lt;=10000000000),'[26]Data Base PAKAI (INPUT)'!AH2157))))))))</f>
        <v>4</v>
      </c>
      <c r="AH685" s="87">
        <f t="shared" si="174"/>
        <v>1800000</v>
      </c>
      <c r="AI685" s="87">
        <f t="shared" si="175"/>
        <v>8000000</v>
      </c>
      <c r="AJ685" s="99">
        <f t="shared" si="176"/>
        <v>8000000</v>
      </c>
      <c r="AK685" s="57"/>
      <c r="AL685" s="57">
        <f t="shared" si="177"/>
        <v>181250000</v>
      </c>
    </row>
    <row r="686" spans="1:38" ht="43.5" thickBot="1" x14ac:dyDescent="0.3">
      <c r="A686" s="90"/>
      <c r="B686" s="90"/>
      <c r="C686" s="90"/>
      <c r="D686" s="90"/>
      <c r="E686" s="90"/>
      <c r="F686" s="90"/>
      <c r="G686" s="91"/>
      <c r="H686" s="91"/>
      <c r="I686" s="92"/>
      <c r="J686" s="110" t="s">
        <v>1224</v>
      </c>
      <c r="K686" s="92" t="s">
        <v>1382</v>
      </c>
      <c r="L686" s="92" t="e">
        <f>INDEX('[26]GELONDONGAN BM POKIR'!$D:$D,MATCH('KEGIATAN DBMSDA 2022'!K686,'[26]GELONDONGAN BM POKIR'!$D:$D,0))</f>
        <v>#N/A</v>
      </c>
      <c r="M686" s="92" t="str">
        <f t="shared" si="180"/>
        <v>Peningkatan Jalan RT. 04 RW. 09, Kota Bekasi, Bekasi Barat, Bintara</v>
      </c>
      <c r="N686" s="92" t="e">
        <f>INDEX([26]!BARU_1[KELURAHAN],MATCH('KEGIATAN DBMSDA 2022'!K686,[26]!BARU_1[JUDUL],0))</f>
        <v>#REF!</v>
      </c>
      <c r="O686" s="93" t="s">
        <v>822</v>
      </c>
      <c r="P686" s="127" t="s">
        <v>1383</v>
      </c>
      <c r="Q686" s="94" t="e">
        <f>#REF!&amp;" "&amp;#REF!</f>
        <v>#REF!</v>
      </c>
      <c r="R686" s="95" t="s">
        <v>66</v>
      </c>
      <c r="S686" s="57"/>
      <c r="T686" s="57">
        <f t="shared" si="178"/>
        <v>200000000</v>
      </c>
      <c r="U686" s="96" t="str">
        <f t="shared" si="171"/>
        <v>PL</v>
      </c>
      <c r="V686" s="57">
        <v>200000000</v>
      </c>
      <c r="W686" s="128" t="s">
        <v>536</v>
      </c>
      <c r="X686" s="129" t="s">
        <v>146</v>
      </c>
      <c r="Y686" s="96" t="s">
        <v>139</v>
      </c>
      <c r="Z686" s="88">
        <v>1</v>
      </c>
      <c r="AA686" s="96"/>
      <c r="AB686" s="57">
        <f t="shared" si="172"/>
        <v>350000</v>
      </c>
      <c r="AC686" s="87">
        <f>IF(AND(T686&gt;1,T686&lt;=200000000),'[26]Data Base PAKAI (INPUT)'!$E$24,IF(AND(T686&gt;200000000),'[26]Data Base PAKAI (INPUT)'!$M$24))</f>
        <v>4</v>
      </c>
      <c r="AD686" s="87">
        <f>IF(AND(T686&gt;1,T686&lt;=200000000),'[26]Data Base PAKAI (INPUT)'!$F$24,IF(AND(T686&gt;200000000,T686&lt;=1000000000),'[26]Data Base PAKAI (INPUT)'!$V$24,IF(AND(T686&gt;1000000000),'[26]Data Base PAKAI (INPUT)'!$Z$24)))</f>
        <v>1</v>
      </c>
      <c r="AE686" s="87">
        <f t="shared" si="173"/>
        <v>600000</v>
      </c>
      <c r="AF686" s="87">
        <f>IF(AND(T686&gt;1,T686&lt;=1000000000),'[26]Data Base PAKAI (INPUT)'!$E$25,IF(AND(T686&gt;1000000000,T686&lt;=5000000000),'[26]Data Base PAKAI (INPUT)'!$Y$25,IF(AND(T686&gt;5000000000,T686&lt;=10000000000),'[26]Data Base PAKAI (INPUT)'!$AG$25)))</f>
        <v>3</v>
      </c>
      <c r="AG686" s="87">
        <f>IF(AND(T686&gt;1,T686&lt;=100000000),'[26]Data Base PAKAI (INPUT)'!$F$25,IF(AND(T686&gt;100000000,T686&lt;=200000000),'[26]Data Base PAKAI (INPUT)'!$J$25,IF(AND(T686&gt;200000000,T686&lt;=250000000),'[26]Data Base PAKAI (INPUT)'!$N$25,IF(AND(T686&gt;250000000,T686&lt;=500000000),'[26]Data Base PAKAI (INPUT)'!$R$25,IF(AND(T686&gt;500000000,T686&lt;=1000000000),'[26]Data Base PAKAI (INPUT)'!$V$25,IF(AND(T686&gt;1000000000,T686&lt;=2500000000),'[26]Data Base PAKAI (INPUT)'!$Z$25,IF(AND(T686&gt;2500000000,T686&lt;=5000000000),'[26]Data Base PAKAI (INPUT)'!$AD$25,IF(AND(T686&gt;5000000000,T686&lt;=10000000000),'[26]Data Base PAKAI (INPUT)'!AH2158))))))))</f>
        <v>4</v>
      </c>
      <c r="AH686" s="87">
        <f t="shared" si="174"/>
        <v>1800000</v>
      </c>
      <c r="AI686" s="87">
        <f t="shared" si="175"/>
        <v>8000000</v>
      </c>
      <c r="AJ686" s="99">
        <f t="shared" si="176"/>
        <v>8000000</v>
      </c>
      <c r="AK686" s="57"/>
      <c r="AL686" s="57">
        <f t="shared" si="177"/>
        <v>181250000</v>
      </c>
    </row>
    <row r="687" spans="1:38" ht="43.5" thickBot="1" x14ac:dyDescent="0.3">
      <c r="A687" s="90"/>
      <c r="B687" s="90"/>
      <c r="C687" s="90"/>
      <c r="D687" s="90"/>
      <c r="E687" s="90"/>
      <c r="F687" s="90"/>
      <c r="G687" s="91"/>
      <c r="H687" s="91"/>
      <c r="I687" s="92"/>
      <c r="J687" s="110" t="s">
        <v>1224</v>
      </c>
      <c r="K687" s="92" t="s">
        <v>534</v>
      </c>
      <c r="L687" s="92" t="e">
        <f>INDEX('[26]GELONDONGAN BM POKIR'!$D:$D,MATCH('KEGIATAN DBMSDA 2022'!K687,'[26]GELONDONGAN BM POKIR'!$D:$D,0))</f>
        <v>#N/A</v>
      </c>
      <c r="M687" s="92" t="str">
        <f t="shared" si="180"/>
        <v>Peningkatan Jalan RT. 05 RW.13, Kota Bekasi, Bekasi Barat, Bintara</v>
      </c>
      <c r="N687" s="92" t="e">
        <f>INDEX([26]!BARU_1[KELURAHAN],MATCH('KEGIATAN DBMSDA 2022'!K687,[26]!BARU_1[JUDUL],0))</f>
        <v>#REF!</v>
      </c>
      <c r="O687" s="93" t="s">
        <v>822</v>
      </c>
      <c r="P687" s="127" t="s">
        <v>1384</v>
      </c>
      <c r="Q687" s="94" t="e">
        <f>#REF!&amp;" "&amp;#REF!</f>
        <v>#REF!</v>
      </c>
      <c r="R687" s="95" t="s">
        <v>66</v>
      </c>
      <c r="S687" s="57"/>
      <c r="T687" s="57">
        <f t="shared" si="178"/>
        <v>200000000</v>
      </c>
      <c r="U687" s="96" t="str">
        <f t="shared" si="171"/>
        <v>PL</v>
      </c>
      <c r="V687" s="57">
        <v>200000000</v>
      </c>
      <c r="W687" s="128" t="s">
        <v>536</v>
      </c>
      <c r="X687" s="129" t="s">
        <v>146</v>
      </c>
      <c r="Y687" s="96" t="s">
        <v>139</v>
      </c>
      <c r="Z687" s="88">
        <v>1</v>
      </c>
      <c r="AA687" s="96"/>
      <c r="AB687" s="57">
        <f t="shared" si="172"/>
        <v>350000</v>
      </c>
      <c r="AC687" s="87">
        <f>IF(AND(T687&gt;1,T687&lt;=200000000),'[26]Data Base PAKAI (INPUT)'!$E$24,IF(AND(T687&gt;200000000),'[26]Data Base PAKAI (INPUT)'!$M$24))</f>
        <v>4</v>
      </c>
      <c r="AD687" s="87">
        <f>IF(AND(T687&gt;1,T687&lt;=200000000),'[26]Data Base PAKAI (INPUT)'!$F$24,IF(AND(T687&gt;200000000,T687&lt;=1000000000),'[26]Data Base PAKAI (INPUT)'!$V$24,IF(AND(T687&gt;1000000000),'[26]Data Base PAKAI (INPUT)'!$Z$24)))</f>
        <v>1</v>
      </c>
      <c r="AE687" s="87">
        <f t="shared" si="173"/>
        <v>600000</v>
      </c>
      <c r="AF687" s="87">
        <f>IF(AND(T687&gt;1,T687&lt;=1000000000),'[26]Data Base PAKAI (INPUT)'!$E$25,IF(AND(T687&gt;1000000000,T687&lt;=5000000000),'[26]Data Base PAKAI (INPUT)'!$Y$25,IF(AND(T687&gt;5000000000,T687&lt;=10000000000),'[26]Data Base PAKAI (INPUT)'!$AG$25)))</f>
        <v>3</v>
      </c>
      <c r="AG687" s="87">
        <f>IF(AND(T687&gt;1,T687&lt;=100000000),'[26]Data Base PAKAI (INPUT)'!$F$25,IF(AND(T687&gt;100000000,T687&lt;=200000000),'[26]Data Base PAKAI (INPUT)'!$J$25,IF(AND(T687&gt;200000000,T687&lt;=250000000),'[26]Data Base PAKAI (INPUT)'!$N$25,IF(AND(T687&gt;250000000,T687&lt;=500000000),'[26]Data Base PAKAI (INPUT)'!$R$25,IF(AND(T687&gt;500000000,T687&lt;=1000000000),'[26]Data Base PAKAI (INPUT)'!$V$25,IF(AND(T687&gt;1000000000,T687&lt;=2500000000),'[26]Data Base PAKAI (INPUT)'!$Z$25,IF(AND(T687&gt;2500000000,T687&lt;=5000000000),'[26]Data Base PAKAI (INPUT)'!$AD$25,IF(AND(T687&gt;5000000000,T687&lt;=10000000000),'[26]Data Base PAKAI (INPUT)'!AH2159))))))))</f>
        <v>4</v>
      </c>
      <c r="AH687" s="87">
        <f t="shared" si="174"/>
        <v>1800000</v>
      </c>
      <c r="AI687" s="87">
        <f t="shared" si="175"/>
        <v>8000000</v>
      </c>
      <c r="AJ687" s="99">
        <f t="shared" si="176"/>
        <v>8000000</v>
      </c>
      <c r="AK687" s="57"/>
      <c r="AL687" s="57">
        <f t="shared" si="177"/>
        <v>181250000</v>
      </c>
    </row>
    <row r="688" spans="1:38" ht="43.5" thickBot="1" x14ac:dyDescent="0.3">
      <c r="A688" s="90"/>
      <c r="B688" s="90"/>
      <c r="C688" s="90"/>
      <c r="D688" s="90"/>
      <c r="E688" s="90"/>
      <c r="F688" s="90"/>
      <c r="G688" s="91"/>
      <c r="H688" s="91"/>
      <c r="I688" s="92"/>
      <c r="J688" s="151" t="s">
        <v>1224</v>
      </c>
      <c r="K688" s="92" t="s">
        <v>534</v>
      </c>
      <c r="L688" s="92" t="e">
        <f>INDEX('[26]GELONDONGAN BM POKIR'!$D:$D,MATCH('KEGIATAN DBMSDA 2022'!K688,'[26]GELONDONGAN BM POKIR'!$D:$D,0))</f>
        <v>#N/A</v>
      </c>
      <c r="M688" s="92" t="str">
        <f t="shared" si="180"/>
        <v>Peningkatan Jalan RT. 05 RW.13, Kota Bekasi, Bekasi Barat, Bintara</v>
      </c>
      <c r="N688" s="92" t="e">
        <f>INDEX([26]!BARU_1[KELURAHAN],MATCH('KEGIATAN DBMSDA 2022'!K688,[26]!BARU_1[JUDUL],0))</f>
        <v>#REF!</v>
      </c>
      <c r="O688" s="93" t="s">
        <v>822</v>
      </c>
      <c r="P688" s="127" t="s">
        <v>1385</v>
      </c>
      <c r="Q688" s="94" t="e">
        <f>#REF!&amp;" "&amp;#REF!</f>
        <v>#REF!</v>
      </c>
      <c r="R688" s="95" t="s">
        <v>66</v>
      </c>
      <c r="S688" s="57"/>
      <c r="T688" s="57">
        <f t="shared" si="178"/>
        <v>200000000</v>
      </c>
      <c r="U688" s="96" t="str">
        <f t="shared" si="171"/>
        <v>PL</v>
      </c>
      <c r="V688" s="57">
        <v>200000000</v>
      </c>
      <c r="W688" s="128" t="s">
        <v>536</v>
      </c>
      <c r="X688" s="129" t="s">
        <v>146</v>
      </c>
      <c r="Y688" s="96" t="s">
        <v>139</v>
      </c>
      <c r="Z688" s="88">
        <v>1</v>
      </c>
      <c r="AA688" s="96" t="s">
        <v>1386</v>
      </c>
      <c r="AB688" s="57">
        <f t="shared" si="172"/>
        <v>350000</v>
      </c>
      <c r="AC688" s="87">
        <f>IF(AND(T688&gt;1,T688&lt;=200000000),'[26]Data Base PAKAI (INPUT)'!$E$24,IF(AND(T688&gt;200000000),'[26]Data Base PAKAI (INPUT)'!$M$24))</f>
        <v>4</v>
      </c>
      <c r="AD688" s="87">
        <f>IF(AND(T688&gt;1,T688&lt;=200000000),'[26]Data Base PAKAI (INPUT)'!$F$24,IF(AND(T688&gt;200000000,T688&lt;=1000000000),'[26]Data Base PAKAI (INPUT)'!$V$24,IF(AND(T688&gt;1000000000),'[26]Data Base PAKAI (INPUT)'!$Z$24)))</f>
        <v>1</v>
      </c>
      <c r="AE688" s="87">
        <f t="shared" si="173"/>
        <v>600000</v>
      </c>
      <c r="AF688" s="87">
        <f>IF(AND(T688&gt;1,T688&lt;=1000000000),'[26]Data Base PAKAI (INPUT)'!$E$25,IF(AND(T688&gt;1000000000,T688&lt;=5000000000),'[26]Data Base PAKAI (INPUT)'!$Y$25,IF(AND(T688&gt;5000000000,T688&lt;=10000000000),'[26]Data Base PAKAI (INPUT)'!$AG$25)))</f>
        <v>3</v>
      </c>
      <c r="AG688" s="87">
        <f>IF(AND(T688&gt;1,T688&lt;=100000000),'[26]Data Base PAKAI (INPUT)'!$F$25,IF(AND(T688&gt;100000000,T688&lt;=200000000),'[26]Data Base PAKAI (INPUT)'!$J$25,IF(AND(T688&gt;200000000,T688&lt;=250000000),'[26]Data Base PAKAI (INPUT)'!$N$25,IF(AND(T688&gt;250000000,T688&lt;=500000000),'[26]Data Base PAKAI (INPUT)'!$R$25,IF(AND(T688&gt;500000000,T688&lt;=1000000000),'[26]Data Base PAKAI (INPUT)'!$V$25,IF(AND(T688&gt;1000000000,T688&lt;=2500000000),'[26]Data Base PAKAI (INPUT)'!$Z$25,IF(AND(T688&gt;2500000000,T688&lt;=5000000000),'[26]Data Base PAKAI (INPUT)'!$AD$25,IF(AND(T688&gt;5000000000,T688&lt;=10000000000),'[26]Data Base PAKAI (INPUT)'!AH2160))))))))</f>
        <v>4</v>
      </c>
      <c r="AH688" s="87">
        <f t="shared" si="174"/>
        <v>1800000</v>
      </c>
      <c r="AI688" s="87">
        <f t="shared" si="175"/>
        <v>8000000</v>
      </c>
      <c r="AJ688" s="99">
        <f t="shared" si="176"/>
        <v>8000000</v>
      </c>
      <c r="AK688" s="57"/>
      <c r="AL688" s="57">
        <f t="shared" si="177"/>
        <v>181250000</v>
      </c>
    </row>
    <row r="689" spans="1:38" ht="43.5" thickBot="1" x14ac:dyDescent="0.3">
      <c r="A689" s="90"/>
      <c r="B689" s="90"/>
      <c r="C689" s="90"/>
      <c r="D689" s="90"/>
      <c r="E689" s="90"/>
      <c r="F689" s="90"/>
      <c r="G689" s="91"/>
      <c r="H689" s="91"/>
      <c r="I689" s="92"/>
      <c r="J689" s="110" t="s">
        <v>1224</v>
      </c>
      <c r="K689" s="92" t="s">
        <v>1387</v>
      </c>
      <c r="L689" s="92" t="e">
        <f>INDEX('[26]GELONDONGAN BM POKIR'!$D:$D,MATCH('KEGIATAN DBMSDA 2022'!K689,'[26]GELONDONGAN BM POKIR'!$D:$D,0))</f>
        <v>#N/A</v>
      </c>
      <c r="M689" s="92" t="str">
        <f t="shared" si="180"/>
        <v>Peningkatan Jalan RT. 04 RW.13 Kelurahan Bintara Kecamatan Bekasi, Kota Bekasi, Bekasi Barat, Bintara</v>
      </c>
      <c r="N689" s="92" t="e">
        <f>INDEX([26]!BARU_1[KELURAHAN],MATCH('KEGIATAN DBMSDA 2022'!K689,[26]!BARU_1[JUDUL],0))</f>
        <v>#REF!</v>
      </c>
      <c r="O689" s="93" t="s">
        <v>822</v>
      </c>
      <c r="P689" s="127" t="s">
        <v>479</v>
      </c>
      <c r="Q689" s="94" t="e">
        <f>#REF!&amp;" "&amp;#REF!</f>
        <v>#REF!</v>
      </c>
      <c r="R689" s="95" t="s">
        <v>66</v>
      </c>
      <c r="S689" s="57"/>
      <c r="T689" s="57">
        <f t="shared" si="178"/>
        <v>200000000</v>
      </c>
      <c r="U689" s="96" t="str">
        <f t="shared" si="171"/>
        <v>PL</v>
      </c>
      <c r="V689" s="57">
        <v>200000000</v>
      </c>
      <c r="W689" s="128" t="s">
        <v>536</v>
      </c>
      <c r="X689" s="129" t="s">
        <v>146</v>
      </c>
      <c r="Y689" s="96" t="s">
        <v>139</v>
      </c>
      <c r="Z689" s="88">
        <v>1</v>
      </c>
      <c r="AA689" s="96"/>
      <c r="AB689" s="57">
        <f t="shared" si="172"/>
        <v>350000</v>
      </c>
      <c r="AC689" s="87">
        <f>IF(AND(T689&gt;1,T689&lt;=200000000),'[26]Data Base PAKAI (INPUT)'!$E$24,IF(AND(T689&gt;200000000),'[26]Data Base PAKAI (INPUT)'!$M$24))</f>
        <v>4</v>
      </c>
      <c r="AD689" s="87">
        <f>IF(AND(T689&gt;1,T689&lt;=200000000),'[26]Data Base PAKAI (INPUT)'!$F$24,IF(AND(T689&gt;200000000,T689&lt;=1000000000),'[26]Data Base PAKAI (INPUT)'!$V$24,IF(AND(T689&gt;1000000000),'[26]Data Base PAKAI (INPUT)'!$Z$24)))</f>
        <v>1</v>
      </c>
      <c r="AE689" s="87">
        <f t="shared" si="173"/>
        <v>600000</v>
      </c>
      <c r="AF689" s="87">
        <f>IF(AND(T689&gt;1,T689&lt;=1000000000),'[26]Data Base PAKAI (INPUT)'!$E$25,IF(AND(T689&gt;1000000000,T689&lt;=5000000000),'[26]Data Base PAKAI (INPUT)'!$Y$25,IF(AND(T689&gt;5000000000,T689&lt;=10000000000),'[26]Data Base PAKAI (INPUT)'!$AG$25)))</f>
        <v>3</v>
      </c>
      <c r="AG689" s="87">
        <f>IF(AND(T689&gt;1,T689&lt;=100000000),'[26]Data Base PAKAI (INPUT)'!$F$25,IF(AND(T689&gt;100000000,T689&lt;=200000000),'[26]Data Base PAKAI (INPUT)'!$J$25,IF(AND(T689&gt;200000000,T689&lt;=250000000),'[26]Data Base PAKAI (INPUT)'!$N$25,IF(AND(T689&gt;250000000,T689&lt;=500000000),'[26]Data Base PAKAI (INPUT)'!$R$25,IF(AND(T689&gt;500000000,T689&lt;=1000000000),'[26]Data Base PAKAI (INPUT)'!$V$25,IF(AND(T689&gt;1000000000,T689&lt;=2500000000),'[26]Data Base PAKAI (INPUT)'!$Z$25,IF(AND(T689&gt;2500000000,T689&lt;=5000000000),'[26]Data Base PAKAI (INPUT)'!$AD$25,IF(AND(T689&gt;5000000000,T689&lt;=10000000000),'[26]Data Base PAKAI (INPUT)'!AH2161))))))))</f>
        <v>4</v>
      </c>
      <c r="AH689" s="87">
        <f t="shared" si="174"/>
        <v>1800000</v>
      </c>
      <c r="AI689" s="87">
        <f t="shared" si="175"/>
        <v>8000000</v>
      </c>
      <c r="AJ689" s="99">
        <f t="shared" si="176"/>
        <v>8000000</v>
      </c>
      <c r="AK689" s="57"/>
      <c r="AL689" s="57">
        <f t="shared" si="177"/>
        <v>181250000</v>
      </c>
    </row>
    <row r="690" spans="1:38" ht="43.5" thickBot="1" x14ac:dyDescent="0.3">
      <c r="A690" s="90"/>
      <c r="B690" s="90"/>
      <c r="C690" s="90"/>
      <c r="D690" s="90"/>
      <c r="E690" s="90"/>
      <c r="F690" s="90"/>
      <c r="G690" s="91"/>
      <c r="H690" s="91"/>
      <c r="I690" s="92"/>
      <c r="J690" s="110" t="s">
        <v>1224</v>
      </c>
      <c r="K690" s="92" t="s">
        <v>539</v>
      </c>
      <c r="L690" s="92" t="e">
        <f>INDEX('[26]GELONDONGAN BM POKIR'!$D:$D,MATCH('KEGIATAN DBMSDA 2022'!K690,'[26]GELONDONGAN BM POKIR'!$D:$D,0))</f>
        <v>#N/A</v>
      </c>
      <c r="M690" s="92" t="str">
        <f t="shared" si="180"/>
        <v>Peningkatan Jalan RT. 10 RW.13 Kelurahan Bintara Kecamatan Bekasi, Kota Bekasi, Bekasi Barat, Bintara</v>
      </c>
      <c r="N690" s="92" t="e">
        <f>INDEX([26]!BARU_1[KELURAHAN],MATCH('KEGIATAN DBMSDA 2022'!K690,[26]!BARU_1[JUDUL],0))</f>
        <v>#REF!</v>
      </c>
      <c r="O690" s="93" t="s">
        <v>822</v>
      </c>
      <c r="P690" s="127" t="s">
        <v>1388</v>
      </c>
      <c r="Q690" s="94" t="e">
        <f>#REF!&amp;" "&amp;#REF!</f>
        <v>#REF!</v>
      </c>
      <c r="R690" s="95" t="s">
        <v>66</v>
      </c>
      <c r="S690" s="57"/>
      <c r="T690" s="57">
        <f t="shared" si="178"/>
        <v>200000000</v>
      </c>
      <c r="U690" s="96" t="str">
        <f t="shared" si="171"/>
        <v>PL</v>
      </c>
      <c r="V690" s="57">
        <v>200000000</v>
      </c>
      <c r="W690" s="128" t="s">
        <v>536</v>
      </c>
      <c r="X690" s="129" t="s">
        <v>146</v>
      </c>
      <c r="Y690" s="96" t="s">
        <v>139</v>
      </c>
      <c r="Z690" s="88">
        <v>1</v>
      </c>
      <c r="AA690" s="96"/>
      <c r="AB690" s="57">
        <f t="shared" si="172"/>
        <v>350000</v>
      </c>
      <c r="AC690" s="87">
        <f>IF(AND(T690&gt;1,T690&lt;=200000000),'[26]Data Base PAKAI (INPUT)'!$E$24,IF(AND(T690&gt;200000000),'[26]Data Base PAKAI (INPUT)'!$M$24))</f>
        <v>4</v>
      </c>
      <c r="AD690" s="87">
        <f>IF(AND(T690&gt;1,T690&lt;=200000000),'[26]Data Base PAKAI (INPUT)'!$F$24,IF(AND(T690&gt;200000000,T690&lt;=1000000000),'[26]Data Base PAKAI (INPUT)'!$V$24,IF(AND(T690&gt;1000000000),'[26]Data Base PAKAI (INPUT)'!$Z$24)))</f>
        <v>1</v>
      </c>
      <c r="AE690" s="87">
        <f t="shared" si="173"/>
        <v>600000</v>
      </c>
      <c r="AF690" s="87">
        <f>IF(AND(T690&gt;1,T690&lt;=1000000000),'[26]Data Base PAKAI (INPUT)'!$E$25,IF(AND(T690&gt;1000000000,T690&lt;=5000000000),'[26]Data Base PAKAI (INPUT)'!$Y$25,IF(AND(T690&gt;5000000000,T690&lt;=10000000000),'[26]Data Base PAKAI (INPUT)'!$AG$25)))</f>
        <v>3</v>
      </c>
      <c r="AG690" s="87">
        <f>IF(AND(T690&gt;1,T690&lt;=100000000),'[26]Data Base PAKAI (INPUT)'!$F$25,IF(AND(T690&gt;100000000,T690&lt;=200000000),'[26]Data Base PAKAI (INPUT)'!$J$25,IF(AND(T690&gt;200000000,T690&lt;=250000000),'[26]Data Base PAKAI (INPUT)'!$N$25,IF(AND(T690&gt;250000000,T690&lt;=500000000),'[26]Data Base PAKAI (INPUT)'!$R$25,IF(AND(T690&gt;500000000,T690&lt;=1000000000),'[26]Data Base PAKAI (INPUT)'!$V$25,IF(AND(T690&gt;1000000000,T690&lt;=2500000000),'[26]Data Base PAKAI (INPUT)'!$Z$25,IF(AND(T690&gt;2500000000,T690&lt;=5000000000),'[26]Data Base PAKAI (INPUT)'!$AD$25,IF(AND(T690&gt;5000000000,T690&lt;=10000000000),'[26]Data Base PAKAI (INPUT)'!AH2162))))))))</f>
        <v>4</v>
      </c>
      <c r="AH690" s="87">
        <f t="shared" si="174"/>
        <v>1800000</v>
      </c>
      <c r="AI690" s="87">
        <f t="shared" si="175"/>
        <v>8000000</v>
      </c>
      <c r="AJ690" s="99">
        <f t="shared" si="176"/>
        <v>8000000</v>
      </c>
      <c r="AK690" s="57"/>
      <c r="AL690" s="57">
        <f t="shared" si="177"/>
        <v>181250000</v>
      </c>
    </row>
    <row r="691" spans="1:38" ht="43.5" thickBot="1" x14ac:dyDescent="0.3">
      <c r="A691" s="90"/>
      <c r="B691" s="90"/>
      <c r="C691" s="90"/>
      <c r="D691" s="90"/>
      <c r="E691" s="90"/>
      <c r="F691" s="90"/>
      <c r="G691" s="91"/>
      <c r="H691" s="91"/>
      <c r="I691" s="92"/>
      <c r="J691" s="110" t="s">
        <v>1224</v>
      </c>
      <c r="K691" s="92" t="s">
        <v>1389</v>
      </c>
      <c r="L691" s="92" t="e">
        <f>INDEX('[26]GELONDONGAN BM POKIR'!$D:$D,MATCH('KEGIATAN DBMSDA 2022'!K691,'[26]GELONDONGAN BM POKIR'!$D:$D,0))</f>
        <v>#N/A</v>
      </c>
      <c r="M691" s="92" t="str">
        <f t="shared" si="180"/>
        <v>Peningkatan Jalan Jalan Bintara 17 Kelurahan Bintara kecamatan Bekasi Barat, Kota Bekasi, Bekasi Barat, Bintara</v>
      </c>
      <c r="N691" s="92" t="e">
        <f>INDEX([26]!BARU_1[KELURAHAN],MATCH('KEGIATAN DBMSDA 2022'!K691,[26]!BARU_1[JUDUL],0))</f>
        <v>#REF!</v>
      </c>
      <c r="O691" s="93" t="s">
        <v>822</v>
      </c>
      <c r="P691" s="127" t="s">
        <v>1390</v>
      </c>
      <c r="Q691" s="94" t="e">
        <f>#REF!&amp;" "&amp;#REF!</f>
        <v>#REF!</v>
      </c>
      <c r="R691" s="95" t="s">
        <v>66</v>
      </c>
      <c r="S691" s="57"/>
      <c r="T691" s="57">
        <f t="shared" si="178"/>
        <v>200000000</v>
      </c>
      <c r="U691" s="96" t="str">
        <f t="shared" si="171"/>
        <v>PL</v>
      </c>
      <c r="V691" s="57">
        <v>200000000</v>
      </c>
      <c r="W691" s="128" t="s">
        <v>536</v>
      </c>
      <c r="X691" s="129" t="s">
        <v>146</v>
      </c>
      <c r="Y691" s="96" t="s">
        <v>139</v>
      </c>
      <c r="Z691" s="88">
        <v>1</v>
      </c>
      <c r="AA691" s="96"/>
      <c r="AB691" s="57">
        <f t="shared" si="172"/>
        <v>350000</v>
      </c>
      <c r="AC691" s="87">
        <f>IF(AND(T691&gt;1,T691&lt;=200000000),'[26]Data Base PAKAI (INPUT)'!$E$24,IF(AND(T691&gt;200000000),'[26]Data Base PAKAI (INPUT)'!$M$24))</f>
        <v>4</v>
      </c>
      <c r="AD691" s="87">
        <f>IF(AND(T691&gt;1,T691&lt;=200000000),'[26]Data Base PAKAI (INPUT)'!$F$24,IF(AND(T691&gt;200000000,T691&lt;=1000000000),'[26]Data Base PAKAI (INPUT)'!$V$24,IF(AND(T691&gt;1000000000),'[26]Data Base PAKAI (INPUT)'!$Z$24)))</f>
        <v>1</v>
      </c>
      <c r="AE691" s="87">
        <f t="shared" si="173"/>
        <v>600000</v>
      </c>
      <c r="AF691" s="87">
        <f>IF(AND(T691&gt;1,T691&lt;=1000000000),'[26]Data Base PAKAI (INPUT)'!$E$25,IF(AND(T691&gt;1000000000,T691&lt;=5000000000),'[26]Data Base PAKAI (INPUT)'!$Y$25,IF(AND(T691&gt;5000000000,T691&lt;=10000000000),'[26]Data Base PAKAI (INPUT)'!$AG$25)))</f>
        <v>3</v>
      </c>
      <c r="AG691" s="87">
        <f>IF(AND(T691&gt;1,T691&lt;=100000000),'[26]Data Base PAKAI (INPUT)'!$F$25,IF(AND(T691&gt;100000000,T691&lt;=200000000),'[26]Data Base PAKAI (INPUT)'!$J$25,IF(AND(T691&gt;200000000,T691&lt;=250000000),'[26]Data Base PAKAI (INPUT)'!$N$25,IF(AND(T691&gt;250000000,T691&lt;=500000000),'[26]Data Base PAKAI (INPUT)'!$R$25,IF(AND(T691&gt;500000000,T691&lt;=1000000000),'[26]Data Base PAKAI (INPUT)'!$V$25,IF(AND(T691&gt;1000000000,T691&lt;=2500000000),'[26]Data Base PAKAI (INPUT)'!$Z$25,IF(AND(T691&gt;2500000000,T691&lt;=5000000000),'[26]Data Base PAKAI (INPUT)'!$AD$25,IF(AND(T691&gt;5000000000,T691&lt;=10000000000),'[26]Data Base PAKAI (INPUT)'!AH2163))))))))</f>
        <v>4</v>
      </c>
      <c r="AH691" s="87">
        <f t="shared" si="174"/>
        <v>1800000</v>
      </c>
      <c r="AI691" s="87">
        <f t="shared" si="175"/>
        <v>8000000</v>
      </c>
      <c r="AJ691" s="99">
        <f t="shared" si="176"/>
        <v>8000000</v>
      </c>
      <c r="AK691" s="57"/>
      <c r="AL691" s="57">
        <f t="shared" si="177"/>
        <v>181250000</v>
      </c>
    </row>
    <row r="692" spans="1:38" ht="43.5" thickBot="1" x14ac:dyDescent="0.3">
      <c r="A692" s="90"/>
      <c r="B692" s="90"/>
      <c r="C692" s="90"/>
      <c r="D692" s="90"/>
      <c r="E692" s="90"/>
      <c r="F692" s="90"/>
      <c r="G692" s="91"/>
      <c r="H692" s="91"/>
      <c r="I692" s="92"/>
      <c r="J692" s="110" t="s">
        <v>1224</v>
      </c>
      <c r="K692" s="92" t="s">
        <v>1391</v>
      </c>
      <c r="L692" s="92" t="e">
        <f>INDEX('[26]GELONDONGAN BM POKIR'!$D:$D,MATCH('KEGIATAN DBMSDA 2022'!K692,'[26]GELONDONGAN BM POKIR'!$D:$D,0))</f>
        <v>#N/A</v>
      </c>
      <c r="M692" s="92" t="str">
        <f t="shared" si="180"/>
        <v>Peningkatan Jalan JL. UJUNG ASPAL ARAH PERUMAHAN RT 01/02, Kota Bekasi, Bekasi Barat, Kranji</v>
      </c>
      <c r="N692" s="92" t="e">
        <f>INDEX([26]!BARU_1[KELURAHAN],MATCH('KEGIATAN DBMSDA 2022'!K692,[26]!BARU_1[JUDUL],0))</f>
        <v>#REF!</v>
      </c>
      <c r="O692" s="93" t="s">
        <v>822</v>
      </c>
      <c r="P692" s="127" t="s">
        <v>1392</v>
      </c>
      <c r="Q692" s="94" t="e">
        <f>#REF!&amp;" "&amp;#REF!</f>
        <v>#REF!</v>
      </c>
      <c r="R692" s="95" t="s">
        <v>66</v>
      </c>
      <c r="S692" s="57"/>
      <c r="T692" s="57">
        <f t="shared" si="178"/>
        <v>50000000</v>
      </c>
      <c r="U692" s="96" t="str">
        <f t="shared" si="171"/>
        <v>PL</v>
      </c>
      <c r="V692" s="57">
        <v>50000000</v>
      </c>
      <c r="W692" s="128" t="s">
        <v>536</v>
      </c>
      <c r="X692" s="129" t="s">
        <v>146</v>
      </c>
      <c r="Y692" s="96" t="s">
        <v>139</v>
      </c>
      <c r="Z692" s="88">
        <v>1</v>
      </c>
      <c r="AA692" s="96"/>
      <c r="AB692" s="57">
        <f t="shared" si="172"/>
        <v>350000</v>
      </c>
      <c r="AC692" s="87">
        <f>IF(AND(T692&gt;1,T692&lt;=200000000),'[26]Data Base PAKAI (INPUT)'!$E$24,IF(AND(T692&gt;200000000),'[26]Data Base PAKAI (INPUT)'!$M$24))</f>
        <v>4</v>
      </c>
      <c r="AD692" s="87">
        <f>IF(AND(T692&gt;1,T692&lt;=200000000),'[26]Data Base PAKAI (INPUT)'!$F$24,IF(AND(T692&gt;200000000,T692&lt;=1000000000),'[26]Data Base PAKAI (INPUT)'!$V$24,IF(AND(T692&gt;1000000000),'[26]Data Base PAKAI (INPUT)'!$Z$24)))</f>
        <v>1</v>
      </c>
      <c r="AE692" s="87">
        <f t="shared" si="173"/>
        <v>600000</v>
      </c>
      <c r="AF692" s="87">
        <f>IF(AND(T692&gt;1,T692&lt;=1000000000),'[26]Data Base PAKAI (INPUT)'!$E$25,IF(AND(T692&gt;1000000000,T692&lt;=5000000000),'[26]Data Base PAKAI (INPUT)'!$Y$25,IF(AND(T692&gt;5000000000,T692&lt;=10000000000),'[26]Data Base PAKAI (INPUT)'!$AG$25)))</f>
        <v>3</v>
      </c>
      <c r="AG692" s="87">
        <f>IF(AND(T692&gt;1,T692&lt;=100000000),'[26]Data Base PAKAI (INPUT)'!$F$25,IF(AND(T692&gt;100000000,T692&lt;=200000000),'[26]Data Base PAKAI (INPUT)'!$J$25,IF(AND(T692&gt;200000000,T692&lt;=250000000),'[26]Data Base PAKAI (INPUT)'!$N$25,IF(AND(T692&gt;250000000,T692&lt;=500000000),'[26]Data Base PAKAI (INPUT)'!$R$25,IF(AND(T692&gt;500000000,T692&lt;=1000000000),'[26]Data Base PAKAI (INPUT)'!$V$25,IF(AND(T692&gt;1000000000,T692&lt;=2500000000),'[26]Data Base PAKAI (INPUT)'!$Z$25,IF(AND(T692&gt;2500000000,T692&lt;=5000000000),'[26]Data Base PAKAI (INPUT)'!$AD$25,IF(AND(T692&gt;5000000000,T692&lt;=10000000000),'[26]Data Base PAKAI (INPUT)'!AH2164))))))))</f>
        <v>3</v>
      </c>
      <c r="AH692" s="87">
        <f t="shared" si="174"/>
        <v>1350000</v>
      </c>
      <c r="AI692" s="87">
        <f t="shared" si="175"/>
        <v>2000000</v>
      </c>
      <c r="AJ692" s="99">
        <f t="shared" si="176"/>
        <v>2000000</v>
      </c>
      <c r="AK692" s="57"/>
      <c r="AL692" s="57">
        <f t="shared" si="177"/>
        <v>43700000</v>
      </c>
    </row>
    <row r="693" spans="1:38" ht="43.5" thickBot="1" x14ac:dyDescent="0.3">
      <c r="A693" s="90"/>
      <c r="B693" s="90"/>
      <c r="C693" s="90"/>
      <c r="D693" s="90"/>
      <c r="E693" s="90"/>
      <c r="F693" s="90"/>
      <c r="G693" s="91"/>
      <c r="H693" s="91"/>
      <c r="I693" s="92"/>
      <c r="J693" s="110" t="s">
        <v>1224</v>
      </c>
      <c r="K693" s="92" t="s">
        <v>1393</v>
      </c>
      <c r="L693" s="92" t="e">
        <f>INDEX('[26]GELONDONGAN BM POKIR'!$D:$D,MATCH('KEGIATAN DBMSDA 2022'!K693,'[26]GELONDONGAN BM POKIR'!$D:$D,0))</f>
        <v>#N/A</v>
      </c>
      <c r="M693" s="92" t="str">
        <f t="shared" si="180"/>
        <v>Peningkatan Jalan JL. UJUNG ASPAL ARAH DUTA RT 06/02, Kota Bekasi, Bekasi Barat, Kranji</v>
      </c>
      <c r="N693" s="92" t="e">
        <f>INDEX([26]!BARU_1[KELURAHAN],MATCH('KEGIATAN DBMSDA 2022'!K693,[26]!BARU_1[JUDUL],0))</f>
        <v>#REF!</v>
      </c>
      <c r="O693" s="93" t="s">
        <v>822</v>
      </c>
      <c r="P693" s="127" t="s">
        <v>235</v>
      </c>
      <c r="Q693" s="94" t="e">
        <f>#REF!&amp;" "&amp;#REF!</f>
        <v>#REF!</v>
      </c>
      <c r="R693" s="95" t="s">
        <v>66</v>
      </c>
      <c r="S693" s="57"/>
      <c r="T693" s="57">
        <f t="shared" si="178"/>
        <v>40000000</v>
      </c>
      <c r="U693" s="96" t="str">
        <f t="shared" si="171"/>
        <v>PL</v>
      </c>
      <c r="V693" s="57">
        <v>40000000</v>
      </c>
      <c r="W693" s="128" t="s">
        <v>536</v>
      </c>
      <c r="X693" s="129" t="s">
        <v>146</v>
      </c>
      <c r="Y693" s="96" t="s">
        <v>139</v>
      </c>
      <c r="Z693" s="88">
        <v>1</v>
      </c>
      <c r="AA693" s="96"/>
      <c r="AB693" s="57">
        <f t="shared" si="172"/>
        <v>350000</v>
      </c>
      <c r="AC693" s="87">
        <f>IF(AND(T693&gt;1,T693&lt;=200000000),'[26]Data Base PAKAI (INPUT)'!$E$24,IF(AND(T693&gt;200000000),'[26]Data Base PAKAI (INPUT)'!$M$24))</f>
        <v>4</v>
      </c>
      <c r="AD693" s="87">
        <f>IF(AND(T693&gt;1,T693&lt;=200000000),'[26]Data Base PAKAI (INPUT)'!$F$24,IF(AND(T693&gt;200000000,T693&lt;=1000000000),'[26]Data Base PAKAI (INPUT)'!$V$24,IF(AND(T693&gt;1000000000),'[26]Data Base PAKAI (INPUT)'!$Z$24)))</f>
        <v>1</v>
      </c>
      <c r="AE693" s="87">
        <f t="shared" si="173"/>
        <v>600000</v>
      </c>
      <c r="AF693" s="87">
        <f>IF(AND(T693&gt;1,T693&lt;=1000000000),'[26]Data Base PAKAI (INPUT)'!$E$25,IF(AND(T693&gt;1000000000,T693&lt;=5000000000),'[26]Data Base PAKAI (INPUT)'!$Y$25,IF(AND(T693&gt;5000000000,T693&lt;=10000000000),'[26]Data Base PAKAI (INPUT)'!$AG$25)))</f>
        <v>3</v>
      </c>
      <c r="AG693" s="87">
        <f>IF(AND(T693&gt;1,T693&lt;=100000000),'[26]Data Base PAKAI (INPUT)'!$F$25,IF(AND(T693&gt;100000000,T693&lt;=200000000),'[26]Data Base PAKAI (INPUT)'!$J$25,IF(AND(T693&gt;200000000,T693&lt;=250000000),'[26]Data Base PAKAI (INPUT)'!$N$25,IF(AND(T693&gt;250000000,T693&lt;=500000000),'[26]Data Base PAKAI (INPUT)'!$R$25,IF(AND(T693&gt;500000000,T693&lt;=1000000000),'[26]Data Base PAKAI (INPUT)'!$V$25,IF(AND(T693&gt;1000000000,T693&lt;=2500000000),'[26]Data Base PAKAI (INPUT)'!$Z$25,IF(AND(T693&gt;2500000000,T693&lt;=5000000000),'[26]Data Base PAKAI (INPUT)'!$AD$25,IF(AND(T693&gt;5000000000,T693&lt;=10000000000),'[26]Data Base PAKAI (INPUT)'!AH2165))))))))</f>
        <v>3</v>
      </c>
      <c r="AH693" s="87">
        <f t="shared" si="174"/>
        <v>1350000</v>
      </c>
      <c r="AI693" s="87">
        <f t="shared" si="175"/>
        <v>1600000</v>
      </c>
      <c r="AJ693" s="99">
        <f t="shared" si="176"/>
        <v>1600000</v>
      </c>
      <c r="AK693" s="57"/>
      <c r="AL693" s="57">
        <f t="shared" si="177"/>
        <v>34500000</v>
      </c>
    </row>
    <row r="694" spans="1:38" ht="43.5" thickBot="1" x14ac:dyDescent="0.3">
      <c r="A694" s="90"/>
      <c r="B694" s="90"/>
      <c r="C694" s="90"/>
      <c r="D694" s="90"/>
      <c r="E694" s="90"/>
      <c r="F694" s="90"/>
      <c r="G694" s="91"/>
      <c r="H694" s="91"/>
      <c r="I694" s="92"/>
      <c r="J694" s="110" t="s">
        <v>1224</v>
      </c>
      <c r="K694" s="92" t="s">
        <v>1394</v>
      </c>
      <c r="L694" s="92" t="e">
        <f>INDEX('[26]GELONDONGAN BM POKIR'!$D:$D,MATCH('KEGIATAN DBMSDA 2022'!K694,'[26]GELONDONGAN BM POKIR'!$D:$D,0))</f>
        <v>#N/A</v>
      </c>
      <c r="M694" s="92" t="str">
        <f t="shared" si="180"/>
        <v>Peningkatan Jalan JL. NAYAR PERBATASAN RT 1/11, Kota Bekasi, Bekasi Barat, Kranji</v>
      </c>
      <c r="N694" s="92" t="e">
        <f>INDEX([26]!BARU_1[KELURAHAN],MATCH('KEGIATAN DBMSDA 2022'!K694,[26]!BARU_1[JUDUL],0))</f>
        <v>#REF!</v>
      </c>
      <c r="O694" s="93" t="s">
        <v>822</v>
      </c>
      <c r="P694" s="127" t="s">
        <v>396</v>
      </c>
      <c r="Q694" s="94" t="e">
        <f>#REF!&amp;" "&amp;#REF!</f>
        <v>#REF!</v>
      </c>
      <c r="R694" s="95" t="s">
        <v>66</v>
      </c>
      <c r="S694" s="57"/>
      <c r="T694" s="57">
        <f t="shared" si="178"/>
        <v>180000000</v>
      </c>
      <c r="U694" s="96" t="str">
        <f t="shared" si="171"/>
        <v>PL</v>
      </c>
      <c r="V694" s="57">
        <v>180000000</v>
      </c>
      <c r="W694" s="128" t="s">
        <v>536</v>
      </c>
      <c r="X694" s="129" t="s">
        <v>146</v>
      </c>
      <c r="Y694" s="96" t="s">
        <v>139</v>
      </c>
      <c r="Z694" s="88">
        <v>1</v>
      </c>
      <c r="AA694" s="96"/>
      <c r="AB694" s="57">
        <f t="shared" si="172"/>
        <v>350000</v>
      </c>
      <c r="AC694" s="87">
        <f>IF(AND(T694&gt;1,T694&lt;=200000000),'[26]Data Base PAKAI (INPUT)'!$E$24,IF(AND(T694&gt;200000000),'[26]Data Base PAKAI (INPUT)'!$M$24))</f>
        <v>4</v>
      </c>
      <c r="AD694" s="87">
        <f>IF(AND(T694&gt;1,T694&lt;=200000000),'[26]Data Base PAKAI (INPUT)'!$F$24,IF(AND(T694&gt;200000000,T694&lt;=1000000000),'[26]Data Base PAKAI (INPUT)'!$V$24,IF(AND(T694&gt;1000000000),'[26]Data Base PAKAI (INPUT)'!$Z$24)))</f>
        <v>1</v>
      </c>
      <c r="AE694" s="87">
        <f t="shared" si="173"/>
        <v>600000</v>
      </c>
      <c r="AF694" s="87">
        <f>IF(AND(T694&gt;1,T694&lt;=1000000000),'[26]Data Base PAKAI (INPUT)'!$E$25,IF(AND(T694&gt;1000000000,T694&lt;=5000000000),'[26]Data Base PAKAI (INPUT)'!$Y$25,IF(AND(T694&gt;5000000000,T694&lt;=10000000000),'[26]Data Base PAKAI (INPUT)'!$AG$25)))</f>
        <v>3</v>
      </c>
      <c r="AG694" s="87">
        <f>IF(AND(T694&gt;1,T694&lt;=100000000),'[26]Data Base PAKAI (INPUT)'!$F$25,IF(AND(T694&gt;100000000,T694&lt;=200000000),'[26]Data Base PAKAI (INPUT)'!$J$25,IF(AND(T694&gt;200000000,T694&lt;=250000000),'[26]Data Base PAKAI (INPUT)'!$N$25,IF(AND(T694&gt;250000000,T694&lt;=500000000),'[26]Data Base PAKAI (INPUT)'!$R$25,IF(AND(T694&gt;500000000,T694&lt;=1000000000),'[26]Data Base PAKAI (INPUT)'!$V$25,IF(AND(T694&gt;1000000000,T694&lt;=2500000000),'[26]Data Base PAKAI (INPUT)'!$Z$25,IF(AND(T694&gt;2500000000,T694&lt;=5000000000),'[26]Data Base PAKAI (INPUT)'!$AD$25,IF(AND(T694&gt;5000000000,T694&lt;=10000000000),'[26]Data Base PAKAI (INPUT)'!AH2166))))))))</f>
        <v>4</v>
      </c>
      <c r="AH694" s="87">
        <f t="shared" si="174"/>
        <v>1800000</v>
      </c>
      <c r="AI694" s="87">
        <f t="shared" si="175"/>
        <v>7200000</v>
      </c>
      <c r="AJ694" s="99">
        <f t="shared" si="176"/>
        <v>7200000</v>
      </c>
      <c r="AK694" s="57"/>
      <c r="AL694" s="57">
        <f t="shared" si="177"/>
        <v>162850000</v>
      </c>
    </row>
    <row r="695" spans="1:38" ht="43.5" thickBot="1" x14ac:dyDescent="0.3">
      <c r="A695" s="90"/>
      <c r="B695" s="90"/>
      <c r="C695" s="90"/>
      <c r="D695" s="90"/>
      <c r="E695" s="90"/>
      <c r="F695" s="90"/>
      <c r="G695" s="91"/>
      <c r="H695" s="91"/>
      <c r="I695" s="92"/>
      <c r="J695" s="110" t="s">
        <v>1224</v>
      </c>
      <c r="K695" s="92" t="s">
        <v>1395</v>
      </c>
      <c r="L695" s="92" t="e">
        <f>INDEX('[26]GELONDONGAN BM POKIR'!$D:$D,MATCH('KEGIATAN DBMSDA 2022'!K695,'[26]GELONDONGAN BM POKIR'!$D:$D,0))</f>
        <v>#N/A</v>
      </c>
      <c r="M695" s="92" t="str">
        <f t="shared" si="180"/>
        <v>Peningkatan Jalan JL.BANTENG RT 2/14 SEBELAH RUMAH H. BAWEH, Kota Bekasi, Bekasi Barat, Kranji</v>
      </c>
      <c r="N695" s="92" t="e">
        <f>INDEX([26]!BARU_1[KELURAHAN],MATCH('KEGIATAN DBMSDA 2022'!K695,[26]!BARU_1[JUDUL],0))</f>
        <v>#REF!</v>
      </c>
      <c r="O695" s="93" t="s">
        <v>822</v>
      </c>
      <c r="P695" s="127" t="s">
        <v>1336</v>
      </c>
      <c r="Q695" s="94" t="e">
        <f>#REF!&amp;" "&amp;#REF!</f>
        <v>#REF!</v>
      </c>
      <c r="R695" s="95" t="s">
        <v>66</v>
      </c>
      <c r="S695" s="57"/>
      <c r="T695" s="57">
        <f t="shared" si="178"/>
        <v>600000000</v>
      </c>
      <c r="U695" s="96" t="str">
        <f t="shared" si="171"/>
        <v>LELANG</v>
      </c>
      <c r="V695" s="57">
        <v>600000000</v>
      </c>
      <c r="W695" s="128" t="s">
        <v>536</v>
      </c>
      <c r="X695" s="129" t="s">
        <v>146</v>
      </c>
      <c r="Y695" s="129" t="s">
        <v>139</v>
      </c>
      <c r="Z695" s="88">
        <v>1</v>
      </c>
      <c r="AA695" s="129"/>
      <c r="AB695" s="57">
        <f t="shared" si="172"/>
        <v>750000</v>
      </c>
      <c r="AC695" s="87">
        <f>IF(AND(T695&gt;1,T695&lt;=200000000),'[26]Data Base PAKAI (INPUT)'!$E$24,IF(AND(T695&gt;200000000),'[26]Data Base PAKAI (INPUT)'!$M$24))</f>
        <v>6</v>
      </c>
      <c r="AD695" s="87">
        <f>IF(AND(T695&gt;1,T695&lt;=200000000),'[26]Data Base PAKAI (INPUT)'!$F$24,IF(AND(T695&gt;200000000,T695&lt;=1000000000),'[26]Data Base PAKAI (INPUT)'!$V$24,IF(AND(T695&gt;1000000000),'[26]Data Base PAKAI (INPUT)'!$Z$24)))</f>
        <v>2</v>
      </c>
      <c r="AE695" s="87">
        <f t="shared" si="173"/>
        <v>1800000</v>
      </c>
      <c r="AF695" s="87">
        <f>IF(AND(T695&gt;1,T695&lt;=1000000000),'[26]Data Base PAKAI (INPUT)'!$E$25,IF(AND(T695&gt;1000000000,T695&lt;=5000000000),'[26]Data Base PAKAI (INPUT)'!$Y$25,IF(AND(T695&gt;5000000000,T695&lt;=10000000000),'[26]Data Base PAKAI (INPUT)'!$AG$25)))</f>
        <v>3</v>
      </c>
      <c r="AG695" s="87">
        <f>IF(AND(T695&gt;1,T695&lt;=100000000),'[26]Data Base PAKAI (INPUT)'!$F$25,IF(AND(T695&gt;100000000,T695&lt;=200000000),'[26]Data Base PAKAI (INPUT)'!$J$25,IF(AND(T695&gt;200000000,T695&lt;=250000000),'[26]Data Base PAKAI (INPUT)'!$N$25,IF(AND(T695&gt;250000000,T695&lt;=500000000),'[26]Data Base PAKAI (INPUT)'!$R$25,IF(AND(T695&gt;500000000,T695&lt;=1000000000),'[26]Data Base PAKAI (INPUT)'!$V$25,IF(AND(T695&gt;1000000000,T695&lt;=2500000000),'[26]Data Base PAKAI (INPUT)'!$Z$25,IF(AND(T695&gt;2500000000,T695&lt;=5000000000),'[26]Data Base PAKAI (INPUT)'!$AD$25,IF(AND(T695&gt;5000000000,T695&lt;=10000000000),'[26]Data Base PAKAI (INPUT)'!AH2167))))))))</f>
        <v>7</v>
      </c>
      <c r="AH695" s="87">
        <f t="shared" si="174"/>
        <v>3150000</v>
      </c>
      <c r="AI695" s="87">
        <f t="shared" si="175"/>
        <v>24000000</v>
      </c>
      <c r="AJ695" s="99">
        <f t="shared" si="176"/>
        <v>24000000</v>
      </c>
      <c r="AK695" s="57"/>
      <c r="AL695" s="57">
        <f t="shared" si="177"/>
        <v>546300000</v>
      </c>
    </row>
    <row r="696" spans="1:38" ht="43.5" thickBot="1" x14ac:dyDescent="0.3">
      <c r="A696" s="90"/>
      <c r="B696" s="90"/>
      <c r="C696" s="90"/>
      <c r="D696" s="90"/>
      <c r="E696" s="90"/>
      <c r="F696" s="90"/>
      <c r="G696" s="91"/>
      <c r="H696" s="91"/>
      <c r="I696" s="92"/>
      <c r="J696" s="110" t="s">
        <v>1224</v>
      </c>
      <c r="K696" s="92" t="s">
        <v>1396</v>
      </c>
      <c r="L696" s="92" t="e">
        <f>INDEX('[26]GELONDONGAN BM POKIR'!$D:$D,MATCH('KEGIATAN DBMSDA 2022'!K696,'[26]GELONDONGAN BM POKIR'!$D:$D,0))</f>
        <v>#N/A</v>
      </c>
      <c r="M696" s="92" t="str">
        <f t="shared" si="180"/>
        <v>Peningkatan Jalan Jalan Korma RT 04 RW 019, Kota Bekasi, Bekasi Barat, Kotabaru</v>
      </c>
      <c r="N696" s="92" t="e">
        <f>INDEX([26]!BARU_1[KELURAHAN],MATCH('KEGIATAN DBMSDA 2022'!K696,[26]!BARU_1[JUDUL],0))</f>
        <v>#REF!</v>
      </c>
      <c r="O696" s="93" t="s">
        <v>822</v>
      </c>
      <c r="P696" s="127" t="s">
        <v>667</v>
      </c>
      <c r="Q696" s="94" t="e">
        <f>#REF!&amp;" "&amp;#REF!</f>
        <v>#REF!</v>
      </c>
      <c r="R696" s="95" t="s">
        <v>66</v>
      </c>
      <c r="S696" s="57"/>
      <c r="T696" s="57">
        <f t="shared" si="178"/>
        <v>200000000</v>
      </c>
      <c r="U696" s="96" t="str">
        <f t="shared" si="171"/>
        <v>PL</v>
      </c>
      <c r="V696" s="57">
        <v>200000000</v>
      </c>
      <c r="W696" s="128" t="s">
        <v>225</v>
      </c>
      <c r="X696" s="129" t="s">
        <v>146</v>
      </c>
      <c r="Y696" s="96" t="s">
        <v>139</v>
      </c>
      <c r="Z696" s="88">
        <v>1</v>
      </c>
      <c r="AA696" s="96"/>
      <c r="AB696" s="57">
        <f t="shared" si="172"/>
        <v>350000</v>
      </c>
      <c r="AC696" s="87">
        <f>IF(AND(T696&gt;1,T696&lt;=200000000),'[26]Data Base PAKAI (INPUT)'!$E$24,IF(AND(T696&gt;200000000),'[26]Data Base PAKAI (INPUT)'!$M$24))</f>
        <v>4</v>
      </c>
      <c r="AD696" s="87">
        <f>IF(AND(T696&gt;1,T696&lt;=200000000),'[26]Data Base PAKAI (INPUT)'!$F$24,IF(AND(T696&gt;200000000,T696&lt;=1000000000),'[26]Data Base PAKAI (INPUT)'!$V$24,IF(AND(T696&gt;1000000000),'[26]Data Base PAKAI (INPUT)'!$Z$24)))</f>
        <v>1</v>
      </c>
      <c r="AE696" s="87">
        <f t="shared" si="173"/>
        <v>600000</v>
      </c>
      <c r="AF696" s="87">
        <f>IF(AND(T696&gt;1,T696&lt;=1000000000),'[26]Data Base PAKAI (INPUT)'!$E$25,IF(AND(T696&gt;1000000000,T696&lt;=5000000000),'[26]Data Base PAKAI (INPUT)'!$Y$25,IF(AND(T696&gt;5000000000,T696&lt;=10000000000),'[26]Data Base PAKAI (INPUT)'!$AG$25)))</f>
        <v>3</v>
      </c>
      <c r="AG696" s="87">
        <f>IF(AND(T696&gt;1,T696&lt;=100000000),'[26]Data Base PAKAI (INPUT)'!$F$25,IF(AND(T696&gt;100000000,T696&lt;=200000000),'[26]Data Base PAKAI (INPUT)'!$J$25,IF(AND(T696&gt;200000000,T696&lt;=250000000),'[26]Data Base PAKAI (INPUT)'!$N$25,IF(AND(T696&gt;250000000,T696&lt;=500000000),'[26]Data Base PAKAI (INPUT)'!$R$25,IF(AND(T696&gt;500000000,T696&lt;=1000000000),'[26]Data Base PAKAI (INPUT)'!$V$25,IF(AND(T696&gt;1000000000,T696&lt;=2500000000),'[26]Data Base PAKAI (INPUT)'!$Z$25,IF(AND(T696&gt;2500000000,T696&lt;=5000000000),'[26]Data Base PAKAI (INPUT)'!$AD$25,IF(AND(T696&gt;5000000000,T696&lt;=10000000000),'[26]Data Base PAKAI (INPUT)'!AH2168))))))))</f>
        <v>4</v>
      </c>
      <c r="AH696" s="87">
        <f t="shared" si="174"/>
        <v>1800000</v>
      </c>
      <c r="AI696" s="87">
        <f t="shared" si="175"/>
        <v>8000000</v>
      </c>
      <c r="AJ696" s="99">
        <f t="shared" si="176"/>
        <v>8000000</v>
      </c>
      <c r="AK696" s="57"/>
      <c r="AL696" s="57">
        <f t="shared" si="177"/>
        <v>181250000</v>
      </c>
    </row>
    <row r="697" spans="1:38" ht="57.75" thickBot="1" x14ac:dyDescent="0.3">
      <c r="A697" s="90"/>
      <c r="B697" s="90"/>
      <c r="C697" s="90"/>
      <c r="D697" s="90"/>
      <c r="E697" s="90"/>
      <c r="F697" s="90"/>
      <c r="G697" s="91"/>
      <c r="H697" s="91"/>
      <c r="I697" s="92"/>
      <c r="J697" s="110" t="s">
        <v>1224</v>
      </c>
      <c r="K697" s="92" t="s">
        <v>1397</v>
      </c>
      <c r="L697" s="92" t="e">
        <f>INDEX('[26]GELONDONGAN BM POKIR'!$D:$D,MATCH('KEGIATAN DBMSDA 2022'!K697,'[26]GELONDONGAN BM POKIR'!$D:$D,0))</f>
        <v>#N/A</v>
      </c>
      <c r="M697" s="92" t="str">
        <f t="shared" si="180"/>
        <v>Peningkatan Jalan Jalan swadaya rt 003/14 kel.
 Jatibening kec. Pondok Gede, Kota Bekasi, Pondok Gede, Jatibening</v>
      </c>
      <c r="N697" s="92" t="e">
        <f>INDEX([26]!BARU_1[KELURAHAN],MATCH('KEGIATAN DBMSDA 2022'!K697,[26]!BARU_1[JUDUL],0))</f>
        <v>#REF!</v>
      </c>
      <c r="O697" s="93" t="s">
        <v>171</v>
      </c>
      <c r="P697" s="127" t="s">
        <v>707</v>
      </c>
      <c r="Q697" s="94" t="e">
        <f>#REF!&amp;" "&amp;#REF!</f>
        <v>#REF!</v>
      </c>
      <c r="R697" s="95" t="s">
        <v>66</v>
      </c>
      <c r="S697" s="57"/>
      <c r="T697" s="57">
        <f t="shared" si="178"/>
        <v>135000000</v>
      </c>
      <c r="U697" s="96" t="str">
        <f t="shared" si="171"/>
        <v>PL</v>
      </c>
      <c r="V697" s="57">
        <v>135000000</v>
      </c>
      <c r="W697" s="128" t="s">
        <v>145</v>
      </c>
      <c r="X697" s="129" t="s">
        <v>146</v>
      </c>
      <c r="Y697" s="96" t="s">
        <v>139</v>
      </c>
      <c r="Z697" s="88">
        <v>1</v>
      </c>
      <c r="AA697" s="96"/>
      <c r="AB697" s="57">
        <f t="shared" si="172"/>
        <v>350000</v>
      </c>
      <c r="AC697" s="87">
        <f>IF(AND(T697&gt;1,T697&lt;=200000000),'[26]Data Base PAKAI (INPUT)'!$E$24,IF(AND(T697&gt;200000000),'[26]Data Base PAKAI (INPUT)'!$M$24))</f>
        <v>4</v>
      </c>
      <c r="AD697" s="87">
        <f>IF(AND(T697&gt;1,T697&lt;=200000000),'[26]Data Base PAKAI (INPUT)'!$F$24,IF(AND(T697&gt;200000000,T697&lt;=1000000000),'[26]Data Base PAKAI (INPUT)'!$V$24,IF(AND(T697&gt;1000000000),'[26]Data Base PAKAI (INPUT)'!$Z$24)))</f>
        <v>1</v>
      </c>
      <c r="AE697" s="87">
        <f t="shared" si="173"/>
        <v>600000</v>
      </c>
      <c r="AF697" s="87">
        <f>IF(AND(T697&gt;1,T697&lt;=1000000000),'[26]Data Base PAKAI (INPUT)'!$E$25,IF(AND(T697&gt;1000000000,T697&lt;=5000000000),'[26]Data Base PAKAI (INPUT)'!$Y$25,IF(AND(T697&gt;5000000000,T697&lt;=10000000000),'[26]Data Base PAKAI (INPUT)'!$AG$25)))</f>
        <v>3</v>
      </c>
      <c r="AG697" s="87">
        <f>IF(AND(T697&gt;1,T697&lt;=100000000),'[26]Data Base PAKAI (INPUT)'!$F$25,IF(AND(T697&gt;100000000,T697&lt;=200000000),'[26]Data Base PAKAI (INPUT)'!$J$25,IF(AND(T697&gt;200000000,T697&lt;=250000000),'[26]Data Base PAKAI (INPUT)'!$N$25,IF(AND(T697&gt;250000000,T697&lt;=500000000),'[26]Data Base PAKAI (INPUT)'!$R$25,IF(AND(T697&gt;500000000,T697&lt;=1000000000),'[26]Data Base PAKAI (INPUT)'!$V$25,IF(AND(T697&gt;1000000000,T697&lt;=2500000000),'[26]Data Base PAKAI (INPUT)'!$Z$25,IF(AND(T697&gt;2500000000,T697&lt;=5000000000),'[26]Data Base PAKAI (INPUT)'!$AD$25,IF(AND(T697&gt;5000000000,T697&lt;=10000000000),'[26]Data Base PAKAI (INPUT)'!AH2169))))))))</f>
        <v>4</v>
      </c>
      <c r="AH697" s="87">
        <f t="shared" si="174"/>
        <v>1800000</v>
      </c>
      <c r="AI697" s="87">
        <f t="shared" si="175"/>
        <v>5400000</v>
      </c>
      <c r="AJ697" s="99">
        <f t="shared" si="176"/>
        <v>5400000</v>
      </c>
      <c r="AK697" s="57"/>
      <c r="AL697" s="57">
        <f t="shared" si="177"/>
        <v>121450000</v>
      </c>
    </row>
    <row r="698" spans="1:38" ht="57.75" thickBot="1" x14ac:dyDescent="0.3">
      <c r="A698" s="90"/>
      <c r="B698" s="90"/>
      <c r="C698" s="90"/>
      <c r="D698" s="90"/>
      <c r="E698" s="90"/>
      <c r="F698" s="90"/>
      <c r="G698" s="91"/>
      <c r="H698" s="91"/>
      <c r="I698" s="92"/>
      <c r="J698" s="110" t="s">
        <v>1224</v>
      </c>
      <c r="K698" s="92" t="s">
        <v>1398</v>
      </c>
      <c r="L698" s="92" t="e">
        <f>INDEX('[26]GELONDONGAN BM POKIR'!$D:$D,MATCH('KEGIATAN DBMSDA 2022'!K698,'[26]GELONDONGAN BM POKIR'!$D:$D,0))</f>
        <v>#N/A</v>
      </c>
      <c r="M698" s="92" t="str">
        <f t="shared" si="180"/>
        <v>Peningkatan Jalan jalan utama Jl. Cempaka 2 rt 03 rw
 02 kel. Jatibening Kec. Pondok Gede, Kota Bekasi, Pondok Gede, Jatibening</v>
      </c>
      <c r="N698" s="92" t="e">
        <f>INDEX([26]!BARU_1[KELURAHAN],MATCH('KEGIATAN DBMSDA 2022'!K698,[26]!BARU_1[JUDUL],0))</f>
        <v>#REF!</v>
      </c>
      <c r="O698" s="93" t="s">
        <v>171</v>
      </c>
      <c r="P698" s="127" t="s">
        <v>239</v>
      </c>
      <c r="Q698" s="94" t="e">
        <f>#REF!&amp;" "&amp;#REF!</f>
        <v>#REF!</v>
      </c>
      <c r="R698" s="95" t="s">
        <v>66</v>
      </c>
      <c r="S698" s="57"/>
      <c r="T698" s="57">
        <f t="shared" si="178"/>
        <v>100000000</v>
      </c>
      <c r="U698" s="96" t="str">
        <f t="shared" si="171"/>
        <v>PL</v>
      </c>
      <c r="V698" s="57">
        <v>100000000</v>
      </c>
      <c r="W698" s="128" t="s">
        <v>145</v>
      </c>
      <c r="X698" s="129" t="s">
        <v>146</v>
      </c>
      <c r="Y698" s="96" t="s">
        <v>139</v>
      </c>
      <c r="Z698" s="88">
        <v>1</v>
      </c>
      <c r="AA698" s="96"/>
      <c r="AB698" s="57">
        <f t="shared" si="172"/>
        <v>350000</v>
      </c>
      <c r="AC698" s="87">
        <f>IF(AND(T698&gt;1,T698&lt;=200000000),'[26]Data Base PAKAI (INPUT)'!$E$24,IF(AND(T698&gt;200000000),'[26]Data Base PAKAI (INPUT)'!$M$24))</f>
        <v>4</v>
      </c>
      <c r="AD698" s="87">
        <f>IF(AND(T698&gt;1,T698&lt;=200000000),'[26]Data Base PAKAI (INPUT)'!$F$24,IF(AND(T698&gt;200000000,T698&lt;=1000000000),'[26]Data Base PAKAI (INPUT)'!$V$24,IF(AND(T698&gt;1000000000),'[26]Data Base PAKAI (INPUT)'!$Z$24)))</f>
        <v>1</v>
      </c>
      <c r="AE698" s="87">
        <f t="shared" si="173"/>
        <v>600000</v>
      </c>
      <c r="AF698" s="87">
        <f>IF(AND(T698&gt;1,T698&lt;=1000000000),'[26]Data Base PAKAI (INPUT)'!$E$25,IF(AND(T698&gt;1000000000,T698&lt;=5000000000),'[26]Data Base PAKAI (INPUT)'!$Y$25,IF(AND(T698&gt;5000000000,T698&lt;=10000000000),'[26]Data Base PAKAI (INPUT)'!$AG$25)))</f>
        <v>3</v>
      </c>
      <c r="AG698" s="87">
        <f>IF(AND(T698&gt;1,T698&lt;=100000000),'[26]Data Base PAKAI (INPUT)'!$F$25,IF(AND(T698&gt;100000000,T698&lt;=200000000),'[26]Data Base PAKAI (INPUT)'!$J$25,IF(AND(T698&gt;200000000,T698&lt;=250000000),'[26]Data Base PAKAI (INPUT)'!$N$25,IF(AND(T698&gt;250000000,T698&lt;=500000000),'[26]Data Base PAKAI (INPUT)'!$R$25,IF(AND(T698&gt;500000000,T698&lt;=1000000000),'[26]Data Base PAKAI (INPUT)'!$V$25,IF(AND(T698&gt;1000000000,T698&lt;=2500000000),'[26]Data Base PAKAI (INPUT)'!$Z$25,IF(AND(T698&gt;2500000000,T698&lt;=5000000000),'[26]Data Base PAKAI (INPUT)'!$AD$25,IF(AND(T698&gt;5000000000,T698&lt;=10000000000),'[26]Data Base PAKAI (INPUT)'!AH2170))))))))</f>
        <v>3</v>
      </c>
      <c r="AH698" s="87">
        <f t="shared" si="174"/>
        <v>1350000</v>
      </c>
      <c r="AI698" s="87">
        <f t="shared" si="175"/>
        <v>4000000</v>
      </c>
      <c r="AJ698" s="99">
        <f t="shared" si="176"/>
        <v>4000000</v>
      </c>
      <c r="AK698" s="57"/>
      <c r="AL698" s="57">
        <f t="shared" si="177"/>
        <v>89700000</v>
      </c>
    </row>
    <row r="699" spans="1:38" ht="43.5" thickBot="1" x14ac:dyDescent="0.3">
      <c r="A699" s="90"/>
      <c r="B699" s="90"/>
      <c r="C699" s="90"/>
      <c r="D699" s="90"/>
      <c r="E699" s="90"/>
      <c r="F699" s="90"/>
      <c r="G699" s="91"/>
      <c r="H699" s="91"/>
      <c r="I699" s="92"/>
      <c r="J699" s="110" t="s">
        <v>1224</v>
      </c>
      <c r="K699" s="92" t="s">
        <v>1399</v>
      </c>
      <c r="L699" s="92" t="e">
        <f>INDEX('[26]GELONDONGAN BM POKIR'!$D:$D,MATCH('KEGIATAN DBMSDA 2022'!K699,'[26]GELONDONGAN BM POKIR'!$D:$D,0))</f>
        <v>#N/A</v>
      </c>
      <c r="M699" s="92" t="str">
        <f t="shared" si="180"/>
        <v>Peningkatan Jalan rw 12 kel. Jatibening kec. Pondok Gede, Kota Bekasi, Pondok Gede, Jatibening</v>
      </c>
      <c r="N699" s="92" t="e">
        <f>INDEX([26]!BARU_1[KELURAHAN],MATCH('KEGIATAN DBMSDA 2022'!K699,[26]!BARU_1[JUDUL],0))</f>
        <v>#REF!</v>
      </c>
      <c r="O699" s="93" t="s">
        <v>171</v>
      </c>
      <c r="P699" s="127" t="s">
        <v>229</v>
      </c>
      <c r="Q699" s="94" t="e">
        <f>#REF!&amp;" "&amp;#REF!</f>
        <v>#REF!</v>
      </c>
      <c r="R699" s="95" t="s">
        <v>66</v>
      </c>
      <c r="S699" s="57"/>
      <c r="T699" s="57">
        <f t="shared" si="178"/>
        <v>150000000</v>
      </c>
      <c r="U699" s="96" t="str">
        <f t="shared" si="171"/>
        <v>PL</v>
      </c>
      <c r="V699" s="57">
        <v>150000000</v>
      </c>
      <c r="W699" s="128" t="s">
        <v>145</v>
      </c>
      <c r="X699" s="129" t="s">
        <v>146</v>
      </c>
      <c r="Y699" s="96" t="s">
        <v>139</v>
      </c>
      <c r="Z699" s="88">
        <v>1</v>
      </c>
      <c r="AA699" s="96"/>
      <c r="AB699" s="57">
        <f t="shared" si="172"/>
        <v>350000</v>
      </c>
      <c r="AC699" s="87">
        <f>IF(AND(T699&gt;1,T699&lt;=200000000),'[26]Data Base PAKAI (INPUT)'!$E$24,IF(AND(T699&gt;200000000),'[26]Data Base PAKAI (INPUT)'!$M$24))</f>
        <v>4</v>
      </c>
      <c r="AD699" s="87">
        <f>IF(AND(T699&gt;1,T699&lt;=200000000),'[26]Data Base PAKAI (INPUT)'!$F$24,IF(AND(T699&gt;200000000,T699&lt;=1000000000),'[26]Data Base PAKAI (INPUT)'!$V$24,IF(AND(T699&gt;1000000000),'[26]Data Base PAKAI (INPUT)'!$Z$24)))</f>
        <v>1</v>
      </c>
      <c r="AE699" s="87">
        <f t="shared" si="173"/>
        <v>600000</v>
      </c>
      <c r="AF699" s="87">
        <f>IF(AND(T699&gt;1,T699&lt;=1000000000),'[26]Data Base PAKAI (INPUT)'!$E$25,IF(AND(T699&gt;1000000000,T699&lt;=5000000000),'[26]Data Base PAKAI (INPUT)'!$Y$25,IF(AND(T699&gt;5000000000,T699&lt;=10000000000),'[26]Data Base PAKAI (INPUT)'!$AG$25)))</f>
        <v>3</v>
      </c>
      <c r="AG699" s="87">
        <f>IF(AND(T699&gt;1,T699&lt;=100000000),'[26]Data Base PAKAI (INPUT)'!$F$25,IF(AND(T699&gt;100000000,T699&lt;=200000000),'[26]Data Base PAKAI (INPUT)'!$J$25,IF(AND(T699&gt;200000000,T699&lt;=250000000),'[26]Data Base PAKAI (INPUT)'!$N$25,IF(AND(T699&gt;250000000,T699&lt;=500000000),'[26]Data Base PAKAI (INPUT)'!$R$25,IF(AND(T699&gt;500000000,T699&lt;=1000000000),'[26]Data Base PAKAI (INPUT)'!$V$25,IF(AND(T699&gt;1000000000,T699&lt;=2500000000),'[26]Data Base PAKAI (INPUT)'!$Z$25,IF(AND(T699&gt;2500000000,T699&lt;=5000000000),'[26]Data Base PAKAI (INPUT)'!$AD$25,IF(AND(T699&gt;5000000000,T699&lt;=10000000000),'[26]Data Base PAKAI (INPUT)'!AH2171))))))))</f>
        <v>4</v>
      </c>
      <c r="AH699" s="87">
        <f t="shared" si="174"/>
        <v>1800000</v>
      </c>
      <c r="AI699" s="87">
        <f t="shared" si="175"/>
        <v>6000000</v>
      </c>
      <c r="AJ699" s="99">
        <f t="shared" si="176"/>
        <v>6000000</v>
      </c>
      <c r="AK699" s="57"/>
      <c r="AL699" s="57">
        <f t="shared" si="177"/>
        <v>135250000</v>
      </c>
    </row>
    <row r="700" spans="1:38" ht="43.5" thickBot="1" x14ac:dyDescent="0.3">
      <c r="A700" s="90"/>
      <c r="B700" s="90"/>
      <c r="C700" s="90"/>
      <c r="D700" s="90"/>
      <c r="E700" s="90"/>
      <c r="F700" s="90"/>
      <c r="G700" s="91"/>
      <c r="H700" s="91"/>
      <c r="I700" s="92"/>
      <c r="J700" s="110" t="s">
        <v>1224</v>
      </c>
      <c r="K700" s="92" t="s">
        <v>1400</v>
      </c>
      <c r="L700" s="92" t="e">
        <f>INDEX('[26]GELONDONGAN BM POKIR'!$D:$D,MATCH('KEGIATAN DBMSDA 2022'!K700,'[26]GELONDONGAN BM POKIR'!$D:$D,0))</f>
        <v>#N/A</v>
      </c>
      <c r="M700" s="92" t="str">
        <f t="shared" si="180"/>
        <v>Peningkatan Jalan rt 001-rt 013 rw 08 kel. Jatibening Baru kec. Pondok Gede, Kota Bekasi, Pondok Gede, Jatibening Baru</v>
      </c>
      <c r="N700" s="92" t="e">
        <f>INDEX([26]!BARU_1[KELURAHAN],MATCH('KEGIATAN DBMSDA 2022'!K700,[26]!BARU_1[JUDUL],0))</f>
        <v>#REF!</v>
      </c>
      <c r="O700" s="93" t="s">
        <v>171</v>
      </c>
      <c r="P700" s="127" t="s">
        <v>239</v>
      </c>
      <c r="Q700" s="94" t="e">
        <f>#REF!&amp;" "&amp;#REF!</f>
        <v>#REF!</v>
      </c>
      <c r="R700" s="95" t="s">
        <v>66</v>
      </c>
      <c r="S700" s="57"/>
      <c r="T700" s="57">
        <f t="shared" si="178"/>
        <v>150000000</v>
      </c>
      <c r="U700" s="96" t="str">
        <f t="shared" si="171"/>
        <v>PL</v>
      </c>
      <c r="V700" s="57">
        <v>150000000</v>
      </c>
      <c r="W700" s="128" t="s">
        <v>145</v>
      </c>
      <c r="X700" s="129" t="s">
        <v>146</v>
      </c>
      <c r="Y700" s="96" t="s">
        <v>139</v>
      </c>
      <c r="Z700" s="88">
        <v>1</v>
      </c>
      <c r="AA700" s="96"/>
      <c r="AB700" s="57">
        <f t="shared" si="172"/>
        <v>350000</v>
      </c>
      <c r="AC700" s="87">
        <f>IF(AND(T700&gt;1,T700&lt;=200000000),'[26]Data Base PAKAI (INPUT)'!$E$24,IF(AND(T700&gt;200000000),'[26]Data Base PAKAI (INPUT)'!$M$24))</f>
        <v>4</v>
      </c>
      <c r="AD700" s="87">
        <f>IF(AND(T700&gt;1,T700&lt;=200000000),'[26]Data Base PAKAI (INPUT)'!$F$24,IF(AND(T700&gt;200000000,T700&lt;=1000000000),'[26]Data Base PAKAI (INPUT)'!$V$24,IF(AND(T700&gt;1000000000),'[26]Data Base PAKAI (INPUT)'!$Z$24)))</f>
        <v>1</v>
      </c>
      <c r="AE700" s="87">
        <f t="shared" si="173"/>
        <v>600000</v>
      </c>
      <c r="AF700" s="87">
        <f>IF(AND(T700&gt;1,T700&lt;=1000000000),'[26]Data Base PAKAI (INPUT)'!$E$25,IF(AND(T700&gt;1000000000,T700&lt;=5000000000),'[26]Data Base PAKAI (INPUT)'!$Y$25,IF(AND(T700&gt;5000000000,T700&lt;=10000000000),'[26]Data Base PAKAI (INPUT)'!$AG$25)))</f>
        <v>3</v>
      </c>
      <c r="AG700" s="87">
        <f>IF(AND(T700&gt;1,T700&lt;=100000000),'[26]Data Base PAKAI (INPUT)'!$F$25,IF(AND(T700&gt;100000000,T700&lt;=200000000),'[26]Data Base PAKAI (INPUT)'!$J$25,IF(AND(T700&gt;200000000,T700&lt;=250000000),'[26]Data Base PAKAI (INPUT)'!$N$25,IF(AND(T700&gt;250000000,T700&lt;=500000000),'[26]Data Base PAKAI (INPUT)'!$R$25,IF(AND(T700&gt;500000000,T700&lt;=1000000000),'[26]Data Base PAKAI (INPUT)'!$V$25,IF(AND(T700&gt;1000000000,T700&lt;=2500000000),'[26]Data Base PAKAI (INPUT)'!$Z$25,IF(AND(T700&gt;2500000000,T700&lt;=5000000000),'[26]Data Base PAKAI (INPUT)'!$AD$25,IF(AND(T700&gt;5000000000,T700&lt;=10000000000),'[26]Data Base PAKAI (INPUT)'!AH2172))))))))</f>
        <v>4</v>
      </c>
      <c r="AH700" s="87">
        <f t="shared" si="174"/>
        <v>1800000</v>
      </c>
      <c r="AI700" s="87">
        <f t="shared" si="175"/>
        <v>6000000</v>
      </c>
      <c r="AJ700" s="99">
        <f t="shared" si="176"/>
        <v>6000000</v>
      </c>
      <c r="AK700" s="57"/>
      <c r="AL700" s="57">
        <f t="shared" si="177"/>
        <v>135250000</v>
      </c>
    </row>
    <row r="701" spans="1:38" ht="72" thickBot="1" x14ac:dyDescent="0.3">
      <c r="A701" s="90"/>
      <c r="B701" s="90"/>
      <c r="C701" s="90"/>
      <c r="D701" s="90"/>
      <c r="E701" s="90"/>
      <c r="F701" s="90"/>
      <c r="G701" s="91"/>
      <c r="H701" s="91"/>
      <c r="I701" s="92"/>
      <c r="J701" s="110" t="s">
        <v>1224</v>
      </c>
      <c r="K701" s="92" t="s">
        <v>1401</v>
      </c>
      <c r="L701" s="92" t="e">
        <f>INDEX('[26]GELONDONGAN BM POKIR'!$D:$D,MATCH('KEGIATAN DBMSDA 2022'!K701,'[26]GELONDONGAN BM POKIR'!$D:$D,0))</f>
        <v>#N/A</v>
      </c>
      <c r="M701" s="92" t="str">
        <f t="shared" si="180"/>
        <v>Peningkatan Jalan rt 002 dan rt 003 masuk komplek Jatibening Baru II rw 08 kel.
 Jatibening Baru kec. Pondok Gede, Kota Bekasi, Pondok Gede, Jatibening
 Baru</v>
      </c>
      <c r="N701" s="92" t="e">
        <f>INDEX([26]!BARU_1[KELURAHAN],MATCH('KEGIATAN DBMSDA 2022'!K701,[26]!BARU_1[JUDUL],0))</f>
        <v>#REF!</v>
      </c>
      <c r="O701" s="93" t="s">
        <v>171</v>
      </c>
      <c r="P701" s="127" t="s">
        <v>239</v>
      </c>
      <c r="Q701" s="94" t="e">
        <f>#REF!&amp;" "&amp;#REF!</f>
        <v>#REF!</v>
      </c>
      <c r="R701" s="95" t="s">
        <v>66</v>
      </c>
      <c r="S701" s="57"/>
      <c r="T701" s="57">
        <f t="shared" si="178"/>
        <v>150000000</v>
      </c>
      <c r="U701" s="96" t="str">
        <f t="shared" si="171"/>
        <v>PL</v>
      </c>
      <c r="V701" s="57">
        <v>150000000</v>
      </c>
      <c r="W701" s="128" t="s">
        <v>145</v>
      </c>
      <c r="X701" s="129" t="s">
        <v>146</v>
      </c>
      <c r="Y701" s="96" t="s">
        <v>139</v>
      </c>
      <c r="Z701" s="88">
        <v>1</v>
      </c>
      <c r="AA701" s="96"/>
      <c r="AB701" s="57">
        <f t="shared" si="172"/>
        <v>350000</v>
      </c>
      <c r="AC701" s="87">
        <f>IF(AND(T701&gt;1,T701&lt;=200000000),'[26]Data Base PAKAI (INPUT)'!$E$24,IF(AND(T701&gt;200000000),'[26]Data Base PAKAI (INPUT)'!$M$24))</f>
        <v>4</v>
      </c>
      <c r="AD701" s="87">
        <f>IF(AND(T701&gt;1,T701&lt;=200000000),'[26]Data Base PAKAI (INPUT)'!$F$24,IF(AND(T701&gt;200000000,T701&lt;=1000000000),'[26]Data Base PAKAI (INPUT)'!$V$24,IF(AND(T701&gt;1000000000),'[26]Data Base PAKAI (INPUT)'!$Z$24)))</f>
        <v>1</v>
      </c>
      <c r="AE701" s="87">
        <f t="shared" si="173"/>
        <v>600000</v>
      </c>
      <c r="AF701" s="87">
        <f>IF(AND(T701&gt;1,T701&lt;=1000000000),'[26]Data Base PAKAI (INPUT)'!$E$25,IF(AND(T701&gt;1000000000,T701&lt;=5000000000),'[26]Data Base PAKAI (INPUT)'!$Y$25,IF(AND(T701&gt;5000000000,T701&lt;=10000000000),'[26]Data Base PAKAI (INPUT)'!$AG$25)))</f>
        <v>3</v>
      </c>
      <c r="AG701" s="87">
        <f>IF(AND(T701&gt;1,T701&lt;=100000000),'[26]Data Base PAKAI (INPUT)'!$F$25,IF(AND(T701&gt;100000000,T701&lt;=200000000),'[26]Data Base PAKAI (INPUT)'!$J$25,IF(AND(T701&gt;200000000,T701&lt;=250000000),'[26]Data Base PAKAI (INPUT)'!$N$25,IF(AND(T701&gt;250000000,T701&lt;=500000000),'[26]Data Base PAKAI (INPUT)'!$R$25,IF(AND(T701&gt;500000000,T701&lt;=1000000000),'[26]Data Base PAKAI (INPUT)'!$V$25,IF(AND(T701&gt;1000000000,T701&lt;=2500000000),'[26]Data Base PAKAI (INPUT)'!$Z$25,IF(AND(T701&gt;2500000000,T701&lt;=5000000000),'[26]Data Base PAKAI (INPUT)'!$AD$25,IF(AND(T701&gt;5000000000,T701&lt;=10000000000),'[26]Data Base PAKAI (INPUT)'!AH2173))))))))</f>
        <v>4</v>
      </c>
      <c r="AH701" s="87">
        <f t="shared" si="174"/>
        <v>1800000</v>
      </c>
      <c r="AI701" s="87">
        <f t="shared" si="175"/>
        <v>6000000</v>
      </c>
      <c r="AJ701" s="99">
        <f t="shared" si="176"/>
        <v>6000000</v>
      </c>
      <c r="AK701" s="57"/>
      <c r="AL701" s="57">
        <f t="shared" si="177"/>
        <v>135250000</v>
      </c>
    </row>
    <row r="702" spans="1:38" ht="57.75" thickBot="1" x14ac:dyDescent="0.3">
      <c r="A702" s="90"/>
      <c r="B702" s="90"/>
      <c r="C702" s="90"/>
      <c r="D702" s="90"/>
      <c r="E702" s="90"/>
      <c r="F702" s="90"/>
      <c r="G702" s="91"/>
      <c r="H702" s="91"/>
      <c r="I702" s="92"/>
      <c r="J702" s="110" t="s">
        <v>1224</v>
      </c>
      <c r="K702" s="92" t="s">
        <v>1402</v>
      </c>
      <c r="L702" s="92" t="e">
        <f>INDEX('[26]GELONDONGAN BM POKIR'!$D:$D,MATCH('KEGIATAN DBMSDA 2022'!K702,'[26]GELONDONGAN BM POKIR'!$D:$D,0))</f>
        <v>#N/A</v>
      </c>
      <c r="M702" s="92" t="str">
        <f t="shared" si="180"/>
        <v>Peningkatan Jalan jalan arta kencana rt 004/12 Jatimakmur, kec. Pondok Gede, Kota Bekasi, Pondok
 Gede, Jatimakmur</v>
      </c>
      <c r="N702" s="92" t="e">
        <f>INDEX([26]!BARU_1[KELURAHAN],MATCH('KEGIATAN DBMSDA 2022'!K702,[26]!BARU_1[JUDUL],0))</f>
        <v>#REF!</v>
      </c>
      <c r="O702" s="93" t="s">
        <v>171</v>
      </c>
      <c r="P702" s="127" t="s">
        <v>239</v>
      </c>
      <c r="Q702" s="94" t="e">
        <f>#REF!&amp;" "&amp;#REF!</f>
        <v>#REF!</v>
      </c>
      <c r="R702" s="95" t="s">
        <v>66</v>
      </c>
      <c r="S702" s="57"/>
      <c r="T702" s="57">
        <f t="shared" si="178"/>
        <v>135000000</v>
      </c>
      <c r="U702" s="96" t="str">
        <f t="shared" si="171"/>
        <v>PL</v>
      </c>
      <c r="V702" s="57">
        <v>135000000</v>
      </c>
      <c r="W702" s="128" t="s">
        <v>145</v>
      </c>
      <c r="X702" s="129" t="s">
        <v>146</v>
      </c>
      <c r="Y702" s="96" t="s">
        <v>139</v>
      </c>
      <c r="Z702" s="88">
        <v>1</v>
      </c>
      <c r="AA702" s="96"/>
      <c r="AB702" s="57">
        <f t="shared" si="172"/>
        <v>350000</v>
      </c>
      <c r="AC702" s="87">
        <f>IF(AND(T702&gt;1,T702&lt;=200000000),'[26]Data Base PAKAI (INPUT)'!$E$24,IF(AND(T702&gt;200000000),'[26]Data Base PAKAI (INPUT)'!$M$24))</f>
        <v>4</v>
      </c>
      <c r="AD702" s="87">
        <f>IF(AND(T702&gt;1,T702&lt;=200000000),'[26]Data Base PAKAI (INPUT)'!$F$24,IF(AND(T702&gt;200000000,T702&lt;=1000000000),'[26]Data Base PAKAI (INPUT)'!$V$24,IF(AND(T702&gt;1000000000),'[26]Data Base PAKAI (INPUT)'!$Z$24)))</f>
        <v>1</v>
      </c>
      <c r="AE702" s="87">
        <f t="shared" si="173"/>
        <v>600000</v>
      </c>
      <c r="AF702" s="87">
        <f>IF(AND(T702&gt;1,T702&lt;=1000000000),'[26]Data Base PAKAI (INPUT)'!$E$25,IF(AND(T702&gt;1000000000,T702&lt;=5000000000),'[26]Data Base PAKAI (INPUT)'!$Y$25,IF(AND(T702&gt;5000000000,T702&lt;=10000000000),'[26]Data Base PAKAI (INPUT)'!$AG$25)))</f>
        <v>3</v>
      </c>
      <c r="AG702" s="87">
        <f>IF(AND(T702&gt;1,T702&lt;=100000000),'[26]Data Base PAKAI (INPUT)'!$F$25,IF(AND(T702&gt;100000000,T702&lt;=200000000),'[26]Data Base PAKAI (INPUT)'!$J$25,IF(AND(T702&gt;200000000,T702&lt;=250000000),'[26]Data Base PAKAI (INPUT)'!$N$25,IF(AND(T702&gt;250000000,T702&lt;=500000000),'[26]Data Base PAKAI (INPUT)'!$R$25,IF(AND(T702&gt;500000000,T702&lt;=1000000000),'[26]Data Base PAKAI (INPUT)'!$V$25,IF(AND(T702&gt;1000000000,T702&lt;=2500000000),'[26]Data Base PAKAI (INPUT)'!$Z$25,IF(AND(T702&gt;2500000000,T702&lt;=5000000000),'[26]Data Base PAKAI (INPUT)'!$AD$25,IF(AND(T702&gt;5000000000,T702&lt;=10000000000),'[26]Data Base PAKAI (INPUT)'!AH2174))))))))</f>
        <v>4</v>
      </c>
      <c r="AH702" s="87">
        <f t="shared" si="174"/>
        <v>1800000</v>
      </c>
      <c r="AI702" s="87">
        <f t="shared" si="175"/>
        <v>5400000</v>
      </c>
      <c r="AJ702" s="99">
        <f t="shared" si="176"/>
        <v>5400000</v>
      </c>
      <c r="AK702" s="57"/>
      <c r="AL702" s="57">
        <f t="shared" si="177"/>
        <v>121450000</v>
      </c>
    </row>
    <row r="703" spans="1:38" ht="75" customHeight="1" thickBot="1" x14ac:dyDescent="0.3">
      <c r="A703" s="90"/>
      <c r="B703" s="90"/>
      <c r="C703" s="90"/>
      <c r="D703" s="90"/>
      <c r="E703" s="90"/>
      <c r="F703" s="90"/>
      <c r="G703" s="91"/>
      <c r="H703" s="91"/>
      <c r="I703" s="92"/>
      <c r="J703" s="110" t="s">
        <v>1224</v>
      </c>
      <c r="K703" s="92" t="s">
        <v>1403</v>
      </c>
      <c r="L703" s="92" t="e">
        <f>INDEX('[26]GELONDONGAN BM POKIR'!$D:$D,MATCH('KEGIATAN DBMSDA 2022'!K703,'[26]GELONDONGAN BM POKIR'!$D:$D,0))</f>
        <v>#N/A</v>
      </c>
      <c r="M703" s="92" t="str">
        <f t="shared" si="180"/>
        <v>Peningkatan Jalan jalan sigma 2 rt 001/20 kel.
 Jatimakmur kec. Pondok Gede, Kota Bekasi, Pondok
 Gede, Jatimakmur</v>
      </c>
      <c r="N703" s="92" t="e">
        <f>INDEX([26]!BARU_1[KELURAHAN],MATCH('KEGIATAN DBMSDA 2022'!K703,[26]!BARU_1[JUDUL],0))</f>
        <v>#REF!</v>
      </c>
      <c r="O703" s="93" t="s">
        <v>171</v>
      </c>
      <c r="P703" s="127" t="s">
        <v>239</v>
      </c>
      <c r="Q703" s="94" t="e">
        <f>#REF!&amp;" "&amp;#REF!</f>
        <v>#REF!</v>
      </c>
      <c r="R703" s="95" t="s">
        <v>66</v>
      </c>
      <c r="S703" s="57"/>
      <c r="T703" s="57">
        <f t="shared" si="178"/>
        <v>135000000</v>
      </c>
      <c r="U703" s="96" t="str">
        <f t="shared" si="171"/>
        <v>PL</v>
      </c>
      <c r="V703" s="57">
        <v>135000000</v>
      </c>
      <c r="W703" s="128" t="s">
        <v>145</v>
      </c>
      <c r="X703" s="129" t="s">
        <v>146</v>
      </c>
      <c r="Y703" s="96" t="s">
        <v>139</v>
      </c>
      <c r="Z703" s="88">
        <v>1</v>
      </c>
      <c r="AA703" s="96"/>
      <c r="AB703" s="57">
        <f t="shared" si="172"/>
        <v>350000</v>
      </c>
      <c r="AC703" s="87">
        <f>IF(AND(T703&gt;1,T703&lt;=200000000),'[26]Data Base PAKAI (INPUT)'!$E$24,IF(AND(T703&gt;200000000),'[26]Data Base PAKAI (INPUT)'!$M$24))</f>
        <v>4</v>
      </c>
      <c r="AD703" s="87">
        <f>IF(AND(T703&gt;1,T703&lt;=200000000),'[26]Data Base PAKAI (INPUT)'!$F$24,IF(AND(T703&gt;200000000,T703&lt;=1000000000),'[26]Data Base PAKAI (INPUT)'!$V$24,IF(AND(T703&gt;1000000000),'[26]Data Base PAKAI (INPUT)'!$Z$24)))</f>
        <v>1</v>
      </c>
      <c r="AE703" s="87">
        <f t="shared" si="173"/>
        <v>600000</v>
      </c>
      <c r="AF703" s="87">
        <f>IF(AND(T703&gt;1,T703&lt;=1000000000),'[26]Data Base PAKAI (INPUT)'!$E$25,IF(AND(T703&gt;1000000000,T703&lt;=5000000000),'[26]Data Base PAKAI (INPUT)'!$Y$25,IF(AND(T703&gt;5000000000,T703&lt;=10000000000),'[26]Data Base PAKAI (INPUT)'!$AG$25)))</f>
        <v>3</v>
      </c>
      <c r="AG703" s="87">
        <f>IF(AND(T703&gt;1,T703&lt;=100000000),'[26]Data Base PAKAI (INPUT)'!$F$25,IF(AND(T703&gt;100000000,T703&lt;=200000000),'[26]Data Base PAKAI (INPUT)'!$J$25,IF(AND(T703&gt;200000000,T703&lt;=250000000),'[26]Data Base PAKAI (INPUT)'!$N$25,IF(AND(T703&gt;250000000,T703&lt;=500000000),'[26]Data Base PAKAI (INPUT)'!$R$25,IF(AND(T703&gt;500000000,T703&lt;=1000000000),'[26]Data Base PAKAI (INPUT)'!$V$25,IF(AND(T703&gt;1000000000,T703&lt;=2500000000),'[26]Data Base PAKAI (INPUT)'!$Z$25,IF(AND(T703&gt;2500000000,T703&lt;=5000000000),'[26]Data Base PAKAI (INPUT)'!$AD$25,IF(AND(T703&gt;5000000000,T703&lt;=10000000000),'[26]Data Base PAKAI (INPUT)'!AH2175))))))))</f>
        <v>4</v>
      </c>
      <c r="AH703" s="87">
        <f t="shared" si="174"/>
        <v>1800000</v>
      </c>
      <c r="AI703" s="87">
        <f t="shared" si="175"/>
        <v>5400000</v>
      </c>
      <c r="AJ703" s="99">
        <f t="shared" si="176"/>
        <v>5400000</v>
      </c>
      <c r="AK703" s="57"/>
      <c r="AL703" s="57">
        <f t="shared" si="177"/>
        <v>121450000</v>
      </c>
    </row>
    <row r="704" spans="1:38" ht="43.5" thickBot="1" x14ac:dyDescent="0.3">
      <c r="A704" s="90"/>
      <c r="B704" s="90"/>
      <c r="C704" s="90"/>
      <c r="D704" s="90"/>
      <c r="E704" s="90"/>
      <c r="F704" s="90"/>
      <c r="G704" s="91"/>
      <c r="H704" s="91"/>
      <c r="I704" s="92"/>
      <c r="J704" s="110" t="s">
        <v>1224</v>
      </c>
      <c r="K704" s="92" t="s">
        <v>1404</v>
      </c>
      <c r="L704" s="92" t="e">
        <f>INDEX('[26]GELONDONGAN BM POKIR'!$D:$D,MATCH('KEGIATAN DBMSDA 2022'!K704,'[26]GELONDONGAN BM POKIR'!$D:$D,0))</f>
        <v>#N/A</v>
      </c>
      <c r="M704" s="92" t="str">
        <f t="shared" si="180"/>
        <v>Peningkatan Jalan jalan cemara rw 09 kel. Jatimakmur kec. Pondok Gede, Kota Bekasi, Pondok Gede, Jatimakmur</v>
      </c>
      <c r="N704" s="92" t="e">
        <f>INDEX([26]!BARU_1[KELURAHAN],MATCH('KEGIATAN DBMSDA 2022'!K704,[26]!BARU_1[JUDUL],0))</f>
        <v>#REF!</v>
      </c>
      <c r="O704" s="93" t="s">
        <v>171</v>
      </c>
      <c r="P704" s="127" t="s">
        <v>239</v>
      </c>
      <c r="Q704" s="94" t="e">
        <f>#REF!&amp;" "&amp;#REF!</f>
        <v>#REF!</v>
      </c>
      <c r="R704" s="95" t="s">
        <v>66</v>
      </c>
      <c r="S704" s="57"/>
      <c r="T704" s="57">
        <f t="shared" si="178"/>
        <v>135000000</v>
      </c>
      <c r="U704" s="96" t="str">
        <f t="shared" si="171"/>
        <v>PL</v>
      </c>
      <c r="V704" s="57">
        <v>135000000</v>
      </c>
      <c r="W704" s="128" t="s">
        <v>145</v>
      </c>
      <c r="X704" s="129" t="s">
        <v>146</v>
      </c>
      <c r="Y704" s="96" t="s">
        <v>139</v>
      </c>
      <c r="Z704" s="88">
        <v>1</v>
      </c>
      <c r="AA704" s="96"/>
      <c r="AB704" s="57">
        <f t="shared" si="172"/>
        <v>350000</v>
      </c>
      <c r="AC704" s="87">
        <f>IF(AND(T704&gt;1,T704&lt;=200000000),'[26]Data Base PAKAI (INPUT)'!$E$24,IF(AND(T704&gt;200000000),'[26]Data Base PAKAI (INPUT)'!$M$24))</f>
        <v>4</v>
      </c>
      <c r="AD704" s="87">
        <f>IF(AND(T704&gt;1,T704&lt;=200000000),'[26]Data Base PAKAI (INPUT)'!$F$24,IF(AND(T704&gt;200000000,T704&lt;=1000000000),'[26]Data Base PAKAI (INPUT)'!$V$24,IF(AND(T704&gt;1000000000),'[26]Data Base PAKAI (INPUT)'!$Z$24)))</f>
        <v>1</v>
      </c>
      <c r="AE704" s="87">
        <f t="shared" si="173"/>
        <v>600000</v>
      </c>
      <c r="AF704" s="87">
        <f>IF(AND(T704&gt;1,T704&lt;=1000000000),'[26]Data Base PAKAI (INPUT)'!$E$25,IF(AND(T704&gt;1000000000,T704&lt;=5000000000),'[26]Data Base PAKAI (INPUT)'!$Y$25,IF(AND(T704&gt;5000000000,T704&lt;=10000000000),'[26]Data Base PAKAI (INPUT)'!$AG$25)))</f>
        <v>3</v>
      </c>
      <c r="AG704" s="87">
        <f>IF(AND(T704&gt;1,T704&lt;=100000000),'[26]Data Base PAKAI (INPUT)'!$F$25,IF(AND(T704&gt;100000000,T704&lt;=200000000),'[26]Data Base PAKAI (INPUT)'!$J$25,IF(AND(T704&gt;200000000,T704&lt;=250000000),'[26]Data Base PAKAI (INPUT)'!$N$25,IF(AND(T704&gt;250000000,T704&lt;=500000000),'[26]Data Base PAKAI (INPUT)'!$R$25,IF(AND(T704&gt;500000000,T704&lt;=1000000000),'[26]Data Base PAKAI (INPUT)'!$V$25,IF(AND(T704&gt;1000000000,T704&lt;=2500000000),'[26]Data Base PAKAI (INPUT)'!$Z$25,IF(AND(T704&gt;2500000000,T704&lt;=5000000000),'[26]Data Base PAKAI (INPUT)'!$AD$25,IF(AND(T704&gt;5000000000,T704&lt;=10000000000),'[26]Data Base PAKAI (INPUT)'!AH2176))))))))</f>
        <v>4</v>
      </c>
      <c r="AH704" s="87">
        <f t="shared" si="174"/>
        <v>1800000</v>
      </c>
      <c r="AI704" s="87">
        <f t="shared" si="175"/>
        <v>5400000</v>
      </c>
      <c r="AJ704" s="99">
        <f t="shared" si="176"/>
        <v>5400000</v>
      </c>
      <c r="AK704" s="57"/>
      <c r="AL704" s="57">
        <f t="shared" si="177"/>
        <v>121450000</v>
      </c>
    </row>
    <row r="705" spans="1:38" ht="43.5" thickBot="1" x14ac:dyDescent="0.3">
      <c r="A705" s="90"/>
      <c r="B705" s="90"/>
      <c r="C705" s="90"/>
      <c r="D705" s="90"/>
      <c r="E705" s="90"/>
      <c r="F705" s="90"/>
      <c r="G705" s="91"/>
      <c r="H705" s="91"/>
      <c r="I705" s="92"/>
      <c r="J705" s="110" t="s">
        <v>1224</v>
      </c>
      <c r="K705" s="92" t="s">
        <v>1405</v>
      </c>
      <c r="L705" s="92" t="e">
        <f>INDEX('[26]GELONDONGAN BM POKIR'!$D:$D,MATCH('KEGIATAN DBMSDA 2022'!K705,'[26]GELONDONGAN BM POKIR'!$D:$D,0))</f>
        <v>#N/A</v>
      </c>
      <c r="M705" s="92" t="str">
        <f t="shared" si="180"/>
        <v>Peningkatan Jalan RT.004 RW.004
 Jatibening Baru, Kota Bekasi, Pondok Gede, Jatibening Baru</v>
      </c>
      <c r="N705" s="92" t="e">
        <f>INDEX([26]!BARU_1[KELURAHAN],MATCH('KEGIATAN DBMSDA 2022'!K705,[26]!BARU_1[JUDUL],0))</f>
        <v>#REF!</v>
      </c>
      <c r="O705" s="93" t="s">
        <v>171</v>
      </c>
      <c r="P705" s="127" t="s">
        <v>1406</v>
      </c>
      <c r="Q705" s="94" t="e">
        <f>#REF!&amp;" "&amp;#REF!</f>
        <v>#REF!</v>
      </c>
      <c r="R705" s="95" t="s">
        <v>66</v>
      </c>
      <c r="S705" s="57"/>
      <c r="T705" s="57">
        <f t="shared" si="178"/>
        <v>100000000</v>
      </c>
      <c r="U705" s="96" t="str">
        <f t="shared" si="171"/>
        <v>PL</v>
      </c>
      <c r="V705" s="57">
        <v>100000000</v>
      </c>
      <c r="W705" s="128" t="s">
        <v>145</v>
      </c>
      <c r="X705" s="129" t="s">
        <v>146</v>
      </c>
      <c r="Y705" s="96" t="s">
        <v>139</v>
      </c>
      <c r="Z705" s="88">
        <v>1</v>
      </c>
      <c r="AA705" s="96"/>
      <c r="AB705" s="57">
        <f t="shared" si="172"/>
        <v>350000</v>
      </c>
      <c r="AC705" s="87">
        <f>IF(AND(T705&gt;1,T705&lt;=200000000),'[26]Data Base PAKAI (INPUT)'!$E$24,IF(AND(T705&gt;200000000),'[26]Data Base PAKAI (INPUT)'!$M$24))</f>
        <v>4</v>
      </c>
      <c r="AD705" s="87">
        <f>IF(AND(T705&gt;1,T705&lt;=200000000),'[26]Data Base PAKAI (INPUT)'!$F$24,IF(AND(T705&gt;200000000,T705&lt;=1000000000),'[26]Data Base PAKAI (INPUT)'!$V$24,IF(AND(T705&gt;1000000000),'[26]Data Base PAKAI (INPUT)'!$Z$24)))</f>
        <v>1</v>
      </c>
      <c r="AE705" s="87">
        <f t="shared" si="173"/>
        <v>600000</v>
      </c>
      <c r="AF705" s="87">
        <f>IF(AND(T705&gt;1,T705&lt;=1000000000),'[26]Data Base PAKAI (INPUT)'!$E$25,IF(AND(T705&gt;1000000000,T705&lt;=5000000000),'[26]Data Base PAKAI (INPUT)'!$Y$25,IF(AND(T705&gt;5000000000,T705&lt;=10000000000),'[26]Data Base PAKAI (INPUT)'!$AG$25)))</f>
        <v>3</v>
      </c>
      <c r="AG705" s="87">
        <f>IF(AND(T705&gt;1,T705&lt;=100000000),'[26]Data Base PAKAI (INPUT)'!$F$25,IF(AND(T705&gt;100000000,T705&lt;=200000000),'[26]Data Base PAKAI (INPUT)'!$J$25,IF(AND(T705&gt;200000000,T705&lt;=250000000),'[26]Data Base PAKAI (INPUT)'!$N$25,IF(AND(T705&gt;250000000,T705&lt;=500000000),'[26]Data Base PAKAI (INPUT)'!$R$25,IF(AND(T705&gt;500000000,T705&lt;=1000000000),'[26]Data Base PAKAI (INPUT)'!$V$25,IF(AND(T705&gt;1000000000,T705&lt;=2500000000),'[26]Data Base PAKAI (INPUT)'!$Z$25,IF(AND(T705&gt;2500000000,T705&lt;=5000000000),'[26]Data Base PAKAI (INPUT)'!$AD$25,IF(AND(T705&gt;5000000000,T705&lt;=10000000000),'[26]Data Base PAKAI (INPUT)'!AH2177))))))))</f>
        <v>3</v>
      </c>
      <c r="AH705" s="87">
        <f t="shared" si="174"/>
        <v>1350000</v>
      </c>
      <c r="AI705" s="87">
        <f t="shared" si="175"/>
        <v>4000000</v>
      </c>
      <c r="AJ705" s="99">
        <f t="shared" si="176"/>
        <v>4000000</v>
      </c>
      <c r="AK705" s="57"/>
      <c r="AL705" s="57">
        <f t="shared" si="177"/>
        <v>89700000</v>
      </c>
    </row>
    <row r="706" spans="1:38" ht="43.5" thickBot="1" x14ac:dyDescent="0.3">
      <c r="A706" s="90"/>
      <c r="B706" s="90"/>
      <c r="C706" s="90"/>
      <c r="D706" s="90"/>
      <c r="E706" s="90"/>
      <c r="F706" s="90"/>
      <c r="G706" s="91"/>
      <c r="H706" s="91"/>
      <c r="I706" s="92"/>
      <c r="J706" s="110" t="s">
        <v>1224</v>
      </c>
      <c r="K706" s="92" t="s">
        <v>1407</v>
      </c>
      <c r="L706" s="92" t="e">
        <f>INDEX('[26]GELONDONGAN BM POKIR'!$D:$D,MATCH('KEGIATAN DBMSDA 2022'!K706,'[26]GELONDONGAN BM POKIR'!$D:$D,0))</f>
        <v>#N/A</v>
      </c>
      <c r="M706" s="92" t="str">
        <f t="shared" si="180"/>
        <v>Peningkatan Jalan Gang H. Toha 001 RW.004 Kota Bekasi, Pondok Gede, Jatibening Baru</v>
      </c>
      <c r="N706" s="92" t="e">
        <f>INDEX([26]!BARU_1[KELURAHAN],MATCH('KEGIATAN DBMSDA 2022'!K706,[26]!BARU_1[JUDUL],0))</f>
        <v>#REF!</v>
      </c>
      <c r="O706" s="93" t="s">
        <v>171</v>
      </c>
      <c r="P706" s="127" t="s">
        <v>570</v>
      </c>
      <c r="Q706" s="94" t="e">
        <f>#REF!&amp;" "&amp;#REF!</f>
        <v>#REF!</v>
      </c>
      <c r="R706" s="95" t="s">
        <v>66</v>
      </c>
      <c r="S706" s="57"/>
      <c r="T706" s="57">
        <f t="shared" si="178"/>
        <v>150000000</v>
      </c>
      <c r="U706" s="96" t="str">
        <f t="shared" si="171"/>
        <v>PL</v>
      </c>
      <c r="V706" s="57">
        <v>150000000</v>
      </c>
      <c r="W706" s="128" t="s">
        <v>145</v>
      </c>
      <c r="X706" s="129" t="s">
        <v>146</v>
      </c>
      <c r="Y706" s="96" t="s">
        <v>139</v>
      </c>
      <c r="Z706" s="88">
        <v>1</v>
      </c>
      <c r="AA706" s="96"/>
      <c r="AB706" s="57">
        <f t="shared" si="172"/>
        <v>350000</v>
      </c>
      <c r="AC706" s="87">
        <f>IF(AND(T706&gt;1,T706&lt;=200000000),'[26]Data Base PAKAI (INPUT)'!$E$24,IF(AND(T706&gt;200000000),'[26]Data Base PAKAI (INPUT)'!$M$24))</f>
        <v>4</v>
      </c>
      <c r="AD706" s="87">
        <f>IF(AND(T706&gt;1,T706&lt;=200000000),'[26]Data Base PAKAI (INPUT)'!$F$24,IF(AND(T706&gt;200000000,T706&lt;=1000000000),'[26]Data Base PAKAI (INPUT)'!$V$24,IF(AND(T706&gt;1000000000),'[26]Data Base PAKAI (INPUT)'!$Z$24)))</f>
        <v>1</v>
      </c>
      <c r="AE706" s="87">
        <f t="shared" si="173"/>
        <v>600000</v>
      </c>
      <c r="AF706" s="87">
        <f>IF(AND(T706&gt;1,T706&lt;=1000000000),'[26]Data Base PAKAI (INPUT)'!$E$25,IF(AND(T706&gt;1000000000,T706&lt;=5000000000),'[26]Data Base PAKAI (INPUT)'!$Y$25,IF(AND(T706&gt;5000000000,T706&lt;=10000000000),'[26]Data Base PAKAI (INPUT)'!$AG$25)))</f>
        <v>3</v>
      </c>
      <c r="AG706" s="87">
        <f>IF(AND(T706&gt;1,T706&lt;=100000000),'[26]Data Base PAKAI (INPUT)'!$F$25,IF(AND(T706&gt;100000000,T706&lt;=200000000),'[26]Data Base PAKAI (INPUT)'!$J$25,IF(AND(T706&gt;200000000,T706&lt;=250000000),'[26]Data Base PAKAI (INPUT)'!$N$25,IF(AND(T706&gt;250000000,T706&lt;=500000000),'[26]Data Base PAKAI (INPUT)'!$R$25,IF(AND(T706&gt;500000000,T706&lt;=1000000000),'[26]Data Base PAKAI (INPUT)'!$V$25,IF(AND(T706&gt;1000000000,T706&lt;=2500000000),'[26]Data Base PAKAI (INPUT)'!$Z$25,IF(AND(T706&gt;2500000000,T706&lt;=5000000000),'[26]Data Base PAKAI (INPUT)'!$AD$25,IF(AND(T706&gt;5000000000,T706&lt;=10000000000),'[26]Data Base PAKAI (INPUT)'!AH2179))))))))</f>
        <v>4</v>
      </c>
      <c r="AH706" s="87">
        <f t="shared" si="174"/>
        <v>1800000</v>
      </c>
      <c r="AI706" s="87">
        <f t="shared" si="175"/>
        <v>6000000</v>
      </c>
      <c r="AJ706" s="99">
        <f t="shared" si="176"/>
        <v>6000000</v>
      </c>
      <c r="AK706" s="57"/>
      <c r="AL706" s="57">
        <f t="shared" si="177"/>
        <v>135250000</v>
      </c>
    </row>
    <row r="707" spans="1:38" ht="57.75" thickBot="1" x14ac:dyDescent="0.3">
      <c r="A707" s="90"/>
      <c r="B707" s="90"/>
      <c r="C707" s="90"/>
      <c r="D707" s="90"/>
      <c r="E707" s="90"/>
      <c r="F707" s="90"/>
      <c r="G707" s="91"/>
      <c r="H707" s="91"/>
      <c r="I707" s="92"/>
      <c r="J707" s="110" t="s">
        <v>1224</v>
      </c>
      <c r="K707" s="92" t="s">
        <v>1408</v>
      </c>
      <c r="L707" s="92" t="e">
        <f>INDEX('[26]GELONDONGAN BM POKIR'!$D:$D,MATCH('KEGIATAN DBMSDA 2022'!K707,'[26]GELONDONGAN BM POKIR'!$D:$D,0))</f>
        <v>#N/A</v>
      </c>
      <c r="M707" s="92" t="str">
        <f t="shared" si="180"/>
        <v>Peningkatan Jalan Jalan Gang Kemang Sari Raya RT.002 RW.05, Kota Bekasi, Pondok Gede,
 Jatibening Baru</v>
      </c>
      <c r="N707" s="92" t="e">
        <f>INDEX([26]!BARU_1[KELURAHAN],MATCH('KEGIATAN DBMSDA 2022'!K707,[26]!BARU_1[JUDUL],0))</f>
        <v>#REF!</v>
      </c>
      <c r="O707" s="93" t="s">
        <v>171</v>
      </c>
      <c r="P707" s="127" t="s">
        <v>239</v>
      </c>
      <c r="Q707" s="94" t="e">
        <f>#REF!&amp;" "&amp;#REF!</f>
        <v>#REF!</v>
      </c>
      <c r="R707" s="95" t="s">
        <v>66</v>
      </c>
      <c r="S707" s="57"/>
      <c r="T707" s="57">
        <f t="shared" si="178"/>
        <v>150000000</v>
      </c>
      <c r="U707" s="96" t="str">
        <f t="shared" si="171"/>
        <v>PL</v>
      </c>
      <c r="V707" s="57">
        <v>150000000</v>
      </c>
      <c r="W707" s="128" t="s">
        <v>145</v>
      </c>
      <c r="X707" s="129" t="s">
        <v>146</v>
      </c>
      <c r="Y707" s="96" t="s">
        <v>139</v>
      </c>
      <c r="Z707" s="88">
        <v>1</v>
      </c>
      <c r="AA707" s="96"/>
      <c r="AB707" s="57">
        <f t="shared" si="172"/>
        <v>350000</v>
      </c>
      <c r="AC707" s="87">
        <f>IF(AND(T707&gt;1,T707&lt;=200000000),'[26]Data Base PAKAI (INPUT)'!$E$24,IF(AND(T707&gt;200000000),'[26]Data Base PAKAI (INPUT)'!$M$24))</f>
        <v>4</v>
      </c>
      <c r="AD707" s="87">
        <f>IF(AND(T707&gt;1,T707&lt;=200000000),'[26]Data Base PAKAI (INPUT)'!$F$24,IF(AND(T707&gt;200000000,T707&lt;=1000000000),'[26]Data Base PAKAI (INPUT)'!$V$24,IF(AND(T707&gt;1000000000),'[26]Data Base PAKAI (INPUT)'!$Z$24)))</f>
        <v>1</v>
      </c>
      <c r="AE707" s="87">
        <f t="shared" si="173"/>
        <v>600000</v>
      </c>
      <c r="AF707" s="87">
        <f>IF(AND(T707&gt;1,T707&lt;=1000000000),'[26]Data Base PAKAI (INPUT)'!$E$25,IF(AND(T707&gt;1000000000,T707&lt;=5000000000),'[26]Data Base PAKAI (INPUT)'!$Y$25,IF(AND(T707&gt;5000000000,T707&lt;=10000000000),'[26]Data Base PAKAI (INPUT)'!$AG$25)))</f>
        <v>3</v>
      </c>
      <c r="AG707" s="87">
        <f>IF(AND(T707&gt;1,T707&lt;=100000000),'[26]Data Base PAKAI (INPUT)'!$F$25,IF(AND(T707&gt;100000000,T707&lt;=200000000),'[26]Data Base PAKAI (INPUT)'!$J$25,IF(AND(T707&gt;200000000,T707&lt;=250000000),'[26]Data Base PAKAI (INPUT)'!$N$25,IF(AND(T707&gt;250000000,T707&lt;=500000000),'[26]Data Base PAKAI (INPUT)'!$R$25,IF(AND(T707&gt;500000000,T707&lt;=1000000000),'[26]Data Base PAKAI (INPUT)'!$V$25,IF(AND(T707&gt;1000000000,T707&lt;=2500000000),'[26]Data Base PAKAI (INPUT)'!$Z$25,IF(AND(T707&gt;2500000000,T707&lt;=5000000000),'[26]Data Base PAKAI (INPUT)'!$AD$25,IF(AND(T707&gt;5000000000,T707&lt;=10000000000),'[26]Data Base PAKAI (INPUT)'!AH2180))))))))</f>
        <v>4</v>
      </c>
      <c r="AH707" s="87">
        <f t="shared" si="174"/>
        <v>1800000</v>
      </c>
      <c r="AI707" s="87">
        <f t="shared" si="175"/>
        <v>6000000</v>
      </c>
      <c r="AJ707" s="99">
        <f t="shared" si="176"/>
        <v>6000000</v>
      </c>
      <c r="AK707" s="57"/>
      <c r="AL707" s="57">
        <f t="shared" si="177"/>
        <v>135250000</v>
      </c>
    </row>
    <row r="708" spans="1:38" ht="43.5" thickBot="1" x14ac:dyDescent="0.3">
      <c r="A708" s="90"/>
      <c r="B708" s="90"/>
      <c r="C708" s="90"/>
      <c r="D708" s="90"/>
      <c r="E708" s="90"/>
      <c r="F708" s="90"/>
      <c r="G708" s="91"/>
      <c r="H708" s="91"/>
      <c r="I708" s="92"/>
      <c r="J708" s="110" t="s">
        <v>1224</v>
      </c>
      <c r="K708" s="92" t="s">
        <v>1409</v>
      </c>
      <c r="L708" s="92" t="e">
        <f>INDEX('[26]GELONDONGAN BM POKIR'!$D:$D,MATCH('KEGIATAN DBMSDA 2022'!K708,'[26]GELONDONGAN BM POKIR'!$D:$D,0))</f>
        <v>#N/A</v>
      </c>
      <c r="M708" s="92" t="str">
        <f t="shared" si="180"/>
        <v>Peningkatan Jalan Jl. Rawagula RT 001 RW 010, Kota Bekasi, Bantargebang, Bantargebang</v>
      </c>
      <c r="N708" s="92" t="e">
        <f>INDEX([26]!BARU_1[KELURAHAN],MATCH('KEGIATAN DBMSDA 2022'!K708,[26]!BARU_1[JUDUL],0))</f>
        <v>#REF!</v>
      </c>
      <c r="O708" s="93" t="s">
        <v>1841</v>
      </c>
      <c r="P708" s="127" t="s">
        <v>1241</v>
      </c>
      <c r="Q708" s="94" t="e">
        <f>#REF!&amp;" "&amp;#REF!</f>
        <v>#REF!</v>
      </c>
      <c r="R708" s="95" t="s">
        <v>66</v>
      </c>
      <c r="S708" s="57"/>
      <c r="T708" s="57">
        <f t="shared" si="178"/>
        <v>190000000</v>
      </c>
      <c r="U708" s="96" t="str">
        <f t="shared" si="171"/>
        <v>PL</v>
      </c>
      <c r="V708" s="57">
        <v>190000000</v>
      </c>
      <c r="W708" s="128" t="s">
        <v>574</v>
      </c>
      <c r="X708" s="129" t="s">
        <v>146</v>
      </c>
      <c r="Y708" s="96" t="s">
        <v>139</v>
      </c>
      <c r="Z708" s="88">
        <v>1</v>
      </c>
      <c r="AA708" s="96"/>
      <c r="AB708" s="57">
        <f t="shared" si="172"/>
        <v>350000</v>
      </c>
      <c r="AC708" s="87">
        <f>IF(AND(T708&gt;1,T708&lt;=200000000),'[26]Data Base PAKAI (INPUT)'!$E$24,IF(AND(T708&gt;200000000),'[26]Data Base PAKAI (INPUT)'!$M$24))</f>
        <v>4</v>
      </c>
      <c r="AD708" s="87">
        <f>IF(AND(T708&gt;1,T708&lt;=200000000),'[26]Data Base PAKAI (INPUT)'!$F$24,IF(AND(T708&gt;200000000,T708&lt;=1000000000),'[26]Data Base PAKAI (INPUT)'!$V$24,IF(AND(T708&gt;1000000000),'[26]Data Base PAKAI (INPUT)'!$Z$24)))</f>
        <v>1</v>
      </c>
      <c r="AE708" s="87">
        <f t="shared" si="173"/>
        <v>600000</v>
      </c>
      <c r="AF708" s="87">
        <f>IF(AND(T708&gt;1,T708&lt;=1000000000),'[26]Data Base PAKAI (INPUT)'!$E$25,IF(AND(T708&gt;1000000000,T708&lt;=5000000000),'[26]Data Base PAKAI (INPUT)'!$Y$25,IF(AND(T708&gt;5000000000,T708&lt;=10000000000),'[26]Data Base PAKAI (INPUT)'!$AG$25)))</f>
        <v>3</v>
      </c>
      <c r="AG708" s="87">
        <f>IF(AND(T708&gt;1,T708&lt;=100000000),'[26]Data Base PAKAI (INPUT)'!$F$25,IF(AND(T708&gt;100000000,T708&lt;=200000000),'[26]Data Base PAKAI (INPUT)'!$J$25,IF(AND(T708&gt;200000000,T708&lt;=250000000),'[26]Data Base PAKAI (INPUT)'!$N$25,IF(AND(T708&gt;250000000,T708&lt;=500000000),'[26]Data Base PAKAI (INPUT)'!$R$25,IF(AND(T708&gt;500000000,T708&lt;=1000000000),'[26]Data Base PAKAI (INPUT)'!$V$25,IF(AND(T708&gt;1000000000,T708&lt;=2500000000),'[26]Data Base PAKAI (INPUT)'!$Z$25,IF(AND(T708&gt;2500000000,T708&lt;=5000000000),'[26]Data Base PAKAI (INPUT)'!$AD$25,IF(AND(T708&gt;5000000000,T708&lt;=10000000000),'[26]Data Base PAKAI (INPUT)'!AH2181))))))))</f>
        <v>4</v>
      </c>
      <c r="AH708" s="87">
        <f t="shared" si="174"/>
        <v>1800000</v>
      </c>
      <c r="AI708" s="87">
        <f t="shared" si="175"/>
        <v>7600000</v>
      </c>
      <c r="AJ708" s="99">
        <f t="shared" si="176"/>
        <v>7600000</v>
      </c>
      <c r="AK708" s="57"/>
      <c r="AL708" s="57">
        <f t="shared" si="177"/>
        <v>172050000</v>
      </c>
    </row>
    <row r="709" spans="1:38" ht="57.75" thickBot="1" x14ac:dyDescent="0.3">
      <c r="A709" s="90"/>
      <c r="B709" s="90"/>
      <c r="C709" s="90"/>
      <c r="D709" s="90"/>
      <c r="E709" s="90"/>
      <c r="F709" s="90"/>
      <c r="G709" s="91"/>
      <c r="H709" s="91"/>
      <c r="I709" s="92"/>
      <c r="J709" s="110" t="s">
        <v>1224</v>
      </c>
      <c r="K709" s="92" t="s">
        <v>1410</v>
      </c>
      <c r="L709" s="92" t="e">
        <f>INDEX('[26]GELONDONGAN BM POKIR'!$D:$D,MATCH('KEGIATAN DBMSDA 2022'!K709,'[26]GELONDONGAN BM POKIR'!$D:$D,0))</f>
        <v>#N/A</v>
      </c>
      <c r="M709" s="92" t="str">
        <f t="shared" si="180"/>
        <v>Peningkatan Jalan Rehabilitasi Jl. Mandor Dahali RT 002/005, Kel. Mustikasari, Kec. Mustikajaya, Kota Bekasi, Mustikajaya, Mustikasari</v>
      </c>
      <c r="N709" s="92" t="e">
        <f>INDEX([26]!BARU_1[KELURAHAN],MATCH('KEGIATAN DBMSDA 2022'!K709,[26]!BARU_1[JUDUL],0))</f>
        <v>#REF!</v>
      </c>
      <c r="O709" s="93" t="s">
        <v>127</v>
      </c>
      <c r="P709" s="127" t="s">
        <v>889</v>
      </c>
      <c r="Q709" s="94" t="e">
        <f>#REF!&amp;" "&amp;#REF!</f>
        <v>#REF!</v>
      </c>
      <c r="R709" s="95" t="s">
        <v>66</v>
      </c>
      <c r="S709" s="57"/>
      <c r="T709" s="57">
        <f t="shared" si="178"/>
        <v>180000000</v>
      </c>
      <c r="U709" s="96" t="str">
        <f t="shared" si="171"/>
        <v>PL</v>
      </c>
      <c r="V709" s="57">
        <v>180000000</v>
      </c>
      <c r="W709" s="128" t="s">
        <v>574</v>
      </c>
      <c r="X709" s="129" t="s">
        <v>146</v>
      </c>
      <c r="Y709" s="96" t="s">
        <v>139</v>
      </c>
      <c r="Z709" s="88">
        <v>1</v>
      </c>
      <c r="AA709" s="96"/>
      <c r="AB709" s="57">
        <f t="shared" si="172"/>
        <v>350000</v>
      </c>
      <c r="AC709" s="87">
        <f>IF(AND(T709&gt;1,T709&lt;=200000000),'[26]Data Base PAKAI (INPUT)'!$E$24,IF(AND(T709&gt;200000000),'[26]Data Base PAKAI (INPUT)'!$M$24))</f>
        <v>4</v>
      </c>
      <c r="AD709" s="87">
        <f>IF(AND(T709&gt;1,T709&lt;=200000000),'[26]Data Base PAKAI (INPUT)'!$F$24,IF(AND(T709&gt;200000000,T709&lt;=1000000000),'[26]Data Base PAKAI (INPUT)'!$V$24,IF(AND(T709&gt;1000000000),'[26]Data Base PAKAI (INPUT)'!$Z$24)))</f>
        <v>1</v>
      </c>
      <c r="AE709" s="87">
        <f t="shared" si="173"/>
        <v>600000</v>
      </c>
      <c r="AF709" s="87">
        <f>IF(AND(T709&gt;1,T709&lt;=1000000000),'[26]Data Base PAKAI (INPUT)'!$E$25,IF(AND(T709&gt;1000000000,T709&lt;=5000000000),'[26]Data Base PAKAI (INPUT)'!$Y$25,IF(AND(T709&gt;5000000000,T709&lt;=10000000000),'[26]Data Base PAKAI (INPUT)'!$AG$25)))</f>
        <v>3</v>
      </c>
      <c r="AG709" s="87">
        <f>IF(AND(T709&gt;1,T709&lt;=100000000),'[26]Data Base PAKAI (INPUT)'!$F$25,IF(AND(T709&gt;100000000,T709&lt;=200000000),'[26]Data Base PAKAI (INPUT)'!$J$25,IF(AND(T709&gt;200000000,T709&lt;=250000000),'[26]Data Base PAKAI (INPUT)'!$N$25,IF(AND(T709&gt;250000000,T709&lt;=500000000),'[26]Data Base PAKAI (INPUT)'!$R$25,IF(AND(T709&gt;500000000,T709&lt;=1000000000),'[26]Data Base PAKAI (INPUT)'!$V$25,IF(AND(T709&gt;1000000000,T709&lt;=2500000000),'[26]Data Base PAKAI (INPUT)'!$Z$25,IF(AND(T709&gt;2500000000,T709&lt;=5000000000),'[26]Data Base PAKAI (INPUT)'!$AD$25,IF(AND(T709&gt;5000000000,T709&lt;=10000000000),'[26]Data Base PAKAI (INPUT)'!AH2182))))))))</f>
        <v>4</v>
      </c>
      <c r="AH709" s="87">
        <f t="shared" si="174"/>
        <v>1800000</v>
      </c>
      <c r="AI709" s="87">
        <f t="shared" si="175"/>
        <v>7200000</v>
      </c>
      <c r="AJ709" s="99">
        <f t="shared" si="176"/>
        <v>7200000</v>
      </c>
      <c r="AK709" s="57"/>
      <c r="AL709" s="57">
        <f t="shared" si="177"/>
        <v>162850000</v>
      </c>
    </row>
    <row r="710" spans="1:38" ht="57.75" thickBot="1" x14ac:dyDescent="0.3">
      <c r="A710" s="90"/>
      <c r="B710" s="90"/>
      <c r="C710" s="90"/>
      <c r="D710" s="90"/>
      <c r="E710" s="90"/>
      <c r="F710" s="90"/>
      <c r="G710" s="91"/>
      <c r="H710" s="91"/>
      <c r="I710" s="92"/>
      <c r="J710" s="110" t="s">
        <v>1224</v>
      </c>
      <c r="K710" s="92" t="s">
        <v>1411</v>
      </c>
      <c r="L710" s="92" t="e">
        <f>INDEX('[26]GELONDONGAN BM POKIR'!$D:$D,MATCH('KEGIATAN DBMSDA 2022'!K710,'[26]GELONDONGAN BM POKIR'!$D:$D,0))</f>
        <v>#N/A</v>
      </c>
      <c r="M710" s="92" t="str">
        <f t="shared" si="180"/>
        <v>Peningkatan Jalan Peningkatan Jl. Musholla Baitussalikin RT 002/005, Kel. Mustikasari, Kec. Mustikajaya, Kota Bekasi, Mustikajaya, Mustikasari</v>
      </c>
      <c r="N710" s="92" t="e">
        <f>INDEX([26]!BARU_1[KELURAHAN],MATCH('KEGIATAN DBMSDA 2022'!K710,[26]!BARU_1[JUDUL],0))</f>
        <v>#REF!</v>
      </c>
      <c r="O710" s="93" t="s">
        <v>127</v>
      </c>
      <c r="P710" s="127" t="s">
        <v>271</v>
      </c>
      <c r="Q710" s="94" t="e">
        <f>#REF!&amp;" "&amp;#REF!</f>
        <v>#REF!</v>
      </c>
      <c r="R710" s="95" t="s">
        <v>66</v>
      </c>
      <c r="S710" s="57"/>
      <c r="T710" s="57">
        <f t="shared" si="178"/>
        <v>60000000</v>
      </c>
      <c r="U710" s="96" t="str">
        <f t="shared" si="171"/>
        <v>PL</v>
      </c>
      <c r="V710" s="57">
        <v>60000000</v>
      </c>
      <c r="W710" s="128" t="s">
        <v>574</v>
      </c>
      <c r="X710" s="129" t="s">
        <v>146</v>
      </c>
      <c r="Y710" s="96" t="s">
        <v>139</v>
      </c>
      <c r="Z710" s="88">
        <v>1</v>
      </c>
      <c r="AA710" s="96"/>
      <c r="AB710" s="57">
        <f t="shared" si="172"/>
        <v>350000</v>
      </c>
      <c r="AC710" s="87">
        <f>IF(AND(T710&gt;1,T710&lt;=200000000),'[26]Data Base PAKAI (INPUT)'!$E$24,IF(AND(T710&gt;200000000),'[26]Data Base PAKAI (INPUT)'!$M$24))</f>
        <v>4</v>
      </c>
      <c r="AD710" s="87">
        <f>IF(AND(T710&gt;1,T710&lt;=200000000),'[26]Data Base PAKAI (INPUT)'!$F$24,IF(AND(T710&gt;200000000,T710&lt;=1000000000),'[26]Data Base PAKAI (INPUT)'!$V$24,IF(AND(T710&gt;1000000000),'[26]Data Base PAKAI (INPUT)'!$Z$24)))</f>
        <v>1</v>
      </c>
      <c r="AE710" s="87">
        <f t="shared" si="173"/>
        <v>600000</v>
      </c>
      <c r="AF710" s="87">
        <f>IF(AND(T710&gt;1,T710&lt;=1000000000),'[26]Data Base PAKAI (INPUT)'!$E$25,IF(AND(T710&gt;1000000000,T710&lt;=5000000000),'[26]Data Base PAKAI (INPUT)'!$Y$25,IF(AND(T710&gt;5000000000,T710&lt;=10000000000),'[26]Data Base PAKAI (INPUT)'!$AG$25)))</f>
        <v>3</v>
      </c>
      <c r="AG710" s="87">
        <f>IF(AND(T710&gt;1,T710&lt;=100000000),'[26]Data Base PAKAI (INPUT)'!$F$25,IF(AND(T710&gt;100000000,T710&lt;=200000000),'[26]Data Base PAKAI (INPUT)'!$J$25,IF(AND(T710&gt;200000000,T710&lt;=250000000),'[26]Data Base PAKAI (INPUT)'!$N$25,IF(AND(T710&gt;250000000,T710&lt;=500000000),'[26]Data Base PAKAI (INPUT)'!$R$25,IF(AND(T710&gt;500000000,T710&lt;=1000000000),'[26]Data Base PAKAI (INPUT)'!$V$25,IF(AND(T710&gt;1000000000,T710&lt;=2500000000),'[26]Data Base PAKAI (INPUT)'!$Z$25,IF(AND(T710&gt;2500000000,T710&lt;=5000000000),'[26]Data Base PAKAI (INPUT)'!$AD$25,IF(AND(T710&gt;5000000000,T710&lt;=10000000000),'[26]Data Base PAKAI (INPUT)'!AH2183))))))))</f>
        <v>3</v>
      </c>
      <c r="AH710" s="87">
        <f t="shared" si="174"/>
        <v>1350000</v>
      </c>
      <c r="AI710" s="87">
        <f t="shared" si="175"/>
        <v>2400000</v>
      </c>
      <c r="AJ710" s="99">
        <f t="shared" si="176"/>
        <v>2400000</v>
      </c>
      <c r="AK710" s="57"/>
      <c r="AL710" s="57">
        <f t="shared" si="177"/>
        <v>52900000</v>
      </c>
    </row>
    <row r="711" spans="1:38" ht="43.5" thickBot="1" x14ac:dyDescent="0.3">
      <c r="A711" s="90"/>
      <c r="B711" s="90"/>
      <c r="C711" s="90"/>
      <c r="D711" s="90"/>
      <c r="E711" s="90"/>
      <c r="F711" s="90"/>
      <c r="G711" s="91"/>
      <c r="H711" s="91"/>
      <c r="I711" s="92"/>
      <c r="J711" s="110" t="s">
        <v>1412</v>
      </c>
      <c r="K711" s="92" t="s">
        <v>1413</v>
      </c>
      <c r="L711" s="92" t="e">
        <f>INDEX('[26]GELONDONGAN BM POKIR'!$D:$D,MATCH('KEGIATAN DBMSDA 2022'!K711,'[26]GELONDONGAN BM POKIR'!$D:$D,0))</f>
        <v>#N/A</v>
      </c>
      <c r="M711" s="92" t="str">
        <f t="shared" si="180"/>
        <v>Peningkatan Jalan Jl. H. Saba RT 003 RW 006, Kota Bekasi, Mustikajaya, Mustikajaya</v>
      </c>
      <c r="N711" s="92" t="e">
        <f>INDEX([26]!BARU_1[KELURAHAN],MATCH('KEGIATAN DBMSDA 2022'!K711,[26]!BARU_1[JUDUL],0))</f>
        <v>#REF!</v>
      </c>
      <c r="O711" s="93" t="s">
        <v>127</v>
      </c>
      <c r="P711" s="127" t="s">
        <v>1384</v>
      </c>
      <c r="Q711" s="94" t="e">
        <f>#REF!&amp;" "&amp;#REF!</f>
        <v>#REF!</v>
      </c>
      <c r="R711" s="95" t="s">
        <v>66</v>
      </c>
      <c r="S711" s="57"/>
      <c r="T711" s="57">
        <f t="shared" si="178"/>
        <v>200000000</v>
      </c>
      <c r="U711" s="96" t="str">
        <f t="shared" si="171"/>
        <v>PL</v>
      </c>
      <c r="V711" s="57">
        <v>200000000</v>
      </c>
      <c r="W711" s="128" t="s">
        <v>574</v>
      </c>
      <c r="X711" s="129" t="s">
        <v>146</v>
      </c>
      <c r="Y711" s="96" t="s">
        <v>139</v>
      </c>
      <c r="Z711" s="88">
        <v>1</v>
      </c>
      <c r="AA711" s="96"/>
      <c r="AB711" s="57">
        <f t="shared" si="172"/>
        <v>350000</v>
      </c>
      <c r="AC711" s="87">
        <f>IF(AND(T711&gt;1,T711&lt;=200000000),'[26]Data Base PAKAI (INPUT)'!$E$24,IF(AND(T711&gt;200000000),'[26]Data Base PAKAI (INPUT)'!$M$24))</f>
        <v>4</v>
      </c>
      <c r="AD711" s="87">
        <f>IF(AND(T711&gt;1,T711&lt;=200000000),'[26]Data Base PAKAI (INPUT)'!$F$24,IF(AND(T711&gt;200000000,T711&lt;=1000000000),'[26]Data Base PAKAI (INPUT)'!$V$24,IF(AND(T711&gt;1000000000),'[26]Data Base PAKAI (INPUT)'!$Z$24)))</f>
        <v>1</v>
      </c>
      <c r="AE711" s="87">
        <f t="shared" si="173"/>
        <v>600000</v>
      </c>
      <c r="AF711" s="87">
        <f>IF(AND(T711&gt;1,T711&lt;=1000000000),'[26]Data Base PAKAI (INPUT)'!$E$25,IF(AND(T711&gt;1000000000,T711&lt;=5000000000),'[26]Data Base PAKAI (INPUT)'!$Y$25,IF(AND(T711&gt;5000000000,T711&lt;=10000000000),'[26]Data Base PAKAI (INPUT)'!$AG$25)))</f>
        <v>3</v>
      </c>
      <c r="AG711" s="87">
        <f>IF(AND(T711&gt;1,T711&lt;=100000000),'[26]Data Base PAKAI (INPUT)'!$F$25,IF(AND(T711&gt;100000000,T711&lt;=200000000),'[26]Data Base PAKAI (INPUT)'!$J$25,IF(AND(T711&gt;200000000,T711&lt;=250000000),'[26]Data Base PAKAI (INPUT)'!$N$25,IF(AND(T711&gt;250000000,T711&lt;=500000000),'[26]Data Base PAKAI (INPUT)'!$R$25,IF(AND(T711&gt;500000000,T711&lt;=1000000000),'[26]Data Base PAKAI (INPUT)'!$V$25,IF(AND(T711&gt;1000000000,T711&lt;=2500000000),'[26]Data Base PAKAI (INPUT)'!$Z$25,IF(AND(T711&gt;2500000000,T711&lt;=5000000000),'[26]Data Base PAKAI (INPUT)'!$AD$25,IF(AND(T711&gt;5000000000,T711&lt;=10000000000),'[26]Data Base PAKAI (INPUT)'!AH2184))))))))</f>
        <v>4</v>
      </c>
      <c r="AH711" s="87">
        <f t="shared" si="174"/>
        <v>1800000</v>
      </c>
      <c r="AI711" s="87">
        <f t="shared" si="175"/>
        <v>8000000</v>
      </c>
      <c r="AJ711" s="99">
        <f t="shared" si="176"/>
        <v>8000000</v>
      </c>
      <c r="AK711" s="57"/>
      <c r="AL711" s="57">
        <f t="shared" si="177"/>
        <v>181250000</v>
      </c>
    </row>
    <row r="712" spans="1:38" ht="43.5" thickBot="1" x14ac:dyDescent="0.3">
      <c r="A712" s="90"/>
      <c r="B712" s="90"/>
      <c r="C712" s="90"/>
      <c r="D712" s="90"/>
      <c r="E712" s="90"/>
      <c r="F712" s="90"/>
      <c r="G712" s="91"/>
      <c r="H712" s="91"/>
      <c r="I712" s="92"/>
      <c r="J712" s="110" t="s">
        <v>1412</v>
      </c>
      <c r="K712" s="92" t="s">
        <v>1414</v>
      </c>
      <c r="L712" s="92" t="e">
        <f>INDEX('[26]GELONDONGAN BM POKIR'!$D:$D,MATCH('KEGIATAN DBMSDA 2022'!K712,'[26]GELONDONGAN BM POKIR'!$D:$D,0))</f>
        <v>#N/A</v>
      </c>
      <c r="M712" s="92" t="str">
        <f t="shared" si="180"/>
        <v>Peningkatan Jalan Jl. Lampe VII RT 001 RW 006, Kota Bekasi, Mustikajaya, Mustikajaya</v>
      </c>
      <c r="N712" s="92" t="e">
        <f>INDEX([26]!BARU_1[KELURAHAN],MATCH('KEGIATAN DBMSDA 2022'!K712,[26]!BARU_1[JUDUL],0))</f>
        <v>#REF!</v>
      </c>
      <c r="O712" s="93" t="s">
        <v>127</v>
      </c>
      <c r="P712" s="127" t="s">
        <v>1345</v>
      </c>
      <c r="Q712" s="94" t="e">
        <f>#REF!&amp;" "&amp;#REF!</f>
        <v>#REF!</v>
      </c>
      <c r="R712" s="95" t="s">
        <v>66</v>
      </c>
      <c r="S712" s="57"/>
      <c r="T712" s="57">
        <f t="shared" si="178"/>
        <v>200000000</v>
      </c>
      <c r="U712" s="96" t="str">
        <f t="shared" si="171"/>
        <v>PL</v>
      </c>
      <c r="V712" s="57">
        <v>200000000</v>
      </c>
      <c r="W712" s="128" t="s">
        <v>574</v>
      </c>
      <c r="X712" s="129" t="s">
        <v>146</v>
      </c>
      <c r="Y712" s="96" t="s">
        <v>139</v>
      </c>
      <c r="Z712" s="88">
        <v>1</v>
      </c>
      <c r="AA712" s="96"/>
      <c r="AB712" s="57">
        <f t="shared" si="172"/>
        <v>350000</v>
      </c>
      <c r="AC712" s="87">
        <f>IF(AND(T712&gt;1,T712&lt;=200000000),'[26]Data Base PAKAI (INPUT)'!$E$24,IF(AND(T712&gt;200000000),'[26]Data Base PAKAI (INPUT)'!$M$24))</f>
        <v>4</v>
      </c>
      <c r="AD712" s="87">
        <f>IF(AND(T712&gt;1,T712&lt;=200000000),'[26]Data Base PAKAI (INPUT)'!$F$24,IF(AND(T712&gt;200000000,T712&lt;=1000000000),'[26]Data Base PAKAI (INPUT)'!$V$24,IF(AND(T712&gt;1000000000),'[26]Data Base PAKAI (INPUT)'!$Z$24)))</f>
        <v>1</v>
      </c>
      <c r="AE712" s="87">
        <f t="shared" si="173"/>
        <v>600000</v>
      </c>
      <c r="AF712" s="87">
        <f>IF(AND(T712&gt;1,T712&lt;=1000000000),'[26]Data Base PAKAI (INPUT)'!$E$25,IF(AND(T712&gt;1000000000,T712&lt;=5000000000),'[26]Data Base PAKAI (INPUT)'!$Y$25,IF(AND(T712&gt;5000000000,T712&lt;=10000000000),'[26]Data Base PAKAI (INPUT)'!$AG$25)))</f>
        <v>3</v>
      </c>
      <c r="AG712" s="87">
        <f>IF(AND(T712&gt;1,T712&lt;=100000000),'[26]Data Base PAKAI (INPUT)'!$F$25,IF(AND(T712&gt;100000000,T712&lt;=200000000),'[26]Data Base PAKAI (INPUT)'!$J$25,IF(AND(T712&gt;200000000,T712&lt;=250000000),'[26]Data Base PAKAI (INPUT)'!$N$25,IF(AND(T712&gt;250000000,T712&lt;=500000000),'[26]Data Base PAKAI (INPUT)'!$R$25,IF(AND(T712&gt;500000000,T712&lt;=1000000000),'[26]Data Base PAKAI (INPUT)'!$V$25,IF(AND(T712&gt;1000000000,T712&lt;=2500000000),'[26]Data Base PAKAI (INPUT)'!$Z$25,IF(AND(T712&gt;2500000000,T712&lt;=5000000000),'[26]Data Base PAKAI (INPUT)'!$AD$25,IF(AND(T712&gt;5000000000,T712&lt;=10000000000),'[26]Data Base PAKAI (INPUT)'!AH2185))))))))</f>
        <v>4</v>
      </c>
      <c r="AH712" s="87">
        <f t="shared" si="174"/>
        <v>1800000</v>
      </c>
      <c r="AI712" s="87">
        <f t="shared" si="175"/>
        <v>8000000</v>
      </c>
      <c r="AJ712" s="99">
        <f t="shared" si="176"/>
        <v>8000000</v>
      </c>
      <c r="AK712" s="57"/>
      <c r="AL712" s="57">
        <f t="shared" si="177"/>
        <v>181250000</v>
      </c>
    </row>
    <row r="713" spans="1:38" ht="43.5" thickBot="1" x14ac:dyDescent="0.3">
      <c r="A713" s="90"/>
      <c r="B713" s="90"/>
      <c r="C713" s="90"/>
      <c r="D713" s="90"/>
      <c r="E713" s="90"/>
      <c r="F713" s="90"/>
      <c r="G713" s="91"/>
      <c r="H713" s="91"/>
      <c r="I713" s="92"/>
      <c r="J713" s="159" t="s">
        <v>1412</v>
      </c>
      <c r="K713" s="92" t="s">
        <v>1415</v>
      </c>
      <c r="L713" s="92" t="e">
        <f>INDEX('[26]GELONDONGAN BM POKIR'!$D:$D,MATCH('KEGIATAN DBMSDA 2022'!K713,'[26]GELONDONGAN BM POKIR'!$D:$D,0))</f>
        <v>#N/A</v>
      </c>
      <c r="M713" s="92" t="str">
        <f t="shared" si="180"/>
        <v>Peningkatan Jalan jalan cendana indah raya rt 05 rw 16 kel pejuang kec medan satria, Kota Bekasi, Medansatria, Pejuang</v>
      </c>
      <c r="N713" s="92" t="e">
        <f>INDEX([26]!BARU_1[KELURAHAN],MATCH('KEGIATAN DBMSDA 2022'!K713,[26]!BARU_1[JUDUL],0))</f>
        <v>#REF!</v>
      </c>
      <c r="O713" s="93" t="s">
        <v>1840</v>
      </c>
      <c r="P713" s="127" t="s">
        <v>720</v>
      </c>
      <c r="Q713" s="94" t="e">
        <f>#REF!&amp;" "&amp;#REF!</f>
        <v>#REF!</v>
      </c>
      <c r="R713" s="95" t="s">
        <v>66</v>
      </c>
      <c r="S713" s="57"/>
      <c r="T713" s="57">
        <f t="shared" si="178"/>
        <v>100000000</v>
      </c>
      <c r="U713" s="96" t="str">
        <f t="shared" si="171"/>
        <v>PL</v>
      </c>
      <c r="V713" s="57">
        <v>100000000</v>
      </c>
      <c r="W713" s="128" t="s">
        <v>149</v>
      </c>
      <c r="X713" s="129" t="s">
        <v>150</v>
      </c>
      <c r="Y713" s="96" t="s">
        <v>139</v>
      </c>
      <c r="Z713" s="88">
        <v>1</v>
      </c>
      <c r="AA713" s="96"/>
      <c r="AB713" s="57">
        <f t="shared" si="172"/>
        <v>350000</v>
      </c>
      <c r="AC713" s="87">
        <f>IF(AND(T713&gt;1,T713&lt;=200000000),'[26]Data Base PAKAI (INPUT)'!$E$24,IF(AND(T713&gt;200000000),'[26]Data Base PAKAI (INPUT)'!$M$24))</f>
        <v>4</v>
      </c>
      <c r="AD713" s="87">
        <f>IF(AND(T713&gt;1,T713&lt;=200000000),'[26]Data Base PAKAI (INPUT)'!$F$24,IF(AND(T713&gt;200000000,T713&lt;=1000000000),'[26]Data Base PAKAI (INPUT)'!$V$24,IF(AND(T713&gt;1000000000),'[26]Data Base PAKAI (INPUT)'!$Z$24)))</f>
        <v>1</v>
      </c>
      <c r="AE713" s="87">
        <f t="shared" si="173"/>
        <v>600000</v>
      </c>
      <c r="AF713" s="87">
        <f>IF(AND(T713&gt;1,T713&lt;=1000000000),'[26]Data Base PAKAI (INPUT)'!$E$25,IF(AND(T713&gt;1000000000,T713&lt;=5000000000),'[26]Data Base PAKAI (INPUT)'!$Y$25,IF(AND(T713&gt;5000000000,T713&lt;=10000000000),'[26]Data Base PAKAI (INPUT)'!$AG$25)))</f>
        <v>3</v>
      </c>
      <c r="AG713" s="87">
        <f>IF(AND(T713&gt;1,T713&lt;=100000000),'[26]Data Base PAKAI (INPUT)'!$F$25,IF(AND(T713&gt;100000000,T713&lt;=200000000),'[26]Data Base PAKAI (INPUT)'!$J$25,IF(AND(T713&gt;200000000,T713&lt;=250000000),'[26]Data Base PAKAI (INPUT)'!$N$25,IF(AND(T713&gt;250000000,T713&lt;=500000000),'[26]Data Base PAKAI (INPUT)'!$R$25,IF(AND(T713&gt;500000000,T713&lt;=1000000000),'[26]Data Base PAKAI (INPUT)'!$V$25,IF(AND(T713&gt;1000000000,T713&lt;=2500000000),'[26]Data Base PAKAI (INPUT)'!$Z$25,IF(AND(T713&gt;2500000000,T713&lt;=5000000000),'[26]Data Base PAKAI (INPUT)'!$AD$25,IF(AND(T713&gt;5000000000,T713&lt;=10000000000),'[26]Data Base PAKAI (INPUT)'!AH2186))))))))</f>
        <v>3</v>
      </c>
      <c r="AH713" s="87">
        <f t="shared" si="174"/>
        <v>1350000</v>
      </c>
      <c r="AI713" s="87">
        <f t="shared" si="175"/>
        <v>4000000</v>
      </c>
      <c r="AJ713" s="99">
        <f t="shared" si="176"/>
        <v>4000000</v>
      </c>
      <c r="AK713" s="57"/>
      <c r="AL713" s="57">
        <f t="shared" si="177"/>
        <v>89700000</v>
      </c>
    </row>
    <row r="714" spans="1:38" ht="43.5" thickBot="1" x14ac:dyDescent="0.3">
      <c r="A714" s="90"/>
      <c r="B714" s="90"/>
      <c r="C714" s="90"/>
      <c r="D714" s="90"/>
      <c r="E714" s="90"/>
      <c r="F714" s="90"/>
      <c r="G714" s="91"/>
      <c r="H714" s="91"/>
      <c r="I714" s="92"/>
      <c r="J714" s="110" t="s">
        <v>1412</v>
      </c>
      <c r="K714" s="92" t="s">
        <v>1416</v>
      </c>
      <c r="L714" s="92" t="e">
        <f>INDEX('[26]GELONDONGAN BM POKIR'!$D:$D,MATCH('KEGIATAN DBMSDA 2022'!K714,'[26]GELONDONGAN BM POKIR'!$D:$D,0))</f>
        <v>#N/A</v>
      </c>
      <c r="M714" s="92" t="str">
        <f t="shared" si="180"/>
        <v>Peningkatan Jalan jalan flamboyan indah rt 15 rw 17 kel pejuang kec medan satria, Kota Bekasi, Medansatria, Pejuang</v>
      </c>
      <c r="N714" s="92" t="e">
        <f>INDEX([26]!BARU_1[KELURAHAN],MATCH('KEGIATAN DBMSDA 2022'!K714,[26]!BARU_1[JUDUL],0))</f>
        <v>#REF!</v>
      </c>
      <c r="O714" s="93" t="s">
        <v>1840</v>
      </c>
      <c r="P714" s="127" t="s">
        <v>239</v>
      </c>
      <c r="Q714" s="94" t="e">
        <f>#REF!&amp;" "&amp;#REF!</f>
        <v>#REF!</v>
      </c>
      <c r="R714" s="95" t="s">
        <v>66</v>
      </c>
      <c r="S714" s="57"/>
      <c r="T714" s="57">
        <f t="shared" si="178"/>
        <v>100000000</v>
      </c>
      <c r="U714" s="96" t="str">
        <f t="shared" si="171"/>
        <v>PL</v>
      </c>
      <c r="V714" s="57">
        <v>100000000</v>
      </c>
      <c r="W714" s="128" t="s">
        <v>149</v>
      </c>
      <c r="X714" s="129" t="s">
        <v>150</v>
      </c>
      <c r="Y714" s="96" t="s">
        <v>139</v>
      </c>
      <c r="Z714" s="88">
        <v>1</v>
      </c>
      <c r="AA714" s="96"/>
      <c r="AB714" s="57">
        <f t="shared" si="172"/>
        <v>350000</v>
      </c>
      <c r="AC714" s="87">
        <f>IF(AND(T714&gt;1,T714&lt;=200000000),'[26]Data Base PAKAI (INPUT)'!$E$24,IF(AND(T714&gt;200000000),'[26]Data Base PAKAI (INPUT)'!$M$24))</f>
        <v>4</v>
      </c>
      <c r="AD714" s="87">
        <f>IF(AND(T714&gt;1,T714&lt;=200000000),'[26]Data Base PAKAI (INPUT)'!$F$24,IF(AND(T714&gt;200000000,T714&lt;=1000000000),'[26]Data Base PAKAI (INPUT)'!$V$24,IF(AND(T714&gt;1000000000),'[26]Data Base PAKAI (INPUT)'!$Z$24)))</f>
        <v>1</v>
      </c>
      <c r="AE714" s="87">
        <f t="shared" si="173"/>
        <v>600000</v>
      </c>
      <c r="AF714" s="87">
        <f>IF(AND(T714&gt;1,T714&lt;=1000000000),'[26]Data Base PAKAI (INPUT)'!$E$25,IF(AND(T714&gt;1000000000,T714&lt;=5000000000),'[26]Data Base PAKAI (INPUT)'!$Y$25,IF(AND(T714&gt;5000000000,T714&lt;=10000000000),'[26]Data Base PAKAI (INPUT)'!$AG$25)))</f>
        <v>3</v>
      </c>
      <c r="AG714" s="87">
        <f>IF(AND(T714&gt;1,T714&lt;=100000000),'[26]Data Base PAKAI (INPUT)'!$F$25,IF(AND(T714&gt;100000000,T714&lt;=200000000),'[26]Data Base PAKAI (INPUT)'!$J$25,IF(AND(T714&gt;200000000,T714&lt;=250000000),'[26]Data Base PAKAI (INPUT)'!$N$25,IF(AND(T714&gt;250000000,T714&lt;=500000000),'[26]Data Base PAKAI (INPUT)'!$R$25,IF(AND(T714&gt;500000000,T714&lt;=1000000000),'[26]Data Base PAKAI (INPUT)'!$V$25,IF(AND(T714&gt;1000000000,T714&lt;=2500000000),'[26]Data Base PAKAI (INPUT)'!$Z$25,IF(AND(T714&gt;2500000000,T714&lt;=5000000000),'[26]Data Base PAKAI (INPUT)'!$AD$25,IF(AND(T714&gt;5000000000,T714&lt;=10000000000),'[26]Data Base PAKAI (INPUT)'!AH2187))))))))</f>
        <v>3</v>
      </c>
      <c r="AH714" s="87">
        <f t="shared" si="174"/>
        <v>1350000</v>
      </c>
      <c r="AI714" s="87">
        <f t="shared" si="175"/>
        <v>4000000</v>
      </c>
      <c r="AJ714" s="99">
        <f t="shared" si="176"/>
        <v>4000000</v>
      </c>
      <c r="AK714" s="57"/>
      <c r="AL714" s="57">
        <f t="shared" si="177"/>
        <v>89700000</v>
      </c>
    </row>
    <row r="715" spans="1:38" ht="43.5" thickBot="1" x14ac:dyDescent="0.3">
      <c r="A715" s="90"/>
      <c r="B715" s="90"/>
      <c r="C715" s="90"/>
      <c r="D715" s="90"/>
      <c r="E715" s="90"/>
      <c r="F715" s="90"/>
      <c r="G715" s="91"/>
      <c r="H715" s="91"/>
      <c r="I715" s="92"/>
      <c r="J715" s="110" t="s">
        <v>1412</v>
      </c>
      <c r="K715" s="92" t="s">
        <v>1417</v>
      </c>
      <c r="L715" s="92" t="e">
        <f>INDEX('[26]GELONDONGAN BM POKIR'!$D:$D,MATCH('KEGIATAN DBMSDA 2022'!K715,'[26]GELONDONGAN BM POKIR'!$D:$D,0))</f>
        <v>#N/A</v>
      </c>
      <c r="M715" s="92" t="str">
        <f t="shared" si="180"/>
        <v>Peningkatan Jalan jalan nusa indah V rt 02 rw 16 kel pejuang kec medan satria, Kota Bekasi, Medansatria, Pejuang</v>
      </c>
      <c r="N715" s="92" t="e">
        <f>INDEX([26]!BARU_1[KELURAHAN],MATCH('KEGIATAN DBMSDA 2022'!K715,[26]!BARU_1[JUDUL],0))</f>
        <v>#REF!</v>
      </c>
      <c r="O715" s="93" t="s">
        <v>1840</v>
      </c>
      <c r="P715" s="127" t="s">
        <v>229</v>
      </c>
      <c r="Q715" s="94" t="e">
        <f>#REF!&amp;" "&amp;#REF!</f>
        <v>#REF!</v>
      </c>
      <c r="R715" s="95" t="s">
        <v>66</v>
      </c>
      <c r="S715" s="57"/>
      <c r="T715" s="57">
        <f t="shared" si="178"/>
        <v>90000000</v>
      </c>
      <c r="U715" s="96" t="str">
        <f t="shared" si="171"/>
        <v>PL</v>
      </c>
      <c r="V715" s="57">
        <v>90000000</v>
      </c>
      <c r="W715" s="128" t="s">
        <v>149</v>
      </c>
      <c r="X715" s="129" t="s">
        <v>150</v>
      </c>
      <c r="Y715" s="96" t="s">
        <v>139</v>
      </c>
      <c r="Z715" s="88">
        <v>1</v>
      </c>
      <c r="AA715" s="96"/>
      <c r="AB715" s="57">
        <f t="shared" si="172"/>
        <v>350000</v>
      </c>
      <c r="AC715" s="87">
        <f>IF(AND(T715&gt;1,T715&lt;=200000000),'[26]Data Base PAKAI (INPUT)'!$E$24,IF(AND(T715&gt;200000000),'[26]Data Base PAKAI (INPUT)'!$M$24))</f>
        <v>4</v>
      </c>
      <c r="AD715" s="87">
        <f>IF(AND(T715&gt;1,T715&lt;=200000000),'[26]Data Base PAKAI (INPUT)'!$F$24,IF(AND(T715&gt;200000000,T715&lt;=1000000000),'[26]Data Base PAKAI (INPUT)'!$V$24,IF(AND(T715&gt;1000000000),'[26]Data Base PAKAI (INPUT)'!$Z$24)))</f>
        <v>1</v>
      </c>
      <c r="AE715" s="87">
        <f t="shared" si="173"/>
        <v>600000</v>
      </c>
      <c r="AF715" s="87">
        <f>IF(AND(T715&gt;1,T715&lt;=1000000000),'[26]Data Base PAKAI (INPUT)'!$E$25,IF(AND(T715&gt;1000000000,T715&lt;=5000000000),'[26]Data Base PAKAI (INPUT)'!$Y$25,IF(AND(T715&gt;5000000000,T715&lt;=10000000000),'[26]Data Base PAKAI (INPUT)'!$AG$25)))</f>
        <v>3</v>
      </c>
      <c r="AG715" s="87">
        <f>IF(AND(T715&gt;1,T715&lt;=100000000),'[26]Data Base PAKAI (INPUT)'!$F$25,IF(AND(T715&gt;100000000,T715&lt;=200000000),'[26]Data Base PAKAI (INPUT)'!$J$25,IF(AND(T715&gt;200000000,T715&lt;=250000000),'[26]Data Base PAKAI (INPUT)'!$N$25,IF(AND(T715&gt;250000000,T715&lt;=500000000),'[26]Data Base PAKAI (INPUT)'!$R$25,IF(AND(T715&gt;500000000,T715&lt;=1000000000),'[26]Data Base PAKAI (INPUT)'!$V$25,IF(AND(T715&gt;1000000000,T715&lt;=2500000000),'[26]Data Base PAKAI (INPUT)'!$Z$25,IF(AND(T715&gt;2500000000,T715&lt;=5000000000),'[26]Data Base PAKAI (INPUT)'!$AD$25,IF(AND(T715&gt;5000000000,T715&lt;=10000000000),'[26]Data Base PAKAI (INPUT)'!AH2188))))))))</f>
        <v>3</v>
      </c>
      <c r="AH715" s="87">
        <f t="shared" si="174"/>
        <v>1350000</v>
      </c>
      <c r="AI715" s="87">
        <f t="shared" si="175"/>
        <v>3600000</v>
      </c>
      <c r="AJ715" s="99">
        <f t="shared" si="176"/>
        <v>3600000</v>
      </c>
      <c r="AK715" s="57"/>
      <c r="AL715" s="57">
        <f t="shared" si="177"/>
        <v>80500000</v>
      </c>
    </row>
    <row r="716" spans="1:38" ht="43.5" thickBot="1" x14ac:dyDescent="0.3">
      <c r="A716" s="90"/>
      <c r="B716" s="90"/>
      <c r="C716" s="90"/>
      <c r="D716" s="90"/>
      <c r="E716" s="90"/>
      <c r="F716" s="90"/>
      <c r="G716" s="91"/>
      <c r="H716" s="91"/>
      <c r="I716" s="92"/>
      <c r="J716" s="110" t="s">
        <v>1412</v>
      </c>
      <c r="K716" s="92" t="s">
        <v>1418</v>
      </c>
      <c r="L716" s="92" t="e">
        <f>INDEX('[26]GELONDONGAN BM POKIR'!$D:$D,MATCH('KEGIATAN DBMSDA 2022'!K716,'[26]GELONDONGAN BM POKIR'!$D:$D,0))</f>
        <v>#N/A</v>
      </c>
      <c r="M716" s="92" t="str">
        <f t="shared" si="180"/>
        <v>Peningkatan Jalan rt 14 rw 17 kel pejuang kec medan satria, Kota Bekasi, Medansatria, Pejuang</v>
      </c>
      <c r="N716" s="92" t="e">
        <f>INDEX([26]!BARU_1[KELURAHAN],MATCH('KEGIATAN DBMSDA 2022'!K716,[26]!BARU_1[JUDUL],0))</f>
        <v>#REF!</v>
      </c>
      <c r="O716" s="93" t="s">
        <v>1840</v>
      </c>
      <c r="P716" s="127" t="s">
        <v>229</v>
      </c>
      <c r="Q716" s="94" t="e">
        <f>#REF!&amp;" "&amp;#REF!</f>
        <v>#REF!</v>
      </c>
      <c r="R716" s="95" t="s">
        <v>66</v>
      </c>
      <c r="S716" s="57"/>
      <c r="T716" s="57">
        <f t="shared" si="178"/>
        <v>100000000</v>
      </c>
      <c r="U716" s="96" t="str">
        <f t="shared" si="171"/>
        <v>PL</v>
      </c>
      <c r="V716" s="57">
        <v>100000000</v>
      </c>
      <c r="W716" s="128" t="s">
        <v>149</v>
      </c>
      <c r="X716" s="129" t="s">
        <v>150</v>
      </c>
      <c r="Y716" s="96" t="s">
        <v>139</v>
      </c>
      <c r="Z716" s="88">
        <v>1</v>
      </c>
      <c r="AA716" s="96"/>
      <c r="AB716" s="57">
        <f t="shared" si="172"/>
        <v>350000</v>
      </c>
      <c r="AC716" s="87">
        <f>IF(AND(T716&gt;1,T716&lt;=200000000),'[26]Data Base PAKAI (INPUT)'!$E$24,IF(AND(T716&gt;200000000),'[26]Data Base PAKAI (INPUT)'!$M$24))</f>
        <v>4</v>
      </c>
      <c r="AD716" s="87">
        <f>IF(AND(T716&gt;1,T716&lt;=200000000),'[26]Data Base PAKAI (INPUT)'!$F$24,IF(AND(T716&gt;200000000,T716&lt;=1000000000),'[26]Data Base PAKAI (INPUT)'!$V$24,IF(AND(T716&gt;1000000000),'[26]Data Base PAKAI (INPUT)'!$Z$24)))</f>
        <v>1</v>
      </c>
      <c r="AE716" s="87">
        <f t="shared" si="173"/>
        <v>600000</v>
      </c>
      <c r="AF716" s="87">
        <f>IF(AND(T716&gt;1,T716&lt;=1000000000),'[26]Data Base PAKAI (INPUT)'!$E$25,IF(AND(T716&gt;1000000000,T716&lt;=5000000000),'[26]Data Base PAKAI (INPUT)'!$Y$25,IF(AND(T716&gt;5000000000,T716&lt;=10000000000),'[26]Data Base PAKAI (INPUT)'!$AG$25)))</f>
        <v>3</v>
      </c>
      <c r="AG716" s="87">
        <f>IF(AND(T716&gt;1,T716&lt;=100000000),'[26]Data Base PAKAI (INPUT)'!$F$25,IF(AND(T716&gt;100000000,T716&lt;=200000000),'[26]Data Base PAKAI (INPUT)'!$J$25,IF(AND(T716&gt;200000000,T716&lt;=250000000),'[26]Data Base PAKAI (INPUT)'!$N$25,IF(AND(T716&gt;250000000,T716&lt;=500000000),'[26]Data Base PAKAI (INPUT)'!$R$25,IF(AND(T716&gt;500000000,T716&lt;=1000000000),'[26]Data Base PAKAI (INPUT)'!$V$25,IF(AND(T716&gt;1000000000,T716&lt;=2500000000),'[26]Data Base PAKAI (INPUT)'!$Z$25,IF(AND(T716&gt;2500000000,T716&lt;=5000000000),'[26]Data Base PAKAI (INPUT)'!$AD$25,IF(AND(T716&gt;5000000000,T716&lt;=10000000000),'[26]Data Base PAKAI (INPUT)'!AH2189))))))))</f>
        <v>3</v>
      </c>
      <c r="AH716" s="87">
        <f t="shared" si="174"/>
        <v>1350000</v>
      </c>
      <c r="AI716" s="87">
        <f t="shared" si="175"/>
        <v>4000000</v>
      </c>
      <c r="AJ716" s="99">
        <f t="shared" si="176"/>
        <v>4000000</v>
      </c>
      <c r="AK716" s="57"/>
      <c r="AL716" s="57">
        <f t="shared" si="177"/>
        <v>89700000</v>
      </c>
    </row>
    <row r="717" spans="1:38" ht="43.5" thickBot="1" x14ac:dyDescent="0.3">
      <c r="A717" s="90"/>
      <c r="B717" s="90"/>
      <c r="C717" s="90"/>
      <c r="D717" s="90"/>
      <c r="E717" s="90"/>
      <c r="F717" s="90"/>
      <c r="G717" s="91"/>
      <c r="H717" s="91"/>
      <c r="I717" s="92"/>
      <c r="J717" s="110" t="s">
        <v>1412</v>
      </c>
      <c r="K717" s="92" t="s">
        <v>1419</v>
      </c>
      <c r="L717" s="92" t="e">
        <f>INDEX('[26]GELONDONGAN BM POKIR'!$D:$D,MATCH('KEGIATAN DBMSDA 2022'!K717,'[26]GELONDONGAN BM POKIR'!$D:$D,0))</f>
        <v>#N/A</v>
      </c>
      <c r="M717" s="92" t="str">
        <f t="shared" si="180"/>
        <v>Peningkatan Jalan rt 17 rw 17 kel pejuang kec medan satria, Kota Bekasi, Medansatria, Pejuang</v>
      </c>
      <c r="N717" s="92" t="e">
        <f>INDEX([26]!BARU_1[KELURAHAN],MATCH('KEGIATAN DBMSDA 2022'!K717,[26]!BARU_1[JUDUL],0))</f>
        <v>#REF!</v>
      </c>
      <c r="O717" s="93" t="s">
        <v>1840</v>
      </c>
      <c r="P717" s="127" t="s">
        <v>229</v>
      </c>
      <c r="Q717" s="94" t="e">
        <f>#REF!&amp;" "&amp;#REF!</f>
        <v>#REF!</v>
      </c>
      <c r="R717" s="95" t="s">
        <v>66</v>
      </c>
      <c r="S717" s="57"/>
      <c r="T717" s="57">
        <f t="shared" si="178"/>
        <v>100000000</v>
      </c>
      <c r="U717" s="96" t="str">
        <f t="shared" si="171"/>
        <v>PL</v>
      </c>
      <c r="V717" s="57">
        <v>100000000</v>
      </c>
      <c r="W717" s="128" t="s">
        <v>149</v>
      </c>
      <c r="X717" s="129" t="s">
        <v>150</v>
      </c>
      <c r="Y717" s="96" t="s">
        <v>139</v>
      </c>
      <c r="Z717" s="88">
        <v>1</v>
      </c>
      <c r="AA717" s="96"/>
      <c r="AB717" s="57">
        <f t="shared" si="172"/>
        <v>350000</v>
      </c>
      <c r="AC717" s="87">
        <f>IF(AND(T717&gt;1,T717&lt;=200000000),'[26]Data Base PAKAI (INPUT)'!$E$24,IF(AND(T717&gt;200000000),'[26]Data Base PAKAI (INPUT)'!$M$24))</f>
        <v>4</v>
      </c>
      <c r="AD717" s="87">
        <f>IF(AND(T717&gt;1,T717&lt;=200000000),'[26]Data Base PAKAI (INPUT)'!$F$24,IF(AND(T717&gt;200000000,T717&lt;=1000000000),'[26]Data Base PAKAI (INPUT)'!$V$24,IF(AND(T717&gt;1000000000),'[26]Data Base PAKAI (INPUT)'!$Z$24)))</f>
        <v>1</v>
      </c>
      <c r="AE717" s="87">
        <f t="shared" si="173"/>
        <v>600000</v>
      </c>
      <c r="AF717" s="87">
        <f>IF(AND(T717&gt;1,T717&lt;=1000000000),'[26]Data Base PAKAI (INPUT)'!$E$25,IF(AND(T717&gt;1000000000,T717&lt;=5000000000),'[26]Data Base PAKAI (INPUT)'!$Y$25,IF(AND(T717&gt;5000000000,T717&lt;=10000000000),'[26]Data Base PAKAI (INPUT)'!$AG$25)))</f>
        <v>3</v>
      </c>
      <c r="AG717" s="87">
        <f>IF(AND(T717&gt;1,T717&lt;=100000000),'[26]Data Base PAKAI (INPUT)'!$F$25,IF(AND(T717&gt;100000000,T717&lt;=200000000),'[26]Data Base PAKAI (INPUT)'!$J$25,IF(AND(T717&gt;200000000,T717&lt;=250000000),'[26]Data Base PAKAI (INPUT)'!$N$25,IF(AND(T717&gt;250000000,T717&lt;=500000000),'[26]Data Base PAKAI (INPUT)'!$R$25,IF(AND(T717&gt;500000000,T717&lt;=1000000000),'[26]Data Base PAKAI (INPUT)'!$V$25,IF(AND(T717&gt;1000000000,T717&lt;=2500000000),'[26]Data Base PAKAI (INPUT)'!$Z$25,IF(AND(T717&gt;2500000000,T717&lt;=5000000000),'[26]Data Base PAKAI (INPUT)'!$AD$25,IF(AND(T717&gt;5000000000,T717&lt;=10000000000),'[26]Data Base PAKAI (INPUT)'!AH2190))))))))</f>
        <v>3</v>
      </c>
      <c r="AH717" s="87">
        <f t="shared" si="174"/>
        <v>1350000</v>
      </c>
      <c r="AI717" s="87">
        <f t="shared" si="175"/>
        <v>4000000</v>
      </c>
      <c r="AJ717" s="99">
        <f t="shared" si="176"/>
        <v>4000000</v>
      </c>
      <c r="AK717" s="57"/>
      <c r="AL717" s="57">
        <f t="shared" si="177"/>
        <v>89700000</v>
      </c>
    </row>
    <row r="718" spans="1:38" ht="43.5" thickBot="1" x14ac:dyDescent="0.3">
      <c r="A718" s="90"/>
      <c r="B718" s="90"/>
      <c r="C718" s="90"/>
      <c r="D718" s="90"/>
      <c r="E718" s="90"/>
      <c r="F718" s="90"/>
      <c r="G718" s="91"/>
      <c r="H718" s="91"/>
      <c r="I718" s="92"/>
      <c r="J718" s="110" t="s">
        <v>1412</v>
      </c>
      <c r="K718" s="92" t="s">
        <v>1420</v>
      </c>
      <c r="L718" s="92" t="e">
        <f>INDEX('[26]GELONDONGAN BM POKIR'!$D:$D,MATCH('KEGIATAN DBMSDA 2022'!K718,'[26]GELONDONGAN BM POKIR'!$D:$D,0))</f>
        <v>#N/A</v>
      </c>
      <c r="M718" s="92" t="str">
        <f t="shared" si="180"/>
        <v>Peningkatan Jalan rt 07 rw 17 kel pejuang kec medan satria, Kota Bekasi, Medansatria, Pejuang</v>
      </c>
      <c r="N718" s="92" t="e">
        <f>INDEX([26]!BARU_1[KELURAHAN],MATCH('KEGIATAN DBMSDA 2022'!K718,[26]!BARU_1[JUDUL],0))</f>
        <v>#REF!</v>
      </c>
      <c r="O718" s="93" t="s">
        <v>1840</v>
      </c>
      <c r="P718" s="127" t="s">
        <v>229</v>
      </c>
      <c r="Q718" s="94" t="e">
        <f>#REF!&amp;" "&amp;#REF!</f>
        <v>#REF!</v>
      </c>
      <c r="R718" s="95" t="s">
        <v>66</v>
      </c>
      <c r="S718" s="57"/>
      <c r="T718" s="57">
        <f t="shared" si="178"/>
        <v>100000000</v>
      </c>
      <c r="U718" s="96" t="str">
        <f t="shared" si="171"/>
        <v>PL</v>
      </c>
      <c r="V718" s="57">
        <v>100000000</v>
      </c>
      <c r="W718" s="128" t="s">
        <v>149</v>
      </c>
      <c r="X718" s="129" t="s">
        <v>150</v>
      </c>
      <c r="Y718" s="96" t="s">
        <v>139</v>
      </c>
      <c r="Z718" s="88">
        <v>1</v>
      </c>
      <c r="AA718" s="96"/>
      <c r="AB718" s="57">
        <f t="shared" si="172"/>
        <v>350000</v>
      </c>
      <c r="AC718" s="87">
        <f>IF(AND(T718&gt;1,T718&lt;=200000000),'[26]Data Base PAKAI (INPUT)'!$E$24,IF(AND(T718&gt;200000000),'[26]Data Base PAKAI (INPUT)'!$M$24))</f>
        <v>4</v>
      </c>
      <c r="AD718" s="87">
        <f>IF(AND(T718&gt;1,T718&lt;=200000000),'[26]Data Base PAKAI (INPUT)'!$F$24,IF(AND(T718&gt;200000000,T718&lt;=1000000000),'[26]Data Base PAKAI (INPUT)'!$V$24,IF(AND(T718&gt;1000000000),'[26]Data Base PAKAI (INPUT)'!$Z$24)))</f>
        <v>1</v>
      </c>
      <c r="AE718" s="87">
        <f t="shared" si="173"/>
        <v>600000</v>
      </c>
      <c r="AF718" s="87">
        <f>IF(AND(T718&gt;1,T718&lt;=1000000000),'[26]Data Base PAKAI (INPUT)'!$E$25,IF(AND(T718&gt;1000000000,T718&lt;=5000000000),'[26]Data Base PAKAI (INPUT)'!$Y$25,IF(AND(T718&gt;5000000000,T718&lt;=10000000000),'[26]Data Base PAKAI (INPUT)'!$AG$25)))</f>
        <v>3</v>
      </c>
      <c r="AG718" s="87">
        <f>IF(AND(T718&gt;1,T718&lt;=100000000),'[26]Data Base PAKAI (INPUT)'!$F$25,IF(AND(T718&gt;100000000,T718&lt;=200000000),'[26]Data Base PAKAI (INPUT)'!$J$25,IF(AND(T718&gt;200000000,T718&lt;=250000000),'[26]Data Base PAKAI (INPUT)'!$N$25,IF(AND(T718&gt;250000000,T718&lt;=500000000),'[26]Data Base PAKAI (INPUT)'!$R$25,IF(AND(T718&gt;500000000,T718&lt;=1000000000),'[26]Data Base PAKAI (INPUT)'!$V$25,IF(AND(T718&gt;1000000000,T718&lt;=2500000000),'[26]Data Base PAKAI (INPUT)'!$Z$25,IF(AND(T718&gt;2500000000,T718&lt;=5000000000),'[26]Data Base PAKAI (INPUT)'!$AD$25,IF(AND(T718&gt;5000000000,T718&lt;=10000000000),'[26]Data Base PAKAI (INPUT)'!AH2191))))))))</f>
        <v>3</v>
      </c>
      <c r="AH718" s="87">
        <f t="shared" si="174"/>
        <v>1350000</v>
      </c>
      <c r="AI718" s="87">
        <f t="shared" si="175"/>
        <v>4000000</v>
      </c>
      <c r="AJ718" s="99">
        <f t="shared" si="176"/>
        <v>4000000</v>
      </c>
      <c r="AK718" s="57"/>
      <c r="AL718" s="57">
        <f t="shared" si="177"/>
        <v>89700000</v>
      </c>
    </row>
    <row r="719" spans="1:38" ht="43.5" thickBot="1" x14ac:dyDescent="0.3">
      <c r="A719" s="90"/>
      <c r="B719" s="90"/>
      <c r="C719" s="90"/>
      <c r="D719" s="90"/>
      <c r="E719" s="90"/>
      <c r="F719" s="90"/>
      <c r="G719" s="91"/>
      <c r="H719" s="91"/>
      <c r="I719" s="92"/>
      <c r="J719" s="110" t="s">
        <v>1412</v>
      </c>
      <c r="K719" s="92" t="s">
        <v>1421</v>
      </c>
      <c r="L719" s="92" t="e">
        <f>INDEX('[26]GELONDONGAN BM POKIR'!$D:$D,MATCH('KEGIATAN DBMSDA 2022'!K719,'[26]GELONDONGAN BM POKIR'!$D:$D,0))</f>
        <v>#N/A</v>
      </c>
      <c r="M719" s="92" t="str">
        <f t="shared" si="180"/>
        <v>Peningkatan Jalan rt  08 rw 19 blok CE,CG,CF,CH kel pejuang kec medan satria, Kota Bekasi, Medansatria, Pejuang</v>
      </c>
      <c r="N719" s="92" t="e">
        <f>INDEX([26]!BARU_1[KELURAHAN],MATCH('KEGIATAN DBMSDA 2022'!K719,[26]!BARU_1[JUDUL],0))</f>
        <v>#REF!</v>
      </c>
      <c r="O719" s="93" t="s">
        <v>1840</v>
      </c>
      <c r="P719" s="127" t="s">
        <v>229</v>
      </c>
      <c r="Q719" s="94" t="e">
        <f>#REF!&amp;" "&amp;#REF!</f>
        <v>#REF!</v>
      </c>
      <c r="R719" s="95" t="s">
        <v>66</v>
      </c>
      <c r="S719" s="57"/>
      <c r="T719" s="57">
        <f t="shared" si="178"/>
        <v>100000000</v>
      </c>
      <c r="U719" s="96" t="str">
        <f t="shared" si="171"/>
        <v>PL</v>
      </c>
      <c r="V719" s="57">
        <v>100000000</v>
      </c>
      <c r="W719" s="128" t="s">
        <v>149</v>
      </c>
      <c r="X719" s="129" t="s">
        <v>150</v>
      </c>
      <c r="Y719" s="96" t="s">
        <v>139</v>
      </c>
      <c r="Z719" s="88">
        <v>1</v>
      </c>
      <c r="AA719" s="96"/>
      <c r="AB719" s="57">
        <f t="shared" si="172"/>
        <v>350000</v>
      </c>
      <c r="AC719" s="87">
        <f>IF(AND(T719&gt;1,T719&lt;=200000000),'[26]Data Base PAKAI (INPUT)'!$E$24,IF(AND(T719&gt;200000000),'[26]Data Base PAKAI (INPUT)'!$M$24))</f>
        <v>4</v>
      </c>
      <c r="AD719" s="87">
        <f>IF(AND(T719&gt;1,T719&lt;=200000000),'[26]Data Base PAKAI (INPUT)'!$F$24,IF(AND(T719&gt;200000000,T719&lt;=1000000000),'[26]Data Base PAKAI (INPUT)'!$V$24,IF(AND(T719&gt;1000000000),'[26]Data Base PAKAI (INPUT)'!$Z$24)))</f>
        <v>1</v>
      </c>
      <c r="AE719" s="87">
        <f t="shared" si="173"/>
        <v>600000</v>
      </c>
      <c r="AF719" s="87">
        <f>IF(AND(T719&gt;1,T719&lt;=1000000000),'[26]Data Base PAKAI (INPUT)'!$E$25,IF(AND(T719&gt;1000000000,T719&lt;=5000000000),'[26]Data Base PAKAI (INPUT)'!$Y$25,IF(AND(T719&gt;5000000000,T719&lt;=10000000000),'[26]Data Base PAKAI (INPUT)'!$AG$25)))</f>
        <v>3</v>
      </c>
      <c r="AG719" s="87">
        <f>IF(AND(T719&gt;1,T719&lt;=100000000),'[26]Data Base PAKAI (INPUT)'!$F$25,IF(AND(T719&gt;100000000,T719&lt;=200000000),'[26]Data Base PAKAI (INPUT)'!$J$25,IF(AND(T719&gt;200000000,T719&lt;=250000000),'[26]Data Base PAKAI (INPUT)'!$N$25,IF(AND(T719&gt;250000000,T719&lt;=500000000),'[26]Data Base PAKAI (INPUT)'!$R$25,IF(AND(T719&gt;500000000,T719&lt;=1000000000),'[26]Data Base PAKAI (INPUT)'!$V$25,IF(AND(T719&gt;1000000000,T719&lt;=2500000000),'[26]Data Base PAKAI (INPUT)'!$Z$25,IF(AND(T719&gt;2500000000,T719&lt;=5000000000),'[26]Data Base PAKAI (INPUT)'!$AD$25,IF(AND(T719&gt;5000000000,T719&lt;=10000000000),'[26]Data Base PAKAI (INPUT)'!AH2192))))))))</f>
        <v>3</v>
      </c>
      <c r="AH719" s="87">
        <f t="shared" si="174"/>
        <v>1350000</v>
      </c>
      <c r="AI719" s="87">
        <f t="shared" si="175"/>
        <v>4000000</v>
      </c>
      <c r="AJ719" s="99">
        <f t="shared" si="176"/>
        <v>4000000</v>
      </c>
      <c r="AK719" s="57"/>
      <c r="AL719" s="57">
        <f t="shared" si="177"/>
        <v>89700000</v>
      </c>
    </row>
    <row r="720" spans="1:38" ht="43.5" thickBot="1" x14ac:dyDescent="0.3">
      <c r="A720" s="90"/>
      <c r="B720" s="90"/>
      <c r="C720" s="90"/>
      <c r="D720" s="90"/>
      <c r="E720" s="90"/>
      <c r="F720" s="90"/>
      <c r="G720" s="91"/>
      <c r="H720" s="91"/>
      <c r="I720" s="92"/>
      <c r="J720" s="110" t="s">
        <v>1412</v>
      </c>
      <c r="K720" s="92" t="s">
        <v>1422</v>
      </c>
      <c r="L720" s="92" t="e">
        <f>INDEX('[26]GELONDONGAN BM POKIR'!$D:$D,MATCH('KEGIATAN DBMSDA 2022'!K720,'[26]GELONDONGAN BM POKIR'!$D:$D,0))</f>
        <v>#N/A</v>
      </c>
      <c r="M720" s="92" t="str">
        <f t="shared" si="180"/>
        <v>Peningkatan Jalan rt 15 rw 20 kel pejuang kec medan satria, Kota Bekasi, Medansatria, Pejuang</v>
      </c>
      <c r="N720" s="92" t="e">
        <f>INDEX([26]!BARU_1[KELURAHAN],MATCH('KEGIATAN DBMSDA 2022'!K720,[26]!BARU_1[JUDUL],0))</f>
        <v>#REF!</v>
      </c>
      <c r="O720" s="93" t="s">
        <v>1840</v>
      </c>
      <c r="P720" s="127" t="s">
        <v>239</v>
      </c>
      <c r="Q720" s="94" t="e">
        <f>#REF!&amp;" "&amp;#REF!</f>
        <v>#REF!</v>
      </c>
      <c r="R720" s="95" t="s">
        <v>66</v>
      </c>
      <c r="S720" s="57"/>
      <c r="T720" s="57">
        <f t="shared" si="178"/>
        <v>100000000</v>
      </c>
      <c r="U720" s="96" t="str">
        <f t="shared" si="171"/>
        <v>PL</v>
      </c>
      <c r="V720" s="57">
        <v>100000000</v>
      </c>
      <c r="W720" s="128" t="s">
        <v>149</v>
      </c>
      <c r="X720" s="129" t="s">
        <v>150</v>
      </c>
      <c r="Y720" s="96" t="s">
        <v>139</v>
      </c>
      <c r="Z720" s="88">
        <v>1</v>
      </c>
      <c r="AA720" s="96"/>
      <c r="AB720" s="57">
        <f t="shared" si="172"/>
        <v>350000</v>
      </c>
      <c r="AC720" s="87">
        <f>IF(AND(T720&gt;1,T720&lt;=200000000),'[26]Data Base PAKAI (INPUT)'!$E$24,IF(AND(T720&gt;200000000),'[26]Data Base PAKAI (INPUT)'!$M$24))</f>
        <v>4</v>
      </c>
      <c r="AD720" s="87">
        <f>IF(AND(T720&gt;1,T720&lt;=200000000),'[26]Data Base PAKAI (INPUT)'!$F$24,IF(AND(T720&gt;200000000,T720&lt;=1000000000),'[26]Data Base PAKAI (INPUT)'!$V$24,IF(AND(T720&gt;1000000000),'[26]Data Base PAKAI (INPUT)'!$Z$24)))</f>
        <v>1</v>
      </c>
      <c r="AE720" s="87">
        <f t="shared" si="173"/>
        <v>600000</v>
      </c>
      <c r="AF720" s="87">
        <f>IF(AND(T720&gt;1,T720&lt;=1000000000),'[26]Data Base PAKAI (INPUT)'!$E$25,IF(AND(T720&gt;1000000000,T720&lt;=5000000000),'[26]Data Base PAKAI (INPUT)'!$Y$25,IF(AND(T720&gt;5000000000,T720&lt;=10000000000),'[26]Data Base PAKAI (INPUT)'!$AG$25)))</f>
        <v>3</v>
      </c>
      <c r="AG720" s="87">
        <f>IF(AND(T720&gt;1,T720&lt;=100000000),'[26]Data Base PAKAI (INPUT)'!$F$25,IF(AND(T720&gt;100000000,T720&lt;=200000000),'[26]Data Base PAKAI (INPUT)'!$J$25,IF(AND(T720&gt;200000000,T720&lt;=250000000),'[26]Data Base PAKAI (INPUT)'!$N$25,IF(AND(T720&gt;250000000,T720&lt;=500000000),'[26]Data Base PAKAI (INPUT)'!$R$25,IF(AND(T720&gt;500000000,T720&lt;=1000000000),'[26]Data Base PAKAI (INPUT)'!$V$25,IF(AND(T720&gt;1000000000,T720&lt;=2500000000),'[26]Data Base PAKAI (INPUT)'!$Z$25,IF(AND(T720&gt;2500000000,T720&lt;=5000000000),'[26]Data Base PAKAI (INPUT)'!$AD$25,IF(AND(T720&gt;5000000000,T720&lt;=10000000000),'[26]Data Base PAKAI (INPUT)'!AH2193))))))))</f>
        <v>3</v>
      </c>
      <c r="AH720" s="87">
        <f t="shared" si="174"/>
        <v>1350000</v>
      </c>
      <c r="AI720" s="87">
        <f t="shared" si="175"/>
        <v>4000000</v>
      </c>
      <c r="AJ720" s="99">
        <f t="shared" si="176"/>
        <v>4000000</v>
      </c>
      <c r="AK720" s="57"/>
      <c r="AL720" s="57">
        <f t="shared" si="177"/>
        <v>89700000</v>
      </c>
    </row>
    <row r="721" spans="1:38" ht="43.5" thickBot="1" x14ac:dyDescent="0.3">
      <c r="A721" s="90"/>
      <c r="B721" s="90"/>
      <c r="C721" s="90"/>
      <c r="D721" s="90"/>
      <c r="E721" s="90"/>
      <c r="F721" s="90"/>
      <c r="G721" s="91"/>
      <c r="H721" s="91"/>
      <c r="I721" s="92"/>
      <c r="J721" s="110" t="s">
        <v>1412</v>
      </c>
      <c r="K721" s="92" t="s">
        <v>1423</v>
      </c>
      <c r="L721" s="92" t="e">
        <f>INDEX('[26]GELONDONGAN BM POKIR'!$D:$D,MATCH('KEGIATAN DBMSDA 2022'!K721,'[26]GELONDONGAN BM POKIR'!$D:$D,0))</f>
        <v>#N/A</v>
      </c>
      <c r="M721" s="92" t="str">
        <f t="shared" si="180"/>
        <v>Peningkatan Jalan rt 07 rw 20 kel pejuang kec medan satria, Kota Bekasi, Medansatria, Pejuang</v>
      </c>
      <c r="N721" s="92" t="e">
        <f>INDEX([26]!BARU_1[KELURAHAN],MATCH('KEGIATAN DBMSDA 2022'!K721,[26]!BARU_1[JUDUL],0))</f>
        <v>#REF!</v>
      </c>
      <c r="O721" s="93" t="s">
        <v>1840</v>
      </c>
      <c r="P721" s="127" t="s">
        <v>239</v>
      </c>
      <c r="Q721" s="94" t="e">
        <f>#REF!&amp;" "&amp;#REF!</f>
        <v>#REF!</v>
      </c>
      <c r="R721" s="95" t="s">
        <v>66</v>
      </c>
      <c r="S721" s="57"/>
      <c r="T721" s="57">
        <f t="shared" si="178"/>
        <v>100000000</v>
      </c>
      <c r="U721" s="96" t="str">
        <f t="shared" ref="U721:U784" si="181">IF(T721&gt;200000000,"LELANG","PL")</f>
        <v>PL</v>
      </c>
      <c r="V721" s="57">
        <v>100000000</v>
      </c>
      <c r="W721" s="128" t="s">
        <v>149</v>
      </c>
      <c r="X721" s="129" t="s">
        <v>150</v>
      </c>
      <c r="Y721" s="96" t="s">
        <v>139</v>
      </c>
      <c r="Z721" s="88">
        <v>1</v>
      </c>
      <c r="AA721" s="96"/>
      <c r="AB721" s="57">
        <f t="shared" ref="AB721:AB784" si="182">IF(AND(T721&gt;1,T721&lt;=200000000),350000,IF(AND(T721&gt;200000000),750000))</f>
        <v>350000</v>
      </c>
      <c r="AC721" s="87">
        <f>IF(AND(T721&gt;1,T721&lt;=200000000),'[26]Data Base PAKAI (INPUT)'!$E$24,IF(AND(T721&gt;200000000),'[26]Data Base PAKAI (INPUT)'!$M$24))</f>
        <v>4</v>
      </c>
      <c r="AD721" s="87">
        <f>IF(AND(T721&gt;1,T721&lt;=200000000),'[26]Data Base PAKAI (INPUT)'!$F$24,IF(AND(T721&gt;200000000,T721&lt;=1000000000),'[26]Data Base PAKAI (INPUT)'!$V$24,IF(AND(T721&gt;1000000000),'[26]Data Base PAKAI (INPUT)'!$Z$24)))</f>
        <v>1</v>
      </c>
      <c r="AE721" s="87">
        <f t="shared" ref="AE721:AE784" si="183">AC721*AD721*$AE$5</f>
        <v>600000</v>
      </c>
      <c r="AF721" s="87">
        <f>IF(AND(T721&gt;1,T721&lt;=1000000000),'[26]Data Base PAKAI (INPUT)'!$E$25,IF(AND(T721&gt;1000000000,T721&lt;=5000000000),'[26]Data Base PAKAI (INPUT)'!$Y$25,IF(AND(T721&gt;5000000000,T721&lt;=10000000000),'[26]Data Base PAKAI (INPUT)'!$AG$25)))</f>
        <v>3</v>
      </c>
      <c r="AG721" s="87">
        <f>IF(AND(T721&gt;1,T721&lt;=100000000),'[26]Data Base PAKAI (INPUT)'!$F$25,IF(AND(T721&gt;100000000,T721&lt;=200000000),'[26]Data Base PAKAI (INPUT)'!$J$25,IF(AND(T721&gt;200000000,T721&lt;=250000000),'[26]Data Base PAKAI (INPUT)'!$N$25,IF(AND(T721&gt;250000000,T721&lt;=500000000),'[26]Data Base PAKAI (INPUT)'!$R$25,IF(AND(T721&gt;500000000,T721&lt;=1000000000),'[26]Data Base PAKAI (INPUT)'!$V$25,IF(AND(T721&gt;1000000000,T721&lt;=2500000000),'[26]Data Base PAKAI (INPUT)'!$Z$25,IF(AND(T721&gt;2500000000,T721&lt;=5000000000),'[26]Data Base PAKAI (INPUT)'!$AD$25,IF(AND(T721&gt;5000000000,T721&lt;=10000000000),'[26]Data Base PAKAI (INPUT)'!AH2194))))))))</f>
        <v>3</v>
      </c>
      <c r="AH721" s="87">
        <f t="shared" ref="AH721:AH784" si="184">AF721*AG721*$AH$5</f>
        <v>1350000</v>
      </c>
      <c r="AI721" s="87">
        <f t="shared" ref="AI721:AI784" si="185">IF(T721&lt;=4000000000,4%*T721,IF(T721&gt;4000000000,100000000))</f>
        <v>4000000</v>
      </c>
      <c r="AJ721" s="99">
        <f t="shared" ref="AJ721:AJ784" si="186">4%*T721</f>
        <v>4000000</v>
      </c>
      <c r="AK721" s="57"/>
      <c r="AL721" s="57">
        <f t="shared" ref="AL721:AL784" si="187">T721-AB721-AE721-AH721-AI721-AJ721-AK721</f>
        <v>89700000</v>
      </c>
    </row>
    <row r="722" spans="1:38" ht="43.5" thickBot="1" x14ac:dyDescent="0.3">
      <c r="A722" s="90"/>
      <c r="B722" s="90"/>
      <c r="C722" s="90"/>
      <c r="D722" s="90"/>
      <c r="E722" s="90"/>
      <c r="F722" s="90"/>
      <c r="G722" s="91"/>
      <c r="H722" s="91"/>
      <c r="I722" s="92"/>
      <c r="J722" s="110" t="s">
        <v>1412</v>
      </c>
      <c r="K722" s="92" t="s">
        <v>1424</v>
      </c>
      <c r="L722" s="92" t="e">
        <f>INDEX('[26]GELONDONGAN BM POKIR'!$D:$D,MATCH('KEGIATAN DBMSDA 2022'!K722,'[26]GELONDONGAN BM POKIR'!$D:$D,0))</f>
        <v>#N/A</v>
      </c>
      <c r="M722" s="92" t="str">
        <f t="shared" si="180"/>
        <v>Peningkatan Jalan jalan lokomotif utara rt 08 rw 21 kel pejuang kec medan satria, Kota Bekasi, Pejuang</v>
      </c>
      <c r="N722" s="92" t="e">
        <f>INDEX([26]!BARU_1[KELURAHAN],MATCH('KEGIATAN DBMSDA 2022'!K722,[26]!BARU_1[JUDUL],0))</f>
        <v>#REF!</v>
      </c>
      <c r="O722" s="93" t="s">
        <v>1840</v>
      </c>
      <c r="P722" s="127" t="s">
        <v>898</v>
      </c>
      <c r="Q722" s="94" t="e">
        <f>#REF!&amp;" "&amp;#REF!</f>
        <v>#REF!</v>
      </c>
      <c r="R722" s="95" t="s">
        <v>66</v>
      </c>
      <c r="S722" s="57"/>
      <c r="T722" s="57">
        <f t="shared" si="178"/>
        <v>100000000</v>
      </c>
      <c r="U722" s="96" t="str">
        <f t="shared" si="181"/>
        <v>PL</v>
      </c>
      <c r="V722" s="57">
        <v>100000000</v>
      </c>
      <c r="W722" s="128" t="s">
        <v>149</v>
      </c>
      <c r="X722" s="129" t="s">
        <v>150</v>
      </c>
      <c r="Y722" s="96" t="s">
        <v>139</v>
      </c>
      <c r="Z722" s="88">
        <v>1</v>
      </c>
      <c r="AA722" s="96"/>
      <c r="AB722" s="57">
        <f t="shared" si="182"/>
        <v>350000</v>
      </c>
      <c r="AC722" s="87">
        <f>IF(AND(T722&gt;1,T722&lt;=200000000),'[26]Data Base PAKAI (INPUT)'!$E$24,IF(AND(T722&gt;200000000),'[26]Data Base PAKAI (INPUT)'!$M$24))</f>
        <v>4</v>
      </c>
      <c r="AD722" s="87">
        <f>IF(AND(T722&gt;1,T722&lt;=200000000),'[26]Data Base PAKAI (INPUT)'!$F$24,IF(AND(T722&gt;200000000,T722&lt;=1000000000),'[26]Data Base PAKAI (INPUT)'!$V$24,IF(AND(T722&gt;1000000000),'[26]Data Base PAKAI (INPUT)'!$Z$24)))</f>
        <v>1</v>
      </c>
      <c r="AE722" s="87">
        <f t="shared" si="183"/>
        <v>600000</v>
      </c>
      <c r="AF722" s="87">
        <f>IF(AND(T722&gt;1,T722&lt;=1000000000),'[26]Data Base PAKAI (INPUT)'!$E$25,IF(AND(T722&gt;1000000000,T722&lt;=5000000000),'[26]Data Base PAKAI (INPUT)'!$Y$25,IF(AND(T722&gt;5000000000,T722&lt;=10000000000),'[26]Data Base PAKAI (INPUT)'!$AG$25)))</f>
        <v>3</v>
      </c>
      <c r="AG722" s="87">
        <f>IF(AND(T722&gt;1,T722&lt;=100000000),'[26]Data Base PAKAI (INPUT)'!$F$25,IF(AND(T722&gt;100000000,T722&lt;=200000000),'[26]Data Base PAKAI (INPUT)'!$J$25,IF(AND(T722&gt;200000000,T722&lt;=250000000),'[26]Data Base PAKAI (INPUT)'!$N$25,IF(AND(T722&gt;250000000,T722&lt;=500000000),'[26]Data Base PAKAI (INPUT)'!$R$25,IF(AND(T722&gt;500000000,T722&lt;=1000000000),'[26]Data Base PAKAI (INPUT)'!$V$25,IF(AND(T722&gt;1000000000,T722&lt;=2500000000),'[26]Data Base PAKAI (INPUT)'!$Z$25,IF(AND(T722&gt;2500000000,T722&lt;=5000000000),'[26]Data Base PAKAI (INPUT)'!$AD$25,IF(AND(T722&gt;5000000000,T722&lt;=10000000000),'[26]Data Base PAKAI (INPUT)'!AH2195))))))))</f>
        <v>3</v>
      </c>
      <c r="AH722" s="87">
        <f t="shared" si="184"/>
        <v>1350000</v>
      </c>
      <c r="AI722" s="87">
        <f t="shared" si="185"/>
        <v>4000000</v>
      </c>
      <c r="AJ722" s="99">
        <f t="shared" si="186"/>
        <v>4000000</v>
      </c>
      <c r="AK722" s="57"/>
      <c r="AL722" s="57">
        <f t="shared" si="187"/>
        <v>89700000</v>
      </c>
    </row>
    <row r="723" spans="1:38" ht="43.5" thickBot="1" x14ac:dyDescent="0.3">
      <c r="A723" s="90"/>
      <c r="B723" s="90"/>
      <c r="C723" s="90"/>
      <c r="D723" s="90"/>
      <c r="E723" s="90"/>
      <c r="F723" s="90"/>
      <c r="G723" s="91"/>
      <c r="H723" s="91"/>
      <c r="I723" s="92"/>
      <c r="J723" s="110" t="s">
        <v>1412</v>
      </c>
      <c r="K723" s="92" t="s">
        <v>1425</v>
      </c>
      <c r="L723" s="92" t="e">
        <f>INDEX('[26]GELONDONGAN BM POKIR'!$D:$D,MATCH('KEGIATAN DBMSDA 2022'!K723,'[26]GELONDONGAN BM POKIR'!$D:$D,0))</f>
        <v>#N/A</v>
      </c>
      <c r="M723" s="92" t="str">
        <f t="shared" si="180"/>
        <v>Peningkatan Jalan rt 08 rw 23 kel pejuang kec medan satria, Kota Bekasi, Medansatria, Pejuang</v>
      </c>
      <c r="N723" s="92" t="e">
        <f>INDEX([26]!BARU_1[KELURAHAN],MATCH('KEGIATAN DBMSDA 2022'!K723,[26]!BARU_1[JUDUL],0))</f>
        <v>#REF!</v>
      </c>
      <c r="O723" s="93" t="s">
        <v>1840</v>
      </c>
      <c r="P723" s="127" t="s">
        <v>664</v>
      </c>
      <c r="Q723" s="94" t="e">
        <f>#REF!&amp;" "&amp;#REF!</f>
        <v>#REF!</v>
      </c>
      <c r="R723" s="95" t="s">
        <v>66</v>
      </c>
      <c r="S723" s="57"/>
      <c r="T723" s="57">
        <f t="shared" si="178"/>
        <v>100000000</v>
      </c>
      <c r="U723" s="96" t="str">
        <f t="shared" si="181"/>
        <v>PL</v>
      </c>
      <c r="V723" s="57">
        <v>100000000</v>
      </c>
      <c r="W723" s="128" t="s">
        <v>149</v>
      </c>
      <c r="X723" s="129" t="s">
        <v>150</v>
      </c>
      <c r="Y723" s="96" t="s">
        <v>139</v>
      </c>
      <c r="Z723" s="88">
        <v>1</v>
      </c>
      <c r="AA723" s="96"/>
      <c r="AB723" s="57">
        <f t="shared" si="182"/>
        <v>350000</v>
      </c>
      <c r="AC723" s="87">
        <f>IF(AND(T723&gt;1,T723&lt;=200000000),'[26]Data Base PAKAI (INPUT)'!$E$24,IF(AND(T723&gt;200000000),'[26]Data Base PAKAI (INPUT)'!$M$24))</f>
        <v>4</v>
      </c>
      <c r="AD723" s="87">
        <f>IF(AND(T723&gt;1,T723&lt;=200000000),'[26]Data Base PAKAI (INPUT)'!$F$24,IF(AND(T723&gt;200000000,T723&lt;=1000000000),'[26]Data Base PAKAI (INPUT)'!$V$24,IF(AND(T723&gt;1000000000),'[26]Data Base PAKAI (INPUT)'!$Z$24)))</f>
        <v>1</v>
      </c>
      <c r="AE723" s="87">
        <f t="shared" si="183"/>
        <v>600000</v>
      </c>
      <c r="AF723" s="87">
        <f>IF(AND(T723&gt;1,T723&lt;=1000000000),'[26]Data Base PAKAI (INPUT)'!$E$25,IF(AND(T723&gt;1000000000,T723&lt;=5000000000),'[26]Data Base PAKAI (INPUT)'!$Y$25,IF(AND(T723&gt;5000000000,T723&lt;=10000000000),'[26]Data Base PAKAI (INPUT)'!$AG$25)))</f>
        <v>3</v>
      </c>
      <c r="AG723" s="87">
        <f>IF(AND(T723&gt;1,T723&lt;=100000000),'[26]Data Base PAKAI (INPUT)'!$F$25,IF(AND(T723&gt;100000000,T723&lt;=200000000),'[26]Data Base PAKAI (INPUT)'!$J$25,IF(AND(T723&gt;200000000,T723&lt;=250000000),'[26]Data Base PAKAI (INPUT)'!$N$25,IF(AND(T723&gt;250000000,T723&lt;=500000000),'[26]Data Base PAKAI (INPUT)'!$R$25,IF(AND(T723&gt;500000000,T723&lt;=1000000000),'[26]Data Base PAKAI (INPUT)'!$V$25,IF(AND(T723&gt;1000000000,T723&lt;=2500000000),'[26]Data Base PAKAI (INPUT)'!$Z$25,IF(AND(T723&gt;2500000000,T723&lt;=5000000000),'[26]Data Base PAKAI (INPUT)'!$AD$25,IF(AND(T723&gt;5000000000,T723&lt;=10000000000),'[26]Data Base PAKAI (INPUT)'!AH2196))))))))</f>
        <v>3</v>
      </c>
      <c r="AH723" s="87">
        <f t="shared" si="184"/>
        <v>1350000</v>
      </c>
      <c r="AI723" s="87">
        <f t="shared" si="185"/>
        <v>4000000</v>
      </c>
      <c r="AJ723" s="99">
        <f t="shared" si="186"/>
        <v>4000000</v>
      </c>
      <c r="AK723" s="57"/>
      <c r="AL723" s="57">
        <f t="shared" si="187"/>
        <v>89700000</v>
      </c>
    </row>
    <row r="724" spans="1:38" ht="43.5" thickBot="1" x14ac:dyDescent="0.3">
      <c r="A724" s="90"/>
      <c r="B724" s="90"/>
      <c r="C724" s="90"/>
      <c r="D724" s="90"/>
      <c r="E724" s="90"/>
      <c r="F724" s="90"/>
      <c r="G724" s="91"/>
      <c r="H724" s="91"/>
      <c r="I724" s="92"/>
      <c r="J724" s="110" t="s">
        <v>1412</v>
      </c>
      <c r="K724" s="92" t="s">
        <v>1426</v>
      </c>
      <c r="L724" s="92" t="e">
        <f>INDEX('[26]GELONDONGAN BM POKIR'!$D:$D,MATCH('KEGIATAN DBMSDA 2022'!K724,'[26]GELONDONGAN BM POKIR'!$D:$D,0))</f>
        <v>#N/A</v>
      </c>
      <c r="M724" s="92" t="str">
        <f t="shared" si="180"/>
        <v>Peningkatan Jalan blok C rt 3 rw 30 kel pejuang kec medan satria, Kota Bekasi, Medansatria, Pejuang</v>
      </c>
      <c r="N724" s="92" t="e">
        <f>INDEX([26]!BARU_1[KELURAHAN],MATCH('KEGIATAN DBMSDA 2022'!K724,[26]!BARU_1[JUDUL],0))</f>
        <v>#REF!</v>
      </c>
      <c r="O724" s="93" t="s">
        <v>1840</v>
      </c>
      <c r="P724" s="127" t="s">
        <v>229</v>
      </c>
      <c r="Q724" s="94" t="e">
        <f>#REF!&amp;" "&amp;#REF!</f>
        <v>#REF!</v>
      </c>
      <c r="R724" s="95" t="s">
        <v>66</v>
      </c>
      <c r="S724" s="57"/>
      <c r="T724" s="57">
        <f t="shared" si="178"/>
        <v>100000000</v>
      </c>
      <c r="U724" s="96" t="str">
        <f t="shared" si="181"/>
        <v>PL</v>
      </c>
      <c r="V724" s="57">
        <v>100000000</v>
      </c>
      <c r="W724" s="128" t="s">
        <v>149</v>
      </c>
      <c r="X724" s="129" t="s">
        <v>150</v>
      </c>
      <c r="Y724" s="96" t="s">
        <v>139</v>
      </c>
      <c r="Z724" s="88">
        <v>1</v>
      </c>
      <c r="AA724" s="96"/>
      <c r="AB724" s="57">
        <f t="shared" si="182"/>
        <v>350000</v>
      </c>
      <c r="AC724" s="87">
        <f>IF(AND(T724&gt;1,T724&lt;=200000000),'[26]Data Base PAKAI (INPUT)'!$E$24,IF(AND(T724&gt;200000000),'[26]Data Base PAKAI (INPUT)'!$M$24))</f>
        <v>4</v>
      </c>
      <c r="AD724" s="87">
        <f>IF(AND(T724&gt;1,T724&lt;=200000000),'[26]Data Base PAKAI (INPUT)'!$F$24,IF(AND(T724&gt;200000000,T724&lt;=1000000000),'[26]Data Base PAKAI (INPUT)'!$V$24,IF(AND(T724&gt;1000000000),'[26]Data Base PAKAI (INPUT)'!$Z$24)))</f>
        <v>1</v>
      </c>
      <c r="AE724" s="87">
        <f t="shared" si="183"/>
        <v>600000</v>
      </c>
      <c r="AF724" s="87">
        <f>IF(AND(T724&gt;1,T724&lt;=1000000000),'[26]Data Base PAKAI (INPUT)'!$E$25,IF(AND(T724&gt;1000000000,T724&lt;=5000000000),'[26]Data Base PAKAI (INPUT)'!$Y$25,IF(AND(T724&gt;5000000000,T724&lt;=10000000000),'[26]Data Base PAKAI (INPUT)'!$AG$25)))</f>
        <v>3</v>
      </c>
      <c r="AG724" s="87">
        <f>IF(AND(T724&gt;1,T724&lt;=100000000),'[26]Data Base PAKAI (INPUT)'!$F$25,IF(AND(T724&gt;100000000,T724&lt;=200000000),'[26]Data Base PAKAI (INPUT)'!$J$25,IF(AND(T724&gt;200000000,T724&lt;=250000000),'[26]Data Base PAKAI (INPUT)'!$N$25,IF(AND(T724&gt;250000000,T724&lt;=500000000),'[26]Data Base PAKAI (INPUT)'!$R$25,IF(AND(T724&gt;500000000,T724&lt;=1000000000),'[26]Data Base PAKAI (INPUT)'!$V$25,IF(AND(T724&gt;1000000000,T724&lt;=2500000000),'[26]Data Base PAKAI (INPUT)'!$Z$25,IF(AND(T724&gt;2500000000,T724&lt;=5000000000),'[26]Data Base PAKAI (INPUT)'!$AD$25,IF(AND(T724&gt;5000000000,T724&lt;=10000000000),'[26]Data Base PAKAI (INPUT)'!AH2197))))))))</f>
        <v>3</v>
      </c>
      <c r="AH724" s="87">
        <f t="shared" si="184"/>
        <v>1350000</v>
      </c>
      <c r="AI724" s="87">
        <f t="shared" si="185"/>
        <v>4000000</v>
      </c>
      <c r="AJ724" s="99">
        <f t="shared" si="186"/>
        <v>4000000</v>
      </c>
      <c r="AK724" s="57"/>
      <c r="AL724" s="57">
        <f t="shared" si="187"/>
        <v>89700000</v>
      </c>
    </row>
    <row r="725" spans="1:38" ht="43.5" thickBot="1" x14ac:dyDescent="0.3">
      <c r="A725" s="90"/>
      <c r="B725" s="90"/>
      <c r="C725" s="90"/>
      <c r="D725" s="90"/>
      <c r="E725" s="90"/>
      <c r="F725" s="90"/>
      <c r="G725" s="91"/>
      <c r="H725" s="91"/>
      <c r="I725" s="92"/>
      <c r="J725" s="110" t="s">
        <v>1412</v>
      </c>
      <c r="K725" s="92" t="s">
        <v>1427</v>
      </c>
      <c r="L725" s="92" t="e">
        <f>INDEX('[26]GELONDONGAN BM POKIR'!$D:$D,MATCH('KEGIATAN DBMSDA 2022'!K725,'[26]GELONDONGAN BM POKIR'!$D:$D,0))</f>
        <v>#N/A</v>
      </c>
      <c r="M725" s="92" t="str">
        <f t="shared" si="180"/>
        <v>Peningkatan Jalan blok D rt 5 rw 30 kel pejuang kec medan satria, Kota Bekasi, Medansatria, Pejuang</v>
      </c>
      <c r="N725" s="92" t="e">
        <f>INDEX([26]!BARU_1[KELURAHAN],MATCH('KEGIATAN DBMSDA 2022'!K725,[26]!BARU_1[JUDUL],0))</f>
        <v>#REF!</v>
      </c>
      <c r="O725" s="93" t="s">
        <v>1840</v>
      </c>
      <c r="P725" s="127" t="s">
        <v>239</v>
      </c>
      <c r="Q725" s="94" t="e">
        <f>#REF!&amp;" "&amp;#REF!</f>
        <v>#REF!</v>
      </c>
      <c r="R725" s="95" t="s">
        <v>66</v>
      </c>
      <c r="S725" s="57"/>
      <c r="T725" s="57">
        <f t="shared" si="178"/>
        <v>100000000</v>
      </c>
      <c r="U725" s="96" t="str">
        <f t="shared" si="181"/>
        <v>PL</v>
      </c>
      <c r="V725" s="57">
        <v>100000000</v>
      </c>
      <c r="W725" s="128" t="s">
        <v>149</v>
      </c>
      <c r="X725" s="129" t="s">
        <v>150</v>
      </c>
      <c r="Y725" s="96" t="s">
        <v>139</v>
      </c>
      <c r="Z725" s="88">
        <v>1</v>
      </c>
      <c r="AA725" s="96"/>
      <c r="AB725" s="57">
        <f t="shared" si="182"/>
        <v>350000</v>
      </c>
      <c r="AC725" s="87">
        <f>IF(AND(T725&gt;1,T725&lt;=200000000),'[26]Data Base PAKAI (INPUT)'!$E$24,IF(AND(T725&gt;200000000),'[26]Data Base PAKAI (INPUT)'!$M$24))</f>
        <v>4</v>
      </c>
      <c r="AD725" s="87">
        <f>IF(AND(T725&gt;1,T725&lt;=200000000),'[26]Data Base PAKAI (INPUT)'!$F$24,IF(AND(T725&gt;200000000,T725&lt;=1000000000),'[26]Data Base PAKAI (INPUT)'!$V$24,IF(AND(T725&gt;1000000000),'[26]Data Base PAKAI (INPUT)'!$Z$24)))</f>
        <v>1</v>
      </c>
      <c r="AE725" s="87">
        <f t="shared" si="183"/>
        <v>600000</v>
      </c>
      <c r="AF725" s="87">
        <f>IF(AND(T725&gt;1,T725&lt;=1000000000),'[26]Data Base PAKAI (INPUT)'!$E$25,IF(AND(T725&gt;1000000000,T725&lt;=5000000000),'[26]Data Base PAKAI (INPUT)'!$Y$25,IF(AND(T725&gt;5000000000,T725&lt;=10000000000),'[26]Data Base PAKAI (INPUT)'!$AG$25)))</f>
        <v>3</v>
      </c>
      <c r="AG725" s="87">
        <f>IF(AND(T725&gt;1,T725&lt;=100000000),'[26]Data Base PAKAI (INPUT)'!$F$25,IF(AND(T725&gt;100000000,T725&lt;=200000000),'[26]Data Base PAKAI (INPUT)'!$J$25,IF(AND(T725&gt;200000000,T725&lt;=250000000),'[26]Data Base PAKAI (INPUT)'!$N$25,IF(AND(T725&gt;250000000,T725&lt;=500000000),'[26]Data Base PAKAI (INPUT)'!$R$25,IF(AND(T725&gt;500000000,T725&lt;=1000000000),'[26]Data Base PAKAI (INPUT)'!$V$25,IF(AND(T725&gt;1000000000,T725&lt;=2500000000),'[26]Data Base PAKAI (INPUT)'!$Z$25,IF(AND(T725&gt;2500000000,T725&lt;=5000000000),'[26]Data Base PAKAI (INPUT)'!$AD$25,IF(AND(T725&gt;5000000000,T725&lt;=10000000000),'[26]Data Base PAKAI (INPUT)'!AH2198))))))))</f>
        <v>3</v>
      </c>
      <c r="AH725" s="87">
        <f t="shared" si="184"/>
        <v>1350000</v>
      </c>
      <c r="AI725" s="87">
        <f t="shared" si="185"/>
        <v>4000000</v>
      </c>
      <c r="AJ725" s="99">
        <f t="shared" si="186"/>
        <v>4000000</v>
      </c>
      <c r="AK725" s="57"/>
      <c r="AL725" s="57">
        <f t="shared" si="187"/>
        <v>89700000</v>
      </c>
    </row>
    <row r="726" spans="1:38" ht="43.5" thickBot="1" x14ac:dyDescent="0.3">
      <c r="A726" s="90"/>
      <c r="B726" s="90"/>
      <c r="C726" s="90"/>
      <c r="D726" s="90"/>
      <c r="E726" s="90"/>
      <c r="F726" s="90"/>
      <c r="G726" s="91"/>
      <c r="H726" s="91"/>
      <c r="I726" s="92"/>
      <c r="J726" s="110" t="s">
        <v>1412</v>
      </c>
      <c r="K726" s="92" t="s">
        <v>1428</v>
      </c>
      <c r="L726" s="92" t="e">
        <f>INDEX('[26]GELONDONGAN BM POKIR'!$D:$D,MATCH('KEGIATAN DBMSDA 2022'!K726,'[26]GELONDONGAN BM POKIR'!$D:$D,0))</f>
        <v>#N/A</v>
      </c>
      <c r="M726" s="92" t="str">
        <f t="shared" si="180"/>
        <v>Peningkatan Jalan jalan nusa indah 1 rt 06 rw 16 kel pejuang kec medan satria, Kota Bekasi, Medansatria, Pejuang</v>
      </c>
      <c r="N726" s="92" t="e">
        <f>INDEX([26]!BARU_1[KELURAHAN],MATCH('KEGIATAN DBMSDA 2022'!K726,[26]!BARU_1[JUDUL],0))</f>
        <v>#REF!</v>
      </c>
      <c r="O726" s="93" t="s">
        <v>1840</v>
      </c>
      <c r="P726" s="127" t="s">
        <v>289</v>
      </c>
      <c r="Q726" s="94" t="e">
        <f>#REF!&amp;" "&amp;#REF!</f>
        <v>#REF!</v>
      </c>
      <c r="R726" s="95" t="s">
        <v>66</v>
      </c>
      <c r="S726" s="57"/>
      <c r="T726" s="57">
        <f t="shared" si="178"/>
        <v>100000000</v>
      </c>
      <c r="U726" s="96" t="str">
        <f t="shared" si="181"/>
        <v>PL</v>
      </c>
      <c r="V726" s="57">
        <v>100000000</v>
      </c>
      <c r="W726" s="128" t="s">
        <v>149</v>
      </c>
      <c r="X726" s="129" t="s">
        <v>150</v>
      </c>
      <c r="Y726" s="96" t="s">
        <v>139</v>
      </c>
      <c r="Z726" s="88">
        <v>1</v>
      </c>
      <c r="AA726" s="96"/>
      <c r="AB726" s="57">
        <f t="shared" si="182"/>
        <v>350000</v>
      </c>
      <c r="AC726" s="87">
        <f>IF(AND(T726&gt;1,T726&lt;=200000000),'[26]Data Base PAKAI (INPUT)'!$E$24,IF(AND(T726&gt;200000000),'[26]Data Base PAKAI (INPUT)'!$M$24))</f>
        <v>4</v>
      </c>
      <c r="AD726" s="87">
        <f>IF(AND(T726&gt;1,T726&lt;=200000000),'[26]Data Base PAKAI (INPUT)'!$F$24,IF(AND(T726&gt;200000000,T726&lt;=1000000000),'[26]Data Base PAKAI (INPUT)'!$V$24,IF(AND(T726&gt;1000000000),'[26]Data Base PAKAI (INPUT)'!$Z$24)))</f>
        <v>1</v>
      </c>
      <c r="AE726" s="87">
        <f t="shared" si="183"/>
        <v>600000</v>
      </c>
      <c r="AF726" s="87">
        <f>IF(AND(T726&gt;1,T726&lt;=1000000000),'[26]Data Base PAKAI (INPUT)'!$E$25,IF(AND(T726&gt;1000000000,T726&lt;=5000000000),'[26]Data Base PAKAI (INPUT)'!$Y$25,IF(AND(T726&gt;5000000000,T726&lt;=10000000000),'[26]Data Base PAKAI (INPUT)'!$AG$25)))</f>
        <v>3</v>
      </c>
      <c r="AG726" s="87">
        <f>IF(AND(T726&gt;1,T726&lt;=100000000),'[26]Data Base PAKAI (INPUT)'!$F$25,IF(AND(T726&gt;100000000,T726&lt;=200000000),'[26]Data Base PAKAI (INPUT)'!$J$25,IF(AND(T726&gt;200000000,T726&lt;=250000000),'[26]Data Base PAKAI (INPUT)'!$N$25,IF(AND(T726&gt;250000000,T726&lt;=500000000),'[26]Data Base PAKAI (INPUT)'!$R$25,IF(AND(T726&gt;500000000,T726&lt;=1000000000),'[26]Data Base PAKAI (INPUT)'!$V$25,IF(AND(T726&gt;1000000000,T726&lt;=2500000000),'[26]Data Base PAKAI (INPUT)'!$Z$25,IF(AND(T726&gt;2500000000,T726&lt;=5000000000),'[26]Data Base PAKAI (INPUT)'!$AD$25,IF(AND(T726&gt;5000000000,T726&lt;=10000000000),'[26]Data Base PAKAI (INPUT)'!AH2203))))))))</f>
        <v>3</v>
      </c>
      <c r="AH726" s="87">
        <f t="shared" si="184"/>
        <v>1350000</v>
      </c>
      <c r="AI726" s="87">
        <f t="shared" si="185"/>
        <v>4000000</v>
      </c>
      <c r="AJ726" s="99">
        <f t="shared" si="186"/>
        <v>4000000</v>
      </c>
      <c r="AK726" s="57"/>
      <c r="AL726" s="57">
        <f t="shared" si="187"/>
        <v>89700000</v>
      </c>
    </row>
    <row r="727" spans="1:38" ht="43.5" thickBot="1" x14ac:dyDescent="0.3">
      <c r="A727" s="90"/>
      <c r="B727" s="90"/>
      <c r="C727" s="90"/>
      <c r="D727" s="90"/>
      <c r="E727" s="90"/>
      <c r="F727" s="90"/>
      <c r="G727" s="91"/>
      <c r="H727" s="91"/>
      <c r="I727" s="92"/>
      <c r="J727" s="110" t="s">
        <v>1412</v>
      </c>
      <c r="K727" s="92" t="s">
        <v>1429</v>
      </c>
      <c r="L727" s="92" t="e">
        <f>INDEX('[26]GELONDONGAN BM POKIR'!$D:$D,MATCH('KEGIATAN DBMSDA 2022'!K727,'[26]GELONDONGAN BM POKIR'!$D:$D,0))</f>
        <v>#N/A</v>
      </c>
      <c r="M727" s="92" t="str">
        <f t="shared" si="180"/>
        <v>Peningkatan Jalan RT.008 Rw 02 Kel.Pengasinan, Kota Bekasi, Rawalumbu, Pengasinan</v>
      </c>
      <c r="N727" s="92" t="e">
        <f>INDEX([26]!BARU_1[KELURAHAN],MATCH('KEGIATAN DBMSDA 2022'!K727,[26]!BARU_1[JUDUL],0))</f>
        <v>#REF!</v>
      </c>
      <c r="O727" s="93" t="s">
        <v>735</v>
      </c>
      <c r="P727" s="127" t="s">
        <v>314</v>
      </c>
      <c r="Q727" s="94" t="e">
        <f>#REF!&amp;" "&amp;#REF!</f>
        <v>#REF!</v>
      </c>
      <c r="R727" s="95" t="s">
        <v>66</v>
      </c>
      <c r="S727" s="57"/>
      <c r="T727" s="57">
        <f t="shared" si="178"/>
        <v>200000000</v>
      </c>
      <c r="U727" s="96" t="str">
        <f t="shared" si="181"/>
        <v>PL</v>
      </c>
      <c r="V727" s="57">
        <v>200000000</v>
      </c>
      <c r="W727" s="128" t="s">
        <v>586</v>
      </c>
      <c r="X727" s="129" t="s">
        <v>150</v>
      </c>
      <c r="Y727" s="96" t="s">
        <v>139</v>
      </c>
      <c r="Z727" s="88">
        <v>1</v>
      </c>
      <c r="AA727" s="96"/>
      <c r="AB727" s="57">
        <f t="shared" si="182"/>
        <v>350000</v>
      </c>
      <c r="AC727" s="87">
        <f>IF(AND(T727&gt;1,T727&lt;=200000000),'[26]Data Base PAKAI (INPUT)'!$E$24,IF(AND(T727&gt;200000000),'[26]Data Base PAKAI (INPUT)'!$M$24))</f>
        <v>4</v>
      </c>
      <c r="AD727" s="87">
        <f>IF(AND(T727&gt;1,T727&lt;=200000000),'[26]Data Base PAKAI (INPUT)'!$F$24,IF(AND(T727&gt;200000000,T727&lt;=1000000000),'[26]Data Base PAKAI (INPUT)'!$V$24,IF(AND(T727&gt;1000000000),'[26]Data Base PAKAI (INPUT)'!$Z$24)))</f>
        <v>1</v>
      </c>
      <c r="AE727" s="87">
        <f t="shared" si="183"/>
        <v>600000</v>
      </c>
      <c r="AF727" s="87">
        <f>IF(AND(T727&gt;1,T727&lt;=1000000000),'[26]Data Base PAKAI (INPUT)'!$E$25,IF(AND(T727&gt;1000000000,T727&lt;=5000000000),'[26]Data Base PAKAI (INPUT)'!$Y$25,IF(AND(T727&gt;5000000000,T727&lt;=10000000000),'[26]Data Base PAKAI (INPUT)'!$AG$25)))</f>
        <v>3</v>
      </c>
      <c r="AG727" s="87">
        <f>IF(AND(T727&gt;1,T727&lt;=100000000),'[26]Data Base PAKAI (INPUT)'!$F$25,IF(AND(T727&gt;100000000,T727&lt;=200000000),'[26]Data Base PAKAI (INPUT)'!$J$25,IF(AND(T727&gt;200000000,T727&lt;=250000000),'[26]Data Base PAKAI (INPUT)'!$N$25,IF(AND(T727&gt;250000000,T727&lt;=500000000),'[26]Data Base PAKAI (INPUT)'!$R$25,IF(AND(T727&gt;500000000,T727&lt;=1000000000),'[26]Data Base PAKAI (INPUT)'!$V$25,IF(AND(T727&gt;1000000000,T727&lt;=2500000000),'[26]Data Base PAKAI (INPUT)'!$Z$25,IF(AND(T727&gt;2500000000,T727&lt;=5000000000),'[26]Data Base PAKAI (INPUT)'!$AD$25,IF(AND(T727&gt;5000000000,T727&lt;=10000000000),'[26]Data Base PAKAI (INPUT)'!AH2205))))))))</f>
        <v>4</v>
      </c>
      <c r="AH727" s="87">
        <f t="shared" si="184"/>
        <v>1800000</v>
      </c>
      <c r="AI727" s="87">
        <f t="shared" si="185"/>
        <v>8000000</v>
      </c>
      <c r="AJ727" s="99">
        <f t="shared" si="186"/>
        <v>8000000</v>
      </c>
      <c r="AK727" s="57"/>
      <c r="AL727" s="57">
        <f t="shared" si="187"/>
        <v>181250000</v>
      </c>
    </row>
    <row r="728" spans="1:38" ht="43.5" thickBot="1" x14ac:dyDescent="0.3">
      <c r="A728" s="90"/>
      <c r="B728" s="90"/>
      <c r="C728" s="90"/>
      <c r="D728" s="90"/>
      <c r="E728" s="90"/>
      <c r="F728" s="90"/>
      <c r="G728" s="91"/>
      <c r="H728" s="91"/>
      <c r="I728" s="92"/>
      <c r="J728" s="110" t="s">
        <v>1412</v>
      </c>
      <c r="K728" s="92" t="s">
        <v>1430</v>
      </c>
      <c r="L728" s="92" t="e">
        <f>INDEX('[26]GELONDONGAN BM POKIR'!$D:$D,MATCH('KEGIATAN DBMSDA 2022'!K728,'[26]GELONDONGAN BM POKIR'!$D:$D,0))</f>
        <v>#N/A</v>
      </c>
      <c r="M728" s="92" t="str">
        <f t="shared" si="180"/>
        <v>Peningkatan Jalan Rt.003/017 Kp.Pengasinan, Kota Bekasi, Rawalumbu, Pengasinan</v>
      </c>
      <c r="N728" s="92" t="e">
        <f>INDEX([26]!BARU_1[KELURAHAN],MATCH('KEGIATAN DBMSDA 2022'!K728,[26]!BARU_1[JUDUL],0))</f>
        <v>#REF!</v>
      </c>
      <c r="O728" s="93" t="s">
        <v>735</v>
      </c>
      <c r="P728" s="127" t="s">
        <v>375</v>
      </c>
      <c r="Q728" s="94" t="e">
        <f>#REF!&amp;" "&amp;#REF!</f>
        <v>#REF!</v>
      </c>
      <c r="R728" s="95" t="s">
        <v>66</v>
      </c>
      <c r="S728" s="57"/>
      <c r="T728" s="57">
        <f t="shared" ref="T728:T791" si="188">V728+S728</f>
        <v>100000000</v>
      </c>
      <c r="U728" s="96" t="str">
        <f t="shared" si="181"/>
        <v>PL</v>
      </c>
      <c r="V728" s="57">
        <v>100000000</v>
      </c>
      <c r="W728" s="128" t="s">
        <v>586</v>
      </c>
      <c r="X728" s="129" t="s">
        <v>150</v>
      </c>
      <c r="Y728" s="96" t="s">
        <v>139</v>
      </c>
      <c r="Z728" s="88">
        <v>1</v>
      </c>
      <c r="AA728" s="96"/>
      <c r="AB728" s="57">
        <f t="shared" si="182"/>
        <v>350000</v>
      </c>
      <c r="AC728" s="87">
        <f>IF(AND(T728&gt;1,T728&lt;=200000000),'[26]Data Base PAKAI (INPUT)'!$E$24,IF(AND(T728&gt;200000000),'[26]Data Base PAKAI (INPUT)'!$M$24))</f>
        <v>4</v>
      </c>
      <c r="AD728" s="87">
        <f>IF(AND(T728&gt;1,T728&lt;=200000000),'[26]Data Base PAKAI (INPUT)'!$F$24,IF(AND(T728&gt;200000000,T728&lt;=1000000000),'[26]Data Base PAKAI (INPUT)'!$V$24,IF(AND(T728&gt;1000000000),'[26]Data Base PAKAI (INPUT)'!$Z$24)))</f>
        <v>1</v>
      </c>
      <c r="AE728" s="87">
        <f t="shared" si="183"/>
        <v>600000</v>
      </c>
      <c r="AF728" s="87">
        <f>IF(AND(T728&gt;1,T728&lt;=1000000000),'[26]Data Base PAKAI (INPUT)'!$E$25,IF(AND(T728&gt;1000000000,T728&lt;=5000000000),'[26]Data Base PAKAI (INPUT)'!$Y$25,IF(AND(T728&gt;5000000000,T728&lt;=10000000000),'[26]Data Base PAKAI (INPUT)'!$AG$25)))</f>
        <v>3</v>
      </c>
      <c r="AG728" s="87">
        <f>IF(AND(T728&gt;1,T728&lt;=100000000),'[26]Data Base PAKAI (INPUT)'!$F$25,IF(AND(T728&gt;100000000,T728&lt;=200000000),'[26]Data Base PAKAI (INPUT)'!$J$25,IF(AND(T728&gt;200000000,T728&lt;=250000000),'[26]Data Base PAKAI (INPUT)'!$N$25,IF(AND(T728&gt;250000000,T728&lt;=500000000),'[26]Data Base PAKAI (INPUT)'!$R$25,IF(AND(T728&gt;500000000,T728&lt;=1000000000),'[26]Data Base PAKAI (INPUT)'!$V$25,IF(AND(T728&gt;1000000000,T728&lt;=2500000000),'[26]Data Base PAKAI (INPUT)'!$Z$25,IF(AND(T728&gt;2500000000,T728&lt;=5000000000),'[26]Data Base PAKAI (INPUT)'!$AD$25,IF(AND(T728&gt;5000000000,T728&lt;=10000000000),'[26]Data Base PAKAI (INPUT)'!AH2206))))))))</f>
        <v>3</v>
      </c>
      <c r="AH728" s="87">
        <f t="shared" si="184"/>
        <v>1350000</v>
      </c>
      <c r="AI728" s="87">
        <f t="shared" si="185"/>
        <v>4000000</v>
      </c>
      <c r="AJ728" s="99">
        <f t="shared" si="186"/>
        <v>4000000</v>
      </c>
      <c r="AK728" s="57"/>
      <c r="AL728" s="57">
        <f t="shared" si="187"/>
        <v>89700000</v>
      </c>
    </row>
    <row r="729" spans="1:38" ht="43.5" thickBot="1" x14ac:dyDescent="0.3">
      <c r="A729" s="90"/>
      <c r="B729" s="90"/>
      <c r="C729" s="90"/>
      <c r="D729" s="90"/>
      <c r="E729" s="90"/>
      <c r="F729" s="90"/>
      <c r="G729" s="91"/>
      <c r="H729" s="91"/>
      <c r="I729" s="92"/>
      <c r="J729" s="110" t="s">
        <v>1412</v>
      </c>
      <c r="K729" s="92" t="s">
        <v>1431</v>
      </c>
      <c r="L729" s="92" t="e">
        <f>INDEX('[26]GELONDONGAN BM POKIR'!$D:$D,MATCH('KEGIATAN DBMSDA 2022'!K729,'[26]GELONDONGAN BM POKIR'!$D:$D,0))</f>
        <v>#N/A</v>
      </c>
      <c r="M729" s="92" t="str">
        <f t="shared" si="180"/>
        <v>Peningkatan Jalan Pengaspalan jalan Assyafiiyah RT 01,03 dan 04 RW 07 Kelurahan Jatisari</v>
      </c>
      <c r="N729" s="92" t="e">
        <f>INDEX([26]!BARU_1[KELURAHAN],MATCH('KEGIATAN DBMSDA 2022'!K729,[26]!BARU_1[JUDUL],0))</f>
        <v>#REF!</v>
      </c>
      <c r="O729" s="93" t="s">
        <v>124</v>
      </c>
      <c r="P729" s="127" t="s">
        <v>1432</v>
      </c>
      <c r="Q729" s="94" t="e">
        <f>#REF!&amp;" "&amp;#REF!</f>
        <v>#REF!</v>
      </c>
      <c r="R729" s="95" t="s">
        <v>66</v>
      </c>
      <c r="S729" s="57"/>
      <c r="T729" s="57">
        <f t="shared" si="188"/>
        <v>90000000</v>
      </c>
      <c r="U729" s="96" t="str">
        <f t="shared" si="181"/>
        <v>PL</v>
      </c>
      <c r="V729" s="57">
        <v>90000000</v>
      </c>
      <c r="W729" s="128" t="s">
        <v>602</v>
      </c>
      <c r="X729" s="129" t="s">
        <v>150</v>
      </c>
      <c r="Y729" s="96" t="s">
        <v>139</v>
      </c>
      <c r="Z729" s="88">
        <v>1</v>
      </c>
      <c r="AA729" s="96"/>
      <c r="AB729" s="57">
        <f t="shared" si="182"/>
        <v>350000</v>
      </c>
      <c r="AC729" s="87">
        <f>IF(AND(T729&gt;1,T729&lt;=200000000),'[26]Data Base PAKAI (INPUT)'!$E$24,IF(AND(T729&gt;200000000),'[26]Data Base PAKAI (INPUT)'!$M$24))</f>
        <v>4</v>
      </c>
      <c r="AD729" s="87">
        <f>IF(AND(T729&gt;1,T729&lt;=200000000),'[26]Data Base PAKAI (INPUT)'!$F$24,IF(AND(T729&gt;200000000,T729&lt;=1000000000),'[26]Data Base PAKAI (INPUT)'!$V$24,IF(AND(T729&gt;1000000000),'[26]Data Base PAKAI (INPUT)'!$Z$24)))</f>
        <v>1</v>
      </c>
      <c r="AE729" s="87">
        <f t="shared" si="183"/>
        <v>600000</v>
      </c>
      <c r="AF729" s="87">
        <f>IF(AND(T729&gt;1,T729&lt;=1000000000),'[26]Data Base PAKAI (INPUT)'!$E$25,IF(AND(T729&gt;1000000000,T729&lt;=5000000000),'[26]Data Base PAKAI (INPUT)'!$Y$25,IF(AND(T729&gt;5000000000,T729&lt;=10000000000),'[26]Data Base PAKAI (INPUT)'!$AG$25)))</f>
        <v>3</v>
      </c>
      <c r="AG729" s="87">
        <f>IF(AND(T729&gt;1,T729&lt;=100000000),'[26]Data Base PAKAI (INPUT)'!$F$25,IF(AND(T729&gt;100000000,T729&lt;=200000000),'[26]Data Base PAKAI (INPUT)'!$J$25,IF(AND(T729&gt;200000000,T729&lt;=250000000),'[26]Data Base PAKAI (INPUT)'!$N$25,IF(AND(T729&gt;250000000,T729&lt;=500000000),'[26]Data Base PAKAI (INPUT)'!$R$25,IF(AND(T729&gt;500000000,T729&lt;=1000000000),'[26]Data Base PAKAI (INPUT)'!$V$25,IF(AND(T729&gt;1000000000,T729&lt;=2500000000),'[26]Data Base PAKAI (INPUT)'!$Z$25,IF(AND(T729&gt;2500000000,T729&lt;=5000000000),'[26]Data Base PAKAI (INPUT)'!$AD$25,IF(AND(T729&gt;5000000000,T729&lt;=10000000000),'[26]Data Base PAKAI (INPUT)'!AH2209))))))))</f>
        <v>3</v>
      </c>
      <c r="AH729" s="87">
        <f t="shared" si="184"/>
        <v>1350000</v>
      </c>
      <c r="AI729" s="87">
        <f t="shared" si="185"/>
        <v>3600000</v>
      </c>
      <c r="AJ729" s="99">
        <f t="shared" si="186"/>
        <v>3600000</v>
      </c>
      <c r="AK729" s="57"/>
      <c r="AL729" s="57">
        <f t="shared" si="187"/>
        <v>80500000</v>
      </c>
    </row>
    <row r="730" spans="1:38" ht="43.5" thickBot="1" x14ac:dyDescent="0.3">
      <c r="A730" s="90"/>
      <c r="B730" s="90"/>
      <c r="C730" s="90"/>
      <c r="D730" s="90"/>
      <c r="E730" s="90"/>
      <c r="F730" s="90"/>
      <c r="G730" s="91"/>
      <c r="H730" s="91"/>
      <c r="I730" s="92"/>
      <c r="J730" s="110" t="s">
        <v>1412</v>
      </c>
      <c r="K730" s="92" t="s">
        <v>1433</v>
      </c>
      <c r="L730" s="92" t="e">
        <f>INDEX('[26]GELONDONGAN BM POKIR'!$D:$D,MATCH('KEGIATAN DBMSDA 2022'!K730,'[26]GELONDONGAN BM POKIR'!$D:$D,0))</f>
        <v>#N/A</v>
      </c>
      <c r="M730" s="92" t="str">
        <f t="shared" si="180"/>
        <v>Peningkatan Jalan Pengaspalan jalan Seri RT 01 dan 02 RW 07 Kelurahan Jatisari</v>
      </c>
      <c r="N730" s="92" t="e">
        <f>INDEX([26]!BARU_1[KELURAHAN],MATCH('KEGIATAN DBMSDA 2022'!K730,[26]!BARU_1[JUDUL],0))</f>
        <v>#REF!</v>
      </c>
      <c r="O730" s="93" t="s">
        <v>124</v>
      </c>
      <c r="P730" s="127" t="s">
        <v>1434</v>
      </c>
      <c r="Q730" s="94" t="e">
        <f>#REF!&amp;" "&amp;#REF!</f>
        <v>#REF!</v>
      </c>
      <c r="R730" s="95" t="s">
        <v>66</v>
      </c>
      <c r="S730" s="57"/>
      <c r="T730" s="57">
        <f t="shared" si="188"/>
        <v>90000000</v>
      </c>
      <c r="U730" s="96" t="str">
        <f t="shared" si="181"/>
        <v>PL</v>
      </c>
      <c r="V730" s="57">
        <v>90000000</v>
      </c>
      <c r="W730" s="128" t="s">
        <v>602</v>
      </c>
      <c r="X730" s="129" t="s">
        <v>150</v>
      </c>
      <c r="Y730" s="96" t="s">
        <v>139</v>
      </c>
      <c r="Z730" s="88">
        <v>1</v>
      </c>
      <c r="AA730" s="96"/>
      <c r="AB730" s="57">
        <f t="shared" si="182"/>
        <v>350000</v>
      </c>
      <c r="AC730" s="87">
        <f>IF(AND(T730&gt;1,T730&lt;=200000000),'[26]Data Base PAKAI (INPUT)'!$E$24,IF(AND(T730&gt;200000000),'[26]Data Base PAKAI (INPUT)'!$M$24))</f>
        <v>4</v>
      </c>
      <c r="AD730" s="87">
        <f>IF(AND(T730&gt;1,T730&lt;=200000000),'[26]Data Base PAKAI (INPUT)'!$F$24,IF(AND(T730&gt;200000000,T730&lt;=1000000000),'[26]Data Base PAKAI (INPUT)'!$V$24,IF(AND(T730&gt;1000000000),'[26]Data Base PAKAI (INPUT)'!$Z$24)))</f>
        <v>1</v>
      </c>
      <c r="AE730" s="87">
        <f t="shared" si="183"/>
        <v>600000</v>
      </c>
      <c r="AF730" s="87">
        <f>IF(AND(T730&gt;1,T730&lt;=1000000000),'[26]Data Base PAKAI (INPUT)'!$E$25,IF(AND(T730&gt;1000000000,T730&lt;=5000000000),'[26]Data Base PAKAI (INPUT)'!$Y$25,IF(AND(T730&gt;5000000000,T730&lt;=10000000000),'[26]Data Base PAKAI (INPUT)'!$AG$25)))</f>
        <v>3</v>
      </c>
      <c r="AG730" s="87">
        <f>IF(AND(T730&gt;1,T730&lt;=100000000),'[26]Data Base PAKAI (INPUT)'!$F$25,IF(AND(T730&gt;100000000,T730&lt;=200000000),'[26]Data Base PAKAI (INPUT)'!$J$25,IF(AND(T730&gt;200000000,T730&lt;=250000000),'[26]Data Base PAKAI (INPUT)'!$N$25,IF(AND(T730&gt;250000000,T730&lt;=500000000),'[26]Data Base PAKAI (INPUT)'!$R$25,IF(AND(T730&gt;500000000,T730&lt;=1000000000),'[26]Data Base PAKAI (INPUT)'!$V$25,IF(AND(T730&gt;1000000000,T730&lt;=2500000000),'[26]Data Base PAKAI (INPUT)'!$Z$25,IF(AND(T730&gt;2500000000,T730&lt;=5000000000),'[26]Data Base PAKAI (INPUT)'!$AD$25,IF(AND(T730&gt;5000000000,T730&lt;=10000000000),'[26]Data Base PAKAI (INPUT)'!AH2210))))))))</f>
        <v>3</v>
      </c>
      <c r="AH730" s="87">
        <f t="shared" si="184"/>
        <v>1350000</v>
      </c>
      <c r="AI730" s="87">
        <f t="shared" si="185"/>
        <v>3600000</v>
      </c>
      <c r="AJ730" s="99">
        <f t="shared" si="186"/>
        <v>3600000</v>
      </c>
      <c r="AK730" s="57"/>
      <c r="AL730" s="57">
        <f t="shared" si="187"/>
        <v>80500000</v>
      </c>
    </row>
    <row r="731" spans="1:38" ht="43.5" thickBot="1" x14ac:dyDescent="0.3">
      <c r="A731" s="90"/>
      <c r="B731" s="90"/>
      <c r="C731" s="90"/>
      <c r="D731" s="90"/>
      <c r="E731" s="90"/>
      <c r="F731" s="90"/>
      <c r="G731" s="91"/>
      <c r="H731" s="91"/>
      <c r="I731" s="92"/>
      <c r="J731" s="110" t="s">
        <v>1412</v>
      </c>
      <c r="K731" s="92" t="s">
        <v>1435</v>
      </c>
      <c r="L731" s="92" t="e">
        <f>INDEX('[26]GELONDONGAN BM POKIR'!$D:$D,MATCH('KEGIATAN DBMSDA 2022'!K731,'[26]GELONDONGAN BM POKIR'!$D:$D,0))</f>
        <v>#N/A</v>
      </c>
      <c r="M731" s="92" t="str">
        <f t="shared" si="180"/>
        <v>Peningkatan Jalan Pengecoran jalan Nawar RT 06 RW 02 Kelurahan Jatiluhur</v>
      </c>
      <c r="N731" s="92" t="e">
        <f>INDEX([26]!BARU_1[KELURAHAN],MATCH('KEGIATAN DBMSDA 2022'!K731,[26]!BARU_1[JUDUL],0))</f>
        <v>#REF!</v>
      </c>
      <c r="O731" s="93" t="s">
        <v>124</v>
      </c>
      <c r="P731" s="127" t="s">
        <v>611</v>
      </c>
      <c r="Q731" s="94" t="e">
        <f>#REF!&amp;" "&amp;#REF!</f>
        <v>#REF!</v>
      </c>
      <c r="R731" s="95" t="s">
        <v>66</v>
      </c>
      <c r="S731" s="57"/>
      <c r="T731" s="57">
        <f t="shared" si="188"/>
        <v>90000000</v>
      </c>
      <c r="U731" s="96" t="str">
        <f t="shared" si="181"/>
        <v>PL</v>
      </c>
      <c r="V731" s="57">
        <v>90000000</v>
      </c>
      <c r="W731" s="128" t="s">
        <v>602</v>
      </c>
      <c r="X731" s="129" t="s">
        <v>150</v>
      </c>
      <c r="Y731" s="96" t="s">
        <v>139</v>
      </c>
      <c r="Z731" s="88">
        <v>1</v>
      </c>
      <c r="AA731" s="96"/>
      <c r="AB731" s="57">
        <f t="shared" si="182"/>
        <v>350000</v>
      </c>
      <c r="AC731" s="87">
        <f>IF(AND(T731&gt;1,T731&lt;=200000000),'[26]Data Base PAKAI (INPUT)'!$E$24,IF(AND(T731&gt;200000000),'[26]Data Base PAKAI (INPUT)'!$M$24))</f>
        <v>4</v>
      </c>
      <c r="AD731" s="87">
        <f>IF(AND(T731&gt;1,T731&lt;=200000000),'[26]Data Base PAKAI (INPUT)'!$F$24,IF(AND(T731&gt;200000000,T731&lt;=1000000000),'[26]Data Base PAKAI (INPUT)'!$V$24,IF(AND(T731&gt;1000000000),'[26]Data Base PAKAI (INPUT)'!$Z$24)))</f>
        <v>1</v>
      </c>
      <c r="AE731" s="87">
        <f t="shared" si="183"/>
        <v>600000</v>
      </c>
      <c r="AF731" s="87">
        <f>IF(AND(T731&gt;1,T731&lt;=1000000000),'[26]Data Base PAKAI (INPUT)'!$E$25,IF(AND(T731&gt;1000000000,T731&lt;=5000000000),'[26]Data Base PAKAI (INPUT)'!$Y$25,IF(AND(T731&gt;5000000000,T731&lt;=10000000000),'[26]Data Base PAKAI (INPUT)'!$AG$25)))</f>
        <v>3</v>
      </c>
      <c r="AG731" s="87">
        <f>IF(AND(T731&gt;1,T731&lt;=100000000),'[26]Data Base PAKAI (INPUT)'!$F$25,IF(AND(T731&gt;100000000,T731&lt;=200000000),'[26]Data Base PAKAI (INPUT)'!$J$25,IF(AND(T731&gt;200000000,T731&lt;=250000000),'[26]Data Base PAKAI (INPUT)'!$N$25,IF(AND(T731&gt;250000000,T731&lt;=500000000),'[26]Data Base PAKAI (INPUT)'!$R$25,IF(AND(T731&gt;500000000,T731&lt;=1000000000),'[26]Data Base PAKAI (INPUT)'!$V$25,IF(AND(T731&gt;1000000000,T731&lt;=2500000000),'[26]Data Base PAKAI (INPUT)'!$Z$25,IF(AND(T731&gt;2500000000,T731&lt;=5000000000),'[26]Data Base PAKAI (INPUT)'!$AD$25,IF(AND(T731&gt;5000000000,T731&lt;=10000000000),'[26]Data Base PAKAI (INPUT)'!AH2211))))))))</f>
        <v>3</v>
      </c>
      <c r="AH731" s="87">
        <f t="shared" si="184"/>
        <v>1350000</v>
      </c>
      <c r="AI731" s="87">
        <f t="shared" si="185"/>
        <v>3600000</v>
      </c>
      <c r="AJ731" s="99">
        <f t="shared" si="186"/>
        <v>3600000</v>
      </c>
      <c r="AK731" s="57"/>
      <c r="AL731" s="57">
        <f t="shared" si="187"/>
        <v>80500000</v>
      </c>
    </row>
    <row r="732" spans="1:38" ht="43.5" thickBot="1" x14ac:dyDescent="0.3">
      <c r="A732" s="90"/>
      <c r="B732" s="90"/>
      <c r="C732" s="90"/>
      <c r="D732" s="90"/>
      <c r="E732" s="90"/>
      <c r="F732" s="90"/>
      <c r="G732" s="91"/>
      <c r="H732" s="91"/>
      <c r="I732" s="92"/>
      <c r="J732" s="110" t="s">
        <v>1412</v>
      </c>
      <c r="K732" s="92" t="s">
        <v>1436</v>
      </c>
      <c r="L732" s="92" t="e">
        <f>INDEX('[26]GELONDONGAN BM POKIR'!$D:$D,MATCH('KEGIATAN DBMSDA 2022'!K732,'[26]GELONDONGAN BM POKIR'!$D:$D,0))</f>
        <v>#N/A</v>
      </c>
      <c r="M732" s="92" t="str">
        <f t="shared" si="180"/>
        <v>Peningkatan Jalan Pengecoran jalan Sinar Asih II RT 02 RW 08 Kelurahan Jatiasih</v>
      </c>
      <c r="N732" s="92" t="e">
        <f>INDEX([26]!BARU_1[KELURAHAN],MATCH('KEGIATAN DBMSDA 2022'!K732,[26]!BARU_1[JUDUL],0))</f>
        <v>#REF!</v>
      </c>
      <c r="O732" s="93" t="s">
        <v>124</v>
      </c>
      <c r="P732" s="127" t="s">
        <v>605</v>
      </c>
      <c r="Q732" s="94" t="e">
        <f>#REF!&amp;" "&amp;#REF!</f>
        <v>#REF!</v>
      </c>
      <c r="R732" s="95" t="s">
        <v>66</v>
      </c>
      <c r="S732" s="57"/>
      <c r="T732" s="57">
        <f t="shared" si="188"/>
        <v>90000000</v>
      </c>
      <c r="U732" s="96" t="str">
        <f t="shared" si="181"/>
        <v>PL</v>
      </c>
      <c r="V732" s="57">
        <v>90000000</v>
      </c>
      <c r="W732" s="128" t="s">
        <v>602</v>
      </c>
      <c r="X732" s="129" t="s">
        <v>150</v>
      </c>
      <c r="Y732" s="96" t="s">
        <v>139</v>
      </c>
      <c r="Z732" s="88">
        <v>1</v>
      </c>
      <c r="AA732" s="96"/>
      <c r="AB732" s="57">
        <f t="shared" si="182"/>
        <v>350000</v>
      </c>
      <c r="AC732" s="87">
        <f>IF(AND(T732&gt;1,T732&lt;=200000000),'[26]Data Base PAKAI (INPUT)'!$E$24,IF(AND(T732&gt;200000000),'[26]Data Base PAKAI (INPUT)'!$M$24))</f>
        <v>4</v>
      </c>
      <c r="AD732" s="87">
        <f>IF(AND(T732&gt;1,T732&lt;=200000000),'[26]Data Base PAKAI (INPUT)'!$F$24,IF(AND(T732&gt;200000000,T732&lt;=1000000000),'[26]Data Base PAKAI (INPUT)'!$V$24,IF(AND(T732&gt;1000000000),'[26]Data Base PAKAI (INPUT)'!$Z$24)))</f>
        <v>1</v>
      </c>
      <c r="AE732" s="87">
        <f t="shared" si="183"/>
        <v>600000</v>
      </c>
      <c r="AF732" s="87">
        <f>IF(AND(T732&gt;1,T732&lt;=1000000000),'[26]Data Base PAKAI (INPUT)'!$E$25,IF(AND(T732&gt;1000000000,T732&lt;=5000000000),'[26]Data Base PAKAI (INPUT)'!$Y$25,IF(AND(T732&gt;5000000000,T732&lt;=10000000000),'[26]Data Base PAKAI (INPUT)'!$AG$25)))</f>
        <v>3</v>
      </c>
      <c r="AG732" s="87">
        <f>IF(AND(T732&gt;1,T732&lt;=100000000),'[26]Data Base PAKAI (INPUT)'!$F$25,IF(AND(T732&gt;100000000,T732&lt;=200000000),'[26]Data Base PAKAI (INPUT)'!$J$25,IF(AND(T732&gt;200000000,T732&lt;=250000000),'[26]Data Base PAKAI (INPUT)'!$N$25,IF(AND(T732&gt;250000000,T732&lt;=500000000),'[26]Data Base PAKAI (INPUT)'!$R$25,IF(AND(T732&gt;500000000,T732&lt;=1000000000),'[26]Data Base PAKAI (INPUT)'!$V$25,IF(AND(T732&gt;1000000000,T732&lt;=2500000000),'[26]Data Base PAKAI (INPUT)'!$Z$25,IF(AND(T732&gt;2500000000,T732&lt;=5000000000),'[26]Data Base PAKAI (INPUT)'!$AD$25,IF(AND(T732&gt;5000000000,T732&lt;=10000000000),'[26]Data Base PAKAI (INPUT)'!AH2212))))))))</f>
        <v>3</v>
      </c>
      <c r="AH732" s="87">
        <f t="shared" si="184"/>
        <v>1350000</v>
      </c>
      <c r="AI732" s="87">
        <f t="shared" si="185"/>
        <v>3600000</v>
      </c>
      <c r="AJ732" s="99">
        <f t="shared" si="186"/>
        <v>3600000</v>
      </c>
      <c r="AK732" s="57"/>
      <c r="AL732" s="57">
        <f t="shared" si="187"/>
        <v>80500000</v>
      </c>
    </row>
    <row r="733" spans="1:38" ht="43.5" thickBot="1" x14ac:dyDescent="0.3">
      <c r="A733" s="90"/>
      <c r="B733" s="90"/>
      <c r="C733" s="90"/>
      <c r="D733" s="90"/>
      <c r="E733" s="90"/>
      <c r="F733" s="90"/>
      <c r="G733" s="91"/>
      <c r="H733" s="91"/>
      <c r="I733" s="92"/>
      <c r="J733" s="110" t="s">
        <v>1412</v>
      </c>
      <c r="K733" s="92" t="s">
        <v>1437</v>
      </c>
      <c r="L733" s="92" t="e">
        <f>INDEX('[26]GELONDONGAN BM POKIR'!$D:$D,MATCH('KEGIATAN DBMSDA 2022'!K733,'[26]GELONDONGAN BM POKIR'!$D:$D,0))</f>
        <v>#N/A</v>
      </c>
      <c r="M733" s="92" t="str">
        <f t="shared" si="180"/>
        <v>Peningkatan Jalan Hotmix jalan Koja II RT 01, 02 dan 03 Kelurahan jatiasih</v>
      </c>
      <c r="N733" s="92" t="e">
        <f>INDEX([26]!BARU_1[KELURAHAN],MATCH('KEGIATAN DBMSDA 2022'!K733,[26]!BARU_1[JUDUL],0))</f>
        <v>#REF!</v>
      </c>
      <c r="O733" s="93" t="s">
        <v>124</v>
      </c>
      <c r="P733" s="127" t="s">
        <v>1438</v>
      </c>
      <c r="Q733" s="94" t="e">
        <f>#REF!&amp;" "&amp;#REF!</f>
        <v>#REF!</v>
      </c>
      <c r="R733" s="95" t="s">
        <v>66</v>
      </c>
      <c r="S733" s="57"/>
      <c r="T733" s="57">
        <f t="shared" si="188"/>
        <v>100000000</v>
      </c>
      <c r="U733" s="96" t="str">
        <f t="shared" si="181"/>
        <v>PL</v>
      </c>
      <c r="V733" s="57">
        <v>100000000</v>
      </c>
      <c r="W733" s="128" t="s">
        <v>602</v>
      </c>
      <c r="X733" s="129" t="s">
        <v>150</v>
      </c>
      <c r="Y733" s="96" t="s">
        <v>139</v>
      </c>
      <c r="Z733" s="88">
        <v>1</v>
      </c>
      <c r="AA733" s="96"/>
      <c r="AB733" s="57">
        <f t="shared" si="182"/>
        <v>350000</v>
      </c>
      <c r="AC733" s="87">
        <f>IF(AND(T733&gt;1,T733&lt;=200000000),'[26]Data Base PAKAI (INPUT)'!$E$24,IF(AND(T733&gt;200000000),'[26]Data Base PAKAI (INPUT)'!$M$24))</f>
        <v>4</v>
      </c>
      <c r="AD733" s="87">
        <f>IF(AND(T733&gt;1,T733&lt;=200000000),'[26]Data Base PAKAI (INPUT)'!$F$24,IF(AND(T733&gt;200000000,T733&lt;=1000000000),'[26]Data Base PAKAI (INPUT)'!$V$24,IF(AND(T733&gt;1000000000),'[26]Data Base PAKAI (INPUT)'!$Z$24)))</f>
        <v>1</v>
      </c>
      <c r="AE733" s="87">
        <f t="shared" si="183"/>
        <v>600000</v>
      </c>
      <c r="AF733" s="87">
        <f>IF(AND(T733&gt;1,T733&lt;=1000000000),'[26]Data Base PAKAI (INPUT)'!$E$25,IF(AND(T733&gt;1000000000,T733&lt;=5000000000),'[26]Data Base PAKAI (INPUT)'!$Y$25,IF(AND(T733&gt;5000000000,T733&lt;=10000000000),'[26]Data Base PAKAI (INPUT)'!$AG$25)))</f>
        <v>3</v>
      </c>
      <c r="AG733" s="87">
        <f>IF(AND(T733&gt;1,T733&lt;=100000000),'[26]Data Base PAKAI (INPUT)'!$F$25,IF(AND(T733&gt;100000000,T733&lt;=200000000),'[26]Data Base PAKAI (INPUT)'!$J$25,IF(AND(T733&gt;200000000,T733&lt;=250000000),'[26]Data Base PAKAI (INPUT)'!$N$25,IF(AND(T733&gt;250000000,T733&lt;=500000000),'[26]Data Base PAKAI (INPUT)'!$R$25,IF(AND(T733&gt;500000000,T733&lt;=1000000000),'[26]Data Base PAKAI (INPUT)'!$V$25,IF(AND(T733&gt;1000000000,T733&lt;=2500000000),'[26]Data Base PAKAI (INPUT)'!$Z$25,IF(AND(T733&gt;2500000000,T733&lt;=5000000000),'[26]Data Base PAKAI (INPUT)'!$AD$25,IF(AND(T733&gt;5000000000,T733&lt;=10000000000),'[26]Data Base PAKAI (INPUT)'!AH2213))))))))</f>
        <v>3</v>
      </c>
      <c r="AH733" s="87">
        <f t="shared" si="184"/>
        <v>1350000</v>
      </c>
      <c r="AI733" s="87">
        <f t="shared" si="185"/>
        <v>4000000</v>
      </c>
      <c r="AJ733" s="99">
        <f t="shared" si="186"/>
        <v>4000000</v>
      </c>
      <c r="AK733" s="57"/>
      <c r="AL733" s="57">
        <f t="shared" si="187"/>
        <v>89700000</v>
      </c>
    </row>
    <row r="734" spans="1:38" ht="43.5" thickBot="1" x14ac:dyDescent="0.3">
      <c r="A734" s="90"/>
      <c r="B734" s="90"/>
      <c r="C734" s="90"/>
      <c r="D734" s="90"/>
      <c r="E734" s="90"/>
      <c r="F734" s="90"/>
      <c r="G734" s="91"/>
      <c r="H734" s="91"/>
      <c r="I734" s="92"/>
      <c r="J734" s="110" t="s">
        <v>1412</v>
      </c>
      <c r="K734" s="92" t="s">
        <v>1439</v>
      </c>
      <c r="L734" s="92" t="e">
        <f>INDEX('[26]GELONDONGAN BM POKIR'!$D:$D,MATCH('KEGIATAN DBMSDA 2022'!K734,'[26]GELONDONGAN BM POKIR'!$D:$D,0))</f>
        <v>#N/A</v>
      </c>
      <c r="M734" s="92" t="str">
        <f>K734</f>
        <v>Perbaikan jalan Alhidayah II RT 06 Kelurahan Jatikramat</v>
      </c>
      <c r="N734" s="92" t="e">
        <f>INDEX([26]!BARU_1[KELURAHAN],MATCH('KEGIATAN DBMSDA 2022'!K734,[26]!BARU_1[JUDUL],0))</f>
        <v>#REF!</v>
      </c>
      <c r="O734" s="93" t="s">
        <v>124</v>
      </c>
      <c r="P734" s="127" t="s">
        <v>605</v>
      </c>
      <c r="Q734" s="94" t="e">
        <f>#REF!&amp;" "&amp;#REF!</f>
        <v>#REF!</v>
      </c>
      <c r="R734" s="95" t="s">
        <v>66</v>
      </c>
      <c r="S734" s="57"/>
      <c r="T734" s="57">
        <f t="shared" si="188"/>
        <v>80000000</v>
      </c>
      <c r="U734" s="96" t="str">
        <f t="shared" si="181"/>
        <v>PL</v>
      </c>
      <c r="V734" s="57">
        <v>80000000</v>
      </c>
      <c r="W734" s="128" t="s">
        <v>602</v>
      </c>
      <c r="X734" s="129" t="s">
        <v>150</v>
      </c>
      <c r="Y734" s="96" t="s">
        <v>139</v>
      </c>
      <c r="Z734" s="88">
        <v>1</v>
      </c>
      <c r="AA734" s="96"/>
      <c r="AB734" s="57">
        <f t="shared" si="182"/>
        <v>350000</v>
      </c>
      <c r="AC734" s="87">
        <f>IF(AND(T734&gt;1,T734&lt;=200000000),'[26]Data Base PAKAI (INPUT)'!$E$24,IF(AND(T734&gt;200000000),'[26]Data Base PAKAI (INPUT)'!$M$24))</f>
        <v>4</v>
      </c>
      <c r="AD734" s="87">
        <f>IF(AND(T734&gt;1,T734&lt;=200000000),'[26]Data Base PAKAI (INPUT)'!$F$24,IF(AND(T734&gt;200000000,T734&lt;=1000000000),'[26]Data Base PAKAI (INPUT)'!$V$24,IF(AND(T734&gt;1000000000),'[26]Data Base PAKAI (INPUT)'!$Z$24)))</f>
        <v>1</v>
      </c>
      <c r="AE734" s="87">
        <f t="shared" si="183"/>
        <v>600000</v>
      </c>
      <c r="AF734" s="87">
        <f>IF(AND(T734&gt;1,T734&lt;=1000000000),'[26]Data Base PAKAI (INPUT)'!$E$25,IF(AND(T734&gt;1000000000,T734&lt;=5000000000),'[26]Data Base PAKAI (INPUT)'!$Y$25,IF(AND(T734&gt;5000000000,T734&lt;=10000000000),'[26]Data Base PAKAI (INPUT)'!$AG$25)))</f>
        <v>3</v>
      </c>
      <c r="AG734" s="87">
        <f>IF(AND(T734&gt;1,T734&lt;=100000000),'[26]Data Base PAKAI (INPUT)'!$F$25,IF(AND(T734&gt;100000000,T734&lt;=200000000),'[26]Data Base PAKAI (INPUT)'!$J$25,IF(AND(T734&gt;200000000,T734&lt;=250000000),'[26]Data Base PAKAI (INPUT)'!$N$25,IF(AND(T734&gt;250000000,T734&lt;=500000000),'[26]Data Base PAKAI (INPUT)'!$R$25,IF(AND(T734&gt;500000000,T734&lt;=1000000000),'[26]Data Base PAKAI (INPUT)'!$V$25,IF(AND(T734&gt;1000000000,T734&lt;=2500000000),'[26]Data Base PAKAI (INPUT)'!$Z$25,IF(AND(T734&gt;2500000000,T734&lt;=5000000000),'[26]Data Base PAKAI (INPUT)'!$AD$25,IF(AND(T734&gt;5000000000,T734&lt;=10000000000),'[26]Data Base PAKAI (INPUT)'!AH2214))))))))</f>
        <v>3</v>
      </c>
      <c r="AH734" s="87">
        <f t="shared" si="184"/>
        <v>1350000</v>
      </c>
      <c r="AI734" s="87">
        <f t="shared" si="185"/>
        <v>3200000</v>
      </c>
      <c r="AJ734" s="99">
        <f t="shared" si="186"/>
        <v>3200000</v>
      </c>
      <c r="AK734" s="57"/>
      <c r="AL734" s="57">
        <f t="shared" si="187"/>
        <v>71300000</v>
      </c>
    </row>
    <row r="735" spans="1:38" ht="43.5" thickBot="1" x14ac:dyDescent="0.3">
      <c r="A735" s="90"/>
      <c r="B735" s="90"/>
      <c r="C735" s="90"/>
      <c r="D735" s="90"/>
      <c r="E735" s="90"/>
      <c r="F735" s="90"/>
      <c r="G735" s="91"/>
      <c r="H735" s="91"/>
      <c r="I735" s="92"/>
      <c r="J735" s="110" t="s">
        <v>1412</v>
      </c>
      <c r="K735" s="92" t="s">
        <v>1440</v>
      </c>
      <c r="L735" s="92" t="e">
        <f>INDEX('[26]GELONDONGAN BM POKIR'!$D:$D,MATCH('KEGIATAN DBMSDA 2022'!K735,'[26]GELONDONGAN BM POKIR'!$D:$D,0))</f>
        <v>#N/A</v>
      </c>
      <c r="M735" s="92" t="str">
        <f t="shared" ref="M735:M748" si="189">K735</f>
        <v>Pengaspalan jalan Hakdi I RT 01 RW 04 kelurahan Jatiranggon Kec. Jatisampurna</v>
      </c>
      <c r="N735" s="92" t="e">
        <f>INDEX([26]!BARU_1[KELURAHAN],MATCH('KEGIATAN DBMSDA 2022'!K735,[26]!BARU_1[JUDUL],0))</f>
        <v>#REF!</v>
      </c>
      <c r="O735" s="93" t="s">
        <v>120</v>
      </c>
      <c r="P735" s="127" t="s">
        <v>1441</v>
      </c>
      <c r="Q735" s="94" t="e">
        <f>#REF!&amp;" "&amp;#REF!</f>
        <v>#REF!</v>
      </c>
      <c r="R735" s="95" t="s">
        <v>66</v>
      </c>
      <c r="S735" s="57"/>
      <c r="T735" s="57">
        <f t="shared" si="188"/>
        <v>80000000</v>
      </c>
      <c r="U735" s="96" t="str">
        <f t="shared" si="181"/>
        <v>PL</v>
      </c>
      <c r="V735" s="57">
        <v>80000000</v>
      </c>
      <c r="W735" s="128" t="s">
        <v>602</v>
      </c>
      <c r="X735" s="129" t="s">
        <v>150</v>
      </c>
      <c r="Y735" s="96" t="s">
        <v>139</v>
      </c>
      <c r="Z735" s="88">
        <v>1</v>
      </c>
      <c r="AA735" s="96"/>
      <c r="AB735" s="57">
        <f t="shared" si="182"/>
        <v>350000</v>
      </c>
      <c r="AC735" s="87">
        <f>IF(AND(T735&gt;1,T735&lt;=200000000),'[26]Data Base PAKAI (INPUT)'!$E$24,IF(AND(T735&gt;200000000),'[26]Data Base PAKAI (INPUT)'!$M$24))</f>
        <v>4</v>
      </c>
      <c r="AD735" s="87">
        <f>IF(AND(T735&gt;1,T735&lt;=200000000),'[26]Data Base PAKAI (INPUT)'!$F$24,IF(AND(T735&gt;200000000,T735&lt;=1000000000),'[26]Data Base PAKAI (INPUT)'!$V$24,IF(AND(T735&gt;1000000000),'[26]Data Base PAKAI (INPUT)'!$Z$24)))</f>
        <v>1</v>
      </c>
      <c r="AE735" s="87">
        <f t="shared" si="183"/>
        <v>600000</v>
      </c>
      <c r="AF735" s="87">
        <f>IF(AND(T735&gt;1,T735&lt;=1000000000),'[26]Data Base PAKAI (INPUT)'!$E$25,IF(AND(T735&gt;1000000000,T735&lt;=5000000000),'[26]Data Base PAKAI (INPUT)'!$Y$25,IF(AND(T735&gt;5000000000,T735&lt;=10000000000),'[26]Data Base PAKAI (INPUT)'!$AG$25)))</f>
        <v>3</v>
      </c>
      <c r="AG735" s="87">
        <f>IF(AND(T735&gt;1,T735&lt;=100000000),'[26]Data Base PAKAI (INPUT)'!$F$25,IF(AND(T735&gt;100000000,T735&lt;=200000000),'[26]Data Base PAKAI (INPUT)'!$J$25,IF(AND(T735&gt;200000000,T735&lt;=250000000),'[26]Data Base PAKAI (INPUT)'!$N$25,IF(AND(T735&gt;250000000,T735&lt;=500000000),'[26]Data Base PAKAI (INPUT)'!$R$25,IF(AND(T735&gt;500000000,T735&lt;=1000000000),'[26]Data Base PAKAI (INPUT)'!$V$25,IF(AND(T735&gt;1000000000,T735&lt;=2500000000),'[26]Data Base PAKAI (INPUT)'!$Z$25,IF(AND(T735&gt;2500000000,T735&lt;=5000000000),'[26]Data Base PAKAI (INPUT)'!$AD$25,IF(AND(T735&gt;5000000000,T735&lt;=10000000000),'[26]Data Base PAKAI (INPUT)'!AH2217))))))))</f>
        <v>3</v>
      </c>
      <c r="AH735" s="87">
        <f t="shared" si="184"/>
        <v>1350000</v>
      </c>
      <c r="AI735" s="87">
        <f t="shared" si="185"/>
        <v>3200000</v>
      </c>
      <c r="AJ735" s="99">
        <f t="shared" si="186"/>
        <v>3200000</v>
      </c>
      <c r="AK735" s="57"/>
      <c r="AL735" s="57">
        <f t="shared" si="187"/>
        <v>71300000</v>
      </c>
    </row>
    <row r="736" spans="1:38" ht="43.5" thickBot="1" x14ac:dyDescent="0.3">
      <c r="A736" s="90"/>
      <c r="B736" s="90"/>
      <c r="C736" s="90"/>
      <c r="D736" s="90"/>
      <c r="E736" s="90"/>
      <c r="F736" s="90"/>
      <c r="G736" s="91"/>
      <c r="H736" s="91"/>
      <c r="I736" s="92"/>
      <c r="J736" s="110" t="s">
        <v>1412</v>
      </c>
      <c r="K736" s="92" t="s">
        <v>1442</v>
      </c>
      <c r="L736" s="92" t="e">
        <f>INDEX('[26]GELONDONGAN BM POKIR'!$D:$D,MATCH('KEGIATAN DBMSDA 2022'!K736,'[26]GELONDONGAN BM POKIR'!$D:$D,0))</f>
        <v>#N/A</v>
      </c>
      <c r="M736" s="92" t="str">
        <f t="shared" si="189"/>
        <v>Pengecoran jalan makam Jaha RT 05 RW 11 Kelurahan Jatimekar kec. Jatiasih</v>
      </c>
      <c r="N736" s="92" t="e">
        <f>INDEX([26]!BARU_1[KELURAHAN],MATCH('KEGIATAN DBMSDA 2022'!K736,[26]!BARU_1[JUDUL],0))</f>
        <v>#REF!</v>
      </c>
      <c r="O736" s="93" t="s">
        <v>124</v>
      </c>
      <c r="P736" s="127" t="s">
        <v>611</v>
      </c>
      <c r="Q736" s="94" t="e">
        <f>#REF!&amp;" "&amp;#REF!</f>
        <v>#REF!</v>
      </c>
      <c r="R736" s="95" t="s">
        <v>66</v>
      </c>
      <c r="S736" s="57"/>
      <c r="T736" s="57">
        <f t="shared" si="188"/>
        <v>90000000</v>
      </c>
      <c r="U736" s="96" t="str">
        <f t="shared" si="181"/>
        <v>PL</v>
      </c>
      <c r="V736" s="57">
        <v>90000000</v>
      </c>
      <c r="W736" s="128" t="s">
        <v>602</v>
      </c>
      <c r="X736" s="129" t="s">
        <v>150</v>
      </c>
      <c r="Y736" s="96" t="s">
        <v>139</v>
      </c>
      <c r="Z736" s="88">
        <v>1</v>
      </c>
      <c r="AA736" s="96"/>
      <c r="AB736" s="57">
        <f t="shared" si="182"/>
        <v>350000</v>
      </c>
      <c r="AC736" s="87">
        <f>IF(AND(T736&gt;1,T736&lt;=200000000),'[26]Data Base PAKAI (INPUT)'!$E$24,IF(AND(T736&gt;200000000),'[26]Data Base PAKAI (INPUT)'!$M$24))</f>
        <v>4</v>
      </c>
      <c r="AD736" s="87">
        <f>IF(AND(T736&gt;1,T736&lt;=200000000),'[26]Data Base PAKAI (INPUT)'!$F$24,IF(AND(T736&gt;200000000,T736&lt;=1000000000),'[26]Data Base PAKAI (INPUT)'!$V$24,IF(AND(T736&gt;1000000000),'[26]Data Base PAKAI (INPUT)'!$Z$24)))</f>
        <v>1</v>
      </c>
      <c r="AE736" s="87">
        <f t="shared" si="183"/>
        <v>600000</v>
      </c>
      <c r="AF736" s="87">
        <f>IF(AND(T736&gt;1,T736&lt;=1000000000),'[26]Data Base PAKAI (INPUT)'!$E$25,IF(AND(T736&gt;1000000000,T736&lt;=5000000000),'[26]Data Base PAKAI (INPUT)'!$Y$25,IF(AND(T736&gt;5000000000,T736&lt;=10000000000),'[26]Data Base PAKAI (INPUT)'!$AG$25)))</f>
        <v>3</v>
      </c>
      <c r="AG736" s="87">
        <f>IF(AND(T736&gt;1,T736&lt;=100000000),'[26]Data Base PAKAI (INPUT)'!$F$25,IF(AND(T736&gt;100000000,T736&lt;=200000000),'[26]Data Base PAKAI (INPUT)'!$J$25,IF(AND(T736&gt;200000000,T736&lt;=250000000),'[26]Data Base PAKAI (INPUT)'!$N$25,IF(AND(T736&gt;250000000,T736&lt;=500000000),'[26]Data Base PAKAI (INPUT)'!$R$25,IF(AND(T736&gt;500000000,T736&lt;=1000000000),'[26]Data Base PAKAI (INPUT)'!$V$25,IF(AND(T736&gt;1000000000,T736&lt;=2500000000),'[26]Data Base PAKAI (INPUT)'!$Z$25,IF(AND(T736&gt;2500000000,T736&lt;=5000000000),'[26]Data Base PAKAI (INPUT)'!$AD$25,IF(AND(T736&gt;5000000000,T736&lt;=10000000000),'[26]Data Base PAKAI (INPUT)'!AH2218))))))))</f>
        <v>3</v>
      </c>
      <c r="AH736" s="87">
        <f t="shared" si="184"/>
        <v>1350000</v>
      </c>
      <c r="AI736" s="87">
        <f t="shared" si="185"/>
        <v>3600000</v>
      </c>
      <c r="AJ736" s="99">
        <f t="shared" si="186"/>
        <v>3600000</v>
      </c>
      <c r="AK736" s="57"/>
      <c r="AL736" s="57">
        <f t="shared" si="187"/>
        <v>80500000</v>
      </c>
    </row>
    <row r="737" spans="1:38" ht="43.5" thickBot="1" x14ac:dyDescent="0.3">
      <c r="A737" s="90"/>
      <c r="B737" s="90"/>
      <c r="C737" s="90"/>
      <c r="D737" s="90"/>
      <c r="E737" s="90"/>
      <c r="F737" s="90"/>
      <c r="G737" s="91"/>
      <c r="H737" s="91"/>
      <c r="I737" s="92"/>
      <c r="J737" s="110" t="s">
        <v>1412</v>
      </c>
      <c r="K737" s="92" t="s">
        <v>1443</v>
      </c>
      <c r="L737" s="92" t="e">
        <f>INDEX('[26]GELONDONGAN BM POKIR'!$D:$D,MATCH('KEGIATAN DBMSDA 2022'!K737,'[26]GELONDONGAN BM POKIR'!$D:$D,0))</f>
        <v>#N/A</v>
      </c>
      <c r="M737" s="92" t="str">
        <f t="shared" si="189"/>
        <v>Perbaikan jalan Masjid Nurul Falah RT 06 RW 04 kelurahan jatisari Kec. Jatiasih</v>
      </c>
      <c r="N737" s="92" t="e">
        <f>INDEX([26]!BARU_1[KELURAHAN],MATCH('KEGIATAN DBMSDA 2022'!K737,[26]!BARU_1[JUDUL],0))</f>
        <v>#REF!</v>
      </c>
      <c r="O737" s="93" t="s">
        <v>124</v>
      </c>
      <c r="P737" s="127" t="s">
        <v>605</v>
      </c>
      <c r="Q737" s="94" t="e">
        <f>#REF!&amp;" "&amp;#REF!</f>
        <v>#REF!</v>
      </c>
      <c r="R737" s="95" t="s">
        <v>66</v>
      </c>
      <c r="S737" s="57"/>
      <c r="T737" s="57">
        <f t="shared" si="188"/>
        <v>90000000</v>
      </c>
      <c r="U737" s="96" t="str">
        <f t="shared" si="181"/>
        <v>PL</v>
      </c>
      <c r="V737" s="57">
        <v>90000000</v>
      </c>
      <c r="W737" s="128" t="s">
        <v>602</v>
      </c>
      <c r="X737" s="129" t="s">
        <v>150</v>
      </c>
      <c r="Y737" s="96" t="s">
        <v>139</v>
      </c>
      <c r="Z737" s="88">
        <v>1</v>
      </c>
      <c r="AA737" s="96"/>
      <c r="AB737" s="57">
        <f t="shared" si="182"/>
        <v>350000</v>
      </c>
      <c r="AC737" s="87">
        <f>IF(AND(T737&gt;1,T737&lt;=200000000),'[26]Data Base PAKAI (INPUT)'!$E$24,IF(AND(T737&gt;200000000),'[26]Data Base PAKAI (INPUT)'!$M$24))</f>
        <v>4</v>
      </c>
      <c r="AD737" s="87">
        <f>IF(AND(T737&gt;1,T737&lt;=200000000),'[26]Data Base PAKAI (INPUT)'!$F$24,IF(AND(T737&gt;200000000,T737&lt;=1000000000),'[26]Data Base PAKAI (INPUT)'!$V$24,IF(AND(T737&gt;1000000000),'[26]Data Base PAKAI (INPUT)'!$Z$24)))</f>
        <v>1</v>
      </c>
      <c r="AE737" s="87">
        <f t="shared" si="183"/>
        <v>600000</v>
      </c>
      <c r="AF737" s="87">
        <f>IF(AND(T737&gt;1,T737&lt;=1000000000),'[26]Data Base PAKAI (INPUT)'!$E$25,IF(AND(T737&gt;1000000000,T737&lt;=5000000000),'[26]Data Base PAKAI (INPUT)'!$Y$25,IF(AND(T737&gt;5000000000,T737&lt;=10000000000),'[26]Data Base PAKAI (INPUT)'!$AG$25)))</f>
        <v>3</v>
      </c>
      <c r="AG737" s="87">
        <f>IF(AND(T737&gt;1,T737&lt;=100000000),'[26]Data Base PAKAI (INPUT)'!$F$25,IF(AND(T737&gt;100000000,T737&lt;=200000000),'[26]Data Base PAKAI (INPUT)'!$J$25,IF(AND(T737&gt;200000000,T737&lt;=250000000),'[26]Data Base PAKAI (INPUT)'!$N$25,IF(AND(T737&gt;250000000,T737&lt;=500000000),'[26]Data Base PAKAI (INPUT)'!$R$25,IF(AND(T737&gt;500000000,T737&lt;=1000000000),'[26]Data Base PAKAI (INPUT)'!$V$25,IF(AND(T737&gt;1000000000,T737&lt;=2500000000),'[26]Data Base PAKAI (INPUT)'!$Z$25,IF(AND(T737&gt;2500000000,T737&lt;=5000000000),'[26]Data Base PAKAI (INPUT)'!$AD$25,IF(AND(T737&gt;5000000000,T737&lt;=10000000000),'[26]Data Base PAKAI (INPUT)'!AH2219))))))))</f>
        <v>3</v>
      </c>
      <c r="AH737" s="87">
        <f t="shared" si="184"/>
        <v>1350000</v>
      </c>
      <c r="AI737" s="87">
        <f t="shared" si="185"/>
        <v>3600000</v>
      </c>
      <c r="AJ737" s="99">
        <f t="shared" si="186"/>
        <v>3600000</v>
      </c>
      <c r="AK737" s="57"/>
      <c r="AL737" s="57">
        <f t="shared" si="187"/>
        <v>80500000</v>
      </c>
    </row>
    <row r="738" spans="1:38" ht="43.5" thickBot="1" x14ac:dyDescent="0.3">
      <c r="A738" s="90"/>
      <c r="B738" s="90"/>
      <c r="C738" s="90"/>
      <c r="D738" s="90"/>
      <c r="E738" s="90"/>
      <c r="F738" s="90"/>
      <c r="G738" s="91"/>
      <c r="H738" s="91"/>
      <c r="I738" s="92"/>
      <c r="J738" s="110" t="s">
        <v>1412</v>
      </c>
      <c r="K738" s="92" t="s">
        <v>1444</v>
      </c>
      <c r="L738" s="92" t="e">
        <f>INDEX('[26]GELONDONGAN BM POKIR'!$D:$D,MATCH('KEGIATAN DBMSDA 2022'!K738,'[26]GELONDONGAN BM POKIR'!$D:$D,0))</f>
        <v>#N/A</v>
      </c>
      <c r="M738" s="92" t="str">
        <f t="shared" si="189"/>
        <v>Perbaikan jalan Almashuda Rt 07 RW 07  Kelurahan jatisari kec. Jatiasih</v>
      </c>
      <c r="N738" s="92" t="e">
        <f>INDEX([26]!BARU_1[KELURAHAN],MATCH('KEGIATAN DBMSDA 2022'!K738,[26]!BARU_1[JUDUL],0))</f>
        <v>#REF!</v>
      </c>
      <c r="O738" s="93" t="s">
        <v>124</v>
      </c>
      <c r="P738" s="127" t="s">
        <v>1445</v>
      </c>
      <c r="Q738" s="94" t="e">
        <f>#REF!&amp;" "&amp;#REF!</f>
        <v>#REF!</v>
      </c>
      <c r="R738" s="95" t="s">
        <v>66</v>
      </c>
      <c r="S738" s="57"/>
      <c r="T738" s="57">
        <f t="shared" si="188"/>
        <v>80000000</v>
      </c>
      <c r="U738" s="96" t="str">
        <f t="shared" si="181"/>
        <v>PL</v>
      </c>
      <c r="V738" s="57">
        <v>80000000</v>
      </c>
      <c r="W738" s="128" t="s">
        <v>602</v>
      </c>
      <c r="X738" s="129" t="s">
        <v>150</v>
      </c>
      <c r="Y738" s="96" t="s">
        <v>139</v>
      </c>
      <c r="Z738" s="88">
        <v>1</v>
      </c>
      <c r="AA738" s="96"/>
      <c r="AB738" s="57">
        <f t="shared" si="182"/>
        <v>350000</v>
      </c>
      <c r="AC738" s="87">
        <f>IF(AND(T738&gt;1,T738&lt;=200000000),'[26]Data Base PAKAI (INPUT)'!$E$24,IF(AND(T738&gt;200000000),'[26]Data Base PAKAI (INPUT)'!$M$24))</f>
        <v>4</v>
      </c>
      <c r="AD738" s="87">
        <f>IF(AND(T738&gt;1,T738&lt;=200000000),'[26]Data Base PAKAI (INPUT)'!$F$24,IF(AND(T738&gt;200000000,T738&lt;=1000000000),'[26]Data Base PAKAI (INPUT)'!$V$24,IF(AND(T738&gt;1000000000),'[26]Data Base PAKAI (INPUT)'!$Z$24)))</f>
        <v>1</v>
      </c>
      <c r="AE738" s="87">
        <f t="shared" si="183"/>
        <v>600000</v>
      </c>
      <c r="AF738" s="87">
        <f>IF(AND(T738&gt;1,T738&lt;=1000000000),'[26]Data Base PAKAI (INPUT)'!$E$25,IF(AND(T738&gt;1000000000,T738&lt;=5000000000),'[26]Data Base PAKAI (INPUT)'!$Y$25,IF(AND(T738&gt;5000000000,T738&lt;=10000000000),'[26]Data Base PAKAI (INPUT)'!$AG$25)))</f>
        <v>3</v>
      </c>
      <c r="AG738" s="87">
        <f>IF(AND(T738&gt;1,T738&lt;=100000000),'[26]Data Base PAKAI (INPUT)'!$F$25,IF(AND(T738&gt;100000000,T738&lt;=200000000),'[26]Data Base PAKAI (INPUT)'!$J$25,IF(AND(T738&gt;200000000,T738&lt;=250000000),'[26]Data Base PAKAI (INPUT)'!$N$25,IF(AND(T738&gt;250000000,T738&lt;=500000000),'[26]Data Base PAKAI (INPUT)'!$R$25,IF(AND(T738&gt;500000000,T738&lt;=1000000000),'[26]Data Base PAKAI (INPUT)'!$V$25,IF(AND(T738&gt;1000000000,T738&lt;=2500000000),'[26]Data Base PAKAI (INPUT)'!$Z$25,IF(AND(T738&gt;2500000000,T738&lt;=5000000000),'[26]Data Base PAKAI (INPUT)'!$AD$25,IF(AND(T738&gt;5000000000,T738&lt;=10000000000),'[26]Data Base PAKAI (INPUT)'!AH2221))))))))</f>
        <v>3</v>
      </c>
      <c r="AH738" s="87">
        <f t="shared" si="184"/>
        <v>1350000</v>
      </c>
      <c r="AI738" s="87">
        <f t="shared" si="185"/>
        <v>3200000</v>
      </c>
      <c r="AJ738" s="99">
        <f t="shared" si="186"/>
        <v>3200000</v>
      </c>
      <c r="AK738" s="57"/>
      <c r="AL738" s="57">
        <f t="shared" si="187"/>
        <v>71300000</v>
      </c>
    </row>
    <row r="739" spans="1:38" ht="43.5" thickBot="1" x14ac:dyDescent="0.3">
      <c r="A739" s="90"/>
      <c r="B739" s="90"/>
      <c r="C739" s="90"/>
      <c r="D739" s="90"/>
      <c r="E739" s="90"/>
      <c r="F739" s="90"/>
      <c r="G739" s="91"/>
      <c r="H739" s="91"/>
      <c r="I739" s="92"/>
      <c r="J739" s="110" t="s">
        <v>1412</v>
      </c>
      <c r="K739" s="92" t="s">
        <v>1446</v>
      </c>
      <c r="L739" s="92" t="e">
        <f>INDEX('[26]GELONDONGAN BM POKIR'!$D:$D,MATCH('KEGIATAN DBMSDA 2022'!K739,'[26]GELONDONGAN BM POKIR'!$D:$D,0))</f>
        <v>#N/A</v>
      </c>
      <c r="M739" s="92" t="str">
        <f t="shared" si="189"/>
        <v>Perbaikan jalan jurag RT 06 RW 07 Kelurahan jatisari kec. Jatiasih</v>
      </c>
      <c r="N739" s="92" t="e">
        <f>INDEX([26]!BARU_1[KELURAHAN],MATCH('KEGIATAN DBMSDA 2022'!K739,[26]!BARU_1[JUDUL],0))</f>
        <v>#REF!</v>
      </c>
      <c r="O739" s="93" t="s">
        <v>124</v>
      </c>
      <c r="P739" s="127" t="s">
        <v>1447</v>
      </c>
      <c r="Q739" s="94" t="e">
        <f>#REF!&amp;" "&amp;#REF!</f>
        <v>#REF!</v>
      </c>
      <c r="R739" s="95" t="s">
        <v>66</v>
      </c>
      <c r="S739" s="57"/>
      <c r="T739" s="57">
        <f t="shared" si="188"/>
        <v>80000000</v>
      </c>
      <c r="U739" s="96" t="str">
        <f t="shared" si="181"/>
        <v>PL</v>
      </c>
      <c r="V739" s="57">
        <v>80000000</v>
      </c>
      <c r="W739" s="128" t="s">
        <v>602</v>
      </c>
      <c r="X739" s="129" t="s">
        <v>150</v>
      </c>
      <c r="Y739" s="96" t="s">
        <v>139</v>
      </c>
      <c r="Z739" s="88">
        <v>1</v>
      </c>
      <c r="AA739" s="96"/>
      <c r="AB739" s="57">
        <f t="shared" si="182"/>
        <v>350000</v>
      </c>
      <c r="AC739" s="87">
        <f>IF(AND(T739&gt;1,T739&lt;=200000000),'[26]Data Base PAKAI (INPUT)'!$E$24,IF(AND(T739&gt;200000000),'[26]Data Base PAKAI (INPUT)'!$M$24))</f>
        <v>4</v>
      </c>
      <c r="AD739" s="87">
        <f>IF(AND(T739&gt;1,T739&lt;=200000000),'[26]Data Base PAKAI (INPUT)'!$F$24,IF(AND(T739&gt;200000000,T739&lt;=1000000000),'[26]Data Base PAKAI (INPUT)'!$V$24,IF(AND(T739&gt;1000000000),'[26]Data Base PAKAI (INPUT)'!$Z$24)))</f>
        <v>1</v>
      </c>
      <c r="AE739" s="87">
        <f t="shared" si="183"/>
        <v>600000</v>
      </c>
      <c r="AF739" s="87">
        <f>IF(AND(T739&gt;1,T739&lt;=1000000000),'[26]Data Base PAKAI (INPUT)'!$E$25,IF(AND(T739&gt;1000000000,T739&lt;=5000000000),'[26]Data Base PAKAI (INPUT)'!$Y$25,IF(AND(T739&gt;5000000000,T739&lt;=10000000000),'[26]Data Base PAKAI (INPUT)'!$AG$25)))</f>
        <v>3</v>
      </c>
      <c r="AG739" s="87">
        <f>IF(AND(T739&gt;1,T739&lt;=100000000),'[26]Data Base PAKAI (INPUT)'!$F$25,IF(AND(T739&gt;100000000,T739&lt;=200000000),'[26]Data Base PAKAI (INPUT)'!$J$25,IF(AND(T739&gt;200000000,T739&lt;=250000000),'[26]Data Base PAKAI (INPUT)'!$N$25,IF(AND(T739&gt;250000000,T739&lt;=500000000),'[26]Data Base PAKAI (INPUT)'!$R$25,IF(AND(T739&gt;500000000,T739&lt;=1000000000),'[26]Data Base PAKAI (INPUT)'!$V$25,IF(AND(T739&gt;1000000000,T739&lt;=2500000000),'[26]Data Base PAKAI (INPUT)'!$Z$25,IF(AND(T739&gt;2500000000,T739&lt;=5000000000),'[26]Data Base PAKAI (INPUT)'!$AD$25,IF(AND(T739&gt;5000000000,T739&lt;=10000000000),'[26]Data Base PAKAI (INPUT)'!AH2222))))))))</f>
        <v>3</v>
      </c>
      <c r="AH739" s="87">
        <f t="shared" si="184"/>
        <v>1350000</v>
      </c>
      <c r="AI739" s="87">
        <f t="shared" si="185"/>
        <v>3200000</v>
      </c>
      <c r="AJ739" s="99">
        <f t="shared" si="186"/>
        <v>3200000</v>
      </c>
      <c r="AK739" s="57"/>
      <c r="AL739" s="57">
        <f t="shared" si="187"/>
        <v>71300000</v>
      </c>
    </row>
    <row r="740" spans="1:38" ht="43.5" thickBot="1" x14ac:dyDescent="0.3">
      <c r="A740" s="90"/>
      <c r="B740" s="90"/>
      <c r="C740" s="90"/>
      <c r="D740" s="90"/>
      <c r="E740" s="90"/>
      <c r="F740" s="90"/>
      <c r="G740" s="91"/>
      <c r="H740" s="91"/>
      <c r="I740" s="92"/>
      <c r="J740" s="110" t="s">
        <v>1412</v>
      </c>
      <c r="K740" s="92" t="s">
        <v>1448</v>
      </c>
      <c r="L740" s="92" t="e">
        <f>INDEX('[26]GELONDONGAN BM POKIR'!$D:$D,MATCH('KEGIATAN DBMSDA 2022'!K740,'[26]GELONDONGAN BM POKIR'!$D:$D,0))</f>
        <v>#N/A</v>
      </c>
      <c r="M740" s="92" t="str">
        <f t="shared" si="189"/>
        <v>Perbaikan jalan lingkunan k. Senan RT 06 RW 03 kelurahan jatiluhur kec. Jatiasih</v>
      </c>
      <c r="N740" s="92" t="e">
        <f>INDEX([26]!BARU_1[KELURAHAN],MATCH('KEGIATAN DBMSDA 2022'!K740,[26]!BARU_1[JUDUL],0))</f>
        <v>#REF!</v>
      </c>
      <c r="O740" s="93" t="s">
        <v>124</v>
      </c>
      <c r="P740" s="127" t="s">
        <v>1449</v>
      </c>
      <c r="Q740" s="94" t="e">
        <f>#REF!&amp;" "&amp;#REF!</f>
        <v>#REF!</v>
      </c>
      <c r="R740" s="95" t="s">
        <v>66</v>
      </c>
      <c r="S740" s="57"/>
      <c r="T740" s="57">
        <f t="shared" si="188"/>
        <v>80000000</v>
      </c>
      <c r="U740" s="96" t="str">
        <f t="shared" si="181"/>
        <v>PL</v>
      </c>
      <c r="V740" s="57">
        <v>80000000</v>
      </c>
      <c r="W740" s="128" t="s">
        <v>602</v>
      </c>
      <c r="X740" s="129" t="s">
        <v>150</v>
      </c>
      <c r="Y740" s="96" t="s">
        <v>139</v>
      </c>
      <c r="Z740" s="88">
        <v>1</v>
      </c>
      <c r="AA740" s="96"/>
      <c r="AB740" s="57">
        <f t="shared" si="182"/>
        <v>350000</v>
      </c>
      <c r="AC740" s="87">
        <f>IF(AND(T740&gt;1,T740&lt;=200000000),'[26]Data Base PAKAI (INPUT)'!$E$24,IF(AND(T740&gt;200000000),'[26]Data Base PAKAI (INPUT)'!$M$24))</f>
        <v>4</v>
      </c>
      <c r="AD740" s="87">
        <f>IF(AND(T740&gt;1,T740&lt;=200000000),'[26]Data Base PAKAI (INPUT)'!$F$24,IF(AND(T740&gt;200000000,T740&lt;=1000000000),'[26]Data Base PAKAI (INPUT)'!$V$24,IF(AND(T740&gt;1000000000),'[26]Data Base PAKAI (INPUT)'!$Z$24)))</f>
        <v>1</v>
      </c>
      <c r="AE740" s="87">
        <f t="shared" si="183"/>
        <v>600000</v>
      </c>
      <c r="AF740" s="87">
        <f>IF(AND(T740&gt;1,T740&lt;=1000000000),'[26]Data Base PAKAI (INPUT)'!$E$25,IF(AND(T740&gt;1000000000,T740&lt;=5000000000),'[26]Data Base PAKAI (INPUT)'!$Y$25,IF(AND(T740&gt;5000000000,T740&lt;=10000000000),'[26]Data Base PAKAI (INPUT)'!$AG$25)))</f>
        <v>3</v>
      </c>
      <c r="AG740" s="87">
        <f>IF(AND(T740&gt;1,T740&lt;=100000000),'[26]Data Base PAKAI (INPUT)'!$F$25,IF(AND(T740&gt;100000000,T740&lt;=200000000),'[26]Data Base PAKAI (INPUT)'!$J$25,IF(AND(T740&gt;200000000,T740&lt;=250000000),'[26]Data Base PAKAI (INPUT)'!$N$25,IF(AND(T740&gt;250000000,T740&lt;=500000000),'[26]Data Base PAKAI (INPUT)'!$R$25,IF(AND(T740&gt;500000000,T740&lt;=1000000000),'[26]Data Base PAKAI (INPUT)'!$V$25,IF(AND(T740&gt;1000000000,T740&lt;=2500000000),'[26]Data Base PAKAI (INPUT)'!$Z$25,IF(AND(T740&gt;2500000000,T740&lt;=5000000000),'[26]Data Base PAKAI (INPUT)'!$AD$25,IF(AND(T740&gt;5000000000,T740&lt;=10000000000),'[26]Data Base PAKAI (INPUT)'!AH2223))))))))</f>
        <v>3</v>
      </c>
      <c r="AH740" s="87">
        <f t="shared" si="184"/>
        <v>1350000</v>
      </c>
      <c r="AI740" s="87">
        <f t="shared" si="185"/>
        <v>3200000</v>
      </c>
      <c r="AJ740" s="99">
        <f t="shared" si="186"/>
        <v>3200000</v>
      </c>
      <c r="AK740" s="57"/>
      <c r="AL740" s="57">
        <f t="shared" si="187"/>
        <v>71300000</v>
      </c>
    </row>
    <row r="741" spans="1:38" ht="43.5" thickBot="1" x14ac:dyDescent="0.3">
      <c r="A741" s="90"/>
      <c r="B741" s="90"/>
      <c r="C741" s="90"/>
      <c r="D741" s="90"/>
      <c r="E741" s="90"/>
      <c r="F741" s="90"/>
      <c r="G741" s="91"/>
      <c r="H741" s="91"/>
      <c r="I741" s="92"/>
      <c r="J741" s="110" t="s">
        <v>1412</v>
      </c>
      <c r="K741" s="92" t="s">
        <v>1450</v>
      </c>
      <c r="L741" s="92" t="e">
        <f>INDEX('[26]GELONDONGAN BM POKIR'!$D:$D,MATCH('KEGIATAN DBMSDA 2022'!K741,'[26]GELONDONGAN BM POKIR'!$D:$D,0))</f>
        <v>#N/A</v>
      </c>
      <c r="M741" s="92" t="str">
        <f t="shared" si="189"/>
        <v>Perbaikan jalan haji Bunyamin sampai jalan arridho RT 04 RW 02 kelurahan jatisari kec. Jatiasih</v>
      </c>
      <c r="N741" s="92" t="e">
        <f>INDEX([26]!BARU_1[KELURAHAN],MATCH('KEGIATAN DBMSDA 2022'!K741,[26]!BARU_1[JUDUL],0))</f>
        <v>#REF!</v>
      </c>
      <c r="O741" s="93" t="s">
        <v>124</v>
      </c>
      <c r="P741" s="127" t="s">
        <v>605</v>
      </c>
      <c r="Q741" s="94" t="e">
        <f>#REF!&amp;" "&amp;#REF!</f>
        <v>#REF!</v>
      </c>
      <c r="R741" s="95" t="s">
        <v>66</v>
      </c>
      <c r="S741" s="57"/>
      <c r="T741" s="57">
        <f t="shared" si="188"/>
        <v>80000000</v>
      </c>
      <c r="U741" s="96" t="str">
        <f t="shared" si="181"/>
        <v>PL</v>
      </c>
      <c r="V741" s="57">
        <v>80000000</v>
      </c>
      <c r="W741" s="128" t="s">
        <v>602</v>
      </c>
      <c r="X741" s="129" t="s">
        <v>150</v>
      </c>
      <c r="Y741" s="96" t="s">
        <v>139</v>
      </c>
      <c r="Z741" s="88">
        <v>1</v>
      </c>
      <c r="AA741" s="96"/>
      <c r="AB741" s="57">
        <f t="shared" si="182"/>
        <v>350000</v>
      </c>
      <c r="AC741" s="87">
        <f>IF(AND(T741&gt;1,T741&lt;=200000000),'[26]Data Base PAKAI (INPUT)'!$E$24,IF(AND(T741&gt;200000000),'[26]Data Base PAKAI (INPUT)'!$M$24))</f>
        <v>4</v>
      </c>
      <c r="AD741" s="87">
        <f>IF(AND(T741&gt;1,T741&lt;=200000000),'[26]Data Base PAKAI (INPUT)'!$F$24,IF(AND(T741&gt;200000000,T741&lt;=1000000000),'[26]Data Base PAKAI (INPUT)'!$V$24,IF(AND(T741&gt;1000000000),'[26]Data Base PAKAI (INPUT)'!$Z$24)))</f>
        <v>1</v>
      </c>
      <c r="AE741" s="87">
        <f t="shared" si="183"/>
        <v>600000</v>
      </c>
      <c r="AF741" s="87">
        <f>IF(AND(T741&gt;1,T741&lt;=1000000000),'[26]Data Base PAKAI (INPUT)'!$E$25,IF(AND(T741&gt;1000000000,T741&lt;=5000000000),'[26]Data Base PAKAI (INPUT)'!$Y$25,IF(AND(T741&gt;5000000000,T741&lt;=10000000000),'[26]Data Base PAKAI (INPUT)'!$AG$25)))</f>
        <v>3</v>
      </c>
      <c r="AG741" s="87">
        <f>IF(AND(T741&gt;1,T741&lt;=100000000),'[26]Data Base PAKAI (INPUT)'!$F$25,IF(AND(T741&gt;100000000,T741&lt;=200000000),'[26]Data Base PAKAI (INPUT)'!$J$25,IF(AND(T741&gt;200000000,T741&lt;=250000000),'[26]Data Base PAKAI (INPUT)'!$N$25,IF(AND(T741&gt;250000000,T741&lt;=500000000),'[26]Data Base PAKAI (INPUT)'!$R$25,IF(AND(T741&gt;500000000,T741&lt;=1000000000),'[26]Data Base PAKAI (INPUT)'!$V$25,IF(AND(T741&gt;1000000000,T741&lt;=2500000000),'[26]Data Base PAKAI (INPUT)'!$Z$25,IF(AND(T741&gt;2500000000,T741&lt;=5000000000),'[26]Data Base PAKAI (INPUT)'!$AD$25,IF(AND(T741&gt;5000000000,T741&lt;=10000000000),'[26]Data Base PAKAI (INPUT)'!AH2227))))))))</f>
        <v>3</v>
      </c>
      <c r="AH741" s="87">
        <f t="shared" si="184"/>
        <v>1350000</v>
      </c>
      <c r="AI741" s="87">
        <f t="shared" si="185"/>
        <v>3200000</v>
      </c>
      <c r="AJ741" s="99">
        <f t="shared" si="186"/>
        <v>3200000</v>
      </c>
      <c r="AK741" s="57"/>
      <c r="AL741" s="57">
        <f t="shared" si="187"/>
        <v>71300000</v>
      </c>
    </row>
    <row r="742" spans="1:38" ht="43.5" thickBot="1" x14ac:dyDescent="0.3">
      <c r="A742" s="90"/>
      <c r="B742" s="90"/>
      <c r="C742" s="90"/>
      <c r="D742" s="90"/>
      <c r="E742" s="90"/>
      <c r="F742" s="90"/>
      <c r="G742" s="91"/>
      <c r="H742" s="91"/>
      <c r="I742" s="92"/>
      <c r="J742" s="110" t="s">
        <v>1412</v>
      </c>
      <c r="K742" s="92" t="s">
        <v>1451</v>
      </c>
      <c r="L742" s="92" t="e">
        <f>INDEX('[26]GELONDONGAN BM POKIR'!$D:$D,MATCH('KEGIATAN DBMSDA 2022'!K742,'[26]GELONDONGAN BM POKIR'!$D:$D,0))</f>
        <v>#N/A</v>
      </c>
      <c r="M742" s="92" t="str">
        <f t="shared" si="189"/>
        <v>Perbaikan jalan Sirodjudin RT 04 RW 02 kelurahan jatisari kec. Jatiasih</v>
      </c>
      <c r="N742" s="92" t="e">
        <f>INDEX([26]!BARU_1[KELURAHAN],MATCH('KEGIATAN DBMSDA 2022'!K742,[26]!BARU_1[JUDUL],0))</f>
        <v>#REF!</v>
      </c>
      <c r="O742" s="93" t="s">
        <v>124</v>
      </c>
      <c r="P742" s="127" t="s">
        <v>601</v>
      </c>
      <c r="Q742" s="94" t="e">
        <f>#REF!&amp;" "&amp;#REF!</f>
        <v>#REF!</v>
      </c>
      <c r="R742" s="95" t="s">
        <v>66</v>
      </c>
      <c r="S742" s="57"/>
      <c r="T742" s="57">
        <f t="shared" si="188"/>
        <v>90000000</v>
      </c>
      <c r="U742" s="96" t="str">
        <f t="shared" si="181"/>
        <v>PL</v>
      </c>
      <c r="V742" s="57">
        <v>90000000</v>
      </c>
      <c r="W742" s="128" t="s">
        <v>602</v>
      </c>
      <c r="X742" s="129" t="s">
        <v>150</v>
      </c>
      <c r="Y742" s="96" t="s">
        <v>139</v>
      </c>
      <c r="Z742" s="88">
        <v>1</v>
      </c>
      <c r="AA742" s="96"/>
      <c r="AB742" s="57">
        <f t="shared" si="182"/>
        <v>350000</v>
      </c>
      <c r="AC742" s="87">
        <f>IF(AND(T742&gt;1,T742&lt;=200000000),'[26]Data Base PAKAI (INPUT)'!$E$24,IF(AND(T742&gt;200000000),'[26]Data Base PAKAI (INPUT)'!$M$24))</f>
        <v>4</v>
      </c>
      <c r="AD742" s="87">
        <f>IF(AND(T742&gt;1,T742&lt;=200000000),'[26]Data Base PAKAI (INPUT)'!$F$24,IF(AND(T742&gt;200000000,T742&lt;=1000000000),'[26]Data Base PAKAI (INPUT)'!$V$24,IF(AND(T742&gt;1000000000),'[26]Data Base PAKAI (INPUT)'!$Z$24)))</f>
        <v>1</v>
      </c>
      <c r="AE742" s="87">
        <f t="shared" si="183"/>
        <v>600000</v>
      </c>
      <c r="AF742" s="87">
        <f>IF(AND(T742&gt;1,T742&lt;=1000000000),'[26]Data Base PAKAI (INPUT)'!$E$25,IF(AND(T742&gt;1000000000,T742&lt;=5000000000),'[26]Data Base PAKAI (INPUT)'!$Y$25,IF(AND(T742&gt;5000000000,T742&lt;=10000000000),'[26]Data Base PAKAI (INPUT)'!$AG$25)))</f>
        <v>3</v>
      </c>
      <c r="AG742" s="87">
        <f>IF(AND(T742&gt;1,T742&lt;=100000000),'[26]Data Base PAKAI (INPUT)'!$F$25,IF(AND(T742&gt;100000000,T742&lt;=200000000),'[26]Data Base PAKAI (INPUT)'!$J$25,IF(AND(T742&gt;200000000,T742&lt;=250000000),'[26]Data Base PAKAI (INPUT)'!$N$25,IF(AND(T742&gt;250000000,T742&lt;=500000000),'[26]Data Base PAKAI (INPUT)'!$R$25,IF(AND(T742&gt;500000000,T742&lt;=1000000000),'[26]Data Base PAKAI (INPUT)'!$V$25,IF(AND(T742&gt;1000000000,T742&lt;=2500000000),'[26]Data Base PAKAI (INPUT)'!$Z$25,IF(AND(T742&gt;2500000000,T742&lt;=5000000000),'[26]Data Base PAKAI (INPUT)'!$AD$25,IF(AND(T742&gt;5000000000,T742&lt;=10000000000),'[26]Data Base PAKAI (INPUT)'!AH2228))))))))</f>
        <v>3</v>
      </c>
      <c r="AH742" s="87">
        <f t="shared" si="184"/>
        <v>1350000</v>
      </c>
      <c r="AI742" s="87">
        <f t="shared" si="185"/>
        <v>3600000</v>
      </c>
      <c r="AJ742" s="99">
        <f t="shared" si="186"/>
        <v>3600000</v>
      </c>
      <c r="AK742" s="57"/>
      <c r="AL742" s="57">
        <f t="shared" si="187"/>
        <v>80500000</v>
      </c>
    </row>
    <row r="743" spans="1:38" ht="43.5" thickBot="1" x14ac:dyDescent="0.3">
      <c r="A743" s="90"/>
      <c r="B743" s="90"/>
      <c r="C743" s="90"/>
      <c r="D743" s="90"/>
      <c r="E743" s="90"/>
      <c r="F743" s="90"/>
      <c r="G743" s="91"/>
      <c r="H743" s="91"/>
      <c r="I743" s="92"/>
      <c r="J743" s="110" t="s">
        <v>1412</v>
      </c>
      <c r="K743" s="92" t="s">
        <v>1452</v>
      </c>
      <c r="L743" s="92" t="e">
        <f>INDEX('[26]GELONDONGAN BM POKIR'!$D:$D,MATCH('KEGIATAN DBMSDA 2022'!K743,'[26]GELONDONGAN BM POKIR'!$D:$D,0))</f>
        <v>#N/A</v>
      </c>
      <c r="M743" s="92" t="str">
        <f t="shared" si="189"/>
        <v>Perbaikan jalan RT 02 RW 18 Kelurahan jatisari kec. Jatiasih</v>
      </c>
      <c r="N743" s="92" t="e">
        <f>INDEX([26]!BARU_1[KELURAHAN],MATCH('KEGIATAN DBMSDA 2022'!K743,[26]!BARU_1[JUDUL],0))</f>
        <v>#REF!</v>
      </c>
      <c r="O743" s="93" t="s">
        <v>124</v>
      </c>
      <c r="P743" s="127" t="s">
        <v>601</v>
      </c>
      <c r="Q743" s="94" t="e">
        <f>#REF!&amp;" "&amp;#REF!</f>
        <v>#REF!</v>
      </c>
      <c r="R743" s="95" t="s">
        <v>66</v>
      </c>
      <c r="S743" s="57"/>
      <c r="T743" s="57">
        <f t="shared" si="188"/>
        <v>80000000</v>
      </c>
      <c r="U743" s="96" t="str">
        <f t="shared" si="181"/>
        <v>PL</v>
      </c>
      <c r="V743" s="57">
        <v>80000000</v>
      </c>
      <c r="W743" s="128" t="s">
        <v>602</v>
      </c>
      <c r="X743" s="129" t="s">
        <v>150</v>
      </c>
      <c r="Y743" s="96" t="s">
        <v>139</v>
      </c>
      <c r="Z743" s="88">
        <v>1</v>
      </c>
      <c r="AA743" s="96"/>
      <c r="AB743" s="57">
        <f t="shared" si="182"/>
        <v>350000</v>
      </c>
      <c r="AC743" s="87">
        <f>IF(AND(T743&gt;1,T743&lt;=200000000),'[26]Data Base PAKAI (INPUT)'!$E$24,IF(AND(T743&gt;200000000),'[26]Data Base PAKAI (INPUT)'!$M$24))</f>
        <v>4</v>
      </c>
      <c r="AD743" s="87">
        <f>IF(AND(T743&gt;1,T743&lt;=200000000),'[26]Data Base PAKAI (INPUT)'!$F$24,IF(AND(T743&gt;200000000,T743&lt;=1000000000),'[26]Data Base PAKAI (INPUT)'!$V$24,IF(AND(T743&gt;1000000000),'[26]Data Base PAKAI (INPUT)'!$Z$24)))</f>
        <v>1</v>
      </c>
      <c r="AE743" s="87">
        <f t="shared" si="183"/>
        <v>600000</v>
      </c>
      <c r="AF743" s="87">
        <f>IF(AND(T743&gt;1,T743&lt;=1000000000),'[26]Data Base PAKAI (INPUT)'!$E$25,IF(AND(T743&gt;1000000000,T743&lt;=5000000000),'[26]Data Base PAKAI (INPUT)'!$Y$25,IF(AND(T743&gt;5000000000,T743&lt;=10000000000),'[26]Data Base PAKAI (INPUT)'!$AG$25)))</f>
        <v>3</v>
      </c>
      <c r="AG743" s="87">
        <f>IF(AND(T743&gt;1,T743&lt;=100000000),'[26]Data Base PAKAI (INPUT)'!$F$25,IF(AND(T743&gt;100000000,T743&lt;=200000000),'[26]Data Base PAKAI (INPUT)'!$J$25,IF(AND(T743&gt;200000000,T743&lt;=250000000),'[26]Data Base PAKAI (INPUT)'!$N$25,IF(AND(T743&gt;250000000,T743&lt;=500000000),'[26]Data Base PAKAI (INPUT)'!$R$25,IF(AND(T743&gt;500000000,T743&lt;=1000000000),'[26]Data Base PAKAI (INPUT)'!$V$25,IF(AND(T743&gt;1000000000,T743&lt;=2500000000),'[26]Data Base PAKAI (INPUT)'!$Z$25,IF(AND(T743&gt;2500000000,T743&lt;=5000000000),'[26]Data Base PAKAI (INPUT)'!$AD$25,IF(AND(T743&gt;5000000000,T743&lt;=10000000000),'[26]Data Base PAKAI (INPUT)'!AH2229))))))))</f>
        <v>3</v>
      </c>
      <c r="AH743" s="87">
        <f t="shared" si="184"/>
        <v>1350000</v>
      </c>
      <c r="AI743" s="87">
        <f t="shared" si="185"/>
        <v>3200000</v>
      </c>
      <c r="AJ743" s="99">
        <f t="shared" si="186"/>
        <v>3200000</v>
      </c>
      <c r="AK743" s="57"/>
      <c r="AL743" s="57">
        <f t="shared" si="187"/>
        <v>71300000</v>
      </c>
    </row>
    <row r="744" spans="1:38" ht="43.5" thickBot="1" x14ac:dyDescent="0.3">
      <c r="A744" s="90"/>
      <c r="B744" s="90"/>
      <c r="C744" s="90"/>
      <c r="D744" s="90"/>
      <c r="E744" s="90"/>
      <c r="F744" s="90"/>
      <c r="G744" s="91"/>
      <c r="H744" s="91"/>
      <c r="I744" s="92"/>
      <c r="J744" s="110" t="s">
        <v>1412</v>
      </c>
      <c r="K744" s="92" t="s">
        <v>1453</v>
      </c>
      <c r="L744" s="92" t="e">
        <f>INDEX('[26]GELONDONGAN BM POKIR'!$D:$D,MATCH('KEGIATAN DBMSDA 2022'!K744,'[26]GELONDONGAN BM POKIR'!$D:$D,0))</f>
        <v>#N/A</v>
      </c>
      <c r="M744" s="92" t="str">
        <f t="shared" si="189"/>
        <v>Perbaikan jalan RT 03 RW 18 Kelurahan jatisari kec. Jatiasih</v>
      </c>
      <c r="N744" s="92" t="e">
        <f>INDEX([26]!BARU_1[KELURAHAN],MATCH('KEGIATAN DBMSDA 2022'!K744,[26]!BARU_1[JUDUL],0))</f>
        <v>#REF!</v>
      </c>
      <c r="O744" s="93" t="s">
        <v>124</v>
      </c>
      <c r="P744" s="127" t="s">
        <v>1434</v>
      </c>
      <c r="Q744" s="94" t="e">
        <f>#REF!&amp;" "&amp;#REF!</f>
        <v>#REF!</v>
      </c>
      <c r="R744" s="95" t="s">
        <v>66</v>
      </c>
      <c r="S744" s="57"/>
      <c r="T744" s="57">
        <f t="shared" si="188"/>
        <v>80000000</v>
      </c>
      <c r="U744" s="96" t="str">
        <f t="shared" si="181"/>
        <v>PL</v>
      </c>
      <c r="V744" s="57">
        <v>80000000</v>
      </c>
      <c r="W744" s="128" t="s">
        <v>602</v>
      </c>
      <c r="X744" s="129" t="s">
        <v>150</v>
      </c>
      <c r="Y744" s="96" t="s">
        <v>139</v>
      </c>
      <c r="Z744" s="88">
        <v>1</v>
      </c>
      <c r="AA744" s="96"/>
      <c r="AB744" s="57">
        <f t="shared" si="182"/>
        <v>350000</v>
      </c>
      <c r="AC744" s="87">
        <f>IF(AND(T744&gt;1,T744&lt;=200000000),'[26]Data Base PAKAI (INPUT)'!$E$24,IF(AND(T744&gt;200000000),'[26]Data Base PAKAI (INPUT)'!$M$24))</f>
        <v>4</v>
      </c>
      <c r="AD744" s="87">
        <f>IF(AND(T744&gt;1,T744&lt;=200000000),'[26]Data Base PAKAI (INPUT)'!$F$24,IF(AND(T744&gt;200000000,T744&lt;=1000000000),'[26]Data Base PAKAI (INPUT)'!$V$24,IF(AND(T744&gt;1000000000),'[26]Data Base PAKAI (INPUT)'!$Z$24)))</f>
        <v>1</v>
      </c>
      <c r="AE744" s="87">
        <f t="shared" si="183"/>
        <v>600000</v>
      </c>
      <c r="AF744" s="87">
        <f>IF(AND(T744&gt;1,T744&lt;=1000000000),'[26]Data Base PAKAI (INPUT)'!$E$25,IF(AND(T744&gt;1000000000,T744&lt;=5000000000),'[26]Data Base PAKAI (INPUT)'!$Y$25,IF(AND(T744&gt;5000000000,T744&lt;=10000000000),'[26]Data Base PAKAI (INPUT)'!$AG$25)))</f>
        <v>3</v>
      </c>
      <c r="AG744" s="87">
        <f>IF(AND(T744&gt;1,T744&lt;=100000000),'[26]Data Base PAKAI (INPUT)'!$F$25,IF(AND(T744&gt;100000000,T744&lt;=200000000),'[26]Data Base PAKAI (INPUT)'!$J$25,IF(AND(T744&gt;200000000,T744&lt;=250000000),'[26]Data Base PAKAI (INPUT)'!$N$25,IF(AND(T744&gt;250000000,T744&lt;=500000000),'[26]Data Base PAKAI (INPUT)'!$R$25,IF(AND(T744&gt;500000000,T744&lt;=1000000000),'[26]Data Base PAKAI (INPUT)'!$V$25,IF(AND(T744&gt;1000000000,T744&lt;=2500000000),'[26]Data Base PAKAI (INPUT)'!$Z$25,IF(AND(T744&gt;2500000000,T744&lt;=5000000000),'[26]Data Base PAKAI (INPUT)'!$AD$25,IF(AND(T744&gt;5000000000,T744&lt;=10000000000),'[26]Data Base PAKAI (INPUT)'!AH2230))))))))</f>
        <v>3</v>
      </c>
      <c r="AH744" s="87">
        <f t="shared" si="184"/>
        <v>1350000</v>
      </c>
      <c r="AI744" s="87">
        <f t="shared" si="185"/>
        <v>3200000</v>
      </c>
      <c r="AJ744" s="99">
        <f t="shared" si="186"/>
        <v>3200000</v>
      </c>
      <c r="AK744" s="57"/>
      <c r="AL744" s="57">
        <f t="shared" si="187"/>
        <v>71300000</v>
      </c>
    </row>
    <row r="745" spans="1:38" s="163" customFormat="1" ht="43.5" thickBot="1" x14ac:dyDescent="0.3">
      <c r="A745" s="79"/>
      <c r="B745" s="79"/>
      <c r="C745" s="79"/>
      <c r="D745" s="79"/>
      <c r="E745" s="79"/>
      <c r="F745" s="79"/>
      <c r="G745" s="81"/>
      <c r="H745" s="81"/>
      <c r="I745" s="83"/>
      <c r="J745" s="110" t="s">
        <v>1412</v>
      </c>
      <c r="K745" s="83" t="s">
        <v>1454</v>
      </c>
      <c r="L745" s="83" t="e">
        <f>INDEX('[26]GELONDONGAN BM POKIR'!$D:$D,MATCH('KEGIATAN DBMSDA 2022'!K745,'[26]GELONDONGAN BM POKIR'!$D:$D,0))</f>
        <v>#N/A</v>
      </c>
      <c r="M745" s="83" t="str">
        <f t="shared" si="189"/>
        <v>Perbaikan sarana olah raga RT 04 RW 18 Kelurahan jatisari kec. Jatiasih</v>
      </c>
      <c r="N745" s="83" t="e">
        <f>INDEX([26]!BARU_1[KELURAHAN],MATCH('KEGIATAN DBMSDA 2022'!K745,[26]!BARU_1[JUDUL],0))</f>
        <v>#REF!</v>
      </c>
      <c r="O745" s="84" t="s">
        <v>124</v>
      </c>
      <c r="P745" s="145" t="s">
        <v>614</v>
      </c>
      <c r="Q745" s="94" t="e">
        <f>#REF!&amp;" "&amp;#REF!</f>
        <v>#REF!</v>
      </c>
      <c r="R745" s="86" t="s">
        <v>66</v>
      </c>
      <c r="S745" s="57"/>
      <c r="T745" s="57">
        <f t="shared" si="188"/>
        <v>80000000</v>
      </c>
      <c r="U745" s="96" t="str">
        <f t="shared" si="181"/>
        <v>PL</v>
      </c>
      <c r="V745" s="57">
        <v>80000000</v>
      </c>
      <c r="W745" s="128" t="s">
        <v>602</v>
      </c>
      <c r="X745" s="129" t="s">
        <v>150</v>
      </c>
      <c r="Y745" s="96" t="s">
        <v>139</v>
      </c>
      <c r="Z745" s="88">
        <v>1</v>
      </c>
      <c r="AA745" s="96" t="s">
        <v>1455</v>
      </c>
      <c r="AB745" s="160">
        <f t="shared" si="182"/>
        <v>350000</v>
      </c>
      <c r="AC745" s="161">
        <f>IF(AND(T745&gt;1,T745&lt;=200000000),'[26]Data Base PAKAI (INPUT)'!$E$24,IF(AND(T745&gt;200000000),'[26]Data Base PAKAI (INPUT)'!$M$24))</f>
        <v>4</v>
      </c>
      <c r="AD745" s="161">
        <f>IF(AND(T745&gt;1,T745&lt;=200000000),'[26]Data Base PAKAI (INPUT)'!$F$24,IF(AND(T745&gt;200000000,T745&lt;=1000000000),'[26]Data Base PAKAI (INPUT)'!$V$24,IF(AND(T745&gt;1000000000),'[26]Data Base PAKAI (INPUT)'!$Z$24)))</f>
        <v>1</v>
      </c>
      <c r="AE745" s="161">
        <f t="shared" si="183"/>
        <v>600000</v>
      </c>
      <c r="AF745" s="161">
        <f>IF(AND(T745&gt;1,T745&lt;=1000000000),'[26]Data Base PAKAI (INPUT)'!$E$25,IF(AND(T745&gt;1000000000,T745&lt;=5000000000),'[26]Data Base PAKAI (INPUT)'!$Y$25,IF(AND(T745&gt;5000000000,T745&lt;=10000000000),'[26]Data Base PAKAI (INPUT)'!$AG$25)))</f>
        <v>3</v>
      </c>
      <c r="AG745" s="161">
        <f>IF(AND(T745&gt;1,T745&lt;=100000000),'[26]Data Base PAKAI (INPUT)'!$F$25,IF(AND(T745&gt;100000000,T745&lt;=200000000),'[26]Data Base PAKAI (INPUT)'!$J$25,IF(AND(T745&gt;200000000,T745&lt;=250000000),'[26]Data Base PAKAI (INPUT)'!$N$25,IF(AND(T745&gt;250000000,T745&lt;=500000000),'[26]Data Base PAKAI (INPUT)'!$R$25,IF(AND(T745&gt;500000000,T745&lt;=1000000000),'[26]Data Base PAKAI (INPUT)'!$V$25,IF(AND(T745&gt;1000000000,T745&lt;=2500000000),'[26]Data Base PAKAI (INPUT)'!$Z$25,IF(AND(T745&gt;2500000000,T745&lt;=5000000000),'[26]Data Base PAKAI (INPUT)'!$AD$25,IF(AND(T745&gt;5000000000,T745&lt;=10000000000),'[26]Data Base PAKAI (INPUT)'!AH2231))))))))</f>
        <v>3</v>
      </c>
      <c r="AH745" s="161">
        <f t="shared" si="184"/>
        <v>1350000</v>
      </c>
      <c r="AI745" s="161">
        <f t="shared" si="185"/>
        <v>3200000</v>
      </c>
      <c r="AJ745" s="162">
        <f t="shared" si="186"/>
        <v>3200000</v>
      </c>
      <c r="AK745" s="160"/>
      <c r="AL745" s="160">
        <f t="shared" si="187"/>
        <v>71300000</v>
      </c>
    </row>
    <row r="746" spans="1:38" ht="43.5" thickBot="1" x14ac:dyDescent="0.3">
      <c r="A746" s="90"/>
      <c r="B746" s="90"/>
      <c r="C746" s="90"/>
      <c r="D746" s="90"/>
      <c r="E746" s="90"/>
      <c r="F746" s="90"/>
      <c r="G746" s="91"/>
      <c r="H746" s="91"/>
      <c r="I746" s="92"/>
      <c r="J746" s="110" t="s">
        <v>1412</v>
      </c>
      <c r="K746" s="92" t="s">
        <v>1456</v>
      </c>
      <c r="L746" s="92" t="e">
        <f>INDEX('[26]GELONDONGAN BM POKIR'!$D:$D,MATCH('KEGIATAN DBMSDA 2022'!K746,'[26]GELONDONGAN BM POKIR'!$D:$D,0))</f>
        <v>#N/A</v>
      </c>
      <c r="M746" s="92" t="str">
        <f t="shared" si="189"/>
        <v>Perbaikan jalan lingkungan K. Senan RT 06 RW 03 Kelurahan jatiluhur kec. Jatiasih</v>
      </c>
      <c r="N746" s="92" t="e">
        <f>INDEX([26]!BARU_1[KELURAHAN],MATCH('KEGIATAN DBMSDA 2022'!K746,[26]!BARU_1[JUDUL],0))</f>
        <v>#REF!</v>
      </c>
      <c r="O746" s="93" t="s">
        <v>124</v>
      </c>
      <c r="P746" s="127" t="s">
        <v>605</v>
      </c>
      <c r="Q746" s="94" t="e">
        <f>#REF!&amp;" "&amp;#REF!</f>
        <v>#REF!</v>
      </c>
      <c r="R746" s="95" t="s">
        <v>66</v>
      </c>
      <c r="S746" s="57"/>
      <c r="T746" s="57">
        <f t="shared" si="188"/>
        <v>80000000</v>
      </c>
      <c r="U746" s="96" t="str">
        <f t="shared" si="181"/>
        <v>PL</v>
      </c>
      <c r="V746" s="57">
        <v>80000000</v>
      </c>
      <c r="W746" s="128" t="s">
        <v>602</v>
      </c>
      <c r="X746" s="129" t="s">
        <v>150</v>
      </c>
      <c r="Y746" s="96" t="s">
        <v>139</v>
      </c>
      <c r="Z746" s="88">
        <v>1</v>
      </c>
      <c r="AA746" s="96"/>
      <c r="AB746" s="57">
        <f t="shared" si="182"/>
        <v>350000</v>
      </c>
      <c r="AC746" s="87">
        <f>IF(AND(T746&gt;1,T746&lt;=200000000),'[26]Data Base PAKAI (INPUT)'!$E$24,IF(AND(T746&gt;200000000),'[26]Data Base PAKAI (INPUT)'!$M$24))</f>
        <v>4</v>
      </c>
      <c r="AD746" s="87">
        <f>IF(AND(T746&gt;1,T746&lt;=200000000),'[26]Data Base PAKAI (INPUT)'!$F$24,IF(AND(T746&gt;200000000,T746&lt;=1000000000),'[26]Data Base PAKAI (INPUT)'!$V$24,IF(AND(T746&gt;1000000000),'[26]Data Base PAKAI (INPUT)'!$Z$24)))</f>
        <v>1</v>
      </c>
      <c r="AE746" s="87">
        <f t="shared" si="183"/>
        <v>600000</v>
      </c>
      <c r="AF746" s="87">
        <f>IF(AND(T746&gt;1,T746&lt;=1000000000),'[26]Data Base PAKAI (INPUT)'!$E$25,IF(AND(T746&gt;1000000000,T746&lt;=5000000000),'[26]Data Base PAKAI (INPUT)'!$Y$25,IF(AND(T746&gt;5000000000,T746&lt;=10000000000),'[26]Data Base PAKAI (INPUT)'!$AG$25)))</f>
        <v>3</v>
      </c>
      <c r="AG746" s="87">
        <f>IF(AND(T746&gt;1,T746&lt;=100000000),'[26]Data Base PAKAI (INPUT)'!$F$25,IF(AND(T746&gt;100000000,T746&lt;=200000000),'[26]Data Base PAKAI (INPUT)'!$J$25,IF(AND(T746&gt;200000000,T746&lt;=250000000),'[26]Data Base PAKAI (INPUT)'!$N$25,IF(AND(T746&gt;250000000,T746&lt;=500000000),'[26]Data Base PAKAI (INPUT)'!$R$25,IF(AND(T746&gt;500000000,T746&lt;=1000000000),'[26]Data Base PAKAI (INPUT)'!$V$25,IF(AND(T746&gt;1000000000,T746&lt;=2500000000),'[26]Data Base PAKAI (INPUT)'!$Z$25,IF(AND(T746&gt;2500000000,T746&lt;=5000000000),'[26]Data Base PAKAI (INPUT)'!$AD$25,IF(AND(T746&gt;5000000000,T746&lt;=10000000000),'[26]Data Base PAKAI (INPUT)'!AH2232))))))))</f>
        <v>3</v>
      </c>
      <c r="AH746" s="87">
        <f t="shared" si="184"/>
        <v>1350000</v>
      </c>
      <c r="AI746" s="87">
        <f t="shared" si="185"/>
        <v>3200000</v>
      </c>
      <c r="AJ746" s="99">
        <f t="shared" si="186"/>
        <v>3200000</v>
      </c>
      <c r="AK746" s="57"/>
      <c r="AL746" s="57">
        <f t="shared" si="187"/>
        <v>71300000</v>
      </c>
    </row>
    <row r="747" spans="1:38" ht="43.5" thickBot="1" x14ac:dyDescent="0.3">
      <c r="A747" s="90"/>
      <c r="B747" s="90"/>
      <c r="C747" s="90"/>
      <c r="D747" s="90"/>
      <c r="E747" s="90"/>
      <c r="F747" s="90"/>
      <c r="G747" s="91"/>
      <c r="H747" s="91"/>
      <c r="I747" s="92"/>
      <c r="J747" s="110" t="s">
        <v>1412</v>
      </c>
      <c r="K747" s="92" t="s">
        <v>1457</v>
      </c>
      <c r="L747" s="92" t="e">
        <f>INDEX('[26]GELONDONGAN BM POKIR'!$D:$D,MATCH('KEGIATAN DBMSDA 2022'!K747,'[26]GELONDONGAN BM POKIR'!$D:$D,0))</f>
        <v>#N/A</v>
      </c>
      <c r="M747" s="92" t="str">
        <f t="shared" si="189"/>
        <v>Perbaikan jalan Kp. Jaha RT 04 RW 11 Kelurahan jatimekar kec. Jatiasih</v>
      </c>
      <c r="N747" s="92" t="e">
        <f>INDEX([26]!BARU_1[KELURAHAN],MATCH('KEGIATAN DBMSDA 2022'!K747,[26]!BARU_1[JUDUL],0))</f>
        <v>#REF!</v>
      </c>
      <c r="O747" s="93" t="s">
        <v>124</v>
      </c>
      <c r="P747" s="127" t="s">
        <v>614</v>
      </c>
      <c r="Q747" s="94" t="e">
        <f>#REF!&amp;" "&amp;#REF!</f>
        <v>#REF!</v>
      </c>
      <c r="R747" s="95" t="s">
        <v>66</v>
      </c>
      <c r="S747" s="57"/>
      <c r="T747" s="57">
        <f t="shared" si="188"/>
        <v>70000000</v>
      </c>
      <c r="U747" s="96" t="str">
        <f t="shared" si="181"/>
        <v>PL</v>
      </c>
      <c r="V747" s="57">
        <v>70000000</v>
      </c>
      <c r="W747" s="128" t="s">
        <v>602</v>
      </c>
      <c r="X747" s="129" t="s">
        <v>150</v>
      </c>
      <c r="Y747" s="96" t="s">
        <v>139</v>
      </c>
      <c r="Z747" s="88">
        <v>1</v>
      </c>
      <c r="AA747" s="96"/>
      <c r="AB747" s="57">
        <f t="shared" si="182"/>
        <v>350000</v>
      </c>
      <c r="AC747" s="87">
        <f>IF(AND(T747&gt;1,T747&lt;=200000000),'[26]Data Base PAKAI (INPUT)'!$E$24,IF(AND(T747&gt;200000000),'[26]Data Base PAKAI (INPUT)'!$M$24))</f>
        <v>4</v>
      </c>
      <c r="AD747" s="87">
        <f>IF(AND(T747&gt;1,T747&lt;=200000000),'[26]Data Base PAKAI (INPUT)'!$F$24,IF(AND(T747&gt;200000000,T747&lt;=1000000000),'[26]Data Base PAKAI (INPUT)'!$V$24,IF(AND(T747&gt;1000000000),'[26]Data Base PAKAI (INPUT)'!$Z$24)))</f>
        <v>1</v>
      </c>
      <c r="AE747" s="87">
        <f t="shared" si="183"/>
        <v>600000</v>
      </c>
      <c r="AF747" s="87">
        <f>IF(AND(T747&gt;1,T747&lt;=1000000000),'[26]Data Base PAKAI (INPUT)'!$E$25,IF(AND(T747&gt;1000000000,T747&lt;=5000000000),'[26]Data Base PAKAI (INPUT)'!$Y$25,IF(AND(T747&gt;5000000000,T747&lt;=10000000000),'[26]Data Base PAKAI (INPUT)'!$AG$25)))</f>
        <v>3</v>
      </c>
      <c r="AG747" s="87">
        <f>IF(AND(T747&gt;1,T747&lt;=100000000),'[26]Data Base PAKAI (INPUT)'!$F$25,IF(AND(T747&gt;100000000,T747&lt;=200000000),'[26]Data Base PAKAI (INPUT)'!$J$25,IF(AND(T747&gt;200000000,T747&lt;=250000000),'[26]Data Base PAKAI (INPUT)'!$N$25,IF(AND(T747&gt;250000000,T747&lt;=500000000),'[26]Data Base PAKAI (INPUT)'!$R$25,IF(AND(T747&gt;500000000,T747&lt;=1000000000),'[26]Data Base PAKAI (INPUT)'!$V$25,IF(AND(T747&gt;1000000000,T747&lt;=2500000000),'[26]Data Base PAKAI (INPUT)'!$Z$25,IF(AND(T747&gt;2500000000,T747&lt;=5000000000),'[26]Data Base PAKAI (INPUT)'!$AD$25,IF(AND(T747&gt;5000000000,T747&lt;=10000000000),'[26]Data Base PAKAI (INPUT)'!AH2235))))))))</f>
        <v>3</v>
      </c>
      <c r="AH747" s="87">
        <f t="shared" si="184"/>
        <v>1350000</v>
      </c>
      <c r="AI747" s="87">
        <f t="shared" si="185"/>
        <v>2800000</v>
      </c>
      <c r="AJ747" s="99">
        <f t="shared" si="186"/>
        <v>2800000</v>
      </c>
      <c r="AK747" s="57"/>
      <c r="AL747" s="57">
        <f t="shared" si="187"/>
        <v>62100000</v>
      </c>
    </row>
    <row r="748" spans="1:38" ht="43.5" thickBot="1" x14ac:dyDescent="0.3">
      <c r="A748" s="90"/>
      <c r="B748" s="90"/>
      <c r="C748" s="90"/>
      <c r="D748" s="90"/>
      <c r="E748" s="90"/>
      <c r="F748" s="90"/>
      <c r="G748" s="91"/>
      <c r="H748" s="91"/>
      <c r="I748" s="92"/>
      <c r="J748" s="110" t="s">
        <v>1412</v>
      </c>
      <c r="K748" s="92" t="s">
        <v>1458</v>
      </c>
      <c r="L748" s="92" t="e">
        <f>INDEX('[26]GELONDONGAN BM POKIR'!$D:$D,MATCH('KEGIATAN DBMSDA 2022'!K748,'[26]GELONDONGAN BM POKIR'!$D:$D,0))</f>
        <v>#N/A</v>
      </c>
      <c r="M748" s="92" t="str">
        <f t="shared" si="189"/>
        <v>Perbaikan jalan puri nusa pala jalan citra raya kelurahan jatisari kec. Jatiasih</v>
      </c>
      <c r="N748" s="92" t="e">
        <f>INDEX([26]!BARU_1[KELURAHAN],MATCH('KEGIATAN DBMSDA 2022'!K748,[26]!BARU_1[JUDUL],0))</f>
        <v>#REF!</v>
      </c>
      <c r="O748" s="93" t="s">
        <v>124</v>
      </c>
      <c r="P748" s="127" t="s">
        <v>1434</v>
      </c>
      <c r="Q748" s="94" t="e">
        <f>#REF!&amp;" "&amp;#REF!</f>
        <v>#REF!</v>
      </c>
      <c r="R748" s="95" t="s">
        <v>66</v>
      </c>
      <c r="S748" s="57"/>
      <c r="T748" s="57">
        <f t="shared" si="188"/>
        <v>80000000</v>
      </c>
      <c r="U748" s="96" t="str">
        <f t="shared" si="181"/>
        <v>PL</v>
      </c>
      <c r="V748" s="57">
        <v>80000000</v>
      </c>
      <c r="W748" s="128" t="s">
        <v>602</v>
      </c>
      <c r="X748" s="129" t="s">
        <v>150</v>
      </c>
      <c r="Y748" s="96" t="s">
        <v>139</v>
      </c>
      <c r="Z748" s="88">
        <v>1</v>
      </c>
      <c r="AA748" s="96"/>
      <c r="AB748" s="57">
        <f t="shared" si="182"/>
        <v>350000</v>
      </c>
      <c r="AC748" s="87">
        <f>IF(AND(T748&gt;1,T748&lt;=200000000),'[26]Data Base PAKAI (INPUT)'!$E$24,IF(AND(T748&gt;200000000),'[26]Data Base PAKAI (INPUT)'!$M$24))</f>
        <v>4</v>
      </c>
      <c r="AD748" s="87">
        <f>IF(AND(T748&gt;1,T748&lt;=200000000),'[26]Data Base PAKAI (INPUT)'!$F$24,IF(AND(T748&gt;200000000,T748&lt;=1000000000),'[26]Data Base PAKAI (INPUT)'!$V$24,IF(AND(T748&gt;1000000000),'[26]Data Base PAKAI (INPUT)'!$Z$24)))</f>
        <v>1</v>
      </c>
      <c r="AE748" s="87">
        <f t="shared" si="183"/>
        <v>600000</v>
      </c>
      <c r="AF748" s="87">
        <f>IF(AND(T748&gt;1,T748&lt;=1000000000),'[26]Data Base PAKAI (INPUT)'!$E$25,IF(AND(T748&gt;1000000000,T748&lt;=5000000000),'[26]Data Base PAKAI (INPUT)'!$Y$25,IF(AND(T748&gt;5000000000,T748&lt;=10000000000),'[26]Data Base PAKAI (INPUT)'!$AG$25)))</f>
        <v>3</v>
      </c>
      <c r="AG748" s="87">
        <f>IF(AND(T748&gt;1,T748&lt;=100000000),'[26]Data Base PAKAI (INPUT)'!$F$25,IF(AND(T748&gt;100000000,T748&lt;=200000000),'[26]Data Base PAKAI (INPUT)'!$J$25,IF(AND(T748&gt;200000000,T748&lt;=250000000),'[26]Data Base PAKAI (INPUT)'!$N$25,IF(AND(T748&gt;250000000,T748&lt;=500000000),'[26]Data Base PAKAI (INPUT)'!$R$25,IF(AND(T748&gt;500000000,T748&lt;=1000000000),'[26]Data Base PAKAI (INPUT)'!$V$25,IF(AND(T748&gt;1000000000,T748&lt;=2500000000),'[26]Data Base PAKAI (INPUT)'!$Z$25,IF(AND(T748&gt;2500000000,T748&lt;=5000000000),'[26]Data Base PAKAI (INPUT)'!$AD$25,IF(AND(T748&gt;5000000000,T748&lt;=10000000000),'[26]Data Base PAKAI (INPUT)'!AH2236))))))))</f>
        <v>3</v>
      </c>
      <c r="AH748" s="87">
        <f t="shared" si="184"/>
        <v>1350000</v>
      </c>
      <c r="AI748" s="87">
        <f t="shared" si="185"/>
        <v>3200000</v>
      </c>
      <c r="AJ748" s="99">
        <f t="shared" si="186"/>
        <v>3200000</v>
      </c>
      <c r="AK748" s="57"/>
      <c r="AL748" s="57">
        <f t="shared" si="187"/>
        <v>71300000</v>
      </c>
    </row>
    <row r="749" spans="1:38" ht="43.5" thickBot="1" x14ac:dyDescent="0.3">
      <c r="A749" s="90"/>
      <c r="B749" s="90"/>
      <c r="C749" s="90"/>
      <c r="D749" s="90"/>
      <c r="E749" s="90"/>
      <c r="F749" s="90"/>
      <c r="G749" s="91"/>
      <c r="H749" s="91"/>
      <c r="I749" s="92"/>
      <c r="J749" s="110" t="s">
        <v>1412</v>
      </c>
      <c r="K749" s="92" t="s">
        <v>1459</v>
      </c>
      <c r="L749" s="92" t="e">
        <f>INDEX('[26]GELONDONGAN BM POKIR'!$D:$D,MATCH('KEGIATAN DBMSDA 2022'!K749,'[26]GELONDONGAN BM POKIR'!$D:$D,0))</f>
        <v>#N/A</v>
      </c>
      <c r="M749" s="92" t="str">
        <f t="shared" ref="M749:M751" si="190">$I$545&amp;" "&amp;K749</f>
        <v>Peningkatan Jalan Jl. Merpati Blok DD 20 CCI RT 06 RW 15 PPI, Kota Bekasi, Bekasi Selatan, Pekayonjaya</v>
      </c>
      <c r="N749" s="92" t="e">
        <f>INDEX([26]!BARU_1[KELURAHAN],MATCH('KEGIATAN DBMSDA 2022'!K749,[26]!BARU_1[JUDUL],0))</f>
        <v>#REF!</v>
      </c>
      <c r="O749" s="93" t="s">
        <v>160</v>
      </c>
      <c r="P749" s="127" t="s">
        <v>229</v>
      </c>
      <c r="Q749" s="94" t="e">
        <f>#REF!&amp;" "&amp;#REF!</f>
        <v>#REF!</v>
      </c>
      <c r="R749" s="95" t="s">
        <v>66</v>
      </c>
      <c r="S749" s="57"/>
      <c r="T749" s="57">
        <f t="shared" si="188"/>
        <v>150000000</v>
      </c>
      <c r="U749" s="96" t="str">
        <f t="shared" si="181"/>
        <v>PL</v>
      </c>
      <c r="V749" s="57">
        <v>150000000</v>
      </c>
      <c r="W749" s="128" t="s">
        <v>638</v>
      </c>
      <c r="X749" s="129" t="s">
        <v>150</v>
      </c>
      <c r="Y749" s="96" t="s">
        <v>139</v>
      </c>
      <c r="Z749" s="88">
        <v>1</v>
      </c>
      <c r="AA749" s="96"/>
      <c r="AB749" s="57">
        <f t="shared" si="182"/>
        <v>350000</v>
      </c>
      <c r="AC749" s="87">
        <f>IF(AND(T749&gt;1,T749&lt;=200000000),'[26]Data Base PAKAI (INPUT)'!$E$24,IF(AND(T749&gt;200000000),'[26]Data Base PAKAI (INPUT)'!$M$24))</f>
        <v>4</v>
      </c>
      <c r="AD749" s="87">
        <f>IF(AND(T749&gt;1,T749&lt;=200000000),'[26]Data Base PAKAI (INPUT)'!$F$24,IF(AND(T749&gt;200000000,T749&lt;=1000000000),'[26]Data Base PAKAI (INPUT)'!$V$24,IF(AND(T749&gt;1000000000),'[26]Data Base PAKAI (INPUT)'!$Z$24)))</f>
        <v>1</v>
      </c>
      <c r="AE749" s="87">
        <f t="shared" si="183"/>
        <v>600000</v>
      </c>
      <c r="AF749" s="87">
        <f>IF(AND(T749&gt;1,T749&lt;=1000000000),'[26]Data Base PAKAI (INPUT)'!$E$25,IF(AND(T749&gt;1000000000,T749&lt;=5000000000),'[26]Data Base PAKAI (INPUT)'!$Y$25,IF(AND(T749&gt;5000000000,T749&lt;=10000000000),'[26]Data Base PAKAI (INPUT)'!$AG$25)))</f>
        <v>3</v>
      </c>
      <c r="AG749" s="87">
        <f>IF(AND(T749&gt;1,T749&lt;=100000000),'[26]Data Base PAKAI (INPUT)'!$F$25,IF(AND(T749&gt;100000000,T749&lt;=200000000),'[26]Data Base PAKAI (INPUT)'!$J$25,IF(AND(T749&gt;200000000,T749&lt;=250000000),'[26]Data Base PAKAI (INPUT)'!$N$25,IF(AND(T749&gt;250000000,T749&lt;=500000000),'[26]Data Base PAKAI (INPUT)'!$R$25,IF(AND(T749&gt;500000000,T749&lt;=1000000000),'[26]Data Base PAKAI (INPUT)'!$V$25,IF(AND(T749&gt;1000000000,T749&lt;=2500000000),'[26]Data Base PAKAI (INPUT)'!$Z$25,IF(AND(T749&gt;2500000000,T749&lt;=5000000000),'[26]Data Base PAKAI (INPUT)'!$AD$25,IF(AND(T749&gt;5000000000,T749&lt;=10000000000),'[26]Data Base PAKAI (INPUT)'!AH2238))))))))</f>
        <v>4</v>
      </c>
      <c r="AH749" s="87">
        <f t="shared" si="184"/>
        <v>1800000</v>
      </c>
      <c r="AI749" s="87">
        <f t="shared" si="185"/>
        <v>6000000</v>
      </c>
      <c r="AJ749" s="99">
        <f t="shared" si="186"/>
        <v>6000000</v>
      </c>
      <c r="AK749" s="57"/>
      <c r="AL749" s="57">
        <f t="shared" si="187"/>
        <v>135250000</v>
      </c>
    </row>
    <row r="750" spans="1:38" ht="43.5" thickBot="1" x14ac:dyDescent="0.3">
      <c r="A750" s="90"/>
      <c r="B750" s="90"/>
      <c r="C750" s="90"/>
      <c r="D750" s="90"/>
      <c r="E750" s="90"/>
      <c r="F750" s="90"/>
      <c r="G750" s="91"/>
      <c r="H750" s="91"/>
      <c r="I750" s="92"/>
      <c r="J750" s="110" t="s">
        <v>1412</v>
      </c>
      <c r="K750" s="92" t="s">
        <v>1460</v>
      </c>
      <c r="L750" s="92" t="e">
        <f>INDEX('[26]GELONDONGAN BM POKIR'!$D:$D,MATCH('KEGIATAN DBMSDA 2022'!K750,'[26]GELONDONGAN BM POKIR'!$D:$D,0))</f>
        <v>#N/A</v>
      </c>
      <c r="M750" s="92" t="str">
        <f t="shared" si="190"/>
        <v>Peningkatan Jalan RT 03 RW 05 Kelurahan Duren Jaya Kecamatan Bekasi Timur, Kota Bekasi, Bekasi Timur, Durenjaya</v>
      </c>
      <c r="N750" s="92" t="e">
        <f>INDEX([26]!BARU_1[KELURAHAN],MATCH('KEGIATAN DBMSDA 2022'!K750,[26]!BARU_1[JUDUL],0))</f>
        <v>#REF!</v>
      </c>
      <c r="O750" s="93" t="s">
        <v>264</v>
      </c>
      <c r="P750" s="127" t="s">
        <v>229</v>
      </c>
      <c r="Q750" s="94" t="e">
        <f>#REF!&amp;" "&amp;#REF!</f>
        <v>#REF!</v>
      </c>
      <c r="R750" s="95" t="s">
        <v>66</v>
      </c>
      <c r="S750" s="57"/>
      <c r="T750" s="57">
        <f t="shared" si="188"/>
        <v>100000000</v>
      </c>
      <c r="U750" s="96" t="str">
        <f t="shared" si="181"/>
        <v>PL</v>
      </c>
      <c r="V750" s="57">
        <v>100000000</v>
      </c>
      <c r="W750" s="128" t="s">
        <v>638</v>
      </c>
      <c r="X750" s="129" t="s">
        <v>150</v>
      </c>
      <c r="Y750" s="96" t="s">
        <v>139</v>
      </c>
      <c r="Z750" s="88">
        <v>1</v>
      </c>
      <c r="AA750" s="96"/>
      <c r="AB750" s="57">
        <f t="shared" si="182"/>
        <v>350000</v>
      </c>
      <c r="AC750" s="87">
        <f>IF(AND(T750&gt;1,T750&lt;=200000000),'[26]Data Base PAKAI (INPUT)'!$E$24,IF(AND(T750&gt;200000000),'[26]Data Base PAKAI (INPUT)'!$M$24))</f>
        <v>4</v>
      </c>
      <c r="AD750" s="87">
        <f>IF(AND(T750&gt;1,T750&lt;=200000000),'[26]Data Base PAKAI (INPUT)'!$F$24,IF(AND(T750&gt;200000000,T750&lt;=1000000000),'[26]Data Base PAKAI (INPUT)'!$V$24,IF(AND(T750&gt;1000000000),'[26]Data Base PAKAI (INPUT)'!$Z$24)))</f>
        <v>1</v>
      </c>
      <c r="AE750" s="87">
        <f t="shared" si="183"/>
        <v>600000</v>
      </c>
      <c r="AF750" s="87">
        <f>IF(AND(T750&gt;1,T750&lt;=1000000000),'[26]Data Base PAKAI (INPUT)'!$E$25,IF(AND(T750&gt;1000000000,T750&lt;=5000000000),'[26]Data Base PAKAI (INPUT)'!$Y$25,IF(AND(T750&gt;5000000000,T750&lt;=10000000000),'[26]Data Base PAKAI (INPUT)'!$AG$25)))</f>
        <v>3</v>
      </c>
      <c r="AG750" s="87">
        <f>IF(AND(T750&gt;1,T750&lt;=100000000),'[26]Data Base PAKAI (INPUT)'!$F$25,IF(AND(T750&gt;100000000,T750&lt;=200000000),'[26]Data Base PAKAI (INPUT)'!$J$25,IF(AND(T750&gt;200000000,T750&lt;=250000000),'[26]Data Base PAKAI (INPUT)'!$N$25,IF(AND(T750&gt;250000000,T750&lt;=500000000),'[26]Data Base PAKAI (INPUT)'!$R$25,IF(AND(T750&gt;500000000,T750&lt;=1000000000),'[26]Data Base PAKAI (INPUT)'!$V$25,IF(AND(T750&gt;1000000000,T750&lt;=2500000000),'[26]Data Base PAKAI (INPUT)'!$Z$25,IF(AND(T750&gt;2500000000,T750&lt;=5000000000),'[26]Data Base PAKAI (INPUT)'!$AD$25,IF(AND(T750&gt;5000000000,T750&lt;=10000000000),'[26]Data Base PAKAI (INPUT)'!AH2239))))))))</f>
        <v>3</v>
      </c>
      <c r="AH750" s="87">
        <f t="shared" si="184"/>
        <v>1350000</v>
      </c>
      <c r="AI750" s="87">
        <f t="shared" si="185"/>
        <v>4000000</v>
      </c>
      <c r="AJ750" s="99">
        <f t="shared" si="186"/>
        <v>4000000</v>
      </c>
      <c r="AK750" s="57"/>
      <c r="AL750" s="57">
        <f t="shared" si="187"/>
        <v>89700000</v>
      </c>
    </row>
    <row r="751" spans="1:38" ht="43.5" thickBot="1" x14ac:dyDescent="0.3">
      <c r="A751" s="90"/>
      <c r="B751" s="90"/>
      <c r="C751" s="90"/>
      <c r="D751" s="90"/>
      <c r="E751" s="90"/>
      <c r="F751" s="90"/>
      <c r="G751" s="91"/>
      <c r="H751" s="91"/>
      <c r="I751" s="92"/>
      <c r="J751" s="110" t="s">
        <v>1412</v>
      </c>
      <c r="K751" s="92" t="s">
        <v>1461</v>
      </c>
      <c r="L751" s="92" t="e">
        <f>INDEX('[26]GELONDONGAN BM POKIR'!$D:$D,MATCH('KEGIATAN DBMSDA 2022'!K751,'[26]GELONDONGAN BM POKIR'!$D:$D,0))</f>
        <v>#N/A</v>
      </c>
      <c r="M751" s="92" t="str">
        <f t="shared" si="190"/>
        <v>Peningkatan Jalan Kemang sari IV RT. 003 RW. 11(Marhadi), Kota Bekasi, Pondokgede, Jatibening Baru</v>
      </c>
      <c r="N751" s="92" t="e">
        <f>INDEX([26]!BARU_1[KELURAHAN],MATCH('KEGIATAN DBMSDA 2022'!K751,[26]!BARU_1[JUDUL],0))</f>
        <v>#REF!</v>
      </c>
      <c r="O751" s="93" t="s">
        <v>171</v>
      </c>
      <c r="P751" s="127" t="s">
        <v>1370</v>
      </c>
      <c r="Q751" s="94" t="e">
        <f>#REF!&amp;" "&amp;#REF!</f>
        <v>#REF!</v>
      </c>
      <c r="R751" s="95" t="s">
        <v>66</v>
      </c>
      <c r="S751" s="57"/>
      <c r="T751" s="57">
        <f t="shared" si="188"/>
        <v>200000000</v>
      </c>
      <c r="U751" s="96" t="str">
        <f t="shared" si="181"/>
        <v>PL</v>
      </c>
      <c r="V751" s="57">
        <v>200000000</v>
      </c>
      <c r="W751" s="128" t="s">
        <v>647</v>
      </c>
      <c r="X751" s="129" t="s">
        <v>150</v>
      </c>
      <c r="Y751" s="96" t="s">
        <v>139</v>
      </c>
      <c r="Z751" s="88">
        <v>1</v>
      </c>
      <c r="AA751" s="96"/>
      <c r="AB751" s="57">
        <f t="shared" si="182"/>
        <v>350000</v>
      </c>
      <c r="AC751" s="87">
        <f>IF(AND(T751&gt;1,T751&lt;=200000000),'[26]Data Base PAKAI (INPUT)'!$E$24,IF(AND(T751&gt;200000000),'[26]Data Base PAKAI (INPUT)'!$M$24))</f>
        <v>4</v>
      </c>
      <c r="AD751" s="87">
        <f>IF(AND(T751&gt;1,T751&lt;=200000000),'[26]Data Base PAKAI (INPUT)'!$F$24,IF(AND(T751&gt;200000000,T751&lt;=1000000000),'[26]Data Base PAKAI (INPUT)'!$V$24,IF(AND(T751&gt;1000000000),'[26]Data Base PAKAI (INPUT)'!$Z$24)))</f>
        <v>1</v>
      </c>
      <c r="AE751" s="87">
        <f t="shared" si="183"/>
        <v>600000</v>
      </c>
      <c r="AF751" s="87">
        <f>IF(AND(T751&gt;1,T751&lt;=1000000000),'[26]Data Base PAKAI (INPUT)'!$E$25,IF(AND(T751&gt;1000000000,T751&lt;=5000000000),'[26]Data Base PAKAI (INPUT)'!$Y$25,IF(AND(T751&gt;5000000000,T751&lt;=10000000000),'[26]Data Base PAKAI (INPUT)'!$AG$25)))</f>
        <v>3</v>
      </c>
      <c r="AG751" s="87">
        <f>IF(AND(T751&gt;1,T751&lt;=100000000),'[26]Data Base PAKAI (INPUT)'!$F$25,IF(AND(T751&gt;100000000,T751&lt;=200000000),'[26]Data Base PAKAI (INPUT)'!$J$25,IF(AND(T751&gt;200000000,T751&lt;=250000000),'[26]Data Base PAKAI (INPUT)'!$N$25,IF(AND(T751&gt;250000000,T751&lt;=500000000),'[26]Data Base PAKAI (INPUT)'!$R$25,IF(AND(T751&gt;500000000,T751&lt;=1000000000),'[26]Data Base PAKAI (INPUT)'!$V$25,IF(AND(T751&gt;1000000000,T751&lt;=2500000000),'[26]Data Base PAKAI (INPUT)'!$Z$25,IF(AND(T751&gt;2500000000,T751&lt;=5000000000),'[26]Data Base PAKAI (INPUT)'!$AD$25,IF(AND(T751&gt;5000000000,T751&lt;=10000000000),'[26]Data Base PAKAI (INPUT)'!AH2241))))))))</f>
        <v>4</v>
      </c>
      <c r="AH751" s="87">
        <f t="shared" si="184"/>
        <v>1800000</v>
      </c>
      <c r="AI751" s="87">
        <f t="shared" si="185"/>
        <v>8000000</v>
      </c>
      <c r="AJ751" s="99">
        <f t="shared" si="186"/>
        <v>8000000</v>
      </c>
      <c r="AK751" s="57"/>
      <c r="AL751" s="57">
        <f t="shared" si="187"/>
        <v>181250000</v>
      </c>
    </row>
    <row r="752" spans="1:38" ht="43.5" thickBot="1" x14ac:dyDescent="0.3">
      <c r="A752" s="90"/>
      <c r="B752" s="90"/>
      <c r="C752" s="90"/>
      <c r="D752" s="90"/>
      <c r="E752" s="90"/>
      <c r="F752" s="90"/>
      <c r="G752" s="91"/>
      <c r="H752" s="91"/>
      <c r="I752" s="92"/>
      <c r="J752" s="110" t="s">
        <v>1412</v>
      </c>
      <c r="K752" s="92" t="s">
        <v>1462</v>
      </c>
      <c r="L752" s="92" t="e">
        <f>INDEX('[26]GELONDONGAN BM POKIR'!$D:$D,MATCH('KEGIATAN DBMSDA 2022'!K752,'[26]GELONDONGAN BM POKIR'!$D:$D,0))</f>
        <v>#N/A</v>
      </c>
      <c r="M752" s="92" t="s">
        <v>1463</v>
      </c>
      <c r="N752" s="92" t="e">
        <f>INDEX([26]!BARU_1[KELURAHAN],MATCH('KEGIATAN DBMSDA 2022'!K752,[26]!BARU_1[JUDUL],0))</f>
        <v>#REF!</v>
      </c>
      <c r="O752" s="93" t="s">
        <v>171</v>
      </c>
      <c r="P752" s="127" t="s">
        <v>528</v>
      </c>
      <c r="Q752" s="94" t="e">
        <f>#REF!&amp;" "&amp;#REF!</f>
        <v>#REF!</v>
      </c>
      <c r="R752" s="95" t="s">
        <v>66</v>
      </c>
      <c r="S752" s="57"/>
      <c r="T752" s="57">
        <f t="shared" si="188"/>
        <v>200000000</v>
      </c>
      <c r="U752" s="96" t="str">
        <f t="shared" si="181"/>
        <v>PL</v>
      </c>
      <c r="V752" s="57">
        <v>200000000</v>
      </c>
      <c r="W752" s="128" t="s">
        <v>647</v>
      </c>
      <c r="X752" s="129" t="s">
        <v>150</v>
      </c>
      <c r="Y752" s="96" t="s">
        <v>139</v>
      </c>
      <c r="Z752" s="88">
        <v>1</v>
      </c>
      <c r="AA752" s="96"/>
      <c r="AB752" s="57">
        <f t="shared" si="182"/>
        <v>350000</v>
      </c>
      <c r="AC752" s="87">
        <f>IF(AND(T752&gt;1,T752&lt;=200000000),'[26]Data Base PAKAI (INPUT)'!$E$24,IF(AND(T752&gt;200000000),'[26]Data Base PAKAI (INPUT)'!$M$24))</f>
        <v>4</v>
      </c>
      <c r="AD752" s="87">
        <f>IF(AND(T752&gt;1,T752&lt;=200000000),'[26]Data Base PAKAI (INPUT)'!$F$24,IF(AND(T752&gt;200000000,T752&lt;=1000000000),'[26]Data Base PAKAI (INPUT)'!$V$24,IF(AND(T752&gt;1000000000),'[26]Data Base PAKAI (INPUT)'!$Z$24)))</f>
        <v>1</v>
      </c>
      <c r="AE752" s="87">
        <f t="shared" si="183"/>
        <v>600000</v>
      </c>
      <c r="AF752" s="87">
        <f>IF(AND(T752&gt;1,T752&lt;=1000000000),'[26]Data Base PAKAI (INPUT)'!$E$25,IF(AND(T752&gt;1000000000,T752&lt;=5000000000),'[26]Data Base PAKAI (INPUT)'!$Y$25,IF(AND(T752&gt;5000000000,T752&lt;=10000000000),'[26]Data Base PAKAI (INPUT)'!$AG$25)))</f>
        <v>3</v>
      </c>
      <c r="AG752" s="87">
        <f>IF(AND(T752&gt;1,T752&lt;=100000000),'[26]Data Base PAKAI (INPUT)'!$F$25,IF(AND(T752&gt;100000000,T752&lt;=200000000),'[26]Data Base PAKAI (INPUT)'!$J$25,IF(AND(T752&gt;200000000,T752&lt;=250000000),'[26]Data Base PAKAI (INPUT)'!$N$25,IF(AND(T752&gt;250000000,T752&lt;=500000000),'[26]Data Base PAKAI (INPUT)'!$R$25,IF(AND(T752&gt;500000000,T752&lt;=1000000000),'[26]Data Base PAKAI (INPUT)'!$V$25,IF(AND(T752&gt;1000000000,T752&lt;=2500000000),'[26]Data Base PAKAI (INPUT)'!$Z$25,IF(AND(T752&gt;2500000000,T752&lt;=5000000000),'[26]Data Base PAKAI (INPUT)'!$AD$25,IF(AND(T752&gt;5000000000,T752&lt;=10000000000),'[26]Data Base PAKAI (INPUT)'!AH2243))))))))</f>
        <v>4</v>
      </c>
      <c r="AH752" s="87">
        <f t="shared" si="184"/>
        <v>1800000</v>
      </c>
      <c r="AI752" s="87">
        <f t="shared" si="185"/>
        <v>8000000</v>
      </c>
      <c r="AJ752" s="99">
        <f t="shared" si="186"/>
        <v>8000000</v>
      </c>
      <c r="AK752" s="57"/>
      <c r="AL752" s="57">
        <f t="shared" si="187"/>
        <v>181250000</v>
      </c>
    </row>
    <row r="753" spans="1:38" ht="43.5" thickBot="1" x14ac:dyDescent="0.3">
      <c r="A753" s="90"/>
      <c r="B753" s="90"/>
      <c r="C753" s="90"/>
      <c r="D753" s="90"/>
      <c r="E753" s="90"/>
      <c r="F753" s="90"/>
      <c r="G753" s="91"/>
      <c r="H753" s="91"/>
      <c r="I753" s="92"/>
      <c r="J753" s="110" t="s">
        <v>1412</v>
      </c>
      <c r="K753" s="92" t="s">
        <v>1464</v>
      </c>
      <c r="L753" s="92" t="e">
        <f>INDEX('[26]GELONDONGAN BM POKIR'!$D:$D,MATCH('KEGIATAN DBMSDA 2022'!K753,'[26]GELONDONGAN BM POKIR'!$D:$D,0))</f>
        <v>#N/A</v>
      </c>
      <c r="M753" s="92" t="str">
        <f>K753</f>
        <v>Peningkatan Jalan RT. 010 Rw. 006 (Depan bu Ratna) Kel.Jatiwarna Kec. Pondok Melati</v>
      </c>
      <c r="N753" s="92" t="e">
        <f>INDEX([26]!BARU_1[KELURAHAN],MATCH('KEGIATAN DBMSDA 2022'!K753,[26]!BARU_1[JUDUL],0))</f>
        <v>#REF!</v>
      </c>
      <c r="O753" s="93" t="s">
        <v>212</v>
      </c>
      <c r="P753" s="127" t="s">
        <v>435</v>
      </c>
      <c r="Q753" s="94" t="e">
        <f>#REF!&amp;" "&amp;#REF!</f>
        <v>#REF!</v>
      </c>
      <c r="R753" s="95" t="s">
        <v>66</v>
      </c>
      <c r="S753" s="57"/>
      <c r="T753" s="57">
        <f t="shared" si="188"/>
        <v>200000000</v>
      </c>
      <c r="U753" s="96" t="str">
        <f t="shared" si="181"/>
        <v>PL</v>
      </c>
      <c r="V753" s="57">
        <v>200000000</v>
      </c>
      <c r="W753" s="128" t="s">
        <v>647</v>
      </c>
      <c r="X753" s="129" t="s">
        <v>150</v>
      </c>
      <c r="Y753" s="96" t="s">
        <v>139</v>
      </c>
      <c r="Z753" s="88">
        <v>1</v>
      </c>
      <c r="AA753" s="96"/>
      <c r="AB753" s="57">
        <f t="shared" si="182"/>
        <v>350000</v>
      </c>
      <c r="AC753" s="87">
        <f>IF(AND(T753&gt;1,T753&lt;=200000000),'[26]Data Base PAKAI (INPUT)'!$E$24,IF(AND(T753&gt;200000000),'[26]Data Base PAKAI (INPUT)'!$M$24))</f>
        <v>4</v>
      </c>
      <c r="AD753" s="87">
        <f>IF(AND(T753&gt;1,T753&lt;=200000000),'[26]Data Base PAKAI (INPUT)'!$F$24,IF(AND(T753&gt;200000000,T753&lt;=1000000000),'[26]Data Base PAKAI (INPUT)'!$V$24,IF(AND(T753&gt;1000000000),'[26]Data Base PAKAI (INPUT)'!$Z$24)))</f>
        <v>1</v>
      </c>
      <c r="AE753" s="87">
        <f t="shared" si="183"/>
        <v>600000</v>
      </c>
      <c r="AF753" s="87">
        <f>IF(AND(T753&gt;1,T753&lt;=1000000000),'[26]Data Base PAKAI (INPUT)'!$E$25,IF(AND(T753&gt;1000000000,T753&lt;=5000000000),'[26]Data Base PAKAI (INPUT)'!$Y$25,IF(AND(T753&gt;5000000000,T753&lt;=10000000000),'[26]Data Base PAKAI (INPUT)'!$AG$25)))</f>
        <v>3</v>
      </c>
      <c r="AG753" s="87">
        <f>IF(AND(T753&gt;1,T753&lt;=100000000),'[26]Data Base PAKAI (INPUT)'!$F$25,IF(AND(T753&gt;100000000,T753&lt;=200000000),'[26]Data Base PAKAI (INPUT)'!$J$25,IF(AND(T753&gt;200000000,T753&lt;=250000000),'[26]Data Base PAKAI (INPUT)'!$N$25,IF(AND(T753&gt;250000000,T753&lt;=500000000),'[26]Data Base PAKAI (INPUT)'!$R$25,IF(AND(T753&gt;500000000,T753&lt;=1000000000),'[26]Data Base PAKAI (INPUT)'!$V$25,IF(AND(T753&gt;1000000000,T753&lt;=2500000000),'[26]Data Base PAKAI (INPUT)'!$Z$25,IF(AND(T753&gt;2500000000,T753&lt;=5000000000),'[26]Data Base PAKAI (INPUT)'!$AD$25,IF(AND(T753&gt;5000000000,T753&lt;=10000000000),'[26]Data Base PAKAI (INPUT)'!AH2244))))))))</f>
        <v>4</v>
      </c>
      <c r="AH753" s="87">
        <f t="shared" si="184"/>
        <v>1800000</v>
      </c>
      <c r="AI753" s="87">
        <f t="shared" si="185"/>
        <v>8000000</v>
      </c>
      <c r="AJ753" s="99">
        <f t="shared" si="186"/>
        <v>8000000</v>
      </c>
      <c r="AK753" s="57"/>
      <c r="AL753" s="57">
        <f t="shared" si="187"/>
        <v>181250000</v>
      </c>
    </row>
    <row r="754" spans="1:38" ht="43.5" thickBot="1" x14ac:dyDescent="0.3">
      <c r="A754" s="90"/>
      <c r="B754" s="90"/>
      <c r="C754" s="90"/>
      <c r="D754" s="90"/>
      <c r="E754" s="90"/>
      <c r="F754" s="90"/>
      <c r="G754" s="91"/>
      <c r="H754" s="91"/>
      <c r="I754" s="92"/>
      <c r="J754" s="110" t="s">
        <v>1412</v>
      </c>
      <c r="K754" s="92" t="s">
        <v>1465</v>
      </c>
      <c r="L754" s="92" t="e">
        <f>INDEX('[26]GELONDONGAN BM POKIR'!$D:$D,MATCH('KEGIATAN DBMSDA 2022'!K754,'[26]GELONDONGAN BM POKIR'!$D:$D,0))</f>
        <v>#N/A</v>
      </c>
      <c r="M754" s="92" t="str">
        <f>K754</f>
        <v>Jl. Kemang sari 4A RT. 001 Rw. 009 Kemang Pulo (Rw. Maul), Kota Bekasi, Pondokgede, Jatibening Baru</v>
      </c>
      <c r="N754" s="92" t="e">
        <f>INDEX([26]!BARU_1[KELURAHAN],MATCH('KEGIATAN DBMSDA 2022'!K754,[26]!BARU_1[JUDUL],0))</f>
        <v>#REF!</v>
      </c>
      <c r="O754" s="93" t="s">
        <v>171</v>
      </c>
      <c r="P754" s="127" t="s">
        <v>522</v>
      </c>
      <c r="Q754" s="94" t="e">
        <f>#REF!&amp;" "&amp;#REF!</f>
        <v>#REF!</v>
      </c>
      <c r="R754" s="95" t="s">
        <v>66</v>
      </c>
      <c r="S754" s="57"/>
      <c r="T754" s="57">
        <f t="shared" si="188"/>
        <v>150000000</v>
      </c>
      <c r="U754" s="96" t="str">
        <f t="shared" si="181"/>
        <v>PL</v>
      </c>
      <c r="V754" s="57">
        <v>150000000</v>
      </c>
      <c r="W754" s="128" t="s">
        <v>647</v>
      </c>
      <c r="X754" s="129" t="s">
        <v>150</v>
      </c>
      <c r="Y754" s="96" t="s">
        <v>139</v>
      </c>
      <c r="Z754" s="88">
        <v>1</v>
      </c>
      <c r="AA754" s="96"/>
      <c r="AB754" s="57">
        <f t="shared" si="182"/>
        <v>350000</v>
      </c>
      <c r="AC754" s="87">
        <f>IF(AND(T754&gt;1,T754&lt;=200000000),'[26]Data Base PAKAI (INPUT)'!$E$24,IF(AND(T754&gt;200000000),'[26]Data Base PAKAI (INPUT)'!$M$24))</f>
        <v>4</v>
      </c>
      <c r="AD754" s="87">
        <f>IF(AND(T754&gt;1,T754&lt;=200000000),'[26]Data Base PAKAI (INPUT)'!$F$24,IF(AND(T754&gt;200000000,T754&lt;=1000000000),'[26]Data Base PAKAI (INPUT)'!$V$24,IF(AND(T754&gt;1000000000),'[26]Data Base PAKAI (INPUT)'!$Z$24)))</f>
        <v>1</v>
      </c>
      <c r="AE754" s="87">
        <f t="shared" si="183"/>
        <v>600000</v>
      </c>
      <c r="AF754" s="87">
        <f>IF(AND(T754&gt;1,T754&lt;=1000000000),'[26]Data Base PAKAI (INPUT)'!$E$25,IF(AND(T754&gt;1000000000,T754&lt;=5000000000),'[26]Data Base PAKAI (INPUT)'!$Y$25,IF(AND(T754&gt;5000000000,T754&lt;=10000000000),'[26]Data Base PAKAI (INPUT)'!$AG$25)))</f>
        <v>3</v>
      </c>
      <c r="AG754" s="87">
        <f>IF(AND(T754&gt;1,T754&lt;=100000000),'[26]Data Base PAKAI (INPUT)'!$F$25,IF(AND(T754&gt;100000000,T754&lt;=200000000),'[26]Data Base PAKAI (INPUT)'!$J$25,IF(AND(T754&gt;200000000,T754&lt;=250000000),'[26]Data Base PAKAI (INPUT)'!$N$25,IF(AND(T754&gt;250000000,T754&lt;=500000000),'[26]Data Base PAKAI (INPUT)'!$R$25,IF(AND(T754&gt;500000000,T754&lt;=1000000000),'[26]Data Base PAKAI (INPUT)'!$V$25,IF(AND(T754&gt;1000000000,T754&lt;=2500000000),'[26]Data Base PAKAI (INPUT)'!$Z$25,IF(AND(T754&gt;2500000000,T754&lt;=5000000000),'[26]Data Base PAKAI (INPUT)'!$AD$25,IF(AND(T754&gt;5000000000,T754&lt;=10000000000),'[26]Data Base PAKAI (INPUT)'!AH2245))))))))</f>
        <v>4</v>
      </c>
      <c r="AH754" s="87">
        <f t="shared" si="184"/>
        <v>1800000</v>
      </c>
      <c r="AI754" s="87">
        <f t="shared" si="185"/>
        <v>6000000</v>
      </c>
      <c r="AJ754" s="99">
        <f t="shared" si="186"/>
        <v>6000000</v>
      </c>
      <c r="AK754" s="57"/>
      <c r="AL754" s="57">
        <f t="shared" si="187"/>
        <v>135250000</v>
      </c>
    </row>
    <row r="755" spans="1:38" ht="43.5" thickBot="1" x14ac:dyDescent="0.3">
      <c r="A755" s="90"/>
      <c r="B755" s="90"/>
      <c r="C755" s="90"/>
      <c r="D755" s="90"/>
      <c r="E755" s="90"/>
      <c r="F755" s="90"/>
      <c r="G755" s="91"/>
      <c r="H755" s="91"/>
      <c r="I755" s="92"/>
      <c r="J755" s="110" t="s">
        <v>1412</v>
      </c>
      <c r="K755" s="92" t="s">
        <v>1466</v>
      </c>
      <c r="L755" s="92" t="e">
        <f>INDEX('[26]GELONDONGAN BM POKIR'!$D:$D,MATCH('KEGIATAN DBMSDA 2022'!K755,'[26]GELONDONGAN BM POKIR'!$D:$D,0))</f>
        <v>#N/A</v>
      </c>
      <c r="M755" s="92" t="s">
        <v>1467</v>
      </c>
      <c r="N755" s="92" t="e">
        <f>INDEX([26]!BARU_1[KELURAHAN],MATCH('KEGIATAN DBMSDA 2022'!K755,[26]!BARU_1[JUDUL],0))</f>
        <v>#REF!</v>
      </c>
      <c r="O755" s="93" t="s">
        <v>160</v>
      </c>
      <c r="P755" s="127" t="s">
        <v>508</v>
      </c>
      <c r="Q755" s="94" t="e">
        <f>#REF!&amp;" "&amp;#REF!</f>
        <v>#REF!</v>
      </c>
      <c r="R755" s="95" t="s">
        <v>66</v>
      </c>
      <c r="S755" s="57"/>
      <c r="T755" s="57">
        <f t="shared" si="188"/>
        <v>150000000</v>
      </c>
      <c r="U755" s="96" t="str">
        <f t="shared" si="181"/>
        <v>PL</v>
      </c>
      <c r="V755" s="57">
        <v>150000000</v>
      </c>
      <c r="W755" s="128" t="s">
        <v>647</v>
      </c>
      <c r="X755" s="129" t="s">
        <v>150</v>
      </c>
      <c r="Y755" s="96" t="s">
        <v>139</v>
      </c>
      <c r="Z755" s="88">
        <v>1</v>
      </c>
      <c r="AA755" s="96"/>
      <c r="AB755" s="57">
        <f t="shared" si="182"/>
        <v>350000</v>
      </c>
      <c r="AC755" s="87">
        <f>IF(AND(T755&gt;1,T755&lt;=200000000),'[26]Data Base PAKAI (INPUT)'!$E$24,IF(AND(T755&gt;200000000),'[26]Data Base PAKAI (INPUT)'!$M$24))</f>
        <v>4</v>
      </c>
      <c r="AD755" s="87">
        <f>IF(AND(T755&gt;1,T755&lt;=200000000),'[26]Data Base PAKAI (INPUT)'!$F$24,IF(AND(T755&gt;200000000,T755&lt;=1000000000),'[26]Data Base PAKAI (INPUT)'!$V$24,IF(AND(T755&gt;1000000000),'[26]Data Base PAKAI (INPUT)'!$Z$24)))</f>
        <v>1</v>
      </c>
      <c r="AE755" s="87">
        <f t="shared" si="183"/>
        <v>600000</v>
      </c>
      <c r="AF755" s="87">
        <f>IF(AND(T755&gt;1,T755&lt;=1000000000),'[26]Data Base PAKAI (INPUT)'!$E$25,IF(AND(T755&gt;1000000000,T755&lt;=5000000000),'[26]Data Base PAKAI (INPUT)'!$Y$25,IF(AND(T755&gt;5000000000,T755&lt;=10000000000),'[26]Data Base PAKAI (INPUT)'!$AG$25)))</f>
        <v>3</v>
      </c>
      <c r="AG755" s="87">
        <f>IF(AND(T755&gt;1,T755&lt;=100000000),'[26]Data Base PAKAI (INPUT)'!$F$25,IF(AND(T755&gt;100000000,T755&lt;=200000000),'[26]Data Base PAKAI (INPUT)'!$J$25,IF(AND(T755&gt;200000000,T755&lt;=250000000),'[26]Data Base PAKAI (INPUT)'!$N$25,IF(AND(T755&gt;250000000,T755&lt;=500000000),'[26]Data Base PAKAI (INPUT)'!$R$25,IF(AND(T755&gt;500000000,T755&lt;=1000000000),'[26]Data Base PAKAI (INPUT)'!$V$25,IF(AND(T755&gt;1000000000,T755&lt;=2500000000),'[26]Data Base PAKAI (INPUT)'!$Z$25,IF(AND(T755&gt;2500000000,T755&lt;=5000000000),'[26]Data Base PAKAI (INPUT)'!$AD$25,IF(AND(T755&gt;5000000000,T755&lt;=10000000000),'[26]Data Base PAKAI (INPUT)'!AH2248))))))))</f>
        <v>4</v>
      </c>
      <c r="AH755" s="87">
        <f t="shared" si="184"/>
        <v>1800000</v>
      </c>
      <c r="AI755" s="87">
        <f t="shared" si="185"/>
        <v>6000000</v>
      </c>
      <c r="AJ755" s="99">
        <f t="shared" si="186"/>
        <v>6000000</v>
      </c>
      <c r="AK755" s="57"/>
      <c r="AL755" s="57">
        <f t="shared" si="187"/>
        <v>135250000</v>
      </c>
    </row>
    <row r="756" spans="1:38" ht="43.5" thickBot="1" x14ac:dyDescent="0.3">
      <c r="A756" s="90"/>
      <c r="B756" s="90"/>
      <c r="C756" s="90"/>
      <c r="D756" s="90"/>
      <c r="E756" s="90"/>
      <c r="F756" s="90"/>
      <c r="G756" s="91"/>
      <c r="H756" s="91"/>
      <c r="I756" s="92"/>
      <c r="J756" s="110" t="s">
        <v>1412</v>
      </c>
      <c r="K756" s="92" t="s">
        <v>1468</v>
      </c>
      <c r="L756" s="92" t="e">
        <f>INDEX('[26]GELONDONGAN BM POKIR'!$D:$D,MATCH('KEGIATAN DBMSDA 2022'!K756,'[26]GELONDONGAN BM POKIR'!$D:$D,0))</f>
        <v>#N/A</v>
      </c>
      <c r="M756" s="92" t="s">
        <v>1469</v>
      </c>
      <c r="N756" s="92" t="e">
        <f>INDEX([26]!BARU_1[KELURAHAN],MATCH('KEGIATAN DBMSDA 2022'!K756,[26]!BARU_1[JUDUL],0))</f>
        <v>#REF!</v>
      </c>
      <c r="O756" s="93" t="s">
        <v>171</v>
      </c>
      <c r="P756" s="127" t="s">
        <v>1370</v>
      </c>
      <c r="Q756" s="94" t="e">
        <f>#REF!&amp;" "&amp;#REF!</f>
        <v>#REF!</v>
      </c>
      <c r="R756" s="95" t="s">
        <v>66</v>
      </c>
      <c r="S756" s="57"/>
      <c r="T756" s="57">
        <f t="shared" si="188"/>
        <v>150000000</v>
      </c>
      <c r="U756" s="96" t="str">
        <f t="shared" si="181"/>
        <v>PL</v>
      </c>
      <c r="V756" s="57">
        <v>150000000</v>
      </c>
      <c r="W756" s="128" t="s">
        <v>647</v>
      </c>
      <c r="X756" s="129" t="s">
        <v>150</v>
      </c>
      <c r="Y756" s="96" t="s">
        <v>139</v>
      </c>
      <c r="Z756" s="88">
        <v>1</v>
      </c>
      <c r="AA756" s="96"/>
      <c r="AB756" s="57">
        <f t="shared" si="182"/>
        <v>350000</v>
      </c>
      <c r="AC756" s="87">
        <f>IF(AND(T756&gt;1,T756&lt;=200000000),'[26]Data Base PAKAI (INPUT)'!$E$24,IF(AND(T756&gt;200000000),'[26]Data Base PAKAI (INPUT)'!$M$24))</f>
        <v>4</v>
      </c>
      <c r="AD756" s="87">
        <f>IF(AND(T756&gt;1,T756&lt;=200000000),'[26]Data Base PAKAI (INPUT)'!$F$24,IF(AND(T756&gt;200000000,T756&lt;=1000000000),'[26]Data Base PAKAI (INPUT)'!$V$24,IF(AND(T756&gt;1000000000),'[26]Data Base PAKAI (INPUT)'!$Z$24)))</f>
        <v>1</v>
      </c>
      <c r="AE756" s="87">
        <f t="shared" si="183"/>
        <v>600000</v>
      </c>
      <c r="AF756" s="87">
        <f>IF(AND(T756&gt;1,T756&lt;=1000000000),'[26]Data Base PAKAI (INPUT)'!$E$25,IF(AND(T756&gt;1000000000,T756&lt;=5000000000),'[26]Data Base PAKAI (INPUT)'!$Y$25,IF(AND(T756&gt;5000000000,T756&lt;=10000000000),'[26]Data Base PAKAI (INPUT)'!$AG$25)))</f>
        <v>3</v>
      </c>
      <c r="AG756" s="87">
        <f>IF(AND(T756&gt;1,T756&lt;=100000000),'[26]Data Base PAKAI (INPUT)'!$F$25,IF(AND(T756&gt;100000000,T756&lt;=200000000),'[26]Data Base PAKAI (INPUT)'!$J$25,IF(AND(T756&gt;200000000,T756&lt;=250000000),'[26]Data Base PAKAI (INPUT)'!$N$25,IF(AND(T756&gt;250000000,T756&lt;=500000000),'[26]Data Base PAKAI (INPUT)'!$R$25,IF(AND(T756&gt;500000000,T756&lt;=1000000000),'[26]Data Base PAKAI (INPUT)'!$V$25,IF(AND(T756&gt;1000000000,T756&lt;=2500000000),'[26]Data Base PAKAI (INPUT)'!$Z$25,IF(AND(T756&gt;2500000000,T756&lt;=5000000000),'[26]Data Base PAKAI (INPUT)'!$AD$25,IF(AND(T756&gt;5000000000,T756&lt;=10000000000),'[26]Data Base PAKAI (INPUT)'!AH2249))))))))</f>
        <v>4</v>
      </c>
      <c r="AH756" s="87">
        <f t="shared" si="184"/>
        <v>1800000</v>
      </c>
      <c r="AI756" s="87">
        <f t="shared" si="185"/>
        <v>6000000</v>
      </c>
      <c r="AJ756" s="99">
        <f t="shared" si="186"/>
        <v>6000000</v>
      </c>
      <c r="AK756" s="57"/>
      <c r="AL756" s="57">
        <f t="shared" si="187"/>
        <v>135250000</v>
      </c>
    </row>
    <row r="757" spans="1:38" ht="43.5" thickBot="1" x14ac:dyDescent="0.3">
      <c r="A757" s="90"/>
      <c r="B757" s="90"/>
      <c r="C757" s="90"/>
      <c r="D757" s="90"/>
      <c r="E757" s="90"/>
      <c r="F757" s="90"/>
      <c r="G757" s="91"/>
      <c r="H757" s="91"/>
      <c r="I757" s="92"/>
      <c r="J757" s="110" t="s">
        <v>1412</v>
      </c>
      <c r="K757" s="92" t="s">
        <v>1470</v>
      </c>
      <c r="L757" s="92" t="e">
        <f>INDEX('[26]GELONDONGAN BM POKIR'!$D:$D,MATCH('KEGIATAN DBMSDA 2022'!K757,'[26]GELONDONGAN BM POKIR'!$D:$D,0))</f>
        <v>#N/A</v>
      </c>
      <c r="M757" s="92" t="s">
        <v>1471</v>
      </c>
      <c r="N757" s="92" t="e">
        <f>INDEX([26]!BARU_1[KELURAHAN],MATCH('KEGIATAN DBMSDA 2022'!K757,[26]!BARU_1[JUDUL],0))</f>
        <v>#REF!</v>
      </c>
      <c r="O757" s="93" t="s">
        <v>212</v>
      </c>
      <c r="P757" s="127" t="s">
        <v>531</v>
      </c>
      <c r="Q757" s="94" t="e">
        <f>#REF!&amp;" "&amp;#REF!</f>
        <v>#REF!</v>
      </c>
      <c r="R757" s="95" t="s">
        <v>66</v>
      </c>
      <c r="S757" s="57"/>
      <c r="T757" s="57">
        <f t="shared" si="188"/>
        <v>100000000</v>
      </c>
      <c r="U757" s="96" t="str">
        <f t="shared" si="181"/>
        <v>PL</v>
      </c>
      <c r="V757" s="57">
        <v>100000000</v>
      </c>
      <c r="W757" s="128" t="s">
        <v>647</v>
      </c>
      <c r="X757" s="129" t="s">
        <v>150</v>
      </c>
      <c r="Y757" s="96" t="s">
        <v>139</v>
      </c>
      <c r="Z757" s="88">
        <v>1</v>
      </c>
      <c r="AA757" s="96"/>
      <c r="AB757" s="57">
        <f t="shared" si="182"/>
        <v>350000</v>
      </c>
      <c r="AC757" s="87">
        <f>IF(AND(T757&gt;1,T757&lt;=200000000),'[26]Data Base PAKAI (INPUT)'!$E$24,IF(AND(T757&gt;200000000),'[26]Data Base PAKAI (INPUT)'!$M$24))</f>
        <v>4</v>
      </c>
      <c r="AD757" s="87">
        <f>IF(AND(T757&gt;1,T757&lt;=200000000),'[26]Data Base PAKAI (INPUT)'!$F$24,IF(AND(T757&gt;200000000,T757&lt;=1000000000),'[26]Data Base PAKAI (INPUT)'!$V$24,IF(AND(T757&gt;1000000000),'[26]Data Base PAKAI (INPUT)'!$Z$24)))</f>
        <v>1</v>
      </c>
      <c r="AE757" s="87">
        <f t="shared" si="183"/>
        <v>600000</v>
      </c>
      <c r="AF757" s="87">
        <f>IF(AND(T757&gt;1,T757&lt;=1000000000),'[26]Data Base PAKAI (INPUT)'!$E$25,IF(AND(T757&gt;1000000000,T757&lt;=5000000000),'[26]Data Base PAKAI (INPUT)'!$Y$25,IF(AND(T757&gt;5000000000,T757&lt;=10000000000),'[26]Data Base PAKAI (INPUT)'!$AG$25)))</f>
        <v>3</v>
      </c>
      <c r="AG757" s="87">
        <f>IF(AND(T757&gt;1,T757&lt;=100000000),'[26]Data Base PAKAI (INPUT)'!$F$25,IF(AND(T757&gt;100000000,T757&lt;=200000000),'[26]Data Base PAKAI (INPUT)'!$J$25,IF(AND(T757&gt;200000000,T757&lt;=250000000),'[26]Data Base PAKAI (INPUT)'!$N$25,IF(AND(T757&gt;250000000,T757&lt;=500000000),'[26]Data Base PAKAI (INPUT)'!$R$25,IF(AND(T757&gt;500000000,T757&lt;=1000000000),'[26]Data Base PAKAI (INPUT)'!$V$25,IF(AND(T757&gt;1000000000,T757&lt;=2500000000),'[26]Data Base PAKAI (INPUT)'!$Z$25,IF(AND(T757&gt;2500000000,T757&lt;=5000000000),'[26]Data Base PAKAI (INPUT)'!$AD$25,IF(AND(T757&gt;5000000000,T757&lt;=10000000000),'[26]Data Base PAKAI (INPUT)'!AH2250))))))))</f>
        <v>3</v>
      </c>
      <c r="AH757" s="87">
        <f t="shared" si="184"/>
        <v>1350000</v>
      </c>
      <c r="AI757" s="87">
        <f t="shared" si="185"/>
        <v>4000000</v>
      </c>
      <c r="AJ757" s="99">
        <f t="shared" si="186"/>
        <v>4000000</v>
      </c>
      <c r="AK757" s="57"/>
      <c r="AL757" s="57">
        <f t="shared" si="187"/>
        <v>89700000</v>
      </c>
    </row>
    <row r="758" spans="1:38" ht="57.75" thickBot="1" x14ac:dyDescent="0.3">
      <c r="A758" s="90"/>
      <c r="B758" s="90"/>
      <c r="C758" s="90"/>
      <c r="D758" s="90"/>
      <c r="E758" s="90"/>
      <c r="F758" s="90"/>
      <c r="G758" s="91"/>
      <c r="H758" s="91"/>
      <c r="I758" s="92"/>
      <c r="J758" s="110" t="s">
        <v>1412</v>
      </c>
      <c r="K758" s="92" t="s">
        <v>1472</v>
      </c>
      <c r="L758" s="92" t="e">
        <f>INDEX('[26]GELONDONGAN BM POKIR'!$D:$D,MATCH('KEGIATAN DBMSDA 2022'!K758,'[26]GELONDONGAN BM POKIR'!$D:$D,0))</f>
        <v>#N/A</v>
      </c>
      <c r="M758" s="92" t="str">
        <f>K758</f>
        <v>Perbaikan jalan Rusak Jl. H. Katul 1, 2, 3 - Jl. Masjid Rrohmah RT. 002 Rw. 005 (RT. Madyo Husodo) Kelurahan Jatirahayu Kecamatan Pondok Melati</v>
      </c>
      <c r="N758" s="92" t="e">
        <f>INDEX([26]!BARU_1[KELURAHAN],MATCH('KEGIATAN DBMSDA 2022'!K758,[26]!BARU_1[JUDUL],0))</f>
        <v>#REF!</v>
      </c>
      <c r="O758" s="93" t="s">
        <v>212</v>
      </c>
      <c r="P758" s="127" t="s">
        <v>655</v>
      </c>
      <c r="Q758" s="94" t="e">
        <f>#REF!&amp;" "&amp;#REF!</f>
        <v>#REF!</v>
      </c>
      <c r="R758" s="95" t="s">
        <v>66</v>
      </c>
      <c r="S758" s="57"/>
      <c r="T758" s="57">
        <f t="shared" si="188"/>
        <v>300000000</v>
      </c>
      <c r="U758" s="96" t="str">
        <f t="shared" si="181"/>
        <v>LELANG</v>
      </c>
      <c r="V758" s="57">
        <v>300000000</v>
      </c>
      <c r="W758" s="128" t="s">
        <v>647</v>
      </c>
      <c r="X758" s="129" t="s">
        <v>150</v>
      </c>
      <c r="Y758" s="129" t="s">
        <v>139</v>
      </c>
      <c r="Z758" s="88">
        <v>1</v>
      </c>
      <c r="AA758" s="129"/>
      <c r="AB758" s="57">
        <f t="shared" si="182"/>
        <v>750000</v>
      </c>
      <c r="AC758" s="87">
        <f>IF(AND(T758&gt;1,T758&lt;=200000000),'[26]Data Base PAKAI (INPUT)'!$E$24,IF(AND(T758&gt;200000000),'[26]Data Base PAKAI (INPUT)'!$M$24))</f>
        <v>6</v>
      </c>
      <c r="AD758" s="87">
        <f>IF(AND(T758&gt;1,T758&lt;=200000000),'[26]Data Base PAKAI (INPUT)'!$F$24,IF(AND(T758&gt;200000000,T758&lt;=1000000000),'[26]Data Base PAKAI (INPUT)'!$V$24,IF(AND(T758&gt;1000000000),'[26]Data Base PAKAI (INPUT)'!$Z$24)))</f>
        <v>2</v>
      </c>
      <c r="AE758" s="87">
        <f t="shared" si="183"/>
        <v>1800000</v>
      </c>
      <c r="AF758" s="87">
        <f>IF(AND(T758&gt;1,T758&lt;=1000000000),'[26]Data Base PAKAI (INPUT)'!$E$25,IF(AND(T758&gt;1000000000,T758&lt;=5000000000),'[26]Data Base PAKAI (INPUT)'!$Y$25,IF(AND(T758&gt;5000000000,T758&lt;=10000000000),'[26]Data Base PAKAI (INPUT)'!$AG$25)))</f>
        <v>3</v>
      </c>
      <c r="AG758" s="87">
        <f>IF(AND(T758&gt;1,T758&lt;=100000000),'[26]Data Base PAKAI (INPUT)'!$F$25,IF(AND(T758&gt;100000000,T758&lt;=200000000),'[26]Data Base PAKAI (INPUT)'!$J$25,IF(AND(T758&gt;200000000,T758&lt;=250000000),'[26]Data Base PAKAI (INPUT)'!$N$25,IF(AND(T758&gt;250000000,T758&lt;=500000000),'[26]Data Base PAKAI (INPUT)'!$R$25,IF(AND(T758&gt;500000000,T758&lt;=1000000000),'[26]Data Base PAKAI (INPUT)'!$V$25,IF(AND(T758&gt;1000000000,T758&lt;=2500000000),'[26]Data Base PAKAI (INPUT)'!$Z$25,IF(AND(T758&gt;2500000000,T758&lt;=5000000000),'[26]Data Base PAKAI (INPUT)'!$AD$25,IF(AND(T758&gt;5000000000,T758&lt;=10000000000),'[26]Data Base PAKAI (INPUT)'!AH2251))))))))</f>
        <v>6</v>
      </c>
      <c r="AH758" s="87">
        <f t="shared" si="184"/>
        <v>2700000</v>
      </c>
      <c r="AI758" s="87">
        <f t="shared" si="185"/>
        <v>12000000</v>
      </c>
      <c r="AJ758" s="99">
        <f t="shared" si="186"/>
        <v>12000000</v>
      </c>
      <c r="AK758" s="57"/>
      <c r="AL758" s="57">
        <f t="shared" si="187"/>
        <v>270750000</v>
      </c>
    </row>
    <row r="759" spans="1:38" ht="43.5" thickBot="1" x14ac:dyDescent="0.3">
      <c r="A759" s="90"/>
      <c r="B759" s="90"/>
      <c r="C759" s="90"/>
      <c r="D759" s="90"/>
      <c r="E759" s="90"/>
      <c r="F759" s="90"/>
      <c r="G759" s="91"/>
      <c r="H759" s="91"/>
      <c r="I759" s="92"/>
      <c r="J759" s="110" t="s">
        <v>1412</v>
      </c>
      <c r="K759" s="92" t="s">
        <v>1473</v>
      </c>
      <c r="L759" s="92" t="e">
        <f>INDEX('[26]GELONDONGAN BM POKIR'!$D:$D,MATCH('KEGIATAN DBMSDA 2022'!K759,'[26]GELONDONGAN BM POKIR'!$D:$D,0))</f>
        <v>#N/A</v>
      </c>
      <c r="M759" s="92" t="str">
        <f t="shared" ref="M759:M761" si="191">$I$545&amp;" "&amp;K759</f>
        <v>Peningkatan Jalan Jl. H. Nawi RT. 005 RW. 013, Kota Bekasi, Pondokgede, Jatimakmur</v>
      </c>
      <c r="N759" s="92" t="e">
        <f>INDEX([26]!BARU_1[KELURAHAN],MATCH('KEGIATAN DBMSDA 2022'!K759,[26]!BARU_1[JUDUL],0))</f>
        <v>#REF!</v>
      </c>
      <c r="O759" s="93" t="s">
        <v>171</v>
      </c>
      <c r="P759" s="127" t="s">
        <v>1474</v>
      </c>
      <c r="Q759" s="94" t="e">
        <f>#REF!&amp;" "&amp;#REF!</f>
        <v>#REF!</v>
      </c>
      <c r="R759" s="95" t="s">
        <v>66</v>
      </c>
      <c r="S759" s="57"/>
      <c r="T759" s="57">
        <f t="shared" si="188"/>
        <v>160000000</v>
      </c>
      <c r="U759" s="96" t="str">
        <f t="shared" si="181"/>
        <v>PL</v>
      </c>
      <c r="V759" s="57">
        <v>160000000</v>
      </c>
      <c r="W759" s="128" t="s">
        <v>647</v>
      </c>
      <c r="X759" s="129" t="s">
        <v>150</v>
      </c>
      <c r="Y759" s="96" t="s">
        <v>139</v>
      </c>
      <c r="Z759" s="88">
        <v>1</v>
      </c>
      <c r="AA759" s="96"/>
      <c r="AB759" s="57">
        <f t="shared" si="182"/>
        <v>350000</v>
      </c>
      <c r="AC759" s="87">
        <f>IF(AND(T759&gt;1,T759&lt;=200000000),'[26]Data Base PAKAI (INPUT)'!$E$24,IF(AND(T759&gt;200000000),'[26]Data Base PAKAI (INPUT)'!$M$24))</f>
        <v>4</v>
      </c>
      <c r="AD759" s="87">
        <f>IF(AND(T759&gt;1,T759&lt;=200000000),'[26]Data Base PAKAI (INPUT)'!$F$24,IF(AND(T759&gt;200000000,T759&lt;=1000000000),'[26]Data Base PAKAI (INPUT)'!$V$24,IF(AND(T759&gt;1000000000),'[26]Data Base PAKAI (INPUT)'!$Z$24)))</f>
        <v>1</v>
      </c>
      <c r="AE759" s="87">
        <f t="shared" si="183"/>
        <v>600000</v>
      </c>
      <c r="AF759" s="87">
        <f>IF(AND(T759&gt;1,T759&lt;=1000000000),'[26]Data Base PAKAI (INPUT)'!$E$25,IF(AND(T759&gt;1000000000,T759&lt;=5000000000),'[26]Data Base PAKAI (INPUT)'!$Y$25,IF(AND(T759&gt;5000000000,T759&lt;=10000000000),'[26]Data Base PAKAI (INPUT)'!$AG$25)))</f>
        <v>3</v>
      </c>
      <c r="AG759" s="87">
        <f>IF(AND(T759&gt;1,T759&lt;=100000000),'[26]Data Base PAKAI (INPUT)'!$F$25,IF(AND(T759&gt;100000000,T759&lt;=200000000),'[26]Data Base PAKAI (INPUT)'!$J$25,IF(AND(T759&gt;200000000,T759&lt;=250000000),'[26]Data Base PAKAI (INPUT)'!$N$25,IF(AND(T759&gt;250000000,T759&lt;=500000000),'[26]Data Base PAKAI (INPUT)'!$R$25,IF(AND(T759&gt;500000000,T759&lt;=1000000000),'[26]Data Base PAKAI (INPUT)'!$V$25,IF(AND(T759&gt;1000000000,T759&lt;=2500000000),'[26]Data Base PAKAI (INPUT)'!$Z$25,IF(AND(T759&gt;2500000000,T759&lt;=5000000000),'[26]Data Base PAKAI (INPUT)'!$AD$25,IF(AND(T759&gt;5000000000,T759&lt;=10000000000),'[26]Data Base PAKAI (INPUT)'!AH2252))))))))</f>
        <v>4</v>
      </c>
      <c r="AH759" s="87">
        <f t="shared" si="184"/>
        <v>1800000</v>
      </c>
      <c r="AI759" s="87">
        <f t="shared" si="185"/>
        <v>6400000</v>
      </c>
      <c r="AJ759" s="99">
        <f t="shared" si="186"/>
        <v>6400000</v>
      </c>
      <c r="AK759" s="57"/>
      <c r="AL759" s="57">
        <f t="shared" si="187"/>
        <v>144450000</v>
      </c>
    </row>
    <row r="760" spans="1:38" ht="43.5" thickBot="1" x14ac:dyDescent="0.3">
      <c r="A760" s="90"/>
      <c r="B760" s="90"/>
      <c r="C760" s="90"/>
      <c r="D760" s="90"/>
      <c r="E760" s="90"/>
      <c r="F760" s="90"/>
      <c r="G760" s="91"/>
      <c r="H760" s="91"/>
      <c r="I760" s="92"/>
      <c r="J760" s="110" t="s">
        <v>1412</v>
      </c>
      <c r="K760" s="92" t="s">
        <v>1475</v>
      </c>
      <c r="L760" s="92" t="e">
        <f>INDEX('[26]GELONDONGAN BM POKIR'!$D:$D,MATCH('KEGIATAN DBMSDA 2022'!K760,'[26]GELONDONGAN BM POKIR'!$D:$D,0))</f>
        <v>#N/A</v>
      </c>
      <c r="M760" s="92" t="str">
        <f t="shared" si="191"/>
        <v>Peningkatan Jalan RT. 005 RW. 006, Kota Bekasi, Pondokmelati, Jatiwarna</v>
      </c>
      <c r="N760" s="92" t="e">
        <f>INDEX([26]!BARU_1[KELURAHAN],MATCH('KEGIATAN DBMSDA 2022'!K760,[26]!BARU_1[JUDUL],0))</f>
        <v>#REF!</v>
      </c>
      <c r="O760" s="93" t="s">
        <v>212</v>
      </c>
      <c r="P760" s="127" t="s">
        <v>519</v>
      </c>
      <c r="Q760" s="94" t="e">
        <f>#REF!&amp;" "&amp;#REF!</f>
        <v>#REF!</v>
      </c>
      <c r="R760" s="95" t="s">
        <v>66</v>
      </c>
      <c r="S760" s="57"/>
      <c r="T760" s="57">
        <f t="shared" si="188"/>
        <v>175000000</v>
      </c>
      <c r="U760" s="96" t="str">
        <f t="shared" si="181"/>
        <v>PL</v>
      </c>
      <c r="V760" s="57">
        <v>175000000</v>
      </c>
      <c r="W760" s="128" t="s">
        <v>647</v>
      </c>
      <c r="X760" s="129" t="s">
        <v>150</v>
      </c>
      <c r="Y760" s="96" t="s">
        <v>139</v>
      </c>
      <c r="Z760" s="88">
        <v>1</v>
      </c>
      <c r="AA760" s="96"/>
      <c r="AB760" s="57">
        <f t="shared" si="182"/>
        <v>350000</v>
      </c>
      <c r="AC760" s="87">
        <f>IF(AND(T760&gt;1,T760&lt;=200000000),'[26]Data Base PAKAI (INPUT)'!$E$24,IF(AND(T760&gt;200000000),'[26]Data Base PAKAI (INPUT)'!$M$24))</f>
        <v>4</v>
      </c>
      <c r="AD760" s="87">
        <f>IF(AND(T760&gt;1,T760&lt;=200000000),'[26]Data Base PAKAI (INPUT)'!$F$24,IF(AND(T760&gt;200000000,T760&lt;=1000000000),'[26]Data Base PAKAI (INPUT)'!$V$24,IF(AND(T760&gt;1000000000),'[26]Data Base PAKAI (INPUT)'!$Z$24)))</f>
        <v>1</v>
      </c>
      <c r="AE760" s="87">
        <f t="shared" si="183"/>
        <v>600000</v>
      </c>
      <c r="AF760" s="87">
        <f>IF(AND(T760&gt;1,T760&lt;=1000000000),'[26]Data Base PAKAI (INPUT)'!$E$25,IF(AND(T760&gt;1000000000,T760&lt;=5000000000),'[26]Data Base PAKAI (INPUT)'!$Y$25,IF(AND(T760&gt;5000000000,T760&lt;=10000000000),'[26]Data Base PAKAI (INPUT)'!$AG$25)))</f>
        <v>3</v>
      </c>
      <c r="AG760" s="87">
        <f>IF(AND(T760&gt;1,T760&lt;=100000000),'[26]Data Base PAKAI (INPUT)'!$F$25,IF(AND(T760&gt;100000000,T760&lt;=200000000),'[26]Data Base PAKAI (INPUT)'!$J$25,IF(AND(T760&gt;200000000,T760&lt;=250000000),'[26]Data Base PAKAI (INPUT)'!$N$25,IF(AND(T760&gt;250000000,T760&lt;=500000000),'[26]Data Base PAKAI (INPUT)'!$R$25,IF(AND(T760&gt;500000000,T760&lt;=1000000000),'[26]Data Base PAKAI (INPUT)'!$V$25,IF(AND(T760&gt;1000000000,T760&lt;=2500000000),'[26]Data Base PAKAI (INPUT)'!$Z$25,IF(AND(T760&gt;2500000000,T760&lt;=5000000000),'[26]Data Base PAKAI (INPUT)'!$AD$25,IF(AND(T760&gt;5000000000,T760&lt;=10000000000),'[26]Data Base PAKAI (INPUT)'!AH2253))))))))</f>
        <v>4</v>
      </c>
      <c r="AH760" s="87">
        <f t="shared" si="184"/>
        <v>1800000</v>
      </c>
      <c r="AI760" s="87">
        <f t="shared" si="185"/>
        <v>7000000</v>
      </c>
      <c r="AJ760" s="99">
        <f t="shared" si="186"/>
        <v>7000000</v>
      </c>
      <c r="AK760" s="57"/>
      <c r="AL760" s="57">
        <f t="shared" si="187"/>
        <v>158250000</v>
      </c>
    </row>
    <row r="761" spans="1:38" ht="43.5" thickBot="1" x14ac:dyDescent="0.3">
      <c r="A761" s="90"/>
      <c r="B761" s="90"/>
      <c r="C761" s="90"/>
      <c r="D761" s="90"/>
      <c r="E761" s="90"/>
      <c r="F761" s="90"/>
      <c r="G761" s="91"/>
      <c r="H761" s="91"/>
      <c r="I761" s="92"/>
      <c r="J761" s="110" t="s">
        <v>1412</v>
      </c>
      <c r="K761" s="92" t="s">
        <v>1476</v>
      </c>
      <c r="L761" s="92" t="e">
        <f>INDEX('[26]GELONDONGAN BM POKIR'!$D:$D,MATCH('KEGIATAN DBMSDA 2022'!K761,'[26]GELONDONGAN BM POKIR'!$D:$D,0))</f>
        <v>#N/A</v>
      </c>
      <c r="M761" s="92" t="str">
        <f t="shared" si="191"/>
        <v>Peningkatan Jalan Gg. Jususin RT. 005 Rw. 006, Kota Bekasi, Pondokmelati, Jatiwarna</v>
      </c>
      <c r="N761" s="92" t="e">
        <f>INDEX([26]!BARU_1[KELURAHAN],MATCH('KEGIATAN DBMSDA 2022'!K761,[26]!BARU_1[JUDUL],0))</f>
        <v>#REF!</v>
      </c>
      <c r="O761" s="93" t="s">
        <v>212</v>
      </c>
      <c r="P761" s="127" t="s">
        <v>531</v>
      </c>
      <c r="Q761" s="94" t="e">
        <f>#REF!&amp;" "&amp;#REF!</f>
        <v>#REF!</v>
      </c>
      <c r="R761" s="95" t="s">
        <v>66</v>
      </c>
      <c r="S761" s="57"/>
      <c r="T761" s="57">
        <f t="shared" si="188"/>
        <v>200000000</v>
      </c>
      <c r="U761" s="96" t="str">
        <f t="shared" si="181"/>
        <v>PL</v>
      </c>
      <c r="V761" s="57">
        <v>200000000</v>
      </c>
      <c r="W761" s="128" t="s">
        <v>647</v>
      </c>
      <c r="X761" s="129" t="s">
        <v>150</v>
      </c>
      <c r="Y761" s="96" t="s">
        <v>139</v>
      </c>
      <c r="Z761" s="88">
        <v>1</v>
      </c>
      <c r="AA761" s="96"/>
      <c r="AB761" s="57">
        <f t="shared" si="182"/>
        <v>350000</v>
      </c>
      <c r="AC761" s="87">
        <f>IF(AND(T761&gt;1,T761&lt;=200000000),'[26]Data Base PAKAI (INPUT)'!$E$24,IF(AND(T761&gt;200000000),'[26]Data Base PAKAI (INPUT)'!$M$24))</f>
        <v>4</v>
      </c>
      <c r="AD761" s="87">
        <f>IF(AND(T761&gt;1,T761&lt;=200000000),'[26]Data Base PAKAI (INPUT)'!$F$24,IF(AND(T761&gt;200000000,T761&lt;=1000000000),'[26]Data Base PAKAI (INPUT)'!$V$24,IF(AND(T761&gt;1000000000),'[26]Data Base PAKAI (INPUT)'!$Z$24)))</f>
        <v>1</v>
      </c>
      <c r="AE761" s="87">
        <f t="shared" si="183"/>
        <v>600000</v>
      </c>
      <c r="AF761" s="87">
        <f>IF(AND(T761&gt;1,T761&lt;=1000000000),'[26]Data Base PAKAI (INPUT)'!$E$25,IF(AND(T761&gt;1000000000,T761&lt;=5000000000),'[26]Data Base PAKAI (INPUT)'!$Y$25,IF(AND(T761&gt;5000000000,T761&lt;=10000000000),'[26]Data Base PAKAI (INPUT)'!$AG$25)))</f>
        <v>3</v>
      </c>
      <c r="AG761" s="87">
        <f>IF(AND(T761&gt;1,T761&lt;=100000000),'[26]Data Base PAKAI (INPUT)'!$F$25,IF(AND(T761&gt;100000000,T761&lt;=200000000),'[26]Data Base PAKAI (INPUT)'!$J$25,IF(AND(T761&gt;200000000,T761&lt;=250000000),'[26]Data Base PAKAI (INPUT)'!$N$25,IF(AND(T761&gt;250000000,T761&lt;=500000000),'[26]Data Base PAKAI (INPUT)'!$R$25,IF(AND(T761&gt;500000000,T761&lt;=1000000000),'[26]Data Base PAKAI (INPUT)'!$V$25,IF(AND(T761&gt;1000000000,T761&lt;=2500000000),'[26]Data Base PAKAI (INPUT)'!$Z$25,IF(AND(T761&gt;2500000000,T761&lt;=5000000000),'[26]Data Base PAKAI (INPUT)'!$AD$25,IF(AND(T761&gt;5000000000,T761&lt;=10000000000),'[26]Data Base PAKAI (INPUT)'!AH2254))))))))</f>
        <v>4</v>
      </c>
      <c r="AH761" s="87">
        <f t="shared" si="184"/>
        <v>1800000</v>
      </c>
      <c r="AI761" s="87">
        <f t="shared" si="185"/>
        <v>8000000</v>
      </c>
      <c r="AJ761" s="99">
        <f t="shared" si="186"/>
        <v>8000000</v>
      </c>
      <c r="AK761" s="57"/>
      <c r="AL761" s="57">
        <f t="shared" si="187"/>
        <v>181250000</v>
      </c>
    </row>
    <row r="762" spans="1:38" ht="43.5" thickBot="1" x14ac:dyDescent="0.3">
      <c r="A762" s="90"/>
      <c r="B762" s="90"/>
      <c r="C762" s="90"/>
      <c r="D762" s="90"/>
      <c r="E762" s="90"/>
      <c r="F762" s="90"/>
      <c r="G762" s="91"/>
      <c r="H762" s="91"/>
      <c r="I762" s="92"/>
      <c r="J762" s="110" t="s">
        <v>1412</v>
      </c>
      <c r="K762" s="92" t="s">
        <v>1477</v>
      </c>
      <c r="L762" s="92" t="e">
        <f>INDEX('[26]GELONDONGAN BM POKIR'!$D:$D,MATCH('KEGIATAN DBMSDA 2022'!K762,'[26]GELONDONGAN BM POKIR'!$D:$D,0))</f>
        <v>#N/A</v>
      </c>
      <c r="M762" s="92" t="s">
        <v>1478</v>
      </c>
      <c r="N762" s="92" t="e">
        <f>INDEX([26]!BARU_1[KELURAHAN],MATCH('KEGIATAN DBMSDA 2022'!K762,[26]!BARU_1[JUDUL],0))</f>
        <v>#REF!</v>
      </c>
      <c r="O762" s="93" t="s">
        <v>212</v>
      </c>
      <c r="P762" s="127" t="s">
        <v>519</v>
      </c>
      <c r="Q762" s="94" t="e">
        <f>#REF!&amp;" "&amp;#REF!</f>
        <v>#REF!</v>
      </c>
      <c r="R762" s="95" t="s">
        <v>66</v>
      </c>
      <c r="S762" s="57"/>
      <c r="T762" s="57">
        <f t="shared" si="188"/>
        <v>100000000</v>
      </c>
      <c r="U762" s="96" t="str">
        <f t="shared" si="181"/>
        <v>PL</v>
      </c>
      <c r="V762" s="57">
        <v>100000000</v>
      </c>
      <c r="W762" s="128" t="s">
        <v>647</v>
      </c>
      <c r="X762" s="129" t="s">
        <v>150</v>
      </c>
      <c r="Y762" s="96" t="s">
        <v>139</v>
      </c>
      <c r="Z762" s="88">
        <v>1</v>
      </c>
      <c r="AA762" s="96"/>
      <c r="AB762" s="57">
        <f t="shared" si="182"/>
        <v>350000</v>
      </c>
      <c r="AC762" s="87">
        <f>IF(AND(T762&gt;1,T762&lt;=200000000),'[26]Data Base PAKAI (INPUT)'!$E$24,IF(AND(T762&gt;200000000),'[26]Data Base PAKAI (INPUT)'!$M$24))</f>
        <v>4</v>
      </c>
      <c r="AD762" s="87">
        <f>IF(AND(T762&gt;1,T762&lt;=200000000),'[26]Data Base PAKAI (INPUT)'!$F$24,IF(AND(T762&gt;200000000,T762&lt;=1000000000),'[26]Data Base PAKAI (INPUT)'!$V$24,IF(AND(T762&gt;1000000000),'[26]Data Base PAKAI (INPUT)'!$Z$24)))</f>
        <v>1</v>
      </c>
      <c r="AE762" s="87">
        <f t="shared" si="183"/>
        <v>600000</v>
      </c>
      <c r="AF762" s="87">
        <f>IF(AND(T762&gt;1,T762&lt;=1000000000),'[26]Data Base PAKAI (INPUT)'!$E$25,IF(AND(T762&gt;1000000000,T762&lt;=5000000000),'[26]Data Base PAKAI (INPUT)'!$Y$25,IF(AND(T762&gt;5000000000,T762&lt;=10000000000),'[26]Data Base PAKAI (INPUT)'!$AG$25)))</f>
        <v>3</v>
      </c>
      <c r="AG762" s="87">
        <f>IF(AND(T762&gt;1,T762&lt;=100000000),'[26]Data Base PAKAI (INPUT)'!$F$25,IF(AND(T762&gt;100000000,T762&lt;=200000000),'[26]Data Base PAKAI (INPUT)'!$J$25,IF(AND(T762&gt;200000000,T762&lt;=250000000),'[26]Data Base PAKAI (INPUT)'!$N$25,IF(AND(T762&gt;250000000,T762&lt;=500000000),'[26]Data Base PAKAI (INPUT)'!$R$25,IF(AND(T762&gt;500000000,T762&lt;=1000000000),'[26]Data Base PAKAI (INPUT)'!$V$25,IF(AND(T762&gt;1000000000,T762&lt;=2500000000),'[26]Data Base PAKAI (INPUT)'!$Z$25,IF(AND(T762&gt;2500000000,T762&lt;=5000000000),'[26]Data Base PAKAI (INPUT)'!$AD$25,IF(AND(T762&gt;5000000000,T762&lt;=10000000000),'[26]Data Base PAKAI (INPUT)'!AH2255))))))))</f>
        <v>3</v>
      </c>
      <c r="AH762" s="87">
        <f t="shared" si="184"/>
        <v>1350000</v>
      </c>
      <c r="AI762" s="87">
        <f t="shared" si="185"/>
        <v>4000000</v>
      </c>
      <c r="AJ762" s="99">
        <f t="shared" si="186"/>
        <v>4000000</v>
      </c>
      <c r="AK762" s="57"/>
      <c r="AL762" s="57">
        <f t="shared" si="187"/>
        <v>89700000</v>
      </c>
    </row>
    <row r="763" spans="1:38" ht="57.75" thickBot="1" x14ac:dyDescent="0.3">
      <c r="A763" s="90"/>
      <c r="B763" s="90"/>
      <c r="C763" s="90"/>
      <c r="D763" s="90"/>
      <c r="E763" s="90"/>
      <c r="F763" s="90"/>
      <c r="G763" s="91"/>
      <c r="H763" s="91"/>
      <c r="I763" s="92"/>
      <c r="J763" s="110" t="s">
        <v>1412</v>
      </c>
      <c r="K763" s="92" t="s">
        <v>1479</v>
      </c>
      <c r="L763" s="92" t="e">
        <f>INDEX('[26]GELONDONGAN BM POKIR'!$D:$D,MATCH('KEGIATAN DBMSDA 2022'!K763,'[26]GELONDONGAN BM POKIR'!$D:$D,0))</f>
        <v>#N/A</v>
      </c>
      <c r="M763" s="92" t="s">
        <v>1480</v>
      </c>
      <c r="N763" s="92" t="e">
        <f>INDEX([26]!BARU_1[KELURAHAN],MATCH('KEGIATAN DBMSDA 2022'!K763,[26]!BARU_1[JUDUL],0))</f>
        <v>#REF!</v>
      </c>
      <c r="O763" s="93" t="s">
        <v>212</v>
      </c>
      <c r="P763" s="127" t="s">
        <v>522</v>
      </c>
      <c r="Q763" s="94" t="e">
        <f>#REF!&amp;" "&amp;#REF!</f>
        <v>#REF!</v>
      </c>
      <c r="R763" s="95" t="s">
        <v>66</v>
      </c>
      <c r="S763" s="57"/>
      <c r="T763" s="57">
        <f t="shared" si="188"/>
        <v>150000000</v>
      </c>
      <c r="U763" s="96" t="str">
        <f t="shared" si="181"/>
        <v>PL</v>
      </c>
      <c r="V763" s="57">
        <v>150000000</v>
      </c>
      <c r="W763" s="128" t="s">
        <v>647</v>
      </c>
      <c r="X763" s="129" t="s">
        <v>150</v>
      </c>
      <c r="Y763" s="96" t="s">
        <v>139</v>
      </c>
      <c r="Z763" s="88">
        <v>1</v>
      </c>
      <c r="AA763" s="96"/>
      <c r="AB763" s="57">
        <f t="shared" si="182"/>
        <v>350000</v>
      </c>
      <c r="AC763" s="87">
        <f>IF(AND(T763&gt;1,T763&lt;=200000000),'[26]Data Base PAKAI (INPUT)'!$E$24,IF(AND(T763&gt;200000000),'[26]Data Base PAKAI (INPUT)'!$M$24))</f>
        <v>4</v>
      </c>
      <c r="AD763" s="87">
        <f>IF(AND(T763&gt;1,T763&lt;=200000000),'[26]Data Base PAKAI (INPUT)'!$F$24,IF(AND(T763&gt;200000000,T763&lt;=1000000000),'[26]Data Base PAKAI (INPUT)'!$V$24,IF(AND(T763&gt;1000000000),'[26]Data Base PAKAI (INPUT)'!$Z$24)))</f>
        <v>1</v>
      </c>
      <c r="AE763" s="87">
        <f t="shared" si="183"/>
        <v>600000</v>
      </c>
      <c r="AF763" s="87">
        <f>IF(AND(T763&gt;1,T763&lt;=1000000000),'[26]Data Base PAKAI (INPUT)'!$E$25,IF(AND(T763&gt;1000000000,T763&lt;=5000000000),'[26]Data Base PAKAI (INPUT)'!$Y$25,IF(AND(T763&gt;5000000000,T763&lt;=10000000000),'[26]Data Base PAKAI (INPUT)'!$AG$25)))</f>
        <v>3</v>
      </c>
      <c r="AG763" s="87">
        <f>IF(AND(T763&gt;1,T763&lt;=100000000),'[26]Data Base PAKAI (INPUT)'!$F$25,IF(AND(T763&gt;100000000,T763&lt;=200000000),'[26]Data Base PAKAI (INPUT)'!$J$25,IF(AND(T763&gt;200000000,T763&lt;=250000000),'[26]Data Base PAKAI (INPUT)'!$N$25,IF(AND(T763&gt;250000000,T763&lt;=500000000),'[26]Data Base PAKAI (INPUT)'!$R$25,IF(AND(T763&gt;500000000,T763&lt;=1000000000),'[26]Data Base PAKAI (INPUT)'!$V$25,IF(AND(T763&gt;1000000000,T763&lt;=2500000000),'[26]Data Base PAKAI (INPUT)'!$Z$25,IF(AND(T763&gt;2500000000,T763&lt;=5000000000),'[26]Data Base PAKAI (INPUT)'!$AD$25,IF(AND(T763&gt;5000000000,T763&lt;=10000000000),'[26]Data Base PAKAI (INPUT)'!AH2256))))))))</f>
        <v>4</v>
      </c>
      <c r="AH763" s="87">
        <f t="shared" si="184"/>
        <v>1800000</v>
      </c>
      <c r="AI763" s="87">
        <f t="shared" si="185"/>
        <v>6000000</v>
      </c>
      <c r="AJ763" s="99">
        <f t="shared" si="186"/>
        <v>6000000</v>
      </c>
      <c r="AK763" s="57"/>
      <c r="AL763" s="57">
        <f t="shared" si="187"/>
        <v>135250000</v>
      </c>
    </row>
    <row r="764" spans="1:38" ht="43.5" thickBot="1" x14ac:dyDescent="0.3">
      <c r="A764" s="90"/>
      <c r="B764" s="90"/>
      <c r="C764" s="90"/>
      <c r="D764" s="90"/>
      <c r="E764" s="90"/>
      <c r="F764" s="90"/>
      <c r="G764" s="91"/>
      <c r="H764" s="91"/>
      <c r="I764" s="92"/>
      <c r="J764" s="110" t="s">
        <v>1412</v>
      </c>
      <c r="K764" s="92" t="s">
        <v>1481</v>
      </c>
      <c r="L764" s="92" t="e">
        <f>INDEX('[26]GELONDONGAN BM POKIR'!$D:$D,MATCH('KEGIATAN DBMSDA 2022'!K764,'[26]GELONDONGAN BM POKIR'!$D:$D,0))</f>
        <v>#N/A</v>
      </c>
      <c r="M764" s="92" t="str">
        <f t="shared" ref="M764:M827" si="192">$I$545&amp;" "&amp;K764</f>
        <v>Peningkatan Jalan RT.05 RW.13, Kota Bekasi, Bekasi Barat, Bintarajaya</v>
      </c>
      <c r="N764" s="92" t="e">
        <f>INDEX([26]!BARU_1[KELURAHAN],MATCH('KEGIATAN DBMSDA 2022'!K764,[26]!BARU_1[JUDUL],0))</f>
        <v>#REF!</v>
      </c>
      <c r="O764" s="93" t="s">
        <v>822</v>
      </c>
      <c r="P764" s="127" t="s">
        <v>239</v>
      </c>
      <c r="Q764" s="94" t="e">
        <f>#REF!&amp;" "&amp;#REF!</f>
        <v>#REF!</v>
      </c>
      <c r="R764" s="95" t="s">
        <v>66</v>
      </c>
      <c r="S764" s="57"/>
      <c r="T764" s="57">
        <f t="shared" si="188"/>
        <v>100000000</v>
      </c>
      <c r="U764" s="96" t="str">
        <f t="shared" si="181"/>
        <v>PL</v>
      </c>
      <c r="V764" s="57">
        <v>100000000</v>
      </c>
      <c r="W764" s="128" t="s">
        <v>153</v>
      </c>
      <c r="X764" s="129" t="s">
        <v>154</v>
      </c>
      <c r="Y764" s="96" t="s">
        <v>139</v>
      </c>
      <c r="Z764" s="88">
        <v>1</v>
      </c>
      <c r="AA764" s="96"/>
      <c r="AB764" s="57">
        <f t="shared" si="182"/>
        <v>350000</v>
      </c>
      <c r="AC764" s="87">
        <f>IF(AND(T764&gt;1,T764&lt;=200000000),'[26]Data Base PAKAI (INPUT)'!$E$24,IF(AND(T764&gt;200000000),'[26]Data Base PAKAI (INPUT)'!$M$24))</f>
        <v>4</v>
      </c>
      <c r="AD764" s="87">
        <f>IF(AND(T764&gt;1,T764&lt;=200000000),'[26]Data Base PAKAI (INPUT)'!$F$24,IF(AND(T764&gt;200000000,T764&lt;=1000000000),'[26]Data Base PAKAI (INPUT)'!$V$24,IF(AND(T764&gt;1000000000),'[26]Data Base PAKAI (INPUT)'!$Z$24)))</f>
        <v>1</v>
      </c>
      <c r="AE764" s="87">
        <f t="shared" si="183"/>
        <v>600000</v>
      </c>
      <c r="AF764" s="87">
        <f>IF(AND(T764&gt;1,T764&lt;=1000000000),'[26]Data Base PAKAI (INPUT)'!$E$25,IF(AND(T764&gt;1000000000,T764&lt;=5000000000),'[26]Data Base PAKAI (INPUT)'!$Y$25,IF(AND(T764&gt;5000000000,T764&lt;=10000000000),'[26]Data Base PAKAI (INPUT)'!$AG$25)))</f>
        <v>3</v>
      </c>
      <c r="AG764" s="87">
        <f>IF(AND(T764&gt;1,T764&lt;=100000000),'[26]Data Base PAKAI (INPUT)'!$F$25,IF(AND(T764&gt;100000000,T764&lt;=200000000),'[26]Data Base PAKAI (INPUT)'!$J$25,IF(AND(T764&gt;200000000,T764&lt;=250000000),'[26]Data Base PAKAI (INPUT)'!$N$25,IF(AND(T764&gt;250000000,T764&lt;=500000000),'[26]Data Base PAKAI (INPUT)'!$R$25,IF(AND(T764&gt;500000000,T764&lt;=1000000000),'[26]Data Base PAKAI (INPUT)'!$V$25,IF(AND(T764&gt;1000000000,T764&lt;=2500000000),'[26]Data Base PAKAI (INPUT)'!$Z$25,IF(AND(T764&gt;2500000000,T764&lt;=5000000000),'[26]Data Base PAKAI (INPUT)'!$AD$25,IF(AND(T764&gt;5000000000,T764&lt;=10000000000),'[26]Data Base PAKAI (INPUT)'!AH2267))))))))</f>
        <v>3</v>
      </c>
      <c r="AH764" s="87">
        <f t="shared" si="184"/>
        <v>1350000</v>
      </c>
      <c r="AI764" s="87">
        <f t="shared" si="185"/>
        <v>4000000</v>
      </c>
      <c r="AJ764" s="99">
        <f t="shared" si="186"/>
        <v>4000000</v>
      </c>
      <c r="AK764" s="57"/>
      <c r="AL764" s="57">
        <f t="shared" si="187"/>
        <v>89700000</v>
      </c>
    </row>
    <row r="765" spans="1:38" ht="43.5" thickBot="1" x14ac:dyDescent="0.3">
      <c r="A765" s="90"/>
      <c r="B765" s="90"/>
      <c r="C765" s="90"/>
      <c r="D765" s="90"/>
      <c r="E765" s="90"/>
      <c r="F765" s="90"/>
      <c r="G765" s="91"/>
      <c r="H765" s="91"/>
      <c r="I765" s="92"/>
      <c r="J765" s="110" t="s">
        <v>1412</v>
      </c>
      <c r="K765" s="92" t="s">
        <v>1482</v>
      </c>
      <c r="L765" s="92" t="e">
        <f>INDEX('[26]GELONDONGAN BM POKIR'!$D:$D,MATCH('KEGIATAN DBMSDA 2022'!K765,'[26]GELONDONGAN BM POKIR'!$D:$D,0))</f>
        <v>#N/A</v>
      </c>
      <c r="M765" s="92" t="str">
        <f t="shared" si="192"/>
        <v>Peningkatan Jalan RT.06 RW 03, Kota Bekasi, Bekasi Barat, Bintarajaya</v>
      </c>
      <c r="N765" s="92" t="e">
        <f>INDEX([26]!BARU_1[KELURAHAN],MATCH('KEGIATAN DBMSDA 2022'!K765,[26]!BARU_1[JUDUL],0))</f>
        <v>#REF!</v>
      </c>
      <c r="O765" s="93" t="s">
        <v>822</v>
      </c>
      <c r="P765" s="127" t="s">
        <v>229</v>
      </c>
      <c r="Q765" s="94" t="e">
        <f>#REF!&amp;" "&amp;#REF!</f>
        <v>#REF!</v>
      </c>
      <c r="R765" s="95" t="s">
        <v>66</v>
      </c>
      <c r="S765" s="57"/>
      <c r="T765" s="57">
        <f t="shared" si="188"/>
        <v>100000000</v>
      </c>
      <c r="U765" s="96" t="str">
        <f t="shared" si="181"/>
        <v>PL</v>
      </c>
      <c r="V765" s="57">
        <v>100000000</v>
      </c>
      <c r="W765" s="128" t="s">
        <v>153</v>
      </c>
      <c r="X765" s="129" t="s">
        <v>154</v>
      </c>
      <c r="Y765" s="96" t="s">
        <v>139</v>
      </c>
      <c r="Z765" s="88">
        <v>1</v>
      </c>
      <c r="AA765" s="96"/>
      <c r="AB765" s="57">
        <f t="shared" si="182"/>
        <v>350000</v>
      </c>
      <c r="AC765" s="87">
        <f>IF(AND(T765&gt;1,T765&lt;=200000000),'[26]Data Base PAKAI (INPUT)'!$E$24,IF(AND(T765&gt;200000000),'[26]Data Base PAKAI (INPUT)'!$M$24))</f>
        <v>4</v>
      </c>
      <c r="AD765" s="87">
        <f>IF(AND(T765&gt;1,T765&lt;=200000000),'[26]Data Base PAKAI (INPUT)'!$F$24,IF(AND(T765&gt;200000000,T765&lt;=1000000000),'[26]Data Base PAKAI (INPUT)'!$V$24,IF(AND(T765&gt;1000000000),'[26]Data Base PAKAI (INPUT)'!$Z$24)))</f>
        <v>1</v>
      </c>
      <c r="AE765" s="87">
        <f t="shared" si="183"/>
        <v>600000</v>
      </c>
      <c r="AF765" s="87">
        <f>IF(AND(T765&gt;1,T765&lt;=1000000000),'[26]Data Base PAKAI (INPUT)'!$E$25,IF(AND(T765&gt;1000000000,T765&lt;=5000000000),'[26]Data Base PAKAI (INPUT)'!$Y$25,IF(AND(T765&gt;5000000000,T765&lt;=10000000000),'[26]Data Base PAKAI (INPUT)'!$AG$25)))</f>
        <v>3</v>
      </c>
      <c r="AG765" s="87">
        <f>IF(AND(T765&gt;1,T765&lt;=100000000),'[26]Data Base PAKAI (INPUT)'!$F$25,IF(AND(T765&gt;100000000,T765&lt;=200000000),'[26]Data Base PAKAI (INPUT)'!$J$25,IF(AND(T765&gt;200000000,T765&lt;=250000000),'[26]Data Base PAKAI (INPUT)'!$N$25,IF(AND(T765&gt;250000000,T765&lt;=500000000),'[26]Data Base PAKAI (INPUT)'!$R$25,IF(AND(T765&gt;500000000,T765&lt;=1000000000),'[26]Data Base PAKAI (INPUT)'!$V$25,IF(AND(T765&gt;1000000000,T765&lt;=2500000000),'[26]Data Base PAKAI (INPUT)'!$Z$25,IF(AND(T765&gt;2500000000,T765&lt;=5000000000),'[26]Data Base PAKAI (INPUT)'!$AD$25,IF(AND(T765&gt;5000000000,T765&lt;=10000000000),'[26]Data Base PAKAI (INPUT)'!AH2268))))))))</f>
        <v>3</v>
      </c>
      <c r="AH765" s="87">
        <f t="shared" si="184"/>
        <v>1350000</v>
      </c>
      <c r="AI765" s="87">
        <f t="shared" si="185"/>
        <v>4000000</v>
      </c>
      <c r="AJ765" s="99">
        <f t="shared" si="186"/>
        <v>4000000</v>
      </c>
      <c r="AK765" s="57"/>
      <c r="AL765" s="57">
        <f t="shared" si="187"/>
        <v>89700000</v>
      </c>
    </row>
    <row r="766" spans="1:38" ht="43.5" thickBot="1" x14ac:dyDescent="0.3">
      <c r="A766" s="90"/>
      <c r="B766" s="90"/>
      <c r="C766" s="90"/>
      <c r="D766" s="90"/>
      <c r="E766" s="90"/>
      <c r="F766" s="90"/>
      <c r="G766" s="91"/>
      <c r="H766" s="91"/>
      <c r="I766" s="92"/>
      <c r="J766" s="110" t="s">
        <v>1412</v>
      </c>
      <c r="K766" s="92" t="s">
        <v>1483</v>
      </c>
      <c r="L766" s="92" t="e">
        <f>INDEX('[26]GELONDONGAN BM POKIR'!$D:$D,MATCH('KEGIATAN DBMSDA 2022'!K766,'[26]GELONDONGAN BM POKIR'!$D:$D,0))</f>
        <v>#N/A</v>
      </c>
      <c r="M766" s="92" t="str">
        <f t="shared" si="192"/>
        <v>Peningkatan Jalan RT 08, 09, 10 RW 02, Kota Bekasi, Bekasi
Barat, Bintarajaya</v>
      </c>
      <c r="N766" s="92" t="e">
        <f>INDEX([26]!BARU_1[KELURAHAN],MATCH('KEGIATAN DBMSDA 2022'!K766,[26]!BARU_1[JUDUL],0))</f>
        <v>#REF!</v>
      </c>
      <c r="O766" s="93" t="s">
        <v>822</v>
      </c>
      <c r="P766" s="127" t="s">
        <v>1484</v>
      </c>
      <c r="Q766" s="94" t="e">
        <f>#REF!&amp;" "&amp;#REF!</f>
        <v>#REF!</v>
      </c>
      <c r="R766" s="95" t="s">
        <v>66</v>
      </c>
      <c r="S766" s="57"/>
      <c r="T766" s="57">
        <f t="shared" si="188"/>
        <v>100000000</v>
      </c>
      <c r="U766" s="96" t="str">
        <f t="shared" si="181"/>
        <v>PL</v>
      </c>
      <c r="V766" s="57">
        <v>100000000</v>
      </c>
      <c r="W766" s="128" t="s">
        <v>153</v>
      </c>
      <c r="X766" s="129" t="s">
        <v>154</v>
      </c>
      <c r="Y766" s="96" t="s">
        <v>139</v>
      </c>
      <c r="Z766" s="88">
        <v>1</v>
      </c>
      <c r="AA766" s="96"/>
      <c r="AB766" s="57">
        <f t="shared" si="182"/>
        <v>350000</v>
      </c>
      <c r="AC766" s="87">
        <f>IF(AND(T766&gt;1,T766&lt;=200000000),'[26]Data Base PAKAI (INPUT)'!$E$24,IF(AND(T766&gt;200000000),'[26]Data Base PAKAI (INPUT)'!$M$24))</f>
        <v>4</v>
      </c>
      <c r="AD766" s="87">
        <f>IF(AND(T766&gt;1,T766&lt;=200000000),'[26]Data Base PAKAI (INPUT)'!$F$24,IF(AND(T766&gt;200000000,T766&lt;=1000000000),'[26]Data Base PAKAI (INPUT)'!$V$24,IF(AND(T766&gt;1000000000),'[26]Data Base PAKAI (INPUT)'!$Z$24)))</f>
        <v>1</v>
      </c>
      <c r="AE766" s="87">
        <f t="shared" si="183"/>
        <v>600000</v>
      </c>
      <c r="AF766" s="87">
        <f>IF(AND(T766&gt;1,T766&lt;=1000000000),'[26]Data Base PAKAI (INPUT)'!$E$25,IF(AND(T766&gt;1000000000,T766&lt;=5000000000),'[26]Data Base PAKAI (INPUT)'!$Y$25,IF(AND(T766&gt;5000000000,T766&lt;=10000000000),'[26]Data Base PAKAI (INPUT)'!$AG$25)))</f>
        <v>3</v>
      </c>
      <c r="AG766" s="87">
        <f>IF(AND(T766&gt;1,T766&lt;=100000000),'[26]Data Base PAKAI (INPUT)'!$F$25,IF(AND(T766&gt;100000000,T766&lt;=200000000),'[26]Data Base PAKAI (INPUT)'!$J$25,IF(AND(T766&gt;200000000,T766&lt;=250000000),'[26]Data Base PAKAI (INPUT)'!$N$25,IF(AND(T766&gt;250000000,T766&lt;=500000000),'[26]Data Base PAKAI (INPUT)'!$R$25,IF(AND(T766&gt;500000000,T766&lt;=1000000000),'[26]Data Base PAKAI (INPUT)'!$V$25,IF(AND(T766&gt;1000000000,T766&lt;=2500000000),'[26]Data Base PAKAI (INPUT)'!$Z$25,IF(AND(T766&gt;2500000000,T766&lt;=5000000000),'[26]Data Base PAKAI (INPUT)'!$AD$25,IF(AND(T766&gt;5000000000,T766&lt;=10000000000),'[26]Data Base PAKAI (INPUT)'!AH2269))))))))</f>
        <v>3</v>
      </c>
      <c r="AH766" s="87">
        <f t="shared" si="184"/>
        <v>1350000</v>
      </c>
      <c r="AI766" s="87">
        <f t="shared" si="185"/>
        <v>4000000</v>
      </c>
      <c r="AJ766" s="99">
        <f t="shared" si="186"/>
        <v>4000000</v>
      </c>
      <c r="AK766" s="57"/>
      <c r="AL766" s="57">
        <f t="shared" si="187"/>
        <v>89700000</v>
      </c>
    </row>
    <row r="767" spans="1:38" ht="43.5" thickBot="1" x14ac:dyDescent="0.3">
      <c r="A767" s="90"/>
      <c r="B767" s="90"/>
      <c r="C767" s="90"/>
      <c r="D767" s="90"/>
      <c r="E767" s="90"/>
      <c r="F767" s="90"/>
      <c r="G767" s="91"/>
      <c r="H767" s="91"/>
      <c r="I767" s="92"/>
      <c r="J767" s="110" t="s">
        <v>1412</v>
      </c>
      <c r="K767" s="92" t="s">
        <v>1485</v>
      </c>
      <c r="L767" s="92" t="e">
        <f>INDEX('[26]GELONDONGAN BM POKIR'!$D:$D,MATCH('KEGIATAN DBMSDA 2022'!K767,'[26]GELONDONGAN BM POKIR'!$D:$D,0))</f>
        <v>#N/A</v>
      </c>
      <c r="M767" s="92" t="str">
        <f t="shared" si="192"/>
        <v>Peningkatan Jalan RT 02 RW 05, Kota Bekasi, Bekasi Barat, Bintarajaya</v>
      </c>
      <c r="N767" s="92" t="e">
        <f>INDEX([26]!BARU_1[KELURAHAN],MATCH('KEGIATAN DBMSDA 2022'!K767,[26]!BARU_1[JUDUL],0))</f>
        <v>#REF!</v>
      </c>
      <c r="O767" s="93" t="s">
        <v>822</v>
      </c>
      <c r="P767" s="127" t="s">
        <v>1486</v>
      </c>
      <c r="Q767" s="94" t="e">
        <f>#REF!&amp;" "&amp;#REF!</f>
        <v>#REF!</v>
      </c>
      <c r="R767" s="95" t="s">
        <v>66</v>
      </c>
      <c r="S767" s="57"/>
      <c r="T767" s="57">
        <f t="shared" si="188"/>
        <v>100000000</v>
      </c>
      <c r="U767" s="96" t="str">
        <f t="shared" si="181"/>
        <v>PL</v>
      </c>
      <c r="V767" s="57">
        <v>100000000</v>
      </c>
      <c r="W767" s="128" t="s">
        <v>153</v>
      </c>
      <c r="X767" s="129" t="s">
        <v>154</v>
      </c>
      <c r="Y767" s="96" t="s">
        <v>139</v>
      </c>
      <c r="Z767" s="88">
        <v>1</v>
      </c>
      <c r="AA767" s="96"/>
      <c r="AB767" s="57">
        <f t="shared" si="182"/>
        <v>350000</v>
      </c>
      <c r="AC767" s="87">
        <f>IF(AND(T767&gt;1,T767&lt;=200000000),'[26]Data Base PAKAI (INPUT)'!$E$24,IF(AND(T767&gt;200000000),'[26]Data Base PAKAI (INPUT)'!$M$24))</f>
        <v>4</v>
      </c>
      <c r="AD767" s="87">
        <f>IF(AND(T767&gt;1,T767&lt;=200000000),'[26]Data Base PAKAI (INPUT)'!$F$24,IF(AND(T767&gt;200000000,T767&lt;=1000000000),'[26]Data Base PAKAI (INPUT)'!$V$24,IF(AND(T767&gt;1000000000),'[26]Data Base PAKAI (INPUT)'!$Z$24)))</f>
        <v>1</v>
      </c>
      <c r="AE767" s="87">
        <f t="shared" si="183"/>
        <v>600000</v>
      </c>
      <c r="AF767" s="87">
        <f>IF(AND(T767&gt;1,T767&lt;=1000000000),'[26]Data Base PAKAI (INPUT)'!$E$25,IF(AND(T767&gt;1000000000,T767&lt;=5000000000),'[26]Data Base PAKAI (INPUT)'!$Y$25,IF(AND(T767&gt;5000000000,T767&lt;=10000000000),'[26]Data Base PAKAI (INPUT)'!$AG$25)))</f>
        <v>3</v>
      </c>
      <c r="AG767" s="87">
        <f>IF(AND(T767&gt;1,T767&lt;=100000000),'[26]Data Base PAKAI (INPUT)'!$F$25,IF(AND(T767&gt;100000000,T767&lt;=200000000),'[26]Data Base PAKAI (INPUT)'!$J$25,IF(AND(T767&gt;200000000,T767&lt;=250000000),'[26]Data Base PAKAI (INPUT)'!$N$25,IF(AND(T767&gt;250000000,T767&lt;=500000000),'[26]Data Base PAKAI (INPUT)'!$R$25,IF(AND(T767&gt;500000000,T767&lt;=1000000000),'[26]Data Base PAKAI (INPUT)'!$V$25,IF(AND(T767&gt;1000000000,T767&lt;=2500000000),'[26]Data Base PAKAI (INPUT)'!$Z$25,IF(AND(T767&gt;2500000000,T767&lt;=5000000000),'[26]Data Base PAKAI (INPUT)'!$AD$25,IF(AND(T767&gt;5000000000,T767&lt;=10000000000),'[26]Data Base PAKAI (INPUT)'!AH2270))))))))</f>
        <v>3</v>
      </c>
      <c r="AH767" s="87">
        <f t="shared" si="184"/>
        <v>1350000</v>
      </c>
      <c r="AI767" s="87">
        <f t="shared" si="185"/>
        <v>4000000</v>
      </c>
      <c r="AJ767" s="99">
        <f t="shared" si="186"/>
        <v>4000000</v>
      </c>
      <c r="AK767" s="57"/>
      <c r="AL767" s="57">
        <f t="shared" si="187"/>
        <v>89700000</v>
      </c>
    </row>
    <row r="768" spans="1:38" ht="43.5" thickBot="1" x14ac:dyDescent="0.3">
      <c r="A768" s="90"/>
      <c r="B768" s="90"/>
      <c r="C768" s="90"/>
      <c r="D768" s="90"/>
      <c r="E768" s="90"/>
      <c r="F768" s="90"/>
      <c r="G768" s="91"/>
      <c r="H768" s="91"/>
      <c r="I768" s="92"/>
      <c r="J768" s="151" t="s">
        <v>1412</v>
      </c>
      <c r="K768" s="92" t="s">
        <v>1483</v>
      </c>
      <c r="L768" s="92" t="e">
        <f>INDEX('[26]GELONDONGAN BM POKIR'!$D:$D,MATCH('KEGIATAN DBMSDA 2022'!K768,'[26]GELONDONGAN BM POKIR'!$D:$D,0))</f>
        <v>#N/A</v>
      </c>
      <c r="M768" s="92" t="str">
        <f>$I$545&amp;" "&amp;K768</f>
        <v>Peningkatan Jalan RT 08, 09, 10 RW 02, Kota Bekasi, Bekasi
Barat, Bintarajaya</v>
      </c>
      <c r="N768" s="92" t="e">
        <f>INDEX([26]!BARU_1[KELURAHAN],MATCH('KEGIATAN DBMSDA 2022'!K768,[26]!BARU_1[JUDUL],0))</f>
        <v>#REF!</v>
      </c>
      <c r="O768" s="93" t="s">
        <v>822</v>
      </c>
      <c r="P768" s="127" t="s">
        <v>229</v>
      </c>
      <c r="Q768" s="94" t="e">
        <f>#REF!&amp;" "&amp;#REF!</f>
        <v>#REF!</v>
      </c>
      <c r="R768" s="95" t="s">
        <v>66</v>
      </c>
      <c r="S768" s="57"/>
      <c r="T768" s="57">
        <f t="shared" si="188"/>
        <v>100000000</v>
      </c>
      <c r="U768" s="96" t="str">
        <f t="shared" si="181"/>
        <v>PL</v>
      </c>
      <c r="V768" s="57">
        <v>100000000</v>
      </c>
      <c r="W768" s="128" t="s">
        <v>153</v>
      </c>
      <c r="X768" s="129" t="s">
        <v>154</v>
      </c>
      <c r="Y768" s="96" t="s">
        <v>139</v>
      </c>
      <c r="Z768" s="88">
        <v>1</v>
      </c>
      <c r="AA768" s="96" t="s">
        <v>1386</v>
      </c>
      <c r="AB768" s="57">
        <f t="shared" si="182"/>
        <v>350000</v>
      </c>
      <c r="AC768" s="87">
        <f>IF(AND(T768&gt;1,T768&lt;=200000000),'[26]Data Base PAKAI (INPUT)'!$E$24,IF(AND(T768&gt;200000000),'[26]Data Base PAKAI (INPUT)'!$M$24))</f>
        <v>4</v>
      </c>
      <c r="AD768" s="87">
        <f>IF(AND(T768&gt;1,T768&lt;=200000000),'[26]Data Base PAKAI (INPUT)'!$F$24,IF(AND(T768&gt;200000000,T768&lt;=1000000000),'[26]Data Base PAKAI (INPUT)'!$V$24,IF(AND(T768&gt;1000000000),'[26]Data Base PAKAI (INPUT)'!$Z$24)))</f>
        <v>1</v>
      </c>
      <c r="AE768" s="87">
        <f t="shared" si="183"/>
        <v>600000</v>
      </c>
      <c r="AF768" s="87">
        <f>IF(AND(T768&gt;1,T768&lt;=1000000000),'[26]Data Base PAKAI (INPUT)'!$E$25,IF(AND(T768&gt;1000000000,T768&lt;=5000000000),'[26]Data Base PAKAI (INPUT)'!$Y$25,IF(AND(T768&gt;5000000000,T768&lt;=10000000000),'[26]Data Base PAKAI (INPUT)'!$AG$25)))</f>
        <v>3</v>
      </c>
      <c r="AG768" s="87">
        <f>IF(AND(T768&gt;1,T768&lt;=100000000),'[26]Data Base PAKAI (INPUT)'!$F$25,IF(AND(T768&gt;100000000,T768&lt;=200000000),'[26]Data Base PAKAI (INPUT)'!$J$25,IF(AND(T768&gt;200000000,T768&lt;=250000000),'[26]Data Base PAKAI (INPUT)'!$N$25,IF(AND(T768&gt;250000000,T768&lt;=500000000),'[26]Data Base PAKAI (INPUT)'!$R$25,IF(AND(T768&gt;500000000,T768&lt;=1000000000),'[26]Data Base PAKAI (INPUT)'!$V$25,IF(AND(T768&gt;1000000000,T768&lt;=2500000000),'[26]Data Base PAKAI (INPUT)'!$Z$25,IF(AND(T768&gt;2500000000,T768&lt;=5000000000),'[26]Data Base PAKAI (INPUT)'!$AD$25,IF(AND(T768&gt;5000000000,T768&lt;=10000000000),'[26]Data Base PAKAI (INPUT)'!AH2271))))))))</f>
        <v>3</v>
      </c>
      <c r="AH768" s="87">
        <f t="shared" si="184"/>
        <v>1350000</v>
      </c>
      <c r="AI768" s="87">
        <f t="shared" si="185"/>
        <v>4000000</v>
      </c>
      <c r="AJ768" s="99">
        <f t="shared" si="186"/>
        <v>4000000</v>
      </c>
      <c r="AK768" s="57"/>
      <c r="AL768" s="57">
        <f t="shared" si="187"/>
        <v>89700000</v>
      </c>
    </row>
    <row r="769" spans="1:38" ht="43.5" thickBot="1" x14ac:dyDescent="0.3">
      <c r="A769" s="90"/>
      <c r="B769" s="90"/>
      <c r="C769" s="90"/>
      <c r="D769" s="90"/>
      <c r="E769" s="90"/>
      <c r="F769" s="90"/>
      <c r="G769" s="91"/>
      <c r="H769" s="91"/>
      <c r="I769" s="92"/>
      <c r="J769" s="110" t="s">
        <v>1412</v>
      </c>
      <c r="K769" s="92" t="s">
        <v>1487</v>
      </c>
      <c r="L769" s="92" t="e">
        <f>INDEX('[26]GELONDONGAN BM POKIR'!$D:$D,MATCH('KEGIATAN DBMSDA 2022'!K769,'[26]GELONDONGAN BM POKIR'!$D:$D,0))</f>
        <v>#N/A</v>
      </c>
      <c r="M769" s="92" t="str">
        <f t="shared" si="192"/>
        <v>Peningkatan Jalan RT 01, 02, 03, 04, 15 RW 14, Kota Bekasi, Bekasi Barat, Bintarajaya</v>
      </c>
      <c r="N769" s="92" t="e">
        <f>INDEX([26]!BARU_1[KELURAHAN],MATCH('KEGIATAN DBMSDA 2022'!K769,[26]!BARU_1[JUDUL],0))</f>
        <v>#REF!</v>
      </c>
      <c r="O769" s="93" t="s">
        <v>822</v>
      </c>
      <c r="P769" s="127" t="s">
        <v>271</v>
      </c>
      <c r="Q769" s="94" t="e">
        <f>#REF!&amp;" "&amp;#REF!</f>
        <v>#REF!</v>
      </c>
      <c r="R769" s="95" t="s">
        <v>66</v>
      </c>
      <c r="S769" s="57"/>
      <c r="T769" s="57">
        <f t="shared" si="188"/>
        <v>100000000</v>
      </c>
      <c r="U769" s="96" t="str">
        <f t="shared" si="181"/>
        <v>PL</v>
      </c>
      <c r="V769" s="57">
        <v>100000000</v>
      </c>
      <c r="W769" s="128" t="s">
        <v>153</v>
      </c>
      <c r="X769" s="129" t="s">
        <v>154</v>
      </c>
      <c r="Y769" s="96" t="s">
        <v>139</v>
      </c>
      <c r="Z769" s="88">
        <v>1</v>
      </c>
      <c r="AA769" s="96"/>
      <c r="AB769" s="57">
        <f t="shared" si="182"/>
        <v>350000</v>
      </c>
      <c r="AC769" s="87">
        <f>IF(AND(T769&gt;1,T769&lt;=200000000),'[26]Data Base PAKAI (INPUT)'!$E$24,IF(AND(T769&gt;200000000),'[26]Data Base PAKAI (INPUT)'!$M$24))</f>
        <v>4</v>
      </c>
      <c r="AD769" s="87">
        <f>IF(AND(T769&gt;1,T769&lt;=200000000),'[26]Data Base PAKAI (INPUT)'!$F$24,IF(AND(T769&gt;200000000,T769&lt;=1000000000),'[26]Data Base PAKAI (INPUT)'!$V$24,IF(AND(T769&gt;1000000000),'[26]Data Base PAKAI (INPUT)'!$Z$24)))</f>
        <v>1</v>
      </c>
      <c r="AE769" s="87">
        <f t="shared" si="183"/>
        <v>600000</v>
      </c>
      <c r="AF769" s="87">
        <f>IF(AND(T769&gt;1,T769&lt;=1000000000),'[26]Data Base PAKAI (INPUT)'!$E$25,IF(AND(T769&gt;1000000000,T769&lt;=5000000000),'[26]Data Base PAKAI (INPUT)'!$Y$25,IF(AND(T769&gt;5000000000,T769&lt;=10000000000),'[26]Data Base PAKAI (INPUT)'!$AG$25)))</f>
        <v>3</v>
      </c>
      <c r="AG769" s="87">
        <f>IF(AND(T769&gt;1,T769&lt;=100000000),'[26]Data Base PAKAI (INPUT)'!$F$25,IF(AND(T769&gt;100000000,T769&lt;=200000000),'[26]Data Base PAKAI (INPUT)'!$J$25,IF(AND(T769&gt;200000000,T769&lt;=250000000),'[26]Data Base PAKAI (INPUT)'!$N$25,IF(AND(T769&gt;250000000,T769&lt;=500000000),'[26]Data Base PAKAI (INPUT)'!$R$25,IF(AND(T769&gt;500000000,T769&lt;=1000000000),'[26]Data Base PAKAI (INPUT)'!$V$25,IF(AND(T769&gt;1000000000,T769&lt;=2500000000),'[26]Data Base PAKAI (INPUT)'!$Z$25,IF(AND(T769&gt;2500000000,T769&lt;=5000000000),'[26]Data Base PAKAI (INPUT)'!$AD$25,IF(AND(T769&gt;5000000000,T769&lt;=10000000000),'[26]Data Base PAKAI (INPUT)'!AH2272))))))))</f>
        <v>3</v>
      </c>
      <c r="AH769" s="87">
        <f t="shared" si="184"/>
        <v>1350000</v>
      </c>
      <c r="AI769" s="87">
        <f t="shared" si="185"/>
        <v>4000000</v>
      </c>
      <c r="AJ769" s="99">
        <f t="shared" si="186"/>
        <v>4000000</v>
      </c>
      <c r="AK769" s="57"/>
      <c r="AL769" s="57">
        <f t="shared" si="187"/>
        <v>89700000</v>
      </c>
    </row>
    <row r="770" spans="1:38" ht="43.5" thickBot="1" x14ac:dyDescent="0.3">
      <c r="A770" s="90"/>
      <c r="B770" s="90"/>
      <c r="C770" s="90"/>
      <c r="D770" s="90"/>
      <c r="E770" s="90"/>
      <c r="F770" s="90"/>
      <c r="G770" s="91"/>
      <c r="H770" s="91"/>
      <c r="I770" s="92"/>
      <c r="J770" s="110" t="s">
        <v>1412</v>
      </c>
      <c r="K770" s="92" t="s">
        <v>1488</v>
      </c>
      <c r="L770" s="92" t="e">
        <f>INDEX('[26]GELONDONGAN BM POKIR'!$D:$D,MATCH('KEGIATAN DBMSDA 2022'!K770,'[26]GELONDONGAN BM POKIR'!$D:$D,0))</f>
        <v>#N/A</v>
      </c>
      <c r="M770" s="92" t="str">
        <f t="shared" si="192"/>
        <v>Peningkatan Jalan RT 06 RW 10, Kota Bekasi, Bekasi Barat, Bintarajaya</v>
      </c>
      <c r="N770" s="92" t="e">
        <f>INDEX([26]!BARU_1[KELURAHAN],MATCH('KEGIATAN DBMSDA 2022'!K770,[26]!BARU_1[JUDUL],0))</f>
        <v>#REF!</v>
      </c>
      <c r="O770" s="93" t="s">
        <v>822</v>
      </c>
      <c r="P770" s="127" t="s">
        <v>229</v>
      </c>
      <c r="Q770" s="94" t="e">
        <f>#REF!&amp;" "&amp;#REF!</f>
        <v>#REF!</v>
      </c>
      <c r="R770" s="95" t="s">
        <v>66</v>
      </c>
      <c r="S770" s="57"/>
      <c r="T770" s="57">
        <f t="shared" si="188"/>
        <v>100000000</v>
      </c>
      <c r="U770" s="96" t="str">
        <f t="shared" si="181"/>
        <v>PL</v>
      </c>
      <c r="V770" s="57">
        <v>100000000</v>
      </c>
      <c r="W770" s="128" t="s">
        <v>153</v>
      </c>
      <c r="X770" s="129" t="s">
        <v>154</v>
      </c>
      <c r="Y770" s="96" t="s">
        <v>139</v>
      </c>
      <c r="Z770" s="88">
        <v>1</v>
      </c>
      <c r="AA770" s="96"/>
      <c r="AB770" s="57">
        <f t="shared" si="182"/>
        <v>350000</v>
      </c>
      <c r="AC770" s="87">
        <f>IF(AND(T770&gt;1,T770&lt;=200000000),'[26]Data Base PAKAI (INPUT)'!$E$24,IF(AND(T770&gt;200000000),'[26]Data Base PAKAI (INPUT)'!$M$24))</f>
        <v>4</v>
      </c>
      <c r="AD770" s="87">
        <f>IF(AND(T770&gt;1,T770&lt;=200000000),'[26]Data Base PAKAI (INPUT)'!$F$24,IF(AND(T770&gt;200000000,T770&lt;=1000000000),'[26]Data Base PAKAI (INPUT)'!$V$24,IF(AND(T770&gt;1000000000),'[26]Data Base PAKAI (INPUT)'!$Z$24)))</f>
        <v>1</v>
      </c>
      <c r="AE770" s="87">
        <f t="shared" si="183"/>
        <v>600000</v>
      </c>
      <c r="AF770" s="87">
        <f>IF(AND(T770&gt;1,T770&lt;=1000000000),'[26]Data Base PAKAI (INPUT)'!$E$25,IF(AND(T770&gt;1000000000,T770&lt;=5000000000),'[26]Data Base PAKAI (INPUT)'!$Y$25,IF(AND(T770&gt;5000000000,T770&lt;=10000000000),'[26]Data Base PAKAI (INPUT)'!$AG$25)))</f>
        <v>3</v>
      </c>
      <c r="AG770" s="87">
        <f>IF(AND(T770&gt;1,T770&lt;=100000000),'[26]Data Base PAKAI (INPUT)'!$F$25,IF(AND(T770&gt;100000000,T770&lt;=200000000),'[26]Data Base PAKAI (INPUT)'!$J$25,IF(AND(T770&gt;200000000,T770&lt;=250000000),'[26]Data Base PAKAI (INPUT)'!$N$25,IF(AND(T770&gt;250000000,T770&lt;=500000000),'[26]Data Base PAKAI (INPUT)'!$R$25,IF(AND(T770&gt;500000000,T770&lt;=1000000000),'[26]Data Base PAKAI (INPUT)'!$V$25,IF(AND(T770&gt;1000000000,T770&lt;=2500000000),'[26]Data Base PAKAI (INPUT)'!$Z$25,IF(AND(T770&gt;2500000000,T770&lt;=5000000000),'[26]Data Base PAKAI (INPUT)'!$AD$25,IF(AND(T770&gt;5000000000,T770&lt;=10000000000),'[26]Data Base PAKAI (INPUT)'!AH2273))))))))</f>
        <v>3</v>
      </c>
      <c r="AH770" s="87">
        <f t="shared" si="184"/>
        <v>1350000</v>
      </c>
      <c r="AI770" s="87">
        <f t="shared" si="185"/>
        <v>4000000</v>
      </c>
      <c r="AJ770" s="99">
        <f t="shared" si="186"/>
        <v>4000000</v>
      </c>
      <c r="AK770" s="57"/>
      <c r="AL770" s="57">
        <f t="shared" si="187"/>
        <v>89700000</v>
      </c>
    </row>
    <row r="771" spans="1:38" ht="43.5" thickBot="1" x14ac:dyDescent="0.3">
      <c r="A771" s="90"/>
      <c r="B771" s="90"/>
      <c r="C771" s="90"/>
      <c r="D771" s="90"/>
      <c r="E771" s="90"/>
      <c r="F771" s="90"/>
      <c r="G771" s="91"/>
      <c r="H771" s="91"/>
      <c r="I771" s="92"/>
      <c r="J771" s="110" t="s">
        <v>1412</v>
      </c>
      <c r="K771" s="92" t="s">
        <v>1489</v>
      </c>
      <c r="L771" s="92" t="e">
        <f>INDEX('[26]GELONDONGAN BM POKIR'!$D:$D,MATCH('KEGIATAN DBMSDA 2022'!K771,'[26]GELONDONGAN BM POKIR'!$D:$D,0))</f>
        <v>#N/A</v>
      </c>
      <c r="M771" s="92" t="str">
        <f t="shared" si="192"/>
        <v>Peningkatan Jalan RT 01 RW 10, Kota Bekasi, Bekasi Barat, Bintarajaya</v>
      </c>
      <c r="N771" s="92" t="e">
        <f>INDEX([26]!BARU_1[KELURAHAN],MATCH('KEGIATAN DBMSDA 2022'!K771,[26]!BARU_1[JUDUL],0))</f>
        <v>#REF!</v>
      </c>
      <c r="O771" s="93" t="s">
        <v>822</v>
      </c>
      <c r="P771" s="127" t="s">
        <v>570</v>
      </c>
      <c r="Q771" s="94" t="e">
        <f>#REF!&amp;" "&amp;#REF!</f>
        <v>#REF!</v>
      </c>
      <c r="R771" s="95" t="s">
        <v>66</v>
      </c>
      <c r="S771" s="57"/>
      <c r="T771" s="57">
        <f t="shared" si="188"/>
        <v>100000000</v>
      </c>
      <c r="U771" s="96" t="str">
        <f t="shared" si="181"/>
        <v>PL</v>
      </c>
      <c r="V771" s="57">
        <v>100000000</v>
      </c>
      <c r="W771" s="128" t="s">
        <v>153</v>
      </c>
      <c r="X771" s="129" t="s">
        <v>154</v>
      </c>
      <c r="Y771" s="96" t="s">
        <v>139</v>
      </c>
      <c r="Z771" s="88">
        <v>1</v>
      </c>
      <c r="AA771" s="96"/>
      <c r="AB771" s="57">
        <f t="shared" si="182"/>
        <v>350000</v>
      </c>
      <c r="AC771" s="87">
        <f>IF(AND(T771&gt;1,T771&lt;=200000000),'[26]Data Base PAKAI (INPUT)'!$E$24,IF(AND(T771&gt;200000000),'[26]Data Base PAKAI (INPUT)'!$M$24))</f>
        <v>4</v>
      </c>
      <c r="AD771" s="87">
        <f>IF(AND(T771&gt;1,T771&lt;=200000000),'[26]Data Base PAKAI (INPUT)'!$F$24,IF(AND(T771&gt;200000000,T771&lt;=1000000000),'[26]Data Base PAKAI (INPUT)'!$V$24,IF(AND(T771&gt;1000000000),'[26]Data Base PAKAI (INPUT)'!$Z$24)))</f>
        <v>1</v>
      </c>
      <c r="AE771" s="87">
        <f t="shared" si="183"/>
        <v>600000</v>
      </c>
      <c r="AF771" s="87">
        <f>IF(AND(T771&gt;1,T771&lt;=1000000000),'[26]Data Base PAKAI (INPUT)'!$E$25,IF(AND(T771&gt;1000000000,T771&lt;=5000000000),'[26]Data Base PAKAI (INPUT)'!$Y$25,IF(AND(T771&gt;5000000000,T771&lt;=10000000000),'[26]Data Base PAKAI (INPUT)'!$AG$25)))</f>
        <v>3</v>
      </c>
      <c r="AG771" s="87">
        <f>IF(AND(T771&gt;1,T771&lt;=100000000),'[26]Data Base PAKAI (INPUT)'!$F$25,IF(AND(T771&gt;100000000,T771&lt;=200000000),'[26]Data Base PAKAI (INPUT)'!$J$25,IF(AND(T771&gt;200000000,T771&lt;=250000000),'[26]Data Base PAKAI (INPUT)'!$N$25,IF(AND(T771&gt;250000000,T771&lt;=500000000),'[26]Data Base PAKAI (INPUT)'!$R$25,IF(AND(T771&gt;500000000,T771&lt;=1000000000),'[26]Data Base PAKAI (INPUT)'!$V$25,IF(AND(T771&gt;1000000000,T771&lt;=2500000000),'[26]Data Base PAKAI (INPUT)'!$Z$25,IF(AND(T771&gt;2500000000,T771&lt;=5000000000),'[26]Data Base PAKAI (INPUT)'!$AD$25,IF(AND(T771&gt;5000000000,T771&lt;=10000000000),'[26]Data Base PAKAI (INPUT)'!AH2274))))))))</f>
        <v>3</v>
      </c>
      <c r="AH771" s="87">
        <f t="shared" si="184"/>
        <v>1350000</v>
      </c>
      <c r="AI771" s="87">
        <f t="shared" si="185"/>
        <v>4000000</v>
      </c>
      <c r="AJ771" s="99">
        <f t="shared" si="186"/>
        <v>4000000</v>
      </c>
      <c r="AK771" s="57"/>
      <c r="AL771" s="57">
        <f t="shared" si="187"/>
        <v>89700000</v>
      </c>
    </row>
    <row r="772" spans="1:38" ht="43.5" thickBot="1" x14ac:dyDescent="0.3">
      <c r="A772" s="90"/>
      <c r="B772" s="90"/>
      <c r="C772" s="90"/>
      <c r="D772" s="90"/>
      <c r="E772" s="90"/>
      <c r="F772" s="90"/>
      <c r="G772" s="91"/>
      <c r="H772" s="91"/>
      <c r="I772" s="92"/>
      <c r="J772" s="110" t="s">
        <v>1412</v>
      </c>
      <c r="K772" s="92" t="s">
        <v>1490</v>
      </c>
      <c r="L772" s="92" t="e">
        <f>INDEX('[26]GELONDONGAN BM POKIR'!$D:$D,MATCH('KEGIATAN DBMSDA 2022'!K772,'[26]GELONDONGAN BM POKIR'!$D:$D,0))</f>
        <v>#N/A</v>
      </c>
      <c r="M772" s="92" t="str">
        <f t="shared" si="192"/>
        <v>Peningkatan Jalan RT 02 RW 11, Kota Bekasi, Bekasi Barat, Bintarajaya</v>
      </c>
      <c r="N772" s="92" t="e">
        <f>INDEX([26]!BARU_1[KELURAHAN],MATCH('KEGIATAN DBMSDA 2022'!K772,[26]!BARU_1[JUDUL],0))</f>
        <v>#REF!</v>
      </c>
      <c r="O772" s="93" t="s">
        <v>822</v>
      </c>
      <c r="P772" s="127" t="s">
        <v>239</v>
      </c>
      <c r="Q772" s="94" t="e">
        <f>#REF!&amp;" "&amp;#REF!</f>
        <v>#REF!</v>
      </c>
      <c r="R772" s="95" t="s">
        <v>66</v>
      </c>
      <c r="S772" s="57"/>
      <c r="T772" s="57">
        <f t="shared" si="188"/>
        <v>100000000</v>
      </c>
      <c r="U772" s="96" t="str">
        <f t="shared" si="181"/>
        <v>PL</v>
      </c>
      <c r="V772" s="57">
        <v>100000000</v>
      </c>
      <c r="W772" s="128" t="s">
        <v>153</v>
      </c>
      <c r="X772" s="129" t="s">
        <v>154</v>
      </c>
      <c r="Y772" s="96" t="s">
        <v>139</v>
      </c>
      <c r="Z772" s="88">
        <v>1</v>
      </c>
      <c r="AA772" s="96"/>
      <c r="AB772" s="57">
        <f t="shared" si="182"/>
        <v>350000</v>
      </c>
      <c r="AC772" s="87">
        <f>IF(AND(T772&gt;1,T772&lt;=200000000),'[26]Data Base PAKAI (INPUT)'!$E$24,IF(AND(T772&gt;200000000),'[26]Data Base PAKAI (INPUT)'!$M$24))</f>
        <v>4</v>
      </c>
      <c r="AD772" s="87">
        <f>IF(AND(T772&gt;1,T772&lt;=200000000),'[26]Data Base PAKAI (INPUT)'!$F$24,IF(AND(T772&gt;200000000,T772&lt;=1000000000),'[26]Data Base PAKAI (INPUT)'!$V$24,IF(AND(T772&gt;1000000000),'[26]Data Base PAKAI (INPUT)'!$Z$24)))</f>
        <v>1</v>
      </c>
      <c r="AE772" s="87">
        <f t="shared" si="183"/>
        <v>600000</v>
      </c>
      <c r="AF772" s="87">
        <f>IF(AND(T772&gt;1,T772&lt;=1000000000),'[26]Data Base PAKAI (INPUT)'!$E$25,IF(AND(T772&gt;1000000000,T772&lt;=5000000000),'[26]Data Base PAKAI (INPUT)'!$Y$25,IF(AND(T772&gt;5000000000,T772&lt;=10000000000),'[26]Data Base PAKAI (INPUT)'!$AG$25)))</f>
        <v>3</v>
      </c>
      <c r="AG772" s="87">
        <f>IF(AND(T772&gt;1,T772&lt;=100000000),'[26]Data Base PAKAI (INPUT)'!$F$25,IF(AND(T772&gt;100000000,T772&lt;=200000000),'[26]Data Base PAKAI (INPUT)'!$J$25,IF(AND(T772&gt;200000000,T772&lt;=250000000),'[26]Data Base PAKAI (INPUT)'!$N$25,IF(AND(T772&gt;250000000,T772&lt;=500000000),'[26]Data Base PAKAI (INPUT)'!$R$25,IF(AND(T772&gt;500000000,T772&lt;=1000000000),'[26]Data Base PAKAI (INPUT)'!$V$25,IF(AND(T772&gt;1000000000,T772&lt;=2500000000),'[26]Data Base PAKAI (INPUT)'!$Z$25,IF(AND(T772&gt;2500000000,T772&lt;=5000000000),'[26]Data Base PAKAI (INPUT)'!$AD$25,IF(AND(T772&gt;5000000000,T772&lt;=10000000000),'[26]Data Base PAKAI (INPUT)'!AH2275))))))))</f>
        <v>3</v>
      </c>
      <c r="AH772" s="87">
        <f t="shared" si="184"/>
        <v>1350000</v>
      </c>
      <c r="AI772" s="87">
        <f t="shared" si="185"/>
        <v>4000000</v>
      </c>
      <c r="AJ772" s="99">
        <f t="shared" si="186"/>
        <v>4000000</v>
      </c>
      <c r="AK772" s="57"/>
      <c r="AL772" s="57">
        <f t="shared" si="187"/>
        <v>89700000</v>
      </c>
    </row>
    <row r="773" spans="1:38" ht="43.5" thickBot="1" x14ac:dyDescent="0.3">
      <c r="A773" s="90"/>
      <c r="B773" s="90"/>
      <c r="C773" s="90"/>
      <c r="D773" s="90"/>
      <c r="E773" s="90"/>
      <c r="F773" s="90"/>
      <c r="G773" s="91"/>
      <c r="H773" s="91"/>
      <c r="I773" s="92"/>
      <c r="J773" s="110" t="s">
        <v>1412</v>
      </c>
      <c r="K773" s="92" t="s">
        <v>1491</v>
      </c>
      <c r="L773" s="92" t="e">
        <f>INDEX('[26]GELONDONGAN BM POKIR'!$D:$D,MATCH('KEGIATAN DBMSDA 2022'!K773,'[26]GELONDONGAN BM POKIR'!$D:$D,0))</f>
        <v>#N/A</v>
      </c>
      <c r="M773" s="92" t="str">
        <f t="shared" si="192"/>
        <v>Peningkatan Jalan RT 18 RW 02, Kota Bekasi, Bekasi Barat, Bintara</v>
      </c>
      <c r="N773" s="92" t="e">
        <f>INDEX([26]!BARU_1[KELURAHAN],MATCH('KEGIATAN DBMSDA 2022'!K773,[26]!BARU_1[JUDUL],0))</f>
        <v>#REF!</v>
      </c>
      <c r="O773" s="93" t="s">
        <v>822</v>
      </c>
      <c r="P773" s="127" t="s">
        <v>271</v>
      </c>
      <c r="Q773" s="94" t="e">
        <f>#REF!&amp;" "&amp;#REF!</f>
        <v>#REF!</v>
      </c>
      <c r="R773" s="95" t="s">
        <v>66</v>
      </c>
      <c r="S773" s="57"/>
      <c r="T773" s="57">
        <f t="shared" si="188"/>
        <v>100000000</v>
      </c>
      <c r="U773" s="96" t="str">
        <f t="shared" si="181"/>
        <v>PL</v>
      </c>
      <c r="V773" s="57">
        <v>100000000</v>
      </c>
      <c r="W773" s="128" t="s">
        <v>153</v>
      </c>
      <c r="X773" s="129" t="s">
        <v>154</v>
      </c>
      <c r="Y773" s="96" t="s">
        <v>139</v>
      </c>
      <c r="Z773" s="88">
        <v>1</v>
      </c>
      <c r="AA773" s="96"/>
      <c r="AB773" s="57">
        <f t="shared" si="182"/>
        <v>350000</v>
      </c>
      <c r="AC773" s="87">
        <f>IF(AND(T773&gt;1,T773&lt;=200000000),'[26]Data Base PAKAI (INPUT)'!$E$24,IF(AND(T773&gt;200000000),'[26]Data Base PAKAI (INPUT)'!$M$24))</f>
        <v>4</v>
      </c>
      <c r="AD773" s="87">
        <f>IF(AND(T773&gt;1,T773&lt;=200000000),'[26]Data Base PAKAI (INPUT)'!$F$24,IF(AND(T773&gt;200000000,T773&lt;=1000000000),'[26]Data Base PAKAI (INPUT)'!$V$24,IF(AND(T773&gt;1000000000),'[26]Data Base PAKAI (INPUT)'!$Z$24)))</f>
        <v>1</v>
      </c>
      <c r="AE773" s="87">
        <f t="shared" si="183"/>
        <v>600000</v>
      </c>
      <c r="AF773" s="87">
        <f>IF(AND(T773&gt;1,T773&lt;=1000000000),'[26]Data Base PAKAI (INPUT)'!$E$25,IF(AND(T773&gt;1000000000,T773&lt;=5000000000),'[26]Data Base PAKAI (INPUT)'!$Y$25,IF(AND(T773&gt;5000000000,T773&lt;=10000000000),'[26]Data Base PAKAI (INPUT)'!$AG$25)))</f>
        <v>3</v>
      </c>
      <c r="AG773" s="87">
        <f>IF(AND(T773&gt;1,T773&lt;=100000000),'[26]Data Base PAKAI (INPUT)'!$F$25,IF(AND(T773&gt;100000000,T773&lt;=200000000),'[26]Data Base PAKAI (INPUT)'!$J$25,IF(AND(T773&gt;200000000,T773&lt;=250000000),'[26]Data Base PAKAI (INPUT)'!$N$25,IF(AND(T773&gt;250000000,T773&lt;=500000000),'[26]Data Base PAKAI (INPUT)'!$R$25,IF(AND(T773&gt;500000000,T773&lt;=1000000000),'[26]Data Base PAKAI (INPUT)'!$V$25,IF(AND(T773&gt;1000000000,T773&lt;=2500000000),'[26]Data Base PAKAI (INPUT)'!$Z$25,IF(AND(T773&gt;2500000000,T773&lt;=5000000000),'[26]Data Base PAKAI (INPUT)'!$AD$25,IF(AND(T773&gt;5000000000,T773&lt;=10000000000),'[26]Data Base PAKAI (INPUT)'!AH2276))))))))</f>
        <v>3</v>
      </c>
      <c r="AH773" s="87">
        <f t="shared" si="184"/>
        <v>1350000</v>
      </c>
      <c r="AI773" s="87">
        <f t="shared" si="185"/>
        <v>4000000</v>
      </c>
      <c r="AJ773" s="99">
        <f t="shared" si="186"/>
        <v>4000000</v>
      </c>
      <c r="AK773" s="57"/>
      <c r="AL773" s="57">
        <f t="shared" si="187"/>
        <v>89700000</v>
      </c>
    </row>
    <row r="774" spans="1:38" ht="43.5" thickBot="1" x14ac:dyDescent="0.3">
      <c r="A774" s="90"/>
      <c r="B774" s="90"/>
      <c r="C774" s="90"/>
      <c r="D774" s="90"/>
      <c r="E774" s="90"/>
      <c r="F774" s="90"/>
      <c r="G774" s="91"/>
      <c r="H774" s="91"/>
      <c r="I774" s="92"/>
      <c r="J774" s="110" t="s">
        <v>1412</v>
      </c>
      <c r="K774" s="92" t="s">
        <v>1492</v>
      </c>
      <c r="L774" s="92" t="e">
        <f>INDEX('[26]GELONDONGAN BM POKIR'!$D:$D,MATCH('KEGIATAN DBMSDA 2022'!K774,'[26]GELONDONGAN BM POKIR'!$D:$D,0))</f>
        <v>#N/A</v>
      </c>
      <c r="M774" s="92" t="str">
        <f t="shared" si="192"/>
        <v>Peningkatan Jalan RT 03 RW 011, Kota Bekasi, Bekasi Barat, Bintara</v>
      </c>
      <c r="N774" s="92" t="e">
        <f>INDEX([26]!BARU_1[KELURAHAN],MATCH('KEGIATAN DBMSDA 2022'!K774,[26]!BARU_1[JUDUL],0))</f>
        <v>#REF!</v>
      </c>
      <c r="O774" s="93" t="s">
        <v>822</v>
      </c>
      <c r="P774" s="127" t="s">
        <v>720</v>
      </c>
      <c r="Q774" s="94" t="e">
        <f>#REF!&amp;" "&amp;#REF!</f>
        <v>#REF!</v>
      </c>
      <c r="R774" s="95" t="s">
        <v>66</v>
      </c>
      <c r="S774" s="57"/>
      <c r="T774" s="57">
        <f t="shared" si="188"/>
        <v>100000000</v>
      </c>
      <c r="U774" s="96" t="str">
        <f t="shared" si="181"/>
        <v>PL</v>
      </c>
      <c r="V774" s="57">
        <v>100000000</v>
      </c>
      <c r="W774" s="128" t="s">
        <v>153</v>
      </c>
      <c r="X774" s="129" t="s">
        <v>154</v>
      </c>
      <c r="Y774" s="96" t="s">
        <v>139</v>
      </c>
      <c r="Z774" s="88">
        <v>1</v>
      </c>
      <c r="AA774" s="96"/>
      <c r="AB774" s="57">
        <f t="shared" si="182"/>
        <v>350000</v>
      </c>
      <c r="AC774" s="87">
        <f>IF(AND(T774&gt;1,T774&lt;=200000000),'[26]Data Base PAKAI (INPUT)'!$E$24,IF(AND(T774&gt;200000000),'[26]Data Base PAKAI (INPUT)'!$M$24))</f>
        <v>4</v>
      </c>
      <c r="AD774" s="87">
        <f>IF(AND(T774&gt;1,T774&lt;=200000000),'[26]Data Base PAKAI (INPUT)'!$F$24,IF(AND(T774&gt;200000000,T774&lt;=1000000000),'[26]Data Base PAKAI (INPUT)'!$V$24,IF(AND(T774&gt;1000000000),'[26]Data Base PAKAI (INPUT)'!$Z$24)))</f>
        <v>1</v>
      </c>
      <c r="AE774" s="87">
        <f t="shared" si="183"/>
        <v>600000</v>
      </c>
      <c r="AF774" s="87">
        <f>IF(AND(T774&gt;1,T774&lt;=1000000000),'[26]Data Base PAKAI (INPUT)'!$E$25,IF(AND(T774&gt;1000000000,T774&lt;=5000000000),'[26]Data Base PAKAI (INPUT)'!$Y$25,IF(AND(T774&gt;5000000000,T774&lt;=10000000000),'[26]Data Base PAKAI (INPUT)'!$AG$25)))</f>
        <v>3</v>
      </c>
      <c r="AG774" s="87">
        <f>IF(AND(T774&gt;1,T774&lt;=100000000),'[26]Data Base PAKAI (INPUT)'!$F$25,IF(AND(T774&gt;100000000,T774&lt;=200000000),'[26]Data Base PAKAI (INPUT)'!$J$25,IF(AND(T774&gt;200000000,T774&lt;=250000000),'[26]Data Base PAKAI (INPUT)'!$N$25,IF(AND(T774&gt;250000000,T774&lt;=500000000),'[26]Data Base PAKAI (INPUT)'!$R$25,IF(AND(T774&gt;500000000,T774&lt;=1000000000),'[26]Data Base PAKAI (INPUT)'!$V$25,IF(AND(T774&gt;1000000000,T774&lt;=2500000000),'[26]Data Base PAKAI (INPUT)'!$Z$25,IF(AND(T774&gt;2500000000,T774&lt;=5000000000),'[26]Data Base PAKAI (INPUT)'!$AD$25,IF(AND(T774&gt;5000000000,T774&lt;=10000000000),'[26]Data Base PAKAI (INPUT)'!AH2277))))))))</f>
        <v>3</v>
      </c>
      <c r="AH774" s="87">
        <f t="shared" si="184"/>
        <v>1350000</v>
      </c>
      <c r="AI774" s="87">
        <f t="shared" si="185"/>
        <v>4000000</v>
      </c>
      <c r="AJ774" s="99">
        <f t="shared" si="186"/>
        <v>4000000</v>
      </c>
      <c r="AK774" s="57"/>
      <c r="AL774" s="57">
        <f t="shared" si="187"/>
        <v>89700000</v>
      </c>
    </row>
    <row r="775" spans="1:38" ht="43.5" thickBot="1" x14ac:dyDescent="0.3">
      <c r="A775" s="90"/>
      <c r="B775" s="90"/>
      <c r="C775" s="90"/>
      <c r="D775" s="90"/>
      <c r="E775" s="90"/>
      <c r="F775" s="90"/>
      <c r="G775" s="91"/>
      <c r="H775" s="91"/>
      <c r="I775" s="92"/>
      <c r="J775" s="110" t="s">
        <v>1412</v>
      </c>
      <c r="K775" s="92" t="s">
        <v>1493</v>
      </c>
      <c r="L775" s="92" t="e">
        <f>INDEX('[26]GELONDONGAN BM POKIR'!$D:$D,MATCH('KEGIATAN DBMSDA 2022'!K775,'[26]GELONDONGAN BM POKIR'!$D:$D,0))</f>
        <v>#N/A</v>
      </c>
      <c r="M775" s="92" t="str">
        <f t="shared" si="192"/>
        <v>Peningkatan Jalan RT 06 RW 12, Kota Bekasi, Bekasi Barat, Bintara</v>
      </c>
      <c r="N775" s="92" t="e">
        <f>INDEX([26]!BARU_1[KELURAHAN],MATCH('KEGIATAN DBMSDA 2022'!K775,[26]!BARU_1[JUDUL],0))</f>
        <v>#REF!</v>
      </c>
      <c r="O775" s="93" t="s">
        <v>822</v>
      </c>
      <c r="P775" s="127" t="s">
        <v>720</v>
      </c>
      <c r="Q775" s="94" t="e">
        <f>#REF!&amp;" "&amp;#REF!</f>
        <v>#REF!</v>
      </c>
      <c r="R775" s="95" t="s">
        <v>66</v>
      </c>
      <c r="S775" s="57"/>
      <c r="T775" s="57">
        <f t="shared" si="188"/>
        <v>100000000</v>
      </c>
      <c r="U775" s="96" t="str">
        <f t="shared" si="181"/>
        <v>PL</v>
      </c>
      <c r="V775" s="57">
        <v>100000000</v>
      </c>
      <c r="W775" s="128" t="s">
        <v>153</v>
      </c>
      <c r="X775" s="129" t="s">
        <v>154</v>
      </c>
      <c r="Y775" s="96" t="s">
        <v>139</v>
      </c>
      <c r="Z775" s="88">
        <v>1</v>
      </c>
      <c r="AA775" s="96"/>
      <c r="AB775" s="57">
        <f t="shared" si="182"/>
        <v>350000</v>
      </c>
      <c r="AC775" s="87">
        <f>IF(AND(T775&gt;1,T775&lt;=200000000),'[26]Data Base PAKAI (INPUT)'!$E$24,IF(AND(T775&gt;200000000),'[26]Data Base PAKAI (INPUT)'!$M$24))</f>
        <v>4</v>
      </c>
      <c r="AD775" s="87">
        <f>IF(AND(T775&gt;1,T775&lt;=200000000),'[26]Data Base PAKAI (INPUT)'!$F$24,IF(AND(T775&gt;200000000,T775&lt;=1000000000),'[26]Data Base PAKAI (INPUT)'!$V$24,IF(AND(T775&gt;1000000000),'[26]Data Base PAKAI (INPUT)'!$Z$24)))</f>
        <v>1</v>
      </c>
      <c r="AE775" s="87">
        <f t="shared" si="183"/>
        <v>600000</v>
      </c>
      <c r="AF775" s="87">
        <f>IF(AND(T775&gt;1,T775&lt;=1000000000),'[26]Data Base PAKAI (INPUT)'!$E$25,IF(AND(T775&gt;1000000000,T775&lt;=5000000000),'[26]Data Base PAKAI (INPUT)'!$Y$25,IF(AND(T775&gt;5000000000,T775&lt;=10000000000),'[26]Data Base PAKAI (INPUT)'!$AG$25)))</f>
        <v>3</v>
      </c>
      <c r="AG775" s="87">
        <f>IF(AND(T775&gt;1,T775&lt;=100000000),'[26]Data Base PAKAI (INPUT)'!$F$25,IF(AND(T775&gt;100000000,T775&lt;=200000000),'[26]Data Base PAKAI (INPUT)'!$J$25,IF(AND(T775&gt;200000000,T775&lt;=250000000),'[26]Data Base PAKAI (INPUT)'!$N$25,IF(AND(T775&gt;250000000,T775&lt;=500000000),'[26]Data Base PAKAI (INPUT)'!$R$25,IF(AND(T775&gt;500000000,T775&lt;=1000000000),'[26]Data Base PAKAI (INPUT)'!$V$25,IF(AND(T775&gt;1000000000,T775&lt;=2500000000),'[26]Data Base PAKAI (INPUT)'!$Z$25,IF(AND(T775&gt;2500000000,T775&lt;=5000000000),'[26]Data Base PAKAI (INPUT)'!$AD$25,IF(AND(T775&gt;5000000000,T775&lt;=10000000000),'[26]Data Base PAKAI (INPUT)'!AH2278))))))))</f>
        <v>3</v>
      </c>
      <c r="AH775" s="87">
        <f t="shared" si="184"/>
        <v>1350000</v>
      </c>
      <c r="AI775" s="87">
        <f t="shared" si="185"/>
        <v>4000000</v>
      </c>
      <c r="AJ775" s="99">
        <f t="shared" si="186"/>
        <v>4000000</v>
      </c>
      <c r="AK775" s="57"/>
      <c r="AL775" s="57">
        <f t="shared" si="187"/>
        <v>89700000</v>
      </c>
    </row>
    <row r="776" spans="1:38" ht="43.5" thickBot="1" x14ac:dyDescent="0.3">
      <c r="A776" s="90"/>
      <c r="B776" s="90"/>
      <c r="C776" s="90"/>
      <c r="D776" s="90"/>
      <c r="E776" s="90"/>
      <c r="F776" s="90"/>
      <c r="G776" s="91"/>
      <c r="H776" s="91"/>
      <c r="I776" s="92"/>
      <c r="J776" s="110" t="s">
        <v>1412</v>
      </c>
      <c r="K776" s="92" t="s">
        <v>1494</v>
      </c>
      <c r="L776" s="92" t="e">
        <f>INDEX('[26]GELONDONGAN BM POKIR'!$D:$D,MATCH('KEGIATAN DBMSDA 2022'!K776,'[26]GELONDONGAN BM POKIR'!$D:$D,0))</f>
        <v>#N/A</v>
      </c>
      <c r="M776" s="92" t="str">
        <f t="shared" si="192"/>
        <v>Peningkatan Jalan RT 07 RW 13, Kota Bekasi, Bekasi Barat, Bintarajaya</v>
      </c>
      <c r="N776" s="92" t="e">
        <f>INDEX([26]!BARU_1[KELURAHAN],MATCH('KEGIATAN DBMSDA 2022'!K776,[26]!BARU_1[JUDUL],0))</f>
        <v>#REF!</v>
      </c>
      <c r="O776" s="93" t="s">
        <v>822</v>
      </c>
      <c r="P776" s="127" t="s">
        <v>720</v>
      </c>
      <c r="Q776" s="94" t="e">
        <f>#REF!&amp;" "&amp;#REF!</f>
        <v>#REF!</v>
      </c>
      <c r="R776" s="95" t="s">
        <v>66</v>
      </c>
      <c r="S776" s="57"/>
      <c r="T776" s="57">
        <f t="shared" si="188"/>
        <v>100000000</v>
      </c>
      <c r="U776" s="96" t="str">
        <f t="shared" si="181"/>
        <v>PL</v>
      </c>
      <c r="V776" s="57">
        <v>100000000</v>
      </c>
      <c r="W776" s="128" t="s">
        <v>153</v>
      </c>
      <c r="X776" s="129" t="s">
        <v>154</v>
      </c>
      <c r="Y776" s="96" t="s">
        <v>139</v>
      </c>
      <c r="Z776" s="88">
        <v>1</v>
      </c>
      <c r="AA776" s="96"/>
      <c r="AB776" s="57">
        <f t="shared" si="182"/>
        <v>350000</v>
      </c>
      <c r="AC776" s="87">
        <f>IF(AND(T776&gt;1,T776&lt;=200000000),'[26]Data Base PAKAI (INPUT)'!$E$24,IF(AND(T776&gt;200000000),'[26]Data Base PAKAI (INPUT)'!$M$24))</f>
        <v>4</v>
      </c>
      <c r="AD776" s="87">
        <f>IF(AND(T776&gt;1,T776&lt;=200000000),'[26]Data Base PAKAI (INPUT)'!$F$24,IF(AND(T776&gt;200000000,T776&lt;=1000000000),'[26]Data Base PAKAI (INPUT)'!$V$24,IF(AND(T776&gt;1000000000),'[26]Data Base PAKAI (INPUT)'!$Z$24)))</f>
        <v>1</v>
      </c>
      <c r="AE776" s="87">
        <f t="shared" si="183"/>
        <v>600000</v>
      </c>
      <c r="AF776" s="87">
        <f>IF(AND(T776&gt;1,T776&lt;=1000000000),'[26]Data Base PAKAI (INPUT)'!$E$25,IF(AND(T776&gt;1000000000,T776&lt;=5000000000),'[26]Data Base PAKAI (INPUT)'!$Y$25,IF(AND(T776&gt;5000000000,T776&lt;=10000000000),'[26]Data Base PAKAI (INPUT)'!$AG$25)))</f>
        <v>3</v>
      </c>
      <c r="AG776" s="87">
        <f>IF(AND(T776&gt;1,T776&lt;=100000000),'[26]Data Base PAKAI (INPUT)'!$F$25,IF(AND(T776&gt;100000000,T776&lt;=200000000),'[26]Data Base PAKAI (INPUT)'!$J$25,IF(AND(T776&gt;200000000,T776&lt;=250000000),'[26]Data Base PAKAI (INPUT)'!$N$25,IF(AND(T776&gt;250000000,T776&lt;=500000000),'[26]Data Base PAKAI (INPUT)'!$R$25,IF(AND(T776&gt;500000000,T776&lt;=1000000000),'[26]Data Base PAKAI (INPUT)'!$V$25,IF(AND(T776&gt;1000000000,T776&lt;=2500000000),'[26]Data Base PAKAI (INPUT)'!$Z$25,IF(AND(T776&gt;2500000000,T776&lt;=5000000000),'[26]Data Base PAKAI (INPUT)'!$AD$25,IF(AND(T776&gt;5000000000,T776&lt;=10000000000),'[26]Data Base PAKAI (INPUT)'!AH2279))))))))</f>
        <v>3</v>
      </c>
      <c r="AH776" s="87">
        <f t="shared" si="184"/>
        <v>1350000</v>
      </c>
      <c r="AI776" s="87">
        <f t="shared" si="185"/>
        <v>4000000</v>
      </c>
      <c r="AJ776" s="99">
        <f t="shared" si="186"/>
        <v>4000000</v>
      </c>
      <c r="AK776" s="57"/>
      <c r="AL776" s="57">
        <f t="shared" si="187"/>
        <v>89700000</v>
      </c>
    </row>
    <row r="777" spans="1:38" ht="43.5" thickBot="1" x14ac:dyDescent="0.3">
      <c r="A777" s="90"/>
      <c r="B777" s="90"/>
      <c r="C777" s="90"/>
      <c r="D777" s="90"/>
      <c r="E777" s="90"/>
      <c r="F777" s="90"/>
      <c r="G777" s="91"/>
      <c r="H777" s="91"/>
      <c r="I777" s="92"/>
      <c r="J777" s="110" t="s">
        <v>1412</v>
      </c>
      <c r="K777" s="92" t="s">
        <v>1495</v>
      </c>
      <c r="L777" s="92" t="e">
        <f>INDEX('[26]GELONDONGAN BM POKIR'!$D:$D,MATCH('KEGIATAN DBMSDA 2022'!K777,'[26]GELONDONGAN BM POKIR'!$D:$D,0))</f>
        <v>#N/A</v>
      </c>
      <c r="M777" s="92" t="str">
        <f t="shared" si="192"/>
        <v>Peningkatan Jalan RT 04 RW 11, Kota Bekasi, Bekasi Barat, Bintarajaya</v>
      </c>
      <c r="N777" s="92" t="e">
        <f>INDEX([26]!BARU_1[KELURAHAN],MATCH('KEGIATAN DBMSDA 2022'!K777,[26]!BARU_1[JUDUL],0))</f>
        <v>#REF!</v>
      </c>
      <c r="O777" s="93" t="s">
        <v>822</v>
      </c>
      <c r="P777" s="127" t="s">
        <v>720</v>
      </c>
      <c r="Q777" s="94" t="e">
        <f>#REF!&amp;" "&amp;#REF!</f>
        <v>#REF!</v>
      </c>
      <c r="R777" s="95" t="s">
        <v>66</v>
      </c>
      <c r="S777" s="57"/>
      <c r="T777" s="57">
        <f t="shared" si="188"/>
        <v>100000000</v>
      </c>
      <c r="U777" s="96" t="str">
        <f t="shared" si="181"/>
        <v>PL</v>
      </c>
      <c r="V777" s="57">
        <v>100000000</v>
      </c>
      <c r="W777" s="128" t="s">
        <v>153</v>
      </c>
      <c r="X777" s="129" t="s">
        <v>154</v>
      </c>
      <c r="Y777" s="96" t="s">
        <v>139</v>
      </c>
      <c r="Z777" s="88">
        <v>1</v>
      </c>
      <c r="AA777" s="96"/>
      <c r="AB777" s="57">
        <f t="shared" si="182"/>
        <v>350000</v>
      </c>
      <c r="AC777" s="87">
        <f>IF(AND(T777&gt;1,T777&lt;=200000000),'[26]Data Base PAKAI (INPUT)'!$E$24,IF(AND(T777&gt;200000000),'[26]Data Base PAKAI (INPUT)'!$M$24))</f>
        <v>4</v>
      </c>
      <c r="AD777" s="87">
        <f>IF(AND(T777&gt;1,T777&lt;=200000000),'[26]Data Base PAKAI (INPUT)'!$F$24,IF(AND(T777&gt;200000000,T777&lt;=1000000000),'[26]Data Base PAKAI (INPUT)'!$V$24,IF(AND(T777&gt;1000000000),'[26]Data Base PAKAI (INPUT)'!$Z$24)))</f>
        <v>1</v>
      </c>
      <c r="AE777" s="87">
        <f t="shared" si="183"/>
        <v>600000</v>
      </c>
      <c r="AF777" s="87">
        <f>IF(AND(T777&gt;1,T777&lt;=1000000000),'[26]Data Base PAKAI (INPUT)'!$E$25,IF(AND(T777&gt;1000000000,T777&lt;=5000000000),'[26]Data Base PAKAI (INPUT)'!$Y$25,IF(AND(T777&gt;5000000000,T777&lt;=10000000000),'[26]Data Base PAKAI (INPUT)'!$AG$25)))</f>
        <v>3</v>
      </c>
      <c r="AG777" s="87">
        <f>IF(AND(T777&gt;1,T777&lt;=100000000),'[26]Data Base PAKAI (INPUT)'!$F$25,IF(AND(T777&gt;100000000,T777&lt;=200000000),'[26]Data Base PAKAI (INPUT)'!$J$25,IF(AND(T777&gt;200000000,T777&lt;=250000000),'[26]Data Base PAKAI (INPUT)'!$N$25,IF(AND(T777&gt;250000000,T777&lt;=500000000),'[26]Data Base PAKAI (INPUT)'!$R$25,IF(AND(T777&gt;500000000,T777&lt;=1000000000),'[26]Data Base PAKAI (INPUT)'!$V$25,IF(AND(T777&gt;1000000000,T777&lt;=2500000000),'[26]Data Base PAKAI (INPUT)'!$Z$25,IF(AND(T777&gt;2500000000,T777&lt;=5000000000),'[26]Data Base PAKAI (INPUT)'!$AD$25,IF(AND(T777&gt;5000000000,T777&lt;=10000000000),'[26]Data Base PAKAI (INPUT)'!AH2280))))))))</f>
        <v>3</v>
      </c>
      <c r="AH777" s="87">
        <f t="shared" si="184"/>
        <v>1350000</v>
      </c>
      <c r="AI777" s="87">
        <f t="shared" si="185"/>
        <v>4000000</v>
      </c>
      <c r="AJ777" s="99">
        <f t="shared" si="186"/>
        <v>4000000</v>
      </c>
      <c r="AK777" s="57"/>
      <c r="AL777" s="57">
        <f t="shared" si="187"/>
        <v>89700000</v>
      </c>
    </row>
    <row r="778" spans="1:38" ht="43.5" thickBot="1" x14ac:dyDescent="0.3">
      <c r="A778" s="90"/>
      <c r="B778" s="90"/>
      <c r="C778" s="90"/>
      <c r="D778" s="90"/>
      <c r="E778" s="90"/>
      <c r="F778" s="90"/>
      <c r="G778" s="91"/>
      <c r="H778" s="91"/>
      <c r="I778" s="92"/>
      <c r="J778" s="110" t="s">
        <v>1412</v>
      </c>
      <c r="K778" s="92" t="s">
        <v>1496</v>
      </c>
      <c r="L778" s="92" t="e">
        <f>INDEX('[26]GELONDONGAN BM POKIR'!$D:$D,MATCH('KEGIATAN DBMSDA 2022'!K778,'[26]GELONDONGAN BM POKIR'!$D:$D,0))</f>
        <v>#N/A</v>
      </c>
      <c r="M778" s="92" t="str">
        <f t="shared" si="192"/>
        <v>Peningkatan Jalan RT 05 RW 11 Kel Bintara Jaya, Kota
Bekasi, Bekasi Barat, Bintarajaya</v>
      </c>
      <c r="N778" s="92" t="e">
        <f>INDEX([26]!BARU_1[KELURAHAN],MATCH('KEGIATAN DBMSDA 2022'!K778,[26]!BARU_1[JUDUL],0))</f>
        <v>#REF!</v>
      </c>
      <c r="O778" s="93" t="s">
        <v>822</v>
      </c>
      <c r="P778" s="127" t="s">
        <v>720</v>
      </c>
      <c r="Q778" s="94" t="e">
        <f>#REF!&amp;" "&amp;#REF!</f>
        <v>#REF!</v>
      </c>
      <c r="R778" s="95" t="s">
        <v>66</v>
      </c>
      <c r="S778" s="57"/>
      <c r="T778" s="57">
        <f t="shared" si="188"/>
        <v>100000000</v>
      </c>
      <c r="U778" s="96" t="str">
        <f t="shared" si="181"/>
        <v>PL</v>
      </c>
      <c r="V778" s="57">
        <v>100000000</v>
      </c>
      <c r="W778" s="128" t="s">
        <v>153</v>
      </c>
      <c r="X778" s="129" t="s">
        <v>154</v>
      </c>
      <c r="Y778" s="96" t="s">
        <v>139</v>
      </c>
      <c r="Z778" s="88">
        <v>1</v>
      </c>
      <c r="AA778" s="96"/>
      <c r="AB778" s="57">
        <f t="shared" si="182"/>
        <v>350000</v>
      </c>
      <c r="AC778" s="87">
        <f>IF(AND(T778&gt;1,T778&lt;=200000000),'[26]Data Base PAKAI (INPUT)'!$E$24,IF(AND(T778&gt;200000000),'[26]Data Base PAKAI (INPUT)'!$M$24))</f>
        <v>4</v>
      </c>
      <c r="AD778" s="87">
        <f>IF(AND(T778&gt;1,T778&lt;=200000000),'[26]Data Base PAKAI (INPUT)'!$F$24,IF(AND(T778&gt;200000000,T778&lt;=1000000000),'[26]Data Base PAKAI (INPUT)'!$V$24,IF(AND(T778&gt;1000000000),'[26]Data Base PAKAI (INPUT)'!$Z$24)))</f>
        <v>1</v>
      </c>
      <c r="AE778" s="87">
        <f t="shared" si="183"/>
        <v>600000</v>
      </c>
      <c r="AF778" s="87">
        <f>IF(AND(T778&gt;1,T778&lt;=1000000000),'[26]Data Base PAKAI (INPUT)'!$E$25,IF(AND(T778&gt;1000000000,T778&lt;=5000000000),'[26]Data Base PAKAI (INPUT)'!$Y$25,IF(AND(T778&gt;5000000000,T778&lt;=10000000000),'[26]Data Base PAKAI (INPUT)'!$AG$25)))</f>
        <v>3</v>
      </c>
      <c r="AG778" s="87">
        <f>IF(AND(T778&gt;1,T778&lt;=100000000),'[26]Data Base PAKAI (INPUT)'!$F$25,IF(AND(T778&gt;100000000,T778&lt;=200000000),'[26]Data Base PAKAI (INPUT)'!$J$25,IF(AND(T778&gt;200000000,T778&lt;=250000000),'[26]Data Base PAKAI (INPUT)'!$N$25,IF(AND(T778&gt;250000000,T778&lt;=500000000),'[26]Data Base PAKAI (INPUT)'!$R$25,IF(AND(T778&gt;500000000,T778&lt;=1000000000),'[26]Data Base PAKAI (INPUT)'!$V$25,IF(AND(T778&gt;1000000000,T778&lt;=2500000000),'[26]Data Base PAKAI (INPUT)'!$Z$25,IF(AND(T778&gt;2500000000,T778&lt;=5000000000),'[26]Data Base PAKAI (INPUT)'!$AD$25,IF(AND(T778&gt;5000000000,T778&lt;=10000000000),'[26]Data Base PAKAI (INPUT)'!AH2281))))))))</f>
        <v>3</v>
      </c>
      <c r="AH778" s="87">
        <f t="shared" si="184"/>
        <v>1350000</v>
      </c>
      <c r="AI778" s="87">
        <f t="shared" si="185"/>
        <v>4000000</v>
      </c>
      <c r="AJ778" s="99">
        <f t="shared" si="186"/>
        <v>4000000</v>
      </c>
      <c r="AK778" s="57"/>
      <c r="AL778" s="57">
        <f t="shared" si="187"/>
        <v>89700000</v>
      </c>
    </row>
    <row r="779" spans="1:38" ht="43.5" thickBot="1" x14ac:dyDescent="0.3">
      <c r="A779" s="90"/>
      <c r="B779" s="90"/>
      <c r="C779" s="90"/>
      <c r="D779" s="90"/>
      <c r="E779" s="90"/>
      <c r="F779" s="90"/>
      <c r="G779" s="91"/>
      <c r="H779" s="91"/>
      <c r="I779" s="92"/>
      <c r="J779" s="110" t="s">
        <v>1412</v>
      </c>
      <c r="K779" s="92" t="s">
        <v>1497</v>
      </c>
      <c r="L779" s="92" t="e">
        <f>INDEX('[26]GELONDONGAN BM POKIR'!$D:$D,MATCH('KEGIATAN DBMSDA 2022'!K779,'[26]GELONDONGAN BM POKIR'!$D:$D,0))</f>
        <v>#N/A</v>
      </c>
      <c r="M779" s="92" t="str">
        <f t="shared" si="192"/>
        <v>Peningkatan Jalan RT 07 RW 13 Kel Bintara Jaya, Kota
Bekasi, Bekasi Barat, Bintarajaya</v>
      </c>
      <c r="N779" s="92" t="e">
        <f>INDEX([26]!BARU_1[KELURAHAN],MATCH('KEGIATAN DBMSDA 2022'!K779,[26]!BARU_1[JUDUL],0))</f>
        <v>#REF!</v>
      </c>
      <c r="O779" s="93" t="s">
        <v>822</v>
      </c>
      <c r="P779" s="127" t="s">
        <v>720</v>
      </c>
      <c r="Q779" s="94" t="e">
        <f>#REF!&amp;" "&amp;#REF!</f>
        <v>#REF!</v>
      </c>
      <c r="R779" s="95" t="s">
        <v>66</v>
      </c>
      <c r="S779" s="57"/>
      <c r="T779" s="57">
        <f t="shared" si="188"/>
        <v>100000000</v>
      </c>
      <c r="U779" s="96" t="str">
        <f t="shared" si="181"/>
        <v>PL</v>
      </c>
      <c r="V779" s="57">
        <v>100000000</v>
      </c>
      <c r="W779" s="128" t="s">
        <v>153</v>
      </c>
      <c r="X779" s="129" t="s">
        <v>154</v>
      </c>
      <c r="Y779" s="96" t="s">
        <v>139</v>
      </c>
      <c r="Z779" s="88">
        <v>1</v>
      </c>
      <c r="AA779" s="96"/>
      <c r="AB779" s="57">
        <f t="shared" si="182"/>
        <v>350000</v>
      </c>
      <c r="AC779" s="87">
        <f>IF(AND(T779&gt;1,T779&lt;=200000000),'[26]Data Base PAKAI (INPUT)'!$E$24,IF(AND(T779&gt;200000000),'[26]Data Base PAKAI (INPUT)'!$M$24))</f>
        <v>4</v>
      </c>
      <c r="AD779" s="87">
        <f>IF(AND(T779&gt;1,T779&lt;=200000000),'[26]Data Base PAKAI (INPUT)'!$F$24,IF(AND(T779&gt;200000000,T779&lt;=1000000000),'[26]Data Base PAKAI (INPUT)'!$V$24,IF(AND(T779&gt;1000000000),'[26]Data Base PAKAI (INPUT)'!$Z$24)))</f>
        <v>1</v>
      </c>
      <c r="AE779" s="87">
        <f t="shared" si="183"/>
        <v>600000</v>
      </c>
      <c r="AF779" s="87">
        <f>IF(AND(T779&gt;1,T779&lt;=1000000000),'[26]Data Base PAKAI (INPUT)'!$E$25,IF(AND(T779&gt;1000000000,T779&lt;=5000000000),'[26]Data Base PAKAI (INPUT)'!$Y$25,IF(AND(T779&gt;5000000000,T779&lt;=10000000000),'[26]Data Base PAKAI (INPUT)'!$AG$25)))</f>
        <v>3</v>
      </c>
      <c r="AG779" s="87">
        <f>IF(AND(T779&gt;1,T779&lt;=100000000),'[26]Data Base PAKAI (INPUT)'!$F$25,IF(AND(T779&gt;100000000,T779&lt;=200000000),'[26]Data Base PAKAI (INPUT)'!$J$25,IF(AND(T779&gt;200000000,T779&lt;=250000000),'[26]Data Base PAKAI (INPUT)'!$N$25,IF(AND(T779&gt;250000000,T779&lt;=500000000),'[26]Data Base PAKAI (INPUT)'!$R$25,IF(AND(T779&gt;500000000,T779&lt;=1000000000),'[26]Data Base PAKAI (INPUT)'!$V$25,IF(AND(T779&gt;1000000000,T779&lt;=2500000000),'[26]Data Base PAKAI (INPUT)'!$Z$25,IF(AND(T779&gt;2500000000,T779&lt;=5000000000),'[26]Data Base PAKAI (INPUT)'!$AD$25,IF(AND(T779&gt;5000000000,T779&lt;=10000000000),'[26]Data Base PAKAI (INPUT)'!AH2282))))))))</f>
        <v>3</v>
      </c>
      <c r="AH779" s="87">
        <f t="shared" si="184"/>
        <v>1350000</v>
      </c>
      <c r="AI779" s="87">
        <f t="shared" si="185"/>
        <v>4000000</v>
      </c>
      <c r="AJ779" s="99">
        <f t="shared" si="186"/>
        <v>4000000</v>
      </c>
      <c r="AK779" s="57"/>
      <c r="AL779" s="57">
        <f t="shared" si="187"/>
        <v>89700000</v>
      </c>
    </row>
    <row r="780" spans="1:38" ht="43.5" thickBot="1" x14ac:dyDescent="0.3">
      <c r="A780" s="90"/>
      <c r="B780" s="90"/>
      <c r="C780" s="90"/>
      <c r="D780" s="90"/>
      <c r="E780" s="90"/>
      <c r="F780" s="90"/>
      <c r="G780" s="91"/>
      <c r="H780" s="91"/>
      <c r="I780" s="92"/>
      <c r="J780" s="110" t="s">
        <v>1412</v>
      </c>
      <c r="K780" s="92" t="s">
        <v>1498</v>
      </c>
      <c r="L780" s="92" t="e">
        <f>INDEX('[26]GELONDONGAN BM POKIR'!$D:$D,MATCH('KEGIATAN DBMSDA 2022'!K780,'[26]GELONDONGAN BM POKIR'!$D:$D,0))</f>
        <v>#N/A</v>
      </c>
      <c r="M780" s="92" t="str">
        <f t="shared" si="192"/>
        <v>Peningkatan Jalan Jl Puri Melati RT 01 RW 13, Kota Bekasi, Bekasi Barat, Bintarajaya</v>
      </c>
      <c r="N780" s="92" t="e">
        <f>INDEX([26]!BARU_1[KELURAHAN],MATCH('KEGIATAN DBMSDA 2022'!K780,[26]!BARU_1[JUDUL],0))</f>
        <v>#REF!</v>
      </c>
      <c r="O780" s="93" t="s">
        <v>822</v>
      </c>
      <c r="P780" s="127" t="s">
        <v>1499</v>
      </c>
      <c r="Q780" s="94" t="e">
        <f>#REF!&amp;" "&amp;#REF!</f>
        <v>#REF!</v>
      </c>
      <c r="R780" s="95" t="s">
        <v>66</v>
      </c>
      <c r="S780" s="57"/>
      <c r="T780" s="57">
        <f t="shared" si="188"/>
        <v>100000000</v>
      </c>
      <c r="U780" s="96" t="str">
        <f t="shared" si="181"/>
        <v>PL</v>
      </c>
      <c r="V780" s="57">
        <v>100000000</v>
      </c>
      <c r="W780" s="128" t="s">
        <v>153</v>
      </c>
      <c r="X780" s="129" t="s">
        <v>154</v>
      </c>
      <c r="Y780" s="96" t="s">
        <v>139</v>
      </c>
      <c r="Z780" s="88">
        <v>1</v>
      </c>
      <c r="AA780" s="96"/>
      <c r="AB780" s="57">
        <f t="shared" si="182"/>
        <v>350000</v>
      </c>
      <c r="AC780" s="87">
        <f>IF(AND(T780&gt;1,T780&lt;=200000000),'[26]Data Base PAKAI (INPUT)'!$E$24,IF(AND(T780&gt;200000000),'[26]Data Base PAKAI (INPUT)'!$M$24))</f>
        <v>4</v>
      </c>
      <c r="AD780" s="87">
        <f>IF(AND(T780&gt;1,T780&lt;=200000000),'[26]Data Base PAKAI (INPUT)'!$F$24,IF(AND(T780&gt;200000000,T780&lt;=1000000000),'[26]Data Base PAKAI (INPUT)'!$V$24,IF(AND(T780&gt;1000000000),'[26]Data Base PAKAI (INPUT)'!$Z$24)))</f>
        <v>1</v>
      </c>
      <c r="AE780" s="87">
        <f t="shared" si="183"/>
        <v>600000</v>
      </c>
      <c r="AF780" s="87">
        <f>IF(AND(T780&gt;1,T780&lt;=1000000000),'[26]Data Base PAKAI (INPUT)'!$E$25,IF(AND(T780&gt;1000000000,T780&lt;=5000000000),'[26]Data Base PAKAI (INPUT)'!$Y$25,IF(AND(T780&gt;5000000000,T780&lt;=10000000000),'[26]Data Base PAKAI (INPUT)'!$AG$25)))</f>
        <v>3</v>
      </c>
      <c r="AG780" s="87">
        <f>IF(AND(T780&gt;1,T780&lt;=100000000),'[26]Data Base PAKAI (INPUT)'!$F$25,IF(AND(T780&gt;100000000,T780&lt;=200000000),'[26]Data Base PAKAI (INPUT)'!$J$25,IF(AND(T780&gt;200000000,T780&lt;=250000000),'[26]Data Base PAKAI (INPUT)'!$N$25,IF(AND(T780&gt;250000000,T780&lt;=500000000),'[26]Data Base PAKAI (INPUT)'!$R$25,IF(AND(T780&gt;500000000,T780&lt;=1000000000),'[26]Data Base PAKAI (INPUT)'!$V$25,IF(AND(T780&gt;1000000000,T780&lt;=2500000000),'[26]Data Base PAKAI (INPUT)'!$Z$25,IF(AND(T780&gt;2500000000,T780&lt;=5000000000),'[26]Data Base PAKAI (INPUT)'!$AD$25,IF(AND(T780&gt;5000000000,T780&lt;=10000000000),'[26]Data Base PAKAI (INPUT)'!AH2284))))))))</f>
        <v>3</v>
      </c>
      <c r="AH780" s="87">
        <f t="shared" si="184"/>
        <v>1350000</v>
      </c>
      <c r="AI780" s="87">
        <f t="shared" si="185"/>
        <v>4000000</v>
      </c>
      <c r="AJ780" s="99">
        <f t="shared" si="186"/>
        <v>4000000</v>
      </c>
      <c r="AK780" s="57"/>
      <c r="AL780" s="57">
        <f t="shared" si="187"/>
        <v>89700000</v>
      </c>
    </row>
    <row r="781" spans="1:38" ht="57.75" thickBot="1" x14ac:dyDescent="0.3">
      <c r="A781" s="90"/>
      <c r="B781" s="90"/>
      <c r="C781" s="90"/>
      <c r="D781" s="90"/>
      <c r="E781" s="90"/>
      <c r="F781" s="90"/>
      <c r="G781" s="91"/>
      <c r="H781" s="91"/>
      <c r="I781" s="92"/>
      <c r="J781" s="110" t="s">
        <v>1412</v>
      </c>
      <c r="K781" s="92" t="s">
        <v>1500</v>
      </c>
      <c r="L781" s="92" t="e">
        <f>INDEX('[26]GELONDONGAN BM POKIR'!$D:$D,MATCH('KEGIATAN DBMSDA 2022'!K781,'[26]GELONDONGAN BM POKIR'!$D:$D,0))</f>
        <v>#N/A</v>
      </c>
      <c r="M781" s="92" t="str">
        <f t="shared" si="192"/>
        <v>Peningkatan Jalan RT 04 RW 13 Perum Puri Bintara Jaya Kel. Bintra Jaya Bekasi Barat, Kota Bekasi,
Bekasi Barat, Bintarajaya</v>
      </c>
      <c r="N781" s="92" t="e">
        <f>INDEX([26]!BARU_1[KELURAHAN],MATCH('KEGIATAN DBMSDA 2022'!K781,[26]!BARU_1[JUDUL],0))</f>
        <v>#REF!</v>
      </c>
      <c r="O781" s="93" t="s">
        <v>822</v>
      </c>
      <c r="P781" s="127" t="s">
        <v>1501</v>
      </c>
      <c r="Q781" s="94" t="e">
        <f>#REF!&amp;" "&amp;#REF!</f>
        <v>#REF!</v>
      </c>
      <c r="R781" s="95" t="s">
        <v>66</v>
      </c>
      <c r="S781" s="57"/>
      <c r="T781" s="57">
        <f t="shared" si="188"/>
        <v>100000000</v>
      </c>
      <c r="U781" s="96" t="str">
        <f t="shared" si="181"/>
        <v>PL</v>
      </c>
      <c r="V781" s="57">
        <v>100000000</v>
      </c>
      <c r="W781" s="128" t="s">
        <v>153</v>
      </c>
      <c r="X781" s="129" t="s">
        <v>154</v>
      </c>
      <c r="Y781" s="96" t="s">
        <v>139</v>
      </c>
      <c r="Z781" s="88">
        <v>1</v>
      </c>
      <c r="AA781" s="96"/>
      <c r="AB781" s="57">
        <f t="shared" si="182"/>
        <v>350000</v>
      </c>
      <c r="AC781" s="87">
        <f>IF(AND(T781&gt;1,T781&lt;=200000000),'[26]Data Base PAKAI (INPUT)'!$E$24,IF(AND(T781&gt;200000000),'[26]Data Base PAKAI (INPUT)'!$M$24))</f>
        <v>4</v>
      </c>
      <c r="AD781" s="87">
        <f>IF(AND(T781&gt;1,T781&lt;=200000000),'[26]Data Base PAKAI (INPUT)'!$F$24,IF(AND(T781&gt;200000000,T781&lt;=1000000000),'[26]Data Base PAKAI (INPUT)'!$V$24,IF(AND(T781&gt;1000000000),'[26]Data Base PAKAI (INPUT)'!$Z$24)))</f>
        <v>1</v>
      </c>
      <c r="AE781" s="87">
        <f t="shared" si="183"/>
        <v>600000</v>
      </c>
      <c r="AF781" s="87">
        <f>IF(AND(T781&gt;1,T781&lt;=1000000000),'[26]Data Base PAKAI (INPUT)'!$E$25,IF(AND(T781&gt;1000000000,T781&lt;=5000000000),'[26]Data Base PAKAI (INPUT)'!$Y$25,IF(AND(T781&gt;5000000000,T781&lt;=10000000000),'[26]Data Base PAKAI (INPUT)'!$AG$25)))</f>
        <v>3</v>
      </c>
      <c r="AG781" s="87">
        <f>IF(AND(T781&gt;1,T781&lt;=100000000),'[26]Data Base PAKAI (INPUT)'!$F$25,IF(AND(T781&gt;100000000,T781&lt;=200000000),'[26]Data Base PAKAI (INPUT)'!$J$25,IF(AND(T781&gt;200000000,T781&lt;=250000000),'[26]Data Base PAKAI (INPUT)'!$N$25,IF(AND(T781&gt;250000000,T781&lt;=500000000),'[26]Data Base PAKAI (INPUT)'!$R$25,IF(AND(T781&gt;500000000,T781&lt;=1000000000),'[26]Data Base PAKAI (INPUT)'!$V$25,IF(AND(T781&gt;1000000000,T781&lt;=2500000000),'[26]Data Base PAKAI (INPUT)'!$Z$25,IF(AND(T781&gt;2500000000,T781&lt;=5000000000),'[26]Data Base PAKAI (INPUT)'!$AD$25,IF(AND(T781&gt;5000000000,T781&lt;=10000000000),'[26]Data Base PAKAI (INPUT)'!AH2285))))))))</f>
        <v>3</v>
      </c>
      <c r="AH781" s="87">
        <f t="shared" si="184"/>
        <v>1350000</v>
      </c>
      <c r="AI781" s="87">
        <f t="shared" si="185"/>
        <v>4000000</v>
      </c>
      <c r="AJ781" s="99">
        <f t="shared" si="186"/>
        <v>4000000</v>
      </c>
      <c r="AK781" s="57"/>
      <c r="AL781" s="57">
        <f t="shared" si="187"/>
        <v>89700000</v>
      </c>
    </row>
    <row r="782" spans="1:38" ht="43.5" thickBot="1" x14ac:dyDescent="0.3">
      <c r="A782" s="90"/>
      <c r="B782" s="90"/>
      <c r="C782" s="90"/>
      <c r="D782" s="90"/>
      <c r="E782" s="90"/>
      <c r="F782" s="90"/>
      <c r="G782" s="91"/>
      <c r="H782" s="91"/>
      <c r="I782" s="92"/>
      <c r="J782" s="110" t="s">
        <v>1412</v>
      </c>
      <c r="K782" s="92" t="s">
        <v>1502</v>
      </c>
      <c r="L782" s="92" t="e">
        <f>INDEX('[26]GELONDONGAN BM POKIR'!$D:$D,MATCH('KEGIATAN DBMSDA 2022'!K782,'[26]GELONDONGAN BM POKIR'!$D:$D,0))</f>
        <v>#N/A</v>
      </c>
      <c r="M782" s="92" t="str">
        <f t="shared" si="192"/>
        <v>Peningkatan Jalan RW 13 Perumhan Puri Bintara Jaya Bekasi Barat, Kota Bekasi, Bekasi Barat, Bintarajaya</v>
      </c>
      <c r="N782" s="92" t="e">
        <f>INDEX([26]!BARU_1[KELURAHAN],MATCH('KEGIATAN DBMSDA 2022'!K782,[26]!BARU_1[JUDUL],0))</f>
        <v>#REF!</v>
      </c>
      <c r="O782" s="93" t="s">
        <v>822</v>
      </c>
      <c r="P782" s="127" t="s">
        <v>1503</v>
      </c>
      <c r="Q782" s="94" t="e">
        <f>#REF!&amp;" "&amp;#REF!</f>
        <v>#REF!</v>
      </c>
      <c r="R782" s="95" t="s">
        <v>66</v>
      </c>
      <c r="S782" s="57"/>
      <c r="T782" s="57">
        <f t="shared" si="188"/>
        <v>100000000</v>
      </c>
      <c r="U782" s="96" t="str">
        <f t="shared" si="181"/>
        <v>PL</v>
      </c>
      <c r="V782" s="57">
        <v>100000000</v>
      </c>
      <c r="W782" s="128" t="s">
        <v>153</v>
      </c>
      <c r="X782" s="129" t="s">
        <v>154</v>
      </c>
      <c r="Y782" s="96" t="s">
        <v>139</v>
      </c>
      <c r="Z782" s="88">
        <v>1</v>
      </c>
      <c r="AA782" s="96"/>
      <c r="AB782" s="57">
        <f t="shared" si="182"/>
        <v>350000</v>
      </c>
      <c r="AC782" s="87">
        <f>IF(AND(T782&gt;1,T782&lt;=200000000),'[26]Data Base PAKAI (INPUT)'!$E$24,IF(AND(T782&gt;200000000),'[26]Data Base PAKAI (INPUT)'!$M$24))</f>
        <v>4</v>
      </c>
      <c r="AD782" s="87">
        <f>IF(AND(T782&gt;1,T782&lt;=200000000),'[26]Data Base PAKAI (INPUT)'!$F$24,IF(AND(T782&gt;200000000,T782&lt;=1000000000),'[26]Data Base PAKAI (INPUT)'!$V$24,IF(AND(T782&gt;1000000000),'[26]Data Base PAKAI (INPUT)'!$Z$24)))</f>
        <v>1</v>
      </c>
      <c r="AE782" s="87">
        <f t="shared" si="183"/>
        <v>600000</v>
      </c>
      <c r="AF782" s="87">
        <f>IF(AND(T782&gt;1,T782&lt;=1000000000),'[26]Data Base PAKAI (INPUT)'!$E$25,IF(AND(T782&gt;1000000000,T782&lt;=5000000000),'[26]Data Base PAKAI (INPUT)'!$Y$25,IF(AND(T782&gt;5000000000,T782&lt;=10000000000),'[26]Data Base PAKAI (INPUT)'!$AG$25)))</f>
        <v>3</v>
      </c>
      <c r="AG782" s="87">
        <f>IF(AND(T782&gt;1,T782&lt;=100000000),'[26]Data Base PAKAI (INPUT)'!$F$25,IF(AND(T782&gt;100000000,T782&lt;=200000000),'[26]Data Base PAKAI (INPUT)'!$J$25,IF(AND(T782&gt;200000000,T782&lt;=250000000),'[26]Data Base PAKAI (INPUT)'!$N$25,IF(AND(T782&gt;250000000,T782&lt;=500000000),'[26]Data Base PAKAI (INPUT)'!$R$25,IF(AND(T782&gt;500000000,T782&lt;=1000000000),'[26]Data Base PAKAI (INPUT)'!$V$25,IF(AND(T782&gt;1000000000,T782&lt;=2500000000),'[26]Data Base PAKAI (INPUT)'!$Z$25,IF(AND(T782&gt;2500000000,T782&lt;=5000000000),'[26]Data Base PAKAI (INPUT)'!$AD$25,IF(AND(T782&gt;5000000000,T782&lt;=10000000000),'[26]Data Base PAKAI (INPUT)'!AH2286))))))))</f>
        <v>3</v>
      </c>
      <c r="AH782" s="87">
        <f t="shared" si="184"/>
        <v>1350000</v>
      </c>
      <c r="AI782" s="87">
        <f t="shared" si="185"/>
        <v>4000000</v>
      </c>
      <c r="AJ782" s="99">
        <f t="shared" si="186"/>
        <v>4000000</v>
      </c>
      <c r="AK782" s="57"/>
      <c r="AL782" s="57">
        <f t="shared" si="187"/>
        <v>89700000</v>
      </c>
    </row>
    <row r="783" spans="1:38" ht="43.5" thickBot="1" x14ac:dyDescent="0.3">
      <c r="A783" s="90"/>
      <c r="B783" s="90"/>
      <c r="C783" s="90"/>
      <c r="D783" s="90"/>
      <c r="E783" s="90"/>
      <c r="F783" s="90"/>
      <c r="G783" s="91"/>
      <c r="H783" s="91"/>
      <c r="I783" s="92"/>
      <c r="J783" s="110" t="s">
        <v>1412</v>
      </c>
      <c r="K783" s="92" t="s">
        <v>1504</v>
      </c>
      <c r="L783" s="92" t="e">
        <f>INDEX('[26]GELONDONGAN BM POKIR'!$D:$D,MATCH('KEGIATAN DBMSDA 2022'!K783,'[26]GELONDONGAN BM POKIR'!$D:$D,0))</f>
        <v>#N/A</v>
      </c>
      <c r="M783" s="92" t="str">
        <f>$I$545&amp;" "&amp;K783</f>
        <v>Peningkatan Jalan Perum Puri bintara jaya RW 13 Kel. Bintara jaya Bekasi Barat, Kota Bekasi, Bekasi Barat, Bintarajaya</v>
      </c>
      <c r="N783" s="92" t="e">
        <f>INDEX([26]!BARU_1[KELURAHAN],MATCH('KEGIATAN DBMSDA 2022'!K783,[26]!BARU_1[JUDUL],0))</f>
        <v>#REF!</v>
      </c>
      <c r="O783" s="93" t="s">
        <v>822</v>
      </c>
      <c r="P783" s="127" t="s">
        <v>1503</v>
      </c>
      <c r="Q783" s="94" t="e">
        <f>#REF!&amp;" "&amp;#REF!</f>
        <v>#REF!</v>
      </c>
      <c r="R783" s="95" t="s">
        <v>66</v>
      </c>
      <c r="S783" s="57"/>
      <c r="T783" s="57">
        <f t="shared" si="188"/>
        <v>100000000</v>
      </c>
      <c r="U783" s="96" t="str">
        <f t="shared" si="181"/>
        <v>PL</v>
      </c>
      <c r="V783" s="57">
        <v>100000000</v>
      </c>
      <c r="W783" s="128" t="s">
        <v>153</v>
      </c>
      <c r="X783" s="129" t="s">
        <v>154</v>
      </c>
      <c r="Y783" s="96" t="s">
        <v>139</v>
      </c>
      <c r="Z783" s="88">
        <v>1</v>
      </c>
      <c r="AA783" s="96"/>
      <c r="AB783" s="57">
        <f t="shared" si="182"/>
        <v>350000</v>
      </c>
      <c r="AC783" s="87">
        <f>IF(AND(T783&gt;1,T783&lt;=200000000),'[26]Data Base PAKAI (INPUT)'!$E$24,IF(AND(T783&gt;200000000),'[26]Data Base PAKAI (INPUT)'!$M$24))</f>
        <v>4</v>
      </c>
      <c r="AD783" s="87">
        <f>IF(AND(T783&gt;1,T783&lt;=200000000),'[26]Data Base PAKAI (INPUT)'!$F$24,IF(AND(T783&gt;200000000,T783&lt;=1000000000),'[26]Data Base PAKAI (INPUT)'!$V$24,IF(AND(T783&gt;1000000000),'[26]Data Base PAKAI (INPUT)'!$Z$24)))</f>
        <v>1</v>
      </c>
      <c r="AE783" s="87">
        <f t="shared" si="183"/>
        <v>600000</v>
      </c>
      <c r="AF783" s="87">
        <f>IF(AND(T783&gt;1,T783&lt;=1000000000),'[26]Data Base PAKAI (INPUT)'!$E$25,IF(AND(T783&gt;1000000000,T783&lt;=5000000000),'[26]Data Base PAKAI (INPUT)'!$Y$25,IF(AND(T783&gt;5000000000,T783&lt;=10000000000),'[26]Data Base PAKAI (INPUT)'!$AG$25)))</f>
        <v>3</v>
      </c>
      <c r="AG783" s="87">
        <f>IF(AND(T783&gt;1,T783&lt;=100000000),'[26]Data Base PAKAI (INPUT)'!$F$25,IF(AND(T783&gt;100000000,T783&lt;=200000000),'[26]Data Base PAKAI (INPUT)'!$J$25,IF(AND(T783&gt;200000000,T783&lt;=250000000),'[26]Data Base PAKAI (INPUT)'!$N$25,IF(AND(T783&gt;250000000,T783&lt;=500000000),'[26]Data Base PAKAI (INPUT)'!$R$25,IF(AND(T783&gt;500000000,T783&lt;=1000000000),'[26]Data Base PAKAI (INPUT)'!$V$25,IF(AND(T783&gt;1000000000,T783&lt;=2500000000),'[26]Data Base PAKAI (INPUT)'!$Z$25,IF(AND(T783&gt;2500000000,T783&lt;=5000000000),'[26]Data Base PAKAI (INPUT)'!$AD$25,IF(AND(T783&gt;5000000000,T783&lt;=10000000000),'[26]Data Base PAKAI (INPUT)'!AH2287))))))))</f>
        <v>3</v>
      </c>
      <c r="AH783" s="87">
        <f t="shared" si="184"/>
        <v>1350000</v>
      </c>
      <c r="AI783" s="87">
        <f t="shared" si="185"/>
        <v>4000000</v>
      </c>
      <c r="AJ783" s="99">
        <f t="shared" si="186"/>
        <v>4000000</v>
      </c>
      <c r="AK783" s="57"/>
      <c r="AL783" s="57">
        <f t="shared" si="187"/>
        <v>89700000</v>
      </c>
    </row>
    <row r="784" spans="1:38" ht="57.75" thickBot="1" x14ac:dyDescent="0.3">
      <c r="A784" s="90"/>
      <c r="B784" s="90"/>
      <c r="C784" s="90"/>
      <c r="D784" s="90"/>
      <c r="E784" s="90"/>
      <c r="F784" s="90"/>
      <c r="G784" s="91"/>
      <c r="H784" s="91"/>
      <c r="I784" s="92"/>
      <c r="J784" s="110" t="s">
        <v>1412</v>
      </c>
      <c r="K784" s="92" t="s">
        <v>1505</v>
      </c>
      <c r="L784" s="92" t="e">
        <f>INDEX('[26]GELONDONGAN BM POKIR'!$D:$D,MATCH('KEGIATAN DBMSDA 2022'!K784,'[26]GELONDONGAN BM POKIR'!$D:$D,0))</f>
        <v>#N/A</v>
      </c>
      <c r="M784" s="92" t="str">
        <f t="shared" si="192"/>
        <v>Peningkatan Jalan Perumuhan Puri RT 01 dan RT 02 Kel. Bintara Jaya Kec. Bekasi Barat, Kota
Bekasi, Bekasi Barat, Bintarajaya</v>
      </c>
      <c r="N784" s="92" t="e">
        <f>INDEX([26]!BARU_1[KELURAHAN],MATCH('KEGIATAN DBMSDA 2022'!K784,[26]!BARU_1[JUDUL],0))</f>
        <v>#REF!</v>
      </c>
      <c r="O784" s="93" t="s">
        <v>822</v>
      </c>
      <c r="P784" s="127" t="s">
        <v>271</v>
      </c>
      <c r="Q784" s="94" t="e">
        <f>#REF!&amp;" "&amp;#REF!</f>
        <v>#REF!</v>
      </c>
      <c r="R784" s="95" t="s">
        <v>66</v>
      </c>
      <c r="S784" s="57"/>
      <c r="T784" s="57">
        <f t="shared" si="188"/>
        <v>100000000</v>
      </c>
      <c r="U784" s="96" t="str">
        <f t="shared" si="181"/>
        <v>PL</v>
      </c>
      <c r="V784" s="57">
        <v>100000000</v>
      </c>
      <c r="W784" s="128" t="s">
        <v>153</v>
      </c>
      <c r="X784" s="129" t="s">
        <v>154</v>
      </c>
      <c r="Y784" s="96" t="s">
        <v>139</v>
      </c>
      <c r="Z784" s="88">
        <v>1</v>
      </c>
      <c r="AA784" s="96"/>
      <c r="AB784" s="57">
        <f t="shared" si="182"/>
        <v>350000</v>
      </c>
      <c r="AC784" s="87">
        <f>IF(AND(T784&gt;1,T784&lt;=200000000),'[26]Data Base PAKAI (INPUT)'!$E$24,IF(AND(T784&gt;200000000),'[26]Data Base PAKAI (INPUT)'!$M$24))</f>
        <v>4</v>
      </c>
      <c r="AD784" s="87">
        <f>IF(AND(T784&gt;1,T784&lt;=200000000),'[26]Data Base PAKAI (INPUT)'!$F$24,IF(AND(T784&gt;200000000,T784&lt;=1000000000),'[26]Data Base PAKAI (INPUT)'!$V$24,IF(AND(T784&gt;1000000000),'[26]Data Base PAKAI (INPUT)'!$Z$24)))</f>
        <v>1</v>
      </c>
      <c r="AE784" s="87">
        <f t="shared" si="183"/>
        <v>600000</v>
      </c>
      <c r="AF784" s="87">
        <f>IF(AND(T784&gt;1,T784&lt;=1000000000),'[26]Data Base PAKAI (INPUT)'!$E$25,IF(AND(T784&gt;1000000000,T784&lt;=5000000000),'[26]Data Base PAKAI (INPUT)'!$Y$25,IF(AND(T784&gt;5000000000,T784&lt;=10000000000),'[26]Data Base PAKAI (INPUT)'!$AG$25)))</f>
        <v>3</v>
      </c>
      <c r="AG784" s="87">
        <f>IF(AND(T784&gt;1,T784&lt;=100000000),'[26]Data Base PAKAI (INPUT)'!$F$25,IF(AND(T784&gt;100000000,T784&lt;=200000000),'[26]Data Base PAKAI (INPUT)'!$J$25,IF(AND(T784&gt;200000000,T784&lt;=250000000),'[26]Data Base PAKAI (INPUT)'!$N$25,IF(AND(T784&gt;250000000,T784&lt;=500000000),'[26]Data Base PAKAI (INPUT)'!$R$25,IF(AND(T784&gt;500000000,T784&lt;=1000000000),'[26]Data Base PAKAI (INPUT)'!$V$25,IF(AND(T784&gt;1000000000,T784&lt;=2500000000),'[26]Data Base PAKAI (INPUT)'!$Z$25,IF(AND(T784&gt;2500000000,T784&lt;=5000000000),'[26]Data Base PAKAI (INPUT)'!$AD$25,IF(AND(T784&gt;5000000000,T784&lt;=10000000000),'[26]Data Base PAKAI (INPUT)'!AH2288))))))))</f>
        <v>3</v>
      </c>
      <c r="AH784" s="87">
        <f t="shared" si="184"/>
        <v>1350000</v>
      </c>
      <c r="AI784" s="87">
        <f t="shared" si="185"/>
        <v>4000000</v>
      </c>
      <c r="AJ784" s="99">
        <f t="shared" si="186"/>
        <v>4000000</v>
      </c>
      <c r="AK784" s="57"/>
      <c r="AL784" s="57">
        <f t="shared" si="187"/>
        <v>89700000</v>
      </c>
    </row>
    <row r="785" spans="1:38" ht="57.75" thickBot="1" x14ac:dyDescent="0.3">
      <c r="A785" s="90"/>
      <c r="B785" s="90"/>
      <c r="C785" s="90"/>
      <c r="D785" s="90"/>
      <c r="E785" s="90"/>
      <c r="F785" s="90"/>
      <c r="G785" s="91"/>
      <c r="H785" s="91"/>
      <c r="I785" s="92"/>
      <c r="J785" s="110" t="s">
        <v>1412</v>
      </c>
      <c r="K785" s="92" t="s">
        <v>1506</v>
      </c>
      <c r="L785" s="92" t="e">
        <f>INDEX('[26]GELONDONGAN BM POKIR'!$D:$D,MATCH('KEGIATAN DBMSDA 2022'!K785,'[26]GELONDONGAN BM POKIR'!$D:$D,0))</f>
        <v>#N/A</v>
      </c>
      <c r="M785" s="92" t="str">
        <f t="shared" si="192"/>
        <v>Peningkatan Jalan Perumahan Puri RT 03 RW 13 Kel. Bintara jaya Bekasi Barat, Kota Bekasi, Bekasi
Barat, Bintarajaya</v>
      </c>
      <c r="N785" s="92" t="e">
        <f>INDEX([26]!BARU_1[KELURAHAN],MATCH('KEGIATAN DBMSDA 2022'!K785,[26]!BARU_1[JUDUL],0))</f>
        <v>#REF!</v>
      </c>
      <c r="O785" s="93" t="s">
        <v>822</v>
      </c>
      <c r="P785" s="127" t="s">
        <v>1503</v>
      </c>
      <c r="Q785" s="94" t="e">
        <f>#REF!&amp;" "&amp;#REF!</f>
        <v>#REF!</v>
      </c>
      <c r="R785" s="95" t="s">
        <v>66</v>
      </c>
      <c r="S785" s="57"/>
      <c r="T785" s="57">
        <f t="shared" si="188"/>
        <v>100000000</v>
      </c>
      <c r="U785" s="96" t="str">
        <f t="shared" ref="U785:U848" si="193">IF(T785&gt;200000000,"LELANG","PL")</f>
        <v>PL</v>
      </c>
      <c r="V785" s="57">
        <v>100000000</v>
      </c>
      <c r="W785" s="128" t="s">
        <v>153</v>
      </c>
      <c r="X785" s="129" t="s">
        <v>154</v>
      </c>
      <c r="Y785" s="96" t="s">
        <v>139</v>
      </c>
      <c r="Z785" s="88">
        <v>1</v>
      </c>
      <c r="AA785" s="96"/>
      <c r="AB785" s="57">
        <f t="shared" ref="AB785:AB848" si="194">IF(AND(T785&gt;1,T785&lt;=200000000),350000,IF(AND(T785&gt;200000000),750000))</f>
        <v>350000</v>
      </c>
      <c r="AC785" s="87">
        <f>IF(AND(T785&gt;1,T785&lt;=200000000),'[26]Data Base PAKAI (INPUT)'!$E$24,IF(AND(T785&gt;200000000),'[26]Data Base PAKAI (INPUT)'!$M$24))</f>
        <v>4</v>
      </c>
      <c r="AD785" s="87">
        <f>IF(AND(T785&gt;1,T785&lt;=200000000),'[26]Data Base PAKAI (INPUT)'!$F$24,IF(AND(T785&gt;200000000,T785&lt;=1000000000),'[26]Data Base PAKAI (INPUT)'!$V$24,IF(AND(T785&gt;1000000000),'[26]Data Base PAKAI (INPUT)'!$Z$24)))</f>
        <v>1</v>
      </c>
      <c r="AE785" s="87">
        <f t="shared" ref="AE785:AE848" si="195">AC785*AD785*$AE$5</f>
        <v>600000</v>
      </c>
      <c r="AF785" s="87">
        <f>IF(AND(T785&gt;1,T785&lt;=1000000000),'[26]Data Base PAKAI (INPUT)'!$E$25,IF(AND(T785&gt;1000000000,T785&lt;=5000000000),'[26]Data Base PAKAI (INPUT)'!$Y$25,IF(AND(T785&gt;5000000000,T785&lt;=10000000000),'[26]Data Base PAKAI (INPUT)'!$AG$25)))</f>
        <v>3</v>
      </c>
      <c r="AG785" s="87">
        <f>IF(AND(T785&gt;1,T785&lt;=100000000),'[26]Data Base PAKAI (INPUT)'!$F$25,IF(AND(T785&gt;100000000,T785&lt;=200000000),'[26]Data Base PAKAI (INPUT)'!$J$25,IF(AND(T785&gt;200000000,T785&lt;=250000000),'[26]Data Base PAKAI (INPUT)'!$N$25,IF(AND(T785&gt;250000000,T785&lt;=500000000),'[26]Data Base PAKAI (INPUT)'!$R$25,IF(AND(T785&gt;500000000,T785&lt;=1000000000),'[26]Data Base PAKAI (INPUT)'!$V$25,IF(AND(T785&gt;1000000000,T785&lt;=2500000000),'[26]Data Base PAKAI (INPUT)'!$Z$25,IF(AND(T785&gt;2500000000,T785&lt;=5000000000),'[26]Data Base PAKAI (INPUT)'!$AD$25,IF(AND(T785&gt;5000000000,T785&lt;=10000000000),'[26]Data Base PAKAI (INPUT)'!AH2289))))))))</f>
        <v>3</v>
      </c>
      <c r="AH785" s="87">
        <f t="shared" ref="AH785:AH848" si="196">AF785*AG785*$AH$5</f>
        <v>1350000</v>
      </c>
      <c r="AI785" s="87">
        <f t="shared" ref="AI785:AI848" si="197">IF(T785&lt;=4000000000,4%*T785,IF(T785&gt;4000000000,100000000))</f>
        <v>4000000</v>
      </c>
      <c r="AJ785" s="99">
        <f t="shared" ref="AJ785:AJ848" si="198">4%*T785</f>
        <v>4000000</v>
      </c>
      <c r="AK785" s="57"/>
      <c r="AL785" s="57">
        <f t="shared" ref="AL785:AL848" si="199">T785-AB785-AE785-AH785-AI785-AJ785-AK785</f>
        <v>89700000</v>
      </c>
    </row>
    <row r="786" spans="1:38" ht="57.75" thickBot="1" x14ac:dyDescent="0.3">
      <c r="A786" s="90"/>
      <c r="B786" s="90"/>
      <c r="C786" s="90"/>
      <c r="D786" s="90"/>
      <c r="E786" s="90"/>
      <c r="F786" s="90"/>
      <c r="G786" s="91"/>
      <c r="H786" s="91"/>
      <c r="I786" s="92"/>
      <c r="J786" s="110" t="s">
        <v>1412</v>
      </c>
      <c r="K786" s="92" t="s">
        <v>1507</v>
      </c>
      <c r="L786" s="92" t="e">
        <f>INDEX('[26]GELONDONGAN BM POKIR'!$D:$D,MATCH('KEGIATAN DBMSDA 2022'!K786,'[26]GELONDONGAN BM POKIR'!$D:$D,0))</f>
        <v>#N/A</v>
      </c>
      <c r="M786" s="92" t="str">
        <f t="shared" si="192"/>
        <v>Peningkatan Jalan Perumahan Puri Bintara jaya RT 06 RW
13 Kel. Bintara Jaya, Kota Bekasi, Bekasi
Barat, Bintarajaya</v>
      </c>
      <c r="N786" s="92" t="e">
        <f>INDEX([26]!BARU_1[KELURAHAN],MATCH('KEGIATAN DBMSDA 2022'!K786,[26]!BARU_1[JUDUL],0))</f>
        <v>#REF!</v>
      </c>
      <c r="O786" s="93" t="s">
        <v>822</v>
      </c>
      <c r="P786" s="127" t="s">
        <v>1503</v>
      </c>
      <c r="Q786" s="94" t="e">
        <f>#REF!&amp;" "&amp;#REF!</f>
        <v>#REF!</v>
      </c>
      <c r="R786" s="95" t="s">
        <v>66</v>
      </c>
      <c r="S786" s="57"/>
      <c r="T786" s="57">
        <f t="shared" si="188"/>
        <v>100000000</v>
      </c>
      <c r="U786" s="96" t="str">
        <f t="shared" si="193"/>
        <v>PL</v>
      </c>
      <c r="V786" s="57">
        <v>100000000</v>
      </c>
      <c r="W786" s="128" t="s">
        <v>153</v>
      </c>
      <c r="X786" s="129" t="s">
        <v>154</v>
      </c>
      <c r="Y786" s="96" t="s">
        <v>139</v>
      </c>
      <c r="Z786" s="88">
        <v>1</v>
      </c>
      <c r="AA786" s="96"/>
      <c r="AB786" s="57">
        <f t="shared" si="194"/>
        <v>350000</v>
      </c>
      <c r="AC786" s="87">
        <f>IF(AND(T786&gt;1,T786&lt;=200000000),'[26]Data Base PAKAI (INPUT)'!$E$24,IF(AND(T786&gt;200000000),'[26]Data Base PAKAI (INPUT)'!$M$24))</f>
        <v>4</v>
      </c>
      <c r="AD786" s="87">
        <f>IF(AND(T786&gt;1,T786&lt;=200000000),'[26]Data Base PAKAI (INPUT)'!$F$24,IF(AND(T786&gt;200000000,T786&lt;=1000000000),'[26]Data Base PAKAI (INPUT)'!$V$24,IF(AND(T786&gt;1000000000),'[26]Data Base PAKAI (INPUT)'!$Z$24)))</f>
        <v>1</v>
      </c>
      <c r="AE786" s="87">
        <f t="shared" si="195"/>
        <v>600000</v>
      </c>
      <c r="AF786" s="87">
        <f>IF(AND(T786&gt;1,T786&lt;=1000000000),'[26]Data Base PAKAI (INPUT)'!$E$25,IF(AND(T786&gt;1000000000,T786&lt;=5000000000),'[26]Data Base PAKAI (INPUT)'!$Y$25,IF(AND(T786&gt;5000000000,T786&lt;=10000000000),'[26]Data Base PAKAI (INPUT)'!$AG$25)))</f>
        <v>3</v>
      </c>
      <c r="AG786" s="87">
        <f>IF(AND(T786&gt;1,T786&lt;=100000000),'[26]Data Base PAKAI (INPUT)'!$F$25,IF(AND(T786&gt;100000000,T786&lt;=200000000),'[26]Data Base PAKAI (INPUT)'!$J$25,IF(AND(T786&gt;200000000,T786&lt;=250000000),'[26]Data Base PAKAI (INPUT)'!$N$25,IF(AND(T786&gt;250000000,T786&lt;=500000000),'[26]Data Base PAKAI (INPUT)'!$R$25,IF(AND(T786&gt;500000000,T786&lt;=1000000000),'[26]Data Base PAKAI (INPUT)'!$V$25,IF(AND(T786&gt;1000000000,T786&lt;=2500000000),'[26]Data Base PAKAI (INPUT)'!$Z$25,IF(AND(T786&gt;2500000000,T786&lt;=5000000000),'[26]Data Base PAKAI (INPUT)'!$AD$25,IF(AND(T786&gt;5000000000,T786&lt;=10000000000),'[26]Data Base PAKAI (INPUT)'!AH2290))))))))</f>
        <v>3</v>
      </c>
      <c r="AH786" s="87">
        <f t="shared" si="196"/>
        <v>1350000</v>
      </c>
      <c r="AI786" s="87">
        <f t="shared" si="197"/>
        <v>4000000</v>
      </c>
      <c r="AJ786" s="99">
        <f t="shared" si="198"/>
        <v>4000000</v>
      </c>
      <c r="AK786" s="57"/>
      <c r="AL786" s="57">
        <f t="shared" si="199"/>
        <v>89700000</v>
      </c>
    </row>
    <row r="787" spans="1:38" ht="43.5" thickBot="1" x14ac:dyDescent="0.3">
      <c r="A787" s="90"/>
      <c r="B787" s="90"/>
      <c r="C787" s="90"/>
      <c r="D787" s="90"/>
      <c r="E787" s="90"/>
      <c r="F787" s="90"/>
      <c r="G787" s="91"/>
      <c r="H787" s="91"/>
      <c r="I787" s="92"/>
      <c r="J787" s="110" t="s">
        <v>1412</v>
      </c>
      <c r="K787" s="92" t="s">
        <v>1508</v>
      </c>
      <c r="L787" s="92" t="e">
        <f>INDEX('[26]GELONDONGAN BM POKIR'!$D:$D,MATCH('KEGIATAN DBMSDA 2022'!K787,'[26]GELONDONGAN BM POKIR'!$D:$D,0))</f>
        <v>#N/A</v>
      </c>
      <c r="M787" s="92" t="str">
        <f t="shared" si="192"/>
        <v>Peningkatan Jalan RT 18 RW 02 Kel Bintara Bekasi Barat, Kota Bekasi, Bekasi Barat, Bintara</v>
      </c>
      <c r="N787" s="92" t="e">
        <f>INDEX([26]!BARU_1[KELURAHAN],MATCH('KEGIATAN DBMSDA 2022'!K787,[26]!BARU_1[JUDUL],0))</f>
        <v>#REF!</v>
      </c>
      <c r="O787" s="93" t="s">
        <v>822</v>
      </c>
      <c r="P787" s="127">
        <v>300</v>
      </c>
      <c r="Q787" s="94" t="e">
        <f>#REF!&amp;" "&amp;#REF!</f>
        <v>#REF!</v>
      </c>
      <c r="R787" s="95" t="s">
        <v>66</v>
      </c>
      <c r="S787" s="57"/>
      <c r="T787" s="57">
        <f t="shared" si="188"/>
        <v>100000000</v>
      </c>
      <c r="U787" s="96" t="str">
        <f t="shared" si="193"/>
        <v>PL</v>
      </c>
      <c r="V787" s="57">
        <v>100000000</v>
      </c>
      <c r="W787" s="128" t="s">
        <v>153</v>
      </c>
      <c r="X787" s="129" t="s">
        <v>154</v>
      </c>
      <c r="Y787" s="96" t="s">
        <v>139</v>
      </c>
      <c r="Z787" s="88">
        <v>1</v>
      </c>
      <c r="AA787" s="96"/>
      <c r="AB787" s="57">
        <f t="shared" si="194"/>
        <v>350000</v>
      </c>
      <c r="AC787" s="87">
        <f>IF(AND(T787&gt;1,T787&lt;=200000000),'[26]Data Base PAKAI (INPUT)'!$E$24,IF(AND(T787&gt;200000000),'[26]Data Base PAKAI (INPUT)'!$M$24))</f>
        <v>4</v>
      </c>
      <c r="AD787" s="87">
        <f>IF(AND(T787&gt;1,T787&lt;=200000000),'[26]Data Base PAKAI (INPUT)'!$F$24,IF(AND(T787&gt;200000000,T787&lt;=1000000000),'[26]Data Base PAKAI (INPUT)'!$V$24,IF(AND(T787&gt;1000000000),'[26]Data Base PAKAI (INPUT)'!$Z$24)))</f>
        <v>1</v>
      </c>
      <c r="AE787" s="87">
        <f t="shared" si="195"/>
        <v>600000</v>
      </c>
      <c r="AF787" s="87">
        <f>IF(AND(T787&gt;1,T787&lt;=1000000000),'[26]Data Base PAKAI (INPUT)'!$E$25,IF(AND(T787&gt;1000000000,T787&lt;=5000000000),'[26]Data Base PAKAI (INPUT)'!$Y$25,IF(AND(T787&gt;5000000000,T787&lt;=10000000000),'[26]Data Base PAKAI (INPUT)'!$AG$25)))</f>
        <v>3</v>
      </c>
      <c r="AG787" s="87">
        <f>IF(AND(T787&gt;1,T787&lt;=100000000),'[26]Data Base PAKAI (INPUT)'!$F$25,IF(AND(T787&gt;100000000,T787&lt;=200000000),'[26]Data Base PAKAI (INPUT)'!$J$25,IF(AND(T787&gt;200000000,T787&lt;=250000000),'[26]Data Base PAKAI (INPUT)'!$N$25,IF(AND(T787&gt;250000000,T787&lt;=500000000),'[26]Data Base PAKAI (INPUT)'!$R$25,IF(AND(T787&gt;500000000,T787&lt;=1000000000),'[26]Data Base PAKAI (INPUT)'!$V$25,IF(AND(T787&gt;1000000000,T787&lt;=2500000000),'[26]Data Base PAKAI (INPUT)'!$Z$25,IF(AND(T787&gt;2500000000,T787&lt;=5000000000),'[26]Data Base PAKAI (INPUT)'!$AD$25,IF(AND(T787&gt;5000000000,T787&lt;=10000000000),'[26]Data Base PAKAI (INPUT)'!AH2291))))))))</f>
        <v>3</v>
      </c>
      <c r="AH787" s="87">
        <f t="shared" si="196"/>
        <v>1350000</v>
      </c>
      <c r="AI787" s="87">
        <f t="shared" si="197"/>
        <v>4000000</v>
      </c>
      <c r="AJ787" s="99">
        <f t="shared" si="198"/>
        <v>4000000</v>
      </c>
      <c r="AK787" s="57"/>
      <c r="AL787" s="57">
        <f t="shared" si="199"/>
        <v>89700000</v>
      </c>
    </row>
    <row r="788" spans="1:38" ht="57.75" thickBot="1" x14ac:dyDescent="0.3">
      <c r="A788" s="90"/>
      <c r="B788" s="90"/>
      <c r="C788" s="90"/>
      <c r="D788" s="90"/>
      <c r="E788" s="90"/>
      <c r="F788" s="90"/>
      <c r="G788" s="91"/>
      <c r="H788" s="91"/>
      <c r="I788" s="92"/>
      <c r="J788" s="110" t="s">
        <v>1412</v>
      </c>
      <c r="K788" s="92" t="s">
        <v>1509</v>
      </c>
      <c r="L788" s="92" t="e">
        <f>INDEX('[26]GELONDONGAN BM POKIR'!$D:$D,MATCH('KEGIATAN DBMSDA 2022'!K788,'[26]GELONDONGAN BM POKIR'!$D:$D,0))</f>
        <v>#N/A</v>
      </c>
      <c r="M788" s="92" t="str">
        <f t="shared" si="192"/>
        <v>Peningkatan Jalan RT 18 RW 02 Jalan Swadaya Bintara
Bekasi Barat, Kota Bekasi, Bekasi Barat, Bintara</v>
      </c>
      <c r="N788" s="92" t="e">
        <f>INDEX([26]!BARU_1[KELURAHAN],MATCH('KEGIATAN DBMSDA 2022'!K788,[26]!BARU_1[JUDUL],0))</f>
        <v>#REF!</v>
      </c>
      <c r="O788" s="93" t="s">
        <v>822</v>
      </c>
      <c r="P788" s="127" t="s">
        <v>664</v>
      </c>
      <c r="Q788" s="94" t="e">
        <f>#REF!&amp;" "&amp;#REF!</f>
        <v>#REF!</v>
      </c>
      <c r="R788" s="95" t="s">
        <v>66</v>
      </c>
      <c r="S788" s="57"/>
      <c r="T788" s="57">
        <f t="shared" si="188"/>
        <v>100000000</v>
      </c>
      <c r="U788" s="96" t="str">
        <f t="shared" si="193"/>
        <v>PL</v>
      </c>
      <c r="V788" s="57">
        <v>100000000</v>
      </c>
      <c r="W788" s="128" t="s">
        <v>153</v>
      </c>
      <c r="X788" s="129" t="s">
        <v>154</v>
      </c>
      <c r="Y788" s="96" t="s">
        <v>139</v>
      </c>
      <c r="Z788" s="88">
        <v>1</v>
      </c>
      <c r="AA788" s="96"/>
      <c r="AB788" s="57">
        <f t="shared" si="194"/>
        <v>350000</v>
      </c>
      <c r="AC788" s="87">
        <f>IF(AND(T788&gt;1,T788&lt;=200000000),'[26]Data Base PAKAI (INPUT)'!$E$24,IF(AND(T788&gt;200000000),'[26]Data Base PAKAI (INPUT)'!$M$24))</f>
        <v>4</v>
      </c>
      <c r="AD788" s="87">
        <f>IF(AND(T788&gt;1,T788&lt;=200000000),'[26]Data Base PAKAI (INPUT)'!$F$24,IF(AND(T788&gt;200000000,T788&lt;=1000000000),'[26]Data Base PAKAI (INPUT)'!$V$24,IF(AND(T788&gt;1000000000),'[26]Data Base PAKAI (INPUT)'!$Z$24)))</f>
        <v>1</v>
      </c>
      <c r="AE788" s="87">
        <f t="shared" si="195"/>
        <v>600000</v>
      </c>
      <c r="AF788" s="87">
        <f>IF(AND(T788&gt;1,T788&lt;=1000000000),'[26]Data Base PAKAI (INPUT)'!$E$25,IF(AND(T788&gt;1000000000,T788&lt;=5000000000),'[26]Data Base PAKAI (INPUT)'!$Y$25,IF(AND(T788&gt;5000000000,T788&lt;=10000000000),'[26]Data Base PAKAI (INPUT)'!$AG$25)))</f>
        <v>3</v>
      </c>
      <c r="AG788" s="87">
        <f>IF(AND(T788&gt;1,T788&lt;=100000000),'[26]Data Base PAKAI (INPUT)'!$F$25,IF(AND(T788&gt;100000000,T788&lt;=200000000),'[26]Data Base PAKAI (INPUT)'!$J$25,IF(AND(T788&gt;200000000,T788&lt;=250000000),'[26]Data Base PAKAI (INPUT)'!$N$25,IF(AND(T788&gt;250000000,T788&lt;=500000000),'[26]Data Base PAKAI (INPUT)'!$R$25,IF(AND(T788&gt;500000000,T788&lt;=1000000000),'[26]Data Base PAKAI (INPUT)'!$V$25,IF(AND(T788&gt;1000000000,T788&lt;=2500000000),'[26]Data Base PAKAI (INPUT)'!$Z$25,IF(AND(T788&gt;2500000000,T788&lt;=5000000000),'[26]Data Base PAKAI (INPUT)'!$AD$25,IF(AND(T788&gt;5000000000,T788&lt;=10000000000),'[26]Data Base PAKAI (INPUT)'!AH2292))))))))</f>
        <v>3</v>
      </c>
      <c r="AH788" s="87">
        <f t="shared" si="196"/>
        <v>1350000</v>
      </c>
      <c r="AI788" s="87">
        <f t="shared" si="197"/>
        <v>4000000</v>
      </c>
      <c r="AJ788" s="99">
        <f t="shared" si="198"/>
        <v>4000000</v>
      </c>
      <c r="AK788" s="57"/>
      <c r="AL788" s="57">
        <f t="shared" si="199"/>
        <v>89700000</v>
      </c>
    </row>
    <row r="789" spans="1:38" ht="56.25" customHeight="1" thickBot="1" x14ac:dyDescent="0.3">
      <c r="A789" s="90"/>
      <c r="B789" s="90"/>
      <c r="C789" s="90"/>
      <c r="D789" s="90"/>
      <c r="E789" s="90"/>
      <c r="F789" s="90"/>
      <c r="G789" s="91"/>
      <c r="H789" s="91"/>
      <c r="I789" s="92"/>
      <c r="J789" s="110" t="s">
        <v>1412</v>
      </c>
      <c r="K789" s="92" t="s">
        <v>1510</v>
      </c>
      <c r="L789" s="92" t="e">
        <f>INDEX('[26]GELONDONGAN BM POKIR'!$D:$D,MATCH('KEGIATAN DBMSDA 2022'!K789,'[26]GELONDONGAN BM POKIR'!$D:$D,0))</f>
        <v>#N/A</v>
      </c>
      <c r="M789" s="92" t="str">
        <f t="shared" si="192"/>
        <v>Peningkatan Jalan RT 04 RW 08 Kel. Bintara jaya Kec. Bekasi
Barat, Kota Bekasi, Bekasi Barat, Bintarajaya</v>
      </c>
      <c r="N789" s="92" t="e">
        <f>INDEX([26]!BARU_1[KELURAHAN],MATCH('KEGIATAN DBMSDA 2022'!K789,[26]!BARU_1[JUDUL],0))</f>
        <v>#REF!</v>
      </c>
      <c r="O789" s="93" t="s">
        <v>822</v>
      </c>
      <c r="P789" s="127" t="s">
        <v>289</v>
      </c>
      <c r="Q789" s="94" t="e">
        <f>#REF!&amp;" "&amp;#REF!</f>
        <v>#REF!</v>
      </c>
      <c r="R789" s="95" t="s">
        <v>66</v>
      </c>
      <c r="S789" s="57"/>
      <c r="T789" s="57">
        <f t="shared" si="188"/>
        <v>100000000</v>
      </c>
      <c r="U789" s="96" t="str">
        <f t="shared" si="193"/>
        <v>PL</v>
      </c>
      <c r="V789" s="57">
        <v>100000000</v>
      </c>
      <c r="W789" s="128" t="s">
        <v>153</v>
      </c>
      <c r="X789" s="129" t="s">
        <v>154</v>
      </c>
      <c r="Y789" s="96" t="s">
        <v>139</v>
      </c>
      <c r="Z789" s="88">
        <v>1</v>
      </c>
      <c r="AA789" s="96"/>
      <c r="AB789" s="57">
        <f t="shared" si="194"/>
        <v>350000</v>
      </c>
      <c r="AC789" s="87">
        <f>IF(AND(T789&gt;1,T789&lt;=200000000),'[26]Data Base PAKAI (INPUT)'!$E$24,IF(AND(T789&gt;200000000),'[26]Data Base PAKAI (INPUT)'!$M$24))</f>
        <v>4</v>
      </c>
      <c r="AD789" s="87">
        <f>IF(AND(T789&gt;1,T789&lt;=200000000),'[26]Data Base PAKAI (INPUT)'!$F$24,IF(AND(T789&gt;200000000,T789&lt;=1000000000),'[26]Data Base PAKAI (INPUT)'!$V$24,IF(AND(T789&gt;1000000000),'[26]Data Base PAKAI (INPUT)'!$Z$24)))</f>
        <v>1</v>
      </c>
      <c r="AE789" s="87">
        <f t="shared" si="195"/>
        <v>600000</v>
      </c>
      <c r="AF789" s="87">
        <f>IF(AND(T789&gt;1,T789&lt;=1000000000),'[26]Data Base PAKAI (INPUT)'!$E$25,IF(AND(T789&gt;1000000000,T789&lt;=5000000000),'[26]Data Base PAKAI (INPUT)'!$Y$25,IF(AND(T789&gt;5000000000,T789&lt;=10000000000),'[26]Data Base PAKAI (INPUT)'!$AG$25)))</f>
        <v>3</v>
      </c>
      <c r="AG789" s="87">
        <f>IF(AND(T789&gt;1,T789&lt;=100000000),'[26]Data Base PAKAI (INPUT)'!$F$25,IF(AND(T789&gt;100000000,T789&lt;=200000000),'[26]Data Base PAKAI (INPUT)'!$J$25,IF(AND(T789&gt;200000000,T789&lt;=250000000),'[26]Data Base PAKAI (INPUT)'!$N$25,IF(AND(T789&gt;250000000,T789&lt;=500000000),'[26]Data Base PAKAI (INPUT)'!$R$25,IF(AND(T789&gt;500000000,T789&lt;=1000000000),'[26]Data Base PAKAI (INPUT)'!$V$25,IF(AND(T789&gt;1000000000,T789&lt;=2500000000),'[26]Data Base PAKAI (INPUT)'!$Z$25,IF(AND(T789&gt;2500000000,T789&lt;=5000000000),'[26]Data Base PAKAI (INPUT)'!$AD$25,IF(AND(T789&gt;5000000000,T789&lt;=10000000000),'[26]Data Base PAKAI (INPUT)'!AH2293))))))))</f>
        <v>3</v>
      </c>
      <c r="AH789" s="87">
        <f t="shared" si="196"/>
        <v>1350000</v>
      </c>
      <c r="AI789" s="87">
        <f t="shared" si="197"/>
        <v>4000000</v>
      </c>
      <c r="AJ789" s="99">
        <f t="shared" si="198"/>
        <v>4000000</v>
      </c>
      <c r="AK789" s="57"/>
      <c r="AL789" s="57">
        <f t="shared" si="199"/>
        <v>89700000</v>
      </c>
    </row>
    <row r="790" spans="1:38" ht="57.75" thickBot="1" x14ac:dyDescent="0.3">
      <c r="A790" s="90"/>
      <c r="B790" s="90"/>
      <c r="C790" s="90"/>
      <c r="D790" s="90"/>
      <c r="E790" s="90"/>
      <c r="F790" s="90"/>
      <c r="G790" s="91"/>
      <c r="H790" s="91"/>
      <c r="I790" s="92"/>
      <c r="J790" s="110" t="s">
        <v>1412</v>
      </c>
      <c r="K790" s="92" t="s">
        <v>1511</v>
      </c>
      <c r="L790" s="92" t="e">
        <f>INDEX('[26]GELONDONGAN BM POKIR'!$D:$D,MATCH('KEGIATAN DBMSDA 2022'!K790,'[26]GELONDONGAN BM POKIR'!$D:$D,0))</f>
        <v>#N/A</v>
      </c>
      <c r="M790" s="92" t="str">
        <f t="shared" si="192"/>
        <v>Peningkatan Jalan Jalan Bintara I Gang I RT 14 RW 02
Kelurahan Bintara, Kota Bekasi, Bekasi
Barat, Bintara</v>
      </c>
      <c r="N790" s="92" t="e">
        <f>INDEX([26]!BARU_1[KELURAHAN],MATCH('KEGIATAN DBMSDA 2022'!K790,[26]!BARU_1[JUDUL],0))</f>
        <v>#REF!</v>
      </c>
      <c r="O790" s="93" t="s">
        <v>822</v>
      </c>
      <c r="P790" s="127" t="s">
        <v>271</v>
      </c>
      <c r="Q790" s="94" t="e">
        <f>#REF!&amp;" "&amp;#REF!</f>
        <v>#REF!</v>
      </c>
      <c r="R790" s="95" t="s">
        <v>66</v>
      </c>
      <c r="S790" s="57"/>
      <c r="T790" s="57">
        <f t="shared" si="188"/>
        <v>100000000</v>
      </c>
      <c r="U790" s="96" t="str">
        <f t="shared" si="193"/>
        <v>PL</v>
      </c>
      <c r="V790" s="57">
        <v>100000000</v>
      </c>
      <c r="W790" s="128" t="s">
        <v>153</v>
      </c>
      <c r="X790" s="129" t="s">
        <v>154</v>
      </c>
      <c r="Y790" s="96" t="s">
        <v>139</v>
      </c>
      <c r="Z790" s="88">
        <v>1</v>
      </c>
      <c r="AA790" s="96"/>
      <c r="AB790" s="57">
        <f t="shared" si="194"/>
        <v>350000</v>
      </c>
      <c r="AC790" s="87">
        <f>IF(AND(T790&gt;1,T790&lt;=200000000),'[26]Data Base PAKAI (INPUT)'!$E$24,IF(AND(T790&gt;200000000),'[26]Data Base PAKAI (INPUT)'!$M$24))</f>
        <v>4</v>
      </c>
      <c r="AD790" s="87">
        <f>IF(AND(T790&gt;1,T790&lt;=200000000),'[26]Data Base PAKAI (INPUT)'!$F$24,IF(AND(T790&gt;200000000,T790&lt;=1000000000),'[26]Data Base PAKAI (INPUT)'!$V$24,IF(AND(T790&gt;1000000000),'[26]Data Base PAKAI (INPUT)'!$Z$24)))</f>
        <v>1</v>
      </c>
      <c r="AE790" s="87">
        <f t="shared" si="195"/>
        <v>600000</v>
      </c>
      <c r="AF790" s="87">
        <f>IF(AND(T790&gt;1,T790&lt;=1000000000),'[26]Data Base PAKAI (INPUT)'!$E$25,IF(AND(T790&gt;1000000000,T790&lt;=5000000000),'[26]Data Base PAKAI (INPUT)'!$Y$25,IF(AND(T790&gt;5000000000,T790&lt;=10000000000),'[26]Data Base PAKAI (INPUT)'!$AG$25)))</f>
        <v>3</v>
      </c>
      <c r="AG790" s="87">
        <f>IF(AND(T790&gt;1,T790&lt;=100000000),'[26]Data Base PAKAI (INPUT)'!$F$25,IF(AND(T790&gt;100000000,T790&lt;=200000000),'[26]Data Base PAKAI (INPUT)'!$J$25,IF(AND(T790&gt;200000000,T790&lt;=250000000),'[26]Data Base PAKAI (INPUT)'!$N$25,IF(AND(T790&gt;250000000,T790&lt;=500000000),'[26]Data Base PAKAI (INPUT)'!$R$25,IF(AND(T790&gt;500000000,T790&lt;=1000000000),'[26]Data Base PAKAI (INPUT)'!$V$25,IF(AND(T790&gt;1000000000,T790&lt;=2500000000),'[26]Data Base PAKAI (INPUT)'!$Z$25,IF(AND(T790&gt;2500000000,T790&lt;=5000000000),'[26]Data Base PAKAI (INPUT)'!$AD$25,IF(AND(T790&gt;5000000000,T790&lt;=10000000000),'[26]Data Base PAKAI (INPUT)'!AH2294))))))))</f>
        <v>3</v>
      </c>
      <c r="AH790" s="87">
        <f t="shared" si="196"/>
        <v>1350000</v>
      </c>
      <c r="AI790" s="87">
        <f t="shared" si="197"/>
        <v>4000000</v>
      </c>
      <c r="AJ790" s="99">
        <f t="shared" si="198"/>
        <v>4000000</v>
      </c>
      <c r="AK790" s="57"/>
      <c r="AL790" s="57">
        <f t="shared" si="199"/>
        <v>89700000</v>
      </c>
    </row>
    <row r="791" spans="1:38" ht="43.5" thickBot="1" x14ac:dyDescent="0.3">
      <c r="A791" s="90"/>
      <c r="B791" s="90"/>
      <c r="C791" s="90"/>
      <c r="D791" s="90"/>
      <c r="E791" s="90"/>
      <c r="F791" s="90"/>
      <c r="G791" s="91"/>
      <c r="H791" s="91"/>
      <c r="I791" s="92"/>
      <c r="J791" s="110" t="s">
        <v>1412</v>
      </c>
      <c r="K791" s="92" t="s">
        <v>1512</v>
      </c>
      <c r="L791" s="92" t="e">
        <f>INDEX('[26]GELONDONGAN BM POKIR'!$D:$D,MATCH('KEGIATAN DBMSDA 2022'!K791,'[26]GELONDONGAN BM POKIR'!$D:$D,0))</f>
        <v>#N/A</v>
      </c>
      <c r="M791" s="92" t="str">
        <f t="shared" si="192"/>
        <v>Peningkatan Jalan Jalan Bintara I Gang II RT 14 RW 02, Kota
Bekasi, Bekasi Barat, Bintara</v>
      </c>
      <c r="N791" s="92" t="e">
        <f>INDEX([26]!BARU_1[KELURAHAN],MATCH('KEGIATAN DBMSDA 2022'!K791,[26]!BARU_1[JUDUL],0))</f>
        <v>#REF!</v>
      </c>
      <c r="O791" s="93" t="s">
        <v>822</v>
      </c>
      <c r="P791" s="127" t="s">
        <v>944</v>
      </c>
      <c r="Q791" s="94" t="e">
        <f>#REF!&amp;" "&amp;#REF!</f>
        <v>#REF!</v>
      </c>
      <c r="R791" s="95" t="s">
        <v>66</v>
      </c>
      <c r="S791" s="57"/>
      <c r="T791" s="57">
        <f t="shared" si="188"/>
        <v>100000000</v>
      </c>
      <c r="U791" s="96" t="str">
        <f t="shared" si="193"/>
        <v>PL</v>
      </c>
      <c r="V791" s="57">
        <v>100000000</v>
      </c>
      <c r="W791" s="128" t="s">
        <v>153</v>
      </c>
      <c r="X791" s="129" t="s">
        <v>154</v>
      </c>
      <c r="Y791" s="96" t="s">
        <v>139</v>
      </c>
      <c r="Z791" s="88">
        <v>1</v>
      </c>
      <c r="AA791" s="96"/>
      <c r="AB791" s="57">
        <f t="shared" si="194"/>
        <v>350000</v>
      </c>
      <c r="AC791" s="87">
        <f>IF(AND(T791&gt;1,T791&lt;=200000000),'[26]Data Base PAKAI (INPUT)'!$E$24,IF(AND(T791&gt;200000000),'[26]Data Base PAKAI (INPUT)'!$M$24))</f>
        <v>4</v>
      </c>
      <c r="AD791" s="87">
        <f>IF(AND(T791&gt;1,T791&lt;=200000000),'[26]Data Base PAKAI (INPUT)'!$F$24,IF(AND(T791&gt;200000000,T791&lt;=1000000000),'[26]Data Base PAKAI (INPUT)'!$V$24,IF(AND(T791&gt;1000000000),'[26]Data Base PAKAI (INPUT)'!$Z$24)))</f>
        <v>1</v>
      </c>
      <c r="AE791" s="87">
        <f t="shared" si="195"/>
        <v>600000</v>
      </c>
      <c r="AF791" s="87">
        <f>IF(AND(T791&gt;1,T791&lt;=1000000000),'[26]Data Base PAKAI (INPUT)'!$E$25,IF(AND(T791&gt;1000000000,T791&lt;=5000000000),'[26]Data Base PAKAI (INPUT)'!$Y$25,IF(AND(T791&gt;5000000000,T791&lt;=10000000000),'[26]Data Base PAKAI (INPUT)'!$AG$25)))</f>
        <v>3</v>
      </c>
      <c r="AG791" s="87">
        <f>IF(AND(T791&gt;1,T791&lt;=100000000),'[26]Data Base PAKAI (INPUT)'!$F$25,IF(AND(T791&gt;100000000,T791&lt;=200000000),'[26]Data Base PAKAI (INPUT)'!$J$25,IF(AND(T791&gt;200000000,T791&lt;=250000000),'[26]Data Base PAKAI (INPUT)'!$N$25,IF(AND(T791&gt;250000000,T791&lt;=500000000),'[26]Data Base PAKAI (INPUT)'!$R$25,IF(AND(T791&gt;500000000,T791&lt;=1000000000),'[26]Data Base PAKAI (INPUT)'!$V$25,IF(AND(T791&gt;1000000000,T791&lt;=2500000000),'[26]Data Base PAKAI (INPUT)'!$Z$25,IF(AND(T791&gt;2500000000,T791&lt;=5000000000),'[26]Data Base PAKAI (INPUT)'!$AD$25,IF(AND(T791&gt;5000000000,T791&lt;=10000000000),'[26]Data Base PAKAI (INPUT)'!AH2295))))))))</f>
        <v>3</v>
      </c>
      <c r="AH791" s="87">
        <f t="shared" si="196"/>
        <v>1350000</v>
      </c>
      <c r="AI791" s="87">
        <f t="shared" si="197"/>
        <v>4000000</v>
      </c>
      <c r="AJ791" s="99">
        <f t="shared" si="198"/>
        <v>4000000</v>
      </c>
      <c r="AK791" s="57"/>
      <c r="AL791" s="57">
        <f t="shared" si="199"/>
        <v>89700000</v>
      </c>
    </row>
    <row r="792" spans="1:38" ht="43.5" thickBot="1" x14ac:dyDescent="0.3">
      <c r="A792" s="90"/>
      <c r="B792" s="90"/>
      <c r="C792" s="90"/>
      <c r="D792" s="90"/>
      <c r="E792" s="90"/>
      <c r="F792" s="90"/>
      <c r="G792" s="91"/>
      <c r="H792" s="91"/>
      <c r="I792" s="92"/>
      <c r="J792" s="110" t="s">
        <v>1412</v>
      </c>
      <c r="K792" s="92" t="s">
        <v>1513</v>
      </c>
      <c r="L792" s="92" t="e">
        <f>INDEX('[26]GELONDONGAN BM POKIR'!$D:$D,MATCH('KEGIATAN DBMSDA 2022'!K792,'[26]GELONDONGAN BM POKIR'!$D:$D,0))</f>
        <v>#N/A</v>
      </c>
      <c r="M792" s="92" t="str">
        <f t="shared" si="192"/>
        <v>Peningkatan Jalan Jalan Bintara I Gang  IV RT 14 RW 02, Kota Bekasi, Bekasi Barat, Bintara</v>
      </c>
      <c r="N792" s="92" t="e">
        <f>INDEX([26]!BARU_1[KELURAHAN],MATCH('KEGIATAN DBMSDA 2022'!K792,[26]!BARU_1[JUDUL],0))</f>
        <v>#REF!</v>
      </c>
      <c r="O792" s="93" t="s">
        <v>822</v>
      </c>
      <c r="P792" s="127" t="s">
        <v>944</v>
      </c>
      <c r="Q792" s="94" t="e">
        <f>#REF!&amp;" "&amp;#REF!</f>
        <v>#REF!</v>
      </c>
      <c r="R792" s="95" t="s">
        <v>66</v>
      </c>
      <c r="S792" s="57"/>
      <c r="T792" s="57">
        <f t="shared" ref="T792:T855" si="200">V792+S792</f>
        <v>100000000</v>
      </c>
      <c r="U792" s="96" t="str">
        <f t="shared" si="193"/>
        <v>PL</v>
      </c>
      <c r="V792" s="57">
        <v>100000000</v>
      </c>
      <c r="W792" s="128" t="s">
        <v>153</v>
      </c>
      <c r="X792" s="129" t="s">
        <v>154</v>
      </c>
      <c r="Y792" s="96" t="s">
        <v>139</v>
      </c>
      <c r="Z792" s="88">
        <v>1</v>
      </c>
      <c r="AA792" s="96"/>
      <c r="AB792" s="57">
        <f t="shared" si="194"/>
        <v>350000</v>
      </c>
      <c r="AC792" s="87">
        <f>IF(AND(T792&gt;1,T792&lt;=200000000),'[26]Data Base PAKAI (INPUT)'!$E$24,IF(AND(T792&gt;200000000),'[26]Data Base PAKAI (INPUT)'!$M$24))</f>
        <v>4</v>
      </c>
      <c r="AD792" s="87">
        <f>IF(AND(T792&gt;1,T792&lt;=200000000),'[26]Data Base PAKAI (INPUT)'!$F$24,IF(AND(T792&gt;200000000,T792&lt;=1000000000),'[26]Data Base PAKAI (INPUT)'!$V$24,IF(AND(T792&gt;1000000000),'[26]Data Base PAKAI (INPUT)'!$Z$24)))</f>
        <v>1</v>
      </c>
      <c r="AE792" s="87">
        <f t="shared" si="195"/>
        <v>600000</v>
      </c>
      <c r="AF792" s="87">
        <f>IF(AND(T792&gt;1,T792&lt;=1000000000),'[26]Data Base PAKAI (INPUT)'!$E$25,IF(AND(T792&gt;1000000000,T792&lt;=5000000000),'[26]Data Base PAKAI (INPUT)'!$Y$25,IF(AND(T792&gt;5000000000,T792&lt;=10000000000),'[26]Data Base PAKAI (INPUT)'!$AG$25)))</f>
        <v>3</v>
      </c>
      <c r="AG792" s="87">
        <f>IF(AND(T792&gt;1,T792&lt;=100000000),'[26]Data Base PAKAI (INPUT)'!$F$25,IF(AND(T792&gt;100000000,T792&lt;=200000000),'[26]Data Base PAKAI (INPUT)'!$J$25,IF(AND(T792&gt;200000000,T792&lt;=250000000),'[26]Data Base PAKAI (INPUT)'!$N$25,IF(AND(T792&gt;250000000,T792&lt;=500000000),'[26]Data Base PAKAI (INPUT)'!$R$25,IF(AND(T792&gt;500000000,T792&lt;=1000000000),'[26]Data Base PAKAI (INPUT)'!$V$25,IF(AND(T792&gt;1000000000,T792&lt;=2500000000),'[26]Data Base PAKAI (INPUT)'!$Z$25,IF(AND(T792&gt;2500000000,T792&lt;=5000000000),'[26]Data Base PAKAI (INPUT)'!$AD$25,IF(AND(T792&gt;5000000000,T792&lt;=10000000000),'[26]Data Base PAKAI (INPUT)'!AH2296))))))))</f>
        <v>3</v>
      </c>
      <c r="AH792" s="87">
        <f t="shared" si="196"/>
        <v>1350000</v>
      </c>
      <c r="AI792" s="87">
        <f t="shared" si="197"/>
        <v>4000000</v>
      </c>
      <c r="AJ792" s="99">
        <f t="shared" si="198"/>
        <v>4000000</v>
      </c>
      <c r="AK792" s="57"/>
      <c r="AL792" s="57">
        <f t="shared" si="199"/>
        <v>89700000</v>
      </c>
    </row>
    <row r="793" spans="1:38" ht="43.5" thickBot="1" x14ac:dyDescent="0.3">
      <c r="A793" s="90"/>
      <c r="B793" s="90"/>
      <c r="C793" s="90"/>
      <c r="D793" s="90"/>
      <c r="E793" s="90"/>
      <c r="F793" s="90"/>
      <c r="G793" s="91"/>
      <c r="H793" s="91"/>
      <c r="I793" s="92"/>
      <c r="J793" s="110" t="s">
        <v>1412</v>
      </c>
      <c r="K793" s="92" t="s">
        <v>1514</v>
      </c>
      <c r="L793" s="92" t="e">
        <f>INDEX('[26]GELONDONGAN BM POKIR'!$D:$D,MATCH('KEGIATAN DBMSDA 2022'!K793,'[26]GELONDONGAN BM POKIR'!$D:$D,0))</f>
        <v>#N/A</v>
      </c>
      <c r="M793" s="92" t="str">
        <f t="shared" si="192"/>
        <v>Peningkatan Jalan Jalan Bintara I Gang V RT 14 RW 02, Kota
Bekasi, Bekasi Barat, Bintara</v>
      </c>
      <c r="N793" s="92" t="e">
        <f>INDEX([26]!BARU_1[KELURAHAN],MATCH('KEGIATAN DBMSDA 2022'!K793,[26]!BARU_1[JUDUL],0))</f>
        <v>#REF!</v>
      </c>
      <c r="O793" s="93" t="s">
        <v>822</v>
      </c>
      <c r="P793" s="127" t="s">
        <v>271</v>
      </c>
      <c r="Q793" s="94" t="e">
        <f>#REF!&amp;" "&amp;#REF!</f>
        <v>#REF!</v>
      </c>
      <c r="R793" s="95" t="s">
        <v>66</v>
      </c>
      <c r="S793" s="57"/>
      <c r="T793" s="57">
        <f t="shared" si="200"/>
        <v>100000000</v>
      </c>
      <c r="U793" s="96" t="str">
        <f t="shared" si="193"/>
        <v>PL</v>
      </c>
      <c r="V793" s="57">
        <v>100000000</v>
      </c>
      <c r="W793" s="128" t="s">
        <v>153</v>
      </c>
      <c r="X793" s="129" t="s">
        <v>154</v>
      </c>
      <c r="Y793" s="96" t="s">
        <v>139</v>
      </c>
      <c r="Z793" s="88">
        <v>1</v>
      </c>
      <c r="AA793" s="96"/>
      <c r="AB793" s="57">
        <f t="shared" si="194"/>
        <v>350000</v>
      </c>
      <c r="AC793" s="87">
        <f>IF(AND(T793&gt;1,T793&lt;=200000000),'[26]Data Base PAKAI (INPUT)'!$E$24,IF(AND(T793&gt;200000000),'[26]Data Base PAKAI (INPUT)'!$M$24))</f>
        <v>4</v>
      </c>
      <c r="AD793" s="87">
        <f>IF(AND(T793&gt;1,T793&lt;=200000000),'[26]Data Base PAKAI (INPUT)'!$F$24,IF(AND(T793&gt;200000000,T793&lt;=1000000000),'[26]Data Base PAKAI (INPUT)'!$V$24,IF(AND(T793&gt;1000000000),'[26]Data Base PAKAI (INPUT)'!$Z$24)))</f>
        <v>1</v>
      </c>
      <c r="AE793" s="87">
        <f t="shared" si="195"/>
        <v>600000</v>
      </c>
      <c r="AF793" s="87">
        <f>IF(AND(T793&gt;1,T793&lt;=1000000000),'[26]Data Base PAKAI (INPUT)'!$E$25,IF(AND(T793&gt;1000000000,T793&lt;=5000000000),'[26]Data Base PAKAI (INPUT)'!$Y$25,IF(AND(T793&gt;5000000000,T793&lt;=10000000000),'[26]Data Base PAKAI (INPUT)'!$AG$25)))</f>
        <v>3</v>
      </c>
      <c r="AG793" s="87">
        <f>IF(AND(T793&gt;1,T793&lt;=100000000),'[26]Data Base PAKAI (INPUT)'!$F$25,IF(AND(T793&gt;100000000,T793&lt;=200000000),'[26]Data Base PAKAI (INPUT)'!$J$25,IF(AND(T793&gt;200000000,T793&lt;=250000000),'[26]Data Base PAKAI (INPUT)'!$N$25,IF(AND(T793&gt;250000000,T793&lt;=500000000),'[26]Data Base PAKAI (INPUT)'!$R$25,IF(AND(T793&gt;500000000,T793&lt;=1000000000),'[26]Data Base PAKAI (INPUT)'!$V$25,IF(AND(T793&gt;1000000000,T793&lt;=2500000000),'[26]Data Base PAKAI (INPUT)'!$Z$25,IF(AND(T793&gt;2500000000,T793&lt;=5000000000),'[26]Data Base PAKAI (INPUT)'!$AD$25,IF(AND(T793&gt;5000000000,T793&lt;=10000000000),'[26]Data Base PAKAI (INPUT)'!AH2297))))))))</f>
        <v>3</v>
      </c>
      <c r="AH793" s="87">
        <f t="shared" si="196"/>
        <v>1350000</v>
      </c>
      <c r="AI793" s="87">
        <f t="shared" si="197"/>
        <v>4000000</v>
      </c>
      <c r="AJ793" s="99">
        <f t="shared" si="198"/>
        <v>4000000</v>
      </c>
      <c r="AK793" s="57"/>
      <c r="AL793" s="57">
        <f t="shared" si="199"/>
        <v>89700000</v>
      </c>
    </row>
    <row r="794" spans="1:38" ht="43.5" thickBot="1" x14ac:dyDescent="0.3">
      <c r="A794" s="90"/>
      <c r="B794" s="90"/>
      <c r="C794" s="90"/>
      <c r="D794" s="90"/>
      <c r="E794" s="90"/>
      <c r="F794" s="90"/>
      <c r="G794" s="91"/>
      <c r="H794" s="91"/>
      <c r="I794" s="92"/>
      <c r="J794" s="110" t="s">
        <v>1412</v>
      </c>
      <c r="K794" s="92" t="s">
        <v>1515</v>
      </c>
      <c r="L794" s="92" t="e">
        <f>INDEX('[26]GELONDONGAN BM POKIR'!$D:$D,MATCH('KEGIATAN DBMSDA 2022'!K794,'[26]GELONDONGAN BM POKIR'!$D:$D,0))</f>
        <v>#N/A</v>
      </c>
      <c r="M794" s="92" t="str">
        <f t="shared" si="192"/>
        <v>Peningkatan Jalan Jalan Bintara I Gang X RT 14 RW 02, Kota
Bekasi, Bekasi Barat, Bintara</v>
      </c>
      <c r="N794" s="92" t="e">
        <f>INDEX([26]!BARU_1[KELURAHAN],MATCH('KEGIATAN DBMSDA 2022'!K794,[26]!BARU_1[JUDUL],0))</f>
        <v>#REF!</v>
      </c>
      <c r="O794" s="93" t="s">
        <v>822</v>
      </c>
      <c r="P794" s="127" t="s">
        <v>664</v>
      </c>
      <c r="Q794" s="94" t="e">
        <f>#REF!&amp;" "&amp;#REF!</f>
        <v>#REF!</v>
      </c>
      <c r="R794" s="95" t="s">
        <v>66</v>
      </c>
      <c r="S794" s="57"/>
      <c r="T794" s="57">
        <f t="shared" si="200"/>
        <v>100000000</v>
      </c>
      <c r="U794" s="96" t="str">
        <f t="shared" si="193"/>
        <v>PL</v>
      </c>
      <c r="V794" s="57">
        <v>100000000</v>
      </c>
      <c r="W794" s="128" t="s">
        <v>153</v>
      </c>
      <c r="X794" s="129" t="s">
        <v>154</v>
      </c>
      <c r="Y794" s="96" t="s">
        <v>139</v>
      </c>
      <c r="Z794" s="88">
        <v>1</v>
      </c>
      <c r="AA794" s="96"/>
      <c r="AB794" s="57">
        <f t="shared" si="194"/>
        <v>350000</v>
      </c>
      <c r="AC794" s="87">
        <f>IF(AND(T794&gt;1,T794&lt;=200000000),'[26]Data Base PAKAI (INPUT)'!$E$24,IF(AND(T794&gt;200000000),'[26]Data Base PAKAI (INPUT)'!$M$24))</f>
        <v>4</v>
      </c>
      <c r="AD794" s="87">
        <f>IF(AND(T794&gt;1,T794&lt;=200000000),'[26]Data Base PAKAI (INPUT)'!$F$24,IF(AND(T794&gt;200000000,T794&lt;=1000000000),'[26]Data Base PAKAI (INPUT)'!$V$24,IF(AND(T794&gt;1000000000),'[26]Data Base PAKAI (INPUT)'!$Z$24)))</f>
        <v>1</v>
      </c>
      <c r="AE794" s="87">
        <f t="shared" si="195"/>
        <v>600000</v>
      </c>
      <c r="AF794" s="87">
        <f>IF(AND(T794&gt;1,T794&lt;=1000000000),'[26]Data Base PAKAI (INPUT)'!$E$25,IF(AND(T794&gt;1000000000,T794&lt;=5000000000),'[26]Data Base PAKAI (INPUT)'!$Y$25,IF(AND(T794&gt;5000000000,T794&lt;=10000000000),'[26]Data Base PAKAI (INPUT)'!$AG$25)))</f>
        <v>3</v>
      </c>
      <c r="AG794" s="87">
        <f>IF(AND(T794&gt;1,T794&lt;=100000000),'[26]Data Base PAKAI (INPUT)'!$F$25,IF(AND(T794&gt;100000000,T794&lt;=200000000),'[26]Data Base PAKAI (INPUT)'!$J$25,IF(AND(T794&gt;200000000,T794&lt;=250000000),'[26]Data Base PAKAI (INPUT)'!$N$25,IF(AND(T794&gt;250000000,T794&lt;=500000000),'[26]Data Base PAKAI (INPUT)'!$R$25,IF(AND(T794&gt;500000000,T794&lt;=1000000000),'[26]Data Base PAKAI (INPUT)'!$V$25,IF(AND(T794&gt;1000000000,T794&lt;=2500000000),'[26]Data Base PAKAI (INPUT)'!$Z$25,IF(AND(T794&gt;2500000000,T794&lt;=5000000000),'[26]Data Base PAKAI (INPUT)'!$AD$25,IF(AND(T794&gt;5000000000,T794&lt;=10000000000),'[26]Data Base PAKAI (INPUT)'!AH2298))))))))</f>
        <v>3</v>
      </c>
      <c r="AH794" s="87">
        <f t="shared" si="196"/>
        <v>1350000</v>
      </c>
      <c r="AI794" s="87">
        <f t="shared" si="197"/>
        <v>4000000</v>
      </c>
      <c r="AJ794" s="99">
        <f t="shared" si="198"/>
        <v>4000000</v>
      </c>
      <c r="AK794" s="57"/>
      <c r="AL794" s="57">
        <f t="shared" si="199"/>
        <v>89700000</v>
      </c>
    </row>
    <row r="795" spans="1:38" ht="43.5" thickBot="1" x14ac:dyDescent="0.3">
      <c r="A795" s="90"/>
      <c r="B795" s="90"/>
      <c r="C795" s="90"/>
      <c r="D795" s="90"/>
      <c r="E795" s="90"/>
      <c r="F795" s="90"/>
      <c r="G795" s="91"/>
      <c r="H795" s="91"/>
      <c r="I795" s="92"/>
      <c r="J795" s="110" t="s">
        <v>1412</v>
      </c>
      <c r="K795" s="92" t="s">
        <v>1516</v>
      </c>
      <c r="L795" s="92" t="e">
        <f>INDEX('[26]GELONDONGAN BM POKIR'!$D:$D,MATCH('KEGIATAN DBMSDA 2022'!K795,'[26]GELONDONGAN BM POKIR'!$D:$D,0))</f>
        <v>#N/A</v>
      </c>
      <c r="M795" s="92" t="str">
        <f t="shared" si="192"/>
        <v>Peningkatan Jalan Jalan titian Indah  utama Rt 04 Rw 11 ), Kota Bekasi, Medansatria, Kalibaru</v>
      </c>
      <c r="N795" s="92" t="e">
        <f>INDEX([26]!BARU_1[KELURAHAN],MATCH('KEGIATAN DBMSDA 2022'!K795,[26]!BARU_1[JUDUL],0))</f>
        <v>#REF!</v>
      </c>
      <c r="O795" s="93" t="s">
        <v>1840</v>
      </c>
      <c r="P795" s="127" t="s">
        <v>889</v>
      </c>
      <c r="Q795" s="94" t="e">
        <f>#REF!&amp;" "&amp;#REF!</f>
        <v>#REF!</v>
      </c>
      <c r="R795" s="95" t="s">
        <v>66</v>
      </c>
      <c r="S795" s="57"/>
      <c r="T795" s="57">
        <f t="shared" si="200"/>
        <v>100000000</v>
      </c>
      <c r="U795" s="96" t="str">
        <f t="shared" si="193"/>
        <v>PL</v>
      </c>
      <c r="V795" s="57">
        <v>100000000</v>
      </c>
      <c r="W795" s="128" t="s">
        <v>153</v>
      </c>
      <c r="X795" s="129" t="s">
        <v>154</v>
      </c>
      <c r="Y795" s="96" t="s">
        <v>139</v>
      </c>
      <c r="Z795" s="88">
        <v>1</v>
      </c>
      <c r="AA795" s="96"/>
      <c r="AB795" s="57">
        <f t="shared" si="194"/>
        <v>350000</v>
      </c>
      <c r="AC795" s="87">
        <f>IF(AND(T795&gt;1,T795&lt;=200000000),'[26]Data Base PAKAI (INPUT)'!$E$24,IF(AND(T795&gt;200000000),'[26]Data Base PAKAI (INPUT)'!$M$24))</f>
        <v>4</v>
      </c>
      <c r="AD795" s="87">
        <f>IF(AND(T795&gt;1,T795&lt;=200000000),'[26]Data Base PAKAI (INPUT)'!$F$24,IF(AND(T795&gt;200000000,T795&lt;=1000000000),'[26]Data Base PAKAI (INPUT)'!$V$24,IF(AND(T795&gt;1000000000),'[26]Data Base PAKAI (INPUT)'!$Z$24)))</f>
        <v>1</v>
      </c>
      <c r="AE795" s="87">
        <f t="shared" si="195"/>
        <v>600000</v>
      </c>
      <c r="AF795" s="87">
        <f>IF(AND(T795&gt;1,T795&lt;=1000000000),'[26]Data Base PAKAI (INPUT)'!$E$25,IF(AND(T795&gt;1000000000,T795&lt;=5000000000),'[26]Data Base PAKAI (INPUT)'!$Y$25,IF(AND(T795&gt;5000000000,T795&lt;=10000000000),'[26]Data Base PAKAI (INPUT)'!$AG$25)))</f>
        <v>3</v>
      </c>
      <c r="AG795" s="87">
        <f>IF(AND(T795&gt;1,T795&lt;=100000000),'[26]Data Base PAKAI (INPUT)'!$F$25,IF(AND(T795&gt;100000000,T795&lt;=200000000),'[26]Data Base PAKAI (INPUT)'!$J$25,IF(AND(T795&gt;200000000,T795&lt;=250000000),'[26]Data Base PAKAI (INPUT)'!$N$25,IF(AND(T795&gt;250000000,T795&lt;=500000000),'[26]Data Base PAKAI (INPUT)'!$R$25,IF(AND(T795&gt;500000000,T795&lt;=1000000000),'[26]Data Base PAKAI (INPUT)'!$V$25,IF(AND(T795&gt;1000000000,T795&lt;=2500000000),'[26]Data Base PAKAI (INPUT)'!$Z$25,IF(AND(T795&gt;2500000000,T795&lt;=5000000000),'[26]Data Base PAKAI (INPUT)'!$AD$25,IF(AND(T795&gt;5000000000,T795&lt;=10000000000),'[26]Data Base PAKAI (INPUT)'!AH2299))))))))</f>
        <v>3</v>
      </c>
      <c r="AH795" s="87">
        <f t="shared" si="196"/>
        <v>1350000</v>
      </c>
      <c r="AI795" s="87">
        <f t="shared" si="197"/>
        <v>4000000</v>
      </c>
      <c r="AJ795" s="99">
        <f t="shared" si="198"/>
        <v>4000000</v>
      </c>
      <c r="AK795" s="57"/>
      <c r="AL795" s="57">
        <f t="shared" si="199"/>
        <v>89700000</v>
      </c>
    </row>
    <row r="796" spans="1:38" ht="43.5" thickBot="1" x14ac:dyDescent="0.3">
      <c r="A796" s="90"/>
      <c r="B796" s="90"/>
      <c r="C796" s="90"/>
      <c r="D796" s="90"/>
      <c r="E796" s="90"/>
      <c r="F796" s="90"/>
      <c r="G796" s="91"/>
      <c r="H796" s="91"/>
      <c r="I796" s="92"/>
      <c r="J796" s="110" t="s">
        <v>1412</v>
      </c>
      <c r="K796" s="92" t="s">
        <v>1517</v>
      </c>
      <c r="L796" s="92" t="e">
        <f>INDEX('[26]GELONDONGAN BM POKIR'!$D:$D,MATCH('KEGIATAN DBMSDA 2022'!K796,'[26]GELONDONGAN BM POKIR'!$D:$D,0))</f>
        <v>#N/A</v>
      </c>
      <c r="M796" s="92" t="str">
        <f t="shared" si="192"/>
        <v>Peningkatan Jalan RT 20 RW 02, Kota Bekasi, Bekasi Barat, Bintara</v>
      </c>
      <c r="N796" s="92" t="e">
        <f>INDEX([26]!BARU_1[KELURAHAN],MATCH('KEGIATAN DBMSDA 2022'!K796,[26]!BARU_1[JUDUL],0))</f>
        <v>#REF!</v>
      </c>
      <c r="O796" s="93" t="s">
        <v>822</v>
      </c>
      <c r="P796" s="127" t="s">
        <v>664</v>
      </c>
      <c r="Q796" s="94" t="e">
        <f>#REF!&amp;" "&amp;#REF!</f>
        <v>#REF!</v>
      </c>
      <c r="R796" s="95" t="s">
        <v>66</v>
      </c>
      <c r="S796" s="57"/>
      <c r="T796" s="57">
        <f t="shared" si="200"/>
        <v>100000000</v>
      </c>
      <c r="U796" s="96" t="str">
        <f t="shared" si="193"/>
        <v>PL</v>
      </c>
      <c r="V796" s="57">
        <v>100000000</v>
      </c>
      <c r="W796" s="128" t="s">
        <v>153</v>
      </c>
      <c r="X796" s="129" t="s">
        <v>154</v>
      </c>
      <c r="Y796" s="96" t="s">
        <v>139</v>
      </c>
      <c r="Z796" s="88">
        <v>1</v>
      </c>
      <c r="AA796" s="96"/>
      <c r="AB796" s="57">
        <f t="shared" si="194"/>
        <v>350000</v>
      </c>
      <c r="AC796" s="87">
        <f>IF(AND(T796&gt;1,T796&lt;=200000000),'[26]Data Base PAKAI (INPUT)'!$E$24,IF(AND(T796&gt;200000000),'[26]Data Base PAKAI (INPUT)'!$M$24))</f>
        <v>4</v>
      </c>
      <c r="AD796" s="87">
        <f>IF(AND(T796&gt;1,T796&lt;=200000000),'[26]Data Base PAKAI (INPUT)'!$F$24,IF(AND(T796&gt;200000000,T796&lt;=1000000000),'[26]Data Base PAKAI (INPUT)'!$V$24,IF(AND(T796&gt;1000000000),'[26]Data Base PAKAI (INPUT)'!$Z$24)))</f>
        <v>1</v>
      </c>
      <c r="AE796" s="87">
        <f t="shared" si="195"/>
        <v>600000</v>
      </c>
      <c r="AF796" s="87">
        <f>IF(AND(T796&gt;1,T796&lt;=1000000000),'[26]Data Base PAKAI (INPUT)'!$E$25,IF(AND(T796&gt;1000000000,T796&lt;=5000000000),'[26]Data Base PAKAI (INPUT)'!$Y$25,IF(AND(T796&gt;5000000000,T796&lt;=10000000000),'[26]Data Base PAKAI (INPUT)'!$AG$25)))</f>
        <v>3</v>
      </c>
      <c r="AG796" s="87">
        <f>IF(AND(T796&gt;1,T796&lt;=100000000),'[26]Data Base PAKAI (INPUT)'!$F$25,IF(AND(T796&gt;100000000,T796&lt;=200000000),'[26]Data Base PAKAI (INPUT)'!$J$25,IF(AND(T796&gt;200000000,T796&lt;=250000000),'[26]Data Base PAKAI (INPUT)'!$N$25,IF(AND(T796&gt;250000000,T796&lt;=500000000),'[26]Data Base PAKAI (INPUT)'!$R$25,IF(AND(T796&gt;500000000,T796&lt;=1000000000),'[26]Data Base PAKAI (INPUT)'!$V$25,IF(AND(T796&gt;1000000000,T796&lt;=2500000000),'[26]Data Base PAKAI (INPUT)'!$Z$25,IF(AND(T796&gt;2500000000,T796&lt;=5000000000),'[26]Data Base PAKAI (INPUT)'!$AD$25,IF(AND(T796&gt;5000000000,T796&lt;=10000000000),'[26]Data Base PAKAI (INPUT)'!AH2300))))))))</f>
        <v>3</v>
      </c>
      <c r="AH796" s="87">
        <f t="shared" si="196"/>
        <v>1350000</v>
      </c>
      <c r="AI796" s="87">
        <f t="shared" si="197"/>
        <v>4000000</v>
      </c>
      <c r="AJ796" s="99">
        <f t="shared" si="198"/>
        <v>4000000</v>
      </c>
      <c r="AK796" s="57"/>
      <c r="AL796" s="57">
        <f t="shared" si="199"/>
        <v>89700000</v>
      </c>
    </row>
    <row r="797" spans="1:38" ht="43.5" thickBot="1" x14ac:dyDescent="0.3">
      <c r="A797" s="90"/>
      <c r="B797" s="90"/>
      <c r="C797" s="90"/>
      <c r="D797" s="90"/>
      <c r="E797" s="90"/>
      <c r="F797" s="90"/>
      <c r="G797" s="91"/>
      <c r="H797" s="91"/>
      <c r="I797" s="92"/>
      <c r="J797" s="151" t="s">
        <v>1412</v>
      </c>
      <c r="K797" s="92" t="s">
        <v>1518</v>
      </c>
      <c r="L797" s="92" t="e">
        <f>INDEX('[26]GELONDONGAN BM POKIR'!$D:$D,MATCH('KEGIATAN DBMSDA 2022'!K797,'[26]GELONDONGAN BM POKIR'!$D:$D,0))</f>
        <v>#N/A</v>
      </c>
      <c r="M797" s="92" t="str">
        <f t="shared" si="192"/>
        <v>Peningkatan Jalan RT 03 RW 02, Kota Bekasi, Bekasi Barat, Bintara</v>
      </c>
      <c r="N797" s="92" t="e">
        <f>INDEX([26]!BARU_1[KELURAHAN],MATCH('KEGIATAN DBMSDA 2022'!K797,[26]!BARU_1[JUDUL],0))</f>
        <v>#REF!</v>
      </c>
      <c r="O797" s="93" t="s">
        <v>822</v>
      </c>
      <c r="P797" s="127" t="s">
        <v>302</v>
      </c>
      <c r="Q797" s="94" t="e">
        <f>#REF!&amp;" "&amp;#REF!</f>
        <v>#REF!</v>
      </c>
      <c r="R797" s="95" t="s">
        <v>66</v>
      </c>
      <c r="S797" s="57"/>
      <c r="T797" s="57">
        <f t="shared" si="200"/>
        <v>100000000</v>
      </c>
      <c r="U797" s="96" t="str">
        <f t="shared" si="193"/>
        <v>PL</v>
      </c>
      <c r="V797" s="57">
        <v>100000000</v>
      </c>
      <c r="W797" s="128" t="s">
        <v>153</v>
      </c>
      <c r="X797" s="129" t="s">
        <v>154</v>
      </c>
      <c r="Y797" s="96" t="s">
        <v>139</v>
      </c>
      <c r="Z797" s="88">
        <v>1</v>
      </c>
      <c r="AA797" s="96"/>
      <c r="AB797" s="57">
        <f t="shared" si="194"/>
        <v>350000</v>
      </c>
      <c r="AC797" s="87">
        <f>IF(AND(T797&gt;1,T797&lt;=200000000),'[26]Data Base PAKAI (INPUT)'!$E$24,IF(AND(T797&gt;200000000),'[26]Data Base PAKAI (INPUT)'!$M$24))</f>
        <v>4</v>
      </c>
      <c r="AD797" s="87">
        <f>IF(AND(T797&gt;1,T797&lt;=200000000),'[26]Data Base PAKAI (INPUT)'!$F$24,IF(AND(T797&gt;200000000,T797&lt;=1000000000),'[26]Data Base PAKAI (INPUT)'!$V$24,IF(AND(T797&gt;1000000000),'[26]Data Base PAKAI (INPUT)'!$Z$24)))</f>
        <v>1</v>
      </c>
      <c r="AE797" s="87">
        <f t="shared" si="195"/>
        <v>600000</v>
      </c>
      <c r="AF797" s="87">
        <f>IF(AND(T797&gt;1,T797&lt;=1000000000),'[26]Data Base PAKAI (INPUT)'!$E$25,IF(AND(T797&gt;1000000000,T797&lt;=5000000000),'[26]Data Base PAKAI (INPUT)'!$Y$25,IF(AND(T797&gt;5000000000,T797&lt;=10000000000),'[26]Data Base PAKAI (INPUT)'!$AG$25)))</f>
        <v>3</v>
      </c>
      <c r="AG797" s="87">
        <f>IF(AND(T797&gt;1,T797&lt;=100000000),'[26]Data Base PAKAI (INPUT)'!$F$25,IF(AND(T797&gt;100000000,T797&lt;=200000000),'[26]Data Base PAKAI (INPUT)'!$J$25,IF(AND(T797&gt;200000000,T797&lt;=250000000),'[26]Data Base PAKAI (INPUT)'!$N$25,IF(AND(T797&gt;250000000,T797&lt;=500000000),'[26]Data Base PAKAI (INPUT)'!$R$25,IF(AND(T797&gt;500000000,T797&lt;=1000000000),'[26]Data Base PAKAI (INPUT)'!$V$25,IF(AND(T797&gt;1000000000,T797&lt;=2500000000),'[26]Data Base PAKAI (INPUT)'!$Z$25,IF(AND(T797&gt;2500000000,T797&lt;=5000000000),'[26]Data Base PAKAI (INPUT)'!$AD$25,IF(AND(T797&gt;5000000000,T797&lt;=10000000000),'[26]Data Base PAKAI (INPUT)'!AH2301))))))))</f>
        <v>3</v>
      </c>
      <c r="AH797" s="87">
        <f t="shared" si="196"/>
        <v>1350000</v>
      </c>
      <c r="AI797" s="87">
        <f t="shared" si="197"/>
        <v>4000000</v>
      </c>
      <c r="AJ797" s="99">
        <f t="shared" si="198"/>
        <v>4000000</v>
      </c>
      <c r="AK797" s="57"/>
      <c r="AL797" s="57">
        <f t="shared" si="199"/>
        <v>89700000</v>
      </c>
    </row>
    <row r="798" spans="1:38" ht="43.5" thickBot="1" x14ac:dyDescent="0.3">
      <c r="A798" s="90"/>
      <c r="B798" s="90"/>
      <c r="C798" s="90"/>
      <c r="D798" s="90"/>
      <c r="E798" s="90"/>
      <c r="F798" s="90"/>
      <c r="G798" s="91"/>
      <c r="H798" s="91"/>
      <c r="I798" s="92"/>
      <c r="J798" s="151" t="s">
        <v>1412</v>
      </c>
      <c r="K798" s="92" t="s">
        <v>1519</v>
      </c>
      <c r="L798" s="92" t="e">
        <f>INDEX('[26]GELONDONGAN BM POKIR'!$D:$D,MATCH('KEGIATAN DBMSDA 2022'!K798,'[26]GELONDONGAN BM POKIR'!$D:$D,0))</f>
        <v>#N/A</v>
      </c>
      <c r="M798" s="92" t="str">
        <f t="shared" si="192"/>
        <v>Peningkatan Jalan di gang H. Maruf RT 011 RW 02, Kota
Bekasi, Bekasi Barat, Bintara</v>
      </c>
      <c r="N798" s="92" t="e">
        <f>INDEX([26]!BARU_1[KELURAHAN],MATCH('KEGIATAN DBMSDA 2022'!K798,[26]!BARU_1[JUDUL],0))</f>
        <v>#REF!</v>
      </c>
      <c r="O798" s="93" t="s">
        <v>822</v>
      </c>
      <c r="P798" s="127" t="s">
        <v>271</v>
      </c>
      <c r="Q798" s="94" t="e">
        <f>#REF!&amp;" "&amp;#REF!</f>
        <v>#REF!</v>
      </c>
      <c r="R798" s="95" t="s">
        <v>66</v>
      </c>
      <c r="S798" s="57"/>
      <c r="T798" s="57">
        <f t="shared" si="200"/>
        <v>100000000</v>
      </c>
      <c r="U798" s="96" t="str">
        <f t="shared" si="193"/>
        <v>PL</v>
      </c>
      <c r="V798" s="57">
        <v>100000000</v>
      </c>
      <c r="W798" s="128" t="s">
        <v>153</v>
      </c>
      <c r="X798" s="129" t="s">
        <v>154</v>
      </c>
      <c r="Y798" s="96" t="s">
        <v>139</v>
      </c>
      <c r="Z798" s="88">
        <v>1</v>
      </c>
      <c r="AA798" s="96"/>
      <c r="AB798" s="57">
        <f t="shared" si="194"/>
        <v>350000</v>
      </c>
      <c r="AC798" s="87">
        <f>IF(AND(T798&gt;1,T798&lt;=200000000),'[26]Data Base PAKAI (INPUT)'!$E$24,IF(AND(T798&gt;200000000),'[26]Data Base PAKAI (INPUT)'!$M$24))</f>
        <v>4</v>
      </c>
      <c r="AD798" s="87">
        <f>IF(AND(T798&gt;1,T798&lt;=200000000),'[26]Data Base PAKAI (INPUT)'!$F$24,IF(AND(T798&gt;200000000,T798&lt;=1000000000),'[26]Data Base PAKAI (INPUT)'!$V$24,IF(AND(T798&gt;1000000000),'[26]Data Base PAKAI (INPUT)'!$Z$24)))</f>
        <v>1</v>
      </c>
      <c r="AE798" s="87">
        <f t="shared" si="195"/>
        <v>600000</v>
      </c>
      <c r="AF798" s="87">
        <f>IF(AND(T798&gt;1,T798&lt;=1000000000),'[26]Data Base PAKAI (INPUT)'!$E$25,IF(AND(T798&gt;1000000000,T798&lt;=5000000000),'[26]Data Base PAKAI (INPUT)'!$Y$25,IF(AND(T798&gt;5000000000,T798&lt;=10000000000),'[26]Data Base PAKAI (INPUT)'!$AG$25)))</f>
        <v>3</v>
      </c>
      <c r="AG798" s="87">
        <f>IF(AND(T798&gt;1,T798&lt;=100000000),'[26]Data Base PAKAI (INPUT)'!$F$25,IF(AND(T798&gt;100000000,T798&lt;=200000000),'[26]Data Base PAKAI (INPUT)'!$J$25,IF(AND(T798&gt;200000000,T798&lt;=250000000),'[26]Data Base PAKAI (INPUT)'!$N$25,IF(AND(T798&gt;250000000,T798&lt;=500000000),'[26]Data Base PAKAI (INPUT)'!$R$25,IF(AND(T798&gt;500000000,T798&lt;=1000000000),'[26]Data Base PAKAI (INPUT)'!$V$25,IF(AND(T798&gt;1000000000,T798&lt;=2500000000),'[26]Data Base PAKAI (INPUT)'!$Z$25,IF(AND(T798&gt;2500000000,T798&lt;=5000000000),'[26]Data Base PAKAI (INPUT)'!$AD$25,IF(AND(T798&gt;5000000000,T798&lt;=10000000000),'[26]Data Base PAKAI (INPUT)'!AH2302))))))))</f>
        <v>3</v>
      </c>
      <c r="AH798" s="87">
        <f t="shared" si="196"/>
        <v>1350000</v>
      </c>
      <c r="AI798" s="87">
        <f t="shared" si="197"/>
        <v>4000000</v>
      </c>
      <c r="AJ798" s="99">
        <f t="shared" si="198"/>
        <v>4000000</v>
      </c>
      <c r="AK798" s="57"/>
      <c r="AL798" s="57">
        <f t="shared" si="199"/>
        <v>89700000</v>
      </c>
    </row>
    <row r="799" spans="1:38" ht="43.5" thickBot="1" x14ac:dyDescent="0.3">
      <c r="A799" s="90"/>
      <c r="B799" s="90"/>
      <c r="C799" s="90"/>
      <c r="D799" s="90"/>
      <c r="E799" s="90"/>
      <c r="F799" s="90"/>
      <c r="G799" s="91"/>
      <c r="H799" s="91"/>
      <c r="I799" s="92"/>
      <c r="J799" s="151" t="s">
        <v>1412</v>
      </c>
      <c r="K799" s="92" t="s">
        <v>1520</v>
      </c>
      <c r="L799" s="92" t="e">
        <f>INDEX('[26]GELONDONGAN BM POKIR'!$D:$D,MATCH('KEGIATAN DBMSDA 2022'!K799,'[26]GELONDONGAN BM POKIR'!$D:$D,0))</f>
        <v>#N/A</v>
      </c>
      <c r="M799" s="92" t="str">
        <f t="shared" si="192"/>
        <v>Peningkatan Jalan H. Jumin I RT 011 RW 02, Kota Bekasi, Bekasi Barat, Bintara</v>
      </c>
      <c r="N799" s="92" t="e">
        <f>INDEX([26]!BARU_1[KELURAHAN],MATCH('KEGIATAN DBMSDA 2022'!K799,[26]!BARU_1[JUDUL],0))</f>
        <v>#REF!</v>
      </c>
      <c r="O799" s="93" t="s">
        <v>822</v>
      </c>
      <c r="P799" s="127" t="s">
        <v>271</v>
      </c>
      <c r="Q799" s="94" t="e">
        <f>#REF!&amp;" "&amp;#REF!</f>
        <v>#REF!</v>
      </c>
      <c r="R799" s="95" t="s">
        <v>66</v>
      </c>
      <c r="S799" s="57"/>
      <c r="T799" s="57">
        <f t="shared" si="200"/>
        <v>100000000</v>
      </c>
      <c r="U799" s="96" t="str">
        <f t="shared" si="193"/>
        <v>PL</v>
      </c>
      <c r="V799" s="57">
        <v>100000000</v>
      </c>
      <c r="W799" s="128" t="s">
        <v>153</v>
      </c>
      <c r="X799" s="129" t="s">
        <v>154</v>
      </c>
      <c r="Y799" s="96" t="s">
        <v>139</v>
      </c>
      <c r="Z799" s="88">
        <v>1</v>
      </c>
      <c r="AA799" s="96"/>
      <c r="AB799" s="57">
        <f t="shared" si="194"/>
        <v>350000</v>
      </c>
      <c r="AC799" s="87">
        <f>IF(AND(T799&gt;1,T799&lt;=200000000),'[26]Data Base PAKAI (INPUT)'!$E$24,IF(AND(T799&gt;200000000),'[26]Data Base PAKAI (INPUT)'!$M$24))</f>
        <v>4</v>
      </c>
      <c r="AD799" s="87">
        <f>IF(AND(T799&gt;1,T799&lt;=200000000),'[26]Data Base PAKAI (INPUT)'!$F$24,IF(AND(T799&gt;200000000,T799&lt;=1000000000),'[26]Data Base PAKAI (INPUT)'!$V$24,IF(AND(T799&gt;1000000000),'[26]Data Base PAKAI (INPUT)'!$Z$24)))</f>
        <v>1</v>
      </c>
      <c r="AE799" s="87">
        <f t="shared" si="195"/>
        <v>600000</v>
      </c>
      <c r="AF799" s="87">
        <f>IF(AND(T799&gt;1,T799&lt;=1000000000),'[26]Data Base PAKAI (INPUT)'!$E$25,IF(AND(T799&gt;1000000000,T799&lt;=5000000000),'[26]Data Base PAKAI (INPUT)'!$Y$25,IF(AND(T799&gt;5000000000,T799&lt;=10000000000),'[26]Data Base PAKAI (INPUT)'!$AG$25)))</f>
        <v>3</v>
      </c>
      <c r="AG799" s="87">
        <f>IF(AND(T799&gt;1,T799&lt;=100000000),'[26]Data Base PAKAI (INPUT)'!$F$25,IF(AND(T799&gt;100000000,T799&lt;=200000000),'[26]Data Base PAKAI (INPUT)'!$J$25,IF(AND(T799&gt;200000000,T799&lt;=250000000),'[26]Data Base PAKAI (INPUT)'!$N$25,IF(AND(T799&gt;250000000,T799&lt;=500000000),'[26]Data Base PAKAI (INPUT)'!$R$25,IF(AND(T799&gt;500000000,T799&lt;=1000000000),'[26]Data Base PAKAI (INPUT)'!$V$25,IF(AND(T799&gt;1000000000,T799&lt;=2500000000),'[26]Data Base PAKAI (INPUT)'!$Z$25,IF(AND(T799&gt;2500000000,T799&lt;=5000000000),'[26]Data Base PAKAI (INPUT)'!$AD$25,IF(AND(T799&gt;5000000000,T799&lt;=10000000000),'[26]Data Base PAKAI (INPUT)'!AH2303))))))))</f>
        <v>3</v>
      </c>
      <c r="AH799" s="87">
        <f t="shared" si="196"/>
        <v>1350000</v>
      </c>
      <c r="AI799" s="87">
        <f t="shared" si="197"/>
        <v>4000000</v>
      </c>
      <c r="AJ799" s="99">
        <f t="shared" si="198"/>
        <v>4000000</v>
      </c>
      <c r="AK799" s="57"/>
      <c r="AL799" s="57">
        <f t="shared" si="199"/>
        <v>89700000</v>
      </c>
    </row>
    <row r="800" spans="1:38" ht="43.5" thickBot="1" x14ac:dyDescent="0.3">
      <c r="A800" s="90"/>
      <c r="B800" s="90"/>
      <c r="C800" s="90"/>
      <c r="D800" s="90"/>
      <c r="E800" s="90"/>
      <c r="F800" s="90"/>
      <c r="G800" s="91"/>
      <c r="H800" s="91"/>
      <c r="I800" s="92"/>
      <c r="J800" s="151" t="s">
        <v>1412</v>
      </c>
      <c r="K800" s="92" t="s">
        <v>1521</v>
      </c>
      <c r="L800" s="92" t="e">
        <f>INDEX('[26]GELONDONGAN BM POKIR'!$D:$D,MATCH('KEGIATAN DBMSDA 2022'!K800,'[26]GELONDONGAN BM POKIR'!$D:$D,0))</f>
        <v>#N/A</v>
      </c>
      <c r="M800" s="92" t="str">
        <f t="shared" si="192"/>
        <v>Peningkatan Jalan RT 04 RW 15, Kota Bekasi, Bintara</v>
      </c>
      <c r="N800" s="92" t="e">
        <f>INDEX([26]!BARU_1[KELURAHAN],MATCH('KEGIATAN DBMSDA 2022'!K800,[26]!BARU_1[JUDUL],0))</f>
        <v>#REF!</v>
      </c>
      <c r="O800" s="93" t="s">
        <v>822</v>
      </c>
      <c r="P800" s="127" t="s">
        <v>271</v>
      </c>
      <c r="Q800" s="94" t="e">
        <f>#REF!&amp;" "&amp;#REF!</f>
        <v>#REF!</v>
      </c>
      <c r="R800" s="95" t="s">
        <v>66</v>
      </c>
      <c r="S800" s="57"/>
      <c r="T800" s="57">
        <f t="shared" si="200"/>
        <v>100000000</v>
      </c>
      <c r="U800" s="96" t="str">
        <f t="shared" si="193"/>
        <v>PL</v>
      </c>
      <c r="V800" s="57">
        <v>100000000</v>
      </c>
      <c r="W800" s="128" t="s">
        <v>153</v>
      </c>
      <c r="X800" s="129" t="s">
        <v>154</v>
      </c>
      <c r="Y800" s="96" t="s">
        <v>139</v>
      </c>
      <c r="Z800" s="88">
        <v>1</v>
      </c>
      <c r="AA800" s="96"/>
      <c r="AB800" s="57">
        <f t="shared" si="194"/>
        <v>350000</v>
      </c>
      <c r="AC800" s="87">
        <f>IF(AND(T800&gt;1,T800&lt;=200000000),'[26]Data Base PAKAI (INPUT)'!$E$24,IF(AND(T800&gt;200000000),'[26]Data Base PAKAI (INPUT)'!$M$24))</f>
        <v>4</v>
      </c>
      <c r="AD800" s="87">
        <f>IF(AND(T800&gt;1,T800&lt;=200000000),'[26]Data Base PAKAI (INPUT)'!$F$24,IF(AND(T800&gt;200000000,T800&lt;=1000000000),'[26]Data Base PAKAI (INPUT)'!$V$24,IF(AND(T800&gt;1000000000),'[26]Data Base PAKAI (INPUT)'!$Z$24)))</f>
        <v>1</v>
      </c>
      <c r="AE800" s="87">
        <f t="shared" si="195"/>
        <v>600000</v>
      </c>
      <c r="AF800" s="87">
        <f>IF(AND(T800&gt;1,T800&lt;=1000000000),'[26]Data Base PAKAI (INPUT)'!$E$25,IF(AND(T800&gt;1000000000,T800&lt;=5000000000),'[26]Data Base PAKAI (INPUT)'!$Y$25,IF(AND(T800&gt;5000000000,T800&lt;=10000000000),'[26]Data Base PAKAI (INPUT)'!$AG$25)))</f>
        <v>3</v>
      </c>
      <c r="AG800" s="87">
        <f>IF(AND(T800&gt;1,T800&lt;=100000000),'[26]Data Base PAKAI (INPUT)'!$F$25,IF(AND(T800&gt;100000000,T800&lt;=200000000),'[26]Data Base PAKAI (INPUT)'!$J$25,IF(AND(T800&gt;200000000,T800&lt;=250000000),'[26]Data Base PAKAI (INPUT)'!$N$25,IF(AND(T800&gt;250000000,T800&lt;=500000000),'[26]Data Base PAKAI (INPUT)'!$R$25,IF(AND(T800&gt;500000000,T800&lt;=1000000000),'[26]Data Base PAKAI (INPUT)'!$V$25,IF(AND(T800&gt;1000000000,T800&lt;=2500000000),'[26]Data Base PAKAI (INPUT)'!$Z$25,IF(AND(T800&gt;2500000000,T800&lt;=5000000000),'[26]Data Base PAKAI (INPUT)'!$AD$25,IF(AND(T800&gt;5000000000,T800&lt;=10000000000),'[26]Data Base PAKAI (INPUT)'!AH2304))))))))</f>
        <v>3</v>
      </c>
      <c r="AH800" s="87">
        <f t="shared" si="196"/>
        <v>1350000</v>
      </c>
      <c r="AI800" s="87">
        <f t="shared" si="197"/>
        <v>4000000</v>
      </c>
      <c r="AJ800" s="99">
        <f t="shared" si="198"/>
        <v>4000000</v>
      </c>
      <c r="AK800" s="57"/>
      <c r="AL800" s="57">
        <f t="shared" si="199"/>
        <v>89700000</v>
      </c>
    </row>
    <row r="801" spans="1:38" ht="43.5" thickBot="1" x14ac:dyDescent="0.3">
      <c r="A801" s="90"/>
      <c r="B801" s="90"/>
      <c r="C801" s="90"/>
      <c r="D801" s="90"/>
      <c r="E801" s="90"/>
      <c r="F801" s="90"/>
      <c r="G801" s="91"/>
      <c r="H801" s="91"/>
      <c r="I801" s="92"/>
      <c r="J801" s="151" t="s">
        <v>1412</v>
      </c>
      <c r="K801" s="92" t="s">
        <v>1522</v>
      </c>
      <c r="L801" s="92" t="e">
        <f>INDEX('[26]GELONDONGAN BM POKIR'!$D:$D,MATCH('KEGIATAN DBMSDA 2022'!K801,'[26]GELONDONGAN BM POKIR'!$D:$D,0))</f>
        <v>#N/A</v>
      </c>
      <c r="M801" s="92" t="str">
        <f t="shared" si="192"/>
        <v>Peningkatan Jalan Rt 05 Rw 15, Kota Bekasi, Bekasi Barat, Bintara</v>
      </c>
      <c r="N801" s="92" t="e">
        <f>INDEX([26]!BARU_1[KELURAHAN],MATCH('KEGIATAN DBMSDA 2022'!K801,[26]!BARU_1[JUDUL],0))</f>
        <v>#REF!</v>
      </c>
      <c r="O801" s="93" t="s">
        <v>822</v>
      </c>
      <c r="P801" s="127" t="s">
        <v>239</v>
      </c>
      <c r="Q801" s="94" t="e">
        <f>#REF!&amp;" "&amp;#REF!</f>
        <v>#REF!</v>
      </c>
      <c r="R801" s="95" t="s">
        <v>66</v>
      </c>
      <c r="S801" s="57"/>
      <c r="T801" s="57">
        <f t="shared" si="200"/>
        <v>100000000</v>
      </c>
      <c r="U801" s="96" t="str">
        <f t="shared" si="193"/>
        <v>PL</v>
      </c>
      <c r="V801" s="57">
        <v>100000000</v>
      </c>
      <c r="W801" s="128" t="s">
        <v>153</v>
      </c>
      <c r="X801" s="129" t="s">
        <v>154</v>
      </c>
      <c r="Y801" s="96" t="s">
        <v>139</v>
      </c>
      <c r="Z801" s="88">
        <v>1</v>
      </c>
      <c r="AA801" s="96"/>
      <c r="AB801" s="57">
        <f t="shared" si="194"/>
        <v>350000</v>
      </c>
      <c r="AC801" s="87">
        <f>IF(AND(T801&gt;1,T801&lt;=200000000),'[26]Data Base PAKAI (INPUT)'!$E$24,IF(AND(T801&gt;200000000),'[26]Data Base PAKAI (INPUT)'!$M$24))</f>
        <v>4</v>
      </c>
      <c r="AD801" s="87">
        <f>IF(AND(T801&gt;1,T801&lt;=200000000),'[26]Data Base PAKAI (INPUT)'!$F$24,IF(AND(T801&gt;200000000,T801&lt;=1000000000),'[26]Data Base PAKAI (INPUT)'!$V$24,IF(AND(T801&gt;1000000000),'[26]Data Base PAKAI (INPUT)'!$Z$24)))</f>
        <v>1</v>
      </c>
      <c r="AE801" s="87">
        <f t="shared" si="195"/>
        <v>600000</v>
      </c>
      <c r="AF801" s="87">
        <f>IF(AND(T801&gt;1,T801&lt;=1000000000),'[26]Data Base PAKAI (INPUT)'!$E$25,IF(AND(T801&gt;1000000000,T801&lt;=5000000000),'[26]Data Base PAKAI (INPUT)'!$Y$25,IF(AND(T801&gt;5000000000,T801&lt;=10000000000),'[26]Data Base PAKAI (INPUT)'!$AG$25)))</f>
        <v>3</v>
      </c>
      <c r="AG801" s="87">
        <f>IF(AND(T801&gt;1,T801&lt;=100000000),'[26]Data Base PAKAI (INPUT)'!$F$25,IF(AND(T801&gt;100000000,T801&lt;=200000000),'[26]Data Base PAKAI (INPUT)'!$J$25,IF(AND(T801&gt;200000000,T801&lt;=250000000),'[26]Data Base PAKAI (INPUT)'!$N$25,IF(AND(T801&gt;250000000,T801&lt;=500000000),'[26]Data Base PAKAI (INPUT)'!$R$25,IF(AND(T801&gt;500000000,T801&lt;=1000000000),'[26]Data Base PAKAI (INPUT)'!$V$25,IF(AND(T801&gt;1000000000,T801&lt;=2500000000),'[26]Data Base PAKAI (INPUT)'!$Z$25,IF(AND(T801&gt;2500000000,T801&lt;=5000000000),'[26]Data Base PAKAI (INPUT)'!$AD$25,IF(AND(T801&gt;5000000000,T801&lt;=10000000000),'[26]Data Base PAKAI (INPUT)'!AH2305))))))))</f>
        <v>3</v>
      </c>
      <c r="AH801" s="87">
        <f t="shared" si="196"/>
        <v>1350000</v>
      </c>
      <c r="AI801" s="87">
        <f t="shared" si="197"/>
        <v>4000000</v>
      </c>
      <c r="AJ801" s="99">
        <f t="shared" si="198"/>
        <v>4000000</v>
      </c>
      <c r="AK801" s="57"/>
      <c r="AL801" s="57">
        <f t="shared" si="199"/>
        <v>89700000</v>
      </c>
    </row>
    <row r="802" spans="1:38" ht="57.75" thickBot="1" x14ac:dyDescent="0.3">
      <c r="A802" s="90"/>
      <c r="B802" s="90"/>
      <c r="C802" s="90"/>
      <c r="D802" s="90"/>
      <c r="E802" s="90"/>
      <c r="F802" s="90"/>
      <c r="G802" s="91"/>
      <c r="H802" s="91"/>
      <c r="I802" s="92"/>
      <c r="J802" s="151" t="s">
        <v>1412</v>
      </c>
      <c r="K802" s="92" t="s">
        <v>1523</v>
      </c>
      <c r="L802" s="92" t="e">
        <f>INDEX('[26]GELONDONGAN BM POKIR'!$D:$D,MATCH('KEGIATAN DBMSDA 2022'!K802,'[26]GELONDONGAN BM POKIR'!$D:$D,0))</f>
        <v>#N/A</v>
      </c>
      <c r="M802" s="92" t="str">
        <f t="shared" si="192"/>
        <v>Peningkatan Jalan Rt 01  Rw 12 (Jl.Bintara Cipta utara 1 Rt
01 Rw 12), Kota Bekasi, Bekasi Barat, Bintara</v>
      </c>
      <c r="N802" s="92" t="e">
        <f>INDEX([26]!BARU_1[KELURAHAN],MATCH('KEGIATAN DBMSDA 2022'!K802,[26]!BARU_1[JUDUL],0))</f>
        <v>#REF!</v>
      </c>
      <c r="O802" s="93" t="s">
        <v>822</v>
      </c>
      <c r="P802" s="127" t="s">
        <v>1524</v>
      </c>
      <c r="Q802" s="94" t="e">
        <f>#REF!&amp;" "&amp;#REF!</f>
        <v>#REF!</v>
      </c>
      <c r="R802" s="95" t="s">
        <v>66</v>
      </c>
      <c r="S802" s="57"/>
      <c r="T802" s="57">
        <f t="shared" si="200"/>
        <v>100000000</v>
      </c>
      <c r="U802" s="96" t="str">
        <f t="shared" si="193"/>
        <v>PL</v>
      </c>
      <c r="V802" s="57">
        <v>100000000</v>
      </c>
      <c r="W802" s="128" t="s">
        <v>153</v>
      </c>
      <c r="X802" s="129" t="s">
        <v>154</v>
      </c>
      <c r="Y802" s="96" t="s">
        <v>139</v>
      </c>
      <c r="Z802" s="88">
        <v>1</v>
      </c>
      <c r="AA802" s="96"/>
      <c r="AB802" s="57">
        <f t="shared" si="194"/>
        <v>350000</v>
      </c>
      <c r="AC802" s="87">
        <f>IF(AND(T802&gt;1,T802&lt;=200000000),'[26]Data Base PAKAI (INPUT)'!$E$24,IF(AND(T802&gt;200000000),'[26]Data Base PAKAI (INPUT)'!$M$24))</f>
        <v>4</v>
      </c>
      <c r="AD802" s="87">
        <f>IF(AND(T802&gt;1,T802&lt;=200000000),'[26]Data Base PAKAI (INPUT)'!$F$24,IF(AND(T802&gt;200000000,T802&lt;=1000000000),'[26]Data Base PAKAI (INPUT)'!$V$24,IF(AND(T802&gt;1000000000),'[26]Data Base PAKAI (INPUT)'!$Z$24)))</f>
        <v>1</v>
      </c>
      <c r="AE802" s="87">
        <f t="shared" si="195"/>
        <v>600000</v>
      </c>
      <c r="AF802" s="87">
        <f>IF(AND(T802&gt;1,T802&lt;=1000000000),'[26]Data Base PAKAI (INPUT)'!$E$25,IF(AND(T802&gt;1000000000,T802&lt;=5000000000),'[26]Data Base PAKAI (INPUT)'!$Y$25,IF(AND(T802&gt;5000000000,T802&lt;=10000000000),'[26]Data Base PAKAI (INPUT)'!$AG$25)))</f>
        <v>3</v>
      </c>
      <c r="AG802" s="87">
        <f>IF(AND(T802&gt;1,T802&lt;=100000000),'[26]Data Base PAKAI (INPUT)'!$F$25,IF(AND(T802&gt;100000000,T802&lt;=200000000),'[26]Data Base PAKAI (INPUT)'!$J$25,IF(AND(T802&gt;200000000,T802&lt;=250000000),'[26]Data Base PAKAI (INPUT)'!$N$25,IF(AND(T802&gt;250000000,T802&lt;=500000000),'[26]Data Base PAKAI (INPUT)'!$R$25,IF(AND(T802&gt;500000000,T802&lt;=1000000000),'[26]Data Base PAKAI (INPUT)'!$V$25,IF(AND(T802&gt;1000000000,T802&lt;=2500000000),'[26]Data Base PAKAI (INPUT)'!$Z$25,IF(AND(T802&gt;2500000000,T802&lt;=5000000000),'[26]Data Base PAKAI (INPUT)'!$AD$25,IF(AND(T802&gt;5000000000,T802&lt;=10000000000),'[26]Data Base PAKAI (INPUT)'!AH2306))))))))</f>
        <v>3</v>
      </c>
      <c r="AH802" s="87">
        <f t="shared" si="196"/>
        <v>1350000</v>
      </c>
      <c r="AI802" s="87">
        <f t="shared" si="197"/>
        <v>4000000</v>
      </c>
      <c r="AJ802" s="99">
        <f t="shared" si="198"/>
        <v>4000000</v>
      </c>
      <c r="AK802" s="57"/>
      <c r="AL802" s="57">
        <f t="shared" si="199"/>
        <v>89700000</v>
      </c>
    </row>
    <row r="803" spans="1:38" ht="57.75" thickBot="1" x14ac:dyDescent="0.3">
      <c r="A803" s="90"/>
      <c r="B803" s="90"/>
      <c r="C803" s="90"/>
      <c r="D803" s="90"/>
      <c r="E803" s="90"/>
      <c r="F803" s="90"/>
      <c r="G803" s="91"/>
      <c r="H803" s="91"/>
      <c r="I803" s="92"/>
      <c r="J803" s="151" t="s">
        <v>1412</v>
      </c>
      <c r="K803" s="92" t="s">
        <v>1525</v>
      </c>
      <c r="L803" s="92" t="e">
        <f>INDEX('[26]GELONDONGAN BM POKIR'!$D:$D,MATCH('KEGIATAN DBMSDA 2022'!K803,'[26]GELONDONGAN BM POKIR'!$D:$D,0))</f>
        <v>#N/A</v>
      </c>
      <c r="M803" s="92" t="str">
        <f t="shared" si="192"/>
        <v>Peningkatan Jalan Jl. Bintara Kencan Timur 1 Rt 05 Rw 12, Kota Bekasi, Seluruh Kecamatan dan
Kelurahan/Desa</v>
      </c>
      <c r="N803" s="92" t="e">
        <f>INDEX([26]!BARU_1[KELURAHAN],MATCH('KEGIATAN DBMSDA 2022'!K803,[26]!BARU_1[JUDUL],0))</f>
        <v>#REF!</v>
      </c>
      <c r="O803" s="93" t="s">
        <v>822</v>
      </c>
      <c r="P803" s="127" t="s">
        <v>1526</v>
      </c>
      <c r="Q803" s="94" t="e">
        <f>#REF!&amp;" "&amp;#REF!</f>
        <v>#REF!</v>
      </c>
      <c r="R803" s="95" t="s">
        <v>66</v>
      </c>
      <c r="S803" s="57"/>
      <c r="T803" s="57">
        <f t="shared" si="200"/>
        <v>100000000</v>
      </c>
      <c r="U803" s="96" t="str">
        <f t="shared" si="193"/>
        <v>PL</v>
      </c>
      <c r="V803" s="57">
        <v>100000000</v>
      </c>
      <c r="W803" s="128" t="s">
        <v>153</v>
      </c>
      <c r="X803" s="129" t="s">
        <v>154</v>
      </c>
      <c r="Y803" s="96" t="s">
        <v>139</v>
      </c>
      <c r="Z803" s="88">
        <v>1</v>
      </c>
      <c r="AA803" s="96"/>
      <c r="AB803" s="57">
        <f t="shared" si="194"/>
        <v>350000</v>
      </c>
      <c r="AC803" s="87">
        <f>IF(AND(T803&gt;1,T803&lt;=200000000),'[26]Data Base PAKAI (INPUT)'!$E$24,IF(AND(T803&gt;200000000),'[26]Data Base PAKAI (INPUT)'!$M$24))</f>
        <v>4</v>
      </c>
      <c r="AD803" s="87">
        <f>IF(AND(T803&gt;1,T803&lt;=200000000),'[26]Data Base PAKAI (INPUT)'!$F$24,IF(AND(T803&gt;200000000,T803&lt;=1000000000),'[26]Data Base PAKAI (INPUT)'!$V$24,IF(AND(T803&gt;1000000000),'[26]Data Base PAKAI (INPUT)'!$Z$24)))</f>
        <v>1</v>
      </c>
      <c r="AE803" s="87">
        <f t="shared" si="195"/>
        <v>600000</v>
      </c>
      <c r="AF803" s="87">
        <f>IF(AND(T803&gt;1,T803&lt;=1000000000),'[26]Data Base PAKAI (INPUT)'!$E$25,IF(AND(T803&gt;1000000000,T803&lt;=5000000000),'[26]Data Base PAKAI (INPUT)'!$Y$25,IF(AND(T803&gt;5000000000,T803&lt;=10000000000),'[26]Data Base PAKAI (INPUT)'!$AG$25)))</f>
        <v>3</v>
      </c>
      <c r="AG803" s="87">
        <f>IF(AND(T803&gt;1,T803&lt;=100000000),'[26]Data Base PAKAI (INPUT)'!$F$25,IF(AND(T803&gt;100000000,T803&lt;=200000000),'[26]Data Base PAKAI (INPUT)'!$J$25,IF(AND(T803&gt;200000000,T803&lt;=250000000),'[26]Data Base PAKAI (INPUT)'!$N$25,IF(AND(T803&gt;250000000,T803&lt;=500000000),'[26]Data Base PAKAI (INPUT)'!$R$25,IF(AND(T803&gt;500000000,T803&lt;=1000000000),'[26]Data Base PAKAI (INPUT)'!$V$25,IF(AND(T803&gt;1000000000,T803&lt;=2500000000),'[26]Data Base PAKAI (INPUT)'!$Z$25,IF(AND(T803&gt;2500000000,T803&lt;=5000000000),'[26]Data Base PAKAI (INPUT)'!$AD$25,IF(AND(T803&gt;5000000000,T803&lt;=10000000000),'[26]Data Base PAKAI (INPUT)'!AH2307))))))))</f>
        <v>3</v>
      </c>
      <c r="AH803" s="87">
        <f t="shared" si="196"/>
        <v>1350000</v>
      </c>
      <c r="AI803" s="87">
        <f t="shared" si="197"/>
        <v>4000000</v>
      </c>
      <c r="AJ803" s="99">
        <f t="shared" si="198"/>
        <v>4000000</v>
      </c>
      <c r="AK803" s="57"/>
      <c r="AL803" s="57">
        <f t="shared" si="199"/>
        <v>89700000</v>
      </c>
    </row>
    <row r="804" spans="1:38" ht="43.5" thickBot="1" x14ac:dyDescent="0.3">
      <c r="A804" s="90"/>
      <c r="B804" s="90"/>
      <c r="C804" s="90"/>
      <c r="D804" s="90"/>
      <c r="E804" s="90"/>
      <c r="F804" s="90"/>
      <c r="G804" s="91"/>
      <c r="H804" s="91"/>
      <c r="I804" s="92"/>
      <c r="J804" s="151" t="s">
        <v>1412</v>
      </c>
      <c r="K804" s="92" t="s">
        <v>1527</v>
      </c>
      <c r="L804" s="92" t="e">
        <f>INDEX('[26]GELONDONGAN BM POKIR'!$D:$D,MATCH('KEGIATAN DBMSDA 2022'!K804,'[26]GELONDONGAN BM POKIR'!$D:$D,0))</f>
        <v>#N/A</v>
      </c>
      <c r="M804" s="92" t="str">
        <f t="shared" si="192"/>
        <v>Peningkatan Jalan Jl.Bintara Kencana Timur Rt 05 Rw 12, Kota Bekasi, Bekasi Barat, Bintara</v>
      </c>
      <c r="N804" s="92" t="e">
        <f>INDEX([26]!BARU_1[KELURAHAN],MATCH('KEGIATAN DBMSDA 2022'!K804,[26]!BARU_1[JUDUL],0))</f>
        <v>#REF!</v>
      </c>
      <c r="O804" s="93" t="s">
        <v>822</v>
      </c>
      <c r="P804" s="127" t="s">
        <v>1528</v>
      </c>
      <c r="Q804" s="94" t="e">
        <f>#REF!&amp;" "&amp;#REF!</f>
        <v>#REF!</v>
      </c>
      <c r="R804" s="95" t="s">
        <v>66</v>
      </c>
      <c r="S804" s="57"/>
      <c r="T804" s="57">
        <f t="shared" si="200"/>
        <v>100000000</v>
      </c>
      <c r="U804" s="96" t="str">
        <f t="shared" si="193"/>
        <v>PL</v>
      </c>
      <c r="V804" s="57">
        <v>100000000</v>
      </c>
      <c r="W804" s="128" t="s">
        <v>153</v>
      </c>
      <c r="X804" s="129" t="s">
        <v>154</v>
      </c>
      <c r="Y804" s="96" t="s">
        <v>139</v>
      </c>
      <c r="Z804" s="88">
        <v>1</v>
      </c>
      <c r="AA804" s="96"/>
      <c r="AB804" s="57">
        <f t="shared" si="194"/>
        <v>350000</v>
      </c>
      <c r="AC804" s="87">
        <f>IF(AND(T804&gt;1,T804&lt;=200000000),'[26]Data Base PAKAI (INPUT)'!$E$24,IF(AND(T804&gt;200000000),'[26]Data Base PAKAI (INPUT)'!$M$24))</f>
        <v>4</v>
      </c>
      <c r="AD804" s="87">
        <f>IF(AND(T804&gt;1,T804&lt;=200000000),'[26]Data Base PAKAI (INPUT)'!$F$24,IF(AND(T804&gt;200000000,T804&lt;=1000000000),'[26]Data Base PAKAI (INPUT)'!$V$24,IF(AND(T804&gt;1000000000),'[26]Data Base PAKAI (INPUT)'!$Z$24)))</f>
        <v>1</v>
      </c>
      <c r="AE804" s="87">
        <f t="shared" si="195"/>
        <v>600000</v>
      </c>
      <c r="AF804" s="87">
        <f>IF(AND(T804&gt;1,T804&lt;=1000000000),'[26]Data Base PAKAI (INPUT)'!$E$25,IF(AND(T804&gt;1000000000,T804&lt;=5000000000),'[26]Data Base PAKAI (INPUT)'!$Y$25,IF(AND(T804&gt;5000000000,T804&lt;=10000000000),'[26]Data Base PAKAI (INPUT)'!$AG$25)))</f>
        <v>3</v>
      </c>
      <c r="AG804" s="87">
        <f>IF(AND(T804&gt;1,T804&lt;=100000000),'[26]Data Base PAKAI (INPUT)'!$F$25,IF(AND(T804&gt;100000000,T804&lt;=200000000),'[26]Data Base PAKAI (INPUT)'!$J$25,IF(AND(T804&gt;200000000,T804&lt;=250000000),'[26]Data Base PAKAI (INPUT)'!$N$25,IF(AND(T804&gt;250000000,T804&lt;=500000000),'[26]Data Base PAKAI (INPUT)'!$R$25,IF(AND(T804&gt;500000000,T804&lt;=1000000000),'[26]Data Base PAKAI (INPUT)'!$V$25,IF(AND(T804&gt;1000000000,T804&lt;=2500000000),'[26]Data Base PAKAI (INPUT)'!$Z$25,IF(AND(T804&gt;2500000000,T804&lt;=5000000000),'[26]Data Base PAKAI (INPUT)'!$AD$25,IF(AND(T804&gt;5000000000,T804&lt;=10000000000),'[26]Data Base PAKAI (INPUT)'!AH2308))))))))</f>
        <v>3</v>
      </c>
      <c r="AH804" s="87">
        <f t="shared" si="196"/>
        <v>1350000</v>
      </c>
      <c r="AI804" s="87">
        <f t="shared" si="197"/>
        <v>4000000</v>
      </c>
      <c r="AJ804" s="99">
        <f t="shared" si="198"/>
        <v>4000000</v>
      </c>
      <c r="AK804" s="57"/>
      <c r="AL804" s="57">
        <f t="shared" si="199"/>
        <v>89700000</v>
      </c>
    </row>
    <row r="805" spans="1:38" ht="43.5" thickBot="1" x14ac:dyDescent="0.3">
      <c r="A805" s="90"/>
      <c r="B805" s="90"/>
      <c r="C805" s="90"/>
      <c r="D805" s="90"/>
      <c r="E805" s="90"/>
      <c r="F805" s="90"/>
      <c r="G805" s="91"/>
      <c r="H805" s="91"/>
      <c r="I805" s="92"/>
      <c r="J805" s="151" t="s">
        <v>1412</v>
      </c>
      <c r="K805" s="92" t="s">
        <v>1529</v>
      </c>
      <c r="L805" s="92" t="e">
        <f>INDEX('[26]GELONDONGAN BM POKIR'!$D:$D,MATCH('KEGIATAN DBMSDA 2022'!K805,'[26]GELONDONGAN BM POKIR'!$D:$D,0))</f>
        <v>#N/A</v>
      </c>
      <c r="M805" s="92" t="str">
        <f t="shared" si="192"/>
        <v>Peningkatan Jalan Jl.Bintara Niaga 1 Rt 11 Rw 12, Kota
Bekasi, Bekasi Barat, Bintara</v>
      </c>
      <c r="N805" s="92" t="e">
        <f>INDEX([26]!BARU_1[KELURAHAN],MATCH('KEGIATAN DBMSDA 2022'!K805,[26]!BARU_1[JUDUL],0))</f>
        <v>#REF!</v>
      </c>
      <c r="O805" s="93" t="s">
        <v>822</v>
      </c>
      <c r="P805" s="127" t="s">
        <v>1526</v>
      </c>
      <c r="Q805" s="94" t="e">
        <f>#REF!&amp;" "&amp;#REF!</f>
        <v>#REF!</v>
      </c>
      <c r="R805" s="95" t="s">
        <v>66</v>
      </c>
      <c r="S805" s="57"/>
      <c r="T805" s="57">
        <f t="shared" si="200"/>
        <v>100000000</v>
      </c>
      <c r="U805" s="96" t="str">
        <f t="shared" si="193"/>
        <v>PL</v>
      </c>
      <c r="V805" s="57">
        <v>100000000</v>
      </c>
      <c r="W805" s="128" t="s">
        <v>153</v>
      </c>
      <c r="X805" s="129" t="s">
        <v>154</v>
      </c>
      <c r="Y805" s="96" t="s">
        <v>139</v>
      </c>
      <c r="Z805" s="88">
        <v>1</v>
      </c>
      <c r="AA805" s="96"/>
      <c r="AB805" s="57">
        <f t="shared" si="194"/>
        <v>350000</v>
      </c>
      <c r="AC805" s="87">
        <f>IF(AND(T805&gt;1,T805&lt;=200000000),'[26]Data Base PAKAI (INPUT)'!$E$24,IF(AND(T805&gt;200000000),'[26]Data Base PAKAI (INPUT)'!$M$24))</f>
        <v>4</v>
      </c>
      <c r="AD805" s="87">
        <f>IF(AND(T805&gt;1,T805&lt;=200000000),'[26]Data Base PAKAI (INPUT)'!$F$24,IF(AND(T805&gt;200000000,T805&lt;=1000000000),'[26]Data Base PAKAI (INPUT)'!$V$24,IF(AND(T805&gt;1000000000),'[26]Data Base PAKAI (INPUT)'!$Z$24)))</f>
        <v>1</v>
      </c>
      <c r="AE805" s="87">
        <f t="shared" si="195"/>
        <v>600000</v>
      </c>
      <c r="AF805" s="87">
        <f>IF(AND(T805&gt;1,T805&lt;=1000000000),'[26]Data Base PAKAI (INPUT)'!$E$25,IF(AND(T805&gt;1000000000,T805&lt;=5000000000),'[26]Data Base PAKAI (INPUT)'!$Y$25,IF(AND(T805&gt;5000000000,T805&lt;=10000000000),'[26]Data Base PAKAI (INPUT)'!$AG$25)))</f>
        <v>3</v>
      </c>
      <c r="AG805" s="87">
        <f>IF(AND(T805&gt;1,T805&lt;=100000000),'[26]Data Base PAKAI (INPUT)'!$F$25,IF(AND(T805&gt;100000000,T805&lt;=200000000),'[26]Data Base PAKAI (INPUT)'!$J$25,IF(AND(T805&gt;200000000,T805&lt;=250000000),'[26]Data Base PAKAI (INPUT)'!$N$25,IF(AND(T805&gt;250000000,T805&lt;=500000000),'[26]Data Base PAKAI (INPUT)'!$R$25,IF(AND(T805&gt;500000000,T805&lt;=1000000000),'[26]Data Base PAKAI (INPUT)'!$V$25,IF(AND(T805&gt;1000000000,T805&lt;=2500000000),'[26]Data Base PAKAI (INPUT)'!$Z$25,IF(AND(T805&gt;2500000000,T805&lt;=5000000000),'[26]Data Base PAKAI (INPUT)'!$AD$25,IF(AND(T805&gt;5000000000,T805&lt;=10000000000),'[26]Data Base PAKAI (INPUT)'!AH2309))))))))</f>
        <v>3</v>
      </c>
      <c r="AH805" s="87">
        <f t="shared" si="196"/>
        <v>1350000</v>
      </c>
      <c r="AI805" s="87">
        <f t="shared" si="197"/>
        <v>4000000</v>
      </c>
      <c r="AJ805" s="99">
        <f t="shared" si="198"/>
        <v>4000000</v>
      </c>
      <c r="AK805" s="57"/>
      <c r="AL805" s="57">
        <f t="shared" si="199"/>
        <v>89700000</v>
      </c>
    </row>
    <row r="806" spans="1:38" ht="63.75" customHeight="1" thickBot="1" x14ac:dyDescent="0.3">
      <c r="A806" s="90"/>
      <c r="B806" s="90"/>
      <c r="C806" s="90"/>
      <c r="D806" s="90"/>
      <c r="E806" s="90"/>
      <c r="F806" s="90"/>
      <c r="G806" s="91"/>
      <c r="H806" s="91"/>
      <c r="I806" s="92"/>
      <c r="J806" s="151" t="s">
        <v>1412</v>
      </c>
      <c r="K806" s="92" t="s">
        <v>1530</v>
      </c>
      <c r="L806" s="92" t="e">
        <f>INDEX('[26]GELONDONGAN BM POKIR'!$D:$D,MATCH('KEGIATAN DBMSDA 2022'!K806,'[26]GELONDONGAN BM POKIR'!$D:$D,0))</f>
        <v>#N/A</v>
      </c>
      <c r="M806" s="92" t="str">
        <f t="shared" si="192"/>
        <v>Peningkatan Jalan Gunung Galunggung dan Jln Gunung Kelud III RT.04/RW 12 Kel.Bintara Jaya Kec.Bekasi Barat Kota Bekasi, Kota</v>
      </c>
      <c r="N806" s="92" t="e">
        <f>INDEX([26]!BARU_1[KELURAHAN],MATCH('KEGIATAN DBMSDA 2022'!K806,[26]!BARU_1[JUDUL],0))</f>
        <v>#REF!</v>
      </c>
      <c r="O806" s="93" t="s">
        <v>822</v>
      </c>
      <c r="P806" s="127" t="s">
        <v>1531</v>
      </c>
      <c r="Q806" s="94" t="e">
        <f>#REF!&amp;" "&amp;#REF!</f>
        <v>#REF!</v>
      </c>
      <c r="R806" s="95" t="s">
        <v>66</v>
      </c>
      <c r="S806" s="57"/>
      <c r="T806" s="57">
        <f t="shared" si="200"/>
        <v>100000000</v>
      </c>
      <c r="U806" s="96" t="str">
        <f t="shared" si="193"/>
        <v>PL</v>
      </c>
      <c r="V806" s="57">
        <v>100000000</v>
      </c>
      <c r="W806" s="128" t="s">
        <v>153</v>
      </c>
      <c r="X806" s="129" t="s">
        <v>154</v>
      </c>
      <c r="Y806" s="96" t="s">
        <v>139</v>
      </c>
      <c r="Z806" s="88">
        <v>1</v>
      </c>
      <c r="AA806" s="96"/>
      <c r="AB806" s="57">
        <f t="shared" si="194"/>
        <v>350000</v>
      </c>
      <c r="AC806" s="87">
        <f>IF(AND(T806&gt;1,T806&lt;=200000000),'[26]Data Base PAKAI (INPUT)'!$E$24,IF(AND(T806&gt;200000000),'[26]Data Base PAKAI (INPUT)'!$M$24))</f>
        <v>4</v>
      </c>
      <c r="AD806" s="87">
        <f>IF(AND(T806&gt;1,T806&lt;=200000000),'[26]Data Base PAKAI (INPUT)'!$F$24,IF(AND(T806&gt;200000000,T806&lt;=1000000000),'[26]Data Base PAKAI (INPUT)'!$V$24,IF(AND(T806&gt;1000000000),'[26]Data Base PAKAI (INPUT)'!$Z$24)))</f>
        <v>1</v>
      </c>
      <c r="AE806" s="87">
        <f t="shared" si="195"/>
        <v>600000</v>
      </c>
      <c r="AF806" s="87">
        <f>IF(AND(T806&gt;1,T806&lt;=1000000000),'[26]Data Base PAKAI (INPUT)'!$E$25,IF(AND(T806&gt;1000000000,T806&lt;=5000000000),'[26]Data Base PAKAI (INPUT)'!$Y$25,IF(AND(T806&gt;5000000000,T806&lt;=10000000000),'[26]Data Base PAKAI (INPUT)'!$AG$25)))</f>
        <v>3</v>
      </c>
      <c r="AG806" s="87">
        <f>IF(AND(T806&gt;1,T806&lt;=100000000),'[26]Data Base PAKAI (INPUT)'!$F$25,IF(AND(T806&gt;100000000,T806&lt;=200000000),'[26]Data Base PAKAI (INPUT)'!$J$25,IF(AND(T806&gt;200000000,T806&lt;=250000000),'[26]Data Base PAKAI (INPUT)'!$N$25,IF(AND(T806&gt;250000000,T806&lt;=500000000),'[26]Data Base PAKAI (INPUT)'!$R$25,IF(AND(T806&gt;500000000,T806&lt;=1000000000),'[26]Data Base PAKAI (INPUT)'!$V$25,IF(AND(T806&gt;1000000000,T806&lt;=2500000000),'[26]Data Base PAKAI (INPUT)'!$Z$25,IF(AND(T806&gt;2500000000,T806&lt;=5000000000),'[26]Data Base PAKAI (INPUT)'!$AD$25,IF(AND(T806&gt;5000000000,T806&lt;=10000000000),'[26]Data Base PAKAI (INPUT)'!AH2310))))))))</f>
        <v>3</v>
      </c>
      <c r="AH806" s="87">
        <f t="shared" si="196"/>
        <v>1350000</v>
      </c>
      <c r="AI806" s="87">
        <f t="shared" si="197"/>
        <v>4000000</v>
      </c>
      <c r="AJ806" s="99">
        <f t="shared" si="198"/>
        <v>4000000</v>
      </c>
      <c r="AK806" s="57"/>
      <c r="AL806" s="57">
        <f t="shared" si="199"/>
        <v>89700000</v>
      </c>
    </row>
    <row r="807" spans="1:38" ht="56.25" customHeight="1" thickBot="1" x14ac:dyDescent="0.3">
      <c r="A807" s="90"/>
      <c r="B807" s="90"/>
      <c r="C807" s="90"/>
      <c r="D807" s="90"/>
      <c r="E807" s="90"/>
      <c r="F807" s="90"/>
      <c r="G807" s="91"/>
      <c r="H807" s="91"/>
      <c r="I807" s="92"/>
      <c r="J807" s="151" t="s">
        <v>1412</v>
      </c>
      <c r="K807" s="92" t="s">
        <v>1532</v>
      </c>
      <c r="L807" s="92" t="e">
        <f>INDEX('[26]GELONDONGAN BM POKIR'!$D:$D,MATCH('KEGIATAN DBMSDA 2022'!K807,'[26]GELONDONGAN BM POKIR'!$D:$D,0))</f>
        <v>#N/A</v>
      </c>
      <c r="M807" s="92" t="str">
        <f t="shared" si="192"/>
        <v>Peningkatan Jalan RT 01 - RT 05 RW 07 Kel. Duren Jaya Kec. Bekasi Timur. Kota Bekasi, Kota Bekasi, Bekasi Timur, Durenjaya</v>
      </c>
      <c r="N807" s="92" t="e">
        <f>INDEX([26]!BARU_1[KELURAHAN],MATCH('KEGIATAN DBMSDA 2022'!K807,[26]!BARU_1[JUDUL],0))</f>
        <v>#REF!</v>
      </c>
      <c r="O807" s="93" t="s">
        <v>264</v>
      </c>
      <c r="P807" s="127" t="s">
        <v>920</v>
      </c>
      <c r="Q807" s="94" t="e">
        <f>#REF!&amp;" "&amp;#REF!</f>
        <v>#REF!</v>
      </c>
      <c r="R807" s="95" t="s">
        <v>66</v>
      </c>
      <c r="S807" s="57"/>
      <c r="T807" s="57">
        <f t="shared" si="200"/>
        <v>200000000</v>
      </c>
      <c r="U807" s="96" t="str">
        <f t="shared" si="193"/>
        <v>PL</v>
      </c>
      <c r="V807" s="57">
        <v>200000000</v>
      </c>
      <c r="W807" s="128" t="s">
        <v>710</v>
      </c>
      <c r="X807" s="129" t="s">
        <v>154</v>
      </c>
      <c r="Y807" s="96" t="s">
        <v>139</v>
      </c>
      <c r="Z807" s="88">
        <v>1</v>
      </c>
      <c r="AA807" s="96"/>
      <c r="AB807" s="57">
        <f t="shared" si="194"/>
        <v>350000</v>
      </c>
      <c r="AC807" s="87">
        <f>IF(AND(T807&gt;1,T807&lt;=200000000),'[26]Data Base PAKAI (INPUT)'!$E$24,IF(AND(T807&gt;200000000),'[26]Data Base PAKAI (INPUT)'!$M$24))</f>
        <v>4</v>
      </c>
      <c r="AD807" s="87">
        <f>IF(AND(T807&gt;1,T807&lt;=200000000),'[26]Data Base PAKAI (INPUT)'!$F$24,IF(AND(T807&gt;200000000,T807&lt;=1000000000),'[26]Data Base PAKAI (INPUT)'!$V$24,IF(AND(T807&gt;1000000000),'[26]Data Base PAKAI (INPUT)'!$Z$24)))</f>
        <v>1</v>
      </c>
      <c r="AE807" s="87">
        <f t="shared" si="195"/>
        <v>600000</v>
      </c>
      <c r="AF807" s="87">
        <f>IF(AND(T807&gt;1,T807&lt;=1000000000),'[26]Data Base PAKAI (INPUT)'!$E$25,IF(AND(T807&gt;1000000000,T807&lt;=5000000000),'[26]Data Base PAKAI (INPUT)'!$Y$25,IF(AND(T807&gt;5000000000,T807&lt;=10000000000),'[26]Data Base PAKAI (INPUT)'!$AG$25)))</f>
        <v>3</v>
      </c>
      <c r="AG807" s="87">
        <f>IF(AND(T807&gt;1,T807&lt;=100000000),'[26]Data Base PAKAI (INPUT)'!$F$25,IF(AND(T807&gt;100000000,T807&lt;=200000000),'[26]Data Base PAKAI (INPUT)'!$J$25,IF(AND(T807&gt;200000000,T807&lt;=250000000),'[26]Data Base PAKAI (INPUT)'!$N$25,IF(AND(T807&gt;250000000,T807&lt;=500000000),'[26]Data Base PAKAI (INPUT)'!$R$25,IF(AND(T807&gt;500000000,T807&lt;=1000000000),'[26]Data Base PAKAI (INPUT)'!$V$25,IF(AND(T807&gt;1000000000,T807&lt;=2500000000),'[26]Data Base PAKAI (INPUT)'!$Z$25,IF(AND(T807&gt;2500000000,T807&lt;=5000000000),'[26]Data Base PAKAI (INPUT)'!$AD$25,IF(AND(T807&gt;5000000000,T807&lt;=10000000000),'[26]Data Base PAKAI (INPUT)'!AH2311))))))))</f>
        <v>4</v>
      </c>
      <c r="AH807" s="87">
        <f t="shared" si="196"/>
        <v>1800000</v>
      </c>
      <c r="AI807" s="87">
        <f t="shared" si="197"/>
        <v>8000000</v>
      </c>
      <c r="AJ807" s="99">
        <f t="shared" si="198"/>
        <v>8000000</v>
      </c>
      <c r="AK807" s="57"/>
      <c r="AL807" s="57">
        <f t="shared" si="199"/>
        <v>181250000</v>
      </c>
    </row>
    <row r="808" spans="1:38" ht="43.5" thickBot="1" x14ac:dyDescent="0.3">
      <c r="A808" s="90"/>
      <c r="B808" s="90"/>
      <c r="C808" s="90"/>
      <c r="D808" s="90"/>
      <c r="E808" s="90"/>
      <c r="F808" s="90"/>
      <c r="G808" s="91"/>
      <c r="H808" s="91"/>
      <c r="I808" s="92"/>
      <c r="J808" s="151" t="s">
        <v>1412</v>
      </c>
      <c r="K808" s="92" t="s">
        <v>1533</v>
      </c>
      <c r="L808" s="92" t="e">
        <f>INDEX('[26]GELONDONGAN BM POKIR'!$D:$D,MATCH('KEGIATAN DBMSDA 2022'!K808,'[26]GELONDONGAN BM POKIR'!$D:$D,0))</f>
        <v>#N/A</v>
      </c>
      <c r="M808" s="92" t="str">
        <f>$I$545&amp;" "&amp;K808</f>
        <v>Peningkatan Jalan RT 03 RW 12 Kel. Margahayu Kec. Bekasi Timur. Kota Bekasi, Kota Bekasi, Bekasi Timur, Margahayu</v>
      </c>
      <c r="N808" s="92" t="e">
        <f>INDEX([26]!BARU_1[KELURAHAN],MATCH('KEGIATAN DBMSDA 2022'!K808,[26]!BARU_1[JUDUL],0))</f>
        <v>#REF!</v>
      </c>
      <c r="O808" s="93" t="s">
        <v>264</v>
      </c>
      <c r="P808" s="127" t="s">
        <v>271</v>
      </c>
      <c r="Q808" s="94" t="e">
        <f>#REF!&amp;" "&amp;#REF!</f>
        <v>#REF!</v>
      </c>
      <c r="R808" s="95" t="s">
        <v>66</v>
      </c>
      <c r="S808" s="57"/>
      <c r="T808" s="57">
        <f t="shared" si="200"/>
        <v>200000000</v>
      </c>
      <c r="U808" s="96" t="str">
        <f t="shared" si="193"/>
        <v>PL</v>
      </c>
      <c r="V808" s="57">
        <v>200000000</v>
      </c>
      <c r="W808" s="128" t="s">
        <v>710</v>
      </c>
      <c r="X808" s="129" t="s">
        <v>154</v>
      </c>
      <c r="Y808" s="96" t="s">
        <v>139</v>
      </c>
      <c r="Z808" s="88">
        <v>1</v>
      </c>
      <c r="AA808" s="96"/>
      <c r="AB808" s="57">
        <f t="shared" si="194"/>
        <v>350000</v>
      </c>
      <c r="AC808" s="87">
        <f>IF(AND(T808&gt;1,T808&lt;=200000000),'[26]Data Base PAKAI (INPUT)'!$E$24,IF(AND(T808&gt;200000000),'[26]Data Base PAKAI (INPUT)'!$M$24))</f>
        <v>4</v>
      </c>
      <c r="AD808" s="87">
        <f>IF(AND(T808&gt;1,T808&lt;=200000000),'[26]Data Base PAKAI (INPUT)'!$F$24,IF(AND(T808&gt;200000000,T808&lt;=1000000000),'[26]Data Base PAKAI (INPUT)'!$V$24,IF(AND(T808&gt;1000000000),'[26]Data Base PAKAI (INPUT)'!$Z$24)))</f>
        <v>1</v>
      </c>
      <c r="AE808" s="87">
        <f t="shared" si="195"/>
        <v>600000</v>
      </c>
      <c r="AF808" s="87">
        <f>IF(AND(T808&gt;1,T808&lt;=1000000000),'[26]Data Base PAKAI (INPUT)'!$E$25,IF(AND(T808&gt;1000000000,T808&lt;=5000000000),'[26]Data Base PAKAI (INPUT)'!$Y$25,IF(AND(T808&gt;5000000000,T808&lt;=10000000000),'[26]Data Base PAKAI (INPUT)'!$AG$25)))</f>
        <v>3</v>
      </c>
      <c r="AG808" s="87">
        <f>IF(AND(T808&gt;1,T808&lt;=100000000),'[26]Data Base PAKAI (INPUT)'!$F$25,IF(AND(T808&gt;100000000,T808&lt;=200000000),'[26]Data Base PAKAI (INPUT)'!$J$25,IF(AND(T808&gt;200000000,T808&lt;=250000000),'[26]Data Base PAKAI (INPUT)'!$N$25,IF(AND(T808&gt;250000000,T808&lt;=500000000),'[26]Data Base PAKAI (INPUT)'!$R$25,IF(AND(T808&gt;500000000,T808&lt;=1000000000),'[26]Data Base PAKAI (INPUT)'!$V$25,IF(AND(T808&gt;1000000000,T808&lt;=2500000000),'[26]Data Base PAKAI (INPUT)'!$Z$25,IF(AND(T808&gt;2500000000,T808&lt;=5000000000),'[26]Data Base PAKAI (INPUT)'!$AD$25,IF(AND(T808&gt;5000000000,T808&lt;=10000000000),'[26]Data Base PAKAI (INPUT)'!AH2312))))))))</f>
        <v>4</v>
      </c>
      <c r="AH808" s="87">
        <f t="shared" si="196"/>
        <v>1800000</v>
      </c>
      <c r="AI808" s="87">
        <f t="shared" si="197"/>
        <v>8000000</v>
      </c>
      <c r="AJ808" s="99">
        <f t="shared" si="198"/>
        <v>8000000</v>
      </c>
      <c r="AK808" s="57"/>
      <c r="AL808" s="57">
        <f t="shared" si="199"/>
        <v>181250000</v>
      </c>
    </row>
    <row r="809" spans="1:38" ht="43.5" thickBot="1" x14ac:dyDescent="0.3">
      <c r="A809" s="90"/>
      <c r="B809" s="90"/>
      <c r="C809" s="90"/>
      <c r="D809" s="90"/>
      <c r="E809" s="90"/>
      <c r="F809" s="90"/>
      <c r="G809" s="91"/>
      <c r="H809" s="91"/>
      <c r="I809" s="92"/>
      <c r="J809" s="151" t="s">
        <v>1412</v>
      </c>
      <c r="K809" s="92" t="s">
        <v>708</v>
      </c>
      <c r="L809" s="92" t="e">
        <f>INDEX('[26]GELONDONGAN BM POKIR'!$D:$D,MATCH('KEGIATAN DBMSDA 2022'!K809,'[26]GELONDONGAN BM POKIR'!$D:$D,0))</f>
        <v>#N/A</v>
      </c>
      <c r="M809" s="92" t="str">
        <f t="shared" si="192"/>
        <v>Peningkatan Jalan RT 03 RW 12 Kel. Margahayu Kec. Bekasi Timur Kota Bekasi, Kota Bekasi, Bekasi Timur, Margahayu</v>
      </c>
      <c r="N809" s="92" t="e">
        <f>INDEX([26]!BARU_1[KELURAHAN],MATCH('KEGIATAN DBMSDA 2022'!K809,[26]!BARU_1[JUDUL],0))</f>
        <v>#REF!</v>
      </c>
      <c r="O809" s="93" t="s">
        <v>264</v>
      </c>
      <c r="P809" s="127" t="s">
        <v>271</v>
      </c>
      <c r="Q809" s="94" t="e">
        <f>#REF!&amp;" "&amp;#REF!</f>
        <v>#REF!</v>
      </c>
      <c r="R809" s="95" t="s">
        <v>66</v>
      </c>
      <c r="S809" s="57"/>
      <c r="T809" s="57">
        <f t="shared" si="200"/>
        <v>200000000</v>
      </c>
      <c r="U809" s="96" t="str">
        <f t="shared" si="193"/>
        <v>PL</v>
      </c>
      <c r="V809" s="57">
        <v>200000000</v>
      </c>
      <c r="W809" s="128" t="s">
        <v>710</v>
      </c>
      <c r="X809" s="129" t="s">
        <v>154</v>
      </c>
      <c r="Y809" s="96" t="s">
        <v>139</v>
      </c>
      <c r="Z809" s="88">
        <v>1</v>
      </c>
      <c r="AA809" s="96" t="s">
        <v>1534</v>
      </c>
      <c r="AB809" s="57">
        <f t="shared" si="194"/>
        <v>350000</v>
      </c>
      <c r="AC809" s="87">
        <f>IF(AND(T809&gt;1,T809&lt;=200000000),'[26]Data Base PAKAI (INPUT)'!$E$24,IF(AND(T809&gt;200000000),'[26]Data Base PAKAI (INPUT)'!$M$24))</f>
        <v>4</v>
      </c>
      <c r="AD809" s="87">
        <f>IF(AND(T809&gt;1,T809&lt;=200000000),'[26]Data Base PAKAI (INPUT)'!$F$24,IF(AND(T809&gt;200000000,T809&lt;=1000000000),'[26]Data Base PAKAI (INPUT)'!$V$24,IF(AND(T809&gt;1000000000),'[26]Data Base PAKAI (INPUT)'!$Z$24)))</f>
        <v>1</v>
      </c>
      <c r="AE809" s="87">
        <f t="shared" si="195"/>
        <v>600000</v>
      </c>
      <c r="AF809" s="87">
        <f>IF(AND(T809&gt;1,T809&lt;=1000000000),'[26]Data Base PAKAI (INPUT)'!$E$25,IF(AND(T809&gt;1000000000,T809&lt;=5000000000),'[26]Data Base PAKAI (INPUT)'!$Y$25,IF(AND(T809&gt;5000000000,T809&lt;=10000000000),'[26]Data Base PAKAI (INPUT)'!$AG$25)))</f>
        <v>3</v>
      </c>
      <c r="AG809" s="87">
        <f>IF(AND(T809&gt;1,T809&lt;=100000000),'[26]Data Base PAKAI (INPUT)'!$F$25,IF(AND(T809&gt;100000000,T809&lt;=200000000),'[26]Data Base PAKAI (INPUT)'!$J$25,IF(AND(T809&gt;200000000,T809&lt;=250000000),'[26]Data Base PAKAI (INPUT)'!$N$25,IF(AND(T809&gt;250000000,T809&lt;=500000000),'[26]Data Base PAKAI (INPUT)'!$R$25,IF(AND(T809&gt;500000000,T809&lt;=1000000000),'[26]Data Base PAKAI (INPUT)'!$V$25,IF(AND(T809&gt;1000000000,T809&lt;=2500000000),'[26]Data Base PAKAI (INPUT)'!$Z$25,IF(AND(T809&gt;2500000000,T809&lt;=5000000000),'[26]Data Base PAKAI (INPUT)'!$AD$25,IF(AND(T809&gt;5000000000,T809&lt;=10000000000),'[26]Data Base PAKAI (INPUT)'!AH2313))))))))</f>
        <v>4</v>
      </c>
      <c r="AH809" s="87">
        <f t="shared" si="196"/>
        <v>1800000</v>
      </c>
      <c r="AI809" s="87">
        <f t="shared" si="197"/>
        <v>8000000</v>
      </c>
      <c r="AJ809" s="99">
        <f t="shared" si="198"/>
        <v>8000000</v>
      </c>
      <c r="AK809" s="57"/>
      <c r="AL809" s="57">
        <f t="shared" si="199"/>
        <v>181250000</v>
      </c>
    </row>
    <row r="810" spans="1:38" ht="43.5" thickBot="1" x14ac:dyDescent="0.3">
      <c r="A810" s="90"/>
      <c r="B810" s="90"/>
      <c r="C810" s="90"/>
      <c r="D810" s="90"/>
      <c r="E810" s="90"/>
      <c r="F810" s="90"/>
      <c r="G810" s="91"/>
      <c r="H810" s="91"/>
      <c r="I810" s="92"/>
      <c r="J810" s="151" t="s">
        <v>1412</v>
      </c>
      <c r="K810" s="92" t="s">
        <v>1535</v>
      </c>
      <c r="L810" s="92" t="e">
        <f>INDEX('[26]GELONDONGAN BM POKIR'!$D:$D,MATCH('KEGIATAN DBMSDA 2022'!K810,'[26]GELONDONGAN BM POKIR'!$D:$D,0))</f>
        <v>#N/A</v>
      </c>
      <c r="M810" s="92" t="str">
        <f t="shared" si="192"/>
        <v>Peningkatan Jalan jl parangtritis raya bumi bekasi baru utara, Kota Bekasi, Rawalumbu, Sepanjangjaya</v>
      </c>
      <c r="N810" s="92" t="e">
        <f>INDEX([26]!BARU_1[KELURAHAN],MATCH('KEGIATAN DBMSDA 2022'!K810,[26]!BARU_1[JUDUL],0))</f>
        <v>#REF!</v>
      </c>
      <c r="O810" s="93" t="s">
        <v>735</v>
      </c>
      <c r="P810" s="127" t="s">
        <v>229</v>
      </c>
      <c r="Q810" s="94" t="e">
        <f>#REF!&amp;" "&amp;#REF!</f>
        <v>#REF!</v>
      </c>
      <c r="R810" s="95" t="s">
        <v>66</v>
      </c>
      <c r="S810" s="57"/>
      <c r="T810" s="57">
        <f t="shared" si="200"/>
        <v>150000000</v>
      </c>
      <c r="U810" s="96" t="str">
        <f t="shared" si="193"/>
        <v>PL</v>
      </c>
      <c r="V810" s="57">
        <v>150000000</v>
      </c>
      <c r="W810" s="128" t="s">
        <v>242</v>
      </c>
      <c r="X810" s="129" t="s">
        <v>154</v>
      </c>
      <c r="Y810" s="96" t="s">
        <v>139</v>
      </c>
      <c r="Z810" s="88">
        <v>1</v>
      </c>
      <c r="AA810" s="96"/>
      <c r="AB810" s="57">
        <f t="shared" si="194"/>
        <v>350000</v>
      </c>
      <c r="AC810" s="87">
        <f>IF(AND(T810&gt;1,T810&lt;=200000000),'[26]Data Base PAKAI (INPUT)'!$E$24,IF(AND(T810&gt;200000000),'[26]Data Base PAKAI (INPUT)'!$M$24))</f>
        <v>4</v>
      </c>
      <c r="AD810" s="87">
        <f>IF(AND(T810&gt;1,T810&lt;=200000000),'[26]Data Base PAKAI (INPUT)'!$F$24,IF(AND(T810&gt;200000000,T810&lt;=1000000000),'[26]Data Base PAKAI (INPUT)'!$V$24,IF(AND(T810&gt;1000000000),'[26]Data Base PAKAI (INPUT)'!$Z$24)))</f>
        <v>1</v>
      </c>
      <c r="AE810" s="87">
        <f t="shared" si="195"/>
        <v>600000</v>
      </c>
      <c r="AF810" s="87">
        <f>IF(AND(T810&gt;1,T810&lt;=1000000000),'[26]Data Base PAKAI (INPUT)'!$E$25,IF(AND(T810&gt;1000000000,T810&lt;=5000000000),'[26]Data Base PAKAI (INPUT)'!$Y$25,IF(AND(T810&gt;5000000000,T810&lt;=10000000000),'[26]Data Base PAKAI (INPUT)'!$AG$25)))</f>
        <v>3</v>
      </c>
      <c r="AG810" s="87">
        <f>IF(AND(T810&gt;1,T810&lt;=100000000),'[26]Data Base PAKAI (INPUT)'!$F$25,IF(AND(T810&gt;100000000,T810&lt;=200000000),'[26]Data Base PAKAI (INPUT)'!$J$25,IF(AND(T810&gt;200000000,T810&lt;=250000000),'[26]Data Base PAKAI (INPUT)'!$N$25,IF(AND(T810&gt;250000000,T810&lt;=500000000),'[26]Data Base PAKAI (INPUT)'!$R$25,IF(AND(T810&gt;500000000,T810&lt;=1000000000),'[26]Data Base PAKAI (INPUT)'!$V$25,IF(AND(T810&gt;1000000000,T810&lt;=2500000000),'[26]Data Base PAKAI (INPUT)'!$Z$25,IF(AND(T810&gt;2500000000,T810&lt;=5000000000),'[26]Data Base PAKAI (INPUT)'!$AD$25,IF(AND(T810&gt;5000000000,T810&lt;=10000000000),'[26]Data Base PAKAI (INPUT)'!AH2314))))))))</f>
        <v>4</v>
      </c>
      <c r="AH810" s="87">
        <f t="shared" si="196"/>
        <v>1800000</v>
      </c>
      <c r="AI810" s="87">
        <f t="shared" si="197"/>
        <v>6000000</v>
      </c>
      <c r="AJ810" s="99">
        <f t="shared" si="198"/>
        <v>6000000</v>
      </c>
      <c r="AK810" s="57"/>
      <c r="AL810" s="57">
        <f t="shared" si="199"/>
        <v>135250000</v>
      </c>
    </row>
    <row r="811" spans="1:38" ht="43.5" thickBot="1" x14ac:dyDescent="0.3">
      <c r="A811" s="90"/>
      <c r="B811" s="90"/>
      <c r="C811" s="90"/>
      <c r="D811" s="90"/>
      <c r="E811" s="90"/>
      <c r="F811" s="90"/>
      <c r="G811" s="91"/>
      <c r="H811" s="91"/>
      <c r="I811" s="92"/>
      <c r="J811" s="151" t="s">
        <v>1412</v>
      </c>
      <c r="K811" s="92" t="s">
        <v>1536</v>
      </c>
      <c r="L811" s="92" t="e">
        <f>INDEX('[26]GELONDONGAN BM POKIR'!$D:$D,MATCH('KEGIATAN DBMSDA 2022'!K811,'[26]GELONDONGAN BM POKIR'!$D:$D,0))</f>
        <v>#N/A</v>
      </c>
      <c r="M811" s="92" t="str">
        <f t="shared" si="192"/>
        <v>Peningkatan Jalan jl. teluk bayur rt 05 rw 10, Kota Bekasi, Rawalumbu, Sepanjangjaya</v>
      </c>
      <c r="N811" s="92" t="e">
        <f>INDEX([26]!BARU_1[KELURAHAN],MATCH('KEGIATAN DBMSDA 2022'!K811,[26]!BARU_1[JUDUL],0))</f>
        <v>#REF!</v>
      </c>
      <c r="O811" s="93" t="s">
        <v>735</v>
      </c>
      <c r="P811" s="127" t="s">
        <v>289</v>
      </c>
      <c r="Q811" s="94" t="e">
        <f>#REF!&amp;" "&amp;#REF!</f>
        <v>#REF!</v>
      </c>
      <c r="R811" s="95" t="s">
        <v>66</v>
      </c>
      <c r="S811" s="57"/>
      <c r="T811" s="57">
        <f t="shared" si="200"/>
        <v>100000000</v>
      </c>
      <c r="U811" s="96" t="str">
        <f t="shared" si="193"/>
        <v>PL</v>
      </c>
      <c r="V811" s="57">
        <v>100000000</v>
      </c>
      <c r="W811" s="128" t="s">
        <v>242</v>
      </c>
      <c r="X811" s="129" t="s">
        <v>154</v>
      </c>
      <c r="Y811" s="96" t="s">
        <v>139</v>
      </c>
      <c r="Z811" s="88">
        <v>1</v>
      </c>
      <c r="AA811" s="96"/>
      <c r="AB811" s="57">
        <f t="shared" si="194"/>
        <v>350000</v>
      </c>
      <c r="AC811" s="87">
        <f>IF(AND(T811&gt;1,T811&lt;=200000000),'[26]Data Base PAKAI (INPUT)'!$E$24,IF(AND(T811&gt;200000000),'[26]Data Base PAKAI (INPUT)'!$M$24))</f>
        <v>4</v>
      </c>
      <c r="AD811" s="87">
        <f>IF(AND(T811&gt;1,T811&lt;=200000000),'[26]Data Base PAKAI (INPUT)'!$F$24,IF(AND(T811&gt;200000000,T811&lt;=1000000000),'[26]Data Base PAKAI (INPUT)'!$V$24,IF(AND(T811&gt;1000000000),'[26]Data Base PAKAI (INPUT)'!$Z$24)))</f>
        <v>1</v>
      </c>
      <c r="AE811" s="87">
        <f t="shared" si="195"/>
        <v>600000</v>
      </c>
      <c r="AF811" s="87">
        <f>IF(AND(T811&gt;1,T811&lt;=1000000000),'[26]Data Base PAKAI (INPUT)'!$E$25,IF(AND(T811&gt;1000000000,T811&lt;=5000000000),'[26]Data Base PAKAI (INPUT)'!$Y$25,IF(AND(T811&gt;5000000000,T811&lt;=10000000000),'[26]Data Base PAKAI (INPUT)'!$AG$25)))</f>
        <v>3</v>
      </c>
      <c r="AG811" s="87">
        <f>IF(AND(T811&gt;1,T811&lt;=100000000),'[26]Data Base PAKAI (INPUT)'!$F$25,IF(AND(T811&gt;100000000,T811&lt;=200000000),'[26]Data Base PAKAI (INPUT)'!$J$25,IF(AND(T811&gt;200000000,T811&lt;=250000000),'[26]Data Base PAKAI (INPUT)'!$N$25,IF(AND(T811&gt;250000000,T811&lt;=500000000),'[26]Data Base PAKAI (INPUT)'!$R$25,IF(AND(T811&gt;500000000,T811&lt;=1000000000),'[26]Data Base PAKAI (INPUT)'!$V$25,IF(AND(T811&gt;1000000000,T811&lt;=2500000000),'[26]Data Base PAKAI (INPUT)'!$Z$25,IF(AND(T811&gt;2500000000,T811&lt;=5000000000),'[26]Data Base PAKAI (INPUT)'!$AD$25,IF(AND(T811&gt;5000000000,T811&lt;=10000000000),'[26]Data Base PAKAI (INPUT)'!AH2315))))))))</f>
        <v>3</v>
      </c>
      <c r="AH811" s="87">
        <f t="shared" si="196"/>
        <v>1350000</v>
      </c>
      <c r="AI811" s="87">
        <f t="shared" si="197"/>
        <v>4000000</v>
      </c>
      <c r="AJ811" s="99">
        <f t="shared" si="198"/>
        <v>4000000</v>
      </c>
      <c r="AK811" s="57"/>
      <c r="AL811" s="57">
        <f t="shared" si="199"/>
        <v>89700000</v>
      </c>
    </row>
    <row r="812" spans="1:38" ht="43.5" thickBot="1" x14ac:dyDescent="0.3">
      <c r="A812" s="90"/>
      <c r="B812" s="90"/>
      <c r="C812" s="90"/>
      <c r="D812" s="90"/>
      <c r="E812" s="90"/>
      <c r="F812" s="90"/>
      <c r="G812" s="91"/>
      <c r="H812" s="91"/>
      <c r="I812" s="92"/>
      <c r="J812" s="151" t="s">
        <v>1412</v>
      </c>
      <c r="K812" s="92" t="s">
        <v>1537</v>
      </c>
      <c r="L812" s="92" t="e">
        <f>INDEX('[26]GELONDONGAN BM POKIR'!$D:$D,MATCH('KEGIATAN DBMSDA 2022'!K812,'[26]GELONDONGAN BM POKIR'!$D:$D,0))</f>
        <v>#N/A</v>
      </c>
      <c r="M812" s="92" t="str">
        <f t="shared" si="192"/>
        <v>Peningkatan Jalan Jl. Narogong Asri V RW 30, Kota Bekasi, Rawalumbu, Pengasinan</v>
      </c>
      <c r="N812" s="92" t="e">
        <f>INDEX([26]!BARU_1[KELURAHAN],MATCH('KEGIATAN DBMSDA 2022'!K812,[26]!BARU_1[JUDUL],0))</f>
        <v>#REF!</v>
      </c>
      <c r="O812" s="93" t="s">
        <v>735</v>
      </c>
      <c r="P812" s="127" t="s">
        <v>289</v>
      </c>
      <c r="Q812" s="94" t="e">
        <f>#REF!&amp;" "&amp;#REF!</f>
        <v>#REF!</v>
      </c>
      <c r="R812" s="95" t="s">
        <v>66</v>
      </c>
      <c r="S812" s="57"/>
      <c r="T812" s="57">
        <f t="shared" si="200"/>
        <v>100000000</v>
      </c>
      <c r="U812" s="96" t="str">
        <f t="shared" si="193"/>
        <v>PL</v>
      </c>
      <c r="V812" s="57">
        <v>100000000</v>
      </c>
      <c r="W812" s="128" t="s">
        <v>242</v>
      </c>
      <c r="X812" s="129" t="s">
        <v>154</v>
      </c>
      <c r="Y812" s="96" t="s">
        <v>139</v>
      </c>
      <c r="Z812" s="88">
        <v>1</v>
      </c>
      <c r="AA812" s="96"/>
      <c r="AB812" s="57">
        <f t="shared" si="194"/>
        <v>350000</v>
      </c>
      <c r="AC812" s="87">
        <f>IF(AND(T812&gt;1,T812&lt;=200000000),'[26]Data Base PAKAI (INPUT)'!$E$24,IF(AND(T812&gt;200000000),'[26]Data Base PAKAI (INPUT)'!$M$24))</f>
        <v>4</v>
      </c>
      <c r="AD812" s="87">
        <f>IF(AND(T812&gt;1,T812&lt;=200000000),'[26]Data Base PAKAI (INPUT)'!$F$24,IF(AND(T812&gt;200000000,T812&lt;=1000000000),'[26]Data Base PAKAI (INPUT)'!$V$24,IF(AND(T812&gt;1000000000),'[26]Data Base PAKAI (INPUT)'!$Z$24)))</f>
        <v>1</v>
      </c>
      <c r="AE812" s="87">
        <f t="shared" si="195"/>
        <v>600000</v>
      </c>
      <c r="AF812" s="87">
        <f>IF(AND(T812&gt;1,T812&lt;=1000000000),'[26]Data Base PAKAI (INPUT)'!$E$25,IF(AND(T812&gt;1000000000,T812&lt;=5000000000),'[26]Data Base PAKAI (INPUT)'!$Y$25,IF(AND(T812&gt;5000000000,T812&lt;=10000000000),'[26]Data Base PAKAI (INPUT)'!$AG$25)))</f>
        <v>3</v>
      </c>
      <c r="AG812" s="87">
        <f>IF(AND(T812&gt;1,T812&lt;=100000000),'[26]Data Base PAKAI (INPUT)'!$F$25,IF(AND(T812&gt;100000000,T812&lt;=200000000),'[26]Data Base PAKAI (INPUT)'!$J$25,IF(AND(T812&gt;200000000,T812&lt;=250000000),'[26]Data Base PAKAI (INPUT)'!$N$25,IF(AND(T812&gt;250000000,T812&lt;=500000000),'[26]Data Base PAKAI (INPUT)'!$R$25,IF(AND(T812&gt;500000000,T812&lt;=1000000000),'[26]Data Base PAKAI (INPUT)'!$V$25,IF(AND(T812&gt;1000000000,T812&lt;=2500000000),'[26]Data Base PAKAI (INPUT)'!$Z$25,IF(AND(T812&gt;2500000000,T812&lt;=5000000000),'[26]Data Base PAKAI (INPUT)'!$AD$25,IF(AND(T812&gt;5000000000,T812&lt;=10000000000),'[26]Data Base PAKAI (INPUT)'!AH2316))))))))</f>
        <v>3</v>
      </c>
      <c r="AH812" s="87">
        <f t="shared" si="196"/>
        <v>1350000</v>
      </c>
      <c r="AI812" s="87">
        <f t="shared" si="197"/>
        <v>4000000</v>
      </c>
      <c r="AJ812" s="99">
        <f t="shared" si="198"/>
        <v>4000000</v>
      </c>
      <c r="AK812" s="57"/>
      <c r="AL812" s="57">
        <f t="shared" si="199"/>
        <v>89700000</v>
      </c>
    </row>
    <row r="813" spans="1:38" ht="43.5" thickBot="1" x14ac:dyDescent="0.3">
      <c r="A813" s="90"/>
      <c r="B813" s="90"/>
      <c r="C813" s="90"/>
      <c r="D813" s="90"/>
      <c r="E813" s="90"/>
      <c r="F813" s="90"/>
      <c r="G813" s="91"/>
      <c r="H813" s="91"/>
      <c r="I813" s="92"/>
      <c r="J813" s="151" t="s">
        <v>1412</v>
      </c>
      <c r="K813" s="92" t="s">
        <v>1538</v>
      </c>
      <c r="L813" s="92" t="e">
        <f>INDEX('[26]GELONDONGAN BM POKIR'!$D:$D,MATCH('KEGIATAN DBMSDA 2022'!K813,'[26]GELONDONGAN BM POKIR'!$D:$D,0))</f>
        <v>#N/A</v>
      </c>
      <c r="M813" s="92" t="str">
        <f t="shared" si="192"/>
        <v>Peningkatan Jalan Jl. Narogong Asri VI RW 30, Kota Bekasi, Rawalumbu, Pengasinan</v>
      </c>
      <c r="N813" s="92" t="e">
        <f>INDEX([26]!BARU_1[KELURAHAN],MATCH('KEGIATAN DBMSDA 2022'!K813,[26]!BARU_1[JUDUL],0))</f>
        <v>#REF!</v>
      </c>
      <c r="O813" s="93" t="s">
        <v>735</v>
      </c>
      <c r="P813" s="127" t="s">
        <v>289</v>
      </c>
      <c r="Q813" s="94" t="e">
        <f>#REF!&amp;" "&amp;#REF!</f>
        <v>#REF!</v>
      </c>
      <c r="R813" s="95" t="s">
        <v>66</v>
      </c>
      <c r="S813" s="57"/>
      <c r="T813" s="57">
        <f t="shared" si="200"/>
        <v>100000000</v>
      </c>
      <c r="U813" s="96" t="str">
        <f t="shared" si="193"/>
        <v>PL</v>
      </c>
      <c r="V813" s="57">
        <v>100000000</v>
      </c>
      <c r="W813" s="128" t="s">
        <v>242</v>
      </c>
      <c r="X813" s="129" t="s">
        <v>154</v>
      </c>
      <c r="Y813" s="96" t="s">
        <v>139</v>
      </c>
      <c r="Z813" s="88">
        <v>1</v>
      </c>
      <c r="AA813" s="96"/>
      <c r="AB813" s="57">
        <f t="shared" si="194"/>
        <v>350000</v>
      </c>
      <c r="AC813" s="87">
        <f>IF(AND(T813&gt;1,T813&lt;=200000000),'[26]Data Base PAKAI (INPUT)'!$E$24,IF(AND(T813&gt;200000000),'[26]Data Base PAKAI (INPUT)'!$M$24))</f>
        <v>4</v>
      </c>
      <c r="AD813" s="87">
        <f>IF(AND(T813&gt;1,T813&lt;=200000000),'[26]Data Base PAKAI (INPUT)'!$F$24,IF(AND(T813&gt;200000000,T813&lt;=1000000000),'[26]Data Base PAKAI (INPUT)'!$V$24,IF(AND(T813&gt;1000000000),'[26]Data Base PAKAI (INPUT)'!$Z$24)))</f>
        <v>1</v>
      </c>
      <c r="AE813" s="87">
        <f t="shared" si="195"/>
        <v>600000</v>
      </c>
      <c r="AF813" s="87">
        <f>IF(AND(T813&gt;1,T813&lt;=1000000000),'[26]Data Base PAKAI (INPUT)'!$E$25,IF(AND(T813&gt;1000000000,T813&lt;=5000000000),'[26]Data Base PAKAI (INPUT)'!$Y$25,IF(AND(T813&gt;5000000000,T813&lt;=10000000000),'[26]Data Base PAKAI (INPUT)'!$AG$25)))</f>
        <v>3</v>
      </c>
      <c r="AG813" s="87">
        <f>IF(AND(T813&gt;1,T813&lt;=100000000),'[26]Data Base PAKAI (INPUT)'!$F$25,IF(AND(T813&gt;100000000,T813&lt;=200000000),'[26]Data Base PAKAI (INPUT)'!$J$25,IF(AND(T813&gt;200000000,T813&lt;=250000000),'[26]Data Base PAKAI (INPUT)'!$N$25,IF(AND(T813&gt;250000000,T813&lt;=500000000),'[26]Data Base PAKAI (INPUT)'!$R$25,IF(AND(T813&gt;500000000,T813&lt;=1000000000),'[26]Data Base PAKAI (INPUT)'!$V$25,IF(AND(T813&gt;1000000000,T813&lt;=2500000000),'[26]Data Base PAKAI (INPUT)'!$Z$25,IF(AND(T813&gt;2500000000,T813&lt;=5000000000),'[26]Data Base PAKAI (INPUT)'!$AD$25,IF(AND(T813&gt;5000000000,T813&lt;=10000000000),'[26]Data Base PAKAI (INPUT)'!AH2317))))))))</f>
        <v>3</v>
      </c>
      <c r="AH813" s="87">
        <f t="shared" si="196"/>
        <v>1350000</v>
      </c>
      <c r="AI813" s="87">
        <f t="shared" si="197"/>
        <v>4000000</v>
      </c>
      <c r="AJ813" s="99">
        <f t="shared" si="198"/>
        <v>4000000</v>
      </c>
      <c r="AK813" s="57"/>
      <c r="AL813" s="57">
        <f t="shared" si="199"/>
        <v>89700000</v>
      </c>
    </row>
    <row r="814" spans="1:38" ht="43.5" thickBot="1" x14ac:dyDescent="0.3">
      <c r="A814" s="90"/>
      <c r="B814" s="90"/>
      <c r="C814" s="90"/>
      <c r="D814" s="90"/>
      <c r="E814" s="90"/>
      <c r="F814" s="90"/>
      <c r="G814" s="91"/>
      <c r="H814" s="91"/>
      <c r="I814" s="92"/>
      <c r="J814" s="151" t="s">
        <v>1412</v>
      </c>
      <c r="K814" s="92" t="s">
        <v>1539</v>
      </c>
      <c r="L814" s="92" t="e">
        <f>INDEX('[26]GELONDONGAN BM POKIR'!$D:$D,MATCH('KEGIATAN DBMSDA 2022'!K814,'[26]GELONDONGAN BM POKIR'!$D:$D,0))</f>
        <v>#N/A</v>
      </c>
      <c r="M814" s="92" t="str">
        <f t="shared" si="192"/>
        <v>Peningkatan Jalan Jl. Narogong Asri VII RW 30, Kota Bekasi, Rawalumbu, Pengasinan</v>
      </c>
      <c r="N814" s="92" t="e">
        <f>INDEX([26]!BARU_1[KELURAHAN],MATCH('KEGIATAN DBMSDA 2022'!K814,[26]!BARU_1[JUDUL],0))</f>
        <v>#REF!</v>
      </c>
      <c r="O814" s="93" t="s">
        <v>735</v>
      </c>
      <c r="P814" s="127" t="s">
        <v>314</v>
      </c>
      <c r="Q814" s="94" t="e">
        <f>#REF!&amp;" "&amp;#REF!</f>
        <v>#REF!</v>
      </c>
      <c r="R814" s="95" t="s">
        <v>66</v>
      </c>
      <c r="S814" s="57"/>
      <c r="T814" s="57">
        <f t="shared" si="200"/>
        <v>100000000</v>
      </c>
      <c r="U814" s="96" t="str">
        <f t="shared" si="193"/>
        <v>PL</v>
      </c>
      <c r="V814" s="57">
        <v>100000000</v>
      </c>
      <c r="W814" s="128" t="s">
        <v>242</v>
      </c>
      <c r="X814" s="129" t="s">
        <v>154</v>
      </c>
      <c r="Y814" s="96" t="s">
        <v>139</v>
      </c>
      <c r="Z814" s="88">
        <v>1</v>
      </c>
      <c r="AA814" s="96"/>
      <c r="AB814" s="57">
        <f t="shared" si="194"/>
        <v>350000</v>
      </c>
      <c r="AC814" s="87">
        <f>IF(AND(T814&gt;1,T814&lt;=200000000),'[26]Data Base PAKAI (INPUT)'!$E$24,IF(AND(T814&gt;200000000),'[26]Data Base PAKAI (INPUT)'!$M$24))</f>
        <v>4</v>
      </c>
      <c r="AD814" s="87">
        <f>IF(AND(T814&gt;1,T814&lt;=200000000),'[26]Data Base PAKAI (INPUT)'!$F$24,IF(AND(T814&gt;200000000,T814&lt;=1000000000),'[26]Data Base PAKAI (INPUT)'!$V$24,IF(AND(T814&gt;1000000000),'[26]Data Base PAKAI (INPUT)'!$Z$24)))</f>
        <v>1</v>
      </c>
      <c r="AE814" s="87">
        <f t="shared" si="195"/>
        <v>600000</v>
      </c>
      <c r="AF814" s="87">
        <f>IF(AND(T814&gt;1,T814&lt;=1000000000),'[26]Data Base PAKAI (INPUT)'!$E$25,IF(AND(T814&gt;1000000000,T814&lt;=5000000000),'[26]Data Base PAKAI (INPUT)'!$Y$25,IF(AND(T814&gt;5000000000,T814&lt;=10000000000),'[26]Data Base PAKAI (INPUT)'!$AG$25)))</f>
        <v>3</v>
      </c>
      <c r="AG814" s="87">
        <f>IF(AND(T814&gt;1,T814&lt;=100000000),'[26]Data Base PAKAI (INPUT)'!$F$25,IF(AND(T814&gt;100000000,T814&lt;=200000000),'[26]Data Base PAKAI (INPUT)'!$J$25,IF(AND(T814&gt;200000000,T814&lt;=250000000),'[26]Data Base PAKAI (INPUT)'!$N$25,IF(AND(T814&gt;250000000,T814&lt;=500000000),'[26]Data Base PAKAI (INPUT)'!$R$25,IF(AND(T814&gt;500000000,T814&lt;=1000000000),'[26]Data Base PAKAI (INPUT)'!$V$25,IF(AND(T814&gt;1000000000,T814&lt;=2500000000),'[26]Data Base PAKAI (INPUT)'!$Z$25,IF(AND(T814&gt;2500000000,T814&lt;=5000000000),'[26]Data Base PAKAI (INPUT)'!$AD$25,IF(AND(T814&gt;5000000000,T814&lt;=10000000000),'[26]Data Base PAKAI (INPUT)'!AH2318))))))))</f>
        <v>3</v>
      </c>
      <c r="AH814" s="87">
        <f t="shared" si="196"/>
        <v>1350000</v>
      </c>
      <c r="AI814" s="87">
        <f t="shared" si="197"/>
        <v>4000000</v>
      </c>
      <c r="AJ814" s="99">
        <f t="shared" si="198"/>
        <v>4000000</v>
      </c>
      <c r="AK814" s="57"/>
      <c r="AL814" s="57">
        <f t="shared" si="199"/>
        <v>89700000</v>
      </c>
    </row>
    <row r="815" spans="1:38" ht="43.5" thickBot="1" x14ac:dyDescent="0.3">
      <c r="A815" s="90"/>
      <c r="B815" s="90"/>
      <c r="C815" s="90"/>
      <c r="D815" s="90"/>
      <c r="E815" s="90"/>
      <c r="F815" s="90"/>
      <c r="G815" s="91"/>
      <c r="H815" s="91"/>
      <c r="I815" s="92"/>
      <c r="J815" s="151" t="s">
        <v>1412</v>
      </c>
      <c r="K815" s="92" t="s">
        <v>1540</v>
      </c>
      <c r="L815" s="92" t="e">
        <f>INDEX('[26]GELONDONGAN BM POKIR'!$D:$D,MATCH('KEGIATAN DBMSDA 2022'!K815,'[26]GELONDONGAN BM POKIR'!$D:$D,0))</f>
        <v>#N/A</v>
      </c>
      <c r="M815" s="92" t="str">
        <f t="shared" si="192"/>
        <v>Peningkatan Jalan Jl. Perbatasan antara RW 02 dan RW 30, Kota Bekasi, Rawalumbu, Pengasinan</v>
      </c>
      <c r="N815" s="92" t="e">
        <f>INDEX([26]!BARU_1[KELURAHAN],MATCH('KEGIATAN DBMSDA 2022'!K815,[26]!BARU_1[JUDUL],0))</f>
        <v>#REF!</v>
      </c>
      <c r="O815" s="93" t="s">
        <v>735</v>
      </c>
      <c r="P815" s="127" t="s">
        <v>229</v>
      </c>
      <c r="Q815" s="94" t="e">
        <f>#REF!&amp;" "&amp;#REF!</f>
        <v>#REF!</v>
      </c>
      <c r="R815" s="95" t="s">
        <v>66</v>
      </c>
      <c r="S815" s="57"/>
      <c r="T815" s="57">
        <f t="shared" si="200"/>
        <v>100000000</v>
      </c>
      <c r="U815" s="96" t="str">
        <f t="shared" si="193"/>
        <v>PL</v>
      </c>
      <c r="V815" s="57">
        <v>100000000</v>
      </c>
      <c r="W815" s="128" t="s">
        <v>242</v>
      </c>
      <c r="X815" s="129" t="s">
        <v>154</v>
      </c>
      <c r="Y815" s="96" t="s">
        <v>139</v>
      </c>
      <c r="Z815" s="88">
        <v>1</v>
      </c>
      <c r="AA815" s="96"/>
      <c r="AB815" s="57">
        <f t="shared" si="194"/>
        <v>350000</v>
      </c>
      <c r="AC815" s="87">
        <f>IF(AND(T815&gt;1,T815&lt;=200000000),'[26]Data Base PAKAI (INPUT)'!$E$24,IF(AND(T815&gt;200000000),'[26]Data Base PAKAI (INPUT)'!$M$24))</f>
        <v>4</v>
      </c>
      <c r="AD815" s="87">
        <f>IF(AND(T815&gt;1,T815&lt;=200000000),'[26]Data Base PAKAI (INPUT)'!$F$24,IF(AND(T815&gt;200000000,T815&lt;=1000000000),'[26]Data Base PAKAI (INPUT)'!$V$24,IF(AND(T815&gt;1000000000),'[26]Data Base PAKAI (INPUT)'!$Z$24)))</f>
        <v>1</v>
      </c>
      <c r="AE815" s="87">
        <f t="shared" si="195"/>
        <v>600000</v>
      </c>
      <c r="AF815" s="87">
        <f>IF(AND(T815&gt;1,T815&lt;=1000000000),'[26]Data Base PAKAI (INPUT)'!$E$25,IF(AND(T815&gt;1000000000,T815&lt;=5000000000),'[26]Data Base PAKAI (INPUT)'!$Y$25,IF(AND(T815&gt;5000000000,T815&lt;=10000000000),'[26]Data Base PAKAI (INPUT)'!$AG$25)))</f>
        <v>3</v>
      </c>
      <c r="AG815" s="87">
        <f>IF(AND(T815&gt;1,T815&lt;=100000000),'[26]Data Base PAKAI (INPUT)'!$F$25,IF(AND(T815&gt;100000000,T815&lt;=200000000),'[26]Data Base PAKAI (INPUT)'!$J$25,IF(AND(T815&gt;200000000,T815&lt;=250000000),'[26]Data Base PAKAI (INPUT)'!$N$25,IF(AND(T815&gt;250000000,T815&lt;=500000000),'[26]Data Base PAKAI (INPUT)'!$R$25,IF(AND(T815&gt;500000000,T815&lt;=1000000000),'[26]Data Base PAKAI (INPUT)'!$V$25,IF(AND(T815&gt;1000000000,T815&lt;=2500000000),'[26]Data Base PAKAI (INPUT)'!$Z$25,IF(AND(T815&gt;2500000000,T815&lt;=5000000000),'[26]Data Base PAKAI (INPUT)'!$AD$25,IF(AND(T815&gt;5000000000,T815&lt;=10000000000),'[26]Data Base PAKAI (INPUT)'!AH2319))))))))</f>
        <v>3</v>
      </c>
      <c r="AH815" s="87">
        <f t="shared" si="196"/>
        <v>1350000</v>
      </c>
      <c r="AI815" s="87">
        <f t="shared" si="197"/>
        <v>4000000</v>
      </c>
      <c r="AJ815" s="99">
        <f t="shared" si="198"/>
        <v>4000000</v>
      </c>
      <c r="AK815" s="57"/>
      <c r="AL815" s="57">
        <f t="shared" si="199"/>
        <v>89700000</v>
      </c>
    </row>
    <row r="816" spans="1:38" ht="43.5" thickBot="1" x14ac:dyDescent="0.3">
      <c r="A816" s="90"/>
      <c r="B816" s="90"/>
      <c r="C816" s="90"/>
      <c r="D816" s="90"/>
      <c r="E816" s="90"/>
      <c r="F816" s="90"/>
      <c r="G816" s="91"/>
      <c r="H816" s="91"/>
      <c r="I816" s="92"/>
      <c r="J816" s="151" t="s">
        <v>1412</v>
      </c>
      <c r="K816" s="92" t="s">
        <v>1536</v>
      </c>
      <c r="L816" s="92" t="e">
        <f>INDEX('[26]GELONDONGAN BM POKIR'!$D:$D,MATCH('KEGIATAN DBMSDA 2022'!K816,'[26]GELONDONGAN BM POKIR'!$D:$D,0))</f>
        <v>#N/A</v>
      </c>
      <c r="M816" s="92" t="str">
        <f t="shared" si="192"/>
        <v>Peningkatan Jalan jl. teluk bayur rt 05 rw 10, Kota Bekasi, Rawalumbu, Sepanjangjaya</v>
      </c>
      <c r="N816" s="92" t="e">
        <f>INDEX([26]!BARU_1[KELURAHAN],MATCH('KEGIATAN DBMSDA 2022'!K816,[26]!BARU_1[JUDUL],0))</f>
        <v>#REF!</v>
      </c>
      <c r="O816" s="93" t="s">
        <v>735</v>
      </c>
      <c r="P816" s="127" t="s">
        <v>289</v>
      </c>
      <c r="Q816" s="94" t="e">
        <f>#REF!&amp;" "&amp;#REF!</f>
        <v>#REF!</v>
      </c>
      <c r="R816" s="95" t="s">
        <v>66</v>
      </c>
      <c r="S816" s="57"/>
      <c r="T816" s="57">
        <f t="shared" si="200"/>
        <v>100000000</v>
      </c>
      <c r="U816" s="96" t="str">
        <f t="shared" si="193"/>
        <v>PL</v>
      </c>
      <c r="V816" s="57">
        <v>100000000</v>
      </c>
      <c r="W816" s="128" t="s">
        <v>242</v>
      </c>
      <c r="X816" s="129" t="s">
        <v>154</v>
      </c>
      <c r="Y816" s="96" t="s">
        <v>139</v>
      </c>
      <c r="Z816" s="88">
        <v>1</v>
      </c>
      <c r="AA816" s="96" t="s">
        <v>1386</v>
      </c>
      <c r="AB816" s="57">
        <f t="shared" si="194"/>
        <v>350000</v>
      </c>
      <c r="AC816" s="87">
        <f>IF(AND(T816&gt;1,T816&lt;=200000000),'[26]Data Base PAKAI (INPUT)'!$E$24,IF(AND(T816&gt;200000000),'[26]Data Base PAKAI (INPUT)'!$M$24))</f>
        <v>4</v>
      </c>
      <c r="AD816" s="87">
        <f>IF(AND(T816&gt;1,T816&lt;=200000000),'[26]Data Base PAKAI (INPUT)'!$F$24,IF(AND(T816&gt;200000000,T816&lt;=1000000000),'[26]Data Base PAKAI (INPUT)'!$V$24,IF(AND(T816&gt;1000000000),'[26]Data Base PAKAI (INPUT)'!$Z$24)))</f>
        <v>1</v>
      </c>
      <c r="AE816" s="87">
        <f t="shared" si="195"/>
        <v>600000</v>
      </c>
      <c r="AF816" s="87">
        <f>IF(AND(T816&gt;1,T816&lt;=1000000000),'[26]Data Base PAKAI (INPUT)'!$E$25,IF(AND(T816&gt;1000000000,T816&lt;=5000000000),'[26]Data Base PAKAI (INPUT)'!$Y$25,IF(AND(T816&gt;5000000000,T816&lt;=10000000000),'[26]Data Base PAKAI (INPUT)'!$AG$25)))</f>
        <v>3</v>
      </c>
      <c r="AG816" s="87">
        <f>IF(AND(T816&gt;1,T816&lt;=100000000),'[26]Data Base PAKAI (INPUT)'!$F$25,IF(AND(T816&gt;100000000,T816&lt;=200000000),'[26]Data Base PAKAI (INPUT)'!$J$25,IF(AND(T816&gt;200000000,T816&lt;=250000000),'[26]Data Base PAKAI (INPUT)'!$N$25,IF(AND(T816&gt;250000000,T816&lt;=500000000),'[26]Data Base PAKAI (INPUT)'!$R$25,IF(AND(T816&gt;500000000,T816&lt;=1000000000),'[26]Data Base PAKAI (INPUT)'!$V$25,IF(AND(T816&gt;1000000000,T816&lt;=2500000000),'[26]Data Base PAKAI (INPUT)'!$Z$25,IF(AND(T816&gt;2500000000,T816&lt;=5000000000),'[26]Data Base PAKAI (INPUT)'!$AD$25,IF(AND(T816&gt;5000000000,T816&lt;=10000000000),'[26]Data Base PAKAI (INPUT)'!AH2320))))))))</f>
        <v>3</v>
      </c>
      <c r="AH816" s="87">
        <f t="shared" si="196"/>
        <v>1350000</v>
      </c>
      <c r="AI816" s="87">
        <f t="shared" si="197"/>
        <v>4000000</v>
      </c>
      <c r="AJ816" s="99">
        <f t="shared" si="198"/>
        <v>4000000</v>
      </c>
      <c r="AK816" s="57"/>
      <c r="AL816" s="57">
        <f t="shared" si="199"/>
        <v>89700000</v>
      </c>
    </row>
    <row r="817" spans="1:38" ht="43.5" thickBot="1" x14ac:dyDescent="0.3">
      <c r="A817" s="90"/>
      <c r="B817" s="90"/>
      <c r="C817" s="90"/>
      <c r="D817" s="90"/>
      <c r="E817" s="90"/>
      <c r="F817" s="90"/>
      <c r="G817" s="91"/>
      <c r="H817" s="91"/>
      <c r="I817" s="92"/>
      <c r="J817" s="151" t="s">
        <v>1412</v>
      </c>
      <c r="K817" s="92" t="s">
        <v>1541</v>
      </c>
      <c r="L817" s="92" t="e">
        <f>INDEX('[26]GELONDONGAN BM POKIR'!$D:$D,MATCH('KEGIATAN DBMSDA 2022'!K817,'[26]GELONDONGAN BM POKIR'!$D:$D,0))</f>
        <v>#N/A</v>
      </c>
      <c r="M817" s="92" t="str">
        <f t="shared" si="192"/>
        <v>Peningkatan Jalan Jl Mushollah Rt 05 Rw 12, Kota Bekasi</v>
      </c>
      <c r="N817" s="92" t="e">
        <f>INDEX([26]!BARU_1[KELURAHAN],MATCH('KEGIATAN DBMSDA 2022'!K817,[26]!BARU_1[JUDUL],0))</f>
        <v>#REF!</v>
      </c>
      <c r="O817" s="93" t="s">
        <v>160</v>
      </c>
      <c r="P817" s="127" t="s">
        <v>340</v>
      </c>
      <c r="Q817" s="94" t="e">
        <f>#REF!&amp;" "&amp;#REF!</f>
        <v>#REF!</v>
      </c>
      <c r="R817" s="95" t="s">
        <v>66</v>
      </c>
      <c r="S817" s="57"/>
      <c r="T817" s="57">
        <f t="shared" si="200"/>
        <v>100000000</v>
      </c>
      <c r="U817" s="96" t="str">
        <f t="shared" si="193"/>
        <v>PL</v>
      </c>
      <c r="V817" s="57">
        <v>100000000</v>
      </c>
      <c r="W817" s="128" t="s">
        <v>161</v>
      </c>
      <c r="X817" s="129" t="s">
        <v>162</v>
      </c>
      <c r="Y817" s="96" t="s">
        <v>139</v>
      </c>
      <c r="Z817" s="88">
        <v>1</v>
      </c>
      <c r="AA817" s="96"/>
      <c r="AB817" s="57">
        <f t="shared" si="194"/>
        <v>350000</v>
      </c>
      <c r="AC817" s="87">
        <f>IF(AND(T817&gt;1,T817&lt;=200000000),'[26]Data Base PAKAI (INPUT)'!$E$24,IF(AND(T817&gt;200000000),'[26]Data Base PAKAI (INPUT)'!$M$24))</f>
        <v>4</v>
      </c>
      <c r="AD817" s="87">
        <f>IF(AND(T817&gt;1,T817&lt;=200000000),'[26]Data Base PAKAI (INPUT)'!$F$24,IF(AND(T817&gt;200000000,T817&lt;=1000000000),'[26]Data Base PAKAI (INPUT)'!$V$24,IF(AND(T817&gt;1000000000),'[26]Data Base PAKAI (INPUT)'!$Z$24)))</f>
        <v>1</v>
      </c>
      <c r="AE817" s="87">
        <f t="shared" si="195"/>
        <v>600000</v>
      </c>
      <c r="AF817" s="87">
        <f>IF(AND(T817&gt;1,T817&lt;=1000000000),'[26]Data Base PAKAI (INPUT)'!$E$25,IF(AND(T817&gt;1000000000,T817&lt;=5000000000),'[26]Data Base PAKAI (INPUT)'!$Y$25,IF(AND(T817&gt;5000000000,T817&lt;=10000000000),'[26]Data Base PAKAI (INPUT)'!$AG$25)))</f>
        <v>3</v>
      </c>
      <c r="AG817" s="87">
        <f>IF(AND(T817&gt;1,T817&lt;=100000000),'[26]Data Base PAKAI (INPUT)'!$F$25,IF(AND(T817&gt;100000000,T817&lt;=200000000),'[26]Data Base PAKAI (INPUT)'!$J$25,IF(AND(T817&gt;200000000,T817&lt;=250000000),'[26]Data Base PAKAI (INPUT)'!$N$25,IF(AND(T817&gt;250000000,T817&lt;=500000000),'[26]Data Base PAKAI (INPUT)'!$R$25,IF(AND(T817&gt;500000000,T817&lt;=1000000000),'[26]Data Base PAKAI (INPUT)'!$V$25,IF(AND(T817&gt;1000000000,T817&lt;=2500000000),'[26]Data Base PAKAI (INPUT)'!$Z$25,IF(AND(T817&gt;2500000000,T817&lt;=5000000000),'[26]Data Base PAKAI (INPUT)'!$AD$25,IF(AND(T817&gt;5000000000,T817&lt;=10000000000),'[26]Data Base PAKAI (INPUT)'!AH2321))))))))</f>
        <v>3</v>
      </c>
      <c r="AH817" s="87">
        <f t="shared" si="196"/>
        <v>1350000</v>
      </c>
      <c r="AI817" s="87">
        <f t="shared" si="197"/>
        <v>4000000</v>
      </c>
      <c r="AJ817" s="99">
        <f t="shared" si="198"/>
        <v>4000000</v>
      </c>
      <c r="AK817" s="57"/>
      <c r="AL817" s="57">
        <f t="shared" si="199"/>
        <v>89700000</v>
      </c>
    </row>
    <row r="818" spans="1:38" ht="43.5" thickBot="1" x14ac:dyDescent="0.3">
      <c r="A818" s="90"/>
      <c r="B818" s="90"/>
      <c r="C818" s="90"/>
      <c r="D818" s="90"/>
      <c r="E818" s="90"/>
      <c r="F818" s="90"/>
      <c r="G818" s="91"/>
      <c r="H818" s="91"/>
      <c r="I818" s="92"/>
      <c r="J818" s="151" t="s">
        <v>1412</v>
      </c>
      <c r="K818" s="92" t="s">
        <v>1542</v>
      </c>
      <c r="L818" s="92" t="e">
        <f>INDEX('[26]GELONDONGAN BM POKIR'!$D:$D,MATCH('KEGIATAN DBMSDA 2022'!K818,'[26]GELONDONGAN BM POKIR'!$D:$D,0))</f>
        <v>#N/A</v>
      </c>
      <c r="M818" s="92" t="str">
        <f t="shared" si="192"/>
        <v>Peningkatan Jalan Rt 3 Rw 15, Kota Bekasi</v>
      </c>
      <c r="N818" s="92" t="s">
        <v>189</v>
      </c>
      <c r="O818" s="93" t="s">
        <v>160</v>
      </c>
      <c r="P818" s="127" t="s">
        <v>1353</v>
      </c>
      <c r="Q818" s="94" t="e">
        <f>#REF!&amp;" "&amp;#REF!</f>
        <v>#REF!</v>
      </c>
      <c r="R818" s="95" t="s">
        <v>66</v>
      </c>
      <c r="S818" s="57"/>
      <c r="T818" s="57">
        <f t="shared" si="200"/>
        <v>100000000</v>
      </c>
      <c r="U818" s="96" t="str">
        <f t="shared" si="193"/>
        <v>PL</v>
      </c>
      <c r="V818" s="57">
        <v>100000000</v>
      </c>
      <c r="W818" s="128" t="s">
        <v>161</v>
      </c>
      <c r="X818" s="129" t="s">
        <v>162</v>
      </c>
      <c r="Y818" s="96" t="s">
        <v>139</v>
      </c>
      <c r="Z818" s="88">
        <v>1</v>
      </c>
      <c r="AA818" s="88" t="s">
        <v>163</v>
      </c>
      <c r="AB818" s="101">
        <f t="shared" si="194"/>
        <v>350000</v>
      </c>
      <c r="AC818" s="102">
        <f>IF(AND(T818&gt;1,T818&lt;=200000000),'[26]Data Base PAKAI (INPUT)'!$E$24,IF(AND(T818&gt;200000000),'[26]Data Base PAKAI (INPUT)'!$M$24))</f>
        <v>4</v>
      </c>
      <c r="AD818" s="102">
        <f>IF(AND(T818&gt;1,T818&lt;=200000000),'[26]Data Base PAKAI (INPUT)'!$F$24,IF(AND(T818&gt;200000000,T818&lt;=1000000000),'[26]Data Base PAKAI (INPUT)'!$V$24,IF(AND(T818&gt;1000000000),'[26]Data Base PAKAI (INPUT)'!$Z$24)))</f>
        <v>1</v>
      </c>
      <c r="AE818" s="102">
        <f t="shared" si="195"/>
        <v>600000</v>
      </c>
      <c r="AF818" s="102">
        <f>IF(AND(T818&gt;1,T818&lt;=1000000000),'[26]Data Base PAKAI (INPUT)'!$E$25,IF(AND(T818&gt;1000000000,T818&lt;=5000000000),'[26]Data Base PAKAI (INPUT)'!$Y$25,IF(AND(T818&gt;5000000000,T818&lt;=10000000000),'[26]Data Base PAKAI (INPUT)'!$AG$25)))</f>
        <v>3</v>
      </c>
      <c r="AG818" s="102">
        <f>IF(AND(T818&gt;1,T818&lt;=100000000),'[26]Data Base PAKAI (INPUT)'!$F$25,IF(AND(T818&gt;100000000,T818&lt;=200000000),'[26]Data Base PAKAI (INPUT)'!$J$25,IF(AND(T818&gt;200000000,T818&lt;=250000000),'[26]Data Base PAKAI (INPUT)'!$N$25,IF(AND(T818&gt;250000000,T818&lt;=500000000),'[26]Data Base PAKAI (INPUT)'!$R$25,IF(AND(T818&gt;500000000,T818&lt;=1000000000),'[26]Data Base PAKAI (INPUT)'!$V$25,IF(AND(T818&gt;1000000000,T818&lt;=2500000000),'[26]Data Base PAKAI (INPUT)'!$Z$25,IF(AND(T818&gt;2500000000,T818&lt;=5000000000),'[26]Data Base PAKAI (INPUT)'!$AD$25,IF(AND(T818&gt;5000000000,T818&lt;=10000000000),'[26]Data Base PAKAI (INPUT)'!AH2322))))))))</f>
        <v>3</v>
      </c>
      <c r="AH818" s="102">
        <f t="shared" si="196"/>
        <v>1350000</v>
      </c>
      <c r="AI818" s="102">
        <f t="shared" si="197"/>
        <v>4000000</v>
      </c>
      <c r="AJ818" s="103">
        <f t="shared" si="198"/>
        <v>4000000</v>
      </c>
      <c r="AK818" s="101"/>
      <c r="AL818" s="101">
        <f t="shared" si="199"/>
        <v>89700000</v>
      </c>
    </row>
    <row r="819" spans="1:38" ht="43.5" thickBot="1" x14ac:dyDescent="0.3">
      <c r="A819" s="90"/>
      <c r="B819" s="90"/>
      <c r="C819" s="90"/>
      <c r="D819" s="90"/>
      <c r="E819" s="90"/>
      <c r="F819" s="90"/>
      <c r="G819" s="91"/>
      <c r="H819" s="91"/>
      <c r="I819" s="92"/>
      <c r="J819" s="151" t="s">
        <v>1412</v>
      </c>
      <c r="K819" s="92" t="s">
        <v>1543</v>
      </c>
      <c r="L819" s="92" t="e">
        <f>INDEX('[26]GELONDONGAN BM POKIR'!$D:$D,MATCH('KEGIATAN DBMSDA 2022'!K819,'[26]GELONDONGAN BM POKIR'!$D:$D,0))</f>
        <v>#N/A</v>
      </c>
      <c r="M819" s="92" t="str">
        <f t="shared" si="192"/>
        <v>Peningkatan Jalan Jl Kucica Rw 09, Kota Bekasi</v>
      </c>
      <c r="N819" s="92" t="s">
        <v>189</v>
      </c>
      <c r="O819" s="93" t="s">
        <v>160</v>
      </c>
      <c r="P819" s="127" t="s">
        <v>1353</v>
      </c>
      <c r="Q819" s="94" t="e">
        <f>#REF!&amp;" "&amp;#REF!</f>
        <v>#REF!</v>
      </c>
      <c r="R819" s="95" t="s">
        <v>66</v>
      </c>
      <c r="S819" s="57"/>
      <c r="T819" s="57">
        <f t="shared" si="200"/>
        <v>150000000</v>
      </c>
      <c r="U819" s="96" t="str">
        <f t="shared" si="193"/>
        <v>PL</v>
      </c>
      <c r="V819" s="57">
        <v>150000000</v>
      </c>
      <c r="W819" s="128" t="s">
        <v>161</v>
      </c>
      <c r="X819" s="129" t="s">
        <v>162</v>
      </c>
      <c r="Y819" s="96" t="s">
        <v>139</v>
      </c>
      <c r="Z819" s="88">
        <v>1</v>
      </c>
      <c r="AA819" s="88" t="s">
        <v>163</v>
      </c>
      <c r="AB819" s="101">
        <f t="shared" si="194"/>
        <v>350000</v>
      </c>
      <c r="AC819" s="102">
        <f>IF(AND(T819&gt;1,T819&lt;=200000000),'[26]Data Base PAKAI (INPUT)'!$E$24,IF(AND(T819&gt;200000000),'[26]Data Base PAKAI (INPUT)'!$M$24))</f>
        <v>4</v>
      </c>
      <c r="AD819" s="102">
        <f>IF(AND(T819&gt;1,T819&lt;=200000000),'[26]Data Base PAKAI (INPUT)'!$F$24,IF(AND(T819&gt;200000000,T819&lt;=1000000000),'[26]Data Base PAKAI (INPUT)'!$V$24,IF(AND(T819&gt;1000000000),'[26]Data Base PAKAI (INPUT)'!$Z$24)))</f>
        <v>1</v>
      </c>
      <c r="AE819" s="102">
        <f t="shared" si="195"/>
        <v>600000</v>
      </c>
      <c r="AF819" s="102">
        <f>IF(AND(T819&gt;1,T819&lt;=1000000000),'[26]Data Base PAKAI (INPUT)'!$E$25,IF(AND(T819&gt;1000000000,T819&lt;=5000000000),'[26]Data Base PAKAI (INPUT)'!$Y$25,IF(AND(T819&gt;5000000000,T819&lt;=10000000000),'[26]Data Base PAKAI (INPUT)'!$AG$25)))</f>
        <v>3</v>
      </c>
      <c r="AG819" s="102">
        <f>IF(AND(T819&gt;1,T819&lt;=100000000),'[26]Data Base PAKAI (INPUT)'!$F$25,IF(AND(T819&gt;100000000,T819&lt;=200000000),'[26]Data Base PAKAI (INPUT)'!$J$25,IF(AND(T819&gt;200000000,T819&lt;=250000000),'[26]Data Base PAKAI (INPUT)'!$N$25,IF(AND(T819&gt;250000000,T819&lt;=500000000),'[26]Data Base PAKAI (INPUT)'!$R$25,IF(AND(T819&gt;500000000,T819&lt;=1000000000),'[26]Data Base PAKAI (INPUT)'!$V$25,IF(AND(T819&gt;1000000000,T819&lt;=2500000000),'[26]Data Base PAKAI (INPUT)'!$Z$25,IF(AND(T819&gt;2500000000,T819&lt;=5000000000),'[26]Data Base PAKAI (INPUT)'!$AD$25,IF(AND(T819&gt;5000000000,T819&lt;=10000000000),'[26]Data Base PAKAI (INPUT)'!AH2323))))))))</f>
        <v>4</v>
      </c>
      <c r="AH819" s="102">
        <f t="shared" si="196"/>
        <v>1800000</v>
      </c>
      <c r="AI819" s="102">
        <f t="shared" si="197"/>
        <v>6000000</v>
      </c>
      <c r="AJ819" s="103">
        <f t="shared" si="198"/>
        <v>6000000</v>
      </c>
      <c r="AK819" s="101"/>
      <c r="AL819" s="101">
        <f t="shared" si="199"/>
        <v>135250000</v>
      </c>
    </row>
    <row r="820" spans="1:38" ht="43.5" thickBot="1" x14ac:dyDescent="0.3">
      <c r="A820" s="90"/>
      <c r="B820" s="90"/>
      <c r="C820" s="90"/>
      <c r="D820" s="90"/>
      <c r="E820" s="90"/>
      <c r="F820" s="90"/>
      <c r="G820" s="91"/>
      <c r="H820" s="91"/>
      <c r="I820" s="92"/>
      <c r="J820" s="151" t="s">
        <v>1412</v>
      </c>
      <c r="K820" s="92" t="s">
        <v>1544</v>
      </c>
      <c r="L820" s="92" t="e">
        <f>INDEX('[26]GELONDONGAN BM POKIR'!$D:$D,MATCH('KEGIATAN DBMSDA 2022'!K820,'[26]GELONDONGAN BM POKIR'!$D:$D,0))</f>
        <v>#N/A</v>
      </c>
      <c r="M820" s="92" t="str">
        <f>$I$545&amp;" "&amp;K820</f>
        <v>Peningkatan Jalan Jl Merpati pos Rw 09, Kota Bekasi</v>
      </c>
      <c r="N820" s="92" t="s">
        <v>189</v>
      </c>
      <c r="O820" s="93" t="s">
        <v>160</v>
      </c>
      <c r="P820" s="127" t="s">
        <v>1353</v>
      </c>
      <c r="Q820" s="94" t="e">
        <f>#REF!&amp;" "&amp;#REF!</f>
        <v>#REF!</v>
      </c>
      <c r="R820" s="95" t="s">
        <v>66</v>
      </c>
      <c r="S820" s="57"/>
      <c r="T820" s="57">
        <f t="shared" si="200"/>
        <v>150000000</v>
      </c>
      <c r="U820" s="96" t="str">
        <f t="shared" si="193"/>
        <v>PL</v>
      </c>
      <c r="V820" s="57">
        <v>150000000</v>
      </c>
      <c r="W820" s="128" t="s">
        <v>161</v>
      </c>
      <c r="X820" s="129" t="s">
        <v>162</v>
      </c>
      <c r="Y820" s="96" t="s">
        <v>139</v>
      </c>
      <c r="Z820" s="88">
        <v>1</v>
      </c>
      <c r="AA820" s="88" t="s">
        <v>163</v>
      </c>
      <c r="AB820" s="101">
        <f t="shared" si="194"/>
        <v>350000</v>
      </c>
      <c r="AC820" s="102">
        <f>IF(AND(T820&gt;1,T820&lt;=200000000),'[26]Data Base PAKAI (INPUT)'!$E$24,IF(AND(T820&gt;200000000),'[26]Data Base PAKAI (INPUT)'!$M$24))</f>
        <v>4</v>
      </c>
      <c r="AD820" s="102">
        <f>IF(AND(T820&gt;1,T820&lt;=200000000),'[26]Data Base PAKAI (INPUT)'!$F$24,IF(AND(T820&gt;200000000,T820&lt;=1000000000),'[26]Data Base PAKAI (INPUT)'!$V$24,IF(AND(T820&gt;1000000000),'[26]Data Base PAKAI (INPUT)'!$Z$24)))</f>
        <v>1</v>
      </c>
      <c r="AE820" s="102">
        <f t="shared" si="195"/>
        <v>600000</v>
      </c>
      <c r="AF820" s="102">
        <f>IF(AND(T820&gt;1,T820&lt;=1000000000),'[26]Data Base PAKAI (INPUT)'!$E$25,IF(AND(T820&gt;1000000000,T820&lt;=5000000000),'[26]Data Base PAKAI (INPUT)'!$Y$25,IF(AND(T820&gt;5000000000,T820&lt;=10000000000),'[26]Data Base PAKAI (INPUT)'!$AG$25)))</f>
        <v>3</v>
      </c>
      <c r="AG820" s="102">
        <f>IF(AND(T820&gt;1,T820&lt;=100000000),'[26]Data Base PAKAI (INPUT)'!$F$25,IF(AND(T820&gt;100000000,T820&lt;=200000000),'[26]Data Base PAKAI (INPUT)'!$J$25,IF(AND(T820&gt;200000000,T820&lt;=250000000),'[26]Data Base PAKAI (INPUT)'!$N$25,IF(AND(T820&gt;250000000,T820&lt;=500000000),'[26]Data Base PAKAI (INPUT)'!$R$25,IF(AND(T820&gt;500000000,T820&lt;=1000000000),'[26]Data Base PAKAI (INPUT)'!$V$25,IF(AND(T820&gt;1000000000,T820&lt;=2500000000),'[26]Data Base PAKAI (INPUT)'!$Z$25,IF(AND(T820&gt;2500000000,T820&lt;=5000000000),'[26]Data Base PAKAI (INPUT)'!$AD$25,IF(AND(T820&gt;5000000000,T820&lt;=10000000000),'[26]Data Base PAKAI (INPUT)'!AH2324))))))))</f>
        <v>4</v>
      </c>
      <c r="AH820" s="102">
        <f t="shared" si="196"/>
        <v>1800000</v>
      </c>
      <c r="AI820" s="102">
        <f t="shared" si="197"/>
        <v>6000000</v>
      </c>
      <c r="AJ820" s="103">
        <f t="shared" si="198"/>
        <v>6000000</v>
      </c>
      <c r="AK820" s="101"/>
      <c r="AL820" s="101">
        <f t="shared" si="199"/>
        <v>135250000</v>
      </c>
    </row>
    <row r="821" spans="1:38" ht="43.5" thickBot="1" x14ac:dyDescent="0.3">
      <c r="A821" s="90"/>
      <c r="B821" s="90"/>
      <c r="C821" s="90"/>
      <c r="D821" s="90"/>
      <c r="E821" s="90"/>
      <c r="F821" s="90"/>
      <c r="G821" s="91"/>
      <c r="H821" s="91"/>
      <c r="I821" s="92"/>
      <c r="J821" s="151" t="s">
        <v>1412</v>
      </c>
      <c r="K821" s="92" t="s">
        <v>1545</v>
      </c>
      <c r="L821" s="92" t="e">
        <f>INDEX('[26]GELONDONGAN BM POKIR'!$D:$D,MATCH('KEGIATAN DBMSDA 2022'!K821,'[26]GELONDONGAN BM POKIR'!$D:$D,0))</f>
        <v>#N/A</v>
      </c>
      <c r="M821" s="92" t="str">
        <f t="shared" si="192"/>
        <v>Peningkatan Jalan Jalan Mandala Rw 13 depan puskesmas jakamulya, Kota Bekasi</v>
      </c>
      <c r="N821" s="92" t="e">
        <f>INDEX([26]!BARU_1[KELURAHAN],MATCH('KEGIATAN DBMSDA 2022'!K821,[26]!BARU_1[JUDUL],0))</f>
        <v>#REF!</v>
      </c>
      <c r="O821" s="93" t="s">
        <v>160</v>
      </c>
      <c r="P821" s="127" t="s">
        <v>1353</v>
      </c>
      <c r="Q821" s="94" t="e">
        <f>#REF!&amp;" "&amp;#REF!</f>
        <v>#REF!</v>
      </c>
      <c r="R821" s="95" t="s">
        <v>66</v>
      </c>
      <c r="S821" s="57"/>
      <c r="T821" s="57">
        <f t="shared" si="200"/>
        <v>150000000</v>
      </c>
      <c r="U821" s="96" t="str">
        <f t="shared" si="193"/>
        <v>PL</v>
      </c>
      <c r="V821" s="57">
        <v>150000000</v>
      </c>
      <c r="W821" s="128" t="s">
        <v>161</v>
      </c>
      <c r="X821" s="129" t="s">
        <v>162</v>
      </c>
      <c r="Y821" s="96" t="s">
        <v>139</v>
      </c>
      <c r="Z821" s="88">
        <v>1</v>
      </c>
      <c r="AA821" s="96"/>
      <c r="AB821" s="57">
        <f t="shared" si="194"/>
        <v>350000</v>
      </c>
      <c r="AC821" s="87">
        <f>IF(AND(T821&gt;1,T821&lt;=200000000),'[26]Data Base PAKAI (INPUT)'!$E$24,IF(AND(T821&gt;200000000),'[26]Data Base PAKAI (INPUT)'!$M$24))</f>
        <v>4</v>
      </c>
      <c r="AD821" s="87">
        <f>IF(AND(T821&gt;1,T821&lt;=200000000),'[26]Data Base PAKAI (INPUT)'!$F$24,IF(AND(T821&gt;200000000,T821&lt;=1000000000),'[26]Data Base PAKAI (INPUT)'!$V$24,IF(AND(T821&gt;1000000000),'[26]Data Base PAKAI (INPUT)'!$Z$24)))</f>
        <v>1</v>
      </c>
      <c r="AE821" s="87">
        <f t="shared" si="195"/>
        <v>600000</v>
      </c>
      <c r="AF821" s="87">
        <f>IF(AND(T821&gt;1,T821&lt;=1000000000),'[26]Data Base PAKAI (INPUT)'!$E$25,IF(AND(T821&gt;1000000000,T821&lt;=5000000000),'[26]Data Base PAKAI (INPUT)'!$Y$25,IF(AND(T821&gt;5000000000,T821&lt;=10000000000),'[26]Data Base PAKAI (INPUT)'!$AG$25)))</f>
        <v>3</v>
      </c>
      <c r="AG821" s="87">
        <f>IF(AND(T821&gt;1,T821&lt;=100000000),'[26]Data Base PAKAI (INPUT)'!$F$25,IF(AND(T821&gt;100000000,T821&lt;=200000000),'[26]Data Base PAKAI (INPUT)'!$J$25,IF(AND(T821&gt;200000000,T821&lt;=250000000),'[26]Data Base PAKAI (INPUT)'!$N$25,IF(AND(T821&gt;250000000,T821&lt;=500000000),'[26]Data Base PAKAI (INPUT)'!$R$25,IF(AND(T821&gt;500000000,T821&lt;=1000000000),'[26]Data Base PAKAI (INPUT)'!$V$25,IF(AND(T821&gt;1000000000,T821&lt;=2500000000),'[26]Data Base PAKAI (INPUT)'!$Z$25,IF(AND(T821&gt;2500000000,T821&lt;=5000000000),'[26]Data Base PAKAI (INPUT)'!$AD$25,IF(AND(T821&gt;5000000000,T821&lt;=10000000000),'[26]Data Base PAKAI (INPUT)'!AH2325))))))))</f>
        <v>4</v>
      </c>
      <c r="AH821" s="87">
        <f t="shared" si="196"/>
        <v>1800000</v>
      </c>
      <c r="AI821" s="87">
        <f t="shared" si="197"/>
        <v>6000000</v>
      </c>
      <c r="AJ821" s="99">
        <f t="shared" si="198"/>
        <v>6000000</v>
      </c>
      <c r="AK821" s="57"/>
      <c r="AL821" s="57">
        <f t="shared" si="199"/>
        <v>135250000</v>
      </c>
    </row>
    <row r="822" spans="1:38" ht="43.5" thickBot="1" x14ac:dyDescent="0.3">
      <c r="A822" s="90"/>
      <c r="B822" s="90"/>
      <c r="C822" s="90"/>
      <c r="D822" s="90"/>
      <c r="E822" s="90"/>
      <c r="F822" s="90"/>
      <c r="G822" s="91"/>
      <c r="H822" s="91"/>
      <c r="I822" s="92"/>
      <c r="J822" s="151" t="s">
        <v>1412</v>
      </c>
      <c r="K822" s="92" t="s">
        <v>1546</v>
      </c>
      <c r="L822" s="92" t="e">
        <f>INDEX('[26]GELONDONGAN BM POKIR'!$D:$D,MATCH('KEGIATAN DBMSDA 2022'!K822,'[26]GELONDONGAN BM POKIR'!$D:$D,0))</f>
        <v>#N/A</v>
      </c>
      <c r="M822" s="92" t="str">
        <f t="shared" si="192"/>
        <v>Peningkatan Jalan Jl Rawa Semut 2 Rw 03, Kota Bekasi</v>
      </c>
      <c r="N822" s="92" t="e">
        <f>INDEX([26]!BARU_1[KELURAHAN],MATCH('KEGIATAN DBMSDA 2022'!K822,[26]!BARU_1[JUDUL],0))</f>
        <v>#REF!</v>
      </c>
      <c r="O822" s="93" t="s">
        <v>160</v>
      </c>
      <c r="P822" s="127" t="s">
        <v>340</v>
      </c>
      <c r="Q822" s="94" t="e">
        <f>#REF!&amp;" "&amp;#REF!</f>
        <v>#REF!</v>
      </c>
      <c r="R822" s="95" t="s">
        <v>66</v>
      </c>
      <c r="S822" s="57"/>
      <c r="T822" s="57">
        <f t="shared" si="200"/>
        <v>150000000</v>
      </c>
      <c r="U822" s="96" t="str">
        <f t="shared" si="193"/>
        <v>PL</v>
      </c>
      <c r="V822" s="57">
        <v>150000000</v>
      </c>
      <c r="W822" s="128" t="s">
        <v>161</v>
      </c>
      <c r="X822" s="129" t="s">
        <v>162</v>
      </c>
      <c r="Y822" s="96" t="s">
        <v>139</v>
      </c>
      <c r="Z822" s="88">
        <v>1</v>
      </c>
      <c r="AA822" s="96"/>
      <c r="AB822" s="57">
        <f t="shared" si="194"/>
        <v>350000</v>
      </c>
      <c r="AC822" s="87">
        <f>IF(AND(T822&gt;1,T822&lt;=200000000),'[26]Data Base PAKAI (INPUT)'!$E$24,IF(AND(T822&gt;200000000),'[26]Data Base PAKAI (INPUT)'!$M$24))</f>
        <v>4</v>
      </c>
      <c r="AD822" s="87">
        <f>IF(AND(T822&gt;1,T822&lt;=200000000),'[26]Data Base PAKAI (INPUT)'!$F$24,IF(AND(T822&gt;200000000,T822&lt;=1000000000),'[26]Data Base PAKAI (INPUT)'!$V$24,IF(AND(T822&gt;1000000000),'[26]Data Base PAKAI (INPUT)'!$Z$24)))</f>
        <v>1</v>
      </c>
      <c r="AE822" s="87">
        <f t="shared" si="195"/>
        <v>600000</v>
      </c>
      <c r="AF822" s="87">
        <f>IF(AND(T822&gt;1,T822&lt;=1000000000),'[26]Data Base PAKAI (INPUT)'!$E$25,IF(AND(T822&gt;1000000000,T822&lt;=5000000000),'[26]Data Base PAKAI (INPUT)'!$Y$25,IF(AND(T822&gt;5000000000,T822&lt;=10000000000),'[26]Data Base PAKAI (INPUT)'!$AG$25)))</f>
        <v>3</v>
      </c>
      <c r="AG822" s="87">
        <f>IF(AND(T822&gt;1,T822&lt;=100000000),'[26]Data Base PAKAI (INPUT)'!$F$25,IF(AND(T822&gt;100000000,T822&lt;=200000000),'[26]Data Base PAKAI (INPUT)'!$J$25,IF(AND(T822&gt;200000000,T822&lt;=250000000),'[26]Data Base PAKAI (INPUT)'!$N$25,IF(AND(T822&gt;250000000,T822&lt;=500000000),'[26]Data Base PAKAI (INPUT)'!$R$25,IF(AND(T822&gt;500000000,T822&lt;=1000000000),'[26]Data Base PAKAI (INPUT)'!$V$25,IF(AND(T822&gt;1000000000,T822&lt;=2500000000),'[26]Data Base PAKAI (INPUT)'!$Z$25,IF(AND(T822&gt;2500000000,T822&lt;=5000000000),'[26]Data Base PAKAI (INPUT)'!$AD$25,IF(AND(T822&gt;5000000000,T822&lt;=10000000000),'[26]Data Base PAKAI (INPUT)'!AH2326))))))))</f>
        <v>4</v>
      </c>
      <c r="AH822" s="87">
        <f t="shared" si="196"/>
        <v>1800000</v>
      </c>
      <c r="AI822" s="87">
        <f t="shared" si="197"/>
        <v>6000000</v>
      </c>
      <c r="AJ822" s="99">
        <f t="shared" si="198"/>
        <v>6000000</v>
      </c>
      <c r="AK822" s="57"/>
      <c r="AL822" s="57">
        <f t="shared" si="199"/>
        <v>135250000</v>
      </c>
    </row>
    <row r="823" spans="1:38" s="167" customFormat="1" ht="43.5" thickBot="1" x14ac:dyDescent="0.3">
      <c r="A823" s="79"/>
      <c r="B823" s="79"/>
      <c r="C823" s="79"/>
      <c r="D823" s="79"/>
      <c r="E823" s="79"/>
      <c r="F823" s="79"/>
      <c r="G823" s="81"/>
      <c r="H823" s="81"/>
      <c r="I823" s="83"/>
      <c r="J823" s="83" t="s">
        <v>1412</v>
      </c>
      <c r="K823" s="83" t="s">
        <v>1547</v>
      </c>
      <c r="L823" s="83" t="e">
        <f>INDEX('[26]GELONDONGAN BM POKIR'!$D:$D,MATCH('KEGIATAN DBMSDA 2022'!K823,'[26]GELONDONGAN BM POKIR'!$D:$D,0))</f>
        <v>#N/A</v>
      </c>
      <c r="M823" s="83" t="str">
        <f t="shared" si="192"/>
        <v>Peningkatan Jalan Komp. Assalam Kp. Ceger RT. 007 Rw. 018, Kota Bekasi</v>
      </c>
      <c r="N823" s="83" t="s">
        <v>719</v>
      </c>
      <c r="O823" s="84" t="s">
        <v>160</v>
      </c>
      <c r="P823" s="145" t="s">
        <v>1336</v>
      </c>
      <c r="Q823" s="85" t="e">
        <f>#REF!&amp;" "&amp;#REF!</f>
        <v>#REF!</v>
      </c>
      <c r="R823" s="86" t="s">
        <v>66</v>
      </c>
      <c r="S823" s="57"/>
      <c r="T823" s="57">
        <f t="shared" si="200"/>
        <v>150000000</v>
      </c>
      <c r="U823" s="96" t="str">
        <f t="shared" si="193"/>
        <v>PL</v>
      </c>
      <c r="V823" s="57">
        <v>150000000</v>
      </c>
      <c r="W823" s="128" t="s">
        <v>161</v>
      </c>
      <c r="X823" s="129" t="s">
        <v>162</v>
      </c>
      <c r="Y823" s="96" t="s">
        <v>139</v>
      </c>
      <c r="Z823" s="88">
        <v>1</v>
      </c>
      <c r="AA823" s="88" t="s">
        <v>163</v>
      </c>
      <c r="AB823" s="164">
        <f t="shared" si="194"/>
        <v>350000</v>
      </c>
      <c r="AC823" s="165">
        <f>IF(AND(T823&gt;1,T823&lt;=200000000),'[26]Data Base PAKAI (INPUT)'!$E$24,IF(AND(T823&gt;200000000),'[26]Data Base PAKAI (INPUT)'!$M$24))</f>
        <v>4</v>
      </c>
      <c r="AD823" s="165">
        <f>IF(AND(T823&gt;1,T823&lt;=200000000),'[26]Data Base PAKAI (INPUT)'!$F$24,IF(AND(T823&gt;200000000,T823&lt;=1000000000),'[26]Data Base PAKAI (INPUT)'!$V$24,IF(AND(T823&gt;1000000000),'[26]Data Base PAKAI (INPUT)'!$Z$24)))</f>
        <v>1</v>
      </c>
      <c r="AE823" s="165">
        <f t="shared" si="195"/>
        <v>600000</v>
      </c>
      <c r="AF823" s="165">
        <f>IF(AND(T823&gt;1,T823&lt;=1000000000),'[26]Data Base PAKAI (INPUT)'!$E$25,IF(AND(T823&gt;1000000000,T823&lt;=5000000000),'[26]Data Base PAKAI (INPUT)'!$Y$25,IF(AND(T823&gt;5000000000,T823&lt;=10000000000),'[26]Data Base PAKAI (INPUT)'!$AG$25)))</f>
        <v>3</v>
      </c>
      <c r="AG823" s="165">
        <f>IF(AND(T823&gt;1,T823&lt;=100000000),'[26]Data Base PAKAI (INPUT)'!$F$25,IF(AND(T823&gt;100000000,T823&lt;=200000000),'[26]Data Base PAKAI (INPUT)'!$J$25,IF(AND(T823&gt;200000000,T823&lt;=250000000),'[26]Data Base PAKAI (INPUT)'!$N$25,IF(AND(T823&gt;250000000,T823&lt;=500000000),'[26]Data Base PAKAI (INPUT)'!$R$25,IF(AND(T823&gt;500000000,T823&lt;=1000000000),'[26]Data Base PAKAI (INPUT)'!$V$25,IF(AND(T823&gt;1000000000,T823&lt;=2500000000),'[26]Data Base PAKAI (INPUT)'!$Z$25,IF(AND(T823&gt;2500000000,T823&lt;=5000000000),'[26]Data Base PAKAI (INPUT)'!$AD$25,IF(AND(T823&gt;5000000000,T823&lt;=10000000000),'[26]Data Base PAKAI (INPUT)'!AH2327))))))))</f>
        <v>4</v>
      </c>
      <c r="AH823" s="165">
        <f t="shared" si="196"/>
        <v>1800000</v>
      </c>
      <c r="AI823" s="165">
        <f t="shared" si="197"/>
        <v>6000000</v>
      </c>
      <c r="AJ823" s="166">
        <f t="shared" si="198"/>
        <v>6000000</v>
      </c>
      <c r="AK823" s="164"/>
      <c r="AL823" s="101">
        <f t="shared" si="199"/>
        <v>135250000</v>
      </c>
    </row>
    <row r="824" spans="1:38" s="167" customFormat="1" ht="43.5" thickBot="1" x14ac:dyDescent="0.3">
      <c r="A824" s="79"/>
      <c r="B824" s="79"/>
      <c r="C824" s="79"/>
      <c r="D824" s="79"/>
      <c r="E824" s="79"/>
      <c r="F824" s="79"/>
      <c r="G824" s="81"/>
      <c r="H824" s="81"/>
      <c r="I824" s="83"/>
      <c r="J824" s="83" t="s">
        <v>1412</v>
      </c>
      <c r="K824" s="83" t="s">
        <v>1548</v>
      </c>
      <c r="L824" s="83" t="e">
        <f>INDEX('[26]GELONDONGAN BM POKIR'!$D:$D,MATCH('KEGIATAN DBMSDA 2022'!K824,'[26]GELONDONGAN BM POKIR'!$D:$D,0))</f>
        <v>#N/A</v>
      </c>
      <c r="M824" s="83" t="str">
        <f t="shared" si="192"/>
        <v>Peningkatan Jalan Jalan Cendrawasih raya Rw 02, Kota Bekasi</v>
      </c>
      <c r="N824" s="83" t="s">
        <v>1549</v>
      </c>
      <c r="O824" s="84" t="s">
        <v>160</v>
      </c>
      <c r="P824" s="145" t="s">
        <v>229</v>
      </c>
      <c r="Q824" s="85" t="e">
        <f>#REF!&amp;" "&amp;#REF!</f>
        <v>#REF!</v>
      </c>
      <c r="R824" s="86" t="s">
        <v>66</v>
      </c>
      <c r="S824" s="57"/>
      <c r="T824" s="57">
        <f t="shared" si="200"/>
        <v>100000000</v>
      </c>
      <c r="U824" s="96" t="str">
        <f t="shared" si="193"/>
        <v>PL</v>
      </c>
      <c r="V824" s="57">
        <v>100000000</v>
      </c>
      <c r="W824" s="128" t="s">
        <v>161</v>
      </c>
      <c r="X824" s="129" t="s">
        <v>162</v>
      </c>
      <c r="Y824" s="96" t="s">
        <v>139</v>
      </c>
      <c r="Z824" s="88">
        <v>1</v>
      </c>
      <c r="AA824" s="88" t="s">
        <v>163</v>
      </c>
      <c r="AB824" s="164">
        <f t="shared" si="194"/>
        <v>350000</v>
      </c>
      <c r="AC824" s="165">
        <f>IF(AND(T824&gt;1,T824&lt;=200000000),'[26]Data Base PAKAI (INPUT)'!$E$24,IF(AND(T824&gt;200000000),'[26]Data Base PAKAI (INPUT)'!$M$24))</f>
        <v>4</v>
      </c>
      <c r="AD824" s="165">
        <f>IF(AND(T824&gt;1,T824&lt;=200000000),'[26]Data Base PAKAI (INPUT)'!$F$24,IF(AND(T824&gt;200000000,T824&lt;=1000000000),'[26]Data Base PAKAI (INPUT)'!$V$24,IF(AND(T824&gt;1000000000),'[26]Data Base PAKAI (INPUT)'!$Z$24)))</f>
        <v>1</v>
      </c>
      <c r="AE824" s="165">
        <f t="shared" si="195"/>
        <v>600000</v>
      </c>
      <c r="AF824" s="165">
        <f>IF(AND(T824&gt;1,T824&lt;=1000000000),'[26]Data Base PAKAI (INPUT)'!$E$25,IF(AND(T824&gt;1000000000,T824&lt;=5000000000),'[26]Data Base PAKAI (INPUT)'!$Y$25,IF(AND(T824&gt;5000000000,T824&lt;=10000000000),'[26]Data Base PAKAI (INPUT)'!$AG$25)))</f>
        <v>3</v>
      </c>
      <c r="AG824" s="165">
        <f>IF(AND(T824&gt;1,T824&lt;=100000000),'[26]Data Base PAKAI (INPUT)'!$F$25,IF(AND(T824&gt;100000000,T824&lt;=200000000),'[26]Data Base PAKAI (INPUT)'!$J$25,IF(AND(T824&gt;200000000,T824&lt;=250000000),'[26]Data Base PAKAI (INPUT)'!$N$25,IF(AND(T824&gt;250000000,T824&lt;=500000000),'[26]Data Base PAKAI (INPUT)'!$R$25,IF(AND(T824&gt;500000000,T824&lt;=1000000000),'[26]Data Base PAKAI (INPUT)'!$V$25,IF(AND(T824&gt;1000000000,T824&lt;=2500000000),'[26]Data Base PAKAI (INPUT)'!$Z$25,IF(AND(T824&gt;2500000000,T824&lt;=5000000000),'[26]Data Base PAKAI (INPUT)'!$AD$25,IF(AND(T824&gt;5000000000,T824&lt;=10000000000),'[26]Data Base PAKAI (INPUT)'!AH2328))))))))</f>
        <v>3</v>
      </c>
      <c r="AH824" s="165">
        <f t="shared" si="196"/>
        <v>1350000</v>
      </c>
      <c r="AI824" s="165">
        <f t="shared" si="197"/>
        <v>4000000</v>
      </c>
      <c r="AJ824" s="166">
        <f t="shared" si="198"/>
        <v>4000000</v>
      </c>
      <c r="AK824" s="164"/>
      <c r="AL824" s="101">
        <f t="shared" si="199"/>
        <v>89700000</v>
      </c>
    </row>
    <row r="825" spans="1:38" s="167" customFormat="1" ht="43.5" thickBot="1" x14ac:dyDescent="0.3">
      <c r="A825" s="79"/>
      <c r="B825" s="79"/>
      <c r="C825" s="79"/>
      <c r="D825" s="79"/>
      <c r="E825" s="79"/>
      <c r="F825" s="79"/>
      <c r="G825" s="81"/>
      <c r="H825" s="81"/>
      <c r="I825" s="83"/>
      <c r="J825" s="83" t="s">
        <v>1412</v>
      </c>
      <c r="K825" s="83" t="s">
        <v>1550</v>
      </c>
      <c r="L825" s="83" t="e">
        <f>INDEX('[26]GELONDONGAN BM POKIR'!$D:$D,MATCH('KEGIATAN DBMSDA 2022'!K825,'[26]GELONDONGAN BM POKIR'!$D:$D,0))</f>
        <v>#N/A</v>
      </c>
      <c r="M825" s="83" t="str">
        <f t="shared" si="192"/>
        <v>Peningkatan Jalan Jalan Rajawali raya Rw 02, Kota Bekasi</v>
      </c>
      <c r="N825" s="83" t="s">
        <v>1549</v>
      </c>
      <c r="O825" s="84" t="s">
        <v>160</v>
      </c>
      <c r="P825" s="145" t="s">
        <v>229</v>
      </c>
      <c r="Q825" s="85" t="e">
        <f>#REF!&amp;" "&amp;#REF!</f>
        <v>#REF!</v>
      </c>
      <c r="R825" s="86" t="s">
        <v>66</v>
      </c>
      <c r="S825" s="57"/>
      <c r="T825" s="57">
        <f t="shared" si="200"/>
        <v>100000000</v>
      </c>
      <c r="U825" s="96" t="str">
        <f t="shared" si="193"/>
        <v>PL</v>
      </c>
      <c r="V825" s="57">
        <v>100000000</v>
      </c>
      <c r="W825" s="128" t="s">
        <v>161</v>
      </c>
      <c r="X825" s="129" t="s">
        <v>162</v>
      </c>
      <c r="Y825" s="96" t="s">
        <v>139</v>
      </c>
      <c r="Z825" s="88">
        <v>1</v>
      </c>
      <c r="AA825" s="88" t="s">
        <v>163</v>
      </c>
      <c r="AB825" s="164">
        <f t="shared" si="194"/>
        <v>350000</v>
      </c>
      <c r="AC825" s="165">
        <f>IF(AND(T825&gt;1,T825&lt;=200000000),'[26]Data Base PAKAI (INPUT)'!$E$24,IF(AND(T825&gt;200000000),'[26]Data Base PAKAI (INPUT)'!$M$24))</f>
        <v>4</v>
      </c>
      <c r="AD825" s="165">
        <f>IF(AND(T825&gt;1,T825&lt;=200000000),'[26]Data Base PAKAI (INPUT)'!$F$24,IF(AND(T825&gt;200000000,T825&lt;=1000000000),'[26]Data Base PAKAI (INPUT)'!$V$24,IF(AND(T825&gt;1000000000),'[26]Data Base PAKAI (INPUT)'!$Z$24)))</f>
        <v>1</v>
      </c>
      <c r="AE825" s="165">
        <f t="shared" si="195"/>
        <v>600000</v>
      </c>
      <c r="AF825" s="165">
        <f>IF(AND(T825&gt;1,T825&lt;=1000000000),'[26]Data Base PAKAI (INPUT)'!$E$25,IF(AND(T825&gt;1000000000,T825&lt;=5000000000),'[26]Data Base PAKAI (INPUT)'!$Y$25,IF(AND(T825&gt;5000000000,T825&lt;=10000000000),'[26]Data Base PAKAI (INPUT)'!$AG$25)))</f>
        <v>3</v>
      </c>
      <c r="AG825" s="165">
        <f>IF(AND(T825&gt;1,T825&lt;=100000000),'[26]Data Base PAKAI (INPUT)'!$F$25,IF(AND(T825&gt;100000000,T825&lt;=200000000),'[26]Data Base PAKAI (INPUT)'!$J$25,IF(AND(T825&gt;200000000,T825&lt;=250000000),'[26]Data Base PAKAI (INPUT)'!$N$25,IF(AND(T825&gt;250000000,T825&lt;=500000000),'[26]Data Base PAKAI (INPUT)'!$R$25,IF(AND(T825&gt;500000000,T825&lt;=1000000000),'[26]Data Base PAKAI (INPUT)'!$V$25,IF(AND(T825&gt;1000000000,T825&lt;=2500000000),'[26]Data Base PAKAI (INPUT)'!$Z$25,IF(AND(T825&gt;2500000000,T825&lt;=5000000000),'[26]Data Base PAKAI (INPUT)'!$AD$25,IF(AND(T825&gt;5000000000,T825&lt;=10000000000),'[26]Data Base PAKAI (INPUT)'!AH2329))))))))</f>
        <v>3</v>
      </c>
      <c r="AH825" s="165">
        <f t="shared" si="196"/>
        <v>1350000</v>
      </c>
      <c r="AI825" s="165">
        <f t="shared" si="197"/>
        <v>4000000</v>
      </c>
      <c r="AJ825" s="166">
        <f t="shared" si="198"/>
        <v>4000000</v>
      </c>
      <c r="AK825" s="164"/>
      <c r="AL825" s="101">
        <f t="shared" si="199"/>
        <v>89700000</v>
      </c>
    </row>
    <row r="826" spans="1:38" s="167" customFormat="1" ht="43.5" thickBot="1" x14ac:dyDescent="0.3">
      <c r="A826" s="79"/>
      <c r="B826" s="79"/>
      <c r="C826" s="79"/>
      <c r="D826" s="79"/>
      <c r="E826" s="79"/>
      <c r="F826" s="79"/>
      <c r="G826" s="81"/>
      <c r="H826" s="81"/>
      <c r="I826" s="83"/>
      <c r="J826" s="83" t="s">
        <v>1412</v>
      </c>
      <c r="K826" s="83" t="s">
        <v>1551</v>
      </c>
      <c r="L826" s="83" t="e">
        <f>INDEX('[26]GELONDONGAN BM POKIR'!$D:$D,MATCH('KEGIATAN DBMSDA 2022'!K826,'[26]GELONDONGAN BM POKIR'!$D:$D,0))</f>
        <v>#N/A</v>
      </c>
      <c r="M826" s="83" t="str">
        <f t="shared" si="192"/>
        <v>Peningkatan Jalan Jl Parkit Raya Rw 23, Kota Bekasi</v>
      </c>
      <c r="N826" s="83" t="s">
        <v>1549</v>
      </c>
      <c r="O826" s="84" t="s">
        <v>160</v>
      </c>
      <c r="P826" s="145" t="s">
        <v>1552</v>
      </c>
      <c r="Q826" s="85" t="e">
        <f>#REF!&amp;" "&amp;#REF!</f>
        <v>#REF!</v>
      </c>
      <c r="R826" s="86" t="s">
        <v>66</v>
      </c>
      <c r="S826" s="57"/>
      <c r="T826" s="57">
        <f t="shared" si="200"/>
        <v>200000000</v>
      </c>
      <c r="U826" s="96" t="str">
        <f t="shared" si="193"/>
        <v>PL</v>
      </c>
      <c r="V826" s="57">
        <v>200000000</v>
      </c>
      <c r="W826" s="128" t="s">
        <v>161</v>
      </c>
      <c r="X826" s="129" t="s">
        <v>162</v>
      </c>
      <c r="Y826" s="96" t="s">
        <v>139</v>
      </c>
      <c r="Z826" s="88">
        <v>1</v>
      </c>
      <c r="AA826" s="88" t="s">
        <v>163</v>
      </c>
      <c r="AB826" s="164">
        <f t="shared" si="194"/>
        <v>350000</v>
      </c>
      <c r="AC826" s="165">
        <f>IF(AND(T826&gt;1,T826&lt;=200000000),'[26]Data Base PAKAI (INPUT)'!$E$24,IF(AND(T826&gt;200000000),'[26]Data Base PAKAI (INPUT)'!$M$24))</f>
        <v>4</v>
      </c>
      <c r="AD826" s="165">
        <f>IF(AND(T826&gt;1,T826&lt;=200000000),'[26]Data Base PAKAI (INPUT)'!$F$24,IF(AND(T826&gt;200000000,T826&lt;=1000000000),'[26]Data Base PAKAI (INPUT)'!$V$24,IF(AND(T826&gt;1000000000),'[26]Data Base PAKAI (INPUT)'!$Z$24)))</f>
        <v>1</v>
      </c>
      <c r="AE826" s="165">
        <f t="shared" si="195"/>
        <v>600000</v>
      </c>
      <c r="AF826" s="165">
        <f>IF(AND(T826&gt;1,T826&lt;=1000000000),'[26]Data Base PAKAI (INPUT)'!$E$25,IF(AND(T826&gt;1000000000,T826&lt;=5000000000),'[26]Data Base PAKAI (INPUT)'!$Y$25,IF(AND(T826&gt;5000000000,T826&lt;=10000000000),'[26]Data Base PAKAI (INPUT)'!$AG$25)))</f>
        <v>3</v>
      </c>
      <c r="AG826" s="165">
        <f>IF(AND(T826&gt;1,T826&lt;=100000000),'[26]Data Base PAKAI (INPUT)'!$F$25,IF(AND(T826&gt;100000000,T826&lt;=200000000),'[26]Data Base PAKAI (INPUT)'!$J$25,IF(AND(T826&gt;200000000,T826&lt;=250000000),'[26]Data Base PAKAI (INPUT)'!$N$25,IF(AND(T826&gt;250000000,T826&lt;=500000000),'[26]Data Base PAKAI (INPUT)'!$R$25,IF(AND(T826&gt;500000000,T826&lt;=1000000000),'[26]Data Base PAKAI (INPUT)'!$V$25,IF(AND(T826&gt;1000000000,T826&lt;=2500000000),'[26]Data Base PAKAI (INPUT)'!$Z$25,IF(AND(T826&gt;2500000000,T826&lt;=5000000000),'[26]Data Base PAKAI (INPUT)'!$AD$25,IF(AND(T826&gt;5000000000,T826&lt;=10000000000),'[26]Data Base PAKAI (INPUT)'!AH2330))))))))</f>
        <v>4</v>
      </c>
      <c r="AH826" s="165">
        <f t="shared" si="196"/>
        <v>1800000</v>
      </c>
      <c r="AI826" s="165">
        <f t="shared" si="197"/>
        <v>8000000</v>
      </c>
      <c r="AJ826" s="166">
        <f t="shared" si="198"/>
        <v>8000000</v>
      </c>
      <c r="AK826" s="164"/>
      <c r="AL826" s="101">
        <f t="shared" si="199"/>
        <v>181250000</v>
      </c>
    </row>
    <row r="827" spans="1:38" ht="43.5" thickBot="1" x14ac:dyDescent="0.3">
      <c r="A827" s="90"/>
      <c r="B827" s="90"/>
      <c r="C827" s="90"/>
      <c r="D827" s="90"/>
      <c r="E827" s="90"/>
      <c r="F827" s="90"/>
      <c r="G827" s="91"/>
      <c r="H827" s="91"/>
      <c r="I827" s="92"/>
      <c r="J827" s="151" t="s">
        <v>1412</v>
      </c>
      <c r="K827" s="92" t="s">
        <v>1553</v>
      </c>
      <c r="L827" s="92" t="e">
        <f>INDEX('[26]GELONDONGAN BM POKIR'!$D:$D,MATCH('KEGIATAN DBMSDA 2022'!K827,'[26]GELONDONGAN BM POKIR'!$D:$D,0))</f>
        <v>#N/A</v>
      </c>
      <c r="M827" s="92" t="str">
        <f t="shared" si="192"/>
        <v>Peningkatan Jalan jl pakis 6 E Rt 05 Rw 12, Kota Bekasi</v>
      </c>
      <c r="N827" s="92" t="e">
        <f>INDEX([26]!BARU_1[KELURAHAN],MATCH('KEGIATAN DBMSDA 2022'!K827,[26]!BARU_1[JUDUL],0))</f>
        <v>#REF!</v>
      </c>
      <c r="O827" s="93" t="s">
        <v>160</v>
      </c>
      <c r="P827" s="127" t="s">
        <v>1383</v>
      </c>
      <c r="Q827" s="94" t="e">
        <f>#REF!&amp;" "&amp;#REF!</f>
        <v>#REF!</v>
      </c>
      <c r="R827" s="95" t="s">
        <v>66</v>
      </c>
      <c r="S827" s="57"/>
      <c r="T827" s="57">
        <f t="shared" si="200"/>
        <v>100000000</v>
      </c>
      <c r="U827" s="96" t="str">
        <f t="shared" si="193"/>
        <v>PL</v>
      </c>
      <c r="V827" s="57">
        <v>100000000</v>
      </c>
      <c r="W827" s="128" t="s">
        <v>161</v>
      </c>
      <c r="X827" s="129" t="s">
        <v>162</v>
      </c>
      <c r="Y827" s="96" t="s">
        <v>139</v>
      </c>
      <c r="Z827" s="88">
        <v>1</v>
      </c>
      <c r="AA827" s="96"/>
      <c r="AB827" s="57">
        <f t="shared" si="194"/>
        <v>350000</v>
      </c>
      <c r="AC827" s="87">
        <f>IF(AND(T827&gt;1,T827&lt;=200000000),'[26]Data Base PAKAI (INPUT)'!$E$24,IF(AND(T827&gt;200000000),'[26]Data Base PAKAI (INPUT)'!$M$24))</f>
        <v>4</v>
      </c>
      <c r="AD827" s="87">
        <f>IF(AND(T827&gt;1,T827&lt;=200000000),'[26]Data Base PAKAI (INPUT)'!$F$24,IF(AND(T827&gt;200000000,T827&lt;=1000000000),'[26]Data Base PAKAI (INPUT)'!$V$24,IF(AND(T827&gt;1000000000),'[26]Data Base PAKAI (INPUT)'!$Z$24)))</f>
        <v>1</v>
      </c>
      <c r="AE827" s="87">
        <f t="shared" si="195"/>
        <v>600000</v>
      </c>
      <c r="AF827" s="87">
        <f>IF(AND(T827&gt;1,T827&lt;=1000000000),'[26]Data Base PAKAI (INPUT)'!$E$25,IF(AND(T827&gt;1000000000,T827&lt;=5000000000),'[26]Data Base PAKAI (INPUT)'!$Y$25,IF(AND(T827&gt;5000000000,T827&lt;=10000000000),'[26]Data Base PAKAI (INPUT)'!$AG$25)))</f>
        <v>3</v>
      </c>
      <c r="AG827" s="87">
        <f>IF(AND(T827&gt;1,T827&lt;=100000000),'[26]Data Base PAKAI (INPUT)'!$F$25,IF(AND(T827&gt;100000000,T827&lt;=200000000),'[26]Data Base PAKAI (INPUT)'!$J$25,IF(AND(T827&gt;200000000,T827&lt;=250000000),'[26]Data Base PAKAI (INPUT)'!$N$25,IF(AND(T827&gt;250000000,T827&lt;=500000000),'[26]Data Base PAKAI (INPUT)'!$R$25,IF(AND(T827&gt;500000000,T827&lt;=1000000000),'[26]Data Base PAKAI (INPUT)'!$V$25,IF(AND(T827&gt;1000000000,T827&lt;=2500000000),'[26]Data Base PAKAI (INPUT)'!$Z$25,IF(AND(T827&gt;2500000000,T827&lt;=5000000000),'[26]Data Base PAKAI (INPUT)'!$AD$25,IF(AND(T827&gt;5000000000,T827&lt;=10000000000),'[26]Data Base PAKAI (INPUT)'!AH2331))))))))</f>
        <v>3</v>
      </c>
      <c r="AH827" s="87">
        <f t="shared" si="196"/>
        <v>1350000</v>
      </c>
      <c r="AI827" s="87">
        <f t="shared" si="197"/>
        <v>4000000</v>
      </c>
      <c r="AJ827" s="99">
        <f t="shared" si="198"/>
        <v>4000000</v>
      </c>
      <c r="AK827" s="57"/>
      <c r="AL827" s="57">
        <f t="shared" si="199"/>
        <v>89700000</v>
      </c>
    </row>
    <row r="828" spans="1:38" ht="57.75" thickBot="1" x14ac:dyDescent="0.3">
      <c r="A828" s="90"/>
      <c r="B828" s="90"/>
      <c r="C828" s="90"/>
      <c r="D828" s="90"/>
      <c r="E828" s="90"/>
      <c r="F828" s="90"/>
      <c r="G828" s="91"/>
      <c r="H828" s="91"/>
      <c r="I828" s="92"/>
      <c r="J828" s="151" t="s">
        <v>1412</v>
      </c>
      <c r="K828" s="92" t="s">
        <v>1554</v>
      </c>
      <c r="L828" s="92" t="e">
        <f>INDEX('[26]GELONDONGAN BM POKIR'!$D:$D,MATCH('KEGIATAN DBMSDA 2022'!K828,'[26]GELONDONGAN BM POKIR'!$D:$D,0))</f>
        <v>#N/A</v>
      </c>
      <c r="M828" s="92" t="str">
        <f t="shared" ref="M828:M891" si="201">$I$545&amp;" "&amp;K828</f>
        <v>Peningkatan Jalan Pengecoran jln Gang Majlis Ta''lim Raudhotul ummahaat ( Ustadzah Solihah) RT 00 RW 02 Kel. Bantargebang, Kota Bekasi</v>
      </c>
      <c r="N828" s="92" t="e">
        <f>INDEX([26]!BARU_1[KELURAHAN],MATCH('KEGIATAN DBMSDA 2022'!K828,[26]!BARU_1[JUDUL],0))</f>
        <v>#REF!</v>
      </c>
      <c r="O828" s="93" t="s">
        <v>1841</v>
      </c>
      <c r="P828" s="127" t="s">
        <v>375</v>
      </c>
      <c r="Q828" s="94" t="e">
        <f>#REF!&amp;" "&amp;#REF!</f>
        <v>#REF!</v>
      </c>
      <c r="R828" s="95" t="s">
        <v>66</v>
      </c>
      <c r="S828" s="57"/>
      <c r="T828" s="57">
        <f t="shared" si="200"/>
        <v>50000000</v>
      </c>
      <c r="U828" s="96" t="str">
        <f t="shared" si="193"/>
        <v>PL</v>
      </c>
      <c r="V828" s="57">
        <v>50000000</v>
      </c>
      <c r="W828" s="128" t="s">
        <v>165</v>
      </c>
      <c r="X828" s="129" t="s">
        <v>162</v>
      </c>
      <c r="Y828" s="96" t="s">
        <v>139</v>
      </c>
      <c r="Z828" s="88">
        <v>1</v>
      </c>
      <c r="AA828" s="96"/>
      <c r="AB828" s="57">
        <f t="shared" si="194"/>
        <v>350000</v>
      </c>
      <c r="AC828" s="87">
        <f>IF(AND(T828&gt;1,T828&lt;=200000000),'[26]Data Base PAKAI (INPUT)'!$E$24,IF(AND(T828&gt;200000000),'[26]Data Base PAKAI (INPUT)'!$M$24))</f>
        <v>4</v>
      </c>
      <c r="AD828" s="87">
        <f>IF(AND(T828&gt;1,T828&lt;=200000000),'[26]Data Base PAKAI (INPUT)'!$F$24,IF(AND(T828&gt;200000000,T828&lt;=1000000000),'[26]Data Base PAKAI (INPUT)'!$V$24,IF(AND(T828&gt;1000000000),'[26]Data Base PAKAI (INPUT)'!$Z$24)))</f>
        <v>1</v>
      </c>
      <c r="AE828" s="87">
        <f t="shared" si="195"/>
        <v>600000</v>
      </c>
      <c r="AF828" s="87">
        <f>IF(AND(T828&gt;1,T828&lt;=1000000000),'[26]Data Base PAKAI (INPUT)'!$E$25,IF(AND(T828&gt;1000000000,T828&lt;=5000000000),'[26]Data Base PAKAI (INPUT)'!$Y$25,IF(AND(T828&gt;5000000000,T828&lt;=10000000000),'[26]Data Base PAKAI (INPUT)'!$AG$25)))</f>
        <v>3</v>
      </c>
      <c r="AG828" s="87">
        <f>IF(AND(T828&gt;1,T828&lt;=100000000),'[26]Data Base PAKAI (INPUT)'!$F$25,IF(AND(T828&gt;100000000,T828&lt;=200000000),'[26]Data Base PAKAI (INPUT)'!$J$25,IF(AND(T828&gt;200000000,T828&lt;=250000000),'[26]Data Base PAKAI (INPUT)'!$N$25,IF(AND(T828&gt;250000000,T828&lt;=500000000),'[26]Data Base PAKAI (INPUT)'!$R$25,IF(AND(T828&gt;500000000,T828&lt;=1000000000),'[26]Data Base PAKAI (INPUT)'!$V$25,IF(AND(T828&gt;1000000000,T828&lt;=2500000000),'[26]Data Base PAKAI (INPUT)'!$Z$25,IF(AND(T828&gt;2500000000,T828&lt;=5000000000),'[26]Data Base PAKAI (INPUT)'!$AD$25,IF(AND(T828&gt;5000000000,T828&lt;=10000000000),'[26]Data Base PAKAI (INPUT)'!AH2332))))))))</f>
        <v>3</v>
      </c>
      <c r="AH828" s="87">
        <f t="shared" si="196"/>
        <v>1350000</v>
      </c>
      <c r="AI828" s="87">
        <f t="shared" si="197"/>
        <v>2000000</v>
      </c>
      <c r="AJ828" s="99">
        <f t="shared" si="198"/>
        <v>2000000</v>
      </c>
      <c r="AK828" s="57"/>
      <c r="AL828" s="57">
        <f t="shared" si="199"/>
        <v>43700000</v>
      </c>
    </row>
    <row r="829" spans="1:38" ht="43.5" thickBot="1" x14ac:dyDescent="0.3">
      <c r="A829" s="90"/>
      <c r="B829" s="90"/>
      <c r="C829" s="90"/>
      <c r="D829" s="90"/>
      <c r="E829" s="90"/>
      <c r="F829" s="90"/>
      <c r="G829" s="91"/>
      <c r="H829" s="91"/>
      <c r="I829" s="92"/>
      <c r="J829" s="151" t="s">
        <v>1412</v>
      </c>
      <c r="K829" s="92" t="s">
        <v>1555</v>
      </c>
      <c r="L829" s="92" t="e">
        <f>INDEX('[26]GELONDONGAN BM POKIR'!$D:$D,MATCH('KEGIATAN DBMSDA 2022'!K829,'[26]GELONDONGAN BM POKIR'!$D:$D,0))</f>
        <v>#N/A</v>
      </c>
      <c r="M829" s="92" t="str">
        <f t="shared" si="201"/>
        <v>Peningkatan Jalan Pengaspalan Jalan Perumahan Margi Utami RT 02/07 Bantargebang, Kota Bekasi</v>
      </c>
      <c r="N829" s="92" t="e">
        <f>INDEX([26]!BARU_1[KELURAHAN],MATCH('KEGIATAN DBMSDA 2022'!K829,[26]!BARU_1[JUDUL],0))</f>
        <v>#REF!</v>
      </c>
      <c r="O829" s="93" t="s">
        <v>1841</v>
      </c>
      <c r="P829" s="127" t="s">
        <v>229</v>
      </c>
      <c r="Q829" s="94" t="e">
        <f>#REF!&amp;" "&amp;#REF!</f>
        <v>#REF!</v>
      </c>
      <c r="R829" s="95" t="s">
        <v>66</v>
      </c>
      <c r="S829" s="57"/>
      <c r="T829" s="57">
        <f t="shared" si="200"/>
        <v>75000000</v>
      </c>
      <c r="U829" s="96" t="str">
        <f t="shared" si="193"/>
        <v>PL</v>
      </c>
      <c r="V829" s="57">
        <v>75000000</v>
      </c>
      <c r="W829" s="128" t="s">
        <v>165</v>
      </c>
      <c r="X829" s="129" t="s">
        <v>162</v>
      </c>
      <c r="Y829" s="96" t="s">
        <v>139</v>
      </c>
      <c r="Z829" s="88">
        <v>1</v>
      </c>
      <c r="AA829" s="96" t="s">
        <v>1386</v>
      </c>
      <c r="AB829" s="57">
        <f t="shared" si="194"/>
        <v>350000</v>
      </c>
      <c r="AC829" s="87">
        <f>IF(AND(T829&gt;1,T829&lt;=200000000),'[26]Data Base PAKAI (INPUT)'!$E$24,IF(AND(T829&gt;200000000),'[26]Data Base PAKAI (INPUT)'!$M$24))</f>
        <v>4</v>
      </c>
      <c r="AD829" s="87">
        <f>IF(AND(T829&gt;1,T829&lt;=200000000),'[26]Data Base PAKAI (INPUT)'!$F$24,IF(AND(T829&gt;200000000,T829&lt;=1000000000),'[26]Data Base PAKAI (INPUT)'!$V$24,IF(AND(T829&gt;1000000000),'[26]Data Base PAKAI (INPUT)'!$Z$24)))</f>
        <v>1</v>
      </c>
      <c r="AE829" s="87">
        <f t="shared" si="195"/>
        <v>600000</v>
      </c>
      <c r="AF829" s="87">
        <f>IF(AND(T829&gt;1,T829&lt;=1000000000),'[26]Data Base PAKAI (INPUT)'!$E$25,IF(AND(T829&gt;1000000000,T829&lt;=5000000000),'[26]Data Base PAKAI (INPUT)'!$Y$25,IF(AND(T829&gt;5000000000,T829&lt;=10000000000),'[26]Data Base PAKAI (INPUT)'!$AG$25)))</f>
        <v>3</v>
      </c>
      <c r="AG829" s="87">
        <f>IF(AND(T829&gt;1,T829&lt;=100000000),'[26]Data Base PAKAI (INPUT)'!$F$25,IF(AND(T829&gt;100000000,T829&lt;=200000000),'[26]Data Base PAKAI (INPUT)'!$J$25,IF(AND(T829&gt;200000000,T829&lt;=250000000),'[26]Data Base PAKAI (INPUT)'!$N$25,IF(AND(T829&gt;250000000,T829&lt;=500000000),'[26]Data Base PAKAI (INPUT)'!$R$25,IF(AND(T829&gt;500000000,T829&lt;=1000000000),'[26]Data Base PAKAI (INPUT)'!$V$25,IF(AND(T829&gt;1000000000,T829&lt;=2500000000),'[26]Data Base PAKAI (INPUT)'!$Z$25,IF(AND(T829&gt;2500000000,T829&lt;=5000000000),'[26]Data Base PAKAI (INPUT)'!$AD$25,IF(AND(T829&gt;5000000000,T829&lt;=10000000000),'[26]Data Base PAKAI (INPUT)'!AH2333))))))))</f>
        <v>3</v>
      </c>
      <c r="AH829" s="87">
        <f t="shared" si="196"/>
        <v>1350000</v>
      </c>
      <c r="AI829" s="87">
        <f t="shared" si="197"/>
        <v>3000000</v>
      </c>
      <c r="AJ829" s="99">
        <f t="shared" si="198"/>
        <v>3000000</v>
      </c>
      <c r="AK829" s="57"/>
      <c r="AL829" s="57">
        <f t="shared" si="199"/>
        <v>66700000</v>
      </c>
    </row>
    <row r="830" spans="1:38" ht="43.5" thickBot="1" x14ac:dyDescent="0.3">
      <c r="A830" s="90"/>
      <c r="B830" s="90"/>
      <c r="C830" s="90"/>
      <c r="D830" s="90"/>
      <c r="E830" s="90"/>
      <c r="F830" s="90"/>
      <c r="G830" s="91"/>
      <c r="H830" s="91"/>
      <c r="I830" s="92"/>
      <c r="J830" s="151" t="s">
        <v>1412</v>
      </c>
      <c r="K830" s="92" t="s">
        <v>1555</v>
      </c>
      <c r="L830" s="92" t="e">
        <f>INDEX('[26]GELONDONGAN BM POKIR'!$D:$D,MATCH('KEGIATAN DBMSDA 2022'!K830,'[26]GELONDONGAN BM POKIR'!$D:$D,0))</f>
        <v>#N/A</v>
      </c>
      <c r="M830" s="92" t="str">
        <f t="shared" si="201"/>
        <v>Peningkatan Jalan Pengaspalan Jalan Perumahan Margi Utami RT 02/07 Bantargebang, Kota Bekasi</v>
      </c>
      <c r="N830" s="92" t="e">
        <f>INDEX([26]!BARU_1[KELURAHAN],MATCH('KEGIATAN DBMSDA 2022'!K830,[26]!BARU_1[JUDUL],0))</f>
        <v>#REF!</v>
      </c>
      <c r="O830" s="93" t="s">
        <v>1841</v>
      </c>
      <c r="P830" s="127" t="s">
        <v>229</v>
      </c>
      <c r="Q830" s="94" t="e">
        <f>#REF!&amp;" "&amp;#REF!</f>
        <v>#REF!</v>
      </c>
      <c r="R830" s="95" t="s">
        <v>66</v>
      </c>
      <c r="S830" s="57"/>
      <c r="T830" s="57">
        <f t="shared" si="200"/>
        <v>100000000</v>
      </c>
      <c r="U830" s="96" t="str">
        <f t="shared" si="193"/>
        <v>PL</v>
      </c>
      <c r="V830" s="57">
        <v>100000000</v>
      </c>
      <c r="W830" s="128" t="s">
        <v>165</v>
      </c>
      <c r="X830" s="129" t="s">
        <v>162</v>
      </c>
      <c r="Y830" s="96" t="s">
        <v>139</v>
      </c>
      <c r="Z830" s="88">
        <v>1</v>
      </c>
      <c r="AA830" s="96"/>
      <c r="AB830" s="57">
        <f t="shared" si="194"/>
        <v>350000</v>
      </c>
      <c r="AC830" s="87">
        <f>IF(AND(T830&gt;1,T830&lt;=200000000),'[26]Data Base PAKAI (INPUT)'!$E$24,IF(AND(T830&gt;200000000),'[26]Data Base PAKAI (INPUT)'!$M$24))</f>
        <v>4</v>
      </c>
      <c r="AD830" s="87">
        <f>IF(AND(T830&gt;1,T830&lt;=200000000),'[26]Data Base PAKAI (INPUT)'!$F$24,IF(AND(T830&gt;200000000,T830&lt;=1000000000),'[26]Data Base PAKAI (INPUT)'!$V$24,IF(AND(T830&gt;1000000000),'[26]Data Base PAKAI (INPUT)'!$Z$24)))</f>
        <v>1</v>
      </c>
      <c r="AE830" s="87">
        <f t="shared" si="195"/>
        <v>600000</v>
      </c>
      <c r="AF830" s="87">
        <f>IF(AND(T830&gt;1,T830&lt;=1000000000),'[26]Data Base PAKAI (INPUT)'!$E$25,IF(AND(T830&gt;1000000000,T830&lt;=5000000000),'[26]Data Base PAKAI (INPUT)'!$Y$25,IF(AND(T830&gt;5000000000,T830&lt;=10000000000),'[26]Data Base PAKAI (INPUT)'!$AG$25)))</f>
        <v>3</v>
      </c>
      <c r="AG830" s="87">
        <f>IF(AND(T830&gt;1,T830&lt;=100000000),'[26]Data Base PAKAI (INPUT)'!$F$25,IF(AND(T830&gt;100000000,T830&lt;=200000000),'[26]Data Base PAKAI (INPUT)'!$J$25,IF(AND(T830&gt;200000000,T830&lt;=250000000),'[26]Data Base PAKAI (INPUT)'!$N$25,IF(AND(T830&gt;250000000,T830&lt;=500000000),'[26]Data Base PAKAI (INPUT)'!$R$25,IF(AND(T830&gt;500000000,T830&lt;=1000000000),'[26]Data Base PAKAI (INPUT)'!$V$25,IF(AND(T830&gt;1000000000,T830&lt;=2500000000),'[26]Data Base PAKAI (INPUT)'!$Z$25,IF(AND(T830&gt;2500000000,T830&lt;=5000000000),'[26]Data Base PAKAI (INPUT)'!$AD$25,IF(AND(T830&gt;5000000000,T830&lt;=10000000000),'[26]Data Base PAKAI (INPUT)'!AH2334))))))))</f>
        <v>3</v>
      </c>
      <c r="AH830" s="87">
        <f t="shared" si="196"/>
        <v>1350000</v>
      </c>
      <c r="AI830" s="87">
        <f t="shared" si="197"/>
        <v>4000000</v>
      </c>
      <c r="AJ830" s="99">
        <f t="shared" si="198"/>
        <v>4000000</v>
      </c>
      <c r="AK830" s="57"/>
      <c r="AL830" s="57">
        <f t="shared" si="199"/>
        <v>89700000</v>
      </c>
    </row>
    <row r="831" spans="1:38" ht="43.5" thickBot="1" x14ac:dyDescent="0.3">
      <c r="A831" s="90"/>
      <c r="B831" s="90"/>
      <c r="C831" s="90"/>
      <c r="D831" s="90"/>
      <c r="E831" s="90"/>
      <c r="F831" s="90"/>
      <c r="G831" s="91"/>
      <c r="H831" s="91"/>
      <c r="I831" s="92"/>
      <c r="J831" s="151" t="s">
        <v>1412</v>
      </c>
      <c r="K831" s="92" t="s">
        <v>1556</v>
      </c>
      <c r="L831" s="92" t="e">
        <f>INDEX('[26]GELONDONGAN BM POKIR'!$D:$D,MATCH('KEGIATAN DBMSDA 2022'!K831,'[26]GELONDONGAN BM POKIR'!$D:$D,0))</f>
        <v>#N/A</v>
      </c>
      <c r="M831" s="92" t="str">
        <f t="shared" si="201"/>
        <v>Peningkatan Jalan Blok A2 RT 02,05,011,12 dan 016  RW 012, Kota Bekasi</v>
      </c>
      <c r="N831" s="92" t="s">
        <v>1557</v>
      </c>
      <c r="O831" s="93" t="s">
        <v>127</v>
      </c>
      <c r="P831" s="127" t="s">
        <v>1558</v>
      </c>
      <c r="Q831" s="94" t="e">
        <f>#REF!&amp;" "&amp;#REF!</f>
        <v>#REF!</v>
      </c>
      <c r="R831" s="95" t="s">
        <v>66</v>
      </c>
      <c r="S831" s="57"/>
      <c r="T831" s="57">
        <f t="shared" si="200"/>
        <v>100000000</v>
      </c>
      <c r="U831" s="96" t="str">
        <f t="shared" si="193"/>
        <v>PL</v>
      </c>
      <c r="V831" s="57">
        <v>100000000</v>
      </c>
      <c r="W831" s="128" t="s">
        <v>165</v>
      </c>
      <c r="X831" s="129" t="s">
        <v>162</v>
      </c>
      <c r="Y831" s="96" t="s">
        <v>139</v>
      </c>
      <c r="Z831" s="88">
        <v>1</v>
      </c>
      <c r="AA831" s="88" t="s">
        <v>163</v>
      </c>
      <c r="AB831" s="101">
        <f t="shared" si="194"/>
        <v>350000</v>
      </c>
      <c r="AC831" s="102">
        <f>IF(AND(T831&gt;1,T831&lt;=200000000),'[26]Data Base PAKAI (INPUT)'!$E$24,IF(AND(T831&gt;200000000),'[26]Data Base PAKAI (INPUT)'!$M$24))</f>
        <v>4</v>
      </c>
      <c r="AD831" s="102">
        <f>IF(AND(T831&gt;1,T831&lt;=200000000),'[26]Data Base PAKAI (INPUT)'!$F$24,IF(AND(T831&gt;200000000,T831&lt;=1000000000),'[26]Data Base PAKAI (INPUT)'!$V$24,IF(AND(T831&gt;1000000000),'[26]Data Base PAKAI (INPUT)'!$Z$24)))</f>
        <v>1</v>
      </c>
      <c r="AE831" s="102">
        <f t="shared" si="195"/>
        <v>600000</v>
      </c>
      <c r="AF831" s="102">
        <f>IF(AND(T831&gt;1,T831&lt;=1000000000),'[26]Data Base PAKAI (INPUT)'!$E$25,IF(AND(T831&gt;1000000000,T831&lt;=5000000000),'[26]Data Base PAKAI (INPUT)'!$Y$25,IF(AND(T831&gt;5000000000,T831&lt;=10000000000),'[26]Data Base PAKAI (INPUT)'!$AG$25)))</f>
        <v>3</v>
      </c>
      <c r="AG831" s="102">
        <f>IF(AND(T831&gt;1,T831&lt;=100000000),'[26]Data Base PAKAI (INPUT)'!$F$25,IF(AND(T831&gt;100000000,T831&lt;=200000000),'[26]Data Base PAKAI (INPUT)'!$J$25,IF(AND(T831&gt;200000000,T831&lt;=250000000),'[26]Data Base PAKAI (INPUT)'!$N$25,IF(AND(T831&gt;250000000,T831&lt;=500000000),'[26]Data Base PAKAI (INPUT)'!$R$25,IF(AND(T831&gt;500000000,T831&lt;=1000000000),'[26]Data Base PAKAI (INPUT)'!$V$25,IF(AND(T831&gt;1000000000,T831&lt;=2500000000),'[26]Data Base PAKAI (INPUT)'!$Z$25,IF(AND(T831&gt;2500000000,T831&lt;=5000000000),'[26]Data Base PAKAI (INPUT)'!$AD$25,IF(AND(T831&gt;5000000000,T831&lt;=10000000000),'[26]Data Base PAKAI (INPUT)'!AH2335))))))))</f>
        <v>3</v>
      </c>
      <c r="AH831" s="102">
        <f t="shared" si="196"/>
        <v>1350000</v>
      </c>
      <c r="AI831" s="102">
        <f t="shared" si="197"/>
        <v>4000000</v>
      </c>
      <c r="AJ831" s="103">
        <f t="shared" si="198"/>
        <v>4000000</v>
      </c>
      <c r="AK831" s="101"/>
      <c r="AL831" s="101">
        <f t="shared" si="199"/>
        <v>89700000</v>
      </c>
    </row>
    <row r="832" spans="1:38" ht="43.5" thickBot="1" x14ac:dyDescent="0.3">
      <c r="A832" s="90"/>
      <c r="B832" s="90"/>
      <c r="C832" s="90"/>
      <c r="D832" s="90"/>
      <c r="E832" s="90"/>
      <c r="F832" s="90"/>
      <c r="G832" s="91"/>
      <c r="H832" s="91"/>
      <c r="I832" s="92"/>
      <c r="J832" s="151" t="s">
        <v>1412</v>
      </c>
      <c r="K832" s="92" t="s">
        <v>1559</v>
      </c>
      <c r="L832" s="92" t="e">
        <f>INDEX('[26]GELONDONGAN BM POKIR'!$D:$D,MATCH('KEGIATAN DBMSDA 2022'!K832,'[26]GELONDONGAN BM POKIR'!$D:$D,0))</f>
        <v>#N/A</v>
      </c>
      <c r="M832" s="92" t="str">
        <f t="shared" si="201"/>
        <v xml:space="preserve">Peningkatan Jalan RT 018 Rt 017 RW 12, Kel. Cimuning </v>
      </c>
      <c r="N832" s="92" t="e">
        <f>INDEX([26]!BARU_1[KELURAHAN],MATCH('KEGIATAN DBMSDA 2022'!K832,[26]!BARU_1[JUDUL],0))</f>
        <v>#REF!</v>
      </c>
      <c r="O832" s="93" t="s">
        <v>127</v>
      </c>
      <c r="P832" s="127" t="s">
        <v>1560</v>
      </c>
      <c r="Q832" s="94" t="e">
        <f>#REF!&amp;" "&amp;#REF!</f>
        <v>#REF!</v>
      </c>
      <c r="R832" s="95" t="s">
        <v>66</v>
      </c>
      <c r="S832" s="57"/>
      <c r="T832" s="57">
        <f t="shared" si="200"/>
        <v>100000000</v>
      </c>
      <c r="U832" s="96" t="str">
        <f t="shared" si="193"/>
        <v>PL</v>
      </c>
      <c r="V832" s="57">
        <v>100000000</v>
      </c>
      <c r="W832" s="128" t="s">
        <v>165</v>
      </c>
      <c r="X832" s="129" t="s">
        <v>162</v>
      </c>
      <c r="Y832" s="96" t="s">
        <v>139</v>
      </c>
      <c r="Z832" s="88">
        <v>1</v>
      </c>
      <c r="AA832" s="96"/>
      <c r="AB832" s="57">
        <f t="shared" si="194"/>
        <v>350000</v>
      </c>
      <c r="AC832" s="87">
        <f>IF(AND(T832&gt;1,T832&lt;=200000000),'[26]Data Base PAKAI (INPUT)'!$E$24,IF(AND(T832&gt;200000000),'[26]Data Base PAKAI (INPUT)'!$M$24))</f>
        <v>4</v>
      </c>
      <c r="AD832" s="87">
        <f>IF(AND(T832&gt;1,T832&lt;=200000000),'[26]Data Base PAKAI (INPUT)'!$F$24,IF(AND(T832&gt;200000000,T832&lt;=1000000000),'[26]Data Base PAKAI (INPUT)'!$V$24,IF(AND(T832&gt;1000000000),'[26]Data Base PAKAI (INPUT)'!$Z$24)))</f>
        <v>1</v>
      </c>
      <c r="AE832" s="87">
        <f t="shared" si="195"/>
        <v>600000</v>
      </c>
      <c r="AF832" s="87">
        <f>IF(AND(T832&gt;1,T832&lt;=1000000000),'[26]Data Base PAKAI (INPUT)'!$E$25,IF(AND(T832&gt;1000000000,T832&lt;=5000000000),'[26]Data Base PAKAI (INPUT)'!$Y$25,IF(AND(T832&gt;5000000000,T832&lt;=10000000000),'[26]Data Base PAKAI (INPUT)'!$AG$25)))</f>
        <v>3</v>
      </c>
      <c r="AG832" s="87">
        <f>IF(AND(T832&gt;1,T832&lt;=100000000),'[26]Data Base PAKAI (INPUT)'!$F$25,IF(AND(T832&gt;100000000,T832&lt;=200000000),'[26]Data Base PAKAI (INPUT)'!$J$25,IF(AND(T832&gt;200000000,T832&lt;=250000000),'[26]Data Base PAKAI (INPUT)'!$N$25,IF(AND(T832&gt;250000000,T832&lt;=500000000),'[26]Data Base PAKAI (INPUT)'!$R$25,IF(AND(T832&gt;500000000,T832&lt;=1000000000),'[26]Data Base PAKAI (INPUT)'!$V$25,IF(AND(T832&gt;1000000000,T832&lt;=2500000000),'[26]Data Base PAKAI (INPUT)'!$Z$25,IF(AND(T832&gt;2500000000,T832&lt;=5000000000),'[26]Data Base PAKAI (INPUT)'!$AD$25,IF(AND(T832&gt;5000000000,T832&lt;=10000000000),'[26]Data Base PAKAI (INPUT)'!AH2336))))))))</f>
        <v>3</v>
      </c>
      <c r="AH832" s="87">
        <f t="shared" si="196"/>
        <v>1350000</v>
      </c>
      <c r="AI832" s="87">
        <f t="shared" si="197"/>
        <v>4000000</v>
      </c>
      <c r="AJ832" s="99">
        <f t="shared" si="198"/>
        <v>4000000</v>
      </c>
      <c r="AK832" s="57"/>
      <c r="AL832" s="57">
        <f t="shared" si="199"/>
        <v>89700000</v>
      </c>
    </row>
    <row r="833" spans="1:38" ht="43.5" thickBot="1" x14ac:dyDescent="0.3">
      <c r="A833" s="90"/>
      <c r="B833" s="90"/>
      <c r="C833" s="90"/>
      <c r="D833" s="90"/>
      <c r="E833" s="90"/>
      <c r="F833" s="90"/>
      <c r="G833" s="91"/>
      <c r="H833" s="91"/>
      <c r="I833" s="92"/>
      <c r="J833" s="151" t="s">
        <v>1412</v>
      </c>
      <c r="K833" s="92" t="s">
        <v>1561</v>
      </c>
      <c r="L833" s="92" t="e">
        <f>INDEX('[26]GELONDONGAN BM POKIR'!$D:$D,MATCH('KEGIATAN DBMSDA 2022'!K833,'[26]GELONDONGAN BM POKIR'!$D:$D,0))</f>
        <v>#N/A</v>
      </c>
      <c r="M833" s="92" t="str">
        <f t="shared" si="201"/>
        <v>Peningkatan Jalan GG.H.Ali RT.02 Rw.02 jl.Rawa mulya Kel. mustikajaya kota Bekasi, Kota Bekasi</v>
      </c>
      <c r="N833" s="92" t="e">
        <f>INDEX([26]!BARU_1[KELURAHAN],MATCH('KEGIATAN DBMSDA 2022'!K833,[26]!BARU_1[JUDUL],0))</f>
        <v>#REF!</v>
      </c>
      <c r="O833" s="93" t="s">
        <v>127</v>
      </c>
      <c r="P833" s="127" t="s">
        <v>1562</v>
      </c>
      <c r="Q833" s="94" t="e">
        <f>#REF!&amp;" "&amp;#REF!</f>
        <v>#REF!</v>
      </c>
      <c r="R833" s="95" t="s">
        <v>66</v>
      </c>
      <c r="S833" s="57"/>
      <c r="T833" s="57">
        <f t="shared" si="200"/>
        <v>25000000</v>
      </c>
      <c r="U833" s="96" t="str">
        <f t="shared" si="193"/>
        <v>PL</v>
      </c>
      <c r="V833" s="57">
        <v>25000000</v>
      </c>
      <c r="W833" s="128" t="s">
        <v>165</v>
      </c>
      <c r="X833" s="129" t="s">
        <v>162</v>
      </c>
      <c r="Y833" s="96" t="s">
        <v>139</v>
      </c>
      <c r="Z833" s="88">
        <v>1</v>
      </c>
      <c r="AA833" s="96"/>
      <c r="AB833" s="57">
        <f t="shared" si="194"/>
        <v>350000</v>
      </c>
      <c r="AC833" s="87">
        <f>IF(AND(T833&gt;1,T833&lt;=200000000),'[26]Data Base PAKAI (INPUT)'!$E$24,IF(AND(T833&gt;200000000),'[26]Data Base PAKAI (INPUT)'!$M$24))</f>
        <v>4</v>
      </c>
      <c r="AD833" s="87">
        <f>IF(AND(T833&gt;1,T833&lt;=200000000),'[26]Data Base PAKAI (INPUT)'!$F$24,IF(AND(T833&gt;200000000,T833&lt;=1000000000),'[26]Data Base PAKAI (INPUT)'!$V$24,IF(AND(T833&gt;1000000000),'[26]Data Base PAKAI (INPUT)'!$Z$24)))</f>
        <v>1</v>
      </c>
      <c r="AE833" s="87">
        <f t="shared" si="195"/>
        <v>600000</v>
      </c>
      <c r="AF833" s="87">
        <f>IF(AND(T833&gt;1,T833&lt;=1000000000),'[26]Data Base PAKAI (INPUT)'!$E$25,IF(AND(T833&gt;1000000000,T833&lt;=5000000000),'[26]Data Base PAKAI (INPUT)'!$Y$25,IF(AND(T833&gt;5000000000,T833&lt;=10000000000),'[26]Data Base PAKAI (INPUT)'!$AG$25)))</f>
        <v>3</v>
      </c>
      <c r="AG833" s="87">
        <f>IF(AND(T833&gt;1,T833&lt;=100000000),'[26]Data Base PAKAI (INPUT)'!$F$25,IF(AND(T833&gt;100000000,T833&lt;=200000000),'[26]Data Base PAKAI (INPUT)'!$J$25,IF(AND(T833&gt;200000000,T833&lt;=250000000),'[26]Data Base PAKAI (INPUT)'!$N$25,IF(AND(T833&gt;250000000,T833&lt;=500000000),'[26]Data Base PAKAI (INPUT)'!$R$25,IF(AND(T833&gt;500000000,T833&lt;=1000000000),'[26]Data Base PAKAI (INPUT)'!$V$25,IF(AND(T833&gt;1000000000,T833&lt;=2500000000),'[26]Data Base PAKAI (INPUT)'!$Z$25,IF(AND(T833&gt;2500000000,T833&lt;=5000000000),'[26]Data Base PAKAI (INPUT)'!$AD$25,IF(AND(T833&gt;5000000000,T833&lt;=10000000000),'[26]Data Base PAKAI (INPUT)'!AH2337))))))))</f>
        <v>3</v>
      </c>
      <c r="AH833" s="87">
        <f t="shared" si="196"/>
        <v>1350000</v>
      </c>
      <c r="AI833" s="87">
        <f t="shared" si="197"/>
        <v>1000000</v>
      </c>
      <c r="AJ833" s="99">
        <f t="shared" si="198"/>
        <v>1000000</v>
      </c>
      <c r="AK833" s="57"/>
      <c r="AL833" s="57">
        <f t="shared" si="199"/>
        <v>20700000</v>
      </c>
    </row>
    <row r="834" spans="1:38" ht="43.5" thickBot="1" x14ac:dyDescent="0.3">
      <c r="A834" s="90"/>
      <c r="B834" s="90"/>
      <c r="C834" s="90"/>
      <c r="D834" s="90"/>
      <c r="E834" s="90"/>
      <c r="F834" s="90"/>
      <c r="G834" s="91"/>
      <c r="H834" s="91"/>
      <c r="I834" s="92"/>
      <c r="J834" s="151" t="s">
        <v>1412</v>
      </c>
      <c r="K834" s="92" t="s">
        <v>1563</v>
      </c>
      <c r="L834" s="92" t="e">
        <f>INDEX('[26]GELONDONGAN BM POKIR'!$D:$D,MATCH('KEGIATAN DBMSDA 2022'!K834,'[26]GELONDONGAN BM POKIR'!$D:$D,0))</f>
        <v>#N/A</v>
      </c>
      <c r="M834" s="92" t="str">
        <f t="shared" si="201"/>
        <v>Peningkatan Jalan Jalan Lingkar Luar RT 08 RW 29, Kota Bekasi</v>
      </c>
      <c r="N834" s="92" t="s">
        <v>127</v>
      </c>
      <c r="O834" s="93" t="s">
        <v>127</v>
      </c>
      <c r="P834" s="127" t="s">
        <v>239</v>
      </c>
      <c r="Q834" s="94" t="e">
        <f>#REF!&amp;" "&amp;#REF!</f>
        <v>#REF!</v>
      </c>
      <c r="R834" s="95" t="s">
        <v>66</v>
      </c>
      <c r="S834" s="57"/>
      <c r="T834" s="57">
        <f t="shared" si="200"/>
        <v>100000000</v>
      </c>
      <c r="U834" s="96" t="str">
        <f t="shared" si="193"/>
        <v>PL</v>
      </c>
      <c r="V834" s="57">
        <v>100000000</v>
      </c>
      <c r="W834" s="128" t="s">
        <v>165</v>
      </c>
      <c r="X834" s="129" t="s">
        <v>162</v>
      </c>
      <c r="Y834" s="96" t="s">
        <v>139</v>
      </c>
      <c r="Z834" s="88">
        <v>1</v>
      </c>
      <c r="AA834" s="88" t="s">
        <v>163</v>
      </c>
      <c r="AB834" s="101">
        <f t="shared" si="194"/>
        <v>350000</v>
      </c>
      <c r="AC834" s="102">
        <f>IF(AND(T834&gt;1,T834&lt;=200000000),'[26]Data Base PAKAI (INPUT)'!$E$24,IF(AND(T834&gt;200000000),'[26]Data Base PAKAI (INPUT)'!$M$24))</f>
        <v>4</v>
      </c>
      <c r="AD834" s="102">
        <f>IF(AND(T834&gt;1,T834&lt;=200000000),'[26]Data Base PAKAI (INPUT)'!$F$24,IF(AND(T834&gt;200000000,T834&lt;=1000000000),'[26]Data Base PAKAI (INPUT)'!$V$24,IF(AND(T834&gt;1000000000),'[26]Data Base PAKAI (INPUT)'!$Z$24)))</f>
        <v>1</v>
      </c>
      <c r="AE834" s="102">
        <f t="shared" si="195"/>
        <v>600000</v>
      </c>
      <c r="AF834" s="102">
        <f>IF(AND(T834&gt;1,T834&lt;=1000000000),'[26]Data Base PAKAI (INPUT)'!$E$25,IF(AND(T834&gt;1000000000,T834&lt;=5000000000),'[26]Data Base PAKAI (INPUT)'!$Y$25,IF(AND(T834&gt;5000000000,T834&lt;=10000000000),'[26]Data Base PAKAI (INPUT)'!$AG$25)))</f>
        <v>3</v>
      </c>
      <c r="AG834" s="102">
        <f>IF(AND(T834&gt;1,T834&lt;=100000000),'[26]Data Base PAKAI (INPUT)'!$F$25,IF(AND(T834&gt;100000000,T834&lt;=200000000),'[26]Data Base PAKAI (INPUT)'!$J$25,IF(AND(T834&gt;200000000,T834&lt;=250000000),'[26]Data Base PAKAI (INPUT)'!$N$25,IF(AND(T834&gt;250000000,T834&lt;=500000000),'[26]Data Base PAKAI (INPUT)'!$R$25,IF(AND(T834&gt;500000000,T834&lt;=1000000000),'[26]Data Base PAKAI (INPUT)'!$V$25,IF(AND(T834&gt;1000000000,T834&lt;=2500000000),'[26]Data Base PAKAI (INPUT)'!$Z$25,IF(AND(T834&gt;2500000000,T834&lt;=5000000000),'[26]Data Base PAKAI (INPUT)'!$AD$25,IF(AND(T834&gt;5000000000,T834&lt;=10000000000),'[26]Data Base PAKAI (INPUT)'!AH2338))))))))</f>
        <v>3</v>
      </c>
      <c r="AH834" s="102">
        <f t="shared" si="196"/>
        <v>1350000</v>
      </c>
      <c r="AI834" s="102">
        <f t="shared" si="197"/>
        <v>4000000</v>
      </c>
      <c r="AJ834" s="103">
        <f t="shared" si="198"/>
        <v>4000000</v>
      </c>
      <c r="AK834" s="101"/>
      <c r="AL834" s="101">
        <f t="shared" si="199"/>
        <v>89700000</v>
      </c>
    </row>
    <row r="835" spans="1:38" ht="43.5" thickBot="1" x14ac:dyDescent="0.3">
      <c r="A835" s="90"/>
      <c r="B835" s="90"/>
      <c r="C835" s="90"/>
      <c r="D835" s="90"/>
      <c r="E835" s="90"/>
      <c r="F835" s="90"/>
      <c r="G835" s="91"/>
      <c r="H835" s="91"/>
      <c r="I835" s="92"/>
      <c r="J835" s="151" t="s">
        <v>1412</v>
      </c>
      <c r="K835" s="92" t="s">
        <v>1564</v>
      </c>
      <c r="L835" s="92" t="e">
        <f>INDEX('[26]GELONDONGAN BM POKIR'!$D:$D,MATCH('KEGIATAN DBMSDA 2022'!K835,'[26]GELONDONGAN BM POKIR'!$D:$D,0))</f>
        <v>#N/A</v>
      </c>
      <c r="M835" s="92" t="str">
        <f t="shared" si="201"/>
        <v>Peningkatan Jalan Jalan Lingkar Luar RT 11 RW 29, Kota Bekasi</v>
      </c>
      <c r="N835" s="92" t="s">
        <v>127</v>
      </c>
      <c r="O835" s="93" t="s">
        <v>127</v>
      </c>
      <c r="P835" s="127" t="s">
        <v>314</v>
      </c>
      <c r="Q835" s="94" t="e">
        <f>#REF!&amp;" "&amp;#REF!</f>
        <v>#REF!</v>
      </c>
      <c r="R835" s="95" t="s">
        <v>66</v>
      </c>
      <c r="S835" s="57"/>
      <c r="T835" s="57">
        <f t="shared" si="200"/>
        <v>100000000</v>
      </c>
      <c r="U835" s="96" t="str">
        <f t="shared" si="193"/>
        <v>PL</v>
      </c>
      <c r="V835" s="57">
        <v>100000000</v>
      </c>
      <c r="W835" s="128" t="s">
        <v>165</v>
      </c>
      <c r="X835" s="129" t="s">
        <v>162</v>
      </c>
      <c r="Y835" s="96" t="s">
        <v>139</v>
      </c>
      <c r="Z835" s="88">
        <v>1</v>
      </c>
      <c r="AA835" s="88" t="s">
        <v>163</v>
      </c>
      <c r="AB835" s="101">
        <f t="shared" si="194"/>
        <v>350000</v>
      </c>
      <c r="AC835" s="102">
        <f>IF(AND(T835&gt;1,T835&lt;=200000000),'[26]Data Base PAKAI (INPUT)'!$E$24,IF(AND(T835&gt;200000000),'[26]Data Base PAKAI (INPUT)'!$M$24))</f>
        <v>4</v>
      </c>
      <c r="AD835" s="102">
        <f>IF(AND(T835&gt;1,T835&lt;=200000000),'[26]Data Base PAKAI (INPUT)'!$F$24,IF(AND(T835&gt;200000000,T835&lt;=1000000000),'[26]Data Base PAKAI (INPUT)'!$V$24,IF(AND(T835&gt;1000000000),'[26]Data Base PAKAI (INPUT)'!$Z$24)))</f>
        <v>1</v>
      </c>
      <c r="AE835" s="102">
        <f t="shared" si="195"/>
        <v>600000</v>
      </c>
      <c r="AF835" s="102">
        <f>IF(AND(T835&gt;1,T835&lt;=1000000000),'[26]Data Base PAKAI (INPUT)'!$E$25,IF(AND(T835&gt;1000000000,T835&lt;=5000000000),'[26]Data Base PAKAI (INPUT)'!$Y$25,IF(AND(T835&gt;5000000000,T835&lt;=10000000000),'[26]Data Base PAKAI (INPUT)'!$AG$25)))</f>
        <v>3</v>
      </c>
      <c r="AG835" s="102">
        <f>IF(AND(T835&gt;1,T835&lt;=100000000),'[26]Data Base PAKAI (INPUT)'!$F$25,IF(AND(T835&gt;100000000,T835&lt;=200000000),'[26]Data Base PAKAI (INPUT)'!$J$25,IF(AND(T835&gt;200000000,T835&lt;=250000000),'[26]Data Base PAKAI (INPUT)'!$N$25,IF(AND(T835&gt;250000000,T835&lt;=500000000),'[26]Data Base PAKAI (INPUT)'!$R$25,IF(AND(T835&gt;500000000,T835&lt;=1000000000),'[26]Data Base PAKAI (INPUT)'!$V$25,IF(AND(T835&gt;1000000000,T835&lt;=2500000000),'[26]Data Base PAKAI (INPUT)'!$Z$25,IF(AND(T835&gt;2500000000,T835&lt;=5000000000),'[26]Data Base PAKAI (INPUT)'!$AD$25,IF(AND(T835&gt;5000000000,T835&lt;=10000000000),'[26]Data Base PAKAI (INPUT)'!AH2339))))))))</f>
        <v>3</v>
      </c>
      <c r="AH835" s="102">
        <f t="shared" si="196"/>
        <v>1350000</v>
      </c>
      <c r="AI835" s="102">
        <f t="shared" si="197"/>
        <v>4000000</v>
      </c>
      <c r="AJ835" s="103">
        <f t="shared" si="198"/>
        <v>4000000</v>
      </c>
      <c r="AK835" s="101"/>
      <c r="AL835" s="101">
        <f t="shared" si="199"/>
        <v>89700000</v>
      </c>
    </row>
    <row r="836" spans="1:38" ht="43.5" thickBot="1" x14ac:dyDescent="0.3">
      <c r="A836" s="90"/>
      <c r="B836" s="90"/>
      <c r="C836" s="90"/>
      <c r="D836" s="90"/>
      <c r="E836" s="90"/>
      <c r="F836" s="90"/>
      <c r="G836" s="91"/>
      <c r="H836" s="91"/>
      <c r="I836" s="92"/>
      <c r="J836" s="151" t="s">
        <v>1412</v>
      </c>
      <c r="K836" s="92" t="s">
        <v>1565</v>
      </c>
      <c r="L836" s="92" t="e">
        <f>INDEX('[26]GELONDONGAN BM POKIR'!$D:$D,MATCH('KEGIATAN DBMSDA 2022'!K836,'[26]GELONDONGAN BM POKIR'!$D:$D,0))</f>
        <v>#N/A</v>
      </c>
      <c r="M836" s="92" t="str">
        <f t="shared" si="201"/>
        <v>Peningkatan Jalan Jalan Lingkar Luar RT 13 RW 29, Kota Bekasi</v>
      </c>
      <c r="N836" s="92" t="s">
        <v>127</v>
      </c>
      <c r="O836" s="93" t="s">
        <v>127</v>
      </c>
      <c r="P836" s="127" t="s">
        <v>314</v>
      </c>
      <c r="Q836" s="94" t="e">
        <f>#REF!&amp;" "&amp;#REF!</f>
        <v>#REF!</v>
      </c>
      <c r="R836" s="95" t="s">
        <v>66</v>
      </c>
      <c r="S836" s="57"/>
      <c r="T836" s="57">
        <f t="shared" si="200"/>
        <v>100000000</v>
      </c>
      <c r="U836" s="96" t="str">
        <f t="shared" si="193"/>
        <v>PL</v>
      </c>
      <c r="V836" s="57">
        <v>100000000</v>
      </c>
      <c r="W836" s="128" t="s">
        <v>165</v>
      </c>
      <c r="X836" s="129" t="s">
        <v>162</v>
      </c>
      <c r="Y836" s="96" t="s">
        <v>139</v>
      </c>
      <c r="Z836" s="88">
        <v>1</v>
      </c>
      <c r="AA836" s="88" t="s">
        <v>163</v>
      </c>
      <c r="AB836" s="101">
        <f t="shared" si="194"/>
        <v>350000</v>
      </c>
      <c r="AC836" s="102">
        <f>IF(AND(T836&gt;1,T836&lt;=200000000),'[26]Data Base PAKAI (INPUT)'!$E$24,IF(AND(T836&gt;200000000),'[26]Data Base PAKAI (INPUT)'!$M$24))</f>
        <v>4</v>
      </c>
      <c r="AD836" s="102">
        <f>IF(AND(T836&gt;1,T836&lt;=200000000),'[26]Data Base PAKAI (INPUT)'!$F$24,IF(AND(T836&gt;200000000,T836&lt;=1000000000),'[26]Data Base PAKAI (INPUT)'!$V$24,IF(AND(T836&gt;1000000000),'[26]Data Base PAKAI (INPUT)'!$Z$24)))</f>
        <v>1</v>
      </c>
      <c r="AE836" s="102">
        <f t="shared" si="195"/>
        <v>600000</v>
      </c>
      <c r="AF836" s="102">
        <f>IF(AND(T836&gt;1,T836&lt;=1000000000),'[26]Data Base PAKAI (INPUT)'!$E$25,IF(AND(T836&gt;1000000000,T836&lt;=5000000000),'[26]Data Base PAKAI (INPUT)'!$Y$25,IF(AND(T836&gt;5000000000,T836&lt;=10000000000),'[26]Data Base PAKAI (INPUT)'!$AG$25)))</f>
        <v>3</v>
      </c>
      <c r="AG836" s="102">
        <f>IF(AND(T836&gt;1,T836&lt;=100000000),'[26]Data Base PAKAI (INPUT)'!$F$25,IF(AND(T836&gt;100000000,T836&lt;=200000000),'[26]Data Base PAKAI (INPUT)'!$J$25,IF(AND(T836&gt;200000000,T836&lt;=250000000),'[26]Data Base PAKAI (INPUT)'!$N$25,IF(AND(T836&gt;250000000,T836&lt;=500000000),'[26]Data Base PAKAI (INPUT)'!$R$25,IF(AND(T836&gt;500000000,T836&lt;=1000000000),'[26]Data Base PAKAI (INPUT)'!$V$25,IF(AND(T836&gt;1000000000,T836&lt;=2500000000),'[26]Data Base PAKAI (INPUT)'!$Z$25,IF(AND(T836&gt;2500000000,T836&lt;=5000000000),'[26]Data Base PAKAI (INPUT)'!$AD$25,IF(AND(T836&gt;5000000000,T836&lt;=10000000000),'[26]Data Base PAKAI (INPUT)'!AH2340))))))))</f>
        <v>3</v>
      </c>
      <c r="AH836" s="102">
        <f t="shared" si="196"/>
        <v>1350000</v>
      </c>
      <c r="AI836" s="102">
        <f t="shared" si="197"/>
        <v>4000000</v>
      </c>
      <c r="AJ836" s="103">
        <f t="shared" si="198"/>
        <v>4000000</v>
      </c>
      <c r="AK836" s="101"/>
      <c r="AL836" s="101">
        <f t="shared" si="199"/>
        <v>89700000</v>
      </c>
    </row>
    <row r="837" spans="1:38" ht="43.5" thickBot="1" x14ac:dyDescent="0.3">
      <c r="A837" s="90"/>
      <c r="B837" s="90"/>
      <c r="C837" s="90"/>
      <c r="D837" s="90"/>
      <c r="E837" s="90"/>
      <c r="F837" s="90"/>
      <c r="G837" s="91"/>
      <c r="H837" s="91"/>
      <c r="I837" s="92"/>
      <c r="J837" s="151" t="s">
        <v>1412</v>
      </c>
      <c r="K837" s="92" t="s">
        <v>1566</v>
      </c>
      <c r="L837" s="92" t="e">
        <f>INDEX('[26]GELONDONGAN BM POKIR'!$D:$D,MATCH('KEGIATAN DBMSDA 2022'!K837,'[26]GELONDONGAN BM POKIR'!$D:$D,0))</f>
        <v>#N/A</v>
      </c>
      <c r="M837" s="92" t="str">
        <f t="shared" si="201"/>
        <v>Peningkatan Jalan Jl. Nakula RT 14/29, Kota Bekasi</v>
      </c>
      <c r="N837" s="92" t="e">
        <f>INDEX([26]!BARU_1[KELURAHAN],MATCH('KEGIATAN DBMSDA 2022'!K837,[26]!BARU_1[JUDUL],0))</f>
        <v>#REF!</v>
      </c>
      <c r="O837" s="93" t="s">
        <v>127</v>
      </c>
      <c r="P837" s="127" t="s">
        <v>1499</v>
      </c>
      <c r="Q837" s="94" t="e">
        <f>#REF!&amp;" "&amp;#REF!</f>
        <v>#REF!</v>
      </c>
      <c r="R837" s="95" t="s">
        <v>66</v>
      </c>
      <c r="S837" s="57"/>
      <c r="T837" s="57">
        <f t="shared" si="200"/>
        <v>100000000</v>
      </c>
      <c r="U837" s="96" t="str">
        <f t="shared" si="193"/>
        <v>PL</v>
      </c>
      <c r="V837" s="57">
        <v>100000000</v>
      </c>
      <c r="W837" s="128" t="s">
        <v>165</v>
      </c>
      <c r="X837" s="129" t="s">
        <v>162</v>
      </c>
      <c r="Y837" s="96" t="s">
        <v>139</v>
      </c>
      <c r="Z837" s="88">
        <v>1</v>
      </c>
      <c r="AA837" s="96"/>
      <c r="AB837" s="57">
        <f t="shared" si="194"/>
        <v>350000</v>
      </c>
      <c r="AC837" s="87">
        <f>IF(AND(T837&gt;1,T837&lt;=200000000),'[26]Data Base PAKAI (INPUT)'!$E$24,IF(AND(T837&gt;200000000),'[26]Data Base PAKAI (INPUT)'!$M$24))</f>
        <v>4</v>
      </c>
      <c r="AD837" s="87">
        <f>IF(AND(T837&gt;1,T837&lt;=200000000),'[26]Data Base PAKAI (INPUT)'!$F$24,IF(AND(T837&gt;200000000,T837&lt;=1000000000),'[26]Data Base PAKAI (INPUT)'!$V$24,IF(AND(T837&gt;1000000000),'[26]Data Base PAKAI (INPUT)'!$Z$24)))</f>
        <v>1</v>
      </c>
      <c r="AE837" s="87">
        <f t="shared" si="195"/>
        <v>600000</v>
      </c>
      <c r="AF837" s="87">
        <f>IF(AND(T837&gt;1,T837&lt;=1000000000),'[26]Data Base PAKAI (INPUT)'!$E$25,IF(AND(T837&gt;1000000000,T837&lt;=5000000000),'[26]Data Base PAKAI (INPUT)'!$Y$25,IF(AND(T837&gt;5000000000,T837&lt;=10000000000),'[26]Data Base PAKAI (INPUT)'!$AG$25)))</f>
        <v>3</v>
      </c>
      <c r="AG837" s="87">
        <f>IF(AND(T837&gt;1,T837&lt;=100000000),'[26]Data Base PAKAI (INPUT)'!$F$25,IF(AND(T837&gt;100000000,T837&lt;=200000000),'[26]Data Base PAKAI (INPUT)'!$J$25,IF(AND(T837&gt;200000000,T837&lt;=250000000),'[26]Data Base PAKAI (INPUT)'!$N$25,IF(AND(T837&gt;250000000,T837&lt;=500000000),'[26]Data Base PAKAI (INPUT)'!$R$25,IF(AND(T837&gt;500000000,T837&lt;=1000000000),'[26]Data Base PAKAI (INPUT)'!$V$25,IF(AND(T837&gt;1000000000,T837&lt;=2500000000),'[26]Data Base PAKAI (INPUT)'!$Z$25,IF(AND(T837&gt;2500000000,T837&lt;=5000000000),'[26]Data Base PAKAI (INPUT)'!$AD$25,IF(AND(T837&gt;5000000000,T837&lt;=10000000000),'[26]Data Base PAKAI (INPUT)'!AH2341))))))))</f>
        <v>3</v>
      </c>
      <c r="AH837" s="87">
        <f t="shared" si="196"/>
        <v>1350000</v>
      </c>
      <c r="AI837" s="87">
        <f t="shared" si="197"/>
        <v>4000000</v>
      </c>
      <c r="AJ837" s="99">
        <f t="shared" si="198"/>
        <v>4000000</v>
      </c>
      <c r="AK837" s="57"/>
      <c r="AL837" s="57">
        <f t="shared" si="199"/>
        <v>89700000</v>
      </c>
    </row>
    <row r="838" spans="1:38" ht="43.5" thickBot="1" x14ac:dyDescent="0.3">
      <c r="A838" s="90"/>
      <c r="B838" s="90"/>
      <c r="C838" s="90"/>
      <c r="D838" s="90"/>
      <c r="E838" s="90"/>
      <c r="F838" s="90"/>
      <c r="G838" s="91"/>
      <c r="H838" s="91"/>
      <c r="I838" s="92"/>
      <c r="J838" s="151" t="s">
        <v>1412</v>
      </c>
      <c r="K838" s="92" t="s">
        <v>1567</v>
      </c>
      <c r="L838" s="92" t="e">
        <f>INDEX('[26]GELONDONGAN BM POKIR'!$D:$D,MATCH('KEGIATAN DBMSDA 2022'!K838,'[26]GELONDONGAN BM POKIR'!$D:$D,0))</f>
        <v>#N/A</v>
      </c>
      <c r="M838" s="92" t="str">
        <f t="shared" si="201"/>
        <v>Peningkatan Jalan RT.03/19  RW 19 Kel. mustikajaya kota Bekasi, Kota Bekasi</v>
      </c>
      <c r="N838" s="92" t="e">
        <f>INDEX([26]!BARU_1[KELURAHAN],MATCH('KEGIATAN DBMSDA 2022'!K838,[26]!BARU_1[JUDUL],0))</f>
        <v>#REF!</v>
      </c>
      <c r="O838" s="93" t="s">
        <v>127</v>
      </c>
      <c r="P838" s="127" t="s">
        <v>736</v>
      </c>
      <c r="Q838" s="94" t="e">
        <f>#REF!&amp;" "&amp;#REF!</f>
        <v>#REF!</v>
      </c>
      <c r="R838" s="95" t="s">
        <v>66</v>
      </c>
      <c r="S838" s="57"/>
      <c r="T838" s="57">
        <f t="shared" si="200"/>
        <v>100000000</v>
      </c>
      <c r="U838" s="96" t="str">
        <f t="shared" si="193"/>
        <v>PL</v>
      </c>
      <c r="V838" s="57">
        <v>100000000</v>
      </c>
      <c r="W838" s="128" t="s">
        <v>165</v>
      </c>
      <c r="X838" s="129" t="s">
        <v>162</v>
      </c>
      <c r="Y838" s="96" t="s">
        <v>139</v>
      </c>
      <c r="Z838" s="88">
        <v>1</v>
      </c>
      <c r="AA838" s="96"/>
      <c r="AB838" s="57">
        <f t="shared" si="194"/>
        <v>350000</v>
      </c>
      <c r="AC838" s="87">
        <f>IF(AND(T838&gt;1,T838&lt;=200000000),'[26]Data Base PAKAI (INPUT)'!$E$24,IF(AND(T838&gt;200000000),'[26]Data Base PAKAI (INPUT)'!$M$24))</f>
        <v>4</v>
      </c>
      <c r="AD838" s="87">
        <f>IF(AND(T838&gt;1,T838&lt;=200000000),'[26]Data Base PAKAI (INPUT)'!$F$24,IF(AND(T838&gt;200000000,T838&lt;=1000000000),'[26]Data Base PAKAI (INPUT)'!$V$24,IF(AND(T838&gt;1000000000),'[26]Data Base PAKAI (INPUT)'!$Z$24)))</f>
        <v>1</v>
      </c>
      <c r="AE838" s="87">
        <f t="shared" si="195"/>
        <v>600000</v>
      </c>
      <c r="AF838" s="87">
        <f>IF(AND(T838&gt;1,T838&lt;=1000000000),'[26]Data Base PAKAI (INPUT)'!$E$25,IF(AND(T838&gt;1000000000,T838&lt;=5000000000),'[26]Data Base PAKAI (INPUT)'!$Y$25,IF(AND(T838&gt;5000000000,T838&lt;=10000000000),'[26]Data Base PAKAI (INPUT)'!$AG$25)))</f>
        <v>3</v>
      </c>
      <c r="AG838" s="87">
        <f>IF(AND(T838&gt;1,T838&lt;=100000000),'[26]Data Base PAKAI (INPUT)'!$F$25,IF(AND(T838&gt;100000000,T838&lt;=200000000),'[26]Data Base PAKAI (INPUT)'!$J$25,IF(AND(T838&gt;200000000,T838&lt;=250000000),'[26]Data Base PAKAI (INPUT)'!$N$25,IF(AND(T838&gt;250000000,T838&lt;=500000000),'[26]Data Base PAKAI (INPUT)'!$R$25,IF(AND(T838&gt;500000000,T838&lt;=1000000000),'[26]Data Base PAKAI (INPUT)'!$V$25,IF(AND(T838&gt;1000000000,T838&lt;=2500000000),'[26]Data Base PAKAI (INPUT)'!$Z$25,IF(AND(T838&gt;2500000000,T838&lt;=5000000000),'[26]Data Base PAKAI (INPUT)'!$AD$25,IF(AND(T838&gt;5000000000,T838&lt;=10000000000),'[26]Data Base PAKAI (INPUT)'!AH2342))))))))</f>
        <v>3</v>
      </c>
      <c r="AH838" s="87">
        <f t="shared" si="196"/>
        <v>1350000</v>
      </c>
      <c r="AI838" s="87">
        <f t="shared" si="197"/>
        <v>4000000</v>
      </c>
      <c r="AJ838" s="99">
        <f t="shared" si="198"/>
        <v>4000000</v>
      </c>
      <c r="AK838" s="57"/>
      <c r="AL838" s="57">
        <f t="shared" si="199"/>
        <v>89700000</v>
      </c>
    </row>
    <row r="839" spans="1:38" ht="43.5" thickBot="1" x14ac:dyDescent="0.3">
      <c r="A839" s="90"/>
      <c r="B839" s="90"/>
      <c r="C839" s="90"/>
      <c r="D839" s="90"/>
      <c r="E839" s="90"/>
      <c r="F839" s="90"/>
      <c r="G839" s="91"/>
      <c r="H839" s="91"/>
      <c r="I839" s="92"/>
      <c r="J839" s="151" t="s">
        <v>1412</v>
      </c>
      <c r="K839" s="92" t="s">
        <v>1568</v>
      </c>
      <c r="L839" s="92" t="e">
        <f>INDEX('[26]GELONDONGAN BM POKIR'!$D:$D,MATCH('KEGIATAN DBMSDA 2022'!K839,'[26]GELONDONGAN BM POKIR'!$D:$D,0))</f>
        <v>#N/A</v>
      </c>
      <c r="M839" s="92" t="str">
        <f t="shared" si="201"/>
        <v>Peningkatan Jalan Jl. Cendana 1 RT 04 RW 027, Kota Bekasi</v>
      </c>
      <c r="N839" s="92" t="s">
        <v>127</v>
      </c>
      <c r="O839" s="93" t="s">
        <v>127</v>
      </c>
      <c r="P839" s="127" t="s">
        <v>1569</v>
      </c>
      <c r="Q839" s="94" t="e">
        <f>#REF!&amp;" "&amp;#REF!</f>
        <v>#REF!</v>
      </c>
      <c r="R839" s="95" t="s">
        <v>66</v>
      </c>
      <c r="S839" s="57"/>
      <c r="T839" s="57">
        <f t="shared" si="200"/>
        <v>100000000</v>
      </c>
      <c r="U839" s="96" t="str">
        <f t="shared" si="193"/>
        <v>PL</v>
      </c>
      <c r="V839" s="57">
        <v>100000000</v>
      </c>
      <c r="W839" s="128" t="s">
        <v>165</v>
      </c>
      <c r="X839" s="129" t="s">
        <v>162</v>
      </c>
      <c r="Y839" s="96" t="s">
        <v>139</v>
      </c>
      <c r="Z839" s="88">
        <v>1</v>
      </c>
      <c r="AA839" s="88" t="s">
        <v>163</v>
      </c>
      <c r="AB839" s="101">
        <f t="shared" si="194"/>
        <v>350000</v>
      </c>
      <c r="AC839" s="102">
        <f>IF(AND(T839&gt;1,T839&lt;=200000000),'[26]Data Base PAKAI (INPUT)'!$E$24,IF(AND(T839&gt;200000000),'[26]Data Base PAKAI (INPUT)'!$M$24))</f>
        <v>4</v>
      </c>
      <c r="AD839" s="102">
        <f>IF(AND(T839&gt;1,T839&lt;=200000000),'[26]Data Base PAKAI (INPUT)'!$F$24,IF(AND(T839&gt;200000000,T839&lt;=1000000000),'[26]Data Base PAKAI (INPUT)'!$V$24,IF(AND(T839&gt;1000000000),'[26]Data Base PAKAI (INPUT)'!$Z$24)))</f>
        <v>1</v>
      </c>
      <c r="AE839" s="102">
        <f t="shared" si="195"/>
        <v>600000</v>
      </c>
      <c r="AF839" s="102">
        <f>IF(AND(T839&gt;1,T839&lt;=1000000000),'[26]Data Base PAKAI (INPUT)'!$E$25,IF(AND(T839&gt;1000000000,T839&lt;=5000000000),'[26]Data Base PAKAI (INPUT)'!$Y$25,IF(AND(T839&gt;5000000000,T839&lt;=10000000000),'[26]Data Base PAKAI (INPUT)'!$AG$25)))</f>
        <v>3</v>
      </c>
      <c r="AG839" s="102">
        <f>IF(AND(T839&gt;1,T839&lt;=100000000),'[26]Data Base PAKAI (INPUT)'!$F$25,IF(AND(T839&gt;100000000,T839&lt;=200000000),'[26]Data Base PAKAI (INPUT)'!$J$25,IF(AND(T839&gt;200000000,T839&lt;=250000000),'[26]Data Base PAKAI (INPUT)'!$N$25,IF(AND(T839&gt;250000000,T839&lt;=500000000),'[26]Data Base PAKAI (INPUT)'!$R$25,IF(AND(T839&gt;500000000,T839&lt;=1000000000),'[26]Data Base PAKAI (INPUT)'!$V$25,IF(AND(T839&gt;1000000000,T839&lt;=2500000000),'[26]Data Base PAKAI (INPUT)'!$Z$25,IF(AND(T839&gt;2500000000,T839&lt;=5000000000),'[26]Data Base PAKAI (INPUT)'!$AD$25,IF(AND(T839&gt;5000000000,T839&lt;=10000000000),'[26]Data Base PAKAI (INPUT)'!AH2343))))))))</f>
        <v>3</v>
      </c>
      <c r="AH839" s="102">
        <f t="shared" si="196"/>
        <v>1350000</v>
      </c>
      <c r="AI839" s="102">
        <f t="shared" si="197"/>
        <v>4000000</v>
      </c>
      <c r="AJ839" s="103">
        <f t="shared" si="198"/>
        <v>4000000</v>
      </c>
      <c r="AK839" s="101"/>
      <c r="AL839" s="101">
        <f t="shared" si="199"/>
        <v>89700000</v>
      </c>
    </row>
    <row r="840" spans="1:38" ht="43.5" thickBot="1" x14ac:dyDescent="0.3">
      <c r="A840" s="90"/>
      <c r="B840" s="90"/>
      <c r="C840" s="90"/>
      <c r="D840" s="90"/>
      <c r="E840" s="90"/>
      <c r="F840" s="90"/>
      <c r="G840" s="91"/>
      <c r="H840" s="91"/>
      <c r="I840" s="92"/>
      <c r="J840" s="151" t="s">
        <v>1412</v>
      </c>
      <c r="K840" s="92" t="s">
        <v>1570</v>
      </c>
      <c r="L840" s="92" t="e">
        <f>INDEX('[26]GELONDONGAN BM POKIR'!$D:$D,MATCH('KEGIATAN DBMSDA 2022'!K840,'[26]GELONDONGAN BM POKIR'!$D:$D,0))</f>
        <v>#N/A</v>
      </c>
      <c r="M840" s="92" t="str">
        <f t="shared" si="201"/>
        <v>Peningkatan Jalan jalan Jl. Cendrawasih  3 RT 02 RW 027, Kota Bekasi</v>
      </c>
      <c r="N840" s="92" t="s">
        <v>127</v>
      </c>
      <c r="O840" s="93" t="s">
        <v>127</v>
      </c>
      <c r="P840" s="127" t="s">
        <v>314</v>
      </c>
      <c r="Q840" s="94" t="e">
        <f>#REF!&amp;" "&amp;#REF!</f>
        <v>#REF!</v>
      </c>
      <c r="R840" s="95" t="s">
        <v>66</v>
      </c>
      <c r="S840" s="57"/>
      <c r="T840" s="57">
        <f t="shared" si="200"/>
        <v>100000000</v>
      </c>
      <c r="U840" s="96" t="str">
        <f t="shared" si="193"/>
        <v>PL</v>
      </c>
      <c r="V840" s="57">
        <v>100000000</v>
      </c>
      <c r="W840" s="128" t="s">
        <v>165</v>
      </c>
      <c r="X840" s="129" t="s">
        <v>162</v>
      </c>
      <c r="Y840" s="96" t="s">
        <v>139</v>
      </c>
      <c r="Z840" s="88">
        <v>1</v>
      </c>
      <c r="AA840" s="88" t="s">
        <v>163</v>
      </c>
      <c r="AB840" s="101">
        <f t="shared" si="194"/>
        <v>350000</v>
      </c>
      <c r="AC840" s="102">
        <f>IF(AND(T840&gt;1,T840&lt;=200000000),'[26]Data Base PAKAI (INPUT)'!$E$24,IF(AND(T840&gt;200000000),'[26]Data Base PAKAI (INPUT)'!$M$24))</f>
        <v>4</v>
      </c>
      <c r="AD840" s="102">
        <f>IF(AND(T840&gt;1,T840&lt;=200000000),'[26]Data Base PAKAI (INPUT)'!$F$24,IF(AND(T840&gt;200000000,T840&lt;=1000000000),'[26]Data Base PAKAI (INPUT)'!$V$24,IF(AND(T840&gt;1000000000),'[26]Data Base PAKAI (INPUT)'!$Z$24)))</f>
        <v>1</v>
      </c>
      <c r="AE840" s="102">
        <f t="shared" si="195"/>
        <v>600000</v>
      </c>
      <c r="AF840" s="102">
        <f>IF(AND(T840&gt;1,T840&lt;=1000000000),'[26]Data Base PAKAI (INPUT)'!$E$25,IF(AND(T840&gt;1000000000,T840&lt;=5000000000),'[26]Data Base PAKAI (INPUT)'!$Y$25,IF(AND(T840&gt;5000000000,T840&lt;=10000000000),'[26]Data Base PAKAI (INPUT)'!$AG$25)))</f>
        <v>3</v>
      </c>
      <c r="AG840" s="102">
        <f>IF(AND(T840&gt;1,T840&lt;=100000000),'[26]Data Base PAKAI (INPUT)'!$F$25,IF(AND(T840&gt;100000000,T840&lt;=200000000),'[26]Data Base PAKAI (INPUT)'!$J$25,IF(AND(T840&gt;200000000,T840&lt;=250000000),'[26]Data Base PAKAI (INPUT)'!$N$25,IF(AND(T840&gt;250000000,T840&lt;=500000000),'[26]Data Base PAKAI (INPUT)'!$R$25,IF(AND(T840&gt;500000000,T840&lt;=1000000000),'[26]Data Base PAKAI (INPUT)'!$V$25,IF(AND(T840&gt;1000000000,T840&lt;=2500000000),'[26]Data Base PAKAI (INPUT)'!$Z$25,IF(AND(T840&gt;2500000000,T840&lt;=5000000000),'[26]Data Base PAKAI (INPUT)'!$AD$25,IF(AND(T840&gt;5000000000,T840&lt;=10000000000),'[26]Data Base PAKAI (INPUT)'!AH2344))))))))</f>
        <v>3</v>
      </c>
      <c r="AH840" s="102">
        <f t="shared" si="196"/>
        <v>1350000</v>
      </c>
      <c r="AI840" s="102">
        <f t="shared" si="197"/>
        <v>4000000</v>
      </c>
      <c r="AJ840" s="103">
        <f t="shared" si="198"/>
        <v>4000000</v>
      </c>
      <c r="AK840" s="101"/>
      <c r="AL840" s="101">
        <f t="shared" si="199"/>
        <v>89700000</v>
      </c>
    </row>
    <row r="841" spans="1:38" ht="43.5" thickBot="1" x14ac:dyDescent="0.3">
      <c r="A841" s="90"/>
      <c r="B841" s="90"/>
      <c r="C841" s="90"/>
      <c r="D841" s="90"/>
      <c r="E841" s="90"/>
      <c r="F841" s="90"/>
      <c r="G841" s="91"/>
      <c r="H841" s="91"/>
      <c r="I841" s="92"/>
      <c r="J841" s="151" t="s">
        <v>1412</v>
      </c>
      <c r="K841" s="92" t="s">
        <v>1571</v>
      </c>
      <c r="L841" s="92" t="e">
        <f>INDEX('[26]GELONDONGAN BM POKIR'!$D:$D,MATCH('KEGIATAN DBMSDA 2022'!K841,'[26]GELONDONGAN BM POKIR'!$D:$D,0))</f>
        <v>#N/A</v>
      </c>
      <c r="M841" s="92" t="str">
        <f t="shared" si="201"/>
        <v>Peningkatan Jalan Jl. Cendrawasih  4 RT 02 RW 027, Kota Bekasi</v>
      </c>
      <c r="N841" s="92" t="s">
        <v>127</v>
      </c>
      <c r="O841" s="93" t="s">
        <v>127</v>
      </c>
      <c r="P841" s="127" t="s">
        <v>1572</v>
      </c>
      <c r="Q841" s="94" t="e">
        <f>#REF!&amp;" "&amp;#REF!</f>
        <v>#REF!</v>
      </c>
      <c r="R841" s="95" t="s">
        <v>66</v>
      </c>
      <c r="S841" s="57"/>
      <c r="T841" s="57">
        <f t="shared" si="200"/>
        <v>100000000</v>
      </c>
      <c r="U841" s="96" t="str">
        <f t="shared" si="193"/>
        <v>PL</v>
      </c>
      <c r="V841" s="57">
        <v>100000000</v>
      </c>
      <c r="W841" s="128" t="s">
        <v>165</v>
      </c>
      <c r="X841" s="129" t="s">
        <v>162</v>
      </c>
      <c r="Y841" s="96" t="s">
        <v>139</v>
      </c>
      <c r="Z841" s="88">
        <v>1</v>
      </c>
      <c r="AA841" s="88" t="s">
        <v>163</v>
      </c>
      <c r="AB841" s="101">
        <f t="shared" si="194"/>
        <v>350000</v>
      </c>
      <c r="AC841" s="102">
        <f>IF(AND(T841&gt;1,T841&lt;=200000000),'[26]Data Base PAKAI (INPUT)'!$E$24,IF(AND(T841&gt;200000000),'[26]Data Base PAKAI (INPUT)'!$M$24))</f>
        <v>4</v>
      </c>
      <c r="AD841" s="102">
        <f>IF(AND(T841&gt;1,T841&lt;=200000000),'[26]Data Base PAKAI (INPUT)'!$F$24,IF(AND(T841&gt;200000000,T841&lt;=1000000000),'[26]Data Base PAKAI (INPUT)'!$V$24,IF(AND(T841&gt;1000000000),'[26]Data Base PAKAI (INPUT)'!$Z$24)))</f>
        <v>1</v>
      </c>
      <c r="AE841" s="102">
        <f t="shared" si="195"/>
        <v>600000</v>
      </c>
      <c r="AF841" s="102">
        <f>IF(AND(T841&gt;1,T841&lt;=1000000000),'[26]Data Base PAKAI (INPUT)'!$E$25,IF(AND(T841&gt;1000000000,T841&lt;=5000000000),'[26]Data Base PAKAI (INPUT)'!$Y$25,IF(AND(T841&gt;5000000000,T841&lt;=10000000000),'[26]Data Base PAKAI (INPUT)'!$AG$25)))</f>
        <v>3</v>
      </c>
      <c r="AG841" s="102">
        <f>IF(AND(T841&gt;1,T841&lt;=100000000),'[26]Data Base PAKAI (INPUT)'!$F$25,IF(AND(T841&gt;100000000,T841&lt;=200000000),'[26]Data Base PAKAI (INPUT)'!$J$25,IF(AND(T841&gt;200000000,T841&lt;=250000000),'[26]Data Base PAKAI (INPUT)'!$N$25,IF(AND(T841&gt;250000000,T841&lt;=500000000),'[26]Data Base PAKAI (INPUT)'!$R$25,IF(AND(T841&gt;500000000,T841&lt;=1000000000),'[26]Data Base PAKAI (INPUT)'!$V$25,IF(AND(T841&gt;1000000000,T841&lt;=2500000000),'[26]Data Base PAKAI (INPUT)'!$Z$25,IF(AND(T841&gt;2500000000,T841&lt;=5000000000),'[26]Data Base PAKAI (INPUT)'!$AD$25,IF(AND(T841&gt;5000000000,T841&lt;=10000000000),'[26]Data Base PAKAI (INPUT)'!AH2345))))))))</f>
        <v>3</v>
      </c>
      <c r="AH841" s="102">
        <f t="shared" si="196"/>
        <v>1350000</v>
      </c>
      <c r="AI841" s="102">
        <f t="shared" si="197"/>
        <v>4000000</v>
      </c>
      <c r="AJ841" s="103">
        <f t="shared" si="198"/>
        <v>4000000</v>
      </c>
      <c r="AK841" s="101"/>
      <c r="AL841" s="101">
        <f t="shared" si="199"/>
        <v>89700000</v>
      </c>
    </row>
    <row r="842" spans="1:38" ht="43.5" thickBot="1" x14ac:dyDescent="0.3">
      <c r="A842" s="90"/>
      <c r="B842" s="90"/>
      <c r="C842" s="90"/>
      <c r="D842" s="90"/>
      <c r="E842" s="90"/>
      <c r="F842" s="90"/>
      <c r="G842" s="91"/>
      <c r="H842" s="91"/>
      <c r="I842" s="92"/>
      <c r="J842" s="151" t="s">
        <v>1412</v>
      </c>
      <c r="K842" s="92" t="s">
        <v>1573</v>
      </c>
      <c r="L842" s="92" t="e">
        <f>INDEX('[26]GELONDONGAN BM POKIR'!$D:$D,MATCH('KEGIATAN DBMSDA 2022'!K842,'[26]GELONDONGAN BM POKIR'!$D:$D,0))</f>
        <v>#N/A</v>
      </c>
      <c r="M842" s="92" t="str">
        <f t="shared" si="201"/>
        <v>Peningkatan Jalan Jl. Delima 2 RT 05 RW 027, Kota Bekasi</v>
      </c>
      <c r="N842" s="92" t="e">
        <f>INDEX([26]!BARU_1[KELURAHAN],MATCH('KEGIATAN DBMSDA 2022'!K842,[26]!BARU_1[JUDUL],0))</f>
        <v>#REF!</v>
      </c>
      <c r="O842" s="93" t="s">
        <v>127</v>
      </c>
      <c r="P842" s="127" t="s">
        <v>271</v>
      </c>
      <c r="Q842" s="94" t="e">
        <f>#REF!&amp;" "&amp;#REF!</f>
        <v>#REF!</v>
      </c>
      <c r="R842" s="95" t="s">
        <v>66</v>
      </c>
      <c r="S842" s="57"/>
      <c r="T842" s="57">
        <f t="shared" si="200"/>
        <v>100000000</v>
      </c>
      <c r="U842" s="96" t="str">
        <f t="shared" si="193"/>
        <v>PL</v>
      </c>
      <c r="V842" s="57">
        <v>100000000</v>
      </c>
      <c r="W842" s="128" t="s">
        <v>165</v>
      </c>
      <c r="X842" s="129" t="s">
        <v>162</v>
      </c>
      <c r="Y842" s="96" t="s">
        <v>139</v>
      </c>
      <c r="Z842" s="88">
        <v>1</v>
      </c>
      <c r="AA842" s="96"/>
      <c r="AB842" s="57">
        <f t="shared" si="194"/>
        <v>350000</v>
      </c>
      <c r="AC842" s="87">
        <f>IF(AND(T842&gt;1,T842&lt;=200000000),'[26]Data Base PAKAI (INPUT)'!$E$24,IF(AND(T842&gt;200000000),'[26]Data Base PAKAI (INPUT)'!$M$24))</f>
        <v>4</v>
      </c>
      <c r="AD842" s="87">
        <f>IF(AND(T842&gt;1,T842&lt;=200000000),'[26]Data Base PAKAI (INPUT)'!$F$24,IF(AND(T842&gt;200000000,T842&lt;=1000000000),'[26]Data Base PAKAI (INPUT)'!$V$24,IF(AND(T842&gt;1000000000),'[26]Data Base PAKAI (INPUT)'!$Z$24)))</f>
        <v>1</v>
      </c>
      <c r="AE842" s="87">
        <f t="shared" si="195"/>
        <v>600000</v>
      </c>
      <c r="AF842" s="87">
        <f>IF(AND(T842&gt;1,T842&lt;=1000000000),'[26]Data Base PAKAI (INPUT)'!$E$25,IF(AND(T842&gt;1000000000,T842&lt;=5000000000),'[26]Data Base PAKAI (INPUT)'!$Y$25,IF(AND(T842&gt;5000000000,T842&lt;=10000000000),'[26]Data Base PAKAI (INPUT)'!$AG$25)))</f>
        <v>3</v>
      </c>
      <c r="AG842" s="87">
        <f>IF(AND(T842&gt;1,T842&lt;=100000000),'[26]Data Base PAKAI (INPUT)'!$F$25,IF(AND(T842&gt;100000000,T842&lt;=200000000),'[26]Data Base PAKAI (INPUT)'!$J$25,IF(AND(T842&gt;200000000,T842&lt;=250000000),'[26]Data Base PAKAI (INPUT)'!$N$25,IF(AND(T842&gt;250000000,T842&lt;=500000000),'[26]Data Base PAKAI (INPUT)'!$R$25,IF(AND(T842&gt;500000000,T842&lt;=1000000000),'[26]Data Base PAKAI (INPUT)'!$V$25,IF(AND(T842&gt;1000000000,T842&lt;=2500000000),'[26]Data Base PAKAI (INPUT)'!$Z$25,IF(AND(T842&gt;2500000000,T842&lt;=5000000000),'[26]Data Base PAKAI (INPUT)'!$AD$25,IF(AND(T842&gt;5000000000,T842&lt;=10000000000),'[26]Data Base PAKAI (INPUT)'!AH2346))))))))</f>
        <v>3</v>
      </c>
      <c r="AH842" s="87">
        <f t="shared" si="196"/>
        <v>1350000</v>
      </c>
      <c r="AI842" s="87">
        <f t="shared" si="197"/>
        <v>4000000</v>
      </c>
      <c r="AJ842" s="99">
        <f t="shared" si="198"/>
        <v>4000000</v>
      </c>
      <c r="AK842" s="57"/>
      <c r="AL842" s="57">
        <f t="shared" si="199"/>
        <v>89700000</v>
      </c>
    </row>
    <row r="843" spans="1:38" ht="43.5" thickBot="1" x14ac:dyDescent="0.3">
      <c r="A843" s="90"/>
      <c r="B843" s="90"/>
      <c r="C843" s="90"/>
      <c r="D843" s="90"/>
      <c r="E843" s="90"/>
      <c r="F843" s="90"/>
      <c r="G843" s="91"/>
      <c r="H843" s="91"/>
      <c r="I843" s="92"/>
      <c r="J843" s="151" t="s">
        <v>1412</v>
      </c>
      <c r="K843" s="92" t="s">
        <v>1574</v>
      </c>
      <c r="L843" s="92" t="e">
        <f>INDEX('[26]GELONDONGAN BM POKIR'!$D:$D,MATCH('KEGIATAN DBMSDA 2022'!K843,'[26]GELONDONGAN BM POKIR'!$D:$D,0))</f>
        <v>#N/A</v>
      </c>
      <c r="M843" s="92" t="str">
        <f t="shared" si="201"/>
        <v>Peningkatan Jalan Jl. Flamboyan 2 RT 03 RW 027, Kota Bekasi</v>
      </c>
      <c r="N843" s="92" t="e">
        <f>INDEX([26]!BARU_1[KELURAHAN],MATCH('KEGIATAN DBMSDA 2022'!K843,[26]!BARU_1[JUDUL],0))</f>
        <v>#REF!</v>
      </c>
      <c r="O843" s="93" t="s">
        <v>127</v>
      </c>
      <c r="P843" s="127" t="s">
        <v>1503</v>
      </c>
      <c r="Q843" s="94" t="e">
        <f>#REF!&amp;" "&amp;#REF!</f>
        <v>#REF!</v>
      </c>
      <c r="R843" s="95" t="s">
        <v>66</v>
      </c>
      <c r="S843" s="57"/>
      <c r="T843" s="57">
        <f t="shared" si="200"/>
        <v>100000000</v>
      </c>
      <c r="U843" s="96" t="str">
        <f t="shared" si="193"/>
        <v>PL</v>
      </c>
      <c r="V843" s="57">
        <v>100000000</v>
      </c>
      <c r="W843" s="128" t="s">
        <v>165</v>
      </c>
      <c r="X843" s="129" t="s">
        <v>162</v>
      </c>
      <c r="Y843" s="96" t="s">
        <v>139</v>
      </c>
      <c r="Z843" s="88">
        <v>1</v>
      </c>
      <c r="AA843" s="96"/>
      <c r="AB843" s="57">
        <f t="shared" si="194"/>
        <v>350000</v>
      </c>
      <c r="AC843" s="87">
        <f>IF(AND(T843&gt;1,T843&lt;=200000000),'[26]Data Base PAKAI (INPUT)'!$E$24,IF(AND(T843&gt;200000000),'[26]Data Base PAKAI (INPUT)'!$M$24))</f>
        <v>4</v>
      </c>
      <c r="AD843" s="87">
        <f>IF(AND(T843&gt;1,T843&lt;=200000000),'[26]Data Base PAKAI (INPUT)'!$F$24,IF(AND(T843&gt;200000000,T843&lt;=1000000000),'[26]Data Base PAKAI (INPUT)'!$V$24,IF(AND(T843&gt;1000000000),'[26]Data Base PAKAI (INPUT)'!$Z$24)))</f>
        <v>1</v>
      </c>
      <c r="AE843" s="87">
        <f t="shared" si="195"/>
        <v>600000</v>
      </c>
      <c r="AF843" s="87">
        <f>IF(AND(T843&gt;1,T843&lt;=1000000000),'[26]Data Base PAKAI (INPUT)'!$E$25,IF(AND(T843&gt;1000000000,T843&lt;=5000000000),'[26]Data Base PAKAI (INPUT)'!$Y$25,IF(AND(T843&gt;5000000000,T843&lt;=10000000000),'[26]Data Base PAKAI (INPUT)'!$AG$25)))</f>
        <v>3</v>
      </c>
      <c r="AG843" s="87">
        <f>IF(AND(T843&gt;1,T843&lt;=100000000),'[26]Data Base PAKAI (INPUT)'!$F$25,IF(AND(T843&gt;100000000,T843&lt;=200000000),'[26]Data Base PAKAI (INPUT)'!$J$25,IF(AND(T843&gt;200000000,T843&lt;=250000000),'[26]Data Base PAKAI (INPUT)'!$N$25,IF(AND(T843&gt;250000000,T843&lt;=500000000),'[26]Data Base PAKAI (INPUT)'!$R$25,IF(AND(T843&gt;500000000,T843&lt;=1000000000),'[26]Data Base PAKAI (INPUT)'!$V$25,IF(AND(T843&gt;1000000000,T843&lt;=2500000000),'[26]Data Base PAKAI (INPUT)'!$Z$25,IF(AND(T843&gt;2500000000,T843&lt;=5000000000),'[26]Data Base PAKAI (INPUT)'!$AD$25,IF(AND(T843&gt;5000000000,T843&lt;=10000000000),'[26]Data Base PAKAI (INPUT)'!AH2347))))))))</f>
        <v>3</v>
      </c>
      <c r="AH843" s="87">
        <f t="shared" si="196"/>
        <v>1350000</v>
      </c>
      <c r="AI843" s="87">
        <f t="shared" si="197"/>
        <v>4000000</v>
      </c>
      <c r="AJ843" s="99">
        <f t="shared" si="198"/>
        <v>4000000</v>
      </c>
      <c r="AK843" s="57"/>
      <c r="AL843" s="57">
        <f t="shared" si="199"/>
        <v>89700000</v>
      </c>
    </row>
    <row r="844" spans="1:38" ht="43.5" thickBot="1" x14ac:dyDescent="0.3">
      <c r="A844" s="90"/>
      <c r="B844" s="90"/>
      <c r="C844" s="90"/>
      <c r="D844" s="90"/>
      <c r="E844" s="90"/>
      <c r="F844" s="90"/>
      <c r="G844" s="91"/>
      <c r="H844" s="91"/>
      <c r="I844" s="92"/>
      <c r="J844" s="151" t="s">
        <v>1412</v>
      </c>
      <c r="K844" s="92" t="s">
        <v>1575</v>
      </c>
      <c r="L844" s="92" t="e">
        <f>INDEX('[26]GELONDONGAN BM POKIR'!$D:$D,MATCH('KEGIATAN DBMSDA 2022'!K844,'[26]GELONDONGAN BM POKIR'!$D:$D,0))</f>
        <v>#N/A</v>
      </c>
      <c r="M844" s="92" t="str">
        <f t="shared" si="201"/>
        <v>Peningkatan Jalan jalan Jl. Cendrawasih  1 RT 02 RW 027, Kota Bekasi</v>
      </c>
      <c r="N844" s="92" t="e">
        <f>INDEX([26]!BARU_1[KELURAHAN],MATCH('KEGIATAN DBMSDA 2022'!K844,[26]!BARU_1[JUDUL],0))</f>
        <v>#REF!</v>
      </c>
      <c r="O844" s="93" t="s">
        <v>127</v>
      </c>
      <c r="P844" s="127" t="s">
        <v>1576</v>
      </c>
      <c r="Q844" s="94" t="e">
        <f>#REF!&amp;" "&amp;#REF!</f>
        <v>#REF!</v>
      </c>
      <c r="R844" s="95" t="s">
        <v>66</v>
      </c>
      <c r="S844" s="57"/>
      <c r="T844" s="57">
        <f t="shared" si="200"/>
        <v>100000000</v>
      </c>
      <c r="U844" s="96" t="str">
        <f t="shared" si="193"/>
        <v>PL</v>
      </c>
      <c r="V844" s="57">
        <v>100000000</v>
      </c>
      <c r="W844" s="128" t="s">
        <v>165</v>
      </c>
      <c r="X844" s="129" t="s">
        <v>162</v>
      </c>
      <c r="Y844" s="96" t="s">
        <v>139</v>
      </c>
      <c r="Z844" s="88">
        <v>1</v>
      </c>
      <c r="AA844" s="96"/>
      <c r="AB844" s="57">
        <f t="shared" si="194"/>
        <v>350000</v>
      </c>
      <c r="AC844" s="87">
        <f>IF(AND(T844&gt;1,T844&lt;=200000000),'[26]Data Base PAKAI (INPUT)'!$E$24,IF(AND(T844&gt;200000000),'[26]Data Base PAKAI (INPUT)'!$M$24))</f>
        <v>4</v>
      </c>
      <c r="AD844" s="87">
        <f>IF(AND(T844&gt;1,T844&lt;=200000000),'[26]Data Base PAKAI (INPUT)'!$F$24,IF(AND(T844&gt;200000000,T844&lt;=1000000000),'[26]Data Base PAKAI (INPUT)'!$V$24,IF(AND(T844&gt;1000000000),'[26]Data Base PAKAI (INPUT)'!$Z$24)))</f>
        <v>1</v>
      </c>
      <c r="AE844" s="87">
        <f t="shared" si="195"/>
        <v>600000</v>
      </c>
      <c r="AF844" s="87">
        <f>IF(AND(T844&gt;1,T844&lt;=1000000000),'[26]Data Base PAKAI (INPUT)'!$E$25,IF(AND(T844&gt;1000000000,T844&lt;=5000000000),'[26]Data Base PAKAI (INPUT)'!$Y$25,IF(AND(T844&gt;5000000000,T844&lt;=10000000000),'[26]Data Base PAKAI (INPUT)'!$AG$25)))</f>
        <v>3</v>
      </c>
      <c r="AG844" s="87">
        <f>IF(AND(T844&gt;1,T844&lt;=100000000),'[26]Data Base PAKAI (INPUT)'!$F$25,IF(AND(T844&gt;100000000,T844&lt;=200000000),'[26]Data Base PAKAI (INPUT)'!$J$25,IF(AND(T844&gt;200000000,T844&lt;=250000000),'[26]Data Base PAKAI (INPUT)'!$N$25,IF(AND(T844&gt;250000000,T844&lt;=500000000),'[26]Data Base PAKAI (INPUT)'!$R$25,IF(AND(T844&gt;500000000,T844&lt;=1000000000),'[26]Data Base PAKAI (INPUT)'!$V$25,IF(AND(T844&gt;1000000000,T844&lt;=2500000000),'[26]Data Base PAKAI (INPUT)'!$Z$25,IF(AND(T844&gt;2500000000,T844&lt;=5000000000),'[26]Data Base PAKAI (INPUT)'!$AD$25,IF(AND(T844&gt;5000000000,T844&lt;=10000000000),'[26]Data Base PAKAI (INPUT)'!AH2348))))))))</f>
        <v>3</v>
      </c>
      <c r="AH844" s="87">
        <f t="shared" si="196"/>
        <v>1350000</v>
      </c>
      <c r="AI844" s="87">
        <f t="shared" si="197"/>
        <v>4000000</v>
      </c>
      <c r="AJ844" s="99">
        <f t="shared" si="198"/>
        <v>4000000</v>
      </c>
      <c r="AK844" s="57"/>
      <c r="AL844" s="57">
        <f t="shared" si="199"/>
        <v>89700000</v>
      </c>
    </row>
    <row r="845" spans="1:38" ht="43.5" thickBot="1" x14ac:dyDescent="0.3">
      <c r="A845" s="90"/>
      <c r="B845" s="90"/>
      <c r="C845" s="90"/>
      <c r="D845" s="90"/>
      <c r="E845" s="90"/>
      <c r="F845" s="90"/>
      <c r="G845" s="91"/>
      <c r="H845" s="91"/>
      <c r="I845" s="92"/>
      <c r="J845" s="151" t="s">
        <v>1412</v>
      </c>
      <c r="K845" s="92" t="s">
        <v>1577</v>
      </c>
      <c r="L845" s="92" t="e">
        <f>INDEX('[26]GELONDONGAN BM POKIR'!$D:$D,MATCH('KEGIATAN DBMSDA 2022'!K845,'[26]GELONDONGAN BM POKIR'!$D:$D,0))</f>
        <v>#N/A</v>
      </c>
      <c r="M845" s="92" t="str">
        <f t="shared" si="201"/>
        <v>Peningkatan Jalan RT01 RW021 perum Bumyagara blok C7 kel. Mustika Jaya kec. Mustika Jaya, Kota Bekasi</v>
      </c>
      <c r="N845" s="92" t="e">
        <f>INDEX([26]!BARU_1[KELURAHAN],MATCH('KEGIATAN DBMSDA 2022'!K845,[26]!BARU_1[JUDUL],0))</f>
        <v>#REF!</v>
      </c>
      <c r="O845" s="93" t="s">
        <v>127</v>
      </c>
      <c r="P845" s="127" t="s">
        <v>229</v>
      </c>
      <c r="Q845" s="94" t="e">
        <f>#REF!&amp;" "&amp;#REF!</f>
        <v>#REF!</v>
      </c>
      <c r="R845" s="95" t="s">
        <v>66</v>
      </c>
      <c r="S845" s="57"/>
      <c r="T845" s="57">
        <f t="shared" si="200"/>
        <v>100000000</v>
      </c>
      <c r="U845" s="96" t="str">
        <f t="shared" si="193"/>
        <v>PL</v>
      </c>
      <c r="V845" s="57">
        <v>100000000</v>
      </c>
      <c r="W845" s="128" t="s">
        <v>165</v>
      </c>
      <c r="X845" s="129" t="s">
        <v>162</v>
      </c>
      <c r="Y845" s="96" t="s">
        <v>139</v>
      </c>
      <c r="Z845" s="88">
        <v>1</v>
      </c>
      <c r="AA845" s="96"/>
      <c r="AB845" s="57">
        <f t="shared" si="194"/>
        <v>350000</v>
      </c>
      <c r="AC845" s="87">
        <f>IF(AND(T845&gt;1,T845&lt;=200000000),'[26]Data Base PAKAI (INPUT)'!$E$24,IF(AND(T845&gt;200000000),'[26]Data Base PAKAI (INPUT)'!$M$24))</f>
        <v>4</v>
      </c>
      <c r="AD845" s="87">
        <f>IF(AND(T845&gt;1,T845&lt;=200000000),'[26]Data Base PAKAI (INPUT)'!$F$24,IF(AND(T845&gt;200000000,T845&lt;=1000000000),'[26]Data Base PAKAI (INPUT)'!$V$24,IF(AND(T845&gt;1000000000),'[26]Data Base PAKAI (INPUT)'!$Z$24)))</f>
        <v>1</v>
      </c>
      <c r="AE845" s="87">
        <f t="shared" si="195"/>
        <v>600000</v>
      </c>
      <c r="AF845" s="87">
        <f>IF(AND(T845&gt;1,T845&lt;=1000000000),'[26]Data Base PAKAI (INPUT)'!$E$25,IF(AND(T845&gt;1000000000,T845&lt;=5000000000),'[26]Data Base PAKAI (INPUT)'!$Y$25,IF(AND(T845&gt;5000000000,T845&lt;=10000000000),'[26]Data Base PAKAI (INPUT)'!$AG$25)))</f>
        <v>3</v>
      </c>
      <c r="AG845" s="87">
        <f>IF(AND(T845&gt;1,T845&lt;=100000000),'[26]Data Base PAKAI (INPUT)'!$F$25,IF(AND(T845&gt;100000000,T845&lt;=200000000),'[26]Data Base PAKAI (INPUT)'!$J$25,IF(AND(T845&gt;200000000,T845&lt;=250000000),'[26]Data Base PAKAI (INPUT)'!$N$25,IF(AND(T845&gt;250000000,T845&lt;=500000000),'[26]Data Base PAKAI (INPUT)'!$R$25,IF(AND(T845&gt;500000000,T845&lt;=1000000000),'[26]Data Base PAKAI (INPUT)'!$V$25,IF(AND(T845&gt;1000000000,T845&lt;=2500000000),'[26]Data Base PAKAI (INPUT)'!$Z$25,IF(AND(T845&gt;2500000000,T845&lt;=5000000000),'[26]Data Base PAKAI (INPUT)'!$AD$25,IF(AND(T845&gt;5000000000,T845&lt;=10000000000),'[26]Data Base PAKAI (INPUT)'!AH2349))))))))</f>
        <v>3</v>
      </c>
      <c r="AH845" s="87">
        <f t="shared" si="196"/>
        <v>1350000</v>
      </c>
      <c r="AI845" s="87">
        <f t="shared" si="197"/>
        <v>4000000</v>
      </c>
      <c r="AJ845" s="99">
        <f t="shared" si="198"/>
        <v>4000000</v>
      </c>
      <c r="AK845" s="57"/>
      <c r="AL845" s="57">
        <f t="shared" si="199"/>
        <v>89700000</v>
      </c>
    </row>
    <row r="846" spans="1:38" ht="43.5" thickBot="1" x14ac:dyDescent="0.3">
      <c r="A846" s="90"/>
      <c r="B846" s="90"/>
      <c r="C846" s="90"/>
      <c r="D846" s="90"/>
      <c r="E846" s="90"/>
      <c r="F846" s="90"/>
      <c r="G846" s="91"/>
      <c r="H846" s="91"/>
      <c r="I846" s="92"/>
      <c r="J846" s="151" t="s">
        <v>1412</v>
      </c>
      <c r="K846" s="92" t="s">
        <v>1578</v>
      </c>
      <c r="L846" s="92" t="e">
        <f>INDEX('[26]GELONDONGAN BM POKIR'!$D:$D,MATCH('KEGIATAN DBMSDA 2022'!K846,'[26]GELONDONGAN BM POKIR'!$D:$D,0))</f>
        <v>#N/A</v>
      </c>
      <c r="M846" s="92" t="str">
        <f t="shared" si="201"/>
        <v>Peningkatan Jalan RT03 RW021 perum bumyagara blok C4-C5 kel. Mustika Jaya kec. Mustika Jaya, Kota Bekasi</v>
      </c>
      <c r="N846" s="92" t="e">
        <f>INDEX([26]!BARU_1[KELURAHAN],MATCH('KEGIATAN DBMSDA 2022'!K846,[26]!BARU_1[JUDUL],0))</f>
        <v>#REF!</v>
      </c>
      <c r="O846" s="93" t="s">
        <v>127</v>
      </c>
      <c r="P846" s="127" t="s">
        <v>229</v>
      </c>
      <c r="Q846" s="94" t="e">
        <f>#REF!&amp;" "&amp;#REF!</f>
        <v>#REF!</v>
      </c>
      <c r="R846" s="95" t="s">
        <v>66</v>
      </c>
      <c r="S846" s="57"/>
      <c r="T846" s="57">
        <f t="shared" si="200"/>
        <v>100000000</v>
      </c>
      <c r="U846" s="96" t="str">
        <f t="shared" si="193"/>
        <v>PL</v>
      </c>
      <c r="V846" s="57">
        <v>100000000</v>
      </c>
      <c r="W846" s="128" t="s">
        <v>165</v>
      </c>
      <c r="X846" s="129" t="s">
        <v>162</v>
      </c>
      <c r="Y846" s="96" t="s">
        <v>139</v>
      </c>
      <c r="Z846" s="88">
        <v>1</v>
      </c>
      <c r="AA846" s="96"/>
      <c r="AB846" s="57">
        <f t="shared" si="194"/>
        <v>350000</v>
      </c>
      <c r="AC846" s="87">
        <f>IF(AND(T846&gt;1,T846&lt;=200000000),'[26]Data Base PAKAI (INPUT)'!$E$24,IF(AND(T846&gt;200000000),'[26]Data Base PAKAI (INPUT)'!$M$24))</f>
        <v>4</v>
      </c>
      <c r="AD846" s="87">
        <f>IF(AND(T846&gt;1,T846&lt;=200000000),'[26]Data Base PAKAI (INPUT)'!$F$24,IF(AND(T846&gt;200000000,T846&lt;=1000000000),'[26]Data Base PAKAI (INPUT)'!$V$24,IF(AND(T846&gt;1000000000),'[26]Data Base PAKAI (INPUT)'!$Z$24)))</f>
        <v>1</v>
      </c>
      <c r="AE846" s="87">
        <f t="shared" si="195"/>
        <v>600000</v>
      </c>
      <c r="AF846" s="87">
        <f>IF(AND(T846&gt;1,T846&lt;=1000000000),'[26]Data Base PAKAI (INPUT)'!$E$25,IF(AND(T846&gt;1000000000,T846&lt;=5000000000),'[26]Data Base PAKAI (INPUT)'!$Y$25,IF(AND(T846&gt;5000000000,T846&lt;=10000000000),'[26]Data Base PAKAI (INPUT)'!$AG$25)))</f>
        <v>3</v>
      </c>
      <c r="AG846" s="87">
        <f>IF(AND(T846&gt;1,T846&lt;=100000000),'[26]Data Base PAKAI (INPUT)'!$F$25,IF(AND(T846&gt;100000000,T846&lt;=200000000),'[26]Data Base PAKAI (INPUT)'!$J$25,IF(AND(T846&gt;200000000,T846&lt;=250000000),'[26]Data Base PAKAI (INPUT)'!$N$25,IF(AND(T846&gt;250000000,T846&lt;=500000000),'[26]Data Base PAKAI (INPUT)'!$R$25,IF(AND(T846&gt;500000000,T846&lt;=1000000000),'[26]Data Base PAKAI (INPUT)'!$V$25,IF(AND(T846&gt;1000000000,T846&lt;=2500000000),'[26]Data Base PAKAI (INPUT)'!$Z$25,IF(AND(T846&gt;2500000000,T846&lt;=5000000000),'[26]Data Base PAKAI (INPUT)'!$AD$25,IF(AND(T846&gt;5000000000,T846&lt;=10000000000),'[26]Data Base PAKAI (INPUT)'!AH2350))))))))</f>
        <v>3</v>
      </c>
      <c r="AH846" s="87">
        <f t="shared" si="196"/>
        <v>1350000</v>
      </c>
      <c r="AI846" s="87">
        <f t="shared" si="197"/>
        <v>4000000</v>
      </c>
      <c r="AJ846" s="99">
        <f t="shared" si="198"/>
        <v>4000000</v>
      </c>
      <c r="AK846" s="57"/>
      <c r="AL846" s="57">
        <f t="shared" si="199"/>
        <v>89700000</v>
      </c>
    </row>
    <row r="847" spans="1:38" ht="43.5" thickBot="1" x14ac:dyDescent="0.3">
      <c r="A847" s="90"/>
      <c r="B847" s="90"/>
      <c r="C847" s="90"/>
      <c r="D847" s="90"/>
      <c r="E847" s="90"/>
      <c r="F847" s="90"/>
      <c r="G847" s="91"/>
      <c r="H847" s="91"/>
      <c r="I847" s="92"/>
      <c r="J847" s="151" t="s">
        <v>1412</v>
      </c>
      <c r="K847" s="92" t="s">
        <v>1579</v>
      </c>
      <c r="L847" s="92" t="e">
        <f>INDEX('[26]GELONDONGAN BM POKIR'!$D:$D,MATCH('KEGIATAN DBMSDA 2022'!K847,'[26]GELONDONGAN BM POKIR'!$D:$D,0))</f>
        <v>#N/A</v>
      </c>
      <c r="M847" s="92" t="str">
        <f t="shared" si="201"/>
        <v>Peningkatan Jalan Pengecoran Beton di Jalan Utama RW 022 Kel. Mustikajaya. Kec. Mustikajaya, Kota Bekasi</v>
      </c>
      <c r="N847" s="92" t="e">
        <f>INDEX([26]!BARU_1[KELURAHAN],MATCH('KEGIATAN DBMSDA 2022'!K847,[26]!BARU_1[JUDUL],0))</f>
        <v>#REF!</v>
      </c>
      <c r="O847" s="93" t="s">
        <v>127</v>
      </c>
      <c r="P847" s="127" t="s">
        <v>229</v>
      </c>
      <c r="Q847" s="94" t="e">
        <f>#REF!&amp;" "&amp;#REF!</f>
        <v>#REF!</v>
      </c>
      <c r="R847" s="95" t="s">
        <v>66</v>
      </c>
      <c r="S847" s="57"/>
      <c r="T847" s="57">
        <f t="shared" si="200"/>
        <v>100000000</v>
      </c>
      <c r="U847" s="96" t="str">
        <f t="shared" si="193"/>
        <v>PL</v>
      </c>
      <c r="V847" s="57">
        <v>100000000</v>
      </c>
      <c r="W847" s="128" t="s">
        <v>165</v>
      </c>
      <c r="X847" s="129" t="s">
        <v>162</v>
      </c>
      <c r="Y847" s="96" t="s">
        <v>139</v>
      </c>
      <c r="Z847" s="88">
        <v>1</v>
      </c>
      <c r="AA847" s="96"/>
      <c r="AB847" s="57">
        <f t="shared" si="194"/>
        <v>350000</v>
      </c>
      <c r="AC847" s="87">
        <f>IF(AND(T847&gt;1,T847&lt;=200000000),'[26]Data Base PAKAI (INPUT)'!$E$24,IF(AND(T847&gt;200000000),'[26]Data Base PAKAI (INPUT)'!$M$24))</f>
        <v>4</v>
      </c>
      <c r="AD847" s="87">
        <f>IF(AND(T847&gt;1,T847&lt;=200000000),'[26]Data Base PAKAI (INPUT)'!$F$24,IF(AND(T847&gt;200000000,T847&lt;=1000000000),'[26]Data Base PAKAI (INPUT)'!$V$24,IF(AND(T847&gt;1000000000),'[26]Data Base PAKAI (INPUT)'!$Z$24)))</f>
        <v>1</v>
      </c>
      <c r="AE847" s="87">
        <f t="shared" si="195"/>
        <v>600000</v>
      </c>
      <c r="AF847" s="87">
        <f>IF(AND(T847&gt;1,T847&lt;=1000000000),'[26]Data Base PAKAI (INPUT)'!$E$25,IF(AND(T847&gt;1000000000,T847&lt;=5000000000),'[26]Data Base PAKAI (INPUT)'!$Y$25,IF(AND(T847&gt;5000000000,T847&lt;=10000000000),'[26]Data Base PAKAI (INPUT)'!$AG$25)))</f>
        <v>3</v>
      </c>
      <c r="AG847" s="87">
        <f>IF(AND(T847&gt;1,T847&lt;=100000000),'[26]Data Base PAKAI (INPUT)'!$F$25,IF(AND(T847&gt;100000000,T847&lt;=200000000),'[26]Data Base PAKAI (INPUT)'!$J$25,IF(AND(T847&gt;200000000,T847&lt;=250000000),'[26]Data Base PAKAI (INPUT)'!$N$25,IF(AND(T847&gt;250000000,T847&lt;=500000000),'[26]Data Base PAKAI (INPUT)'!$R$25,IF(AND(T847&gt;500000000,T847&lt;=1000000000),'[26]Data Base PAKAI (INPUT)'!$V$25,IF(AND(T847&gt;1000000000,T847&lt;=2500000000),'[26]Data Base PAKAI (INPUT)'!$Z$25,IF(AND(T847&gt;2500000000,T847&lt;=5000000000),'[26]Data Base PAKAI (INPUT)'!$AD$25,IF(AND(T847&gt;5000000000,T847&lt;=10000000000),'[26]Data Base PAKAI (INPUT)'!AH2351))))))))</f>
        <v>3</v>
      </c>
      <c r="AH847" s="87">
        <f t="shared" si="196"/>
        <v>1350000</v>
      </c>
      <c r="AI847" s="87">
        <f t="shared" si="197"/>
        <v>4000000</v>
      </c>
      <c r="AJ847" s="99">
        <f t="shared" si="198"/>
        <v>4000000</v>
      </c>
      <c r="AK847" s="57"/>
      <c r="AL847" s="57">
        <f t="shared" si="199"/>
        <v>89700000</v>
      </c>
    </row>
    <row r="848" spans="1:38" ht="43.5" thickBot="1" x14ac:dyDescent="0.3">
      <c r="A848" s="90"/>
      <c r="B848" s="90"/>
      <c r="C848" s="90"/>
      <c r="D848" s="90"/>
      <c r="E848" s="90"/>
      <c r="F848" s="90"/>
      <c r="G848" s="91"/>
      <c r="H848" s="91"/>
      <c r="I848" s="92"/>
      <c r="J848" s="151" t="s">
        <v>1412</v>
      </c>
      <c r="K848" s="92" t="s">
        <v>1580</v>
      </c>
      <c r="L848" s="92" t="e">
        <f>INDEX('[26]GELONDONGAN BM POKIR'!$D:$D,MATCH('KEGIATAN DBMSDA 2022'!K848,'[26]GELONDONGAN BM POKIR'!$D:$D,0))</f>
        <v>#N/A</v>
      </c>
      <c r="M848" s="92" t="str">
        <f t="shared" si="201"/>
        <v>Peningkatan Jalan Pengecoran jalan Jl. Cendrawasih  2 RT 02 RW 027, Kota Bekasi</v>
      </c>
      <c r="N848" s="92" t="e">
        <f>INDEX([26]!BARU_1[KELURAHAN],MATCH('KEGIATAN DBMSDA 2022'!K848,[26]!BARU_1[JUDUL],0))</f>
        <v>#REF!</v>
      </c>
      <c r="O848" s="93" t="s">
        <v>127</v>
      </c>
      <c r="P848" s="127" t="s">
        <v>314</v>
      </c>
      <c r="Q848" s="94" t="e">
        <f>#REF!&amp;" "&amp;#REF!</f>
        <v>#REF!</v>
      </c>
      <c r="R848" s="95" t="s">
        <v>66</v>
      </c>
      <c r="S848" s="57"/>
      <c r="T848" s="57">
        <f t="shared" si="200"/>
        <v>100000000</v>
      </c>
      <c r="U848" s="96" t="str">
        <f t="shared" si="193"/>
        <v>PL</v>
      </c>
      <c r="V848" s="57">
        <v>100000000</v>
      </c>
      <c r="W848" s="128" t="s">
        <v>165</v>
      </c>
      <c r="X848" s="129" t="s">
        <v>162</v>
      </c>
      <c r="Y848" s="96" t="s">
        <v>139</v>
      </c>
      <c r="Z848" s="88">
        <v>1</v>
      </c>
      <c r="AA848" s="96"/>
      <c r="AB848" s="57">
        <f t="shared" si="194"/>
        <v>350000</v>
      </c>
      <c r="AC848" s="87">
        <f>IF(AND(T848&gt;1,T848&lt;=200000000),'[26]Data Base PAKAI (INPUT)'!$E$24,IF(AND(T848&gt;200000000),'[26]Data Base PAKAI (INPUT)'!$M$24))</f>
        <v>4</v>
      </c>
      <c r="AD848" s="87">
        <f>IF(AND(T848&gt;1,T848&lt;=200000000),'[26]Data Base PAKAI (INPUT)'!$F$24,IF(AND(T848&gt;200000000,T848&lt;=1000000000),'[26]Data Base PAKAI (INPUT)'!$V$24,IF(AND(T848&gt;1000000000),'[26]Data Base PAKAI (INPUT)'!$Z$24)))</f>
        <v>1</v>
      </c>
      <c r="AE848" s="87">
        <f t="shared" si="195"/>
        <v>600000</v>
      </c>
      <c r="AF848" s="87">
        <f>IF(AND(T848&gt;1,T848&lt;=1000000000),'[26]Data Base PAKAI (INPUT)'!$E$25,IF(AND(T848&gt;1000000000,T848&lt;=5000000000),'[26]Data Base PAKAI (INPUT)'!$Y$25,IF(AND(T848&gt;5000000000,T848&lt;=10000000000),'[26]Data Base PAKAI (INPUT)'!$AG$25)))</f>
        <v>3</v>
      </c>
      <c r="AG848" s="87">
        <f>IF(AND(T848&gt;1,T848&lt;=100000000),'[26]Data Base PAKAI (INPUT)'!$F$25,IF(AND(T848&gt;100000000,T848&lt;=200000000),'[26]Data Base PAKAI (INPUT)'!$J$25,IF(AND(T848&gt;200000000,T848&lt;=250000000),'[26]Data Base PAKAI (INPUT)'!$N$25,IF(AND(T848&gt;250000000,T848&lt;=500000000),'[26]Data Base PAKAI (INPUT)'!$R$25,IF(AND(T848&gt;500000000,T848&lt;=1000000000),'[26]Data Base PAKAI (INPUT)'!$V$25,IF(AND(T848&gt;1000000000,T848&lt;=2500000000),'[26]Data Base PAKAI (INPUT)'!$Z$25,IF(AND(T848&gt;2500000000,T848&lt;=5000000000),'[26]Data Base PAKAI (INPUT)'!$AD$25,IF(AND(T848&gt;5000000000,T848&lt;=10000000000),'[26]Data Base PAKAI (INPUT)'!AH2352))))))))</f>
        <v>3</v>
      </c>
      <c r="AH848" s="87">
        <f t="shared" si="196"/>
        <v>1350000</v>
      </c>
      <c r="AI848" s="87">
        <f t="shared" si="197"/>
        <v>4000000</v>
      </c>
      <c r="AJ848" s="99">
        <f t="shared" si="198"/>
        <v>4000000</v>
      </c>
      <c r="AK848" s="57"/>
      <c r="AL848" s="57">
        <f t="shared" si="199"/>
        <v>89700000</v>
      </c>
    </row>
    <row r="849" spans="1:38" ht="43.5" thickBot="1" x14ac:dyDescent="0.3">
      <c r="A849" s="90"/>
      <c r="B849" s="90"/>
      <c r="C849" s="90"/>
      <c r="D849" s="90"/>
      <c r="E849" s="90"/>
      <c r="F849" s="90"/>
      <c r="G849" s="91"/>
      <c r="H849" s="91"/>
      <c r="I849" s="92"/>
      <c r="J849" s="151" t="s">
        <v>1412</v>
      </c>
      <c r="K849" s="92" t="s">
        <v>1581</v>
      </c>
      <c r="L849" s="92" t="e">
        <f>INDEX('[26]GELONDONGAN BM POKIR'!$D:$D,MATCH('KEGIATAN DBMSDA 2022'!K849,'[26]GELONDONGAN BM POKIR'!$D:$D,0))</f>
        <v>#N/A</v>
      </c>
      <c r="M849" s="92" t="str">
        <f t="shared" si="201"/>
        <v>Peningkatan Jalan Pengecoran Jalan ukuran 100 x 5M Lokasi RT01 RW28, Kota Bekasi</v>
      </c>
      <c r="N849" s="92" t="s">
        <v>127</v>
      </c>
      <c r="O849" s="93" t="s">
        <v>127</v>
      </c>
      <c r="P849" s="127" t="s">
        <v>229</v>
      </c>
      <c r="Q849" s="94" t="e">
        <f>#REF!&amp;" "&amp;#REF!</f>
        <v>#REF!</v>
      </c>
      <c r="R849" s="95" t="s">
        <v>66</v>
      </c>
      <c r="S849" s="57"/>
      <c r="T849" s="57">
        <f t="shared" si="200"/>
        <v>100000000</v>
      </c>
      <c r="U849" s="96" t="str">
        <f t="shared" ref="U849:U912" si="202">IF(T849&gt;200000000,"LELANG","PL")</f>
        <v>PL</v>
      </c>
      <c r="V849" s="57">
        <v>100000000</v>
      </c>
      <c r="W849" s="128" t="s">
        <v>165</v>
      </c>
      <c r="X849" s="129" t="s">
        <v>162</v>
      </c>
      <c r="Y849" s="96" t="s">
        <v>139</v>
      </c>
      <c r="Z849" s="88">
        <v>1</v>
      </c>
      <c r="AA849" s="88" t="s">
        <v>163</v>
      </c>
      <c r="AB849" s="101">
        <f t="shared" ref="AB849:AB912" si="203">IF(AND(T849&gt;1,T849&lt;=200000000),350000,IF(AND(T849&gt;200000000),750000))</f>
        <v>350000</v>
      </c>
      <c r="AC849" s="102">
        <f>IF(AND(T849&gt;1,T849&lt;=200000000),'[26]Data Base PAKAI (INPUT)'!$E$24,IF(AND(T849&gt;200000000),'[26]Data Base PAKAI (INPUT)'!$M$24))</f>
        <v>4</v>
      </c>
      <c r="AD849" s="102">
        <f>IF(AND(T849&gt;1,T849&lt;=200000000),'[26]Data Base PAKAI (INPUT)'!$F$24,IF(AND(T849&gt;200000000,T849&lt;=1000000000),'[26]Data Base PAKAI (INPUT)'!$V$24,IF(AND(T849&gt;1000000000),'[26]Data Base PAKAI (INPUT)'!$Z$24)))</f>
        <v>1</v>
      </c>
      <c r="AE849" s="102">
        <f t="shared" ref="AE849:AE912" si="204">AC849*AD849*$AE$5</f>
        <v>600000</v>
      </c>
      <c r="AF849" s="102">
        <f>IF(AND(T849&gt;1,T849&lt;=1000000000),'[26]Data Base PAKAI (INPUT)'!$E$25,IF(AND(T849&gt;1000000000,T849&lt;=5000000000),'[26]Data Base PAKAI (INPUT)'!$Y$25,IF(AND(T849&gt;5000000000,T849&lt;=10000000000),'[26]Data Base PAKAI (INPUT)'!$AG$25)))</f>
        <v>3</v>
      </c>
      <c r="AG849" s="102">
        <f>IF(AND(T849&gt;1,T849&lt;=100000000),'[26]Data Base PAKAI (INPUT)'!$F$25,IF(AND(T849&gt;100000000,T849&lt;=200000000),'[26]Data Base PAKAI (INPUT)'!$J$25,IF(AND(T849&gt;200000000,T849&lt;=250000000),'[26]Data Base PAKAI (INPUT)'!$N$25,IF(AND(T849&gt;250000000,T849&lt;=500000000),'[26]Data Base PAKAI (INPUT)'!$R$25,IF(AND(T849&gt;500000000,T849&lt;=1000000000),'[26]Data Base PAKAI (INPUT)'!$V$25,IF(AND(T849&gt;1000000000,T849&lt;=2500000000),'[26]Data Base PAKAI (INPUT)'!$Z$25,IF(AND(T849&gt;2500000000,T849&lt;=5000000000),'[26]Data Base PAKAI (INPUT)'!$AD$25,IF(AND(T849&gt;5000000000,T849&lt;=10000000000),'[26]Data Base PAKAI (INPUT)'!AH2353))))))))</f>
        <v>3</v>
      </c>
      <c r="AH849" s="102">
        <f t="shared" ref="AH849:AH912" si="205">AF849*AG849*$AH$5</f>
        <v>1350000</v>
      </c>
      <c r="AI849" s="102">
        <f t="shared" ref="AI849:AI912" si="206">IF(T849&lt;=4000000000,4%*T849,IF(T849&gt;4000000000,100000000))</f>
        <v>4000000</v>
      </c>
      <c r="AJ849" s="103">
        <f t="shared" ref="AJ849:AJ912" si="207">4%*T849</f>
        <v>4000000</v>
      </c>
      <c r="AK849" s="101"/>
      <c r="AL849" s="101">
        <f t="shared" ref="AL849:AL912" si="208">T849-AB849-AE849-AH849-AI849-AJ849-AK849</f>
        <v>89700000</v>
      </c>
    </row>
    <row r="850" spans="1:38" ht="43.5" thickBot="1" x14ac:dyDescent="0.3">
      <c r="A850" s="90"/>
      <c r="B850" s="90"/>
      <c r="C850" s="90"/>
      <c r="D850" s="90"/>
      <c r="E850" s="90"/>
      <c r="F850" s="90"/>
      <c r="G850" s="91"/>
      <c r="H850" s="91"/>
      <c r="I850" s="92"/>
      <c r="J850" s="151" t="s">
        <v>1412</v>
      </c>
      <c r="K850" s="92" t="s">
        <v>1582</v>
      </c>
      <c r="L850" s="92" t="e">
        <f>INDEX('[26]GELONDONGAN BM POKIR'!$D:$D,MATCH('KEGIATAN DBMSDA 2022'!K850,'[26]GELONDONGAN BM POKIR'!$D:$D,0))</f>
        <v>#N/A</v>
      </c>
      <c r="M850" s="92" t="str">
        <f t="shared" si="201"/>
        <v>Peningkatan Jalan Pengecoran Jalan ukuran 240 x 5M Lokasi RT11 RW28, Kota Bekasi</v>
      </c>
      <c r="N850" s="92" t="s">
        <v>127</v>
      </c>
      <c r="O850" s="93" t="s">
        <v>127</v>
      </c>
      <c r="P850" s="127" t="s">
        <v>229</v>
      </c>
      <c r="Q850" s="94" t="e">
        <f>#REF!&amp;" "&amp;#REF!</f>
        <v>#REF!</v>
      </c>
      <c r="R850" s="95" t="s">
        <v>66</v>
      </c>
      <c r="S850" s="57"/>
      <c r="T850" s="57">
        <f t="shared" si="200"/>
        <v>100000000</v>
      </c>
      <c r="U850" s="96" t="str">
        <f t="shared" si="202"/>
        <v>PL</v>
      </c>
      <c r="V850" s="57">
        <v>100000000</v>
      </c>
      <c r="W850" s="128" t="s">
        <v>165</v>
      </c>
      <c r="X850" s="129" t="s">
        <v>162</v>
      </c>
      <c r="Y850" s="96" t="s">
        <v>139</v>
      </c>
      <c r="Z850" s="88">
        <v>1</v>
      </c>
      <c r="AA850" s="88" t="s">
        <v>163</v>
      </c>
      <c r="AB850" s="101">
        <f t="shared" si="203"/>
        <v>350000</v>
      </c>
      <c r="AC850" s="102">
        <f>IF(AND(T850&gt;1,T850&lt;=200000000),'[26]Data Base PAKAI (INPUT)'!$E$24,IF(AND(T850&gt;200000000),'[26]Data Base PAKAI (INPUT)'!$M$24))</f>
        <v>4</v>
      </c>
      <c r="AD850" s="102">
        <f>IF(AND(T850&gt;1,T850&lt;=200000000),'[26]Data Base PAKAI (INPUT)'!$F$24,IF(AND(T850&gt;200000000,T850&lt;=1000000000),'[26]Data Base PAKAI (INPUT)'!$V$24,IF(AND(T850&gt;1000000000),'[26]Data Base PAKAI (INPUT)'!$Z$24)))</f>
        <v>1</v>
      </c>
      <c r="AE850" s="102">
        <f t="shared" si="204"/>
        <v>600000</v>
      </c>
      <c r="AF850" s="102">
        <f>IF(AND(T850&gt;1,T850&lt;=1000000000),'[26]Data Base PAKAI (INPUT)'!$E$25,IF(AND(T850&gt;1000000000,T850&lt;=5000000000),'[26]Data Base PAKAI (INPUT)'!$Y$25,IF(AND(T850&gt;5000000000,T850&lt;=10000000000),'[26]Data Base PAKAI (INPUT)'!$AG$25)))</f>
        <v>3</v>
      </c>
      <c r="AG850" s="102">
        <f>IF(AND(T850&gt;1,T850&lt;=100000000),'[26]Data Base PAKAI (INPUT)'!$F$25,IF(AND(T850&gt;100000000,T850&lt;=200000000),'[26]Data Base PAKAI (INPUT)'!$J$25,IF(AND(T850&gt;200000000,T850&lt;=250000000),'[26]Data Base PAKAI (INPUT)'!$N$25,IF(AND(T850&gt;250000000,T850&lt;=500000000),'[26]Data Base PAKAI (INPUT)'!$R$25,IF(AND(T850&gt;500000000,T850&lt;=1000000000),'[26]Data Base PAKAI (INPUT)'!$V$25,IF(AND(T850&gt;1000000000,T850&lt;=2500000000),'[26]Data Base PAKAI (INPUT)'!$Z$25,IF(AND(T850&gt;2500000000,T850&lt;=5000000000),'[26]Data Base PAKAI (INPUT)'!$AD$25,IF(AND(T850&gt;5000000000,T850&lt;=10000000000),'[26]Data Base PAKAI (INPUT)'!AH2354))))))))</f>
        <v>3</v>
      </c>
      <c r="AH850" s="102">
        <f t="shared" si="205"/>
        <v>1350000</v>
      </c>
      <c r="AI850" s="102">
        <f t="shared" si="206"/>
        <v>4000000</v>
      </c>
      <c r="AJ850" s="103">
        <f t="shared" si="207"/>
        <v>4000000</v>
      </c>
      <c r="AK850" s="101"/>
      <c r="AL850" s="101">
        <f t="shared" si="208"/>
        <v>89700000</v>
      </c>
    </row>
    <row r="851" spans="1:38" ht="43.5" thickBot="1" x14ac:dyDescent="0.3">
      <c r="A851" s="90"/>
      <c r="B851" s="90"/>
      <c r="C851" s="90"/>
      <c r="D851" s="90"/>
      <c r="E851" s="90"/>
      <c r="F851" s="90"/>
      <c r="G851" s="91"/>
      <c r="H851" s="91"/>
      <c r="I851" s="92"/>
      <c r="J851" s="151" t="s">
        <v>1412</v>
      </c>
      <c r="K851" s="92" t="s">
        <v>1583</v>
      </c>
      <c r="L851" s="92" t="e">
        <f>INDEX('[26]GELONDONGAN BM POKIR'!$D:$D,MATCH('KEGIATAN DBMSDA 2022'!K851,'[26]GELONDONGAN BM POKIR'!$D:$D,0))</f>
        <v>#N/A</v>
      </c>
      <c r="M851" s="92" t="str">
        <f t="shared" si="201"/>
        <v>Peningkatan Jalan Peningkatan jalan jln garuda 3 Rt 10RW 028, Kota Bekasi</v>
      </c>
      <c r="N851" s="92" t="e">
        <f>INDEX([26]!BARU_1[KELURAHAN],MATCH('KEGIATAN DBMSDA 2022'!K851,[26]!BARU_1[JUDUL],0))</f>
        <v>#REF!</v>
      </c>
      <c r="O851" s="93" t="s">
        <v>127</v>
      </c>
      <c r="P851" s="127" t="s">
        <v>1584</v>
      </c>
      <c r="Q851" s="94" t="e">
        <f>#REF!&amp;" "&amp;#REF!</f>
        <v>#REF!</v>
      </c>
      <c r="R851" s="95" t="s">
        <v>66</v>
      </c>
      <c r="S851" s="57"/>
      <c r="T851" s="57">
        <f t="shared" si="200"/>
        <v>25000000</v>
      </c>
      <c r="U851" s="96" t="str">
        <f t="shared" si="202"/>
        <v>PL</v>
      </c>
      <c r="V851" s="57">
        <v>25000000</v>
      </c>
      <c r="W851" s="128" t="s">
        <v>165</v>
      </c>
      <c r="X851" s="129" t="s">
        <v>162</v>
      </c>
      <c r="Y851" s="96" t="s">
        <v>139</v>
      </c>
      <c r="Z851" s="88">
        <v>1</v>
      </c>
      <c r="AA851" s="96"/>
      <c r="AB851" s="57">
        <f t="shared" si="203"/>
        <v>350000</v>
      </c>
      <c r="AC851" s="87">
        <f>IF(AND(T851&gt;1,T851&lt;=200000000),'[26]Data Base PAKAI (INPUT)'!$E$24,IF(AND(T851&gt;200000000),'[26]Data Base PAKAI (INPUT)'!$M$24))</f>
        <v>4</v>
      </c>
      <c r="AD851" s="87">
        <f>IF(AND(T851&gt;1,T851&lt;=200000000),'[26]Data Base PAKAI (INPUT)'!$F$24,IF(AND(T851&gt;200000000,T851&lt;=1000000000),'[26]Data Base PAKAI (INPUT)'!$V$24,IF(AND(T851&gt;1000000000),'[26]Data Base PAKAI (INPUT)'!$Z$24)))</f>
        <v>1</v>
      </c>
      <c r="AE851" s="87">
        <f t="shared" si="204"/>
        <v>600000</v>
      </c>
      <c r="AF851" s="87">
        <f>IF(AND(T851&gt;1,T851&lt;=1000000000),'[26]Data Base PAKAI (INPUT)'!$E$25,IF(AND(T851&gt;1000000000,T851&lt;=5000000000),'[26]Data Base PAKAI (INPUT)'!$Y$25,IF(AND(T851&gt;5000000000,T851&lt;=10000000000),'[26]Data Base PAKAI (INPUT)'!$AG$25)))</f>
        <v>3</v>
      </c>
      <c r="AG851" s="87">
        <f>IF(AND(T851&gt;1,T851&lt;=100000000),'[26]Data Base PAKAI (INPUT)'!$F$25,IF(AND(T851&gt;100000000,T851&lt;=200000000),'[26]Data Base PAKAI (INPUT)'!$J$25,IF(AND(T851&gt;200000000,T851&lt;=250000000),'[26]Data Base PAKAI (INPUT)'!$N$25,IF(AND(T851&gt;250000000,T851&lt;=500000000),'[26]Data Base PAKAI (INPUT)'!$R$25,IF(AND(T851&gt;500000000,T851&lt;=1000000000),'[26]Data Base PAKAI (INPUT)'!$V$25,IF(AND(T851&gt;1000000000,T851&lt;=2500000000),'[26]Data Base PAKAI (INPUT)'!$Z$25,IF(AND(T851&gt;2500000000,T851&lt;=5000000000),'[26]Data Base PAKAI (INPUT)'!$AD$25,IF(AND(T851&gt;5000000000,T851&lt;=10000000000),'[26]Data Base PAKAI (INPUT)'!AH2355))))))))</f>
        <v>3</v>
      </c>
      <c r="AH851" s="87">
        <f t="shared" si="205"/>
        <v>1350000</v>
      </c>
      <c r="AI851" s="87">
        <f t="shared" si="206"/>
        <v>1000000</v>
      </c>
      <c r="AJ851" s="99">
        <f t="shared" si="207"/>
        <v>1000000</v>
      </c>
      <c r="AK851" s="57"/>
      <c r="AL851" s="57">
        <f t="shared" si="208"/>
        <v>20700000</v>
      </c>
    </row>
    <row r="852" spans="1:38" ht="43.5" thickBot="1" x14ac:dyDescent="0.3">
      <c r="A852" s="90"/>
      <c r="B852" s="90"/>
      <c r="C852" s="90"/>
      <c r="D852" s="90"/>
      <c r="E852" s="90"/>
      <c r="F852" s="90"/>
      <c r="G852" s="91"/>
      <c r="H852" s="91"/>
      <c r="I852" s="92"/>
      <c r="J852" s="151" t="s">
        <v>1412</v>
      </c>
      <c r="K852" s="92" t="s">
        <v>1585</v>
      </c>
      <c r="L852" s="92" t="e">
        <f>INDEX('[26]GELONDONGAN BM POKIR'!$D:$D,MATCH('KEGIATAN DBMSDA 2022'!K852,'[26]GELONDONGAN BM POKIR'!$D:$D,0))</f>
        <v>#N/A</v>
      </c>
      <c r="M852" s="92" t="str">
        <f t="shared" si="201"/>
        <v>Peningkatan Jalan Peningkatan jalan jln garuda 4 Rt 10 RW 028, Kota Bekasi</v>
      </c>
      <c r="N852" s="92" t="e">
        <f>INDEX([26]!BARU_1[KELURAHAN],MATCH('KEGIATAN DBMSDA 2022'!K852,[26]!BARU_1[JUDUL],0))</f>
        <v>#REF!</v>
      </c>
      <c r="O852" s="93" t="s">
        <v>127</v>
      </c>
      <c r="P852" s="127" t="s">
        <v>1586</v>
      </c>
      <c r="Q852" s="94" t="e">
        <f>#REF!&amp;" "&amp;#REF!</f>
        <v>#REF!</v>
      </c>
      <c r="R852" s="95" t="s">
        <v>66</v>
      </c>
      <c r="S852" s="57"/>
      <c r="T852" s="57">
        <f t="shared" si="200"/>
        <v>25000000</v>
      </c>
      <c r="U852" s="96" t="str">
        <f t="shared" si="202"/>
        <v>PL</v>
      </c>
      <c r="V852" s="57">
        <v>25000000</v>
      </c>
      <c r="W852" s="128" t="s">
        <v>165</v>
      </c>
      <c r="X852" s="129" t="s">
        <v>162</v>
      </c>
      <c r="Y852" s="96" t="s">
        <v>139</v>
      </c>
      <c r="Z852" s="88">
        <v>1</v>
      </c>
      <c r="AA852" s="96"/>
      <c r="AB852" s="57">
        <f t="shared" si="203"/>
        <v>350000</v>
      </c>
      <c r="AC852" s="87">
        <f>IF(AND(T852&gt;1,T852&lt;=200000000),'[26]Data Base PAKAI (INPUT)'!$E$24,IF(AND(T852&gt;200000000),'[26]Data Base PAKAI (INPUT)'!$M$24))</f>
        <v>4</v>
      </c>
      <c r="AD852" s="87">
        <f>IF(AND(T852&gt;1,T852&lt;=200000000),'[26]Data Base PAKAI (INPUT)'!$F$24,IF(AND(T852&gt;200000000,T852&lt;=1000000000),'[26]Data Base PAKAI (INPUT)'!$V$24,IF(AND(T852&gt;1000000000),'[26]Data Base PAKAI (INPUT)'!$Z$24)))</f>
        <v>1</v>
      </c>
      <c r="AE852" s="87">
        <f t="shared" si="204"/>
        <v>600000</v>
      </c>
      <c r="AF852" s="87">
        <f>IF(AND(T852&gt;1,T852&lt;=1000000000),'[26]Data Base PAKAI (INPUT)'!$E$25,IF(AND(T852&gt;1000000000,T852&lt;=5000000000),'[26]Data Base PAKAI (INPUT)'!$Y$25,IF(AND(T852&gt;5000000000,T852&lt;=10000000000),'[26]Data Base PAKAI (INPUT)'!$AG$25)))</f>
        <v>3</v>
      </c>
      <c r="AG852" s="87">
        <f>IF(AND(T852&gt;1,T852&lt;=100000000),'[26]Data Base PAKAI (INPUT)'!$F$25,IF(AND(T852&gt;100000000,T852&lt;=200000000),'[26]Data Base PAKAI (INPUT)'!$J$25,IF(AND(T852&gt;200000000,T852&lt;=250000000),'[26]Data Base PAKAI (INPUT)'!$N$25,IF(AND(T852&gt;250000000,T852&lt;=500000000),'[26]Data Base PAKAI (INPUT)'!$R$25,IF(AND(T852&gt;500000000,T852&lt;=1000000000),'[26]Data Base PAKAI (INPUT)'!$V$25,IF(AND(T852&gt;1000000000,T852&lt;=2500000000),'[26]Data Base PAKAI (INPUT)'!$Z$25,IF(AND(T852&gt;2500000000,T852&lt;=5000000000),'[26]Data Base PAKAI (INPUT)'!$AD$25,IF(AND(T852&gt;5000000000,T852&lt;=10000000000),'[26]Data Base PAKAI (INPUT)'!AH2356))))))))</f>
        <v>3</v>
      </c>
      <c r="AH852" s="87">
        <f t="shared" si="205"/>
        <v>1350000</v>
      </c>
      <c r="AI852" s="87">
        <f t="shared" si="206"/>
        <v>1000000</v>
      </c>
      <c r="AJ852" s="99">
        <f t="shared" si="207"/>
        <v>1000000</v>
      </c>
      <c r="AK852" s="57"/>
      <c r="AL852" s="57">
        <f t="shared" si="208"/>
        <v>20700000</v>
      </c>
    </row>
    <row r="853" spans="1:38" ht="43.5" thickBot="1" x14ac:dyDescent="0.3">
      <c r="A853" s="90"/>
      <c r="B853" s="90"/>
      <c r="C853" s="90"/>
      <c r="D853" s="90"/>
      <c r="E853" s="90"/>
      <c r="F853" s="90"/>
      <c r="G853" s="91"/>
      <c r="H853" s="91"/>
      <c r="I853" s="92"/>
      <c r="J853" s="151" t="s">
        <v>1412</v>
      </c>
      <c r="K853" s="92" t="s">
        <v>1587</v>
      </c>
      <c r="L853" s="92" t="e">
        <f>INDEX('[26]GELONDONGAN BM POKIR'!$D:$D,MATCH('KEGIATAN DBMSDA 2022'!K853,'[26]GELONDONGAN BM POKIR'!$D:$D,0))</f>
        <v>#N/A</v>
      </c>
      <c r="M853" s="92" t="str">
        <f t="shared" si="201"/>
        <v>Peningkatan Jalan Jalan RT 07 (Blok 08 no. 8) RW 29, Kota Bekasi</v>
      </c>
      <c r="N853" s="92" t="s">
        <v>127</v>
      </c>
      <c r="O853" s="93" t="s">
        <v>127</v>
      </c>
      <c r="P853" s="127" t="s">
        <v>239</v>
      </c>
      <c r="Q853" s="94" t="e">
        <f>#REF!&amp;" "&amp;#REF!</f>
        <v>#REF!</v>
      </c>
      <c r="R853" s="95" t="s">
        <v>66</v>
      </c>
      <c r="S853" s="57"/>
      <c r="T853" s="57">
        <f t="shared" si="200"/>
        <v>100000000</v>
      </c>
      <c r="U853" s="96" t="str">
        <f t="shared" si="202"/>
        <v>PL</v>
      </c>
      <c r="V853" s="57">
        <v>100000000</v>
      </c>
      <c r="W853" s="128" t="s">
        <v>165</v>
      </c>
      <c r="X853" s="129" t="s">
        <v>162</v>
      </c>
      <c r="Y853" s="96" t="s">
        <v>139</v>
      </c>
      <c r="Z853" s="88">
        <v>1</v>
      </c>
      <c r="AA853" s="88" t="s">
        <v>163</v>
      </c>
      <c r="AB853" s="101">
        <f t="shared" si="203"/>
        <v>350000</v>
      </c>
      <c r="AC853" s="102">
        <f>IF(AND(T853&gt;1,T853&lt;=200000000),'[26]Data Base PAKAI (INPUT)'!$E$24,IF(AND(T853&gt;200000000),'[26]Data Base PAKAI (INPUT)'!$M$24))</f>
        <v>4</v>
      </c>
      <c r="AD853" s="102">
        <f>IF(AND(T853&gt;1,T853&lt;=200000000),'[26]Data Base PAKAI (INPUT)'!$F$24,IF(AND(T853&gt;200000000,T853&lt;=1000000000),'[26]Data Base PAKAI (INPUT)'!$V$24,IF(AND(T853&gt;1000000000),'[26]Data Base PAKAI (INPUT)'!$Z$24)))</f>
        <v>1</v>
      </c>
      <c r="AE853" s="102">
        <f t="shared" si="204"/>
        <v>600000</v>
      </c>
      <c r="AF853" s="102">
        <f>IF(AND(T853&gt;1,T853&lt;=1000000000),'[26]Data Base PAKAI (INPUT)'!$E$25,IF(AND(T853&gt;1000000000,T853&lt;=5000000000),'[26]Data Base PAKAI (INPUT)'!$Y$25,IF(AND(T853&gt;5000000000,T853&lt;=10000000000),'[26]Data Base PAKAI (INPUT)'!$AG$25)))</f>
        <v>3</v>
      </c>
      <c r="AG853" s="102">
        <f>IF(AND(T853&gt;1,T853&lt;=100000000),'[26]Data Base PAKAI (INPUT)'!$F$25,IF(AND(T853&gt;100000000,T853&lt;=200000000),'[26]Data Base PAKAI (INPUT)'!$J$25,IF(AND(T853&gt;200000000,T853&lt;=250000000),'[26]Data Base PAKAI (INPUT)'!$N$25,IF(AND(T853&gt;250000000,T853&lt;=500000000),'[26]Data Base PAKAI (INPUT)'!$R$25,IF(AND(T853&gt;500000000,T853&lt;=1000000000),'[26]Data Base PAKAI (INPUT)'!$V$25,IF(AND(T853&gt;1000000000,T853&lt;=2500000000),'[26]Data Base PAKAI (INPUT)'!$Z$25,IF(AND(T853&gt;2500000000,T853&lt;=5000000000),'[26]Data Base PAKAI (INPUT)'!$AD$25,IF(AND(T853&gt;5000000000,T853&lt;=10000000000),'[26]Data Base PAKAI (INPUT)'!AH2357))))))))</f>
        <v>3</v>
      </c>
      <c r="AH853" s="102">
        <f t="shared" si="205"/>
        <v>1350000</v>
      </c>
      <c r="AI853" s="102">
        <f t="shared" si="206"/>
        <v>4000000</v>
      </c>
      <c r="AJ853" s="103">
        <f t="shared" si="207"/>
        <v>4000000</v>
      </c>
      <c r="AK853" s="101"/>
      <c r="AL853" s="101">
        <f t="shared" si="208"/>
        <v>89700000</v>
      </c>
    </row>
    <row r="854" spans="1:38" ht="43.5" thickBot="1" x14ac:dyDescent="0.3">
      <c r="A854" s="90"/>
      <c r="B854" s="90"/>
      <c r="C854" s="90"/>
      <c r="D854" s="90"/>
      <c r="E854" s="90"/>
      <c r="F854" s="90"/>
      <c r="G854" s="91"/>
      <c r="H854" s="91"/>
      <c r="I854" s="92"/>
      <c r="J854" s="151" t="s">
        <v>1412</v>
      </c>
      <c r="K854" s="92" t="s">
        <v>1588</v>
      </c>
      <c r="L854" s="92" t="e">
        <f>INDEX('[26]GELONDONGAN BM POKIR'!$D:$D,MATCH('KEGIATAN DBMSDA 2022'!K854,'[26]GELONDONGAN BM POKIR'!$D:$D,0))</f>
        <v>#N/A</v>
      </c>
      <c r="M854" s="92" t="str">
        <f t="shared" si="201"/>
        <v>Peningkatan Jalan RW 023 KEL. MUSTIKAJAYA KEC. MUSTIKAJAYA, Kota Bekasi</v>
      </c>
      <c r="N854" s="92" t="e">
        <f>INDEX([26]!BARU_1[KELURAHAN],MATCH('KEGIATAN DBMSDA 2022'!K854,[26]!BARU_1[JUDUL],0))</f>
        <v>#REF!</v>
      </c>
      <c r="O854" s="93" t="s">
        <v>127</v>
      </c>
      <c r="P854" s="127" t="s">
        <v>736</v>
      </c>
      <c r="Q854" s="94" t="e">
        <f>#REF!&amp;" "&amp;#REF!</f>
        <v>#REF!</v>
      </c>
      <c r="R854" s="95" t="s">
        <v>66</v>
      </c>
      <c r="S854" s="57"/>
      <c r="T854" s="57">
        <f t="shared" si="200"/>
        <v>70000000</v>
      </c>
      <c r="U854" s="96" t="str">
        <f t="shared" si="202"/>
        <v>PL</v>
      </c>
      <c r="V854" s="57">
        <v>70000000</v>
      </c>
      <c r="W854" s="128" t="s">
        <v>165</v>
      </c>
      <c r="X854" s="129" t="s">
        <v>162</v>
      </c>
      <c r="Y854" s="96" t="s">
        <v>139</v>
      </c>
      <c r="Z854" s="88">
        <v>1</v>
      </c>
      <c r="AA854" s="96"/>
      <c r="AB854" s="57">
        <f t="shared" si="203"/>
        <v>350000</v>
      </c>
      <c r="AC854" s="87">
        <f>IF(AND(T854&gt;1,T854&lt;=200000000),'[26]Data Base PAKAI (INPUT)'!$E$24,IF(AND(T854&gt;200000000),'[26]Data Base PAKAI (INPUT)'!$M$24))</f>
        <v>4</v>
      </c>
      <c r="AD854" s="87">
        <f>IF(AND(T854&gt;1,T854&lt;=200000000),'[26]Data Base PAKAI (INPUT)'!$F$24,IF(AND(T854&gt;200000000,T854&lt;=1000000000),'[26]Data Base PAKAI (INPUT)'!$V$24,IF(AND(T854&gt;1000000000),'[26]Data Base PAKAI (INPUT)'!$Z$24)))</f>
        <v>1</v>
      </c>
      <c r="AE854" s="87">
        <f t="shared" si="204"/>
        <v>600000</v>
      </c>
      <c r="AF854" s="87">
        <f>IF(AND(T854&gt;1,T854&lt;=1000000000),'[26]Data Base PAKAI (INPUT)'!$E$25,IF(AND(T854&gt;1000000000,T854&lt;=5000000000),'[26]Data Base PAKAI (INPUT)'!$Y$25,IF(AND(T854&gt;5000000000,T854&lt;=10000000000),'[26]Data Base PAKAI (INPUT)'!$AG$25)))</f>
        <v>3</v>
      </c>
      <c r="AG854" s="87">
        <f>IF(AND(T854&gt;1,T854&lt;=100000000),'[26]Data Base PAKAI (INPUT)'!$F$25,IF(AND(T854&gt;100000000,T854&lt;=200000000),'[26]Data Base PAKAI (INPUT)'!$J$25,IF(AND(T854&gt;200000000,T854&lt;=250000000),'[26]Data Base PAKAI (INPUT)'!$N$25,IF(AND(T854&gt;250000000,T854&lt;=500000000),'[26]Data Base PAKAI (INPUT)'!$R$25,IF(AND(T854&gt;500000000,T854&lt;=1000000000),'[26]Data Base PAKAI (INPUT)'!$V$25,IF(AND(T854&gt;1000000000,T854&lt;=2500000000),'[26]Data Base PAKAI (INPUT)'!$Z$25,IF(AND(T854&gt;2500000000,T854&lt;=5000000000),'[26]Data Base PAKAI (INPUT)'!$AD$25,IF(AND(T854&gt;5000000000,T854&lt;=10000000000),'[26]Data Base PAKAI (INPUT)'!AH2358))))))))</f>
        <v>3</v>
      </c>
      <c r="AH854" s="87">
        <f t="shared" si="205"/>
        <v>1350000</v>
      </c>
      <c r="AI854" s="87">
        <f t="shared" si="206"/>
        <v>2800000</v>
      </c>
      <c r="AJ854" s="99">
        <f t="shared" si="207"/>
        <v>2800000</v>
      </c>
      <c r="AK854" s="57"/>
      <c r="AL854" s="57">
        <f t="shared" si="208"/>
        <v>62100000</v>
      </c>
    </row>
    <row r="855" spans="1:38" s="89" customFormat="1" ht="114.75" thickBot="1" x14ac:dyDescent="0.3">
      <c r="A855" s="79"/>
      <c r="B855" s="79"/>
      <c r="C855" s="79"/>
      <c r="D855" s="79"/>
      <c r="E855" s="79"/>
      <c r="F855" s="79"/>
      <c r="G855" s="81"/>
      <c r="H855" s="81"/>
      <c r="I855" s="83"/>
      <c r="J855" s="168" t="s">
        <v>1412</v>
      </c>
      <c r="K855" s="169" t="s">
        <v>1589</v>
      </c>
      <c r="L855" s="169" t="e">
        <f>INDEX('[26]GELONDONGAN BM POKIR'!$D:$D,MATCH('KEGIATAN DBMSDA 2022'!K855,'[26]GELONDONGAN BM POKIR'!$D:$D,0))</f>
        <v>#N/A</v>
      </c>
      <c r="M855" s="83" t="str">
        <f t="shared" si="201"/>
        <v>Peningkatan Jalan RT04 RW021 perum Bumyagara jalan pinggir kali kel. Mustika Jaya kec. Mustika Jaya, Kota Bekasi</v>
      </c>
      <c r="N855" s="83" t="e">
        <f>INDEX([26]!BARU_1[KELURAHAN],MATCH('KEGIATAN DBMSDA 2022'!K855,[26]!BARU_1[JUDUL],0))</f>
        <v>#REF!</v>
      </c>
      <c r="O855" s="84" t="s">
        <v>127</v>
      </c>
      <c r="P855" s="170" t="s">
        <v>229</v>
      </c>
      <c r="Q855" s="85" t="e">
        <f>#REF!&amp;" "&amp;#REF!</f>
        <v>#REF!</v>
      </c>
      <c r="R855" s="171" t="s">
        <v>66</v>
      </c>
      <c r="S855" s="172"/>
      <c r="T855" s="57">
        <f t="shared" si="200"/>
        <v>100000000</v>
      </c>
      <c r="U855" s="96" t="str">
        <f t="shared" si="202"/>
        <v>PL</v>
      </c>
      <c r="V855" s="172">
        <v>100000000</v>
      </c>
      <c r="W855" s="128" t="s">
        <v>165</v>
      </c>
      <c r="X855" s="129" t="s">
        <v>162</v>
      </c>
      <c r="Y855" s="96" t="s">
        <v>139</v>
      </c>
      <c r="Z855" s="88">
        <v>1</v>
      </c>
      <c r="AA855" s="129" t="s">
        <v>1590</v>
      </c>
      <c r="AB855" s="57">
        <f t="shared" si="203"/>
        <v>350000</v>
      </c>
      <c r="AC855" s="87">
        <f>IF(AND(T855&gt;1,T855&lt;=200000000),'[26]Data Base PAKAI (INPUT)'!$E$24,IF(AND(T855&gt;200000000),'[26]Data Base PAKAI (INPUT)'!$M$24))</f>
        <v>4</v>
      </c>
      <c r="AD855" s="87">
        <f>IF(AND(T855&gt;1,T855&lt;=200000000),'[26]Data Base PAKAI (INPUT)'!$F$24,IF(AND(T855&gt;200000000,T855&lt;=1000000000),'[26]Data Base PAKAI (INPUT)'!$V$24,IF(AND(T855&gt;1000000000),'[26]Data Base PAKAI (INPUT)'!$Z$24)))</f>
        <v>1</v>
      </c>
      <c r="AE855" s="87">
        <f t="shared" si="204"/>
        <v>600000</v>
      </c>
      <c r="AF855" s="87">
        <f>IF(AND(T855&gt;1,T855&lt;=1000000000),'[26]Data Base PAKAI (INPUT)'!$E$25,IF(AND(T855&gt;1000000000,T855&lt;=5000000000),'[26]Data Base PAKAI (INPUT)'!$Y$25,IF(AND(T855&gt;5000000000,T855&lt;=10000000000),'[26]Data Base PAKAI (INPUT)'!$AG$25)))</f>
        <v>3</v>
      </c>
      <c r="AG855" s="87">
        <f>IF(AND(T855&gt;1,T855&lt;=100000000),'[26]Data Base PAKAI (INPUT)'!$F$25,IF(AND(T855&gt;100000000,T855&lt;=200000000),'[26]Data Base PAKAI (INPUT)'!$J$25,IF(AND(T855&gt;200000000,T855&lt;=250000000),'[26]Data Base PAKAI (INPUT)'!$N$25,IF(AND(T855&gt;250000000,T855&lt;=500000000),'[26]Data Base PAKAI (INPUT)'!$R$25,IF(AND(T855&gt;500000000,T855&lt;=1000000000),'[26]Data Base PAKAI (INPUT)'!$V$25,IF(AND(T855&gt;1000000000,T855&lt;=2500000000),'[26]Data Base PAKAI (INPUT)'!$Z$25,IF(AND(T855&gt;2500000000,T855&lt;=5000000000),'[26]Data Base PAKAI (INPUT)'!$AD$25,IF(AND(T855&gt;5000000000,T855&lt;=10000000000),'[26]Data Base PAKAI (INPUT)'!AH2359))))))))</f>
        <v>3</v>
      </c>
      <c r="AH855" s="87">
        <f t="shared" si="205"/>
        <v>1350000</v>
      </c>
      <c r="AI855" s="87">
        <f t="shared" si="206"/>
        <v>4000000</v>
      </c>
      <c r="AJ855" s="117">
        <f t="shared" si="207"/>
        <v>4000000</v>
      </c>
      <c r="AK855" s="57"/>
      <c r="AL855" s="57">
        <f t="shared" si="208"/>
        <v>89700000</v>
      </c>
    </row>
    <row r="856" spans="1:38" ht="57.75" thickBot="1" x14ac:dyDescent="0.3">
      <c r="A856" s="90"/>
      <c r="B856" s="90"/>
      <c r="C856" s="90"/>
      <c r="D856" s="90"/>
      <c r="E856" s="90"/>
      <c r="F856" s="90"/>
      <c r="G856" s="91"/>
      <c r="H856" s="91"/>
      <c r="I856" s="92"/>
      <c r="J856" s="151" t="s">
        <v>1412</v>
      </c>
      <c r="K856" s="92" t="s">
        <v>1591</v>
      </c>
      <c r="L856" s="92" t="e">
        <f>INDEX('[26]GELONDONGAN BM POKIR'!$D:$D,MATCH('KEGIATAN DBMSDA 2022'!K856,'[26]GELONDONGAN BM POKIR'!$D:$D,0))</f>
        <v>#N/A</v>
      </c>
      <c r="M856" s="92" t="str">
        <f t="shared" si="201"/>
        <v>Peningkatan Jalan Pengecoran Jalan Utama Jalan Delima Selatan karena kondisi rusak dan rendah terletak di RT.002 dan RT.001 RW.026, Kota Bekasi</v>
      </c>
      <c r="N856" s="92" t="s">
        <v>734</v>
      </c>
      <c r="O856" s="93" t="s">
        <v>735</v>
      </c>
      <c r="P856" s="127" t="s">
        <v>375</v>
      </c>
      <c r="Q856" s="94" t="e">
        <f>#REF!&amp;" "&amp;#REF!</f>
        <v>#REF!</v>
      </c>
      <c r="R856" s="95" t="s">
        <v>66</v>
      </c>
      <c r="S856" s="57"/>
      <c r="T856" s="57">
        <f t="shared" ref="T856:T919" si="209">V856+S856</f>
        <v>100000000</v>
      </c>
      <c r="U856" s="96" t="str">
        <f t="shared" si="202"/>
        <v>PL</v>
      </c>
      <c r="V856" s="57">
        <v>100000000</v>
      </c>
      <c r="W856" s="128" t="s">
        <v>165</v>
      </c>
      <c r="X856" s="129" t="s">
        <v>162</v>
      </c>
      <c r="Y856" s="96" t="s">
        <v>139</v>
      </c>
      <c r="Z856" s="88">
        <v>1</v>
      </c>
      <c r="AA856" s="88" t="s">
        <v>163</v>
      </c>
      <c r="AB856" s="101">
        <f t="shared" si="203"/>
        <v>350000</v>
      </c>
      <c r="AC856" s="102">
        <f>IF(AND(T856&gt;1,T856&lt;=200000000),'[26]Data Base PAKAI (INPUT)'!$E$24,IF(AND(T856&gt;200000000),'[26]Data Base PAKAI (INPUT)'!$M$24))</f>
        <v>4</v>
      </c>
      <c r="AD856" s="102">
        <f>IF(AND(T856&gt;1,T856&lt;=200000000),'[26]Data Base PAKAI (INPUT)'!$F$24,IF(AND(T856&gt;200000000,T856&lt;=1000000000),'[26]Data Base PAKAI (INPUT)'!$V$24,IF(AND(T856&gt;1000000000),'[26]Data Base PAKAI (INPUT)'!$Z$24)))</f>
        <v>1</v>
      </c>
      <c r="AE856" s="102">
        <f t="shared" si="204"/>
        <v>600000</v>
      </c>
      <c r="AF856" s="102">
        <f>IF(AND(T856&gt;1,T856&lt;=1000000000),'[26]Data Base PAKAI (INPUT)'!$E$25,IF(AND(T856&gt;1000000000,T856&lt;=5000000000),'[26]Data Base PAKAI (INPUT)'!$Y$25,IF(AND(T856&gt;5000000000,T856&lt;=10000000000),'[26]Data Base PAKAI (INPUT)'!$AG$25)))</f>
        <v>3</v>
      </c>
      <c r="AG856" s="102">
        <f>IF(AND(T856&gt;1,T856&lt;=100000000),'[26]Data Base PAKAI (INPUT)'!$F$25,IF(AND(T856&gt;100000000,T856&lt;=200000000),'[26]Data Base PAKAI (INPUT)'!$J$25,IF(AND(T856&gt;200000000,T856&lt;=250000000),'[26]Data Base PAKAI (INPUT)'!$N$25,IF(AND(T856&gt;250000000,T856&lt;=500000000),'[26]Data Base PAKAI (INPUT)'!$R$25,IF(AND(T856&gt;500000000,T856&lt;=1000000000),'[26]Data Base PAKAI (INPUT)'!$V$25,IF(AND(T856&gt;1000000000,T856&lt;=2500000000),'[26]Data Base PAKAI (INPUT)'!$Z$25,IF(AND(T856&gt;2500000000,T856&lt;=5000000000),'[26]Data Base PAKAI (INPUT)'!$AD$25,IF(AND(T856&gt;5000000000,T856&lt;=10000000000),'[26]Data Base PAKAI (INPUT)'!AH2360))))))))</f>
        <v>3</v>
      </c>
      <c r="AH856" s="102">
        <f t="shared" si="205"/>
        <v>1350000</v>
      </c>
      <c r="AI856" s="102">
        <f t="shared" si="206"/>
        <v>4000000</v>
      </c>
      <c r="AJ856" s="103">
        <f t="shared" si="207"/>
        <v>4000000</v>
      </c>
      <c r="AK856" s="101"/>
      <c r="AL856" s="101">
        <f t="shared" si="208"/>
        <v>89700000</v>
      </c>
    </row>
    <row r="857" spans="1:38" ht="43.5" thickBot="1" x14ac:dyDescent="0.3">
      <c r="A857" s="90"/>
      <c r="B857" s="90"/>
      <c r="C857" s="90"/>
      <c r="D857" s="90"/>
      <c r="E857" s="90"/>
      <c r="F857" s="90"/>
      <c r="G857" s="91"/>
      <c r="H857" s="91"/>
      <c r="I857" s="92"/>
      <c r="J857" s="151" t="s">
        <v>1412</v>
      </c>
      <c r="K857" s="92" t="s">
        <v>1592</v>
      </c>
      <c r="L857" s="92" t="e">
        <f>INDEX('[26]GELONDONGAN BM POKIR'!$D:$D,MATCH('KEGIATAN DBMSDA 2022'!K857,'[26]GELONDONGAN BM POKIR'!$D:$D,0))</f>
        <v>#N/A</v>
      </c>
      <c r="M857" s="92" t="str">
        <f t="shared" si="201"/>
        <v>Peningkatan Jalan Jalan RT 04 RW 29, Kota Bekasi</v>
      </c>
      <c r="N857" s="92" t="s">
        <v>127</v>
      </c>
      <c r="O857" s="93" t="s">
        <v>735</v>
      </c>
      <c r="P857" s="127" t="s">
        <v>560</v>
      </c>
      <c r="Q857" s="94" t="e">
        <f>#REF!&amp;" "&amp;#REF!</f>
        <v>#REF!</v>
      </c>
      <c r="R857" s="95" t="s">
        <v>66</v>
      </c>
      <c r="S857" s="57"/>
      <c r="T857" s="57">
        <f t="shared" si="209"/>
        <v>50000000</v>
      </c>
      <c r="U857" s="96" t="str">
        <f t="shared" si="202"/>
        <v>PL</v>
      </c>
      <c r="V857" s="57">
        <v>50000000</v>
      </c>
      <c r="W857" s="128" t="s">
        <v>165</v>
      </c>
      <c r="X857" s="129" t="s">
        <v>162</v>
      </c>
      <c r="Y857" s="96" t="s">
        <v>139</v>
      </c>
      <c r="Z857" s="88">
        <v>1</v>
      </c>
      <c r="AA857" s="88" t="s">
        <v>163</v>
      </c>
      <c r="AB857" s="101">
        <f t="shared" si="203"/>
        <v>350000</v>
      </c>
      <c r="AC857" s="102">
        <f>IF(AND(T857&gt;1,T857&lt;=200000000),'[26]Data Base PAKAI (INPUT)'!$E$24,IF(AND(T857&gt;200000000),'[26]Data Base PAKAI (INPUT)'!$M$24))</f>
        <v>4</v>
      </c>
      <c r="AD857" s="102">
        <f>IF(AND(T857&gt;1,T857&lt;=200000000),'[26]Data Base PAKAI (INPUT)'!$F$24,IF(AND(T857&gt;200000000,T857&lt;=1000000000),'[26]Data Base PAKAI (INPUT)'!$V$24,IF(AND(T857&gt;1000000000),'[26]Data Base PAKAI (INPUT)'!$Z$24)))</f>
        <v>1</v>
      </c>
      <c r="AE857" s="102">
        <f t="shared" si="204"/>
        <v>600000</v>
      </c>
      <c r="AF857" s="102">
        <f>IF(AND(T857&gt;1,T857&lt;=1000000000),'[26]Data Base PAKAI (INPUT)'!$E$25,IF(AND(T857&gt;1000000000,T857&lt;=5000000000),'[26]Data Base PAKAI (INPUT)'!$Y$25,IF(AND(T857&gt;5000000000,T857&lt;=10000000000),'[26]Data Base PAKAI (INPUT)'!$AG$25)))</f>
        <v>3</v>
      </c>
      <c r="AG857" s="102">
        <f>IF(AND(T857&gt;1,T857&lt;=100000000),'[26]Data Base PAKAI (INPUT)'!$F$25,IF(AND(T857&gt;100000000,T857&lt;=200000000),'[26]Data Base PAKAI (INPUT)'!$J$25,IF(AND(T857&gt;200000000,T857&lt;=250000000),'[26]Data Base PAKAI (INPUT)'!$N$25,IF(AND(T857&gt;250000000,T857&lt;=500000000),'[26]Data Base PAKAI (INPUT)'!$R$25,IF(AND(T857&gt;500000000,T857&lt;=1000000000),'[26]Data Base PAKAI (INPUT)'!$V$25,IF(AND(T857&gt;1000000000,T857&lt;=2500000000),'[26]Data Base PAKAI (INPUT)'!$Z$25,IF(AND(T857&gt;2500000000,T857&lt;=5000000000),'[26]Data Base PAKAI (INPUT)'!$AD$25,IF(AND(T857&gt;5000000000,T857&lt;=10000000000),'[26]Data Base PAKAI (INPUT)'!AH2361))))))))</f>
        <v>3</v>
      </c>
      <c r="AH857" s="102">
        <f t="shared" si="205"/>
        <v>1350000</v>
      </c>
      <c r="AI857" s="102">
        <f t="shared" si="206"/>
        <v>2000000</v>
      </c>
      <c r="AJ857" s="103">
        <f t="shared" si="207"/>
        <v>2000000</v>
      </c>
      <c r="AK857" s="101"/>
      <c r="AL857" s="101">
        <f t="shared" si="208"/>
        <v>43700000</v>
      </c>
    </row>
    <row r="858" spans="1:38" ht="43.5" thickBot="1" x14ac:dyDescent="0.3">
      <c r="A858" s="90"/>
      <c r="B858" s="90"/>
      <c r="C858" s="90"/>
      <c r="D858" s="90"/>
      <c r="E858" s="90"/>
      <c r="F858" s="90"/>
      <c r="G858" s="91"/>
      <c r="H858" s="91"/>
      <c r="I858" s="92"/>
      <c r="J858" s="151" t="s">
        <v>1412</v>
      </c>
      <c r="K858" s="92" t="s">
        <v>1593</v>
      </c>
      <c r="L858" s="92" t="e">
        <f>INDEX('[26]GELONDONGAN BM POKIR'!$D:$D,MATCH('KEGIATAN DBMSDA 2022'!K858,'[26]GELONDONGAN BM POKIR'!$D:$D,0))</f>
        <v>#N/A</v>
      </c>
      <c r="M858" s="92" t="s">
        <v>1594</v>
      </c>
      <c r="N858" s="92" t="s">
        <v>126</v>
      </c>
      <c r="O858" s="93" t="s">
        <v>735</v>
      </c>
      <c r="P858" s="127" t="s">
        <v>271</v>
      </c>
      <c r="Q858" s="94" t="e">
        <f>#REF!&amp;" "&amp;#REF!</f>
        <v>#REF!</v>
      </c>
      <c r="R858" s="95" t="s">
        <v>66</v>
      </c>
      <c r="S858" s="57"/>
      <c r="T858" s="57">
        <f t="shared" si="209"/>
        <v>50000000</v>
      </c>
      <c r="U858" s="96" t="str">
        <f t="shared" si="202"/>
        <v>PL</v>
      </c>
      <c r="V858" s="57">
        <v>50000000</v>
      </c>
      <c r="W858" s="128" t="s">
        <v>165</v>
      </c>
      <c r="X858" s="129" t="s">
        <v>162</v>
      </c>
      <c r="Y858" s="96" t="s">
        <v>139</v>
      </c>
      <c r="Z858" s="88">
        <v>1</v>
      </c>
      <c r="AA858" s="88" t="s">
        <v>163</v>
      </c>
      <c r="AB858" s="101">
        <f t="shared" si="203"/>
        <v>350000</v>
      </c>
      <c r="AC858" s="102">
        <f>IF(AND(T858&gt;1,T858&lt;=200000000),'[26]Data Base PAKAI (INPUT)'!$E$24,IF(AND(T858&gt;200000000),'[26]Data Base PAKAI (INPUT)'!$M$24))</f>
        <v>4</v>
      </c>
      <c r="AD858" s="102">
        <f>IF(AND(T858&gt;1,T858&lt;=200000000),'[26]Data Base PAKAI (INPUT)'!$F$24,IF(AND(T858&gt;200000000,T858&lt;=1000000000),'[26]Data Base PAKAI (INPUT)'!$V$24,IF(AND(T858&gt;1000000000),'[26]Data Base PAKAI (INPUT)'!$Z$24)))</f>
        <v>1</v>
      </c>
      <c r="AE858" s="102">
        <f t="shared" si="204"/>
        <v>600000</v>
      </c>
      <c r="AF858" s="102">
        <f>IF(AND(T858&gt;1,T858&lt;=1000000000),'[26]Data Base PAKAI (INPUT)'!$E$25,IF(AND(T858&gt;1000000000,T858&lt;=5000000000),'[26]Data Base PAKAI (INPUT)'!$Y$25,IF(AND(T858&gt;5000000000,T858&lt;=10000000000),'[26]Data Base PAKAI (INPUT)'!$AG$25)))</f>
        <v>3</v>
      </c>
      <c r="AG858" s="102">
        <f>IF(AND(T858&gt;1,T858&lt;=100000000),'[26]Data Base PAKAI (INPUT)'!$F$25,IF(AND(T858&gt;100000000,T858&lt;=200000000),'[26]Data Base PAKAI (INPUT)'!$J$25,IF(AND(T858&gt;200000000,T858&lt;=250000000),'[26]Data Base PAKAI (INPUT)'!$N$25,IF(AND(T858&gt;250000000,T858&lt;=500000000),'[26]Data Base PAKAI (INPUT)'!$R$25,IF(AND(T858&gt;500000000,T858&lt;=1000000000),'[26]Data Base PAKAI (INPUT)'!$V$25,IF(AND(T858&gt;1000000000,T858&lt;=2500000000),'[26]Data Base PAKAI (INPUT)'!$Z$25,IF(AND(T858&gt;2500000000,T858&lt;=5000000000),'[26]Data Base PAKAI (INPUT)'!$AD$25,IF(AND(T858&gt;5000000000,T858&lt;=10000000000),'[26]Data Base PAKAI (INPUT)'!AH2362))))))))</f>
        <v>3</v>
      </c>
      <c r="AH858" s="102">
        <f t="shared" si="205"/>
        <v>1350000</v>
      </c>
      <c r="AI858" s="102">
        <f t="shared" si="206"/>
        <v>2000000</v>
      </c>
      <c r="AJ858" s="103">
        <f t="shared" si="207"/>
        <v>2000000</v>
      </c>
      <c r="AK858" s="101"/>
      <c r="AL858" s="101">
        <f t="shared" si="208"/>
        <v>43700000</v>
      </c>
    </row>
    <row r="859" spans="1:38" ht="43.5" thickBot="1" x14ac:dyDescent="0.3">
      <c r="A859" s="90"/>
      <c r="B859" s="90"/>
      <c r="C859" s="90"/>
      <c r="D859" s="90"/>
      <c r="E859" s="90"/>
      <c r="F859" s="90"/>
      <c r="G859" s="91"/>
      <c r="H859" s="91"/>
      <c r="I859" s="92"/>
      <c r="J859" s="151" t="s">
        <v>1412</v>
      </c>
      <c r="K859" s="92" t="s">
        <v>1595</v>
      </c>
      <c r="L859" s="92" t="e">
        <f>INDEX('[26]GELONDONGAN BM POKIR'!$D:$D,MATCH('KEGIATAN DBMSDA 2022'!K859,'[26]GELONDONGAN BM POKIR'!$D:$D,0))</f>
        <v>#N/A</v>
      </c>
      <c r="M859" s="92" t="str">
        <f t="shared" si="201"/>
        <v>Peningkatan Jalan RW 10 Kelurahan Aren Jaya Bekasi Timur, Kota Bekasi</v>
      </c>
      <c r="N859" s="92" t="e">
        <f>INDEX([26]!BARU_1[KELURAHAN],MATCH('KEGIATAN DBMSDA 2022'!K859,[26]!BARU_1[JUDUL],0))</f>
        <v>#REF!</v>
      </c>
      <c r="O859" s="93" t="s">
        <v>264</v>
      </c>
      <c r="P859" s="127" t="s">
        <v>239</v>
      </c>
      <c r="Q859" s="94" t="e">
        <f>#REF!&amp;" "&amp;#REF!</f>
        <v>#REF!</v>
      </c>
      <c r="R859" s="95" t="s">
        <v>66</v>
      </c>
      <c r="S859" s="57"/>
      <c r="T859" s="57">
        <f t="shared" si="209"/>
        <v>125000000</v>
      </c>
      <c r="U859" s="96" t="str">
        <f t="shared" si="202"/>
        <v>PL</v>
      </c>
      <c r="V859" s="57">
        <v>125000000</v>
      </c>
      <c r="W859" s="128" t="s">
        <v>739</v>
      </c>
      <c r="X859" s="129" t="s">
        <v>162</v>
      </c>
      <c r="Y859" s="96" t="s">
        <v>139</v>
      </c>
      <c r="Z859" s="88">
        <v>1</v>
      </c>
      <c r="AA859" s="96"/>
      <c r="AB859" s="57">
        <f t="shared" si="203"/>
        <v>350000</v>
      </c>
      <c r="AC859" s="87">
        <f>IF(AND(T859&gt;1,T859&lt;=200000000),'[26]Data Base PAKAI (INPUT)'!$E$24,IF(AND(T859&gt;200000000),'[26]Data Base PAKAI (INPUT)'!$M$24))</f>
        <v>4</v>
      </c>
      <c r="AD859" s="87">
        <f>IF(AND(T859&gt;1,T859&lt;=200000000),'[26]Data Base PAKAI (INPUT)'!$F$24,IF(AND(T859&gt;200000000,T859&lt;=1000000000),'[26]Data Base PAKAI (INPUT)'!$V$24,IF(AND(T859&gt;1000000000),'[26]Data Base PAKAI (INPUT)'!$Z$24)))</f>
        <v>1</v>
      </c>
      <c r="AE859" s="87">
        <f t="shared" si="204"/>
        <v>600000</v>
      </c>
      <c r="AF859" s="87">
        <f>IF(AND(T859&gt;1,T859&lt;=1000000000),'[26]Data Base PAKAI (INPUT)'!$E$25,IF(AND(T859&gt;1000000000,T859&lt;=5000000000),'[26]Data Base PAKAI (INPUT)'!$Y$25,IF(AND(T859&gt;5000000000,T859&lt;=10000000000),'[26]Data Base PAKAI (INPUT)'!$AG$25)))</f>
        <v>3</v>
      </c>
      <c r="AG859" s="87">
        <f>IF(AND(T859&gt;1,T859&lt;=100000000),'[26]Data Base PAKAI (INPUT)'!$F$25,IF(AND(T859&gt;100000000,T859&lt;=200000000),'[26]Data Base PAKAI (INPUT)'!$J$25,IF(AND(T859&gt;200000000,T859&lt;=250000000),'[26]Data Base PAKAI (INPUT)'!$N$25,IF(AND(T859&gt;250000000,T859&lt;=500000000),'[26]Data Base PAKAI (INPUT)'!$R$25,IF(AND(T859&gt;500000000,T859&lt;=1000000000),'[26]Data Base PAKAI (INPUT)'!$V$25,IF(AND(T859&gt;1000000000,T859&lt;=2500000000),'[26]Data Base PAKAI (INPUT)'!$Z$25,IF(AND(T859&gt;2500000000,T859&lt;=5000000000),'[26]Data Base PAKAI (INPUT)'!$AD$25,IF(AND(T859&gt;5000000000,T859&lt;=10000000000),'[26]Data Base PAKAI (INPUT)'!AH2363))))))))</f>
        <v>4</v>
      </c>
      <c r="AH859" s="87">
        <f t="shared" si="205"/>
        <v>1800000</v>
      </c>
      <c r="AI859" s="87">
        <f t="shared" si="206"/>
        <v>5000000</v>
      </c>
      <c r="AJ859" s="99">
        <f t="shared" si="207"/>
        <v>5000000</v>
      </c>
      <c r="AK859" s="57"/>
      <c r="AL859" s="57">
        <f t="shared" si="208"/>
        <v>112250000</v>
      </c>
    </row>
    <row r="860" spans="1:38" ht="43.5" thickBot="1" x14ac:dyDescent="0.3">
      <c r="A860" s="90"/>
      <c r="B860" s="90"/>
      <c r="C860" s="90"/>
      <c r="D860" s="90"/>
      <c r="E860" s="90"/>
      <c r="F860" s="90"/>
      <c r="G860" s="91"/>
      <c r="H860" s="91"/>
      <c r="I860" s="92"/>
      <c r="J860" s="151" t="s">
        <v>1412</v>
      </c>
      <c r="K860" s="92" t="s">
        <v>1596</v>
      </c>
      <c r="L860" s="92" t="e">
        <f>INDEX('[26]GELONDONGAN BM POKIR'!$D:$D,MATCH('KEGIATAN DBMSDA 2022'!K860,'[26]GELONDONGAN BM POKIR'!$D:$D,0))</f>
        <v>#N/A</v>
      </c>
      <c r="M860" s="92" t="str">
        <f t="shared" si="201"/>
        <v>Peningkatan Jalan Jalan Sumbawa Raya RW 10 Kelurahan Aren Jaya Bekasi Timur, Kota Bekasi</v>
      </c>
      <c r="N860" s="92" t="e">
        <f>INDEX([26]!BARU_1[KELURAHAN],MATCH('KEGIATAN DBMSDA 2022'!K860,[26]!BARU_1[JUDUL],0))</f>
        <v>#REF!</v>
      </c>
      <c r="O860" s="93" t="s">
        <v>264</v>
      </c>
      <c r="P860" s="127" t="s">
        <v>229</v>
      </c>
      <c r="Q860" s="94" t="e">
        <f>#REF!&amp;" "&amp;#REF!</f>
        <v>#REF!</v>
      </c>
      <c r="R860" s="95" t="s">
        <v>66</v>
      </c>
      <c r="S860" s="57"/>
      <c r="T860" s="57">
        <f t="shared" si="209"/>
        <v>125000000</v>
      </c>
      <c r="U860" s="96" t="str">
        <f t="shared" si="202"/>
        <v>PL</v>
      </c>
      <c r="V860" s="57">
        <v>125000000</v>
      </c>
      <c r="W860" s="128" t="s">
        <v>739</v>
      </c>
      <c r="X860" s="129" t="s">
        <v>162</v>
      </c>
      <c r="Y860" s="96" t="s">
        <v>139</v>
      </c>
      <c r="Z860" s="88">
        <v>1</v>
      </c>
      <c r="AA860" s="96"/>
      <c r="AB860" s="57">
        <f t="shared" si="203"/>
        <v>350000</v>
      </c>
      <c r="AC860" s="87">
        <f>IF(AND(T860&gt;1,T860&lt;=200000000),'[26]Data Base PAKAI (INPUT)'!$E$24,IF(AND(T860&gt;200000000),'[26]Data Base PAKAI (INPUT)'!$M$24))</f>
        <v>4</v>
      </c>
      <c r="AD860" s="87">
        <f>IF(AND(T860&gt;1,T860&lt;=200000000),'[26]Data Base PAKAI (INPUT)'!$F$24,IF(AND(T860&gt;200000000,T860&lt;=1000000000),'[26]Data Base PAKAI (INPUT)'!$V$24,IF(AND(T860&gt;1000000000),'[26]Data Base PAKAI (INPUT)'!$Z$24)))</f>
        <v>1</v>
      </c>
      <c r="AE860" s="87">
        <f t="shared" si="204"/>
        <v>600000</v>
      </c>
      <c r="AF860" s="87">
        <f>IF(AND(T860&gt;1,T860&lt;=1000000000),'[26]Data Base PAKAI (INPUT)'!$E$25,IF(AND(T860&gt;1000000000,T860&lt;=5000000000),'[26]Data Base PAKAI (INPUT)'!$Y$25,IF(AND(T860&gt;5000000000,T860&lt;=10000000000),'[26]Data Base PAKAI (INPUT)'!$AG$25)))</f>
        <v>3</v>
      </c>
      <c r="AG860" s="87">
        <f>IF(AND(T860&gt;1,T860&lt;=100000000),'[26]Data Base PAKAI (INPUT)'!$F$25,IF(AND(T860&gt;100000000,T860&lt;=200000000),'[26]Data Base PAKAI (INPUT)'!$J$25,IF(AND(T860&gt;200000000,T860&lt;=250000000),'[26]Data Base PAKAI (INPUT)'!$N$25,IF(AND(T860&gt;250000000,T860&lt;=500000000),'[26]Data Base PAKAI (INPUT)'!$R$25,IF(AND(T860&gt;500000000,T860&lt;=1000000000),'[26]Data Base PAKAI (INPUT)'!$V$25,IF(AND(T860&gt;1000000000,T860&lt;=2500000000),'[26]Data Base PAKAI (INPUT)'!$Z$25,IF(AND(T860&gt;2500000000,T860&lt;=5000000000),'[26]Data Base PAKAI (INPUT)'!$AD$25,IF(AND(T860&gt;5000000000,T860&lt;=10000000000),'[26]Data Base PAKAI (INPUT)'!AH2364))))))))</f>
        <v>4</v>
      </c>
      <c r="AH860" s="87">
        <f t="shared" si="205"/>
        <v>1800000</v>
      </c>
      <c r="AI860" s="87">
        <f t="shared" si="206"/>
        <v>5000000</v>
      </c>
      <c r="AJ860" s="99">
        <f t="shared" si="207"/>
        <v>5000000</v>
      </c>
      <c r="AK860" s="57"/>
      <c r="AL860" s="57">
        <f t="shared" si="208"/>
        <v>112250000</v>
      </c>
    </row>
    <row r="861" spans="1:38" ht="43.5" thickBot="1" x14ac:dyDescent="0.3">
      <c r="A861" s="90"/>
      <c r="B861" s="90"/>
      <c r="C861" s="90"/>
      <c r="D861" s="90"/>
      <c r="E861" s="90"/>
      <c r="F861" s="90"/>
      <c r="G861" s="91"/>
      <c r="H861" s="91"/>
      <c r="I861" s="92"/>
      <c r="J861" s="151" t="s">
        <v>1412</v>
      </c>
      <c r="K861" s="92" t="s">
        <v>1597</v>
      </c>
      <c r="L861" s="92" t="e">
        <f>INDEX('[26]GELONDONGAN BM POKIR'!$D:$D,MATCH('KEGIATAN DBMSDA 2022'!K861,'[26]GELONDONGAN BM POKIR'!$D:$D,0))</f>
        <v>#N/A</v>
      </c>
      <c r="M861" s="92" t="str">
        <f t="shared" si="201"/>
        <v>Peningkatan Jalan RT 04 RW 03 Kelurahan Durenjaya Bekasi Timur, Kota Bekasi</v>
      </c>
      <c r="N861" s="92" t="e">
        <f>INDEX([26]!BARU_1[KELURAHAN],MATCH('KEGIATAN DBMSDA 2022'!K861,[26]!BARU_1[JUDUL],0))</f>
        <v>#REF!</v>
      </c>
      <c r="O861" s="93" t="s">
        <v>264</v>
      </c>
      <c r="P861" s="127" t="s">
        <v>664</v>
      </c>
      <c r="Q861" s="94" t="e">
        <f>#REF!&amp;" "&amp;#REF!</f>
        <v>#REF!</v>
      </c>
      <c r="R861" s="95" t="s">
        <v>66</v>
      </c>
      <c r="S861" s="57"/>
      <c r="T861" s="57">
        <f t="shared" si="209"/>
        <v>75000000</v>
      </c>
      <c r="U861" s="96" t="str">
        <f t="shared" si="202"/>
        <v>PL</v>
      </c>
      <c r="V861" s="57">
        <v>75000000</v>
      </c>
      <c r="W861" s="128" t="s">
        <v>739</v>
      </c>
      <c r="X861" s="129" t="s">
        <v>162</v>
      </c>
      <c r="Y861" s="96" t="s">
        <v>139</v>
      </c>
      <c r="Z861" s="88">
        <v>1</v>
      </c>
      <c r="AA861" s="96"/>
      <c r="AB861" s="57">
        <f t="shared" si="203"/>
        <v>350000</v>
      </c>
      <c r="AC861" s="87">
        <f>IF(AND(T861&gt;1,T861&lt;=200000000),'[26]Data Base PAKAI (INPUT)'!$E$24,IF(AND(T861&gt;200000000),'[26]Data Base PAKAI (INPUT)'!$M$24))</f>
        <v>4</v>
      </c>
      <c r="AD861" s="87">
        <f>IF(AND(T861&gt;1,T861&lt;=200000000),'[26]Data Base PAKAI (INPUT)'!$F$24,IF(AND(T861&gt;200000000,T861&lt;=1000000000),'[26]Data Base PAKAI (INPUT)'!$V$24,IF(AND(T861&gt;1000000000),'[26]Data Base PAKAI (INPUT)'!$Z$24)))</f>
        <v>1</v>
      </c>
      <c r="AE861" s="87">
        <f t="shared" si="204"/>
        <v>600000</v>
      </c>
      <c r="AF861" s="87">
        <f>IF(AND(T861&gt;1,T861&lt;=1000000000),'[26]Data Base PAKAI (INPUT)'!$E$25,IF(AND(T861&gt;1000000000,T861&lt;=5000000000),'[26]Data Base PAKAI (INPUT)'!$Y$25,IF(AND(T861&gt;5000000000,T861&lt;=10000000000),'[26]Data Base PAKAI (INPUT)'!$AG$25)))</f>
        <v>3</v>
      </c>
      <c r="AG861" s="87">
        <f>IF(AND(T861&gt;1,T861&lt;=100000000),'[26]Data Base PAKAI (INPUT)'!$F$25,IF(AND(T861&gt;100000000,T861&lt;=200000000),'[26]Data Base PAKAI (INPUT)'!$J$25,IF(AND(T861&gt;200000000,T861&lt;=250000000),'[26]Data Base PAKAI (INPUT)'!$N$25,IF(AND(T861&gt;250000000,T861&lt;=500000000),'[26]Data Base PAKAI (INPUT)'!$R$25,IF(AND(T861&gt;500000000,T861&lt;=1000000000),'[26]Data Base PAKAI (INPUT)'!$V$25,IF(AND(T861&gt;1000000000,T861&lt;=2500000000),'[26]Data Base PAKAI (INPUT)'!$Z$25,IF(AND(T861&gt;2500000000,T861&lt;=5000000000),'[26]Data Base PAKAI (INPUT)'!$AD$25,IF(AND(T861&gt;5000000000,T861&lt;=10000000000),'[26]Data Base PAKAI (INPUT)'!AH2366))))))))</f>
        <v>3</v>
      </c>
      <c r="AH861" s="87">
        <f t="shared" si="205"/>
        <v>1350000</v>
      </c>
      <c r="AI861" s="87">
        <f t="shared" si="206"/>
        <v>3000000</v>
      </c>
      <c r="AJ861" s="99">
        <f t="shared" si="207"/>
        <v>3000000</v>
      </c>
      <c r="AK861" s="57"/>
      <c r="AL861" s="57">
        <f t="shared" si="208"/>
        <v>66700000</v>
      </c>
    </row>
    <row r="862" spans="1:38" ht="43.5" thickBot="1" x14ac:dyDescent="0.3">
      <c r="A862" s="90"/>
      <c r="B862" s="90"/>
      <c r="C862" s="90"/>
      <c r="D862" s="90"/>
      <c r="E862" s="90"/>
      <c r="F862" s="90"/>
      <c r="G862" s="91"/>
      <c r="H862" s="91"/>
      <c r="I862" s="92"/>
      <c r="J862" s="151" t="s">
        <v>1412</v>
      </c>
      <c r="K862" s="92" t="s">
        <v>1598</v>
      </c>
      <c r="L862" s="92" t="e">
        <f>INDEX('[26]GELONDONGAN BM POKIR'!$D:$D,MATCH('KEGIATAN DBMSDA 2022'!K862,'[26]GELONDONGAN BM POKIR'!$D:$D,0))</f>
        <v>#N/A</v>
      </c>
      <c r="M862" s="92" t="str">
        <f t="shared" si="201"/>
        <v>Peningkatan Jalan Jln. H. Hujan RT 05 RW 07 Duren Jaya Bekasi Timur, Kota Bekasi</v>
      </c>
      <c r="N862" s="92" t="e">
        <f>INDEX([26]!BARU_1[KELURAHAN],MATCH('KEGIATAN DBMSDA 2022'!K862,[26]!BARU_1[JUDUL],0))</f>
        <v>#REF!</v>
      </c>
      <c r="O862" s="93" t="s">
        <v>264</v>
      </c>
      <c r="P862" s="127" t="s">
        <v>667</v>
      </c>
      <c r="Q862" s="94" t="e">
        <f>#REF!&amp;" "&amp;#REF!</f>
        <v>#REF!</v>
      </c>
      <c r="R862" s="95" t="s">
        <v>66</v>
      </c>
      <c r="S862" s="57"/>
      <c r="T862" s="57">
        <f t="shared" si="209"/>
        <v>75000000</v>
      </c>
      <c r="U862" s="96" t="str">
        <f t="shared" si="202"/>
        <v>PL</v>
      </c>
      <c r="V862" s="57">
        <v>75000000</v>
      </c>
      <c r="W862" s="128" t="s">
        <v>739</v>
      </c>
      <c r="X862" s="129" t="s">
        <v>162</v>
      </c>
      <c r="Y862" s="96" t="s">
        <v>139</v>
      </c>
      <c r="Z862" s="88">
        <v>1</v>
      </c>
      <c r="AA862" s="96"/>
      <c r="AB862" s="57">
        <f t="shared" si="203"/>
        <v>350000</v>
      </c>
      <c r="AC862" s="87">
        <f>IF(AND(T862&gt;1,T862&lt;=200000000),'[26]Data Base PAKAI (INPUT)'!$E$24,IF(AND(T862&gt;200000000),'[26]Data Base PAKAI (INPUT)'!$M$24))</f>
        <v>4</v>
      </c>
      <c r="AD862" s="87">
        <f>IF(AND(T862&gt;1,T862&lt;=200000000),'[26]Data Base PAKAI (INPUT)'!$F$24,IF(AND(T862&gt;200000000,T862&lt;=1000000000),'[26]Data Base PAKAI (INPUT)'!$V$24,IF(AND(T862&gt;1000000000),'[26]Data Base PAKAI (INPUT)'!$Z$24)))</f>
        <v>1</v>
      </c>
      <c r="AE862" s="87">
        <f t="shared" si="204"/>
        <v>600000</v>
      </c>
      <c r="AF862" s="87">
        <f>IF(AND(T862&gt;1,T862&lt;=1000000000),'[26]Data Base PAKAI (INPUT)'!$E$25,IF(AND(T862&gt;1000000000,T862&lt;=5000000000),'[26]Data Base PAKAI (INPUT)'!$Y$25,IF(AND(T862&gt;5000000000,T862&lt;=10000000000),'[26]Data Base PAKAI (INPUT)'!$AG$25)))</f>
        <v>3</v>
      </c>
      <c r="AG862" s="87">
        <f>IF(AND(T862&gt;1,T862&lt;=100000000),'[26]Data Base PAKAI (INPUT)'!$F$25,IF(AND(T862&gt;100000000,T862&lt;=200000000),'[26]Data Base PAKAI (INPUT)'!$J$25,IF(AND(T862&gt;200000000,T862&lt;=250000000),'[26]Data Base PAKAI (INPUT)'!$N$25,IF(AND(T862&gt;250000000,T862&lt;=500000000),'[26]Data Base PAKAI (INPUT)'!$R$25,IF(AND(T862&gt;500000000,T862&lt;=1000000000),'[26]Data Base PAKAI (INPUT)'!$V$25,IF(AND(T862&gt;1000000000,T862&lt;=2500000000),'[26]Data Base PAKAI (INPUT)'!$Z$25,IF(AND(T862&gt;2500000000,T862&lt;=5000000000),'[26]Data Base PAKAI (INPUT)'!$AD$25,IF(AND(T862&gt;5000000000,T862&lt;=10000000000),'[26]Data Base PAKAI (INPUT)'!AH2367))))))))</f>
        <v>3</v>
      </c>
      <c r="AH862" s="87">
        <f t="shared" si="205"/>
        <v>1350000</v>
      </c>
      <c r="AI862" s="87">
        <f t="shared" si="206"/>
        <v>3000000</v>
      </c>
      <c r="AJ862" s="99">
        <f t="shared" si="207"/>
        <v>3000000</v>
      </c>
      <c r="AK862" s="57"/>
      <c r="AL862" s="57">
        <f t="shared" si="208"/>
        <v>66700000</v>
      </c>
    </row>
    <row r="863" spans="1:38" ht="43.5" thickBot="1" x14ac:dyDescent="0.3">
      <c r="A863" s="90"/>
      <c r="B863" s="90"/>
      <c r="C863" s="90"/>
      <c r="D863" s="90"/>
      <c r="E863" s="90"/>
      <c r="F863" s="90"/>
      <c r="G863" s="91"/>
      <c r="H863" s="91"/>
      <c r="I863" s="92"/>
      <c r="J863" s="151" t="s">
        <v>1412</v>
      </c>
      <c r="K863" s="92" t="s">
        <v>1599</v>
      </c>
      <c r="L863" s="92" t="e">
        <f>INDEX('[26]GELONDONGAN BM POKIR'!$D:$D,MATCH('KEGIATAN DBMSDA 2022'!K863,'[26]GELONDONGAN BM POKIR'!$D:$D,0))</f>
        <v>#N/A</v>
      </c>
      <c r="M863" s="92" t="str">
        <f t="shared" si="201"/>
        <v>Peningkatan Jalan RT 01 s/d RT 05 RW 26 Kel. Margahayu, Kota Bekasi</v>
      </c>
      <c r="N863" s="92" t="e">
        <f>INDEX([26]!BARU_1[KELURAHAN],MATCH('KEGIATAN DBMSDA 2022'!K863,[26]!BARU_1[JUDUL],0))</f>
        <v>#REF!</v>
      </c>
      <c r="O863" s="93" t="s">
        <v>264</v>
      </c>
      <c r="P863" s="127" t="s">
        <v>229</v>
      </c>
      <c r="Q863" s="94" t="e">
        <f>#REF!&amp;" "&amp;#REF!</f>
        <v>#REF!</v>
      </c>
      <c r="R863" s="95" t="s">
        <v>66</v>
      </c>
      <c r="S863" s="57"/>
      <c r="T863" s="57">
        <f t="shared" si="209"/>
        <v>100000000</v>
      </c>
      <c r="U863" s="96" t="str">
        <f t="shared" si="202"/>
        <v>PL</v>
      </c>
      <c r="V863" s="57">
        <v>100000000</v>
      </c>
      <c r="W863" s="128" t="s">
        <v>739</v>
      </c>
      <c r="X863" s="129" t="s">
        <v>162</v>
      </c>
      <c r="Y863" s="96" t="s">
        <v>139</v>
      </c>
      <c r="Z863" s="88">
        <v>1</v>
      </c>
      <c r="AA863" s="96"/>
      <c r="AB863" s="57">
        <f t="shared" si="203"/>
        <v>350000</v>
      </c>
      <c r="AC863" s="87">
        <f>IF(AND(T863&gt;1,T863&lt;=200000000),'[26]Data Base PAKAI (INPUT)'!$E$24,IF(AND(T863&gt;200000000),'[26]Data Base PAKAI (INPUT)'!$M$24))</f>
        <v>4</v>
      </c>
      <c r="AD863" s="87">
        <f>IF(AND(T863&gt;1,T863&lt;=200000000),'[26]Data Base PAKAI (INPUT)'!$F$24,IF(AND(T863&gt;200000000,T863&lt;=1000000000),'[26]Data Base PAKAI (INPUT)'!$V$24,IF(AND(T863&gt;1000000000),'[26]Data Base PAKAI (INPUT)'!$Z$24)))</f>
        <v>1</v>
      </c>
      <c r="AE863" s="87">
        <f t="shared" si="204"/>
        <v>600000</v>
      </c>
      <c r="AF863" s="87">
        <f>IF(AND(T863&gt;1,T863&lt;=1000000000),'[26]Data Base PAKAI (INPUT)'!$E$25,IF(AND(T863&gt;1000000000,T863&lt;=5000000000),'[26]Data Base PAKAI (INPUT)'!$Y$25,IF(AND(T863&gt;5000000000,T863&lt;=10000000000),'[26]Data Base PAKAI (INPUT)'!$AG$25)))</f>
        <v>3</v>
      </c>
      <c r="AG863" s="87">
        <f>IF(AND(T863&gt;1,T863&lt;=100000000),'[26]Data Base PAKAI (INPUT)'!$F$25,IF(AND(T863&gt;100000000,T863&lt;=200000000),'[26]Data Base PAKAI (INPUT)'!$J$25,IF(AND(T863&gt;200000000,T863&lt;=250000000),'[26]Data Base PAKAI (INPUT)'!$N$25,IF(AND(T863&gt;250000000,T863&lt;=500000000),'[26]Data Base PAKAI (INPUT)'!$R$25,IF(AND(T863&gt;500000000,T863&lt;=1000000000),'[26]Data Base PAKAI (INPUT)'!$V$25,IF(AND(T863&gt;1000000000,T863&lt;=2500000000),'[26]Data Base PAKAI (INPUT)'!$Z$25,IF(AND(T863&gt;2500000000,T863&lt;=5000000000),'[26]Data Base PAKAI (INPUT)'!$AD$25,IF(AND(T863&gt;5000000000,T863&lt;=10000000000),'[26]Data Base PAKAI (INPUT)'!AH2368))))))))</f>
        <v>3</v>
      </c>
      <c r="AH863" s="87">
        <f t="shared" si="205"/>
        <v>1350000</v>
      </c>
      <c r="AI863" s="87">
        <f t="shared" si="206"/>
        <v>4000000</v>
      </c>
      <c r="AJ863" s="99">
        <f t="shared" si="207"/>
        <v>4000000</v>
      </c>
      <c r="AK863" s="57"/>
      <c r="AL863" s="57">
        <f t="shared" si="208"/>
        <v>89700000</v>
      </c>
    </row>
    <row r="864" spans="1:38" ht="43.5" thickBot="1" x14ac:dyDescent="0.3">
      <c r="A864" s="90"/>
      <c r="B864" s="90"/>
      <c r="C864" s="90"/>
      <c r="D864" s="90"/>
      <c r="E864" s="90"/>
      <c r="F864" s="90"/>
      <c r="G864" s="91"/>
      <c r="H864" s="91"/>
      <c r="I864" s="92"/>
      <c r="J864" s="151" t="s">
        <v>1412</v>
      </c>
      <c r="K864" s="92" t="s">
        <v>1600</v>
      </c>
      <c r="L864" s="92" t="e">
        <f>INDEX('[26]GELONDONGAN BM POKIR'!$D:$D,MATCH('KEGIATAN DBMSDA 2022'!K864,'[26]GELONDONGAN BM POKIR'!$D:$D,0))</f>
        <v>#N/A</v>
      </c>
      <c r="M864" s="92" t="str">
        <f t="shared" si="201"/>
        <v>Peningkatan Jalan Jalan Tanjung Raya RT06 RW18, Kota Bekasi</v>
      </c>
      <c r="N864" s="92" t="e">
        <f>INDEX([26]!BARU_1[KELURAHAN],MATCH('KEGIATAN DBMSDA 2022'!K864,[26]!BARU_1[JUDUL],0))</f>
        <v>#REF!</v>
      </c>
      <c r="O864" s="93" t="s">
        <v>264</v>
      </c>
      <c r="P864" s="127" t="s">
        <v>229</v>
      </c>
      <c r="Q864" s="94" t="e">
        <f>#REF!&amp;" "&amp;#REF!</f>
        <v>#REF!</v>
      </c>
      <c r="R864" s="95" t="s">
        <v>66</v>
      </c>
      <c r="S864" s="57"/>
      <c r="T864" s="57">
        <f t="shared" si="209"/>
        <v>100000000</v>
      </c>
      <c r="U864" s="96" t="str">
        <f t="shared" si="202"/>
        <v>PL</v>
      </c>
      <c r="V864" s="57">
        <v>100000000</v>
      </c>
      <c r="W864" s="128" t="s">
        <v>739</v>
      </c>
      <c r="X864" s="129" t="s">
        <v>162</v>
      </c>
      <c r="Y864" s="96" t="s">
        <v>139</v>
      </c>
      <c r="Z864" s="88">
        <v>1</v>
      </c>
      <c r="AA864" s="96"/>
      <c r="AB864" s="57">
        <f t="shared" si="203"/>
        <v>350000</v>
      </c>
      <c r="AC864" s="87">
        <f>IF(AND(T864&gt;1,T864&lt;=200000000),'[26]Data Base PAKAI (INPUT)'!$E$24,IF(AND(T864&gt;200000000),'[26]Data Base PAKAI (INPUT)'!$M$24))</f>
        <v>4</v>
      </c>
      <c r="AD864" s="87">
        <f>IF(AND(T864&gt;1,T864&lt;=200000000),'[26]Data Base PAKAI (INPUT)'!$F$24,IF(AND(T864&gt;200000000,T864&lt;=1000000000),'[26]Data Base PAKAI (INPUT)'!$V$24,IF(AND(T864&gt;1000000000),'[26]Data Base PAKAI (INPUT)'!$Z$24)))</f>
        <v>1</v>
      </c>
      <c r="AE864" s="87">
        <f t="shared" si="204"/>
        <v>600000</v>
      </c>
      <c r="AF864" s="87">
        <f>IF(AND(T864&gt;1,T864&lt;=1000000000),'[26]Data Base PAKAI (INPUT)'!$E$25,IF(AND(T864&gt;1000000000,T864&lt;=5000000000),'[26]Data Base PAKAI (INPUT)'!$Y$25,IF(AND(T864&gt;5000000000,T864&lt;=10000000000),'[26]Data Base PAKAI (INPUT)'!$AG$25)))</f>
        <v>3</v>
      </c>
      <c r="AG864" s="87">
        <f>IF(AND(T864&gt;1,T864&lt;=100000000),'[26]Data Base PAKAI (INPUT)'!$F$25,IF(AND(T864&gt;100000000,T864&lt;=200000000),'[26]Data Base PAKAI (INPUT)'!$J$25,IF(AND(T864&gt;200000000,T864&lt;=250000000),'[26]Data Base PAKAI (INPUT)'!$N$25,IF(AND(T864&gt;250000000,T864&lt;=500000000),'[26]Data Base PAKAI (INPUT)'!$R$25,IF(AND(T864&gt;500000000,T864&lt;=1000000000),'[26]Data Base PAKAI (INPUT)'!$V$25,IF(AND(T864&gt;1000000000,T864&lt;=2500000000),'[26]Data Base PAKAI (INPUT)'!$Z$25,IF(AND(T864&gt;2500000000,T864&lt;=5000000000),'[26]Data Base PAKAI (INPUT)'!$AD$25,IF(AND(T864&gt;5000000000,T864&lt;=10000000000),'[26]Data Base PAKAI (INPUT)'!AH2369))))))))</f>
        <v>3</v>
      </c>
      <c r="AH864" s="87">
        <f t="shared" si="205"/>
        <v>1350000</v>
      </c>
      <c r="AI864" s="87">
        <f t="shared" si="206"/>
        <v>4000000</v>
      </c>
      <c r="AJ864" s="99">
        <f t="shared" si="207"/>
        <v>4000000</v>
      </c>
      <c r="AK864" s="57"/>
      <c r="AL864" s="57">
        <f t="shared" si="208"/>
        <v>89700000</v>
      </c>
    </row>
    <row r="865" spans="1:38" ht="43.5" thickBot="1" x14ac:dyDescent="0.3">
      <c r="A865" s="90"/>
      <c r="B865" s="90"/>
      <c r="C865" s="90"/>
      <c r="D865" s="90"/>
      <c r="E865" s="90"/>
      <c r="F865" s="90"/>
      <c r="G865" s="91"/>
      <c r="H865" s="91"/>
      <c r="I865" s="92"/>
      <c r="J865" s="151" t="s">
        <v>1412</v>
      </c>
      <c r="K865" s="92" t="s">
        <v>1601</v>
      </c>
      <c r="L865" s="92" t="e">
        <f>INDEX('[26]GELONDONGAN BM POKIR'!$D:$D,MATCH('KEGIATAN DBMSDA 2022'!K865,'[26]GELONDONGAN BM POKIR'!$D:$D,0))</f>
        <v>#N/A</v>
      </c>
      <c r="M865" s="92" t="str">
        <f t="shared" si="201"/>
        <v>Peningkatan Jalan Jln. Ceremai 2 RT 04 RW 07 Kelurahan Margahayu, Kota Bekasi</v>
      </c>
      <c r="N865" s="92" t="e">
        <f>INDEX([26]!BARU_1[KELURAHAN],MATCH('KEGIATAN DBMSDA 2022'!K865,[26]!BARU_1[JUDUL],0))</f>
        <v>#REF!</v>
      </c>
      <c r="O865" s="93" t="s">
        <v>264</v>
      </c>
      <c r="P865" s="127" t="s">
        <v>229</v>
      </c>
      <c r="Q865" s="94" t="e">
        <f>#REF!&amp;" "&amp;#REF!</f>
        <v>#REF!</v>
      </c>
      <c r="R865" s="95" t="s">
        <v>66</v>
      </c>
      <c r="S865" s="57"/>
      <c r="T865" s="57">
        <f t="shared" si="209"/>
        <v>100000000</v>
      </c>
      <c r="U865" s="96" t="str">
        <f t="shared" si="202"/>
        <v>PL</v>
      </c>
      <c r="V865" s="57">
        <v>100000000</v>
      </c>
      <c r="W865" s="128" t="s">
        <v>739</v>
      </c>
      <c r="X865" s="129" t="s">
        <v>162</v>
      </c>
      <c r="Y865" s="96" t="s">
        <v>139</v>
      </c>
      <c r="Z865" s="88">
        <v>1</v>
      </c>
      <c r="AA865" s="96"/>
      <c r="AB865" s="57">
        <f t="shared" si="203"/>
        <v>350000</v>
      </c>
      <c r="AC865" s="87">
        <f>IF(AND(T865&gt;1,T865&lt;=200000000),'[26]Data Base PAKAI (INPUT)'!$E$24,IF(AND(T865&gt;200000000),'[26]Data Base PAKAI (INPUT)'!$M$24))</f>
        <v>4</v>
      </c>
      <c r="AD865" s="87">
        <f>IF(AND(T865&gt;1,T865&lt;=200000000),'[26]Data Base PAKAI (INPUT)'!$F$24,IF(AND(T865&gt;200000000,T865&lt;=1000000000),'[26]Data Base PAKAI (INPUT)'!$V$24,IF(AND(T865&gt;1000000000),'[26]Data Base PAKAI (INPUT)'!$Z$24)))</f>
        <v>1</v>
      </c>
      <c r="AE865" s="87">
        <f t="shared" si="204"/>
        <v>600000</v>
      </c>
      <c r="AF865" s="87">
        <f>IF(AND(T865&gt;1,T865&lt;=1000000000),'[26]Data Base PAKAI (INPUT)'!$E$25,IF(AND(T865&gt;1000000000,T865&lt;=5000000000),'[26]Data Base PAKAI (INPUT)'!$Y$25,IF(AND(T865&gt;5000000000,T865&lt;=10000000000),'[26]Data Base PAKAI (INPUT)'!$AG$25)))</f>
        <v>3</v>
      </c>
      <c r="AG865" s="87">
        <f>IF(AND(T865&gt;1,T865&lt;=100000000),'[26]Data Base PAKAI (INPUT)'!$F$25,IF(AND(T865&gt;100000000,T865&lt;=200000000),'[26]Data Base PAKAI (INPUT)'!$J$25,IF(AND(T865&gt;200000000,T865&lt;=250000000),'[26]Data Base PAKAI (INPUT)'!$N$25,IF(AND(T865&gt;250000000,T865&lt;=500000000),'[26]Data Base PAKAI (INPUT)'!$R$25,IF(AND(T865&gt;500000000,T865&lt;=1000000000),'[26]Data Base PAKAI (INPUT)'!$V$25,IF(AND(T865&gt;1000000000,T865&lt;=2500000000),'[26]Data Base PAKAI (INPUT)'!$Z$25,IF(AND(T865&gt;2500000000,T865&lt;=5000000000),'[26]Data Base PAKAI (INPUT)'!$AD$25,IF(AND(T865&gt;5000000000,T865&lt;=10000000000),'[26]Data Base PAKAI (INPUT)'!AH2370))))))))</f>
        <v>3</v>
      </c>
      <c r="AH865" s="87">
        <f t="shared" si="205"/>
        <v>1350000</v>
      </c>
      <c r="AI865" s="87">
        <f t="shared" si="206"/>
        <v>4000000</v>
      </c>
      <c r="AJ865" s="99">
        <f t="shared" si="207"/>
        <v>4000000</v>
      </c>
      <c r="AK865" s="57"/>
      <c r="AL865" s="57">
        <f t="shared" si="208"/>
        <v>89700000</v>
      </c>
    </row>
    <row r="866" spans="1:38" ht="43.5" thickBot="1" x14ac:dyDescent="0.3">
      <c r="A866" s="90"/>
      <c r="B866" s="90"/>
      <c r="C866" s="90"/>
      <c r="D866" s="90"/>
      <c r="E866" s="90"/>
      <c r="F866" s="90"/>
      <c r="G866" s="91"/>
      <c r="H866" s="91"/>
      <c r="I866" s="92"/>
      <c r="J866" s="151" t="s">
        <v>1412</v>
      </c>
      <c r="K866" s="92" t="s">
        <v>1602</v>
      </c>
      <c r="L866" s="92" t="e">
        <f>INDEX('[26]GELONDONGAN BM POKIR'!$D:$D,MATCH('KEGIATAN DBMSDA 2022'!K866,'[26]GELONDONGAN BM POKIR'!$D:$D,0))</f>
        <v>#N/A</v>
      </c>
      <c r="M866" s="92" t="str">
        <f t="shared" si="201"/>
        <v>Peningkatan Jalan Jalan Raya Margahayu RW 15, Kota Bekasi</v>
      </c>
      <c r="N866" s="92" t="e">
        <f>INDEX([26]!BARU_1[KELURAHAN],MATCH('KEGIATAN DBMSDA 2022'!K866,[26]!BARU_1[JUDUL],0))</f>
        <v>#REF!</v>
      </c>
      <c r="O866" s="93" t="s">
        <v>264</v>
      </c>
      <c r="P866" s="127" t="s">
        <v>239</v>
      </c>
      <c r="Q866" s="94" t="e">
        <f>#REF!&amp;" "&amp;#REF!</f>
        <v>#REF!</v>
      </c>
      <c r="R866" s="95" t="s">
        <v>66</v>
      </c>
      <c r="S866" s="57"/>
      <c r="T866" s="57">
        <f t="shared" si="209"/>
        <v>100000000</v>
      </c>
      <c r="U866" s="96" t="str">
        <f t="shared" si="202"/>
        <v>PL</v>
      </c>
      <c r="V866" s="57">
        <v>100000000</v>
      </c>
      <c r="W866" s="128" t="s">
        <v>739</v>
      </c>
      <c r="X866" s="129" t="s">
        <v>162</v>
      </c>
      <c r="Y866" s="96" t="s">
        <v>139</v>
      </c>
      <c r="Z866" s="88">
        <v>1</v>
      </c>
      <c r="AA866" s="96"/>
      <c r="AB866" s="57">
        <f t="shared" si="203"/>
        <v>350000</v>
      </c>
      <c r="AC866" s="87">
        <f>IF(AND(T866&gt;1,T866&lt;=200000000),'[26]Data Base PAKAI (INPUT)'!$E$24,IF(AND(T866&gt;200000000),'[26]Data Base PAKAI (INPUT)'!$M$24))</f>
        <v>4</v>
      </c>
      <c r="AD866" s="87">
        <f>IF(AND(T866&gt;1,T866&lt;=200000000),'[26]Data Base PAKAI (INPUT)'!$F$24,IF(AND(T866&gt;200000000,T866&lt;=1000000000),'[26]Data Base PAKAI (INPUT)'!$V$24,IF(AND(T866&gt;1000000000),'[26]Data Base PAKAI (INPUT)'!$Z$24)))</f>
        <v>1</v>
      </c>
      <c r="AE866" s="87">
        <f t="shared" si="204"/>
        <v>600000</v>
      </c>
      <c r="AF866" s="87">
        <f>IF(AND(T866&gt;1,T866&lt;=1000000000),'[26]Data Base PAKAI (INPUT)'!$E$25,IF(AND(T866&gt;1000000000,T866&lt;=5000000000),'[26]Data Base PAKAI (INPUT)'!$Y$25,IF(AND(T866&gt;5000000000,T866&lt;=10000000000),'[26]Data Base PAKAI (INPUT)'!$AG$25)))</f>
        <v>3</v>
      </c>
      <c r="AG866" s="87">
        <f>IF(AND(T866&gt;1,T866&lt;=100000000),'[26]Data Base PAKAI (INPUT)'!$F$25,IF(AND(T866&gt;100000000,T866&lt;=200000000),'[26]Data Base PAKAI (INPUT)'!$J$25,IF(AND(T866&gt;200000000,T866&lt;=250000000),'[26]Data Base PAKAI (INPUT)'!$N$25,IF(AND(T866&gt;250000000,T866&lt;=500000000),'[26]Data Base PAKAI (INPUT)'!$R$25,IF(AND(T866&gt;500000000,T866&lt;=1000000000),'[26]Data Base PAKAI (INPUT)'!$V$25,IF(AND(T866&gt;1000000000,T866&lt;=2500000000),'[26]Data Base PAKAI (INPUT)'!$Z$25,IF(AND(T866&gt;2500000000,T866&lt;=5000000000),'[26]Data Base PAKAI (INPUT)'!$AD$25,IF(AND(T866&gt;5000000000,T866&lt;=10000000000),'[26]Data Base PAKAI (INPUT)'!AH2371))))))))</f>
        <v>3</v>
      </c>
      <c r="AH866" s="87">
        <f t="shared" si="205"/>
        <v>1350000</v>
      </c>
      <c r="AI866" s="87">
        <f t="shared" si="206"/>
        <v>4000000</v>
      </c>
      <c r="AJ866" s="99">
        <f t="shared" si="207"/>
        <v>4000000</v>
      </c>
      <c r="AK866" s="57"/>
      <c r="AL866" s="57">
        <f t="shared" si="208"/>
        <v>89700000</v>
      </c>
    </row>
    <row r="867" spans="1:38" ht="43.5" thickBot="1" x14ac:dyDescent="0.3">
      <c r="A867" s="90"/>
      <c r="B867" s="90"/>
      <c r="C867" s="90"/>
      <c r="D867" s="90"/>
      <c r="E867" s="90"/>
      <c r="F867" s="90"/>
      <c r="G867" s="91"/>
      <c r="H867" s="91"/>
      <c r="I867" s="92"/>
      <c r="J867" s="151" t="s">
        <v>1412</v>
      </c>
      <c r="K867" s="92" t="s">
        <v>1603</v>
      </c>
      <c r="L867" s="92" t="e">
        <f>INDEX('[26]GELONDONGAN BM POKIR'!$D:$D,MATCH('KEGIATAN DBMSDA 2022'!K867,'[26]GELONDONGAN BM POKIR'!$D:$D,0))</f>
        <v>#N/A</v>
      </c>
      <c r="M867" s="92" t="str">
        <f t="shared" si="201"/>
        <v>Peningkatan Jalan RW 04 Kel. Bojong Rawalumbu, Kota Bekasi</v>
      </c>
      <c r="N867" s="92" t="e">
        <f>INDEX([26]!BARU_1[KELURAHAN],MATCH('KEGIATAN DBMSDA 2022'!K867,[26]!BARU_1[JUDUL],0))</f>
        <v>#REF!</v>
      </c>
      <c r="O867" s="93" t="s">
        <v>735</v>
      </c>
      <c r="P867" s="127" t="s">
        <v>229</v>
      </c>
      <c r="Q867" s="94" t="e">
        <f>#REF!&amp;" "&amp;#REF!</f>
        <v>#REF!</v>
      </c>
      <c r="R867" s="95" t="s">
        <v>66</v>
      </c>
      <c r="S867" s="57"/>
      <c r="T867" s="57">
        <f t="shared" si="209"/>
        <v>100000000</v>
      </c>
      <c r="U867" s="96" t="str">
        <f t="shared" si="202"/>
        <v>PL</v>
      </c>
      <c r="V867" s="57">
        <v>100000000</v>
      </c>
      <c r="W867" s="128" t="s">
        <v>194</v>
      </c>
      <c r="X867" s="129" t="s">
        <v>162</v>
      </c>
      <c r="Y867" s="96" t="s">
        <v>139</v>
      </c>
      <c r="Z867" s="88">
        <v>1</v>
      </c>
      <c r="AA867" s="96"/>
      <c r="AB867" s="57">
        <f t="shared" si="203"/>
        <v>350000</v>
      </c>
      <c r="AC867" s="87">
        <f>IF(AND(T867&gt;1,T867&lt;=200000000),'[26]Data Base PAKAI (INPUT)'!$E$24,IF(AND(T867&gt;200000000),'[26]Data Base PAKAI (INPUT)'!$M$24))</f>
        <v>4</v>
      </c>
      <c r="AD867" s="87">
        <f>IF(AND(T867&gt;1,T867&lt;=200000000),'[26]Data Base PAKAI (INPUT)'!$F$24,IF(AND(T867&gt;200000000,T867&lt;=1000000000),'[26]Data Base PAKAI (INPUT)'!$V$24,IF(AND(T867&gt;1000000000),'[26]Data Base PAKAI (INPUT)'!$Z$24)))</f>
        <v>1</v>
      </c>
      <c r="AE867" s="87">
        <f t="shared" si="204"/>
        <v>600000</v>
      </c>
      <c r="AF867" s="87">
        <f>IF(AND(T867&gt;1,T867&lt;=1000000000),'[26]Data Base PAKAI (INPUT)'!$E$25,IF(AND(T867&gt;1000000000,T867&lt;=5000000000),'[26]Data Base PAKAI (INPUT)'!$Y$25,IF(AND(T867&gt;5000000000,T867&lt;=10000000000),'[26]Data Base PAKAI (INPUT)'!$AG$25)))</f>
        <v>3</v>
      </c>
      <c r="AG867" s="87">
        <f>IF(AND(T867&gt;1,T867&lt;=100000000),'[26]Data Base PAKAI (INPUT)'!$F$25,IF(AND(T867&gt;100000000,T867&lt;=200000000),'[26]Data Base PAKAI (INPUT)'!$J$25,IF(AND(T867&gt;200000000,T867&lt;=250000000),'[26]Data Base PAKAI (INPUT)'!$N$25,IF(AND(T867&gt;250000000,T867&lt;=500000000),'[26]Data Base PAKAI (INPUT)'!$R$25,IF(AND(T867&gt;500000000,T867&lt;=1000000000),'[26]Data Base PAKAI (INPUT)'!$V$25,IF(AND(T867&gt;1000000000,T867&lt;=2500000000),'[26]Data Base PAKAI (INPUT)'!$Z$25,IF(AND(T867&gt;2500000000,T867&lt;=5000000000),'[26]Data Base PAKAI (INPUT)'!$AD$25,IF(AND(T867&gt;5000000000,T867&lt;=10000000000),'[26]Data Base PAKAI (INPUT)'!AH2372))))))))</f>
        <v>3</v>
      </c>
      <c r="AH867" s="87">
        <f t="shared" si="205"/>
        <v>1350000</v>
      </c>
      <c r="AI867" s="87">
        <f t="shared" si="206"/>
        <v>4000000</v>
      </c>
      <c r="AJ867" s="99">
        <f t="shared" si="207"/>
        <v>4000000</v>
      </c>
      <c r="AK867" s="57"/>
      <c r="AL867" s="57">
        <f t="shared" si="208"/>
        <v>89700000</v>
      </c>
    </row>
    <row r="868" spans="1:38" ht="43.5" thickBot="1" x14ac:dyDescent="0.3">
      <c r="A868" s="90"/>
      <c r="B868" s="90"/>
      <c r="C868" s="90"/>
      <c r="D868" s="90"/>
      <c r="E868" s="90"/>
      <c r="F868" s="90"/>
      <c r="G868" s="91"/>
      <c r="H868" s="91"/>
      <c r="I868" s="92"/>
      <c r="J868" s="151" t="s">
        <v>1412</v>
      </c>
      <c r="K868" s="92" t="s">
        <v>1604</v>
      </c>
      <c r="L868" s="92" t="e">
        <f>INDEX('[26]GELONDONGAN BM POKIR'!$D:$D,MATCH('KEGIATAN DBMSDA 2022'!K868,'[26]GELONDONGAN BM POKIR'!$D:$D,0))</f>
        <v>#N/A</v>
      </c>
      <c r="M868" s="92" t="str">
        <f t="shared" si="201"/>
        <v>Peningkatan Jalan Blok L8 RT 02 RW 17 Harapan Baru, Kota Bekasi</v>
      </c>
      <c r="N868" s="92" t="e">
        <f>INDEX([26]!BARU_1[KELURAHAN],MATCH('KEGIATAN DBMSDA 2022'!K868,[26]!BARU_1[JUDUL],0))</f>
        <v>#REF!</v>
      </c>
      <c r="O868" s="93" t="s">
        <v>201</v>
      </c>
      <c r="P868" s="127" t="s">
        <v>229</v>
      </c>
      <c r="Q868" s="94" t="e">
        <f>#REF!&amp;" "&amp;#REF!</f>
        <v>#REF!</v>
      </c>
      <c r="R868" s="95" t="s">
        <v>66</v>
      </c>
      <c r="S868" s="57"/>
      <c r="T868" s="57">
        <f t="shared" si="209"/>
        <v>200000000</v>
      </c>
      <c r="U868" s="96" t="str">
        <f t="shared" si="202"/>
        <v>PL</v>
      </c>
      <c r="V868" s="57">
        <v>200000000</v>
      </c>
      <c r="W868" s="128" t="s">
        <v>782</v>
      </c>
      <c r="X868" s="129" t="s">
        <v>162</v>
      </c>
      <c r="Y868" s="96" t="s">
        <v>139</v>
      </c>
      <c r="Z868" s="88">
        <v>1</v>
      </c>
      <c r="AA868" s="96"/>
      <c r="AB868" s="57">
        <f t="shared" si="203"/>
        <v>350000</v>
      </c>
      <c r="AC868" s="87">
        <f>IF(AND(T868&gt;1,T868&lt;=200000000),'[26]Data Base PAKAI (INPUT)'!$E$24,IF(AND(T868&gt;200000000),'[26]Data Base PAKAI (INPUT)'!$M$24))</f>
        <v>4</v>
      </c>
      <c r="AD868" s="87">
        <f>IF(AND(T868&gt;1,T868&lt;=200000000),'[26]Data Base PAKAI (INPUT)'!$F$24,IF(AND(T868&gt;200000000,T868&lt;=1000000000),'[26]Data Base PAKAI (INPUT)'!$V$24,IF(AND(T868&gt;1000000000),'[26]Data Base PAKAI (INPUT)'!$Z$24)))</f>
        <v>1</v>
      </c>
      <c r="AE868" s="87">
        <f t="shared" si="204"/>
        <v>600000</v>
      </c>
      <c r="AF868" s="87">
        <f>IF(AND(T868&gt;1,T868&lt;=1000000000),'[26]Data Base PAKAI (INPUT)'!$E$25,IF(AND(T868&gt;1000000000,T868&lt;=5000000000),'[26]Data Base PAKAI (INPUT)'!$Y$25,IF(AND(T868&gt;5000000000,T868&lt;=10000000000),'[26]Data Base PAKAI (INPUT)'!$AG$25)))</f>
        <v>3</v>
      </c>
      <c r="AG868" s="87">
        <f>IF(AND(T868&gt;1,T868&lt;=100000000),'[26]Data Base PAKAI (INPUT)'!$F$25,IF(AND(T868&gt;100000000,T868&lt;=200000000),'[26]Data Base PAKAI (INPUT)'!$J$25,IF(AND(T868&gt;200000000,T868&lt;=250000000),'[26]Data Base PAKAI (INPUT)'!$N$25,IF(AND(T868&gt;250000000,T868&lt;=500000000),'[26]Data Base PAKAI (INPUT)'!$R$25,IF(AND(T868&gt;500000000,T868&lt;=1000000000),'[26]Data Base PAKAI (INPUT)'!$V$25,IF(AND(T868&gt;1000000000,T868&lt;=2500000000),'[26]Data Base PAKAI (INPUT)'!$Z$25,IF(AND(T868&gt;2500000000,T868&lt;=5000000000),'[26]Data Base PAKAI (INPUT)'!$AD$25,IF(AND(T868&gt;5000000000,T868&lt;=10000000000),'[26]Data Base PAKAI (INPUT)'!AH2373))))))))</f>
        <v>4</v>
      </c>
      <c r="AH868" s="87">
        <f t="shared" si="205"/>
        <v>1800000</v>
      </c>
      <c r="AI868" s="87">
        <f t="shared" si="206"/>
        <v>8000000</v>
      </c>
      <c r="AJ868" s="99">
        <f t="shared" si="207"/>
        <v>8000000</v>
      </c>
      <c r="AK868" s="57"/>
      <c r="AL868" s="57">
        <f t="shared" si="208"/>
        <v>181250000</v>
      </c>
    </row>
    <row r="869" spans="1:38" ht="43.5" thickBot="1" x14ac:dyDescent="0.3">
      <c r="A869" s="90"/>
      <c r="B869" s="90"/>
      <c r="C869" s="90"/>
      <c r="D869" s="90"/>
      <c r="E869" s="90"/>
      <c r="F869" s="90"/>
      <c r="G869" s="91"/>
      <c r="H869" s="91"/>
      <c r="I869" s="92"/>
      <c r="J869" s="151" t="s">
        <v>1412</v>
      </c>
      <c r="K869" s="92" t="s">
        <v>1605</v>
      </c>
      <c r="L869" s="92" t="e">
        <f>INDEX('[26]GELONDONGAN BM POKIR'!$D:$D,MATCH('KEGIATAN DBMSDA 2022'!K869,'[26]GELONDONGAN BM POKIR'!$D:$D,0))</f>
        <v>#N/A</v>
      </c>
      <c r="M869" s="92" t="str">
        <f t="shared" si="201"/>
        <v>Peningkatan Jalan Jalan RT 07 RW 1X Depan Rumah Ibu Hj. Masrifah Harapan Jaya, Kota Bekasi</v>
      </c>
      <c r="N869" s="92" t="e">
        <f>INDEX([26]!BARU_1[KELURAHAN],MATCH('KEGIATAN DBMSDA 2022'!K869,[26]!BARU_1[JUDUL],0))</f>
        <v>#REF!</v>
      </c>
      <c r="O869" s="93" t="s">
        <v>201</v>
      </c>
      <c r="P869" s="127" t="s">
        <v>289</v>
      </c>
      <c r="Q869" s="94" t="e">
        <f>#REF!&amp;" "&amp;#REF!</f>
        <v>#REF!</v>
      </c>
      <c r="R869" s="95" t="s">
        <v>66</v>
      </c>
      <c r="S869" s="57"/>
      <c r="T869" s="57">
        <f t="shared" si="209"/>
        <v>75000000</v>
      </c>
      <c r="U869" s="96" t="str">
        <f t="shared" si="202"/>
        <v>PL</v>
      </c>
      <c r="V869" s="57">
        <v>75000000</v>
      </c>
      <c r="W869" s="128" t="s">
        <v>782</v>
      </c>
      <c r="X869" s="129" t="s">
        <v>162</v>
      </c>
      <c r="Y869" s="96" t="s">
        <v>139</v>
      </c>
      <c r="Z869" s="88">
        <v>1</v>
      </c>
      <c r="AA869" s="96"/>
      <c r="AB869" s="57">
        <f t="shared" si="203"/>
        <v>350000</v>
      </c>
      <c r="AC869" s="87">
        <f>IF(AND(T869&gt;1,T869&lt;=200000000),'[26]Data Base PAKAI (INPUT)'!$E$24,IF(AND(T869&gt;200000000),'[26]Data Base PAKAI (INPUT)'!$M$24))</f>
        <v>4</v>
      </c>
      <c r="AD869" s="87">
        <f>IF(AND(T869&gt;1,T869&lt;=200000000),'[26]Data Base PAKAI (INPUT)'!$F$24,IF(AND(T869&gt;200000000,T869&lt;=1000000000),'[26]Data Base PAKAI (INPUT)'!$V$24,IF(AND(T869&gt;1000000000),'[26]Data Base PAKAI (INPUT)'!$Z$24)))</f>
        <v>1</v>
      </c>
      <c r="AE869" s="87">
        <f t="shared" si="204"/>
        <v>600000</v>
      </c>
      <c r="AF869" s="87">
        <f>IF(AND(T869&gt;1,T869&lt;=1000000000),'[26]Data Base PAKAI (INPUT)'!$E$25,IF(AND(T869&gt;1000000000,T869&lt;=5000000000),'[26]Data Base PAKAI (INPUT)'!$Y$25,IF(AND(T869&gt;5000000000,T869&lt;=10000000000),'[26]Data Base PAKAI (INPUT)'!$AG$25)))</f>
        <v>3</v>
      </c>
      <c r="AG869" s="87">
        <f>IF(AND(T869&gt;1,T869&lt;=100000000),'[26]Data Base PAKAI (INPUT)'!$F$25,IF(AND(T869&gt;100000000,T869&lt;=200000000),'[26]Data Base PAKAI (INPUT)'!$J$25,IF(AND(T869&gt;200000000,T869&lt;=250000000),'[26]Data Base PAKAI (INPUT)'!$N$25,IF(AND(T869&gt;250000000,T869&lt;=500000000),'[26]Data Base PAKAI (INPUT)'!$R$25,IF(AND(T869&gt;500000000,T869&lt;=1000000000),'[26]Data Base PAKAI (INPUT)'!$V$25,IF(AND(T869&gt;1000000000,T869&lt;=2500000000),'[26]Data Base PAKAI (INPUT)'!$Z$25,IF(AND(T869&gt;2500000000,T869&lt;=5000000000),'[26]Data Base PAKAI (INPUT)'!$AD$25,IF(AND(T869&gt;5000000000,T869&lt;=10000000000),'[26]Data Base PAKAI (INPUT)'!AH2374))))))))</f>
        <v>3</v>
      </c>
      <c r="AH869" s="87">
        <f t="shared" si="205"/>
        <v>1350000</v>
      </c>
      <c r="AI869" s="87">
        <f t="shared" si="206"/>
        <v>3000000</v>
      </c>
      <c r="AJ869" s="99">
        <f t="shared" si="207"/>
        <v>3000000</v>
      </c>
      <c r="AK869" s="57"/>
      <c r="AL869" s="57">
        <f t="shared" si="208"/>
        <v>66700000</v>
      </c>
    </row>
    <row r="870" spans="1:38" ht="43.5" thickBot="1" x14ac:dyDescent="0.3">
      <c r="A870" s="90"/>
      <c r="B870" s="90"/>
      <c r="C870" s="90"/>
      <c r="D870" s="90"/>
      <c r="E870" s="90"/>
      <c r="F870" s="90"/>
      <c r="G870" s="91"/>
      <c r="H870" s="91"/>
      <c r="I870" s="92"/>
      <c r="J870" s="151" t="s">
        <v>1412</v>
      </c>
      <c r="K870" s="92" t="s">
        <v>1606</v>
      </c>
      <c r="L870" s="92" t="e">
        <f>INDEX('[26]GELONDONGAN BM POKIR'!$D:$D,MATCH('KEGIATAN DBMSDA 2022'!K870,'[26]GELONDONGAN BM POKIR'!$D:$D,0))</f>
        <v>#N/A</v>
      </c>
      <c r="M870" s="92" t="str">
        <f t="shared" si="201"/>
        <v>Peningkatan Jalan Permata Bunda II RT 011 RW 017 Perum Permata Hijau, Kota Bekasi</v>
      </c>
      <c r="N870" s="92" t="e">
        <f>INDEX([26]!BARU_1[KELURAHAN],MATCH('KEGIATAN DBMSDA 2022'!K870,[26]!BARU_1[JUDUL],0))</f>
        <v>#REF!</v>
      </c>
      <c r="O870" s="93" t="s">
        <v>201</v>
      </c>
      <c r="P870" s="127" t="s">
        <v>229</v>
      </c>
      <c r="Q870" s="94" t="e">
        <f>#REF!&amp;" "&amp;#REF!</f>
        <v>#REF!</v>
      </c>
      <c r="R870" s="95" t="s">
        <v>66</v>
      </c>
      <c r="S870" s="57"/>
      <c r="T870" s="57">
        <f t="shared" si="209"/>
        <v>100000000</v>
      </c>
      <c r="U870" s="96" t="str">
        <f t="shared" si="202"/>
        <v>PL</v>
      </c>
      <c r="V870" s="57">
        <v>100000000</v>
      </c>
      <c r="W870" s="128" t="s">
        <v>782</v>
      </c>
      <c r="X870" s="129" t="s">
        <v>162</v>
      </c>
      <c r="Y870" s="96" t="s">
        <v>139</v>
      </c>
      <c r="Z870" s="88">
        <v>1</v>
      </c>
      <c r="AA870" s="96"/>
      <c r="AB870" s="57">
        <f t="shared" si="203"/>
        <v>350000</v>
      </c>
      <c r="AC870" s="87">
        <f>IF(AND(T870&gt;1,T870&lt;=200000000),'[26]Data Base PAKAI (INPUT)'!$E$24,IF(AND(T870&gt;200000000),'[26]Data Base PAKAI (INPUT)'!$M$24))</f>
        <v>4</v>
      </c>
      <c r="AD870" s="87">
        <f>IF(AND(T870&gt;1,T870&lt;=200000000),'[26]Data Base PAKAI (INPUT)'!$F$24,IF(AND(T870&gt;200000000,T870&lt;=1000000000),'[26]Data Base PAKAI (INPUT)'!$V$24,IF(AND(T870&gt;1000000000),'[26]Data Base PAKAI (INPUT)'!$Z$24)))</f>
        <v>1</v>
      </c>
      <c r="AE870" s="87">
        <f t="shared" si="204"/>
        <v>600000</v>
      </c>
      <c r="AF870" s="87">
        <f>IF(AND(T870&gt;1,T870&lt;=1000000000),'[26]Data Base PAKAI (INPUT)'!$E$25,IF(AND(T870&gt;1000000000,T870&lt;=5000000000),'[26]Data Base PAKAI (INPUT)'!$Y$25,IF(AND(T870&gt;5000000000,T870&lt;=10000000000),'[26]Data Base PAKAI (INPUT)'!$AG$25)))</f>
        <v>3</v>
      </c>
      <c r="AG870" s="87">
        <f>IF(AND(T870&gt;1,T870&lt;=100000000),'[26]Data Base PAKAI (INPUT)'!$F$25,IF(AND(T870&gt;100000000,T870&lt;=200000000),'[26]Data Base PAKAI (INPUT)'!$J$25,IF(AND(T870&gt;200000000,T870&lt;=250000000),'[26]Data Base PAKAI (INPUT)'!$N$25,IF(AND(T870&gt;250000000,T870&lt;=500000000),'[26]Data Base PAKAI (INPUT)'!$R$25,IF(AND(T870&gt;500000000,T870&lt;=1000000000),'[26]Data Base PAKAI (INPUT)'!$V$25,IF(AND(T870&gt;1000000000,T870&lt;=2500000000),'[26]Data Base PAKAI (INPUT)'!$Z$25,IF(AND(T870&gt;2500000000,T870&lt;=5000000000),'[26]Data Base PAKAI (INPUT)'!$AD$25,IF(AND(T870&gt;5000000000,T870&lt;=10000000000),'[26]Data Base PAKAI (INPUT)'!AH2375))))))))</f>
        <v>3</v>
      </c>
      <c r="AH870" s="87">
        <f t="shared" si="205"/>
        <v>1350000</v>
      </c>
      <c r="AI870" s="87">
        <f t="shared" si="206"/>
        <v>4000000</v>
      </c>
      <c r="AJ870" s="99">
        <f t="shared" si="207"/>
        <v>4000000</v>
      </c>
      <c r="AK870" s="57"/>
      <c r="AL870" s="57">
        <f t="shared" si="208"/>
        <v>89700000</v>
      </c>
    </row>
    <row r="871" spans="1:38" ht="43.5" thickBot="1" x14ac:dyDescent="0.3">
      <c r="A871" s="90"/>
      <c r="B871" s="90"/>
      <c r="C871" s="90"/>
      <c r="D871" s="90"/>
      <c r="E871" s="90"/>
      <c r="F871" s="90"/>
      <c r="G871" s="91"/>
      <c r="H871" s="91"/>
      <c r="I871" s="92"/>
      <c r="J871" s="151" t="s">
        <v>1412</v>
      </c>
      <c r="K871" s="92" t="s">
        <v>1607</v>
      </c>
      <c r="L871" s="92" t="e">
        <f>INDEX('[26]GELONDONGAN BM POKIR'!$D:$D,MATCH('KEGIATAN DBMSDA 2022'!K871,'[26]GELONDONGAN BM POKIR'!$D:$D,0))</f>
        <v>#N/A</v>
      </c>
      <c r="M871" s="92" t="str">
        <f t="shared" si="201"/>
        <v>Peningkatan Jalan Jalan  RT 03 , RT 04 , RT 05 Area Musholla Darussalam RW 36  Perum Villa Indah Permai, Kota Bekasi</v>
      </c>
      <c r="N871" s="92" t="e">
        <f>INDEX([26]!BARU_1[KELURAHAN],MATCH('KEGIATAN DBMSDA 2022'!K871,[26]!BARU_1[JUDUL],0))</f>
        <v>#REF!</v>
      </c>
      <c r="O871" s="93" t="s">
        <v>201</v>
      </c>
      <c r="P871" s="127" t="s">
        <v>289</v>
      </c>
      <c r="Q871" s="94" t="e">
        <f>#REF!&amp;" "&amp;#REF!</f>
        <v>#REF!</v>
      </c>
      <c r="R871" s="95" t="s">
        <v>66</v>
      </c>
      <c r="S871" s="57"/>
      <c r="T871" s="57">
        <f t="shared" si="209"/>
        <v>150000000</v>
      </c>
      <c r="U871" s="96" t="str">
        <f t="shared" si="202"/>
        <v>PL</v>
      </c>
      <c r="V871" s="57">
        <v>150000000</v>
      </c>
      <c r="W871" s="128" t="s">
        <v>782</v>
      </c>
      <c r="X871" s="129" t="s">
        <v>162</v>
      </c>
      <c r="Y871" s="96" t="s">
        <v>139</v>
      </c>
      <c r="Z871" s="88">
        <v>1</v>
      </c>
      <c r="AA871" s="96"/>
      <c r="AB871" s="57">
        <f t="shared" si="203"/>
        <v>350000</v>
      </c>
      <c r="AC871" s="87">
        <f>IF(AND(T871&gt;1,T871&lt;=200000000),'[26]Data Base PAKAI (INPUT)'!$E$24,IF(AND(T871&gt;200000000),'[26]Data Base PAKAI (INPUT)'!$M$24))</f>
        <v>4</v>
      </c>
      <c r="AD871" s="87">
        <f>IF(AND(T871&gt;1,T871&lt;=200000000),'[26]Data Base PAKAI (INPUT)'!$F$24,IF(AND(T871&gt;200000000,T871&lt;=1000000000),'[26]Data Base PAKAI (INPUT)'!$V$24,IF(AND(T871&gt;1000000000),'[26]Data Base PAKAI (INPUT)'!$Z$24)))</f>
        <v>1</v>
      </c>
      <c r="AE871" s="87">
        <f t="shared" si="204"/>
        <v>600000</v>
      </c>
      <c r="AF871" s="87">
        <f>IF(AND(T871&gt;1,T871&lt;=1000000000),'[26]Data Base PAKAI (INPUT)'!$E$25,IF(AND(T871&gt;1000000000,T871&lt;=5000000000),'[26]Data Base PAKAI (INPUT)'!$Y$25,IF(AND(T871&gt;5000000000,T871&lt;=10000000000),'[26]Data Base PAKAI (INPUT)'!$AG$25)))</f>
        <v>3</v>
      </c>
      <c r="AG871" s="87">
        <f>IF(AND(T871&gt;1,T871&lt;=100000000),'[26]Data Base PAKAI (INPUT)'!$F$25,IF(AND(T871&gt;100000000,T871&lt;=200000000),'[26]Data Base PAKAI (INPUT)'!$J$25,IF(AND(T871&gt;200000000,T871&lt;=250000000),'[26]Data Base PAKAI (INPUT)'!$N$25,IF(AND(T871&gt;250000000,T871&lt;=500000000),'[26]Data Base PAKAI (INPUT)'!$R$25,IF(AND(T871&gt;500000000,T871&lt;=1000000000),'[26]Data Base PAKAI (INPUT)'!$V$25,IF(AND(T871&gt;1000000000,T871&lt;=2500000000),'[26]Data Base PAKAI (INPUT)'!$Z$25,IF(AND(T871&gt;2500000000,T871&lt;=5000000000),'[26]Data Base PAKAI (INPUT)'!$AD$25,IF(AND(T871&gt;5000000000,T871&lt;=10000000000),'[26]Data Base PAKAI (INPUT)'!AH2376))))))))</f>
        <v>4</v>
      </c>
      <c r="AH871" s="87">
        <f t="shared" si="205"/>
        <v>1800000</v>
      </c>
      <c r="AI871" s="87">
        <f t="shared" si="206"/>
        <v>6000000</v>
      </c>
      <c r="AJ871" s="99">
        <f t="shared" si="207"/>
        <v>6000000</v>
      </c>
      <c r="AK871" s="57"/>
      <c r="AL871" s="57">
        <f t="shared" si="208"/>
        <v>135250000</v>
      </c>
    </row>
    <row r="872" spans="1:38" ht="43.5" thickBot="1" x14ac:dyDescent="0.3">
      <c r="A872" s="90"/>
      <c r="B872" s="90"/>
      <c r="C872" s="90"/>
      <c r="D872" s="90"/>
      <c r="E872" s="90"/>
      <c r="F872" s="90"/>
      <c r="G872" s="91"/>
      <c r="H872" s="91"/>
      <c r="I872" s="92"/>
      <c r="J872" s="151" t="s">
        <v>1412</v>
      </c>
      <c r="K872" s="92" t="s">
        <v>1608</v>
      </c>
      <c r="L872" s="92" t="e">
        <f>INDEX('[26]GELONDONGAN BM POKIR'!$D:$D,MATCH('KEGIATAN DBMSDA 2022'!K872,'[26]GELONDONGAN BM POKIR'!$D:$D,0))</f>
        <v>#N/A</v>
      </c>
      <c r="M872" s="92" t="str">
        <f t="shared" si="201"/>
        <v>Peningkatan Jalan Jalan Delima 4 RT 02 RW 06 Taman Wisma Asri, Kota Bekasi</v>
      </c>
      <c r="N872" s="92" t="e">
        <f>INDEX([26]!BARU_1[KELURAHAN],MATCH('KEGIATAN DBMSDA 2022'!K872,[26]!BARU_1[JUDUL],0))</f>
        <v>#REF!</v>
      </c>
      <c r="O872" s="93" t="s">
        <v>201</v>
      </c>
      <c r="P872" s="127" t="s">
        <v>289</v>
      </c>
      <c r="Q872" s="94" t="e">
        <f>#REF!&amp;" "&amp;#REF!</f>
        <v>#REF!</v>
      </c>
      <c r="R872" s="95" t="s">
        <v>66</v>
      </c>
      <c r="S872" s="57"/>
      <c r="T872" s="57">
        <f t="shared" si="209"/>
        <v>200000000</v>
      </c>
      <c r="U872" s="96" t="str">
        <f t="shared" si="202"/>
        <v>PL</v>
      </c>
      <c r="V872" s="57">
        <v>200000000</v>
      </c>
      <c r="W872" s="128" t="s">
        <v>782</v>
      </c>
      <c r="X872" s="129" t="s">
        <v>162</v>
      </c>
      <c r="Y872" s="96" t="s">
        <v>139</v>
      </c>
      <c r="Z872" s="88">
        <v>1</v>
      </c>
      <c r="AA872" s="96"/>
      <c r="AB872" s="57">
        <f t="shared" si="203"/>
        <v>350000</v>
      </c>
      <c r="AC872" s="87">
        <f>IF(AND(T872&gt;1,T872&lt;=200000000),'[26]Data Base PAKAI (INPUT)'!$E$24,IF(AND(T872&gt;200000000),'[26]Data Base PAKAI (INPUT)'!$M$24))</f>
        <v>4</v>
      </c>
      <c r="AD872" s="87">
        <f>IF(AND(T872&gt;1,T872&lt;=200000000),'[26]Data Base PAKAI (INPUT)'!$F$24,IF(AND(T872&gt;200000000,T872&lt;=1000000000),'[26]Data Base PAKAI (INPUT)'!$V$24,IF(AND(T872&gt;1000000000),'[26]Data Base PAKAI (INPUT)'!$Z$24)))</f>
        <v>1</v>
      </c>
      <c r="AE872" s="87">
        <f t="shared" si="204"/>
        <v>600000</v>
      </c>
      <c r="AF872" s="87">
        <f>IF(AND(T872&gt;1,T872&lt;=1000000000),'[26]Data Base PAKAI (INPUT)'!$E$25,IF(AND(T872&gt;1000000000,T872&lt;=5000000000),'[26]Data Base PAKAI (INPUT)'!$Y$25,IF(AND(T872&gt;5000000000,T872&lt;=10000000000),'[26]Data Base PAKAI (INPUT)'!$AG$25)))</f>
        <v>3</v>
      </c>
      <c r="AG872" s="87">
        <f>IF(AND(T872&gt;1,T872&lt;=100000000),'[26]Data Base PAKAI (INPUT)'!$F$25,IF(AND(T872&gt;100000000,T872&lt;=200000000),'[26]Data Base PAKAI (INPUT)'!$J$25,IF(AND(T872&gt;200000000,T872&lt;=250000000),'[26]Data Base PAKAI (INPUT)'!$N$25,IF(AND(T872&gt;250000000,T872&lt;=500000000),'[26]Data Base PAKAI (INPUT)'!$R$25,IF(AND(T872&gt;500000000,T872&lt;=1000000000),'[26]Data Base PAKAI (INPUT)'!$V$25,IF(AND(T872&gt;1000000000,T872&lt;=2500000000),'[26]Data Base PAKAI (INPUT)'!$Z$25,IF(AND(T872&gt;2500000000,T872&lt;=5000000000),'[26]Data Base PAKAI (INPUT)'!$AD$25,IF(AND(T872&gt;5000000000,T872&lt;=10000000000),'[26]Data Base PAKAI (INPUT)'!AH2377))))))))</f>
        <v>4</v>
      </c>
      <c r="AH872" s="87">
        <f t="shared" si="205"/>
        <v>1800000</v>
      </c>
      <c r="AI872" s="87">
        <f t="shared" si="206"/>
        <v>8000000</v>
      </c>
      <c r="AJ872" s="99">
        <f t="shared" si="207"/>
        <v>8000000</v>
      </c>
      <c r="AK872" s="57"/>
      <c r="AL872" s="57">
        <f t="shared" si="208"/>
        <v>181250000</v>
      </c>
    </row>
    <row r="873" spans="1:38" ht="43.5" thickBot="1" x14ac:dyDescent="0.3">
      <c r="A873" s="90"/>
      <c r="B873" s="90"/>
      <c r="C873" s="90"/>
      <c r="D873" s="90"/>
      <c r="E873" s="90"/>
      <c r="F873" s="90"/>
      <c r="G873" s="91"/>
      <c r="H873" s="91"/>
      <c r="I873" s="92"/>
      <c r="J873" s="151" t="s">
        <v>1412</v>
      </c>
      <c r="K873" s="92" t="s">
        <v>1609</v>
      </c>
      <c r="L873" s="92" t="e">
        <f>INDEX('[26]GELONDONGAN BM POKIR'!$D:$D,MATCH('KEGIATAN DBMSDA 2022'!K873,'[26]GELONDONGAN BM POKIR'!$D:$D,0))</f>
        <v>#N/A</v>
      </c>
      <c r="M873" s="92" t="str">
        <f t="shared" si="201"/>
        <v>Peningkatan Jalan Jalan Kelengkeng Blok i.5 No. 15 RT 13 sampai Blok i.5 No.26  RW 36 Perum Villa Indah Permai, Kota Bekasi</v>
      </c>
      <c r="N873" s="92" t="e">
        <f>INDEX([26]!BARU_1[KELURAHAN],MATCH('KEGIATAN DBMSDA 2022'!K873,[26]!BARU_1[JUDUL],0))</f>
        <v>#REF!</v>
      </c>
      <c r="O873" s="93" t="s">
        <v>201</v>
      </c>
      <c r="P873" s="127" t="s">
        <v>229</v>
      </c>
      <c r="Q873" s="94" t="e">
        <f>#REF!&amp;" "&amp;#REF!</f>
        <v>#REF!</v>
      </c>
      <c r="R873" s="95" t="s">
        <v>66</v>
      </c>
      <c r="S873" s="57"/>
      <c r="T873" s="57">
        <f t="shared" si="209"/>
        <v>70000000</v>
      </c>
      <c r="U873" s="96" t="str">
        <f t="shared" si="202"/>
        <v>PL</v>
      </c>
      <c r="V873" s="57">
        <v>70000000</v>
      </c>
      <c r="W873" s="128" t="s">
        <v>782</v>
      </c>
      <c r="X873" s="129" t="s">
        <v>162</v>
      </c>
      <c r="Y873" s="96" t="s">
        <v>139</v>
      </c>
      <c r="Z873" s="88">
        <v>1</v>
      </c>
      <c r="AA873" s="96"/>
      <c r="AB873" s="57">
        <f t="shared" si="203"/>
        <v>350000</v>
      </c>
      <c r="AC873" s="87">
        <f>IF(AND(T873&gt;1,T873&lt;=200000000),'[26]Data Base PAKAI (INPUT)'!$E$24,IF(AND(T873&gt;200000000),'[26]Data Base PAKAI (INPUT)'!$M$24))</f>
        <v>4</v>
      </c>
      <c r="AD873" s="87">
        <f>IF(AND(T873&gt;1,T873&lt;=200000000),'[26]Data Base PAKAI (INPUT)'!$F$24,IF(AND(T873&gt;200000000,T873&lt;=1000000000),'[26]Data Base PAKAI (INPUT)'!$V$24,IF(AND(T873&gt;1000000000),'[26]Data Base PAKAI (INPUT)'!$Z$24)))</f>
        <v>1</v>
      </c>
      <c r="AE873" s="87">
        <f t="shared" si="204"/>
        <v>600000</v>
      </c>
      <c r="AF873" s="87">
        <f>IF(AND(T873&gt;1,T873&lt;=1000000000),'[26]Data Base PAKAI (INPUT)'!$E$25,IF(AND(T873&gt;1000000000,T873&lt;=5000000000),'[26]Data Base PAKAI (INPUT)'!$Y$25,IF(AND(T873&gt;5000000000,T873&lt;=10000000000),'[26]Data Base PAKAI (INPUT)'!$AG$25)))</f>
        <v>3</v>
      </c>
      <c r="AG873" s="87">
        <f>IF(AND(T873&gt;1,T873&lt;=100000000),'[26]Data Base PAKAI (INPUT)'!$F$25,IF(AND(T873&gt;100000000,T873&lt;=200000000),'[26]Data Base PAKAI (INPUT)'!$J$25,IF(AND(T873&gt;200000000,T873&lt;=250000000),'[26]Data Base PAKAI (INPUT)'!$N$25,IF(AND(T873&gt;250000000,T873&lt;=500000000),'[26]Data Base PAKAI (INPUT)'!$R$25,IF(AND(T873&gt;500000000,T873&lt;=1000000000),'[26]Data Base PAKAI (INPUT)'!$V$25,IF(AND(T873&gt;1000000000,T873&lt;=2500000000),'[26]Data Base PAKAI (INPUT)'!$Z$25,IF(AND(T873&gt;2500000000,T873&lt;=5000000000),'[26]Data Base PAKAI (INPUT)'!$AD$25,IF(AND(T873&gt;5000000000,T873&lt;=10000000000),'[26]Data Base PAKAI (INPUT)'!AH2378))))))))</f>
        <v>3</v>
      </c>
      <c r="AH873" s="87">
        <f t="shared" si="205"/>
        <v>1350000</v>
      </c>
      <c r="AI873" s="87">
        <f t="shared" si="206"/>
        <v>2800000</v>
      </c>
      <c r="AJ873" s="99">
        <f t="shared" si="207"/>
        <v>2800000</v>
      </c>
      <c r="AK873" s="57"/>
      <c r="AL873" s="57">
        <f t="shared" si="208"/>
        <v>62100000</v>
      </c>
    </row>
    <row r="874" spans="1:38" ht="43.5" thickBot="1" x14ac:dyDescent="0.3">
      <c r="A874" s="90"/>
      <c r="B874" s="90"/>
      <c r="C874" s="90"/>
      <c r="D874" s="90"/>
      <c r="E874" s="90"/>
      <c r="F874" s="90"/>
      <c r="G874" s="91"/>
      <c r="H874" s="91"/>
      <c r="I874" s="92"/>
      <c r="J874" s="151" t="s">
        <v>1412</v>
      </c>
      <c r="K874" s="92" t="s">
        <v>1610</v>
      </c>
      <c r="L874" s="92" t="e">
        <f>INDEX('[26]GELONDONGAN BM POKIR'!$D:$D,MATCH('KEGIATAN DBMSDA 2022'!K874,'[26]GELONDONGAN BM POKIR'!$D:$D,0))</f>
        <v>#N/A</v>
      </c>
      <c r="M874" s="92" t="str">
        <f t="shared" si="201"/>
        <v>Peningkatan Jalan Jalan RT 11 RW 36 Perum Vila Indah Permai, Kota Bekasi</v>
      </c>
      <c r="N874" s="92" t="e">
        <f>INDEX([26]!BARU_1[KELURAHAN],MATCH('KEGIATAN DBMSDA 2022'!K874,[26]!BARU_1[JUDUL],0))</f>
        <v>#REF!</v>
      </c>
      <c r="O874" s="93" t="s">
        <v>201</v>
      </c>
      <c r="P874" s="127" t="s">
        <v>229</v>
      </c>
      <c r="Q874" s="94" t="e">
        <f>#REF!&amp;" "&amp;#REF!</f>
        <v>#REF!</v>
      </c>
      <c r="R874" s="95" t="s">
        <v>66</v>
      </c>
      <c r="S874" s="57"/>
      <c r="T874" s="57">
        <f t="shared" si="209"/>
        <v>200000000</v>
      </c>
      <c r="U874" s="96" t="str">
        <f t="shared" si="202"/>
        <v>PL</v>
      </c>
      <c r="V874" s="57">
        <v>200000000</v>
      </c>
      <c r="W874" s="128" t="s">
        <v>782</v>
      </c>
      <c r="X874" s="129" t="s">
        <v>162</v>
      </c>
      <c r="Y874" s="96" t="s">
        <v>139</v>
      </c>
      <c r="Z874" s="88">
        <v>1</v>
      </c>
      <c r="AA874" s="96"/>
      <c r="AB874" s="57">
        <f t="shared" si="203"/>
        <v>350000</v>
      </c>
      <c r="AC874" s="87">
        <f>IF(AND(T874&gt;1,T874&lt;=200000000),'[26]Data Base PAKAI (INPUT)'!$E$24,IF(AND(T874&gt;200000000),'[26]Data Base PAKAI (INPUT)'!$M$24))</f>
        <v>4</v>
      </c>
      <c r="AD874" s="87">
        <f>IF(AND(T874&gt;1,T874&lt;=200000000),'[26]Data Base PAKAI (INPUT)'!$F$24,IF(AND(T874&gt;200000000,T874&lt;=1000000000),'[26]Data Base PAKAI (INPUT)'!$V$24,IF(AND(T874&gt;1000000000),'[26]Data Base PAKAI (INPUT)'!$Z$24)))</f>
        <v>1</v>
      </c>
      <c r="AE874" s="87">
        <f t="shared" si="204"/>
        <v>600000</v>
      </c>
      <c r="AF874" s="87">
        <f>IF(AND(T874&gt;1,T874&lt;=1000000000),'[26]Data Base PAKAI (INPUT)'!$E$25,IF(AND(T874&gt;1000000000,T874&lt;=5000000000),'[26]Data Base PAKAI (INPUT)'!$Y$25,IF(AND(T874&gt;5000000000,T874&lt;=10000000000),'[26]Data Base PAKAI (INPUT)'!$AG$25)))</f>
        <v>3</v>
      </c>
      <c r="AG874" s="87">
        <f>IF(AND(T874&gt;1,T874&lt;=100000000),'[26]Data Base PAKAI (INPUT)'!$F$25,IF(AND(T874&gt;100000000,T874&lt;=200000000),'[26]Data Base PAKAI (INPUT)'!$J$25,IF(AND(T874&gt;200000000,T874&lt;=250000000),'[26]Data Base PAKAI (INPUT)'!$N$25,IF(AND(T874&gt;250000000,T874&lt;=500000000),'[26]Data Base PAKAI (INPUT)'!$R$25,IF(AND(T874&gt;500000000,T874&lt;=1000000000),'[26]Data Base PAKAI (INPUT)'!$V$25,IF(AND(T874&gt;1000000000,T874&lt;=2500000000),'[26]Data Base PAKAI (INPUT)'!$Z$25,IF(AND(T874&gt;2500000000,T874&lt;=5000000000),'[26]Data Base PAKAI (INPUT)'!$AD$25,IF(AND(T874&gt;5000000000,T874&lt;=10000000000),'[26]Data Base PAKAI (INPUT)'!AH2379))))))))</f>
        <v>4</v>
      </c>
      <c r="AH874" s="87">
        <f t="shared" si="205"/>
        <v>1800000</v>
      </c>
      <c r="AI874" s="87">
        <f t="shared" si="206"/>
        <v>8000000</v>
      </c>
      <c r="AJ874" s="99">
        <f t="shared" si="207"/>
        <v>8000000</v>
      </c>
      <c r="AK874" s="57"/>
      <c r="AL874" s="57">
        <f t="shared" si="208"/>
        <v>181250000</v>
      </c>
    </row>
    <row r="875" spans="1:38" ht="43.5" thickBot="1" x14ac:dyDescent="0.3">
      <c r="A875" s="90"/>
      <c r="B875" s="90"/>
      <c r="C875" s="90"/>
      <c r="D875" s="90"/>
      <c r="E875" s="90"/>
      <c r="F875" s="90"/>
      <c r="G875" s="91"/>
      <c r="H875" s="91"/>
      <c r="I875" s="92"/>
      <c r="J875" s="151" t="s">
        <v>1412</v>
      </c>
      <c r="K875" s="92" t="s">
        <v>1611</v>
      </c>
      <c r="L875" s="92" t="e">
        <f>INDEX('[26]GELONDONGAN BM POKIR'!$D:$D,MATCH('KEGIATAN DBMSDA 2022'!K875,'[26]GELONDONGAN BM POKIR'!$D:$D,0))</f>
        <v>#N/A</v>
      </c>
      <c r="M875" s="92" t="str">
        <f t="shared" si="201"/>
        <v>Peningkatan Jalan jl. Bulak Asri RW 23 Perum Wisma Asri RW 23 Teluk Pucung, Kota Bekasi</v>
      </c>
      <c r="N875" s="92" t="e">
        <f>INDEX([26]!BARU_1[KELURAHAN],MATCH('KEGIATAN DBMSDA 2022'!K875,[26]!BARU_1[JUDUL],0))</f>
        <v>#REF!</v>
      </c>
      <c r="O875" s="93" t="s">
        <v>201</v>
      </c>
      <c r="P875" s="127" t="s">
        <v>239</v>
      </c>
      <c r="Q875" s="94" t="e">
        <f>#REF!&amp;" "&amp;#REF!</f>
        <v>#REF!</v>
      </c>
      <c r="R875" s="95" t="s">
        <v>66</v>
      </c>
      <c r="S875" s="57"/>
      <c r="T875" s="57">
        <f t="shared" si="209"/>
        <v>50000000</v>
      </c>
      <c r="U875" s="96" t="str">
        <f t="shared" si="202"/>
        <v>PL</v>
      </c>
      <c r="V875" s="57">
        <v>50000000</v>
      </c>
      <c r="W875" s="128" t="s">
        <v>782</v>
      </c>
      <c r="X875" s="129" t="s">
        <v>162</v>
      </c>
      <c r="Y875" s="96" t="s">
        <v>139</v>
      </c>
      <c r="Z875" s="88">
        <v>1</v>
      </c>
      <c r="AA875" s="96"/>
      <c r="AB875" s="57">
        <f t="shared" si="203"/>
        <v>350000</v>
      </c>
      <c r="AC875" s="87">
        <f>IF(AND(T875&gt;1,T875&lt;=200000000),'[26]Data Base PAKAI (INPUT)'!$E$24,IF(AND(T875&gt;200000000),'[26]Data Base PAKAI (INPUT)'!$M$24))</f>
        <v>4</v>
      </c>
      <c r="AD875" s="87">
        <f>IF(AND(T875&gt;1,T875&lt;=200000000),'[26]Data Base PAKAI (INPUT)'!$F$24,IF(AND(T875&gt;200000000,T875&lt;=1000000000),'[26]Data Base PAKAI (INPUT)'!$V$24,IF(AND(T875&gt;1000000000),'[26]Data Base PAKAI (INPUT)'!$Z$24)))</f>
        <v>1</v>
      </c>
      <c r="AE875" s="87">
        <f t="shared" si="204"/>
        <v>600000</v>
      </c>
      <c r="AF875" s="87">
        <f>IF(AND(T875&gt;1,T875&lt;=1000000000),'[26]Data Base PAKAI (INPUT)'!$E$25,IF(AND(T875&gt;1000000000,T875&lt;=5000000000),'[26]Data Base PAKAI (INPUT)'!$Y$25,IF(AND(T875&gt;5000000000,T875&lt;=10000000000),'[26]Data Base PAKAI (INPUT)'!$AG$25)))</f>
        <v>3</v>
      </c>
      <c r="AG875" s="87">
        <f>IF(AND(T875&gt;1,T875&lt;=100000000),'[26]Data Base PAKAI (INPUT)'!$F$25,IF(AND(T875&gt;100000000,T875&lt;=200000000),'[26]Data Base PAKAI (INPUT)'!$J$25,IF(AND(T875&gt;200000000,T875&lt;=250000000),'[26]Data Base PAKAI (INPUT)'!$N$25,IF(AND(T875&gt;250000000,T875&lt;=500000000),'[26]Data Base PAKAI (INPUT)'!$R$25,IF(AND(T875&gt;500000000,T875&lt;=1000000000),'[26]Data Base PAKAI (INPUT)'!$V$25,IF(AND(T875&gt;1000000000,T875&lt;=2500000000),'[26]Data Base PAKAI (INPUT)'!$Z$25,IF(AND(T875&gt;2500000000,T875&lt;=5000000000),'[26]Data Base PAKAI (INPUT)'!$AD$25,IF(AND(T875&gt;5000000000,T875&lt;=10000000000),'[26]Data Base PAKAI (INPUT)'!AH2380))))))))</f>
        <v>3</v>
      </c>
      <c r="AH875" s="87">
        <f t="shared" si="205"/>
        <v>1350000</v>
      </c>
      <c r="AI875" s="87">
        <f t="shared" si="206"/>
        <v>2000000</v>
      </c>
      <c r="AJ875" s="99">
        <f t="shared" si="207"/>
        <v>2000000</v>
      </c>
      <c r="AK875" s="57"/>
      <c r="AL875" s="57">
        <f t="shared" si="208"/>
        <v>43700000</v>
      </c>
    </row>
    <row r="876" spans="1:38" ht="43.5" thickBot="1" x14ac:dyDescent="0.3">
      <c r="A876" s="90"/>
      <c r="B876" s="90"/>
      <c r="C876" s="90"/>
      <c r="D876" s="90"/>
      <c r="E876" s="90"/>
      <c r="F876" s="90"/>
      <c r="G876" s="91"/>
      <c r="H876" s="91"/>
      <c r="I876" s="92"/>
      <c r="J876" s="151" t="s">
        <v>1412</v>
      </c>
      <c r="K876" s="92" t="s">
        <v>1612</v>
      </c>
      <c r="L876" s="92" t="e">
        <f>INDEX('[26]GELONDONGAN BM POKIR'!$D:$D,MATCH('KEGIATAN DBMSDA 2022'!K876,'[26]GELONDONGAN BM POKIR'!$D:$D,0))</f>
        <v>#N/A</v>
      </c>
      <c r="M876" s="92" t="str">
        <f t="shared" si="201"/>
        <v>Peningkatan Jalan RT  02 RW 21 Taman Wisma Asri, Kota Bekasi</v>
      </c>
      <c r="N876" s="92" t="e">
        <f>INDEX([26]!BARU_1[KELURAHAN],MATCH('KEGIATAN DBMSDA 2022'!K876,[26]!BARU_1[JUDUL],0))</f>
        <v>#REF!</v>
      </c>
      <c r="O876" s="93" t="s">
        <v>201</v>
      </c>
      <c r="P876" s="127" t="s">
        <v>289</v>
      </c>
      <c r="Q876" s="94" t="e">
        <f>#REF!&amp;" "&amp;#REF!</f>
        <v>#REF!</v>
      </c>
      <c r="R876" s="95" t="s">
        <v>66</v>
      </c>
      <c r="S876" s="57"/>
      <c r="T876" s="57">
        <f t="shared" si="209"/>
        <v>150000000</v>
      </c>
      <c r="U876" s="96" t="str">
        <f t="shared" si="202"/>
        <v>PL</v>
      </c>
      <c r="V876" s="57">
        <v>150000000</v>
      </c>
      <c r="W876" s="128" t="s">
        <v>782</v>
      </c>
      <c r="X876" s="129" t="s">
        <v>162</v>
      </c>
      <c r="Y876" s="96" t="s">
        <v>139</v>
      </c>
      <c r="Z876" s="88">
        <v>1</v>
      </c>
      <c r="AA876" s="96"/>
      <c r="AB876" s="57">
        <f t="shared" si="203"/>
        <v>350000</v>
      </c>
      <c r="AC876" s="87">
        <f>IF(AND(T876&gt;1,T876&lt;=200000000),'[26]Data Base PAKAI (INPUT)'!$E$24,IF(AND(T876&gt;200000000),'[26]Data Base PAKAI (INPUT)'!$M$24))</f>
        <v>4</v>
      </c>
      <c r="AD876" s="87">
        <f>IF(AND(T876&gt;1,T876&lt;=200000000),'[26]Data Base PAKAI (INPUT)'!$F$24,IF(AND(T876&gt;200000000,T876&lt;=1000000000),'[26]Data Base PAKAI (INPUT)'!$V$24,IF(AND(T876&gt;1000000000),'[26]Data Base PAKAI (INPUT)'!$Z$24)))</f>
        <v>1</v>
      </c>
      <c r="AE876" s="87">
        <f t="shared" si="204"/>
        <v>600000</v>
      </c>
      <c r="AF876" s="87">
        <f>IF(AND(T876&gt;1,T876&lt;=1000000000),'[26]Data Base PAKAI (INPUT)'!$E$25,IF(AND(T876&gt;1000000000,T876&lt;=5000000000),'[26]Data Base PAKAI (INPUT)'!$Y$25,IF(AND(T876&gt;5000000000,T876&lt;=10000000000),'[26]Data Base PAKAI (INPUT)'!$AG$25)))</f>
        <v>3</v>
      </c>
      <c r="AG876" s="87">
        <f>IF(AND(T876&gt;1,T876&lt;=100000000),'[26]Data Base PAKAI (INPUT)'!$F$25,IF(AND(T876&gt;100000000,T876&lt;=200000000),'[26]Data Base PAKAI (INPUT)'!$J$25,IF(AND(T876&gt;200000000,T876&lt;=250000000),'[26]Data Base PAKAI (INPUT)'!$N$25,IF(AND(T876&gt;250000000,T876&lt;=500000000),'[26]Data Base PAKAI (INPUT)'!$R$25,IF(AND(T876&gt;500000000,T876&lt;=1000000000),'[26]Data Base PAKAI (INPUT)'!$V$25,IF(AND(T876&gt;1000000000,T876&lt;=2500000000),'[26]Data Base PAKAI (INPUT)'!$Z$25,IF(AND(T876&gt;2500000000,T876&lt;=5000000000),'[26]Data Base PAKAI (INPUT)'!$AD$25,IF(AND(T876&gt;5000000000,T876&lt;=10000000000),'[26]Data Base PAKAI (INPUT)'!AH2381))))))))</f>
        <v>4</v>
      </c>
      <c r="AH876" s="87">
        <f t="shared" si="205"/>
        <v>1800000</v>
      </c>
      <c r="AI876" s="87">
        <f t="shared" si="206"/>
        <v>6000000</v>
      </c>
      <c r="AJ876" s="99">
        <f t="shared" si="207"/>
        <v>6000000</v>
      </c>
      <c r="AK876" s="57"/>
      <c r="AL876" s="57">
        <f t="shared" si="208"/>
        <v>135250000</v>
      </c>
    </row>
    <row r="877" spans="1:38" ht="43.5" thickBot="1" x14ac:dyDescent="0.3">
      <c r="A877" s="90"/>
      <c r="B877" s="90"/>
      <c r="C877" s="90"/>
      <c r="D877" s="90"/>
      <c r="E877" s="90"/>
      <c r="F877" s="90"/>
      <c r="G877" s="91"/>
      <c r="H877" s="91"/>
      <c r="I877" s="92"/>
      <c r="J877" s="151" t="s">
        <v>1412</v>
      </c>
      <c r="K877" s="92" t="s">
        <v>1613</v>
      </c>
      <c r="L877" s="92" t="e">
        <f>INDEX('[26]GELONDONGAN BM POKIR'!$D:$D,MATCH('KEGIATAN DBMSDA 2022'!K877,'[26]GELONDONGAN BM POKIR'!$D:$D,0))</f>
        <v>#N/A</v>
      </c>
      <c r="M877" s="92" t="str">
        <f t="shared" si="201"/>
        <v>Peningkatan Jalan Perum Permata Blok BR RT 07 RW 17, Kota Bekasi</v>
      </c>
      <c r="N877" s="92" t="e">
        <f>INDEX([26]!BARU_1[KELURAHAN],MATCH('KEGIATAN DBMSDA 2022'!K877,[26]!BARU_1[JUDUL],0))</f>
        <v>#REF!</v>
      </c>
      <c r="O877" s="93" t="s">
        <v>201</v>
      </c>
      <c r="P877" s="127" t="s">
        <v>239</v>
      </c>
      <c r="Q877" s="94" t="e">
        <f>#REF!&amp;" "&amp;#REF!</f>
        <v>#REF!</v>
      </c>
      <c r="R877" s="95" t="s">
        <v>66</v>
      </c>
      <c r="S877" s="57"/>
      <c r="T877" s="57">
        <f t="shared" si="209"/>
        <v>200000000</v>
      </c>
      <c r="U877" s="96" t="str">
        <f t="shared" si="202"/>
        <v>PL</v>
      </c>
      <c r="V877" s="57">
        <v>200000000</v>
      </c>
      <c r="W877" s="128" t="s">
        <v>782</v>
      </c>
      <c r="X877" s="129" t="s">
        <v>162</v>
      </c>
      <c r="Y877" s="96" t="s">
        <v>139</v>
      </c>
      <c r="Z877" s="88">
        <v>1</v>
      </c>
      <c r="AA877" s="96"/>
      <c r="AB877" s="57">
        <f t="shared" si="203"/>
        <v>350000</v>
      </c>
      <c r="AC877" s="87">
        <f>IF(AND(T877&gt;1,T877&lt;=200000000),'[26]Data Base PAKAI (INPUT)'!$E$24,IF(AND(T877&gt;200000000),'[26]Data Base PAKAI (INPUT)'!$M$24))</f>
        <v>4</v>
      </c>
      <c r="AD877" s="87">
        <f>IF(AND(T877&gt;1,T877&lt;=200000000),'[26]Data Base PAKAI (INPUT)'!$F$24,IF(AND(T877&gt;200000000,T877&lt;=1000000000),'[26]Data Base PAKAI (INPUT)'!$V$24,IF(AND(T877&gt;1000000000),'[26]Data Base PAKAI (INPUT)'!$Z$24)))</f>
        <v>1</v>
      </c>
      <c r="AE877" s="87">
        <f t="shared" si="204"/>
        <v>600000</v>
      </c>
      <c r="AF877" s="87">
        <f>IF(AND(T877&gt;1,T877&lt;=1000000000),'[26]Data Base PAKAI (INPUT)'!$E$25,IF(AND(T877&gt;1000000000,T877&lt;=5000000000),'[26]Data Base PAKAI (INPUT)'!$Y$25,IF(AND(T877&gt;5000000000,T877&lt;=10000000000),'[26]Data Base PAKAI (INPUT)'!$AG$25)))</f>
        <v>3</v>
      </c>
      <c r="AG877" s="87">
        <f>IF(AND(T877&gt;1,T877&lt;=100000000),'[26]Data Base PAKAI (INPUT)'!$F$25,IF(AND(T877&gt;100000000,T877&lt;=200000000),'[26]Data Base PAKAI (INPUT)'!$J$25,IF(AND(T877&gt;200000000,T877&lt;=250000000),'[26]Data Base PAKAI (INPUT)'!$N$25,IF(AND(T877&gt;250000000,T877&lt;=500000000),'[26]Data Base PAKAI (INPUT)'!$R$25,IF(AND(T877&gt;500000000,T877&lt;=1000000000),'[26]Data Base PAKAI (INPUT)'!$V$25,IF(AND(T877&gt;1000000000,T877&lt;=2500000000),'[26]Data Base PAKAI (INPUT)'!$Z$25,IF(AND(T877&gt;2500000000,T877&lt;=5000000000),'[26]Data Base PAKAI (INPUT)'!$AD$25,IF(AND(T877&gt;5000000000,T877&lt;=10000000000),'[26]Data Base PAKAI (INPUT)'!AH2382))))))))</f>
        <v>4</v>
      </c>
      <c r="AH877" s="87">
        <f t="shared" si="205"/>
        <v>1800000</v>
      </c>
      <c r="AI877" s="87">
        <f t="shared" si="206"/>
        <v>8000000</v>
      </c>
      <c r="AJ877" s="99">
        <f t="shared" si="207"/>
        <v>8000000</v>
      </c>
      <c r="AK877" s="57"/>
      <c r="AL877" s="57">
        <f t="shared" si="208"/>
        <v>181250000</v>
      </c>
    </row>
    <row r="878" spans="1:38" ht="43.5" thickBot="1" x14ac:dyDescent="0.3">
      <c r="A878" s="90"/>
      <c r="B878" s="90"/>
      <c r="C878" s="90"/>
      <c r="D878" s="90"/>
      <c r="E878" s="90"/>
      <c r="F878" s="90"/>
      <c r="G878" s="91"/>
      <c r="H878" s="91"/>
      <c r="I878" s="92"/>
      <c r="J878" s="151" t="s">
        <v>1412</v>
      </c>
      <c r="K878" s="92" t="s">
        <v>1614</v>
      </c>
      <c r="L878" s="92" t="e">
        <f>INDEX('[26]GELONDONGAN BM POKIR'!$D:$D,MATCH('KEGIATAN DBMSDA 2022'!K878,'[26]GELONDONGAN BM POKIR'!$D:$D,0))</f>
        <v>#N/A</v>
      </c>
      <c r="M878" s="92" t="str">
        <f t="shared" si="201"/>
        <v>Peningkatan Jalan jalan Linkungan Komlek Depkes I RW 09, Kota Bekasi</v>
      </c>
      <c r="N878" s="92" t="s">
        <v>1615</v>
      </c>
      <c r="O878" s="93" t="s">
        <v>1616</v>
      </c>
      <c r="P878" s="127" t="s">
        <v>182</v>
      </c>
      <c r="Q878" s="94" t="e">
        <f>#REF!&amp;" "&amp;#REF!</f>
        <v>#REF!</v>
      </c>
      <c r="R878" s="95" t="s">
        <v>66</v>
      </c>
      <c r="S878" s="57"/>
      <c r="T878" s="57">
        <f t="shared" si="209"/>
        <v>75000000</v>
      </c>
      <c r="U878" s="96" t="str">
        <f t="shared" si="202"/>
        <v>PL</v>
      </c>
      <c r="V878" s="57">
        <v>75000000</v>
      </c>
      <c r="W878" s="128" t="s">
        <v>172</v>
      </c>
      <c r="X878" s="129" t="s">
        <v>162</v>
      </c>
      <c r="Y878" s="96" t="s">
        <v>139</v>
      </c>
      <c r="Z878" s="88">
        <v>1</v>
      </c>
      <c r="AA878" s="88" t="s">
        <v>163</v>
      </c>
      <c r="AB878" s="101">
        <f t="shared" si="203"/>
        <v>350000</v>
      </c>
      <c r="AC878" s="102">
        <f>IF(AND(T878&gt;1,T878&lt;=200000000),'[26]Data Base PAKAI (INPUT)'!$E$24,IF(AND(T878&gt;200000000),'[26]Data Base PAKAI (INPUT)'!$M$24))</f>
        <v>4</v>
      </c>
      <c r="AD878" s="102">
        <f>IF(AND(T878&gt;1,T878&lt;=200000000),'[26]Data Base PAKAI (INPUT)'!$F$24,IF(AND(T878&gt;200000000,T878&lt;=1000000000),'[26]Data Base PAKAI (INPUT)'!$V$24,IF(AND(T878&gt;1000000000),'[26]Data Base PAKAI (INPUT)'!$Z$24)))</f>
        <v>1</v>
      </c>
      <c r="AE878" s="102">
        <f t="shared" si="204"/>
        <v>600000</v>
      </c>
      <c r="AF878" s="102">
        <f>IF(AND(T878&gt;1,T878&lt;=1000000000),'[26]Data Base PAKAI (INPUT)'!$E$25,IF(AND(T878&gt;1000000000,T878&lt;=5000000000),'[26]Data Base PAKAI (INPUT)'!$Y$25,IF(AND(T878&gt;5000000000,T878&lt;=10000000000),'[26]Data Base PAKAI (INPUT)'!$AG$25)))</f>
        <v>3</v>
      </c>
      <c r="AG878" s="102">
        <f>IF(AND(T878&gt;1,T878&lt;=100000000),'[26]Data Base PAKAI (INPUT)'!$F$25,IF(AND(T878&gt;100000000,T878&lt;=200000000),'[26]Data Base PAKAI (INPUT)'!$J$25,IF(AND(T878&gt;200000000,T878&lt;=250000000),'[26]Data Base PAKAI (INPUT)'!$N$25,IF(AND(T878&gt;250000000,T878&lt;=500000000),'[26]Data Base PAKAI (INPUT)'!$R$25,IF(AND(T878&gt;500000000,T878&lt;=1000000000),'[26]Data Base PAKAI (INPUT)'!$V$25,IF(AND(T878&gt;1000000000,T878&lt;=2500000000),'[26]Data Base PAKAI (INPUT)'!$Z$25,IF(AND(T878&gt;2500000000,T878&lt;=5000000000),'[26]Data Base PAKAI (INPUT)'!$AD$25,IF(AND(T878&gt;5000000000,T878&lt;=10000000000),'[26]Data Base PAKAI (INPUT)'!AH2384))))))))</f>
        <v>3</v>
      </c>
      <c r="AH878" s="102">
        <f t="shared" si="205"/>
        <v>1350000</v>
      </c>
      <c r="AI878" s="102">
        <f t="shared" si="206"/>
        <v>3000000</v>
      </c>
      <c r="AJ878" s="103">
        <f t="shared" si="207"/>
        <v>3000000</v>
      </c>
      <c r="AK878" s="101"/>
      <c r="AL878" s="101">
        <f t="shared" si="208"/>
        <v>66700000</v>
      </c>
    </row>
    <row r="879" spans="1:38" ht="43.5" thickBot="1" x14ac:dyDescent="0.3">
      <c r="A879" s="90"/>
      <c r="B879" s="90"/>
      <c r="C879" s="90"/>
      <c r="D879" s="90"/>
      <c r="E879" s="90"/>
      <c r="F879" s="90"/>
      <c r="G879" s="91"/>
      <c r="H879" s="91"/>
      <c r="I879" s="92"/>
      <c r="J879" s="151" t="s">
        <v>1412</v>
      </c>
      <c r="K879" s="92" t="s">
        <v>1617</v>
      </c>
      <c r="L879" s="92" t="e">
        <f>INDEX('[26]GELONDONGAN BM POKIR'!$D:$D,MATCH('KEGIATAN DBMSDA 2022'!K879,'[26]GELONDONGAN BM POKIR'!$D:$D,0))</f>
        <v>#N/A</v>
      </c>
      <c r="M879" s="92" t="str">
        <f t="shared" si="201"/>
        <v>Peningkatan Jalan Jl. Jatiprana Rt 13  Rw 07 Kelurahan Jati Cempaka, Kota Bekasi</v>
      </c>
      <c r="N879" s="92" t="e">
        <f>INDEX([26]!BARU_1[KELURAHAN],MATCH('KEGIATAN DBMSDA 2022'!K879,[26]!BARU_1[JUDUL],0))</f>
        <v>#REF!</v>
      </c>
      <c r="O879" s="93" t="s">
        <v>171</v>
      </c>
      <c r="P879" s="127" t="s">
        <v>289</v>
      </c>
      <c r="Q879" s="94" t="e">
        <f>#REF!&amp;" "&amp;#REF!</f>
        <v>#REF!</v>
      </c>
      <c r="R879" s="95" t="s">
        <v>66</v>
      </c>
      <c r="S879" s="57"/>
      <c r="T879" s="57">
        <f t="shared" si="209"/>
        <v>75000000</v>
      </c>
      <c r="U879" s="96" t="str">
        <f t="shared" si="202"/>
        <v>PL</v>
      </c>
      <c r="V879" s="57">
        <v>75000000</v>
      </c>
      <c r="W879" s="128" t="s">
        <v>172</v>
      </c>
      <c r="X879" s="129" t="s">
        <v>162</v>
      </c>
      <c r="Y879" s="96" t="s">
        <v>139</v>
      </c>
      <c r="Z879" s="88">
        <v>1</v>
      </c>
      <c r="AA879" s="96"/>
      <c r="AB879" s="57">
        <f t="shared" si="203"/>
        <v>350000</v>
      </c>
      <c r="AC879" s="87">
        <f>IF(AND(T879&gt;1,T879&lt;=200000000),'[26]Data Base PAKAI (INPUT)'!$E$24,IF(AND(T879&gt;200000000),'[26]Data Base PAKAI (INPUT)'!$M$24))</f>
        <v>4</v>
      </c>
      <c r="AD879" s="87">
        <f>IF(AND(T879&gt;1,T879&lt;=200000000),'[26]Data Base PAKAI (INPUT)'!$F$24,IF(AND(T879&gt;200000000,T879&lt;=1000000000),'[26]Data Base PAKAI (INPUT)'!$V$24,IF(AND(T879&gt;1000000000),'[26]Data Base PAKAI (INPUT)'!$Z$24)))</f>
        <v>1</v>
      </c>
      <c r="AE879" s="87">
        <f t="shared" si="204"/>
        <v>600000</v>
      </c>
      <c r="AF879" s="87">
        <f>IF(AND(T879&gt;1,T879&lt;=1000000000),'[26]Data Base PAKAI (INPUT)'!$E$25,IF(AND(T879&gt;1000000000,T879&lt;=5000000000),'[26]Data Base PAKAI (INPUT)'!$Y$25,IF(AND(T879&gt;5000000000,T879&lt;=10000000000),'[26]Data Base PAKAI (INPUT)'!$AG$25)))</f>
        <v>3</v>
      </c>
      <c r="AG879" s="87">
        <f>IF(AND(T879&gt;1,T879&lt;=100000000),'[26]Data Base PAKAI (INPUT)'!$F$25,IF(AND(T879&gt;100000000,T879&lt;=200000000),'[26]Data Base PAKAI (INPUT)'!$J$25,IF(AND(T879&gt;200000000,T879&lt;=250000000),'[26]Data Base PAKAI (INPUT)'!$N$25,IF(AND(T879&gt;250000000,T879&lt;=500000000),'[26]Data Base PAKAI (INPUT)'!$R$25,IF(AND(T879&gt;500000000,T879&lt;=1000000000),'[26]Data Base PAKAI (INPUT)'!$V$25,IF(AND(T879&gt;1000000000,T879&lt;=2500000000),'[26]Data Base PAKAI (INPUT)'!$Z$25,IF(AND(T879&gt;2500000000,T879&lt;=5000000000),'[26]Data Base PAKAI (INPUT)'!$AD$25,IF(AND(T879&gt;5000000000,T879&lt;=10000000000),'[26]Data Base PAKAI (INPUT)'!AH2385))))))))</f>
        <v>3</v>
      </c>
      <c r="AH879" s="87">
        <f t="shared" si="205"/>
        <v>1350000</v>
      </c>
      <c r="AI879" s="87">
        <f t="shared" si="206"/>
        <v>3000000</v>
      </c>
      <c r="AJ879" s="99">
        <f t="shared" si="207"/>
        <v>3000000</v>
      </c>
      <c r="AK879" s="57"/>
      <c r="AL879" s="57">
        <f t="shared" si="208"/>
        <v>66700000</v>
      </c>
    </row>
    <row r="880" spans="1:38" ht="43.5" thickBot="1" x14ac:dyDescent="0.3">
      <c r="A880" s="90"/>
      <c r="B880" s="90"/>
      <c r="C880" s="90"/>
      <c r="D880" s="90"/>
      <c r="E880" s="90"/>
      <c r="F880" s="90"/>
      <c r="G880" s="91"/>
      <c r="H880" s="91"/>
      <c r="I880" s="92"/>
      <c r="J880" s="151" t="s">
        <v>1412</v>
      </c>
      <c r="K880" s="92" t="s">
        <v>1618</v>
      </c>
      <c r="L880" s="92" t="e">
        <f>INDEX('[26]GELONDONGAN BM POKIR'!$D:$D,MATCH('KEGIATAN DBMSDA 2022'!K880,'[26]GELONDONGAN BM POKIR'!$D:$D,0))</f>
        <v>#N/A</v>
      </c>
      <c r="M880" s="92" t="str">
        <f t="shared" si="201"/>
        <v>Peningkatan Jalan Jl. Kasuari 4 Rt 05  Rw 07 Kelurahan Jaticempaka, Kota Bekasi</v>
      </c>
      <c r="N880" s="92" t="e">
        <f>INDEX([26]!BARU_1[KELURAHAN],MATCH('KEGIATAN DBMSDA 2022'!K880,[26]!BARU_1[JUDUL],0))</f>
        <v>#REF!</v>
      </c>
      <c r="O880" s="93" t="s">
        <v>171</v>
      </c>
      <c r="P880" s="127" t="s">
        <v>451</v>
      </c>
      <c r="Q880" s="94" t="e">
        <f>#REF!&amp;" "&amp;#REF!</f>
        <v>#REF!</v>
      </c>
      <c r="R880" s="95" t="s">
        <v>66</v>
      </c>
      <c r="S880" s="57"/>
      <c r="T880" s="57">
        <f t="shared" si="209"/>
        <v>125000000</v>
      </c>
      <c r="U880" s="96" t="str">
        <f t="shared" si="202"/>
        <v>PL</v>
      </c>
      <c r="V880" s="57">
        <v>125000000</v>
      </c>
      <c r="W880" s="128" t="s">
        <v>172</v>
      </c>
      <c r="X880" s="129" t="s">
        <v>162</v>
      </c>
      <c r="Y880" s="96" t="s">
        <v>139</v>
      </c>
      <c r="Z880" s="88">
        <v>1</v>
      </c>
      <c r="AA880" s="96"/>
      <c r="AB880" s="57">
        <f t="shared" si="203"/>
        <v>350000</v>
      </c>
      <c r="AC880" s="87">
        <f>IF(AND(T880&gt;1,T880&lt;=200000000),'[26]Data Base PAKAI (INPUT)'!$E$24,IF(AND(T880&gt;200000000),'[26]Data Base PAKAI (INPUT)'!$M$24))</f>
        <v>4</v>
      </c>
      <c r="AD880" s="87">
        <f>IF(AND(T880&gt;1,T880&lt;=200000000),'[26]Data Base PAKAI (INPUT)'!$F$24,IF(AND(T880&gt;200000000,T880&lt;=1000000000),'[26]Data Base PAKAI (INPUT)'!$V$24,IF(AND(T880&gt;1000000000),'[26]Data Base PAKAI (INPUT)'!$Z$24)))</f>
        <v>1</v>
      </c>
      <c r="AE880" s="87">
        <f t="shared" si="204"/>
        <v>600000</v>
      </c>
      <c r="AF880" s="87">
        <f>IF(AND(T880&gt;1,T880&lt;=1000000000),'[26]Data Base PAKAI (INPUT)'!$E$25,IF(AND(T880&gt;1000000000,T880&lt;=5000000000),'[26]Data Base PAKAI (INPUT)'!$Y$25,IF(AND(T880&gt;5000000000,T880&lt;=10000000000),'[26]Data Base PAKAI (INPUT)'!$AG$25)))</f>
        <v>3</v>
      </c>
      <c r="AG880" s="87">
        <f>IF(AND(T880&gt;1,T880&lt;=100000000),'[26]Data Base PAKAI (INPUT)'!$F$25,IF(AND(T880&gt;100000000,T880&lt;=200000000),'[26]Data Base PAKAI (INPUT)'!$J$25,IF(AND(T880&gt;200000000,T880&lt;=250000000),'[26]Data Base PAKAI (INPUT)'!$N$25,IF(AND(T880&gt;250000000,T880&lt;=500000000),'[26]Data Base PAKAI (INPUT)'!$R$25,IF(AND(T880&gt;500000000,T880&lt;=1000000000),'[26]Data Base PAKAI (INPUT)'!$V$25,IF(AND(T880&gt;1000000000,T880&lt;=2500000000),'[26]Data Base PAKAI (INPUT)'!$Z$25,IF(AND(T880&gt;2500000000,T880&lt;=5000000000),'[26]Data Base PAKAI (INPUT)'!$AD$25,IF(AND(T880&gt;5000000000,T880&lt;=10000000000),'[26]Data Base PAKAI (INPUT)'!AH2386))))))))</f>
        <v>4</v>
      </c>
      <c r="AH880" s="87">
        <f t="shared" si="205"/>
        <v>1800000</v>
      </c>
      <c r="AI880" s="87">
        <f t="shared" si="206"/>
        <v>5000000</v>
      </c>
      <c r="AJ880" s="99">
        <f t="shared" si="207"/>
        <v>5000000</v>
      </c>
      <c r="AK880" s="57"/>
      <c r="AL880" s="57">
        <f t="shared" si="208"/>
        <v>112250000</v>
      </c>
    </row>
    <row r="881" spans="1:38" ht="43.5" thickBot="1" x14ac:dyDescent="0.3">
      <c r="A881" s="90"/>
      <c r="B881" s="90"/>
      <c r="C881" s="90"/>
      <c r="D881" s="90"/>
      <c r="E881" s="90"/>
      <c r="F881" s="90"/>
      <c r="G881" s="91"/>
      <c r="H881" s="91"/>
      <c r="I881" s="92"/>
      <c r="J881" s="151" t="s">
        <v>1412</v>
      </c>
      <c r="K881" s="92" t="s">
        <v>1619</v>
      </c>
      <c r="L881" s="92" t="e">
        <f>INDEX('[26]GELONDONGAN BM POKIR'!$D:$D,MATCH('KEGIATAN DBMSDA 2022'!K881,'[26]GELONDONGAN BM POKIR'!$D:$D,0))</f>
        <v>#N/A</v>
      </c>
      <c r="M881" s="92" t="str">
        <f t="shared" si="201"/>
        <v>Peningkatan Jalan Jalan Teratai V Rt 2 Rw 15 Kel. Jatimakmur Kec. Pondok Gede, Kota Bekasi</v>
      </c>
      <c r="N881" s="92" t="e">
        <f>INDEX([26]!BARU_1[KELURAHAN],MATCH('KEGIATAN DBMSDA 2022'!K881,[26]!BARU_1[JUDUL],0))</f>
        <v>#REF!</v>
      </c>
      <c r="O881" s="93" t="s">
        <v>171</v>
      </c>
      <c r="P881" s="127" t="s">
        <v>271</v>
      </c>
      <c r="Q881" s="94" t="e">
        <f>#REF!&amp;" "&amp;#REF!</f>
        <v>#REF!</v>
      </c>
      <c r="R881" s="95" t="s">
        <v>66</v>
      </c>
      <c r="S881" s="57"/>
      <c r="T881" s="57">
        <f t="shared" si="209"/>
        <v>75000000</v>
      </c>
      <c r="U881" s="96" t="str">
        <f t="shared" si="202"/>
        <v>PL</v>
      </c>
      <c r="V881" s="57">
        <v>75000000</v>
      </c>
      <c r="W881" s="128" t="s">
        <v>172</v>
      </c>
      <c r="X881" s="129" t="s">
        <v>162</v>
      </c>
      <c r="Y881" s="96" t="s">
        <v>139</v>
      </c>
      <c r="Z881" s="88">
        <v>1</v>
      </c>
      <c r="AA881" s="96"/>
      <c r="AB881" s="57">
        <f t="shared" si="203"/>
        <v>350000</v>
      </c>
      <c r="AC881" s="87">
        <f>IF(AND(T881&gt;1,T881&lt;=200000000),'[26]Data Base PAKAI (INPUT)'!$E$24,IF(AND(T881&gt;200000000),'[26]Data Base PAKAI (INPUT)'!$M$24))</f>
        <v>4</v>
      </c>
      <c r="AD881" s="87">
        <f>IF(AND(T881&gt;1,T881&lt;=200000000),'[26]Data Base PAKAI (INPUT)'!$F$24,IF(AND(T881&gt;200000000,T881&lt;=1000000000),'[26]Data Base PAKAI (INPUT)'!$V$24,IF(AND(T881&gt;1000000000),'[26]Data Base PAKAI (INPUT)'!$Z$24)))</f>
        <v>1</v>
      </c>
      <c r="AE881" s="87">
        <f t="shared" si="204"/>
        <v>600000</v>
      </c>
      <c r="AF881" s="87">
        <f>IF(AND(T881&gt;1,T881&lt;=1000000000),'[26]Data Base PAKAI (INPUT)'!$E$25,IF(AND(T881&gt;1000000000,T881&lt;=5000000000),'[26]Data Base PAKAI (INPUT)'!$Y$25,IF(AND(T881&gt;5000000000,T881&lt;=10000000000),'[26]Data Base PAKAI (INPUT)'!$AG$25)))</f>
        <v>3</v>
      </c>
      <c r="AG881" s="87">
        <f>IF(AND(T881&gt;1,T881&lt;=100000000),'[26]Data Base PAKAI (INPUT)'!$F$25,IF(AND(T881&gt;100000000,T881&lt;=200000000),'[26]Data Base PAKAI (INPUT)'!$J$25,IF(AND(T881&gt;200000000,T881&lt;=250000000),'[26]Data Base PAKAI (INPUT)'!$N$25,IF(AND(T881&gt;250000000,T881&lt;=500000000),'[26]Data Base PAKAI (INPUT)'!$R$25,IF(AND(T881&gt;500000000,T881&lt;=1000000000),'[26]Data Base PAKAI (INPUT)'!$V$25,IF(AND(T881&gt;1000000000,T881&lt;=2500000000),'[26]Data Base PAKAI (INPUT)'!$Z$25,IF(AND(T881&gt;2500000000,T881&lt;=5000000000),'[26]Data Base PAKAI (INPUT)'!$AD$25,IF(AND(T881&gt;5000000000,T881&lt;=10000000000),'[26]Data Base PAKAI (INPUT)'!AH2387))))))))</f>
        <v>3</v>
      </c>
      <c r="AH881" s="87">
        <f t="shared" si="205"/>
        <v>1350000</v>
      </c>
      <c r="AI881" s="87">
        <f t="shared" si="206"/>
        <v>3000000</v>
      </c>
      <c r="AJ881" s="99">
        <f t="shared" si="207"/>
        <v>3000000</v>
      </c>
      <c r="AK881" s="57"/>
      <c r="AL881" s="57">
        <f t="shared" si="208"/>
        <v>66700000</v>
      </c>
    </row>
    <row r="882" spans="1:38" ht="43.5" thickBot="1" x14ac:dyDescent="0.3">
      <c r="A882" s="90"/>
      <c r="B882" s="90"/>
      <c r="C882" s="90"/>
      <c r="D882" s="90"/>
      <c r="E882" s="90"/>
      <c r="F882" s="90"/>
      <c r="G882" s="91"/>
      <c r="H882" s="91"/>
      <c r="I882" s="92"/>
      <c r="J882" s="151" t="s">
        <v>1412</v>
      </c>
      <c r="K882" s="92" t="s">
        <v>1620</v>
      </c>
      <c r="L882" s="92" t="e">
        <f>INDEX('[26]GELONDONGAN BM POKIR'!$D:$D,MATCH('KEGIATAN DBMSDA 2022'!K882,'[26]GELONDONGAN BM POKIR'!$D:$D,0))</f>
        <v>#N/A</v>
      </c>
      <c r="M882" s="92" t="str">
        <f t="shared" si="201"/>
        <v>Peningkatan Jalan Jl. Camar RT 004, Jl. Jatayu RT 006, Jl. Branjangan RT 006 RW 03, Kota Bekasi</v>
      </c>
      <c r="N882" s="92" t="s">
        <v>1621</v>
      </c>
      <c r="O882" s="93" t="s">
        <v>794</v>
      </c>
      <c r="P882" s="127" t="s">
        <v>448</v>
      </c>
      <c r="Q882" s="94" t="e">
        <f>#REF!&amp;" "&amp;#REF!</f>
        <v>#REF!</v>
      </c>
      <c r="R882" s="95" t="s">
        <v>66</v>
      </c>
      <c r="S882" s="57"/>
      <c r="T882" s="57">
        <f t="shared" si="209"/>
        <v>125000000</v>
      </c>
      <c r="U882" s="96" t="str">
        <f t="shared" si="202"/>
        <v>PL</v>
      </c>
      <c r="V882" s="57">
        <v>125000000</v>
      </c>
      <c r="W882" s="128" t="s">
        <v>172</v>
      </c>
      <c r="X882" s="129" t="s">
        <v>162</v>
      </c>
      <c r="Y882" s="96" t="s">
        <v>139</v>
      </c>
      <c r="Z882" s="88">
        <v>1</v>
      </c>
      <c r="AA882" s="88" t="s">
        <v>163</v>
      </c>
      <c r="AB882" s="101">
        <f t="shared" si="203"/>
        <v>350000</v>
      </c>
      <c r="AC882" s="102">
        <f>IF(AND(T882&gt;1,T882&lt;=200000000),'[26]Data Base PAKAI (INPUT)'!$E$24,IF(AND(T882&gt;200000000),'[26]Data Base PAKAI (INPUT)'!$M$24))</f>
        <v>4</v>
      </c>
      <c r="AD882" s="102">
        <f>IF(AND(T882&gt;1,T882&lt;=200000000),'[26]Data Base PAKAI (INPUT)'!$F$24,IF(AND(T882&gt;200000000,T882&lt;=1000000000),'[26]Data Base PAKAI (INPUT)'!$V$24,IF(AND(T882&gt;1000000000),'[26]Data Base PAKAI (INPUT)'!$Z$24)))</f>
        <v>1</v>
      </c>
      <c r="AE882" s="102">
        <f t="shared" si="204"/>
        <v>600000</v>
      </c>
      <c r="AF882" s="102">
        <f>IF(AND(T882&gt;1,T882&lt;=1000000000),'[26]Data Base PAKAI (INPUT)'!$E$25,IF(AND(T882&gt;1000000000,T882&lt;=5000000000),'[26]Data Base PAKAI (INPUT)'!$Y$25,IF(AND(T882&gt;5000000000,T882&lt;=10000000000),'[26]Data Base PAKAI (INPUT)'!$AG$25)))</f>
        <v>3</v>
      </c>
      <c r="AG882" s="102">
        <f>IF(AND(T882&gt;1,T882&lt;=100000000),'[26]Data Base PAKAI (INPUT)'!$F$25,IF(AND(T882&gt;100000000,T882&lt;=200000000),'[26]Data Base PAKAI (INPUT)'!$J$25,IF(AND(T882&gt;200000000,T882&lt;=250000000),'[26]Data Base PAKAI (INPUT)'!$N$25,IF(AND(T882&gt;250000000,T882&lt;=500000000),'[26]Data Base PAKAI (INPUT)'!$R$25,IF(AND(T882&gt;500000000,T882&lt;=1000000000),'[26]Data Base PAKAI (INPUT)'!$V$25,IF(AND(T882&gt;1000000000,T882&lt;=2500000000),'[26]Data Base PAKAI (INPUT)'!$Z$25,IF(AND(T882&gt;2500000000,T882&lt;=5000000000),'[26]Data Base PAKAI (INPUT)'!$AD$25,IF(AND(T882&gt;5000000000,T882&lt;=10000000000),'[26]Data Base PAKAI (INPUT)'!AH2388))))))))</f>
        <v>4</v>
      </c>
      <c r="AH882" s="102">
        <f t="shared" si="205"/>
        <v>1800000</v>
      </c>
      <c r="AI882" s="102">
        <f t="shared" si="206"/>
        <v>5000000</v>
      </c>
      <c r="AJ882" s="103">
        <f t="shared" si="207"/>
        <v>5000000</v>
      </c>
      <c r="AK882" s="101"/>
      <c r="AL882" s="101">
        <f t="shared" si="208"/>
        <v>112250000</v>
      </c>
    </row>
    <row r="883" spans="1:38" ht="43.5" thickBot="1" x14ac:dyDescent="0.3">
      <c r="A883" s="90"/>
      <c r="B883" s="90"/>
      <c r="C883" s="90"/>
      <c r="D883" s="90"/>
      <c r="E883" s="90"/>
      <c r="F883" s="90"/>
      <c r="G883" s="91"/>
      <c r="H883" s="91"/>
      <c r="I883" s="92"/>
      <c r="J883" s="151" t="s">
        <v>1412</v>
      </c>
      <c r="K883" s="92" t="s">
        <v>1622</v>
      </c>
      <c r="L883" s="92" t="e">
        <f>INDEX('[26]GELONDONGAN BM POKIR'!$D:$D,MATCH('KEGIATAN DBMSDA 2022'!K883,'[26]GELONDONGAN BM POKIR'!$D:$D,0))</f>
        <v>#N/A</v>
      </c>
      <c r="M883" s="92" t="str">
        <f t="shared" si="201"/>
        <v>Peningkatan Jalan Jalan Lingkungan  di Jalan Mesjid Rt.04 Rw.01, Kota Bekasi</v>
      </c>
      <c r="N883" s="92" t="s">
        <v>1621</v>
      </c>
      <c r="O883" s="93" t="s">
        <v>794</v>
      </c>
      <c r="P883" s="127" t="s">
        <v>182</v>
      </c>
      <c r="Q883" s="94" t="e">
        <f>#REF!&amp;" "&amp;#REF!</f>
        <v>#REF!</v>
      </c>
      <c r="R883" s="95" t="s">
        <v>66</v>
      </c>
      <c r="S883" s="57"/>
      <c r="T883" s="57">
        <f t="shared" si="209"/>
        <v>75000000</v>
      </c>
      <c r="U883" s="96" t="str">
        <f t="shared" si="202"/>
        <v>PL</v>
      </c>
      <c r="V883" s="57">
        <v>75000000</v>
      </c>
      <c r="W883" s="128" t="s">
        <v>172</v>
      </c>
      <c r="X883" s="129" t="s">
        <v>162</v>
      </c>
      <c r="Y883" s="96" t="s">
        <v>139</v>
      </c>
      <c r="Z883" s="88">
        <v>1</v>
      </c>
      <c r="AA883" s="88" t="s">
        <v>163</v>
      </c>
      <c r="AB883" s="101">
        <f t="shared" si="203"/>
        <v>350000</v>
      </c>
      <c r="AC883" s="102">
        <f>IF(AND(T883&gt;1,T883&lt;=200000000),'[26]Data Base PAKAI (INPUT)'!$E$24,IF(AND(T883&gt;200000000),'[26]Data Base PAKAI (INPUT)'!$M$24))</f>
        <v>4</v>
      </c>
      <c r="AD883" s="102">
        <f>IF(AND(T883&gt;1,T883&lt;=200000000),'[26]Data Base PAKAI (INPUT)'!$F$24,IF(AND(T883&gt;200000000,T883&lt;=1000000000),'[26]Data Base PAKAI (INPUT)'!$V$24,IF(AND(T883&gt;1000000000),'[26]Data Base PAKAI (INPUT)'!$Z$24)))</f>
        <v>1</v>
      </c>
      <c r="AE883" s="102">
        <f t="shared" si="204"/>
        <v>600000</v>
      </c>
      <c r="AF883" s="102">
        <f>IF(AND(T883&gt;1,T883&lt;=1000000000),'[26]Data Base PAKAI (INPUT)'!$E$25,IF(AND(T883&gt;1000000000,T883&lt;=5000000000),'[26]Data Base PAKAI (INPUT)'!$Y$25,IF(AND(T883&gt;5000000000,T883&lt;=10000000000),'[26]Data Base PAKAI (INPUT)'!$AG$25)))</f>
        <v>3</v>
      </c>
      <c r="AG883" s="102">
        <f>IF(AND(T883&gt;1,T883&lt;=100000000),'[26]Data Base PAKAI (INPUT)'!$F$25,IF(AND(T883&gt;100000000,T883&lt;=200000000),'[26]Data Base PAKAI (INPUT)'!$J$25,IF(AND(T883&gt;200000000,T883&lt;=250000000),'[26]Data Base PAKAI (INPUT)'!$N$25,IF(AND(T883&gt;250000000,T883&lt;=500000000),'[26]Data Base PAKAI (INPUT)'!$R$25,IF(AND(T883&gt;500000000,T883&lt;=1000000000),'[26]Data Base PAKAI (INPUT)'!$V$25,IF(AND(T883&gt;1000000000,T883&lt;=2500000000),'[26]Data Base PAKAI (INPUT)'!$Z$25,IF(AND(T883&gt;2500000000,T883&lt;=5000000000),'[26]Data Base PAKAI (INPUT)'!$AD$25,IF(AND(T883&gt;5000000000,T883&lt;=10000000000),'[26]Data Base PAKAI (INPUT)'!AH2389))))))))</f>
        <v>3</v>
      </c>
      <c r="AH883" s="102">
        <f t="shared" si="205"/>
        <v>1350000</v>
      </c>
      <c r="AI883" s="102">
        <f t="shared" si="206"/>
        <v>3000000</v>
      </c>
      <c r="AJ883" s="103">
        <f t="shared" si="207"/>
        <v>3000000</v>
      </c>
      <c r="AK883" s="101"/>
      <c r="AL883" s="101">
        <f t="shared" si="208"/>
        <v>66700000</v>
      </c>
    </row>
    <row r="884" spans="1:38" ht="43.5" thickBot="1" x14ac:dyDescent="0.3">
      <c r="A884" s="90"/>
      <c r="B884" s="90"/>
      <c r="C884" s="90"/>
      <c r="D884" s="90"/>
      <c r="E884" s="90"/>
      <c r="F884" s="90"/>
      <c r="G884" s="91"/>
      <c r="H884" s="91"/>
      <c r="I884" s="92"/>
      <c r="J884" s="151" t="s">
        <v>1412</v>
      </c>
      <c r="K884" s="92" t="s">
        <v>1623</v>
      </c>
      <c r="L884" s="92" t="e">
        <f>INDEX('[26]GELONDONGAN BM POKIR'!$D:$D,MATCH('KEGIATAN DBMSDA 2022'!K884,'[26]GELONDONGAN BM POKIR'!$D:$D,0))</f>
        <v>#N/A</v>
      </c>
      <c r="M884" s="92" t="str">
        <f t="shared" si="201"/>
        <v>Peningkatan Jalan Jl. Al Arifyah Rt 06 Rw 07, Kota Bekasi</v>
      </c>
      <c r="N884" s="92" t="s">
        <v>1621</v>
      </c>
      <c r="O884" s="93" t="s">
        <v>794</v>
      </c>
      <c r="P884" s="127" t="s">
        <v>182</v>
      </c>
      <c r="Q884" s="94" t="e">
        <f>#REF!&amp;" "&amp;#REF!</f>
        <v>#REF!</v>
      </c>
      <c r="R884" s="95" t="s">
        <v>66</v>
      </c>
      <c r="S884" s="57"/>
      <c r="T884" s="57">
        <f t="shared" si="209"/>
        <v>75000000</v>
      </c>
      <c r="U884" s="96" t="str">
        <f t="shared" si="202"/>
        <v>PL</v>
      </c>
      <c r="V884" s="57">
        <v>75000000</v>
      </c>
      <c r="W884" s="128" t="s">
        <v>172</v>
      </c>
      <c r="X884" s="129" t="s">
        <v>162</v>
      </c>
      <c r="Y884" s="96" t="s">
        <v>139</v>
      </c>
      <c r="Z884" s="88">
        <v>1</v>
      </c>
      <c r="AA884" s="88" t="s">
        <v>163</v>
      </c>
      <c r="AB884" s="101">
        <f t="shared" si="203"/>
        <v>350000</v>
      </c>
      <c r="AC884" s="102">
        <f>IF(AND(T884&gt;1,T884&lt;=200000000),'[26]Data Base PAKAI (INPUT)'!$E$24,IF(AND(T884&gt;200000000),'[26]Data Base PAKAI (INPUT)'!$M$24))</f>
        <v>4</v>
      </c>
      <c r="AD884" s="102">
        <f>IF(AND(T884&gt;1,T884&lt;=200000000),'[26]Data Base PAKAI (INPUT)'!$F$24,IF(AND(T884&gt;200000000,T884&lt;=1000000000),'[26]Data Base PAKAI (INPUT)'!$V$24,IF(AND(T884&gt;1000000000),'[26]Data Base PAKAI (INPUT)'!$Z$24)))</f>
        <v>1</v>
      </c>
      <c r="AE884" s="102">
        <f t="shared" si="204"/>
        <v>600000</v>
      </c>
      <c r="AF884" s="102">
        <f>IF(AND(T884&gt;1,T884&lt;=1000000000),'[26]Data Base PAKAI (INPUT)'!$E$25,IF(AND(T884&gt;1000000000,T884&lt;=5000000000),'[26]Data Base PAKAI (INPUT)'!$Y$25,IF(AND(T884&gt;5000000000,T884&lt;=10000000000),'[26]Data Base PAKAI (INPUT)'!$AG$25)))</f>
        <v>3</v>
      </c>
      <c r="AG884" s="102">
        <f>IF(AND(T884&gt;1,T884&lt;=100000000),'[26]Data Base PAKAI (INPUT)'!$F$25,IF(AND(T884&gt;100000000,T884&lt;=200000000),'[26]Data Base PAKAI (INPUT)'!$J$25,IF(AND(T884&gt;200000000,T884&lt;=250000000),'[26]Data Base PAKAI (INPUT)'!$N$25,IF(AND(T884&gt;250000000,T884&lt;=500000000),'[26]Data Base PAKAI (INPUT)'!$R$25,IF(AND(T884&gt;500000000,T884&lt;=1000000000),'[26]Data Base PAKAI (INPUT)'!$V$25,IF(AND(T884&gt;1000000000,T884&lt;=2500000000),'[26]Data Base PAKAI (INPUT)'!$Z$25,IF(AND(T884&gt;2500000000,T884&lt;=5000000000),'[26]Data Base PAKAI (INPUT)'!$AD$25,IF(AND(T884&gt;5000000000,T884&lt;=10000000000),'[26]Data Base PAKAI (INPUT)'!AH2390))))))))</f>
        <v>3</v>
      </c>
      <c r="AH884" s="102">
        <f t="shared" si="205"/>
        <v>1350000</v>
      </c>
      <c r="AI884" s="102">
        <f t="shared" si="206"/>
        <v>3000000</v>
      </c>
      <c r="AJ884" s="103">
        <f t="shared" si="207"/>
        <v>3000000</v>
      </c>
      <c r="AK884" s="101"/>
      <c r="AL884" s="101">
        <f t="shared" si="208"/>
        <v>66700000</v>
      </c>
    </row>
    <row r="885" spans="1:38" ht="43.5" thickBot="1" x14ac:dyDescent="0.3">
      <c r="A885" s="90"/>
      <c r="B885" s="90"/>
      <c r="C885" s="90"/>
      <c r="D885" s="90"/>
      <c r="E885" s="90"/>
      <c r="F885" s="90"/>
      <c r="G885" s="91"/>
      <c r="H885" s="91"/>
      <c r="I885" s="92"/>
      <c r="J885" s="151" t="s">
        <v>1412</v>
      </c>
      <c r="K885" s="92" t="s">
        <v>1624</v>
      </c>
      <c r="L885" s="92" t="e">
        <f>INDEX('[26]GELONDONGAN BM POKIR'!$D:$D,MATCH('KEGIATAN DBMSDA 2022'!K885,'[26]GELONDONGAN BM POKIR'!$D:$D,0))</f>
        <v>#N/A</v>
      </c>
      <c r="M885" s="92" t="str">
        <f t="shared" si="201"/>
        <v>Peningkatan Jalan Jl. Cempaka Rt 05 Rw 07, Kota Bekasi</v>
      </c>
      <c r="N885" s="92" t="s">
        <v>1621</v>
      </c>
      <c r="O885" s="93" t="s">
        <v>794</v>
      </c>
      <c r="P885" s="127" t="s">
        <v>182</v>
      </c>
      <c r="Q885" s="94" t="e">
        <f>#REF!&amp;" "&amp;#REF!</f>
        <v>#REF!</v>
      </c>
      <c r="R885" s="95" t="s">
        <v>66</v>
      </c>
      <c r="S885" s="57"/>
      <c r="T885" s="57">
        <f t="shared" si="209"/>
        <v>75000000</v>
      </c>
      <c r="U885" s="96" t="str">
        <f t="shared" si="202"/>
        <v>PL</v>
      </c>
      <c r="V885" s="57">
        <v>75000000</v>
      </c>
      <c r="W885" s="128" t="s">
        <v>172</v>
      </c>
      <c r="X885" s="129" t="s">
        <v>162</v>
      </c>
      <c r="Y885" s="96" t="s">
        <v>139</v>
      </c>
      <c r="Z885" s="88">
        <v>1</v>
      </c>
      <c r="AA885" s="88" t="s">
        <v>163</v>
      </c>
      <c r="AB885" s="101">
        <f t="shared" si="203"/>
        <v>350000</v>
      </c>
      <c r="AC885" s="102">
        <f>IF(AND(T885&gt;1,T885&lt;=200000000),'[26]Data Base PAKAI (INPUT)'!$E$24,IF(AND(T885&gt;200000000),'[26]Data Base PAKAI (INPUT)'!$M$24))</f>
        <v>4</v>
      </c>
      <c r="AD885" s="102">
        <f>IF(AND(T885&gt;1,T885&lt;=200000000),'[26]Data Base PAKAI (INPUT)'!$F$24,IF(AND(T885&gt;200000000,T885&lt;=1000000000),'[26]Data Base PAKAI (INPUT)'!$V$24,IF(AND(T885&gt;1000000000),'[26]Data Base PAKAI (INPUT)'!$Z$24)))</f>
        <v>1</v>
      </c>
      <c r="AE885" s="102">
        <f t="shared" si="204"/>
        <v>600000</v>
      </c>
      <c r="AF885" s="102">
        <f>IF(AND(T885&gt;1,T885&lt;=1000000000),'[26]Data Base PAKAI (INPUT)'!$E$25,IF(AND(T885&gt;1000000000,T885&lt;=5000000000),'[26]Data Base PAKAI (INPUT)'!$Y$25,IF(AND(T885&gt;5000000000,T885&lt;=10000000000),'[26]Data Base PAKAI (INPUT)'!$AG$25)))</f>
        <v>3</v>
      </c>
      <c r="AG885" s="102">
        <f>IF(AND(T885&gt;1,T885&lt;=100000000),'[26]Data Base PAKAI (INPUT)'!$F$25,IF(AND(T885&gt;100000000,T885&lt;=200000000),'[26]Data Base PAKAI (INPUT)'!$J$25,IF(AND(T885&gt;200000000,T885&lt;=250000000),'[26]Data Base PAKAI (INPUT)'!$N$25,IF(AND(T885&gt;250000000,T885&lt;=500000000),'[26]Data Base PAKAI (INPUT)'!$R$25,IF(AND(T885&gt;500000000,T885&lt;=1000000000),'[26]Data Base PAKAI (INPUT)'!$V$25,IF(AND(T885&gt;1000000000,T885&lt;=2500000000),'[26]Data Base PAKAI (INPUT)'!$Z$25,IF(AND(T885&gt;2500000000,T885&lt;=5000000000),'[26]Data Base PAKAI (INPUT)'!$AD$25,IF(AND(T885&gt;5000000000,T885&lt;=10000000000),'[26]Data Base PAKAI (INPUT)'!AH2391))))))))</f>
        <v>3</v>
      </c>
      <c r="AH885" s="102">
        <f t="shared" si="205"/>
        <v>1350000</v>
      </c>
      <c r="AI885" s="102">
        <f t="shared" si="206"/>
        <v>3000000</v>
      </c>
      <c r="AJ885" s="103">
        <f t="shared" si="207"/>
        <v>3000000</v>
      </c>
      <c r="AK885" s="101"/>
      <c r="AL885" s="101">
        <f t="shared" si="208"/>
        <v>66700000</v>
      </c>
    </row>
    <row r="886" spans="1:38" ht="43.5" thickBot="1" x14ac:dyDescent="0.3">
      <c r="A886" s="90"/>
      <c r="B886" s="90"/>
      <c r="C886" s="90"/>
      <c r="D886" s="90"/>
      <c r="E886" s="90"/>
      <c r="F886" s="90"/>
      <c r="G886" s="91"/>
      <c r="H886" s="91"/>
      <c r="I886" s="92"/>
      <c r="J886" s="151" t="s">
        <v>1412</v>
      </c>
      <c r="K886" s="92" t="s">
        <v>1625</v>
      </c>
      <c r="L886" s="92" t="e">
        <f>INDEX('[26]GELONDONGAN BM POKIR'!$D:$D,MATCH('KEGIATAN DBMSDA 2022'!K886,'[26]GELONDONGAN BM POKIR'!$D:$D,0))</f>
        <v>#N/A</v>
      </c>
      <c r="M886" s="92" t="str">
        <f t="shared" si="201"/>
        <v>Peningkatan Jalan Komplek Molek Rt.02 Rw.01, Kota Bekasi</v>
      </c>
      <c r="N886" s="92" t="s">
        <v>1621</v>
      </c>
      <c r="O886" s="93" t="s">
        <v>794</v>
      </c>
      <c r="P886" s="127" t="s">
        <v>182</v>
      </c>
      <c r="Q886" s="94" t="e">
        <f>#REF!&amp;" "&amp;#REF!</f>
        <v>#REF!</v>
      </c>
      <c r="R886" s="95" t="s">
        <v>66</v>
      </c>
      <c r="S886" s="57"/>
      <c r="T886" s="57">
        <f t="shared" si="209"/>
        <v>75000000</v>
      </c>
      <c r="U886" s="96" t="str">
        <f t="shared" si="202"/>
        <v>PL</v>
      </c>
      <c r="V886" s="57">
        <v>75000000</v>
      </c>
      <c r="W886" s="128" t="s">
        <v>172</v>
      </c>
      <c r="X886" s="129" t="s">
        <v>162</v>
      </c>
      <c r="Y886" s="96" t="s">
        <v>139</v>
      </c>
      <c r="Z886" s="88">
        <v>1</v>
      </c>
      <c r="AA886" s="88" t="s">
        <v>163</v>
      </c>
      <c r="AB886" s="101">
        <f t="shared" si="203"/>
        <v>350000</v>
      </c>
      <c r="AC886" s="102">
        <f>IF(AND(T886&gt;1,T886&lt;=200000000),'[26]Data Base PAKAI (INPUT)'!$E$24,IF(AND(T886&gt;200000000),'[26]Data Base PAKAI (INPUT)'!$M$24))</f>
        <v>4</v>
      </c>
      <c r="AD886" s="102">
        <f>IF(AND(T886&gt;1,T886&lt;=200000000),'[26]Data Base PAKAI (INPUT)'!$F$24,IF(AND(T886&gt;200000000,T886&lt;=1000000000),'[26]Data Base PAKAI (INPUT)'!$V$24,IF(AND(T886&gt;1000000000),'[26]Data Base PAKAI (INPUT)'!$Z$24)))</f>
        <v>1</v>
      </c>
      <c r="AE886" s="102">
        <f t="shared" si="204"/>
        <v>600000</v>
      </c>
      <c r="AF886" s="102">
        <f>IF(AND(T886&gt;1,T886&lt;=1000000000),'[26]Data Base PAKAI (INPUT)'!$E$25,IF(AND(T886&gt;1000000000,T886&lt;=5000000000),'[26]Data Base PAKAI (INPUT)'!$Y$25,IF(AND(T886&gt;5000000000,T886&lt;=10000000000),'[26]Data Base PAKAI (INPUT)'!$AG$25)))</f>
        <v>3</v>
      </c>
      <c r="AG886" s="102">
        <f>IF(AND(T886&gt;1,T886&lt;=100000000),'[26]Data Base PAKAI (INPUT)'!$F$25,IF(AND(T886&gt;100000000,T886&lt;=200000000),'[26]Data Base PAKAI (INPUT)'!$J$25,IF(AND(T886&gt;200000000,T886&lt;=250000000),'[26]Data Base PAKAI (INPUT)'!$N$25,IF(AND(T886&gt;250000000,T886&lt;=500000000),'[26]Data Base PAKAI (INPUT)'!$R$25,IF(AND(T886&gt;500000000,T886&lt;=1000000000),'[26]Data Base PAKAI (INPUT)'!$V$25,IF(AND(T886&gt;1000000000,T886&lt;=2500000000),'[26]Data Base PAKAI (INPUT)'!$Z$25,IF(AND(T886&gt;2500000000,T886&lt;=5000000000),'[26]Data Base PAKAI (INPUT)'!$AD$25,IF(AND(T886&gt;5000000000,T886&lt;=10000000000),'[26]Data Base PAKAI (INPUT)'!AH2392))))))))</f>
        <v>3</v>
      </c>
      <c r="AH886" s="102">
        <f t="shared" si="205"/>
        <v>1350000</v>
      </c>
      <c r="AI886" s="102">
        <f t="shared" si="206"/>
        <v>3000000</v>
      </c>
      <c r="AJ886" s="103">
        <f t="shared" si="207"/>
        <v>3000000</v>
      </c>
      <c r="AK886" s="101"/>
      <c r="AL886" s="101">
        <f t="shared" si="208"/>
        <v>66700000</v>
      </c>
    </row>
    <row r="887" spans="1:38" ht="43.5" thickBot="1" x14ac:dyDescent="0.3">
      <c r="A887" s="90"/>
      <c r="B887" s="90"/>
      <c r="C887" s="90"/>
      <c r="D887" s="90"/>
      <c r="E887" s="90"/>
      <c r="F887" s="90"/>
      <c r="G887" s="91"/>
      <c r="H887" s="91"/>
      <c r="I887" s="92"/>
      <c r="J887" s="151" t="s">
        <v>1412</v>
      </c>
      <c r="K887" s="92" t="s">
        <v>1626</v>
      </c>
      <c r="L887" s="92" t="e">
        <f>INDEX('[26]GELONDONGAN BM POKIR'!$D:$D,MATCH('KEGIATAN DBMSDA 2022'!K887,'[26]GELONDONGAN BM POKIR'!$D:$D,0))</f>
        <v>#N/A</v>
      </c>
      <c r="M887" s="92" t="str">
        <f t="shared" si="201"/>
        <v>Peningkatan Jalan Grand Prima Bintara RW 16, Kota Bekasi</v>
      </c>
      <c r="N887" s="92" t="s">
        <v>821</v>
      </c>
      <c r="O887" s="93" t="s">
        <v>822</v>
      </c>
      <c r="P887" s="127" t="s">
        <v>239</v>
      </c>
      <c r="Q887" s="94" t="e">
        <f>#REF!&amp;" "&amp;#REF!</f>
        <v>#REF!</v>
      </c>
      <c r="R887" s="95" t="s">
        <v>66</v>
      </c>
      <c r="S887" s="57"/>
      <c r="T887" s="57">
        <f t="shared" si="209"/>
        <v>90000000</v>
      </c>
      <c r="U887" s="96" t="str">
        <f t="shared" si="202"/>
        <v>PL</v>
      </c>
      <c r="V887" s="57">
        <v>90000000</v>
      </c>
      <c r="W887" s="128" t="s">
        <v>250</v>
      </c>
      <c r="X887" s="129" t="s">
        <v>162</v>
      </c>
      <c r="Y887" s="96" t="s">
        <v>139</v>
      </c>
      <c r="Z887" s="88">
        <v>1</v>
      </c>
      <c r="AA887" s="88" t="s">
        <v>163</v>
      </c>
      <c r="AB887" s="101">
        <f t="shared" si="203"/>
        <v>350000</v>
      </c>
      <c r="AC887" s="102">
        <f>IF(AND(T887&gt;1,T887&lt;=200000000),'[26]Data Base PAKAI (INPUT)'!$E$24,IF(AND(T887&gt;200000000),'[26]Data Base PAKAI (INPUT)'!$M$24))</f>
        <v>4</v>
      </c>
      <c r="AD887" s="102">
        <f>IF(AND(T887&gt;1,T887&lt;=200000000),'[26]Data Base PAKAI (INPUT)'!$F$24,IF(AND(T887&gt;200000000,T887&lt;=1000000000),'[26]Data Base PAKAI (INPUT)'!$V$24,IF(AND(T887&gt;1000000000),'[26]Data Base PAKAI (INPUT)'!$Z$24)))</f>
        <v>1</v>
      </c>
      <c r="AE887" s="102">
        <f t="shared" si="204"/>
        <v>600000</v>
      </c>
      <c r="AF887" s="102">
        <f>IF(AND(T887&gt;1,T887&lt;=1000000000),'[26]Data Base PAKAI (INPUT)'!$E$25,IF(AND(T887&gt;1000000000,T887&lt;=5000000000),'[26]Data Base PAKAI (INPUT)'!$Y$25,IF(AND(T887&gt;5000000000,T887&lt;=10000000000),'[26]Data Base PAKAI (INPUT)'!$AG$25)))</f>
        <v>3</v>
      </c>
      <c r="AG887" s="102">
        <f>IF(AND(T887&gt;1,T887&lt;=100000000),'[26]Data Base PAKAI (INPUT)'!$F$25,IF(AND(T887&gt;100000000,T887&lt;=200000000),'[26]Data Base PAKAI (INPUT)'!$J$25,IF(AND(T887&gt;200000000,T887&lt;=250000000),'[26]Data Base PAKAI (INPUT)'!$N$25,IF(AND(T887&gt;250000000,T887&lt;=500000000),'[26]Data Base PAKAI (INPUT)'!$R$25,IF(AND(T887&gt;500000000,T887&lt;=1000000000),'[26]Data Base PAKAI (INPUT)'!$V$25,IF(AND(T887&gt;1000000000,T887&lt;=2500000000),'[26]Data Base PAKAI (INPUT)'!$Z$25,IF(AND(T887&gt;2500000000,T887&lt;=5000000000),'[26]Data Base PAKAI (INPUT)'!$AD$25,IF(AND(T887&gt;5000000000,T887&lt;=10000000000),'[26]Data Base PAKAI (INPUT)'!AH2393))))))))</f>
        <v>3</v>
      </c>
      <c r="AH887" s="102">
        <f t="shared" si="205"/>
        <v>1350000</v>
      </c>
      <c r="AI887" s="102">
        <f t="shared" si="206"/>
        <v>3600000</v>
      </c>
      <c r="AJ887" s="103">
        <f t="shared" si="207"/>
        <v>3600000</v>
      </c>
      <c r="AK887" s="101"/>
      <c r="AL887" s="101">
        <f t="shared" si="208"/>
        <v>80500000</v>
      </c>
    </row>
    <row r="888" spans="1:38" ht="43.5" thickBot="1" x14ac:dyDescent="0.3">
      <c r="A888" s="90"/>
      <c r="B888" s="90"/>
      <c r="C888" s="90"/>
      <c r="D888" s="90"/>
      <c r="E888" s="90"/>
      <c r="F888" s="90"/>
      <c r="G888" s="91"/>
      <c r="H888" s="91"/>
      <c r="I888" s="92"/>
      <c r="J888" s="151" t="s">
        <v>1412</v>
      </c>
      <c r="K888" s="92" t="s">
        <v>1627</v>
      </c>
      <c r="L888" s="92" t="e">
        <f>INDEX('[26]GELONDONGAN BM POKIR'!$D:$D,MATCH('KEGIATAN DBMSDA 2022'!K888,'[26]GELONDONGAN BM POKIR'!$D:$D,0))</f>
        <v>#N/A</v>
      </c>
      <c r="M888" s="92" t="str">
        <f t="shared" si="201"/>
        <v>Peningkatan Jalan depan martabak alim rt 01/ rw 05 sepanjang, Kota Bekasi</v>
      </c>
      <c r="N888" s="92" t="s">
        <v>821</v>
      </c>
      <c r="O888" s="93" t="s">
        <v>822</v>
      </c>
      <c r="P888" s="127" t="s">
        <v>1628</v>
      </c>
      <c r="Q888" s="94" t="e">
        <f>#REF!&amp;" "&amp;#REF!</f>
        <v>#REF!</v>
      </c>
      <c r="R888" s="95" t="s">
        <v>66</v>
      </c>
      <c r="S888" s="57"/>
      <c r="T888" s="57">
        <f t="shared" si="209"/>
        <v>75000000</v>
      </c>
      <c r="U888" s="96" t="str">
        <f t="shared" si="202"/>
        <v>PL</v>
      </c>
      <c r="V888" s="57">
        <v>75000000</v>
      </c>
      <c r="W888" s="128" t="s">
        <v>250</v>
      </c>
      <c r="X888" s="129" t="s">
        <v>162</v>
      </c>
      <c r="Y888" s="96" t="s">
        <v>139</v>
      </c>
      <c r="Z888" s="88">
        <v>1</v>
      </c>
      <c r="AA888" s="88" t="s">
        <v>163</v>
      </c>
      <c r="AB888" s="101">
        <f t="shared" si="203"/>
        <v>350000</v>
      </c>
      <c r="AC888" s="102">
        <f>IF(AND(T888&gt;1,T888&lt;=200000000),'[26]Data Base PAKAI (INPUT)'!$E$24,IF(AND(T888&gt;200000000),'[26]Data Base PAKAI (INPUT)'!$M$24))</f>
        <v>4</v>
      </c>
      <c r="AD888" s="102">
        <f>IF(AND(T888&gt;1,T888&lt;=200000000),'[26]Data Base PAKAI (INPUT)'!$F$24,IF(AND(T888&gt;200000000,T888&lt;=1000000000),'[26]Data Base PAKAI (INPUT)'!$V$24,IF(AND(T888&gt;1000000000),'[26]Data Base PAKAI (INPUT)'!$Z$24)))</f>
        <v>1</v>
      </c>
      <c r="AE888" s="102">
        <f t="shared" si="204"/>
        <v>600000</v>
      </c>
      <c r="AF888" s="102">
        <f>IF(AND(T888&gt;1,T888&lt;=1000000000),'[26]Data Base PAKAI (INPUT)'!$E$25,IF(AND(T888&gt;1000000000,T888&lt;=5000000000),'[26]Data Base PAKAI (INPUT)'!$Y$25,IF(AND(T888&gt;5000000000,T888&lt;=10000000000),'[26]Data Base PAKAI (INPUT)'!$AG$25)))</f>
        <v>3</v>
      </c>
      <c r="AG888" s="102">
        <f>IF(AND(T888&gt;1,T888&lt;=100000000),'[26]Data Base PAKAI (INPUT)'!$F$25,IF(AND(T888&gt;100000000,T888&lt;=200000000),'[26]Data Base PAKAI (INPUT)'!$J$25,IF(AND(T888&gt;200000000,T888&lt;=250000000),'[26]Data Base PAKAI (INPUT)'!$N$25,IF(AND(T888&gt;250000000,T888&lt;=500000000),'[26]Data Base PAKAI (INPUT)'!$R$25,IF(AND(T888&gt;500000000,T888&lt;=1000000000),'[26]Data Base PAKAI (INPUT)'!$V$25,IF(AND(T888&gt;1000000000,T888&lt;=2500000000),'[26]Data Base PAKAI (INPUT)'!$Z$25,IF(AND(T888&gt;2500000000,T888&lt;=5000000000),'[26]Data Base PAKAI (INPUT)'!$AD$25,IF(AND(T888&gt;5000000000,T888&lt;=10000000000),'[26]Data Base PAKAI (INPUT)'!AH2394))))))))</f>
        <v>3</v>
      </c>
      <c r="AH888" s="102">
        <f t="shared" si="205"/>
        <v>1350000</v>
      </c>
      <c r="AI888" s="102">
        <f t="shared" si="206"/>
        <v>3000000</v>
      </c>
      <c r="AJ888" s="103">
        <f t="shared" si="207"/>
        <v>3000000</v>
      </c>
      <c r="AK888" s="101"/>
      <c r="AL888" s="101">
        <f t="shared" si="208"/>
        <v>66700000</v>
      </c>
    </row>
    <row r="889" spans="1:38" ht="43.5" thickBot="1" x14ac:dyDescent="0.3">
      <c r="A889" s="90"/>
      <c r="B889" s="90"/>
      <c r="C889" s="90"/>
      <c r="D889" s="90"/>
      <c r="E889" s="90"/>
      <c r="F889" s="90"/>
      <c r="G889" s="91"/>
      <c r="H889" s="91"/>
      <c r="I889" s="92"/>
      <c r="J889" s="151" t="s">
        <v>1412</v>
      </c>
      <c r="K889" s="92" t="s">
        <v>1629</v>
      </c>
      <c r="L889" s="92" t="e">
        <f>INDEX('[26]GELONDONGAN BM POKIR'!$D:$D,MATCH('KEGIATAN DBMSDA 2022'!K889,'[26]GELONDONGAN BM POKIR'!$D:$D,0))</f>
        <v>#N/A</v>
      </c>
      <c r="M889" s="92" t="str">
        <f t="shared" si="201"/>
        <v>Peningkatan Jalan terowongan tol JORR yang menghubungkan jalan bintara IV dan Jl. Bintara VI RT 05 RW 06, Kota Bekasi</v>
      </c>
      <c r="N889" s="92" t="e">
        <f>INDEX([26]!BARU_1[KELURAHAN],MATCH('KEGIATAN DBMSDA 2022'!K889,[26]!BARU_1[JUDUL],0))</f>
        <v>#REF!</v>
      </c>
      <c r="O889" s="93" t="s">
        <v>822</v>
      </c>
      <c r="P889" s="127" t="s">
        <v>664</v>
      </c>
      <c r="Q889" s="94" t="e">
        <f>#REF!&amp;" "&amp;#REF!</f>
        <v>#REF!</v>
      </c>
      <c r="R889" s="95" t="s">
        <v>66</v>
      </c>
      <c r="S889" s="57"/>
      <c r="T889" s="57">
        <f t="shared" si="209"/>
        <v>95000000</v>
      </c>
      <c r="U889" s="96" t="str">
        <f t="shared" si="202"/>
        <v>PL</v>
      </c>
      <c r="V889" s="57">
        <v>95000000</v>
      </c>
      <c r="W889" s="128" t="s">
        <v>250</v>
      </c>
      <c r="X889" s="129" t="s">
        <v>162</v>
      </c>
      <c r="Y889" s="96" t="s">
        <v>139</v>
      </c>
      <c r="Z889" s="88">
        <v>1</v>
      </c>
      <c r="AA889" s="96"/>
      <c r="AB889" s="57">
        <f t="shared" si="203"/>
        <v>350000</v>
      </c>
      <c r="AC889" s="87">
        <f>IF(AND(T889&gt;1,T889&lt;=200000000),'[26]Data Base PAKAI (INPUT)'!$E$24,IF(AND(T889&gt;200000000),'[26]Data Base PAKAI (INPUT)'!$M$24))</f>
        <v>4</v>
      </c>
      <c r="AD889" s="87">
        <f>IF(AND(T889&gt;1,T889&lt;=200000000),'[26]Data Base PAKAI (INPUT)'!$F$24,IF(AND(T889&gt;200000000,T889&lt;=1000000000),'[26]Data Base PAKAI (INPUT)'!$V$24,IF(AND(T889&gt;1000000000),'[26]Data Base PAKAI (INPUT)'!$Z$24)))</f>
        <v>1</v>
      </c>
      <c r="AE889" s="87">
        <f t="shared" si="204"/>
        <v>600000</v>
      </c>
      <c r="AF889" s="87">
        <f>IF(AND(T889&gt;1,T889&lt;=1000000000),'[26]Data Base PAKAI (INPUT)'!$E$25,IF(AND(T889&gt;1000000000,T889&lt;=5000000000),'[26]Data Base PAKAI (INPUT)'!$Y$25,IF(AND(T889&gt;5000000000,T889&lt;=10000000000),'[26]Data Base PAKAI (INPUT)'!$AG$25)))</f>
        <v>3</v>
      </c>
      <c r="AG889" s="87">
        <f>IF(AND(T889&gt;1,T889&lt;=100000000),'[26]Data Base PAKAI (INPUT)'!$F$25,IF(AND(T889&gt;100000000,T889&lt;=200000000),'[26]Data Base PAKAI (INPUT)'!$J$25,IF(AND(T889&gt;200000000,T889&lt;=250000000),'[26]Data Base PAKAI (INPUT)'!$N$25,IF(AND(T889&gt;250000000,T889&lt;=500000000),'[26]Data Base PAKAI (INPUT)'!$R$25,IF(AND(T889&gt;500000000,T889&lt;=1000000000),'[26]Data Base PAKAI (INPUT)'!$V$25,IF(AND(T889&gt;1000000000,T889&lt;=2500000000),'[26]Data Base PAKAI (INPUT)'!$Z$25,IF(AND(T889&gt;2500000000,T889&lt;=5000000000),'[26]Data Base PAKAI (INPUT)'!$AD$25,IF(AND(T889&gt;5000000000,T889&lt;=10000000000),'[26]Data Base PAKAI (INPUT)'!AH2395))))))))</f>
        <v>3</v>
      </c>
      <c r="AH889" s="87">
        <f t="shared" si="205"/>
        <v>1350000</v>
      </c>
      <c r="AI889" s="87">
        <f t="shared" si="206"/>
        <v>3800000</v>
      </c>
      <c r="AJ889" s="99">
        <f t="shared" si="207"/>
        <v>3800000</v>
      </c>
      <c r="AK889" s="57"/>
      <c r="AL889" s="57">
        <f t="shared" si="208"/>
        <v>85100000</v>
      </c>
    </row>
    <row r="890" spans="1:38" ht="43.5" thickBot="1" x14ac:dyDescent="0.3">
      <c r="A890" s="90"/>
      <c r="B890" s="90"/>
      <c r="C890" s="90"/>
      <c r="D890" s="90"/>
      <c r="E890" s="90"/>
      <c r="F890" s="90"/>
      <c r="G890" s="91"/>
      <c r="H890" s="91"/>
      <c r="I890" s="92"/>
      <c r="J890" s="151" t="s">
        <v>1412</v>
      </c>
      <c r="K890" s="92" t="s">
        <v>1630</v>
      </c>
      <c r="L890" s="92" t="e">
        <f>INDEX('[26]GELONDONGAN BM POKIR'!$D:$D,MATCH('KEGIATAN DBMSDA 2022'!K890,'[26]GELONDONGAN BM POKIR'!$D:$D,0))</f>
        <v>#N/A</v>
      </c>
      <c r="M890" s="92" t="str">
        <f t="shared" si="201"/>
        <v>Peningkatan Jalan RT 01 RW 08, Kota Bekasi</v>
      </c>
      <c r="N890" s="92" t="s">
        <v>821</v>
      </c>
      <c r="O890" s="93" t="s">
        <v>822</v>
      </c>
      <c r="P890" s="127" t="s">
        <v>306</v>
      </c>
      <c r="Q890" s="94" t="e">
        <f>#REF!&amp;" "&amp;#REF!</f>
        <v>#REF!</v>
      </c>
      <c r="R890" s="95" t="s">
        <v>66</v>
      </c>
      <c r="S890" s="57"/>
      <c r="T890" s="57">
        <f t="shared" si="209"/>
        <v>75000000</v>
      </c>
      <c r="U890" s="96" t="str">
        <f t="shared" si="202"/>
        <v>PL</v>
      </c>
      <c r="V890" s="57">
        <v>75000000</v>
      </c>
      <c r="W890" s="128" t="s">
        <v>250</v>
      </c>
      <c r="X890" s="129" t="s">
        <v>162</v>
      </c>
      <c r="Y890" s="96" t="s">
        <v>139</v>
      </c>
      <c r="Z890" s="88">
        <v>1</v>
      </c>
      <c r="AA890" s="88" t="s">
        <v>163</v>
      </c>
      <c r="AB890" s="101">
        <f t="shared" si="203"/>
        <v>350000</v>
      </c>
      <c r="AC890" s="102">
        <f>IF(AND(T890&gt;1,T890&lt;=200000000),'[26]Data Base PAKAI (INPUT)'!$E$24,IF(AND(T890&gt;200000000),'[26]Data Base PAKAI (INPUT)'!$M$24))</f>
        <v>4</v>
      </c>
      <c r="AD890" s="102">
        <f>IF(AND(T890&gt;1,T890&lt;=200000000),'[26]Data Base PAKAI (INPUT)'!$F$24,IF(AND(T890&gt;200000000,T890&lt;=1000000000),'[26]Data Base PAKAI (INPUT)'!$V$24,IF(AND(T890&gt;1000000000),'[26]Data Base PAKAI (INPUT)'!$Z$24)))</f>
        <v>1</v>
      </c>
      <c r="AE890" s="102">
        <f t="shared" si="204"/>
        <v>600000</v>
      </c>
      <c r="AF890" s="102">
        <f>IF(AND(T890&gt;1,T890&lt;=1000000000),'[26]Data Base PAKAI (INPUT)'!$E$25,IF(AND(T890&gt;1000000000,T890&lt;=5000000000),'[26]Data Base PAKAI (INPUT)'!$Y$25,IF(AND(T890&gt;5000000000,T890&lt;=10000000000),'[26]Data Base PAKAI (INPUT)'!$AG$25)))</f>
        <v>3</v>
      </c>
      <c r="AG890" s="102">
        <f>IF(AND(T890&gt;1,T890&lt;=100000000),'[26]Data Base PAKAI (INPUT)'!$F$25,IF(AND(T890&gt;100000000,T890&lt;=200000000),'[26]Data Base PAKAI (INPUT)'!$J$25,IF(AND(T890&gt;200000000,T890&lt;=250000000),'[26]Data Base PAKAI (INPUT)'!$N$25,IF(AND(T890&gt;250000000,T890&lt;=500000000),'[26]Data Base PAKAI (INPUT)'!$R$25,IF(AND(T890&gt;500000000,T890&lt;=1000000000),'[26]Data Base PAKAI (INPUT)'!$V$25,IF(AND(T890&gt;1000000000,T890&lt;=2500000000),'[26]Data Base PAKAI (INPUT)'!$Z$25,IF(AND(T890&gt;2500000000,T890&lt;=5000000000),'[26]Data Base PAKAI (INPUT)'!$AD$25,IF(AND(T890&gt;5000000000,T890&lt;=10000000000),'[26]Data Base PAKAI (INPUT)'!AH2396))))))))</f>
        <v>3</v>
      </c>
      <c r="AH890" s="102">
        <f t="shared" si="205"/>
        <v>1350000</v>
      </c>
      <c r="AI890" s="102">
        <f t="shared" si="206"/>
        <v>3000000</v>
      </c>
      <c r="AJ890" s="103">
        <f t="shared" si="207"/>
        <v>3000000</v>
      </c>
      <c r="AK890" s="101"/>
      <c r="AL890" s="101">
        <f t="shared" si="208"/>
        <v>66700000</v>
      </c>
    </row>
    <row r="891" spans="1:38" ht="43.5" thickBot="1" x14ac:dyDescent="0.3">
      <c r="A891" s="90"/>
      <c r="B891" s="90"/>
      <c r="C891" s="90"/>
      <c r="D891" s="90"/>
      <c r="E891" s="90"/>
      <c r="F891" s="90"/>
      <c r="G891" s="91"/>
      <c r="H891" s="91"/>
      <c r="I891" s="92"/>
      <c r="J891" s="151" t="s">
        <v>1412</v>
      </c>
      <c r="K891" s="92" t="s">
        <v>1631</v>
      </c>
      <c r="L891" s="92" t="e">
        <f>INDEX('[26]GELONDONGAN BM POKIR'!$D:$D,MATCH('KEGIATAN DBMSDA 2022'!K891,'[26]GELONDONGAN BM POKIR'!$D:$D,0))</f>
        <v>#N/A</v>
      </c>
      <c r="M891" s="92" t="str">
        <f t="shared" si="201"/>
        <v>Peningkatan Jalan RT 09 RW 10., Kota Bekasi</v>
      </c>
      <c r="N891" s="92" t="s">
        <v>821</v>
      </c>
      <c r="O891" s="93" t="s">
        <v>822</v>
      </c>
      <c r="P891" s="127" t="s">
        <v>1632</v>
      </c>
      <c r="Q891" s="94" t="e">
        <f>#REF!&amp;" "&amp;#REF!</f>
        <v>#REF!</v>
      </c>
      <c r="R891" s="95" t="s">
        <v>66</v>
      </c>
      <c r="S891" s="57"/>
      <c r="T891" s="57">
        <f t="shared" si="209"/>
        <v>75000000</v>
      </c>
      <c r="U891" s="96" t="str">
        <f t="shared" si="202"/>
        <v>PL</v>
      </c>
      <c r="V891" s="57">
        <v>75000000</v>
      </c>
      <c r="W891" s="128" t="s">
        <v>250</v>
      </c>
      <c r="X891" s="129" t="s">
        <v>162</v>
      </c>
      <c r="Y891" s="96" t="s">
        <v>139</v>
      </c>
      <c r="Z891" s="88">
        <v>1</v>
      </c>
      <c r="AA891" s="88" t="s">
        <v>163</v>
      </c>
      <c r="AB891" s="101">
        <f t="shared" si="203"/>
        <v>350000</v>
      </c>
      <c r="AC891" s="102">
        <f>IF(AND(T891&gt;1,T891&lt;=200000000),'[26]Data Base PAKAI (INPUT)'!$E$24,IF(AND(T891&gt;200000000),'[26]Data Base PAKAI (INPUT)'!$M$24))</f>
        <v>4</v>
      </c>
      <c r="AD891" s="102">
        <f>IF(AND(T891&gt;1,T891&lt;=200000000),'[26]Data Base PAKAI (INPUT)'!$F$24,IF(AND(T891&gt;200000000,T891&lt;=1000000000),'[26]Data Base PAKAI (INPUT)'!$V$24,IF(AND(T891&gt;1000000000),'[26]Data Base PAKAI (INPUT)'!$Z$24)))</f>
        <v>1</v>
      </c>
      <c r="AE891" s="102">
        <f t="shared" si="204"/>
        <v>600000</v>
      </c>
      <c r="AF891" s="102">
        <f>IF(AND(T891&gt;1,T891&lt;=1000000000),'[26]Data Base PAKAI (INPUT)'!$E$25,IF(AND(T891&gt;1000000000,T891&lt;=5000000000),'[26]Data Base PAKAI (INPUT)'!$Y$25,IF(AND(T891&gt;5000000000,T891&lt;=10000000000),'[26]Data Base PAKAI (INPUT)'!$AG$25)))</f>
        <v>3</v>
      </c>
      <c r="AG891" s="102">
        <f>IF(AND(T891&gt;1,T891&lt;=100000000),'[26]Data Base PAKAI (INPUT)'!$F$25,IF(AND(T891&gt;100000000,T891&lt;=200000000),'[26]Data Base PAKAI (INPUT)'!$J$25,IF(AND(T891&gt;200000000,T891&lt;=250000000),'[26]Data Base PAKAI (INPUT)'!$N$25,IF(AND(T891&gt;250000000,T891&lt;=500000000),'[26]Data Base PAKAI (INPUT)'!$R$25,IF(AND(T891&gt;500000000,T891&lt;=1000000000),'[26]Data Base PAKAI (INPUT)'!$V$25,IF(AND(T891&gt;1000000000,T891&lt;=2500000000),'[26]Data Base PAKAI (INPUT)'!$Z$25,IF(AND(T891&gt;2500000000,T891&lt;=5000000000),'[26]Data Base PAKAI (INPUT)'!$AD$25,IF(AND(T891&gt;5000000000,T891&lt;=10000000000),'[26]Data Base PAKAI (INPUT)'!AH2397))))))))</f>
        <v>3</v>
      </c>
      <c r="AH891" s="102">
        <f t="shared" si="205"/>
        <v>1350000</v>
      </c>
      <c r="AI891" s="102">
        <f t="shared" si="206"/>
        <v>3000000</v>
      </c>
      <c r="AJ891" s="103">
        <f t="shared" si="207"/>
        <v>3000000</v>
      </c>
      <c r="AK891" s="101"/>
      <c r="AL891" s="101">
        <f t="shared" si="208"/>
        <v>66700000</v>
      </c>
    </row>
    <row r="892" spans="1:38" ht="43.5" thickBot="1" x14ac:dyDescent="0.3">
      <c r="A892" s="90"/>
      <c r="B892" s="90"/>
      <c r="C892" s="90"/>
      <c r="D892" s="90"/>
      <c r="E892" s="90"/>
      <c r="F892" s="90"/>
      <c r="G892" s="91"/>
      <c r="H892" s="91"/>
      <c r="I892" s="92"/>
      <c r="J892" s="151" t="s">
        <v>1412</v>
      </c>
      <c r="K892" s="92" t="s">
        <v>1633</v>
      </c>
      <c r="L892" s="92" t="e">
        <f>INDEX('[26]GELONDONGAN BM POKIR'!$D:$D,MATCH('KEGIATAN DBMSDA 2022'!K892,'[26]GELONDONGAN BM POKIR'!$D:$D,0))</f>
        <v>#N/A</v>
      </c>
      <c r="M892" s="92" t="str">
        <f t="shared" ref="M892:M945" si="210">$I$545&amp;" "&amp;K892</f>
        <v>Peningkatan Jalan jalan Bungur 4 ujung RT 002 Rw 007, Kota Bekasi</v>
      </c>
      <c r="N892" s="92" t="e">
        <f>INDEX([26]!BARU_1[KELURAHAN],MATCH('KEGIATAN DBMSDA 2022'!K892,[26]!BARU_1[JUDUL],0))</f>
        <v>#REF!</v>
      </c>
      <c r="O892" s="93" t="s">
        <v>822</v>
      </c>
      <c r="P892" s="127" t="s">
        <v>302</v>
      </c>
      <c r="Q892" s="94" t="e">
        <f>#REF!&amp;" "&amp;#REF!</f>
        <v>#REF!</v>
      </c>
      <c r="R892" s="95" t="s">
        <v>66</v>
      </c>
      <c r="S892" s="57"/>
      <c r="T892" s="57">
        <f t="shared" si="209"/>
        <v>75000000</v>
      </c>
      <c r="U892" s="96" t="str">
        <f t="shared" si="202"/>
        <v>PL</v>
      </c>
      <c r="V892" s="57">
        <v>75000000</v>
      </c>
      <c r="W892" s="128" t="s">
        <v>250</v>
      </c>
      <c r="X892" s="129" t="s">
        <v>162</v>
      </c>
      <c r="Y892" s="96" t="s">
        <v>139</v>
      </c>
      <c r="Z892" s="88">
        <v>1</v>
      </c>
      <c r="AA892" s="96"/>
      <c r="AB892" s="57">
        <f t="shared" si="203"/>
        <v>350000</v>
      </c>
      <c r="AC892" s="87">
        <f>IF(AND(T892&gt;1,T892&lt;=200000000),'[26]Data Base PAKAI (INPUT)'!$E$24,IF(AND(T892&gt;200000000),'[26]Data Base PAKAI (INPUT)'!$M$24))</f>
        <v>4</v>
      </c>
      <c r="AD892" s="87">
        <f>IF(AND(T892&gt;1,T892&lt;=200000000),'[26]Data Base PAKAI (INPUT)'!$F$24,IF(AND(T892&gt;200000000,T892&lt;=1000000000),'[26]Data Base PAKAI (INPUT)'!$V$24,IF(AND(T892&gt;1000000000),'[26]Data Base PAKAI (INPUT)'!$Z$24)))</f>
        <v>1</v>
      </c>
      <c r="AE892" s="87">
        <f t="shared" si="204"/>
        <v>600000</v>
      </c>
      <c r="AF892" s="87">
        <f>IF(AND(T892&gt;1,T892&lt;=1000000000),'[26]Data Base PAKAI (INPUT)'!$E$25,IF(AND(T892&gt;1000000000,T892&lt;=5000000000),'[26]Data Base PAKAI (INPUT)'!$Y$25,IF(AND(T892&gt;5000000000,T892&lt;=10000000000),'[26]Data Base PAKAI (INPUT)'!$AG$25)))</f>
        <v>3</v>
      </c>
      <c r="AG892" s="87">
        <f>IF(AND(T892&gt;1,T892&lt;=100000000),'[26]Data Base PAKAI (INPUT)'!$F$25,IF(AND(T892&gt;100000000,T892&lt;=200000000),'[26]Data Base PAKAI (INPUT)'!$J$25,IF(AND(T892&gt;200000000,T892&lt;=250000000),'[26]Data Base PAKAI (INPUT)'!$N$25,IF(AND(T892&gt;250000000,T892&lt;=500000000),'[26]Data Base PAKAI (INPUT)'!$R$25,IF(AND(T892&gt;500000000,T892&lt;=1000000000),'[26]Data Base PAKAI (INPUT)'!$V$25,IF(AND(T892&gt;1000000000,T892&lt;=2500000000),'[26]Data Base PAKAI (INPUT)'!$Z$25,IF(AND(T892&gt;2500000000,T892&lt;=5000000000),'[26]Data Base PAKAI (INPUT)'!$AD$25,IF(AND(T892&gt;5000000000,T892&lt;=10000000000),'[26]Data Base PAKAI (INPUT)'!AH2398))))))))</f>
        <v>3</v>
      </c>
      <c r="AH892" s="87">
        <f t="shared" si="205"/>
        <v>1350000</v>
      </c>
      <c r="AI892" s="87">
        <f t="shared" si="206"/>
        <v>3000000</v>
      </c>
      <c r="AJ892" s="99">
        <f t="shared" si="207"/>
        <v>3000000</v>
      </c>
      <c r="AK892" s="57"/>
      <c r="AL892" s="57">
        <f t="shared" si="208"/>
        <v>66700000</v>
      </c>
    </row>
    <row r="893" spans="1:38" ht="43.5" thickBot="1" x14ac:dyDescent="0.3">
      <c r="A893" s="90"/>
      <c r="B893" s="90"/>
      <c r="C893" s="90"/>
      <c r="D893" s="90"/>
      <c r="E893" s="90"/>
      <c r="F893" s="90"/>
      <c r="G893" s="91"/>
      <c r="H893" s="91"/>
      <c r="I893" s="92"/>
      <c r="J893" s="151" t="s">
        <v>1412</v>
      </c>
      <c r="K893" s="92" t="s">
        <v>1634</v>
      </c>
      <c r="L893" s="92" t="e">
        <f>INDEX('[26]GELONDONGAN BM POKIR'!$D:$D,MATCH('KEGIATAN DBMSDA 2022'!K893,'[26]GELONDONGAN BM POKIR'!$D:$D,0))</f>
        <v>#N/A</v>
      </c>
      <c r="M893" s="92" t="str">
        <f t="shared" si="210"/>
        <v>Peningkatan Jalan RT 006 RW 008, Kota Bekasi</v>
      </c>
      <c r="N893" s="92" t="s">
        <v>821</v>
      </c>
      <c r="O893" s="93" t="s">
        <v>822</v>
      </c>
      <c r="P893" s="127" t="s">
        <v>239</v>
      </c>
      <c r="Q893" s="94" t="e">
        <f>#REF!&amp;" "&amp;#REF!</f>
        <v>#REF!</v>
      </c>
      <c r="R893" s="95" t="s">
        <v>66</v>
      </c>
      <c r="S893" s="57"/>
      <c r="T893" s="57">
        <f t="shared" si="209"/>
        <v>75000000</v>
      </c>
      <c r="U893" s="96" t="str">
        <f t="shared" si="202"/>
        <v>PL</v>
      </c>
      <c r="V893" s="57">
        <v>75000000</v>
      </c>
      <c r="W893" s="128" t="s">
        <v>250</v>
      </c>
      <c r="X893" s="129" t="s">
        <v>162</v>
      </c>
      <c r="Y893" s="96" t="s">
        <v>139</v>
      </c>
      <c r="Z893" s="88">
        <v>1</v>
      </c>
      <c r="AA893" s="88" t="s">
        <v>163</v>
      </c>
      <c r="AB893" s="101">
        <f t="shared" si="203"/>
        <v>350000</v>
      </c>
      <c r="AC893" s="102">
        <f>IF(AND(T893&gt;1,T893&lt;=200000000),'[26]Data Base PAKAI (INPUT)'!$E$24,IF(AND(T893&gt;200000000),'[26]Data Base PAKAI (INPUT)'!$M$24))</f>
        <v>4</v>
      </c>
      <c r="AD893" s="102">
        <f>IF(AND(T893&gt;1,T893&lt;=200000000),'[26]Data Base PAKAI (INPUT)'!$F$24,IF(AND(T893&gt;200000000,T893&lt;=1000000000),'[26]Data Base PAKAI (INPUT)'!$V$24,IF(AND(T893&gt;1000000000),'[26]Data Base PAKAI (INPUT)'!$Z$24)))</f>
        <v>1</v>
      </c>
      <c r="AE893" s="102">
        <f t="shared" si="204"/>
        <v>600000</v>
      </c>
      <c r="AF893" s="102">
        <f>IF(AND(T893&gt;1,T893&lt;=1000000000),'[26]Data Base PAKAI (INPUT)'!$E$25,IF(AND(T893&gt;1000000000,T893&lt;=5000000000),'[26]Data Base PAKAI (INPUT)'!$Y$25,IF(AND(T893&gt;5000000000,T893&lt;=10000000000),'[26]Data Base PAKAI (INPUT)'!$AG$25)))</f>
        <v>3</v>
      </c>
      <c r="AG893" s="102">
        <f>IF(AND(T893&gt;1,T893&lt;=100000000),'[26]Data Base PAKAI (INPUT)'!$F$25,IF(AND(T893&gt;100000000,T893&lt;=200000000),'[26]Data Base PAKAI (INPUT)'!$J$25,IF(AND(T893&gt;200000000,T893&lt;=250000000),'[26]Data Base PAKAI (INPUT)'!$N$25,IF(AND(T893&gt;250000000,T893&lt;=500000000),'[26]Data Base PAKAI (INPUT)'!$R$25,IF(AND(T893&gt;500000000,T893&lt;=1000000000),'[26]Data Base PAKAI (INPUT)'!$V$25,IF(AND(T893&gt;1000000000,T893&lt;=2500000000),'[26]Data Base PAKAI (INPUT)'!$Z$25,IF(AND(T893&gt;2500000000,T893&lt;=5000000000),'[26]Data Base PAKAI (INPUT)'!$AD$25,IF(AND(T893&gt;5000000000,T893&lt;=10000000000),'[26]Data Base PAKAI (INPUT)'!AH2399))))))))</f>
        <v>3</v>
      </c>
      <c r="AH893" s="102">
        <f t="shared" si="205"/>
        <v>1350000</v>
      </c>
      <c r="AI893" s="102">
        <f t="shared" si="206"/>
        <v>3000000</v>
      </c>
      <c r="AJ893" s="103">
        <f t="shared" si="207"/>
        <v>3000000</v>
      </c>
      <c r="AK893" s="101"/>
      <c r="AL893" s="101">
        <f t="shared" si="208"/>
        <v>66700000</v>
      </c>
    </row>
    <row r="894" spans="1:38" ht="43.5" thickBot="1" x14ac:dyDescent="0.3">
      <c r="A894" s="90"/>
      <c r="B894" s="90"/>
      <c r="C894" s="90"/>
      <c r="D894" s="90"/>
      <c r="E894" s="90"/>
      <c r="F894" s="90"/>
      <c r="G894" s="91"/>
      <c r="H894" s="91"/>
      <c r="I894" s="92"/>
      <c r="J894" s="151" t="s">
        <v>1412</v>
      </c>
      <c r="K894" s="92" t="s">
        <v>1635</v>
      </c>
      <c r="L894" s="92" t="e">
        <f>INDEX('[26]GELONDONGAN BM POKIR'!$D:$D,MATCH('KEGIATAN DBMSDA 2022'!K894,'[26]GELONDONGAN BM POKIR'!$D:$D,0))</f>
        <v>#N/A</v>
      </c>
      <c r="M894" s="92" t="str">
        <f t="shared" si="210"/>
        <v>Peningkatan Jalan RT 01 RW 06 Kota baru, Kota Bekasi</v>
      </c>
      <c r="N894" s="92" t="s">
        <v>821</v>
      </c>
      <c r="O894" s="93" t="s">
        <v>822</v>
      </c>
      <c r="P894" s="127" t="s">
        <v>249</v>
      </c>
      <c r="Q894" s="94" t="e">
        <f>#REF!&amp;" "&amp;#REF!</f>
        <v>#REF!</v>
      </c>
      <c r="R894" s="95" t="s">
        <v>66</v>
      </c>
      <c r="S894" s="57"/>
      <c r="T894" s="57">
        <f t="shared" si="209"/>
        <v>75000000</v>
      </c>
      <c r="U894" s="96" t="str">
        <f t="shared" si="202"/>
        <v>PL</v>
      </c>
      <c r="V894" s="57">
        <v>75000000</v>
      </c>
      <c r="W894" s="128" t="s">
        <v>250</v>
      </c>
      <c r="X894" s="129" t="s">
        <v>162</v>
      </c>
      <c r="Y894" s="96" t="s">
        <v>139</v>
      </c>
      <c r="Z894" s="88">
        <v>1</v>
      </c>
      <c r="AA894" s="88" t="s">
        <v>163</v>
      </c>
      <c r="AB894" s="101">
        <f t="shared" si="203"/>
        <v>350000</v>
      </c>
      <c r="AC894" s="102">
        <f>IF(AND(T894&gt;1,T894&lt;=200000000),'[26]Data Base PAKAI (INPUT)'!$E$24,IF(AND(T894&gt;200000000),'[26]Data Base PAKAI (INPUT)'!$M$24))</f>
        <v>4</v>
      </c>
      <c r="AD894" s="102">
        <f>IF(AND(T894&gt;1,T894&lt;=200000000),'[26]Data Base PAKAI (INPUT)'!$F$24,IF(AND(T894&gt;200000000,T894&lt;=1000000000),'[26]Data Base PAKAI (INPUT)'!$V$24,IF(AND(T894&gt;1000000000),'[26]Data Base PAKAI (INPUT)'!$Z$24)))</f>
        <v>1</v>
      </c>
      <c r="AE894" s="102">
        <f t="shared" si="204"/>
        <v>600000</v>
      </c>
      <c r="AF894" s="102">
        <f>IF(AND(T894&gt;1,T894&lt;=1000000000),'[26]Data Base PAKAI (INPUT)'!$E$25,IF(AND(T894&gt;1000000000,T894&lt;=5000000000),'[26]Data Base PAKAI (INPUT)'!$Y$25,IF(AND(T894&gt;5000000000,T894&lt;=10000000000),'[26]Data Base PAKAI (INPUT)'!$AG$25)))</f>
        <v>3</v>
      </c>
      <c r="AG894" s="102">
        <f>IF(AND(T894&gt;1,T894&lt;=100000000),'[26]Data Base PAKAI (INPUT)'!$F$25,IF(AND(T894&gt;100000000,T894&lt;=200000000),'[26]Data Base PAKAI (INPUT)'!$J$25,IF(AND(T894&gt;200000000,T894&lt;=250000000),'[26]Data Base PAKAI (INPUT)'!$N$25,IF(AND(T894&gt;250000000,T894&lt;=500000000),'[26]Data Base PAKAI (INPUT)'!$R$25,IF(AND(T894&gt;500000000,T894&lt;=1000000000),'[26]Data Base PAKAI (INPUT)'!$V$25,IF(AND(T894&gt;1000000000,T894&lt;=2500000000),'[26]Data Base PAKAI (INPUT)'!$Z$25,IF(AND(T894&gt;2500000000,T894&lt;=5000000000),'[26]Data Base PAKAI (INPUT)'!$AD$25,IF(AND(T894&gt;5000000000,T894&lt;=10000000000),'[26]Data Base PAKAI (INPUT)'!AH2400))))))))</f>
        <v>3</v>
      </c>
      <c r="AH894" s="102">
        <f t="shared" si="205"/>
        <v>1350000</v>
      </c>
      <c r="AI894" s="102">
        <f t="shared" si="206"/>
        <v>3000000</v>
      </c>
      <c r="AJ894" s="103">
        <f t="shared" si="207"/>
        <v>3000000</v>
      </c>
      <c r="AK894" s="101"/>
      <c r="AL894" s="101">
        <f t="shared" si="208"/>
        <v>66700000</v>
      </c>
    </row>
    <row r="895" spans="1:38" ht="43.5" thickBot="1" x14ac:dyDescent="0.3">
      <c r="A895" s="90"/>
      <c r="B895" s="90"/>
      <c r="C895" s="90"/>
      <c r="D895" s="90"/>
      <c r="E895" s="90"/>
      <c r="F895" s="90"/>
      <c r="G895" s="91"/>
      <c r="H895" s="91"/>
      <c r="I895" s="92"/>
      <c r="J895" s="151" t="s">
        <v>1412</v>
      </c>
      <c r="K895" s="92" t="s">
        <v>1636</v>
      </c>
      <c r="L895" s="92" t="e">
        <f>INDEX('[26]GELONDONGAN BM POKIR'!$D:$D,MATCH('KEGIATAN DBMSDA 2022'!K895,'[26]GELONDONGAN BM POKIR'!$D:$D,0))</f>
        <v>#N/A</v>
      </c>
      <c r="M895" s="92" t="str">
        <f t="shared" si="210"/>
        <v>Peningkatan Jalan RT 02 RW 06, Kota Bekasi</v>
      </c>
      <c r="N895" s="92" t="s">
        <v>821</v>
      </c>
      <c r="O895" s="93" t="s">
        <v>822</v>
      </c>
      <c r="P895" s="127" t="s">
        <v>249</v>
      </c>
      <c r="Q895" s="94" t="e">
        <f>#REF!&amp;" "&amp;#REF!</f>
        <v>#REF!</v>
      </c>
      <c r="R895" s="95" t="s">
        <v>66</v>
      </c>
      <c r="S895" s="57"/>
      <c r="T895" s="57">
        <f t="shared" si="209"/>
        <v>75000000</v>
      </c>
      <c r="U895" s="96" t="str">
        <f t="shared" si="202"/>
        <v>PL</v>
      </c>
      <c r="V895" s="57">
        <v>75000000</v>
      </c>
      <c r="W895" s="128" t="s">
        <v>250</v>
      </c>
      <c r="X895" s="129" t="s">
        <v>162</v>
      </c>
      <c r="Y895" s="96" t="s">
        <v>139</v>
      </c>
      <c r="Z895" s="88">
        <v>1</v>
      </c>
      <c r="AA895" s="88" t="s">
        <v>163</v>
      </c>
      <c r="AB895" s="101">
        <f t="shared" si="203"/>
        <v>350000</v>
      </c>
      <c r="AC895" s="102">
        <f>IF(AND(T895&gt;1,T895&lt;=200000000),'[26]Data Base PAKAI (INPUT)'!$E$24,IF(AND(T895&gt;200000000),'[26]Data Base PAKAI (INPUT)'!$M$24))</f>
        <v>4</v>
      </c>
      <c r="AD895" s="102">
        <f>IF(AND(T895&gt;1,T895&lt;=200000000),'[26]Data Base PAKAI (INPUT)'!$F$24,IF(AND(T895&gt;200000000,T895&lt;=1000000000),'[26]Data Base PAKAI (INPUT)'!$V$24,IF(AND(T895&gt;1000000000),'[26]Data Base PAKAI (INPUT)'!$Z$24)))</f>
        <v>1</v>
      </c>
      <c r="AE895" s="102">
        <f t="shared" si="204"/>
        <v>600000</v>
      </c>
      <c r="AF895" s="102">
        <f>IF(AND(T895&gt;1,T895&lt;=1000000000),'[26]Data Base PAKAI (INPUT)'!$E$25,IF(AND(T895&gt;1000000000,T895&lt;=5000000000),'[26]Data Base PAKAI (INPUT)'!$Y$25,IF(AND(T895&gt;5000000000,T895&lt;=10000000000),'[26]Data Base PAKAI (INPUT)'!$AG$25)))</f>
        <v>3</v>
      </c>
      <c r="AG895" s="102">
        <f>IF(AND(T895&gt;1,T895&lt;=100000000),'[26]Data Base PAKAI (INPUT)'!$F$25,IF(AND(T895&gt;100000000,T895&lt;=200000000),'[26]Data Base PAKAI (INPUT)'!$J$25,IF(AND(T895&gt;200000000,T895&lt;=250000000),'[26]Data Base PAKAI (INPUT)'!$N$25,IF(AND(T895&gt;250000000,T895&lt;=500000000),'[26]Data Base PAKAI (INPUT)'!$R$25,IF(AND(T895&gt;500000000,T895&lt;=1000000000),'[26]Data Base PAKAI (INPUT)'!$V$25,IF(AND(T895&gt;1000000000,T895&lt;=2500000000),'[26]Data Base PAKAI (INPUT)'!$Z$25,IF(AND(T895&gt;2500000000,T895&lt;=5000000000),'[26]Data Base PAKAI (INPUT)'!$AD$25,IF(AND(T895&gt;5000000000,T895&lt;=10000000000),'[26]Data Base PAKAI (INPUT)'!AH2401))))))))</f>
        <v>3</v>
      </c>
      <c r="AH895" s="102">
        <f t="shared" si="205"/>
        <v>1350000</v>
      </c>
      <c r="AI895" s="102">
        <f t="shared" si="206"/>
        <v>3000000</v>
      </c>
      <c r="AJ895" s="103">
        <f t="shared" si="207"/>
        <v>3000000</v>
      </c>
      <c r="AK895" s="101"/>
      <c r="AL895" s="101">
        <f t="shared" si="208"/>
        <v>66700000</v>
      </c>
    </row>
    <row r="896" spans="1:38" ht="43.5" thickBot="1" x14ac:dyDescent="0.3">
      <c r="A896" s="90"/>
      <c r="B896" s="90"/>
      <c r="C896" s="90"/>
      <c r="D896" s="90"/>
      <c r="E896" s="90"/>
      <c r="F896" s="90"/>
      <c r="G896" s="91"/>
      <c r="H896" s="91"/>
      <c r="I896" s="92"/>
      <c r="J896" s="151" t="s">
        <v>1412</v>
      </c>
      <c r="K896" s="92" t="s">
        <v>1637</v>
      </c>
      <c r="L896" s="92" t="e">
        <f>INDEX('[26]GELONDONGAN BM POKIR'!$D:$D,MATCH('KEGIATAN DBMSDA 2022'!K896,'[26]GELONDONGAN BM POKIR'!$D:$D,0))</f>
        <v>#N/A</v>
      </c>
      <c r="M896" s="92" t="str">
        <f t="shared" si="210"/>
        <v>Peningkatan Jalan RT 03 RW 06 Kota baru, Kota Bekasi</v>
      </c>
      <c r="N896" s="92" t="e">
        <f>INDEX([26]!BARU_1[KELURAHAN],MATCH('KEGIATAN DBMSDA 2022'!K896,[26]!BARU_1[JUDUL],0))</f>
        <v>#REF!</v>
      </c>
      <c r="O896" s="93" t="s">
        <v>822</v>
      </c>
      <c r="P896" s="127" t="s">
        <v>249</v>
      </c>
      <c r="Q896" s="94" t="e">
        <f>#REF!&amp;" "&amp;#REF!</f>
        <v>#REF!</v>
      </c>
      <c r="R896" s="95" t="s">
        <v>66</v>
      </c>
      <c r="S896" s="57"/>
      <c r="T896" s="57">
        <f t="shared" si="209"/>
        <v>75000000</v>
      </c>
      <c r="U896" s="96" t="str">
        <f t="shared" si="202"/>
        <v>PL</v>
      </c>
      <c r="V896" s="57">
        <v>75000000</v>
      </c>
      <c r="W896" s="128" t="s">
        <v>250</v>
      </c>
      <c r="X896" s="129" t="s">
        <v>162</v>
      </c>
      <c r="Y896" s="96" t="s">
        <v>139</v>
      </c>
      <c r="Z896" s="88">
        <v>1</v>
      </c>
      <c r="AA896" s="96"/>
      <c r="AB896" s="57">
        <f t="shared" si="203"/>
        <v>350000</v>
      </c>
      <c r="AC896" s="87">
        <f>IF(AND(T896&gt;1,T896&lt;=200000000),'[26]Data Base PAKAI (INPUT)'!$E$24,IF(AND(T896&gt;200000000),'[26]Data Base PAKAI (INPUT)'!$M$24))</f>
        <v>4</v>
      </c>
      <c r="AD896" s="87">
        <f>IF(AND(T896&gt;1,T896&lt;=200000000),'[26]Data Base PAKAI (INPUT)'!$F$24,IF(AND(T896&gt;200000000,T896&lt;=1000000000),'[26]Data Base PAKAI (INPUT)'!$V$24,IF(AND(T896&gt;1000000000),'[26]Data Base PAKAI (INPUT)'!$Z$24)))</f>
        <v>1</v>
      </c>
      <c r="AE896" s="87">
        <f t="shared" si="204"/>
        <v>600000</v>
      </c>
      <c r="AF896" s="87">
        <f>IF(AND(T896&gt;1,T896&lt;=1000000000),'[26]Data Base PAKAI (INPUT)'!$E$25,IF(AND(T896&gt;1000000000,T896&lt;=5000000000),'[26]Data Base PAKAI (INPUT)'!$Y$25,IF(AND(T896&gt;5000000000,T896&lt;=10000000000),'[26]Data Base PAKAI (INPUT)'!$AG$25)))</f>
        <v>3</v>
      </c>
      <c r="AG896" s="87">
        <f>IF(AND(T896&gt;1,T896&lt;=100000000),'[26]Data Base PAKAI (INPUT)'!$F$25,IF(AND(T896&gt;100000000,T896&lt;=200000000),'[26]Data Base PAKAI (INPUT)'!$J$25,IF(AND(T896&gt;200000000,T896&lt;=250000000),'[26]Data Base PAKAI (INPUT)'!$N$25,IF(AND(T896&gt;250000000,T896&lt;=500000000),'[26]Data Base PAKAI (INPUT)'!$R$25,IF(AND(T896&gt;500000000,T896&lt;=1000000000),'[26]Data Base PAKAI (INPUT)'!$V$25,IF(AND(T896&gt;1000000000,T896&lt;=2500000000),'[26]Data Base PAKAI (INPUT)'!$Z$25,IF(AND(T896&gt;2500000000,T896&lt;=5000000000),'[26]Data Base PAKAI (INPUT)'!$AD$25,IF(AND(T896&gt;5000000000,T896&lt;=10000000000),'[26]Data Base PAKAI (INPUT)'!AH2402))))))))</f>
        <v>3</v>
      </c>
      <c r="AH896" s="87">
        <f t="shared" si="205"/>
        <v>1350000</v>
      </c>
      <c r="AI896" s="87">
        <f t="shared" si="206"/>
        <v>3000000</v>
      </c>
      <c r="AJ896" s="99">
        <f t="shared" si="207"/>
        <v>3000000</v>
      </c>
      <c r="AK896" s="57"/>
      <c r="AL896" s="57">
        <f t="shared" si="208"/>
        <v>66700000</v>
      </c>
    </row>
    <row r="897" spans="1:38" ht="43.5" thickBot="1" x14ac:dyDescent="0.3">
      <c r="A897" s="90"/>
      <c r="B897" s="90"/>
      <c r="C897" s="90"/>
      <c r="D897" s="90"/>
      <c r="E897" s="90"/>
      <c r="F897" s="90"/>
      <c r="G897" s="91"/>
      <c r="H897" s="91"/>
      <c r="I897" s="92"/>
      <c r="J897" s="151" t="s">
        <v>1412</v>
      </c>
      <c r="K897" s="92" t="s">
        <v>1638</v>
      </c>
      <c r="L897" s="92" t="e">
        <f>INDEX('[26]GELONDONGAN BM POKIR'!$D:$D,MATCH('KEGIATAN DBMSDA 2022'!K897,'[26]GELONDONGAN BM POKIR'!$D:$D,0))</f>
        <v>#N/A</v>
      </c>
      <c r="M897" s="92" t="str">
        <f t="shared" si="210"/>
        <v>Peningkatan Jalan RT 04 RW 06 Kota baru, Kota Bekasi</v>
      </c>
      <c r="N897" s="92" t="s">
        <v>821</v>
      </c>
      <c r="O897" s="93" t="s">
        <v>822</v>
      </c>
      <c r="P897" s="127" t="s">
        <v>249</v>
      </c>
      <c r="Q897" s="94" t="e">
        <f>#REF!&amp;" "&amp;#REF!</f>
        <v>#REF!</v>
      </c>
      <c r="R897" s="95" t="s">
        <v>66</v>
      </c>
      <c r="S897" s="57"/>
      <c r="T897" s="57">
        <f t="shared" si="209"/>
        <v>95000000</v>
      </c>
      <c r="U897" s="96" t="str">
        <f t="shared" si="202"/>
        <v>PL</v>
      </c>
      <c r="V897" s="57">
        <v>95000000</v>
      </c>
      <c r="W897" s="128" t="s">
        <v>250</v>
      </c>
      <c r="X897" s="129" t="s">
        <v>162</v>
      </c>
      <c r="Y897" s="96" t="s">
        <v>139</v>
      </c>
      <c r="Z897" s="88">
        <v>1</v>
      </c>
      <c r="AA897" s="88" t="s">
        <v>163</v>
      </c>
      <c r="AB897" s="101">
        <f t="shared" si="203"/>
        <v>350000</v>
      </c>
      <c r="AC897" s="102">
        <f>IF(AND(T897&gt;1,T897&lt;=200000000),'[26]Data Base PAKAI (INPUT)'!$E$24,IF(AND(T897&gt;200000000),'[26]Data Base PAKAI (INPUT)'!$M$24))</f>
        <v>4</v>
      </c>
      <c r="AD897" s="102">
        <f>IF(AND(T897&gt;1,T897&lt;=200000000),'[26]Data Base PAKAI (INPUT)'!$F$24,IF(AND(T897&gt;200000000,T897&lt;=1000000000),'[26]Data Base PAKAI (INPUT)'!$V$24,IF(AND(T897&gt;1000000000),'[26]Data Base PAKAI (INPUT)'!$Z$24)))</f>
        <v>1</v>
      </c>
      <c r="AE897" s="102">
        <f t="shared" si="204"/>
        <v>600000</v>
      </c>
      <c r="AF897" s="102">
        <f>IF(AND(T897&gt;1,T897&lt;=1000000000),'[26]Data Base PAKAI (INPUT)'!$E$25,IF(AND(T897&gt;1000000000,T897&lt;=5000000000),'[26]Data Base PAKAI (INPUT)'!$Y$25,IF(AND(T897&gt;5000000000,T897&lt;=10000000000),'[26]Data Base PAKAI (INPUT)'!$AG$25)))</f>
        <v>3</v>
      </c>
      <c r="AG897" s="102">
        <f>IF(AND(T897&gt;1,T897&lt;=100000000),'[26]Data Base PAKAI (INPUT)'!$F$25,IF(AND(T897&gt;100000000,T897&lt;=200000000),'[26]Data Base PAKAI (INPUT)'!$J$25,IF(AND(T897&gt;200000000,T897&lt;=250000000),'[26]Data Base PAKAI (INPUT)'!$N$25,IF(AND(T897&gt;250000000,T897&lt;=500000000),'[26]Data Base PAKAI (INPUT)'!$R$25,IF(AND(T897&gt;500000000,T897&lt;=1000000000),'[26]Data Base PAKAI (INPUT)'!$V$25,IF(AND(T897&gt;1000000000,T897&lt;=2500000000),'[26]Data Base PAKAI (INPUT)'!$Z$25,IF(AND(T897&gt;2500000000,T897&lt;=5000000000),'[26]Data Base PAKAI (INPUT)'!$AD$25,IF(AND(T897&gt;5000000000,T897&lt;=10000000000),'[26]Data Base PAKAI (INPUT)'!AH2403))))))))</f>
        <v>3</v>
      </c>
      <c r="AH897" s="102">
        <f t="shared" si="205"/>
        <v>1350000</v>
      </c>
      <c r="AI897" s="102">
        <f t="shared" si="206"/>
        <v>3800000</v>
      </c>
      <c r="AJ897" s="103">
        <f t="shared" si="207"/>
        <v>3800000</v>
      </c>
      <c r="AK897" s="101"/>
      <c r="AL897" s="101">
        <f t="shared" si="208"/>
        <v>85100000</v>
      </c>
    </row>
    <row r="898" spans="1:38" ht="43.5" thickBot="1" x14ac:dyDescent="0.3">
      <c r="A898" s="90"/>
      <c r="B898" s="90"/>
      <c r="C898" s="90"/>
      <c r="D898" s="90"/>
      <c r="E898" s="90"/>
      <c r="F898" s="90"/>
      <c r="G898" s="91"/>
      <c r="H898" s="91"/>
      <c r="I898" s="92"/>
      <c r="J898" s="151" t="s">
        <v>1412</v>
      </c>
      <c r="K898" s="92" t="s">
        <v>1639</v>
      </c>
      <c r="L898" s="92" t="e">
        <f>INDEX('[26]GELONDONGAN BM POKIR'!$D:$D,MATCH('KEGIATAN DBMSDA 2022'!K898,'[26]GELONDONGAN BM POKIR'!$D:$D,0))</f>
        <v>#N/A</v>
      </c>
      <c r="M898" s="92" t="str">
        <f t="shared" si="210"/>
        <v>Peningkatan Jalan RT 01 RW 02, Kota Bekasi</v>
      </c>
      <c r="N898" s="92" t="s">
        <v>821</v>
      </c>
      <c r="O898" s="93" t="s">
        <v>822</v>
      </c>
      <c r="P898" s="127" t="s">
        <v>229</v>
      </c>
      <c r="Q898" s="94" t="e">
        <f>#REF!&amp;" "&amp;#REF!</f>
        <v>#REF!</v>
      </c>
      <c r="R898" s="95" t="s">
        <v>66</v>
      </c>
      <c r="S898" s="57"/>
      <c r="T898" s="57">
        <f t="shared" si="209"/>
        <v>75000000</v>
      </c>
      <c r="U898" s="96" t="str">
        <f t="shared" si="202"/>
        <v>PL</v>
      </c>
      <c r="V898" s="57">
        <v>75000000</v>
      </c>
      <c r="W898" s="128" t="s">
        <v>250</v>
      </c>
      <c r="X898" s="129" t="s">
        <v>162</v>
      </c>
      <c r="Y898" s="96" t="s">
        <v>139</v>
      </c>
      <c r="Z898" s="88">
        <v>1</v>
      </c>
      <c r="AA898" s="88" t="s">
        <v>163</v>
      </c>
      <c r="AB898" s="101">
        <f t="shared" si="203"/>
        <v>350000</v>
      </c>
      <c r="AC898" s="102">
        <f>IF(AND(T898&gt;1,T898&lt;=200000000),'[26]Data Base PAKAI (INPUT)'!$E$24,IF(AND(T898&gt;200000000),'[26]Data Base PAKAI (INPUT)'!$M$24))</f>
        <v>4</v>
      </c>
      <c r="AD898" s="102">
        <f>IF(AND(T898&gt;1,T898&lt;=200000000),'[26]Data Base PAKAI (INPUT)'!$F$24,IF(AND(T898&gt;200000000,T898&lt;=1000000000),'[26]Data Base PAKAI (INPUT)'!$V$24,IF(AND(T898&gt;1000000000),'[26]Data Base PAKAI (INPUT)'!$Z$24)))</f>
        <v>1</v>
      </c>
      <c r="AE898" s="102">
        <f t="shared" si="204"/>
        <v>600000</v>
      </c>
      <c r="AF898" s="102">
        <f>IF(AND(T898&gt;1,T898&lt;=1000000000),'[26]Data Base PAKAI (INPUT)'!$E$25,IF(AND(T898&gt;1000000000,T898&lt;=5000000000),'[26]Data Base PAKAI (INPUT)'!$Y$25,IF(AND(T898&gt;5000000000,T898&lt;=10000000000),'[26]Data Base PAKAI (INPUT)'!$AG$25)))</f>
        <v>3</v>
      </c>
      <c r="AG898" s="102">
        <f>IF(AND(T898&gt;1,T898&lt;=100000000),'[26]Data Base PAKAI (INPUT)'!$F$25,IF(AND(T898&gt;100000000,T898&lt;=200000000),'[26]Data Base PAKAI (INPUT)'!$J$25,IF(AND(T898&gt;200000000,T898&lt;=250000000),'[26]Data Base PAKAI (INPUT)'!$N$25,IF(AND(T898&gt;250000000,T898&lt;=500000000),'[26]Data Base PAKAI (INPUT)'!$R$25,IF(AND(T898&gt;500000000,T898&lt;=1000000000),'[26]Data Base PAKAI (INPUT)'!$V$25,IF(AND(T898&gt;1000000000,T898&lt;=2500000000),'[26]Data Base PAKAI (INPUT)'!$Z$25,IF(AND(T898&gt;2500000000,T898&lt;=5000000000),'[26]Data Base PAKAI (INPUT)'!$AD$25,IF(AND(T898&gt;5000000000,T898&lt;=10000000000),'[26]Data Base PAKAI (INPUT)'!AH2404))))))))</f>
        <v>3</v>
      </c>
      <c r="AH898" s="102">
        <f t="shared" si="205"/>
        <v>1350000</v>
      </c>
      <c r="AI898" s="102">
        <f t="shared" si="206"/>
        <v>3000000</v>
      </c>
      <c r="AJ898" s="103">
        <f t="shared" si="207"/>
        <v>3000000</v>
      </c>
      <c r="AK898" s="101"/>
      <c r="AL898" s="101">
        <f t="shared" si="208"/>
        <v>66700000</v>
      </c>
    </row>
    <row r="899" spans="1:38" ht="43.5" thickBot="1" x14ac:dyDescent="0.3">
      <c r="A899" s="90"/>
      <c r="B899" s="90"/>
      <c r="C899" s="90"/>
      <c r="D899" s="90"/>
      <c r="E899" s="90"/>
      <c r="F899" s="90"/>
      <c r="G899" s="91"/>
      <c r="H899" s="91"/>
      <c r="I899" s="92"/>
      <c r="J899" s="151" t="s">
        <v>1412</v>
      </c>
      <c r="K899" s="92" t="s">
        <v>1640</v>
      </c>
      <c r="L899" s="92" t="e">
        <f>INDEX('[26]GELONDONGAN BM POKIR'!$D:$D,MATCH('KEGIATAN DBMSDA 2022'!K899,'[26]GELONDONGAN BM POKIR'!$D:$D,0))</f>
        <v>#N/A</v>
      </c>
      <c r="M899" s="92" t="str">
        <f t="shared" si="210"/>
        <v>Peningkatan Jalan RT 05 RW 11, Kota Bekasi</v>
      </c>
      <c r="N899" s="92" t="e">
        <f>INDEX([26]!BARU_1[KELURAHAN],MATCH('KEGIATAN DBMSDA 2022'!K899,[26]!BARU_1[JUDUL],0))</f>
        <v>#REF!</v>
      </c>
      <c r="O899" s="93" t="s">
        <v>1840</v>
      </c>
      <c r="P899" s="127" t="s">
        <v>448</v>
      </c>
      <c r="Q899" s="94" t="e">
        <f>#REF!&amp;" "&amp;#REF!</f>
        <v>#REF!</v>
      </c>
      <c r="R899" s="95" t="s">
        <v>66</v>
      </c>
      <c r="S899" s="57"/>
      <c r="T899" s="57">
        <f t="shared" si="209"/>
        <v>95000000</v>
      </c>
      <c r="U899" s="96" t="str">
        <f t="shared" si="202"/>
        <v>PL</v>
      </c>
      <c r="V899" s="57">
        <v>95000000</v>
      </c>
      <c r="W899" s="128" t="s">
        <v>250</v>
      </c>
      <c r="X899" s="129" t="s">
        <v>162</v>
      </c>
      <c r="Y899" s="96" t="s">
        <v>139</v>
      </c>
      <c r="Z899" s="88">
        <v>1</v>
      </c>
      <c r="AA899" s="96"/>
      <c r="AB899" s="57">
        <f t="shared" si="203"/>
        <v>350000</v>
      </c>
      <c r="AC899" s="87">
        <f>IF(AND(T899&gt;1,T899&lt;=200000000),'[26]Data Base PAKAI (INPUT)'!$E$24,IF(AND(T899&gt;200000000),'[26]Data Base PAKAI (INPUT)'!$M$24))</f>
        <v>4</v>
      </c>
      <c r="AD899" s="87">
        <f>IF(AND(T899&gt;1,T899&lt;=200000000),'[26]Data Base PAKAI (INPUT)'!$F$24,IF(AND(T899&gt;200000000,T899&lt;=1000000000),'[26]Data Base PAKAI (INPUT)'!$V$24,IF(AND(T899&gt;1000000000),'[26]Data Base PAKAI (INPUT)'!$Z$24)))</f>
        <v>1</v>
      </c>
      <c r="AE899" s="87">
        <f t="shared" si="204"/>
        <v>600000</v>
      </c>
      <c r="AF899" s="87">
        <f>IF(AND(T899&gt;1,T899&lt;=1000000000),'[26]Data Base PAKAI (INPUT)'!$E$25,IF(AND(T899&gt;1000000000,T899&lt;=5000000000),'[26]Data Base PAKAI (INPUT)'!$Y$25,IF(AND(T899&gt;5000000000,T899&lt;=10000000000),'[26]Data Base PAKAI (INPUT)'!$AG$25)))</f>
        <v>3</v>
      </c>
      <c r="AG899" s="87">
        <f>IF(AND(T899&gt;1,T899&lt;=100000000),'[26]Data Base PAKAI (INPUT)'!$F$25,IF(AND(T899&gt;100000000,T899&lt;=200000000),'[26]Data Base PAKAI (INPUT)'!$J$25,IF(AND(T899&gt;200000000,T899&lt;=250000000),'[26]Data Base PAKAI (INPUT)'!$N$25,IF(AND(T899&gt;250000000,T899&lt;=500000000),'[26]Data Base PAKAI (INPUT)'!$R$25,IF(AND(T899&gt;500000000,T899&lt;=1000000000),'[26]Data Base PAKAI (INPUT)'!$V$25,IF(AND(T899&gt;1000000000,T899&lt;=2500000000),'[26]Data Base PAKAI (INPUT)'!$Z$25,IF(AND(T899&gt;2500000000,T899&lt;=5000000000),'[26]Data Base PAKAI (INPUT)'!$AD$25,IF(AND(T899&gt;5000000000,T899&lt;=10000000000),'[26]Data Base PAKAI (INPUT)'!AH2405))))))))</f>
        <v>3</v>
      </c>
      <c r="AH899" s="87">
        <f t="shared" si="205"/>
        <v>1350000</v>
      </c>
      <c r="AI899" s="87">
        <f t="shared" si="206"/>
        <v>3800000</v>
      </c>
      <c r="AJ899" s="99">
        <f t="shared" si="207"/>
        <v>3800000</v>
      </c>
      <c r="AK899" s="57"/>
      <c r="AL899" s="57">
        <f t="shared" si="208"/>
        <v>85100000</v>
      </c>
    </row>
    <row r="900" spans="1:38" ht="43.5" thickBot="1" x14ac:dyDescent="0.3">
      <c r="A900" s="90"/>
      <c r="B900" s="90"/>
      <c r="C900" s="90"/>
      <c r="D900" s="90"/>
      <c r="E900" s="90"/>
      <c r="F900" s="90"/>
      <c r="G900" s="91"/>
      <c r="H900" s="91"/>
      <c r="I900" s="92"/>
      <c r="J900" s="151" t="s">
        <v>1412</v>
      </c>
      <c r="K900" s="92" t="s">
        <v>1641</v>
      </c>
      <c r="L900" s="92" t="e">
        <f>INDEX('[26]GELONDONGAN BM POKIR'!$D:$D,MATCH('KEGIATAN DBMSDA 2022'!K900,'[26]GELONDONGAN BM POKIR'!$D:$D,0))</f>
        <v>#N/A</v>
      </c>
      <c r="M900" s="92" t="str">
        <f t="shared" si="210"/>
        <v>Peningkatan Jalan Jalan Tytian Indah Utama X, Kota Bekasi</v>
      </c>
      <c r="N900" s="92" t="e">
        <f>INDEX([26]!BARU_1[KELURAHAN],MATCH('KEGIATAN DBMSDA 2022'!K900,[26]!BARU_1[JUDUL],0))</f>
        <v>#REF!</v>
      </c>
      <c r="O900" s="93" t="s">
        <v>1840</v>
      </c>
      <c r="P900" s="127" t="s">
        <v>302</v>
      </c>
      <c r="Q900" s="94" t="e">
        <f>#REF!&amp;" "&amp;#REF!</f>
        <v>#REF!</v>
      </c>
      <c r="R900" s="95" t="s">
        <v>66</v>
      </c>
      <c r="S900" s="57"/>
      <c r="T900" s="57">
        <f t="shared" si="209"/>
        <v>95000000</v>
      </c>
      <c r="U900" s="96" t="str">
        <f t="shared" si="202"/>
        <v>PL</v>
      </c>
      <c r="V900" s="57">
        <v>95000000</v>
      </c>
      <c r="W900" s="128" t="s">
        <v>250</v>
      </c>
      <c r="X900" s="129" t="s">
        <v>162</v>
      </c>
      <c r="Y900" s="96" t="s">
        <v>139</v>
      </c>
      <c r="Z900" s="88">
        <v>1</v>
      </c>
      <c r="AA900" s="96"/>
      <c r="AB900" s="57">
        <f t="shared" si="203"/>
        <v>350000</v>
      </c>
      <c r="AC900" s="87">
        <f>IF(AND(T900&gt;1,T900&lt;=200000000),'[26]Data Base PAKAI (INPUT)'!$E$24,IF(AND(T900&gt;200000000),'[26]Data Base PAKAI (INPUT)'!$M$24))</f>
        <v>4</v>
      </c>
      <c r="AD900" s="87">
        <f>IF(AND(T900&gt;1,T900&lt;=200000000),'[26]Data Base PAKAI (INPUT)'!$F$24,IF(AND(T900&gt;200000000,T900&lt;=1000000000),'[26]Data Base PAKAI (INPUT)'!$V$24,IF(AND(T900&gt;1000000000),'[26]Data Base PAKAI (INPUT)'!$Z$24)))</f>
        <v>1</v>
      </c>
      <c r="AE900" s="87">
        <f t="shared" si="204"/>
        <v>600000</v>
      </c>
      <c r="AF900" s="87">
        <f>IF(AND(T900&gt;1,T900&lt;=1000000000),'[26]Data Base PAKAI (INPUT)'!$E$25,IF(AND(T900&gt;1000000000,T900&lt;=5000000000),'[26]Data Base PAKAI (INPUT)'!$Y$25,IF(AND(T900&gt;5000000000,T900&lt;=10000000000),'[26]Data Base PAKAI (INPUT)'!$AG$25)))</f>
        <v>3</v>
      </c>
      <c r="AG900" s="87">
        <f>IF(AND(T900&gt;1,T900&lt;=100000000),'[26]Data Base PAKAI (INPUT)'!$F$25,IF(AND(T900&gt;100000000,T900&lt;=200000000),'[26]Data Base PAKAI (INPUT)'!$J$25,IF(AND(T900&gt;200000000,T900&lt;=250000000),'[26]Data Base PAKAI (INPUT)'!$N$25,IF(AND(T900&gt;250000000,T900&lt;=500000000),'[26]Data Base PAKAI (INPUT)'!$R$25,IF(AND(T900&gt;500000000,T900&lt;=1000000000),'[26]Data Base PAKAI (INPUT)'!$V$25,IF(AND(T900&gt;1000000000,T900&lt;=2500000000),'[26]Data Base PAKAI (INPUT)'!$Z$25,IF(AND(T900&gt;2500000000,T900&lt;=5000000000),'[26]Data Base PAKAI (INPUT)'!$AD$25,IF(AND(T900&gt;5000000000,T900&lt;=10000000000),'[26]Data Base PAKAI (INPUT)'!AH2406))))))))</f>
        <v>3</v>
      </c>
      <c r="AH900" s="87">
        <f t="shared" si="205"/>
        <v>1350000</v>
      </c>
      <c r="AI900" s="87">
        <f t="shared" si="206"/>
        <v>3800000</v>
      </c>
      <c r="AJ900" s="99">
        <f t="shared" si="207"/>
        <v>3800000</v>
      </c>
      <c r="AK900" s="57"/>
      <c r="AL900" s="57">
        <f t="shared" si="208"/>
        <v>85100000</v>
      </c>
    </row>
    <row r="901" spans="1:38" ht="43.5" thickBot="1" x14ac:dyDescent="0.3">
      <c r="A901" s="90"/>
      <c r="B901" s="90"/>
      <c r="C901" s="90"/>
      <c r="D901" s="90"/>
      <c r="E901" s="90"/>
      <c r="F901" s="90"/>
      <c r="G901" s="91"/>
      <c r="H901" s="91"/>
      <c r="I901" s="92"/>
      <c r="J901" s="151" t="s">
        <v>1412</v>
      </c>
      <c r="K901" s="92" t="s">
        <v>1642</v>
      </c>
      <c r="L901" s="92" t="e">
        <f>INDEX('[26]GELONDONGAN BM POKIR'!$D:$D,MATCH('KEGIATAN DBMSDA 2022'!K901,'[26]GELONDONGAN BM POKIR'!$D:$D,0))</f>
        <v>#N/A</v>
      </c>
      <c r="M901" s="92" t="str">
        <f t="shared" si="210"/>
        <v>Peningkatan Jalan taman tytian indah Rw 11, Kota Bekasi</v>
      </c>
      <c r="N901" s="92" t="e">
        <f>INDEX([26]!BARU_1[KELURAHAN],MATCH('KEGIATAN DBMSDA 2022'!K901,[26]!BARU_1[JUDUL],0))</f>
        <v>#REF!</v>
      </c>
      <c r="O901" s="93" t="s">
        <v>1840</v>
      </c>
      <c r="P901" s="127" t="s">
        <v>302</v>
      </c>
      <c r="Q901" s="94" t="e">
        <f>#REF!&amp;" "&amp;#REF!</f>
        <v>#REF!</v>
      </c>
      <c r="R901" s="95" t="s">
        <v>66</v>
      </c>
      <c r="S901" s="57"/>
      <c r="T901" s="57">
        <f t="shared" si="209"/>
        <v>95000000</v>
      </c>
      <c r="U901" s="96" t="str">
        <f t="shared" si="202"/>
        <v>PL</v>
      </c>
      <c r="V901" s="57">
        <v>95000000</v>
      </c>
      <c r="W901" s="128" t="s">
        <v>250</v>
      </c>
      <c r="X901" s="129" t="s">
        <v>162</v>
      </c>
      <c r="Y901" s="96" t="s">
        <v>139</v>
      </c>
      <c r="Z901" s="88">
        <v>1</v>
      </c>
      <c r="AA901" s="96"/>
      <c r="AB901" s="57">
        <f t="shared" si="203"/>
        <v>350000</v>
      </c>
      <c r="AC901" s="87">
        <f>IF(AND(T901&gt;1,T901&lt;=200000000),'[26]Data Base PAKAI (INPUT)'!$E$24,IF(AND(T901&gt;200000000),'[26]Data Base PAKAI (INPUT)'!$M$24))</f>
        <v>4</v>
      </c>
      <c r="AD901" s="87">
        <f>IF(AND(T901&gt;1,T901&lt;=200000000),'[26]Data Base PAKAI (INPUT)'!$F$24,IF(AND(T901&gt;200000000,T901&lt;=1000000000),'[26]Data Base PAKAI (INPUT)'!$V$24,IF(AND(T901&gt;1000000000),'[26]Data Base PAKAI (INPUT)'!$Z$24)))</f>
        <v>1</v>
      </c>
      <c r="AE901" s="87">
        <f t="shared" si="204"/>
        <v>600000</v>
      </c>
      <c r="AF901" s="87">
        <f>IF(AND(T901&gt;1,T901&lt;=1000000000),'[26]Data Base PAKAI (INPUT)'!$E$25,IF(AND(T901&gt;1000000000,T901&lt;=5000000000),'[26]Data Base PAKAI (INPUT)'!$Y$25,IF(AND(T901&gt;5000000000,T901&lt;=10000000000),'[26]Data Base PAKAI (INPUT)'!$AG$25)))</f>
        <v>3</v>
      </c>
      <c r="AG901" s="87">
        <f>IF(AND(T901&gt;1,T901&lt;=100000000),'[26]Data Base PAKAI (INPUT)'!$F$25,IF(AND(T901&gt;100000000,T901&lt;=200000000),'[26]Data Base PAKAI (INPUT)'!$J$25,IF(AND(T901&gt;200000000,T901&lt;=250000000),'[26]Data Base PAKAI (INPUT)'!$N$25,IF(AND(T901&gt;250000000,T901&lt;=500000000),'[26]Data Base PAKAI (INPUT)'!$R$25,IF(AND(T901&gt;500000000,T901&lt;=1000000000),'[26]Data Base PAKAI (INPUT)'!$V$25,IF(AND(T901&gt;1000000000,T901&lt;=2500000000),'[26]Data Base PAKAI (INPUT)'!$Z$25,IF(AND(T901&gt;2500000000,T901&lt;=5000000000),'[26]Data Base PAKAI (INPUT)'!$AD$25,IF(AND(T901&gt;5000000000,T901&lt;=10000000000),'[26]Data Base PAKAI (INPUT)'!AH2407))))))))</f>
        <v>3</v>
      </c>
      <c r="AH901" s="87">
        <f t="shared" si="205"/>
        <v>1350000</v>
      </c>
      <c r="AI901" s="87">
        <f t="shared" si="206"/>
        <v>3800000</v>
      </c>
      <c r="AJ901" s="99">
        <f t="shared" si="207"/>
        <v>3800000</v>
      </c>
      <c r="AK901" s="57"/>
      <c r="AL901" s="57">
        <f t="shared" si="208"/>
        <v>85100000</v>
      </c>
    </row>
    <row r="902" spans="1:38" ht="43.5" thickBot="1" x14ac:dyDescent="0.3">
      <c r="A902" s="90"/>
      <c r="B902" s="90"/>
      <c r="C902" s="90"/>
      <c r="D902" s="90"/>
      <c r="E902" s="90"/>
      <c r="F902" s="90"/>
      <c r="G902" s="91"/>
      <c r="H902" s="91"/>
      <c r="I902" s="92"/>
      <c r="J902" s="151" t="s">
        <v>1412</v>
      </c>
      <c r="K902" s="92" t="s">
        <v>1643</v>
      </c>
      <c r="L902" s="92" t="e">
        <f>INDEX('[26]GELONDONGAN BM POKIR'!$D:$D,MATCH('KEGIATAN DBMSDA 2022'!K902,'[26]GELONDONGAN BM POKIR'!$D:$D,0))</f>
        <v>#N/A</v>
      </c>
      <c r="M902" s="92" t="str">
        <f t="shared" si="210"/>
        <v>Peningkatan Jalan Gg. Abadi RT 02 Rw 06, Kota Bekasi, Medansatria, Medansatria, Kota Bekasi</v>
      </c>
      <c r="N902" s="92" t="e">
        <f>INDEX([26]!BARU_1[KELURAHAN],MATCH('KEGIATAN DBMSDA 2022'!K902,[26]!BARU_1[JUDUL],0))</f>
        <v>#REF!</v>
      </c>
      <c r="O902" s="93" t="s">
        <v>1840</v>
      </c>
      <c r="P902" s="127" t="s">
        <v>229</v>
      </c>
      <c r="Q902" s="94" t="e">
        <f>#REF!&amp;" "&amp;#REF!</f>
        <v>#REF!</v>
      </c>
      <c r="R902" s="95" t="s">
        <v>66</v>
      </c>
      <c r="S902" s="57"/>
      <c r="T902" s="57">
        <f t="shared" si="209"/>
        <v>95000000</v>
      </c>
      <c r="U902" s="96" t="str">
        <f t="shared" si="202"/>
        <v>PL</v>
      </c>
      <c r="V902" s="57">
        <v>95000000</v>
      </c>
      <c r="W902" s="128" t="s">
        <v>250</v>
      </c>
      <c r="X902" s="129" t="s">
        <v>162</v>
      </c>
      <c r="Y902" s="96" t="s">
        <v>139</v>
      </c>
      <c r="Z902" s="88">
        <v>1</v>
      </c>
      <c r="AA902" s="96"/>
      <c r="AB902" s="57">
        <f t="shared" si="203"/>
        <v>350000</v>
      </c>
      <c r="AC902" s="87">
        <f>IF(AND(T902&gt;1,T902&lt;=200000000),'[26]Data Base PAKAI (INPUT)'!$E$24,IF(AND(T902&gt;200000000),'[26]Data Base PAKAI (INPUT)'!$M$24))</f>
        <v>4</v>
      </c>
      <c r="AD902" s="87">
        <f>IF(AND(T902&gt;1,T902&lt;=200000000),'[26]Data Base PAKAI (INPUT)'!$F$24,IF(AND(T902&gt;200000000,T902&lt;=1000000000),'[26]Data Base PAKAI (INPUT)'!$V$24,IF(AND(T902&gt;1000000000),'[26]Data Base PAKAI (INPUT)'!$Z$24)))</f>
        <v>1</v>
      </c>
      <c r="AE902" s="87">
        <f t="shared" si="204"/>
        <v>600000</v>
      </c>
      <c r="AF902" s="87">
        <f>IF(AND(T902&gt;1,T902&lt;=1000000000),'[26]Data Base PAKAI (INPUT)'!$E$25,IF(AND(T902&gt;1000000000,T902&lt;=5000000000),'[26]Data Base PAKAI (INPUT)'!$Y$25,IF(AND(T902&gt;5000000000,T902&lt;=10000000000),'[26]Data Base PAKAI (INPUT)'!$AG$25)))</f>
        <v>3</v>
      </c>
      <c r="AG902" s="87">
        <f>IF(AND(T902&gt;1,T902&lt;=100000000),'[26]Data Base PAKAI (INPUT)'!$F$25,IF(AND(T902&gt;100000000,T902&lt;=200000000),'[26]Data Base PAKAI (INPUT)'!$J$25,IF(AND(T902&gt;200000000,T902&lt;=250000000),'[26]Data Base PAKAI (INPUT)'!$N$25,IF(AND(T902&gt;250000000,T902&lt;=500000000),'[26]Data Base PAKAI (INPUT)'!$R$25,IF(AND(T902&gt;500000000,T902&lt;=1000000000),'[26]Data Base PAKAI (INPUT)'!$V$25,IF(AND(T902&gt;1000000000,T902&lt;=2500000000),'[26]Data Base PAKAI (INPUT)'!$Z$25,IF(AND(T902&gt;2500000000,T902&lt;=5000000000),'[26]Data Base PAKAI (INPUT)'!$AD$25,IF(AND(T902&gt;5000000000,T902&lt;=10000000000),'[26]Data Base PAKAI (INPUT)'!AH2408))))))))</f>
        <v>3</v>
      </c>
      <c r="AH902" s="87">
        <f t="shared" si="205"/>
        <v>1350000</v>
      </c>
      <c r="AI902" s="87">
        <f t="shared" si="206"/>
        <v>3800000</v>
      </c>
      <c r="AJ902" s="99">
        <f t="shared" si="207"/>
        <v>3800000</v>
      </c>
      <c r="AK902" s="57"/>
      <c r="AL902" s="57">
        <f t="shared" si="208"/>
        <v>85100000</v>
      </c>
    </row>
    <row r="903" spans="1:38" ht="43.5" thickBot="1" x14ac:dyDescent="0.3">
      <c r="A903" s="90"/>
      <c r="B903" s="90"/>
      <c r="C903" s="90"/>
      <c r="D903" s="90"/>
      <c r="E903" s="90"/>
      <c r="F903" s="90"/>
      <c r="G903" s="91"/>
      <c r="H903" s="91"/>
      <c r="I903" s="92"/>
      <c r="J903" s="151" t="s">
        <v>1412</v>
      </c>
      <c r="K903" s="92" t="s">
        <v>1644</v>
      </c>
      <c r="L903" s="92" t="e">
        <f>INDEX('[26]GELONDONGAN BM POKIR'!$D:$D,MATCH('KEGIATAN DBMSDA 2022'!K903,'[26]GELONDONGAN BM POKIR'!$D:$D,0))</f>
        <v>#N/A</v>
      </c>
      <c r="M903" s="92" t="str">
        <f t="shared" si="210"/>
        <v>Peningkatan Jalan RT 05 RW 01, Kota Bekasi</v>
      </c>
      <c r="N903" s="92" t="e">
        <f>INDEX([26]!BARU_1[KELURAHAN],MATCH('KEGIATAN DBMSDA 2022'!K903,[26]!BARU_1[JUDUL],0))</f>
        <v>#REF!</v>
      </c>
      <c r="O903" s="93" t="s">
        <v>1840</v>
      </c>
      <c r="P903" s="127" t="s">
        <v>1645</v>
      </c>
      <c r="Q903" s="94" t="e">
        <f>#REF!&amp;" "&amp;#REF!</f>
        <v>#REF!</v>
      </c>
      <c r="R903" s="95" t="s">
        <v>66</v>
      </c>
      <c r="S903" s="57"/>
      <c r="T903" s="57">
        <f t="shared" si="209"/>
        <v>85000000</v>
      </c>
      <c r="U903" s="96" t="str">
        <f t="shared" si="202"/>
        <v>PL</v>
      </c>
      <c r="V903" s="57">
        <v>85000000</v>
      </c>
      <c r="W903" s="128" t="s">
        <v>250</v>
      </c>
      <c r="X903" s="129" t="s">
        <v>162</v>
      </c>
      <c r="Y903" s="96" t="s">
        <v>139</v>
      </c>
      <c r="Z903" s="88">
        <v>1</v>
      </c>
      <c r="AA903" s="96"/>
      <c r="AB903" s="57">
        <f t="shared" si="203"/>
        <v>350000</v>
      </c>
      <c r="AC903" s="87">
        <f>IF(AND(T903&gt;1,T903&lt;=200000000),'[26]Data Base PAKAI (INPUT)'!$E$24,IF(AND(T903&gt;200000000),'[26]Data Base PAKAI (INPUT)'!$M$24))</f>
        <v>4</v>
      </c>
      <c r="AD903" s="87">
        <f>IF(AND(T903&gt;1,T903&lt;=200000000),'[26]Data Base PAKAI (INPUT)'!$F$24,IF(AND(T903&gt;200000000,T903&lt;=1000000000),'[26]Data Base PAKAI (INPUT)'!$V$24,IF(AND(T903&gt;1000000000),'[26]Data Base PAKAI (INPUT)'!$Z$24)))</f>
        <v>1</v>
      </c>
      <c r="AE903" s="87">
        <f t="shared" si="204"/>
        <v>600000</v>
      </c>
      <c r="AF903" s="87">
        <f>IF(AND(T903&gt;1,T903&lt;=1000000000),'[26]Data Base PAKAI (INPUT)'!$E$25,IF(AND(T903&gt;1000000000,T903&lt;=5000000000),'[26]Data Base PAKAI (INPUT)'!$Y$25,IF(AND(T903&gt;5000000000,T903&lt;=10000000000),'[26]Data Base PAKAI (INPUT)'!$AG$25)))</f>
        <v>3</v>
      </c>
      <c r="AG903" s="87">
        <f>IF(AND(T903&gt;1,T903&lt;=100000000),'[26]Data Base PAKAI (INPUT)'!$F$25,IF(AND(T903&gt;100000000,T903&lt;=200000000),'[26]Data Base PAKAI (INPUT)'!$J$25,IF(AND(T903&gt;200000000,T903&lt;=250000000),'[26]Data Base PAKAI (INPUT)'!$N$25,IF(AND(T903&gt;250000000,T903&lt;=500000000),'[26]Data Base PAKAI (INPUT)'!$R$25,IF(AND(T903&gt;500000000,T903&lt;=1000000000),'[26]Data Base PAKAI (INPUT)'!$V$25,IF(AND(T903&gt;1000000000,T903&lt;=2500000000),'[26]Data Base PAKAI (INPUT)'!$Z$25,IF(AND(T903&gt;2500000000,T903&lt;=5000000000),'[26]Data Base PAKAI (INPUT)'!$AD$25,IF(AND(T903&gt;5000000000,T903&lt;=10000000000),'[26]Data Base PAKAI (INPUT)'!AH2409))))))))</f>
        <v>3</v>
      </c>
      <c r="AH903" s="87">
        <f t="shared" si="205"/>
        <v>1350000</v>
      </c>
      <c r="AI903" s="87">
        <f t="shared" si="206"/>
        <v>3400000</v>
      </c>
      <c r="AJ903" s="99">
        <f t="shared" si="207"/>
        <v>3400000</v>
      </c>
      <c r="AK903" s="57"/>
      <c r="AL903" s="57">
        <f t="shared" si="208"/>
        <v>75900000</v>
      </c>
    </row>
    <row r="904" spans="1:38" ht="43.5" thickBot="1" x14ac:dyDescent="0.3">
      <c r="A904" s="90"/>
      <c r="B904" s="90"/>
      <c r="C904" s="90"/>
      <c r="D904" s="90"/>
      <c r="E904" s="90"/>
      <c r="F904" s="90"/>
      <c r="G904" s="91"/>
      <c r="H904" s="91"/>
      <c r="I904" s="92"/>
      <c r="J904" s="151" t="s">
        <v>1412</v>
      </c>
      <c r="K904" s="92" t="s">
        <v>1646</v>
      </c>
      <c r="L904" s="92" t="e">
        <f>INDEX('[26]GELONDONGAN BM POKIR'!$D:$D,MATCH('KEGIATAN DBMSDA 2022'!K904,'[26]GELONDONGAN BM POKIR'!$D:$D,0))</f>
        <v>#N/A</v>
      </c>
      <c r="M904" s="92" t="str">
        <f t="shared" si="210"/>
        <v>Peningkatan Jalan jalan Gg. Candra RT 05 Rw 06, Kota Bekasi, Medansatria, Medansatria, Kota Bekasi</v>
      </c>
      <c r="N904" s="92" t="e">
        <f>INDEX([26]!BARU_1[KELURAHAN],MATCH('KEGIATAN DBMSDA 2022'!K904,[26]!BARU_1[JUDUL],0))</f>
        <v>#REF!</v>
      </c>
      <c r="O904" s="93" t="s">
        <v>1840</v>
      </c>
      <c r="P904" s="127" t="s">
        <v>720</v>
      </c>
      <c r="Q904" s="94" t="e">
        <f>#REF!&amp;" "&amp;#REF!</f>
        <v>#REF!</v>
      </c>
      <c r="R904" s="95" t="s">
        <v>66</v>
      </c>
      <c r="S904" s="57"/>
      <c r="T904" s="57">
        <f t="shared" si="209"/>
        <v>90000000</v>
      </c>
      <c r="U904" s="96" t="str">
        <f t="shared" si="202"/>
        <v>PL</v>
      </c>
      <c r="V904" s="57">
        <v>90000000</v>
      </c>
      <c r="W904" s="128" t="s">
        <v>250</v>
      </c>
      <c r="X904" s="129" t="s">
        <v>162</v>
      </c>
      <c r="Y904" s="96" t="s">
        <v>139</v>
      </c>
      <c r="Z904" s="88">
        <v>1</v>
      </c>
      <c r="AA904" s="96"/>
      <c r="AB904" s="57">
        <f t="shared" si="203"/>
        <v>350000</v>
      </c>
      <c r="AC904" s="87">
        <f>IF(AND(T904&gt;1,T904&lt;=200000000),'[26]Data Base PAKAI (INPUT)'!$E$24,IF(AND(T904&gt;200000000),'[26]Data Base PAKAI (INPUT)'!$M$24))</f>
        <v>4</v>
      </c>
      <c r="AD904" s="87">
        <f>IF(AND(T904&gt;1,T904&lt;=200000000),'[26]Data Base PAKAI (INPUT)'!$F$24,IF(AND(T904&gt;200000000,T904&lt;=1000000000),'[26]Data Base PAKAI (INPUT)'!$V$24,IF(AND(T904&gt;1000000000),'[26]Data Base PAKAI (INPUT)'!$Z$24)))</f>
        <v>1</v>
      </c>
      <c r="AE904" s="87">
        <f t="shared" si="204"/>
        <v>600000</v>
      </c>
      <c r="AF904" s="87">
        <f>IF(AND(T904&gt;1,T904&lt;=1000000000),'[26]Data Base PAKAI (INPUT)'!$E$25,IF(AND(T904&gt;1000000000,T904&lt;=5000000000),'[26]Data Base PAKAI (INPUT)'!$Y$25,IF(AND(T904&gt;5000000000,T904&lt;=10000000000),'[26]Data Base PAKAI (INPUT)'!$AG$25)))</f>
        <v>3</v>
      </c>
      <c r="AG904" s="87">
        <f>IF(AND(T904&gt;1,T904&lt;=100000000),'[26]Data Base PAKAI (INPUT)'!$F$25,IF(AND(T904&gt;100000000,T904&lt;=200000000),'[26]Data Base PAKAI (INPUT)'!$J$25,IF(AND(T904&gt;200000000,T904&lt;=250000000),'[26]Data Base PAKAI (INPUT)'!$N$25,IF(AND(T904&gt;250000000,T904&lt;=500000000),'[26]Data Base PAKAI (INPUT)'!$R$25,IF(AND(T904&gt;500000000,T904&lt;=1000000000),'[26]Data Base PAKAI (INPUT)'!$V$25,IF(AND(T904&gt;1000000000,T904&lt;=2500000000),'[26]Data Base PAKAI (INPUT)'!$Z$25,IF(AND(T904&gt;2500000000,T904&lt;=5000000000),'[26]Data Base PAKAI (INPUT)'!$AD$25,IF(AND(T904&gt;5000000000,T904&lt;=10000000000),'[26]Data Base PAKAI (INPUT)'!AH2410))))))))</f>
        <v>3</v>
      </c>
      <c r="AH904" s="87">
        <f t="shared" si="205"/>
        <v>1350000</v>
      </c>
      <c r="AI904" s="87">
        <f t="shared" si="206"/>
        <v>3600000</v>
      </c>
      <c r="AJ904" s="99">
        <f t="shared" si="207"/>
        <v>3600000</v>
      </c>
      <c r="AK904" s="57"/>
      <c r="AL904" s="57">
        <f t="shared" si="208"/>
        <v>80500000</v>
      </c>
    </row>
    <row r="905" spans="1:38" ht="43.5" thickBot="1" x14ac:dyDescent="0.3">
      <c r="A905" s="90"/>
      <c r="B905" s="90"/>
      <c r="C905" s="90"/>
      <c r="D905" s="90"/>
      <c r="E905" s="90"/>
      <c r="F905" s="90"/>
      <c r="G905" s="91"/>
      <c r="H905" s="91"/>
      <c r="I905" s="92"/>
      <c r="J905" s="151" t="s">
        <v>1412</v>
      </c>
      <c r="K905" s="92" t="s">
        <v>1647</v>
      </c>
      <c r="L905" s="92" t="e">
        <f>INDEX('[26]GELONDONGAN BM POKIR'!$D:$D,MATCH('KEGIATAN DBMSDA 2022'!K905,'[26]GELONDONGAN BM POKIR'!$D:$D,0))</f>
        <v>#N/A</v>
      </c>
      <c r="M905" s="92" t="str">
        <f t="shared" si="210"/>
        <v>Peningkatan Jalan Taman Tytian Indah Blok 1 RT 07 Rw 10, Kota Bekasi</v>
      </c>
      <c r="N905" s="92" t="s">
        <v>131</v>
      </c>
      <c r="O905" s="93" t="s">
        <v>248</v>
      </c>
      <c r="P905" s="127" t="s">
        <v>798</v>
      </c>
      <c r="Q905" s="94" t="e">
        <f>#REF!&amp;" "&amp;#REF!</f>
        <v>#REF!</v>
      </c>
      <c r="R905" s="95" t="s">
        <v>66</v>
      </c>
      <c r="S905" s="57"/>
      <c r="T905" s="57">
        <f t="shared" si="209"/>
        <v>75000000</v>
      </c>
      <c r="U905" s="96" t="str">
        <f t="shared" si="202"/>
        <v>PL</v>
      </c>
      <c r="V905" s="57">
        <v>75000000</v>
      </c>
      <c r="W905" s="128" t="s">
        <v>250</v>
      </c>
      <c r="X905" s="129" t="s">
        <v>162</v>
      </c>
      <c r="Y905" s="96" t="s">
        <v>139</v>
      </c>
      <c r="Z905" s="88">
        <v>1</v>
      </c>
      <c r="AA905" s="88" t="s">
        <v>163</v>
      </c>
      <c r="AB905" s="101">
        <f t="shared" si="203"/>
        <v>350000</v>
      </c>
      <c r="AC905" s="102">
        <f>IF(AND(T905&gt;1,T905&lt;=200000000),'[26]Data Base PAKAI (INPUT)'!$E$24,IF(AND(T905&gt;200000000),'[26]Data Base PAKAI (INPUT)'!$M$24))</f>
        <v>4</v>
      </c>
      <c r="AD905" s="102">
        <f>IF(AND(T905&gt;1,T905&lt;=200000000),'[26]Data Base PAKAI (INPUT)'!$F$24,IF(AND(T905&gt;200000000,T905&lt;=1000000000),'[26]Data Base PAKAI (INPUT)'!$V$24,IF(AND(T905&gt;1000000000),'[26]Data Base PAKAI (INPUT)'!$Z$24)))</f>
        <v>1</v>
      </c>
      <c r="AE905" s="102">
        <f t="shared" si="204"/>
        <v>600000</v>
      </c>
      <c r="AF905" s="102">
        <f>IF(AND(T905&gt;1,T905&lt;=1000000000),'[26]Data Base PAKAI (INPUT)'!$E$25,IF(AND(T905&gt;1000000000,T905&lt;=5000000000),'[26]Data Base PAKAI (INPUT)'!$Y$25,IF(AND(T905&gt;5000000000,T905&lt;=10000000000),'[26]Data Base PAKAI (INPUT)'!$AG$25)))</f>
        <v>3</v>
      </c>
      <c r="AG905" s="102">
        <f>IF(AND(T905&gt;1,T905&lt;=100000000),'[26]Data Base PAKAI (INPUT)'!$F$25,IF(AND(T905&gt;100000000,T905&lt;=200000000),'[26]Data Base PAKAI (INPUT)'!$J$25,IF(AND(T905&gt;200000000,T905&lt;=250000000),'[26]Data Base PAKAI (INPUT)'!$N$25,IF(AND(T905&gt;250000000,T905&lt;=500000000),'[26]Data Base PAKAI (INPUT)'!$R$25,IF(AND(T905&gt;500000000,T905&lt;=1000000000),'[26]Data Base PAKAI (INPUT)'!$V$25,IF(AND(T905&gt;1000000000,T905&lt;=2500000000),'[26]Data Base PAKAI (INPUT)'!$Z$25,IF(AND(T905&gt;2500000000,T905&lt;=5000000000),'[26]Data Base PAKAI (INPUT)'!$AD$25,IF(AND(T905&gt;5000000000,T905&lt;=10000000000),'[26]Data Base PAKAI (INPUT)'!AH2411))))))))</f>
        <v>3</v>
      </c>
      <c r="AH905" s="102">
        <f t="shared" si="205"/>
        <v>1350000</v>
      </c>
      <c r="AI905" s="102">
        <f t="shared" si="206"/>
        <v>3000000</v>
      </c>
      <c r="AJ905" s="103">
        <f t="shared" si="207"/>
        <v>3000000</v>
      </c>
      <c r="AK905" s="101"/>
      <c r="AL905" s="101">
        <f t="shared" si="208"/>
        <v>66700000</v>
      </c>
    </row>
    <row r="906" spans="1:38" ht="43.5" thickBot="1" x14ac:dyDescent="0.3">
      <c r="A906" s="90"/>
      <c r="B906" s="90"/>
      <c r="C906" s="90"/>
      <c r="D906" s="90"/>
      <c r="E906" s="90"/>
      <c r="F906" s="90"/>
      <c r="G906" s="91"/>
      <c r="H906" s="91"/>
      <c r="I906" s="92"/>
      <c r="J906" s="151" t="s">
        <v>1412</v>
      </c>
      <c r="K906" s="92" t="s">
        <v>1648</v>
      </c>
      <c r="L906" s="92" t="e">
        <f>INDEX('[26]GELONDONGAN BM POKIR'!$D:$D,MATCH('KEGIATAN DBMSDA 2022'!K906,'[26]GELONDONGAN BM POKIR'!$D:$D,0))</f>
        <v>#N/A</v>
      </c>
      <c r="M906" s="92" t="str">
        <f t="shared" si="210"/>
        <v>Peningkatan Jalan RT 02 dan Rt 03 Rw 08 Kel. Harapan Mulya, Kota Bekasi</v>
      </c>
      <c r="N906" s="92" t="e">
        <f>INDEX([26]!BARU_1[KELURAHAN],MATCH('KEGIATAN DBMSDA 2022'!K906,[26]!BARU_1[JUDUL],0))</f>
        <v>#REF!</v>
      </c>
      <c r="O906" s="93" t="s">
        <v>1840</v>
      </c>
      <c r="P906" s="127" t="s">
        <v>302</v>
      </c>
      <c r="Q906" s="94" t="e">
        <f>#REF!&amp;" "&amp;#REF!</f>
        <v>#REF!</v>
      </c>
      <c r="R906" s="95" t="s">
        <v>66</v>
      </c>
      <c r="S906" s="57"/>
      <c r="T906" s="57">
        <f t="shared" si="209"/>
        <v>75000000</v>
      </c>
      <c r="U906" s="96" t="str">
        <f t="shared" si="202"/>
        <v>PL</v>
      </c>
      <c r="V906" s="57">
        <v>75000000</v>
      </c>
      <c r="W906" s="128" t="s">
        <v>250</v>
      </c>
      <c r="X906" s="129" t="s">
        <v>162</v>
      </c>
      <c r="Y906" s="96" t="s">
        <v>139</v>
      </c>
      <c r="Z906" s="88">
        <v>1</v>
      </c>
      <c r="AA906" s="96"/>
      <c r="AB906" s="57">
        <f t="shared" si="203"/>
        <v>350000</v>
      </c>
      <c r="AC906" s="87">
        <f>IF(AND(T906&gt;1,T906&lt;=200000000),'[26]Data Base PAKAI (INPUT)'!$E$24,IF(AND(T906&gt;200000000),'[26]Data Base PAKAI (INPUT)'!$M$24))</f>
        <v>4</v>
      </c>
      <c r="AD906" s="87">
        <f>IF(AND(T906&gt;1,T906&lt;=200000000),'[26]Data Base PAKAI (INPUT)'!$F$24,IF(AND(T906&gt;200000000,T906&lt;=1000000000),'[26]Data Base PAKAI (INPUT)'!$V$24,IF(AND(T906&gt;1000000000),'[26]Data Base PAKAI (INPUT)'!$Z$24)))</f>
        <v>1</v>
      </c>
      <c r="AE906" s="87">
        <f t="shared" si="204"/>
        <v>600000</v>
      </c>
      <c r="AF906" s="87">
        <f>IF(AND(T906&gt;1,T906&lt;=1000000000),'[26]Data Base PAKAI (INPUT)'!$E$25,IF(AND(T906&gt;1000000000,T906&lt;=5000000000),'[26]Data Base PAKAI (INPUT)'!$Y$25,IF(AND(T906&gt;5000000000,T906&lt;=10000000000),'[26]Data Base PAKAI (INPUT)'!$AG$25)))</f>
        <v>3</v>
      </c>
      <c r="AG906" s="87">
        <f>IF(AND(T906&gt;1,T906&lt;=100000000),'[26]Data Base PAKAI (INPUT)'!$F$25,IF(AND(T906&gt;100000000,T906&lt;=200000000),'[26]Data Base PAKAI (INPUT)'!$J$25,IF(AND(T906&gt;200000000,T906&lt;=250000000),'[26]Data Base PAKAI (INPUT)'!$N$25,IF(AND(T906&gt;250000000,T906&lt;=500000000),'[26]Data Base PAKAI (INPUT)'!$R$25,IF(AND(T906&gt;500000000,T906&lt;=1000000000),'[26]Data Base PAKAI (INPUT)'!$V$25,IF(AND(T906&gt;1000000000,T906&lt;=2500000000),'[26]Data Base PAKAI (INPUT)'!$Z$25,IF(AND(T906&gt;2500000000,T906&lt;=5000000000),'[26]Data Base PAKAI (INPUT)'!$AD$25,IF(AND(T906&gt;5000000000,T906&lt;=10000000000),'[26]Data Base PAKAI (INPUT)'!AH2412))))))))</f>
        <v>3</v>
      </c>
      <c r="AH906" s="87">
        <f t="shared" si="205"/>
        <v>1350000</v>
      </c>
      <c r="AI906" s="87">
        <f t="shared" si="206"/>
        <v>3000000</v>
      </c>
      <c r="AJ906" s="99">
        <f t="shared" si="207"/>
        <v>3000000</v>
      </c>
      <c r="AK906" s="57"/>
      <c r="AL906" s="57">
        <f t="shared" si="208"/>
        <v>66700000</v>
      </c>
    </row>
    <row r="907" spans="1:38" ht="43.5" thickBot="1" x14ac:dyDescent="0.3">
      <c r="A907" s="90"/>
      <c r="B907" s="90"/>
      <c r="C907" s="90"/>
      <c r="D907" s="90"/>
      <c r="E907" s="90"/>
      <c r="F907" s="90"/>
      <c r="G907" s="91"/>
      <c r="H907" s="91"/>
      <c r="I907" s="92"/>
      <c r="J907" s="151" t="s">
        <v>1412</v>
      </c>
      <c r="K907" s="92" t="s">
        <v>1649</v>
      </c>
      <c r="L907" s="92" t="e">
        <f>INDEX('[26]GELONDONGAN BM POKIR'!$D:$D,MATCH('KEGIATAN DBMSDA 2022'!K907,'[26]GELONDONGAN BM POKIR'!$D:$D,0))</f>
        <v>#N/A</v>
      </c>
      <c r="M907" s="92" t="str">
        <f t="shared" si="210"/>
        <v>Peningkatan Jalan Jl. Olot Naisan RT02/RW02, Kota Bekasi</v>
      </c>
      <c r="N907" s="92" t="e">
        <f>INDEX([26]!BARU_1[KELURAHAN],MATCH('KEGIATAN DBMSDA 2022'!K907,[26]!BARU_1[JUDUL],0))</f>
        <v>#REF!</v>
      </c>
      <c r="O907" s="93" t="s">
        <v>120</v>
      </c>
      <c r="P907" s="127" t="s">
        <v>289</v>
      </c>
      <c r="Q907" s="94" t="e">
        <f>#REF!&amp;" "&amp;#REF!</f>
        <v>#REF!</v>
      </c>
      <c r="R907" s="95" t="s">
        <v>66</v>
      </c>
      <c r="S907" s="57"/>
      <c r="T907" s="57">
        <f t="shared" si="209"/>
        <v>100000000</v>
      </c>
      <c r="U907" s="96" t="str">
        <f t="shared" si="202"/>
        <v>PL</v>
      </c>
      <c r="V907" s="57">
        <v>100000000</v>
      </c>
      <c r="W907" s="128" t="s">
        <v>363</v>
      </c>
      <c r="X907" s="129" t="s">
        <v>162</v>
      </c>
      <c r="Y907" s="96" t="s">
        <v>139</v>
      </c>
      <c r="Z907" s="88">
        <v>1</v>
      </c>
      <c r="AA907" s="96"/>
      <c r="AB907" s="57">
        <f t="shared" si="203"/>
        <v>350000</v>
      </c>
      <c r="AC907" s="87">
        <f>IF(AND(T907&gt;1,T907&lt;=200000000),'[26]Data Base PAKAI (INPUT)'!$E$24,IF(AND(T907&gt;200000000),'[26]Data Base PAKAI (INPUT)'!$M$24))</f>
        <v>4</v>
      </c>
      <c r="AD907" s="87">
        <f>IF(AND(T907&gt;1,T907&lt;=200000000),'[26]Data Base PAKAI (INPUT)'!$F$24,IF(AND(T907&gt;200000000,T907&lt;=1000000000),'[26]Data Base PAKAI (INPUT)'!$V$24,IF(AND(T907&gt;1000000000),'[26]Data Base PAKAI (INPUT)'!$Z$24)))</f>
        <v>1</v>
      </c>
      <c r="AE907" s="87">
        <f t="shared" si="204"/>
        <v>600000</v>
      </c>
      <c r="AF907" s="87">
        <f>IF(AND(T907&gt;1,T907&lt;=1000000000),'[26]Data Base PAKAI (INPUT)'!$E$25,IF(AND(T907&gt;1000000000,T907&lt;=5000000000),'[26]Data Base PAKAI (INPUT)'!$Y$25,IF(AND(T907&gt;5000000000,T907&lt;=10000000000),'[26]Data Base PAKAI (INPUT)'!$AG$25)))</f>
        <v>3</v>
      </c>
      <c r="AG907" s="87">
        <f>IF(AND(T907&gt;1,T907&lt;=100000000),'[26]Data Base PAKAI (INPUT)'!$F$25,IF(AND(T907&gt;100000000,T907&lt;=200000000),'[26]Data Base PAKAI (INPUT)'!$J$25,IF(AND(T907&gt;200000000,T907&lt;=250000000),'[26]Data Base PAKAI (INPUT)'!$N$25,IF(AND(T907&gt;250000000,T907&lt;=500000000),'[26]Data Base PAKAI (INPUT)'!$R$25,IF(AND(T907&gt;500000000,T907&lt;=1000000000),'[26]Data Base PAKAI (INPUT)'!$V$25,IF(AND(T907&gt;1000000000,T907&lt;=2500000000),'[26]Data Base PAKAI (INPUT)'!$Z$25,IF(AND(T907&gt;2500000000,T907&lt;=5000000000),'[26]Data Base PAKAI (INPUT)'!$AD$25,IF(AND(T907&gt;5000000000,T907&lt;=10000000000),'[26]Data Base PAKAI (INPUT)'!AH2413))))))))</f>
        <v>3</v>
      </c>
      <c r="AH907" s="87">
        <f t="shared" si="205"/>
        <v>1350000</v>
      </c>
      <c r="AI907" s="87">
        <f t="shared" si="206"/>
        <v>4000000</v>
      </c>
      <c r="AJ907" s="99">
        <f t="shared" si="207"/>
        <v>4000000</v>
      </c>
      <c r="AK907" s="57"/>
      <c r="AL907" s="57">
        <f t="shared" si="208"/>
        <v>89700000</v>
      </c>
    </row>
    <row r="908" spans="1:38" ht="43.5" thickBot="1" x14ac:dyDescent="0.3">
      <c r="A908" s="90"/>
      <c r="B908" s="90"/>
      <c r="C908" s="90"/>
      <c r="D908" s="90"/>
      <c r="E908" s="90"/>
      <c r="F908" s="90"/>
      <c r="G908" s="91"/>
      <c r="H908" s="91"/>
      <c r="I908" s="92"/>
      <c r="J908" s="151" t="s">
        <v>1412</v>
      </c>
      <c r="K908" s="92" t="s">
        <v>1650</v>
      </c>
      <c r="L908" s="92" t="e">
        <f>INDEX('[26]GELONDONGAN BM POKIR'!$D:$D,MATCH('KEGIATAN DBMSDA 2022'!K908,'[26]GELONDONGAN BM POKIR'!$D:$D,0))</f>
        <v>#N/A</v>
      </c>
      <c r="M908" s="92" t="str">
        <f t="shared" si="210"/>
        <v>Peningkatan Jalan JAlan lingkungan RT02 RW01, Kota Bekasi</v>
      </c>
      <c r="N908" s="92" t="e">
        <f>INDEX([26]!BARU_1[KELURAHAN],MATCH('KEGIATAN DBMSDA 2022'!K908,[26]!BARU_1[JUDUL],0))</f>
        <v>#REF!</v>
      </c>
      <c r="O908" s="93" t="s">
        <v>120</v>
      </c>
      <c r="P908" s="127" t="s">
        <v>825</v>
      </c>
      <c r="Q908" s="94" t="e">
        <f>#REF!&amp;" "&amp;#REF!</f>
        <v>#REF!</v>
      </c>
      <c r="R908" s="95" t="s">
        <v>66</v>
      </c>
      <c r="S908" s="57"/>
      <c r="T908" s="57">
        <f t="shared" si="209"/>
        <v>300000000</v>
      </c>
      <c r="U908" s="96" t="str">
        <f t="shared" si="202"/>
        <v>LELANG</v>
      </c>
      <c r="V908" s="57">
        <v>300000000</v>
      </c>
      <c r="W908" s="128" t="s">
        <v>363</v>
      </c>
      <c r="X908" s="129" t="s">
        <v>162</v>
      </c>
      <c r="Y908" s="129" t="s">
        <v>139</v>
      </c>
      <c r="Z908" s="88">
        <v>1</v>
      </c>
      <c r="AA908" s="129"/>
      <c r="AB908" s="57">
        <f t="shared" si="203"/>
        <v>750000</v>
      </c>
      <c r="AC908" s="87">
        <f>IF(AND(T908&gt;1,T908&lt;=200000000),'[26]Data Base PAKAI (INPUT)'!$E$24,IF(AND(T908&gt;200000000),'[26]Data Base PAKAI (INPUT)'!$M$24))</f>
        <v>6</v>
      </c>
      <c r="AD908" s="87">
        <f>IF(AND(T908&gt;1,T908&lt;=200000000),'[26]Data Base PAKAI (INPUT)'!$F$24,IF(AND(T908&gt;200000000,T908&lt;=1000000000),'[26]Data Base PAKAI (INPUT)'!$V$24,IF(AND(T908&gt;1000000000),'[26]Data Base PAKAI (INPUT)'!$Z$24)))</f>
        <v>2</v>
      </c>
      <c r="AE908" s="87">
        <f t="shared" si="204"/>
        <v>1800000</v>
      </c>
      <c r="AF908" s="87">
        <f>IF(AND(T908&gt;1,T908&lt;=1000000000),'[26]Data Base PAKAI (INPUT)'!$E$25,IF(AND(T908&gt;1000000000,T908&lt;=5000000000),'[26]Data Base PAKAI (INPUT)'!$Y$25,IF(AND(T908&gt;5000000000,T908&lt;=10000000000),'[26]Data Base PAKAI (INPUT)'!$AG$25)))</f>
        <v>3</v>
      </c>
      <c r="AG908" s="87">
        <f>IF(AND(T908&gt;1,T908&lt;=100000000),'[26]Data Base PAKAI (INPUT)'!$F$25,IF(AND(T908&gt;100000000,T908&lt;=200000000),'[26]Data Base PAKAI (INPUT)'!$J$25,IF(AND(T908&gt;200000000,T908&lt;=250000000),'[26]Data Base PAKAI (INPUT)'!$N$25,IF(AND(T908&gt;250000000,T908&lt;=500000000),'[26]Data Base PAKAI (INPUT)'!$R$25,IF(AND(T908&gt;500000000,T908&lt;=1000000000),'[26]Data Base PAKAI (INPUT)'!$V$25,IF(AND(T908&gt;1000000000,T908&lt;=2500000000),'[26]Data Base PAKAI (INPUT)'!$Z$25,IF(AND(T908&gt;2500000000,T908&lt;=5000000000),'[26]Data Base PAKAI (INPUT)'!$AD$25,IF(AND(T908&gt;5000000000,T908&lt;=10000000000),'[26]Data Base PAKAI (INPUT)'!AH2414))))))))</f>
        <v>6</v>
      </c>
      <c r="AH908" s="87">
        <f t="shared" si="205"/>
        <v>2700000</v>
      </c>
      <c r="AI908" s="87">
        <f t="shared" si="206"/>
        <v>12000000</v>
      </c>
      <c r="AJ908" s="99">
        <f t="shared" si="207"/>
        <v>12000000</v>
      </c>
      <c r="AK908" s="57"/>
      <c r="AL908" s="57">
        <f t="shared" si="208"/>
        <v>270750000</v>
      </c>
    </row>
    <row r="909" spans="1:38" ht="43.5" thickBot="1" x14ac:dyDescent="0.3">
      <c r="A909" s="90"/>
      <c r="B909" s="90"/>
      <c r="C909" s="90"/>
      <c r="D909" s="90"/>
      <c r="E909" s="90"/>
      <c r="F909" s="90"/>
      <c r="G909" s="91"/>
      <c r="H909" s="91"/>
      <c r="I909" s="92"/>
      <c r="J909" s="151" t="s">
        <v>1412</v>
      </c>
      <c r="K909" s="92" t="s">
        <v>1651</v>
      </c>
      <c r="L909" s="92" t="e">
        <f>INDEX('[26]GELONDONGAN BM POKIR'!$D:$D,MATCH('KEGIATAN DBMSDA 2022'!K909,'[26]GELONDONGAN BM POKIR'!$D:$D,0))</f>
        <v>#N/A</v>
      </c>
      <c r="M909" s="92" t="str">
        <f t="shared" si="210"/>
        <v>Peningkatan Jalan Jl. Permata Raya RW014, Kota Bekasi</v>
      </c>
      <c r="N909" s="92" t="s">
        <v>207</v>
      </c>
      <c r="O909" s="93" t="s">
        <v>124</v>
      </c>
      <c r="P909" s="127" t="s">
        <v>825</v>
      </c>
      <c r="Q909" s="94" t="e">
        <f>#REF!&amp;" "&amp;#REF!</f>
        <v>#REF!</v>
      </c>
      <c r="R909" s="95" t="s">
        <v>66</v>
      </c>
      <c r="S909" s="57"/>
      <c r="T909" s="57">
        <f t="shared" si="209"/>
        <v>300000000</v>
      </c>
      <c r="U909" s="96" t="str">
        <f t="shared" si="202"/>
        <v>LELANG</v>
      </c>
      <c r="V909" s="57">
        <v>300000000</v>
      </c>
      <c r="W909" s="128" t="s">
        <v>363</v>
      </c>
      <c r="X909" s="129" t="s">
        <v>162</v>
      </c>
      <c r="Y909" s="129" t="s">
        <v>139</v>
      </c>
      <c r="Z909" s="88">
        <v>1</v>
      </c>
      <c r="AA909" s="88" t="s">
        <v>163</v>
      </c>
      <c r="AB909" s="101">
        <f t="shared" si="203"/>
        <v>750000</v>
      </c>
      <c r="AC909" s="102">
        <f>IF(AND(T909&gt;1,T909&lt;=200000000),'[26]Data Base PAKAI (INPUT)'!$E$24,IF(AND(T909&gt;200000000),'[26]Data Base PAKAI (INPUT)'!$M$24))</f>
        <v>6</v>
      </c>
      <c r="AD909" s="102">
        <f>IF(AND(T909&gt;1,T909&lt;=200000000),'[26]Data Base PAKAI (INPUT)'!$F$24,IF(AND(T909&gt;200000000,T909&lt;=1000000000),'[26]Data Base PAKAI (INPUT)'!$V$24,IF(AND(T909&gt;1000000000),'[26]Data Base PAKAI (INPUT)'!$Z$24)))</f>
        <v>2</v>
      </c>
      <c r="AE909" s="102">
        <f t="shared" si="204"/>
        <v>1800000</v>
      </c>
      <c r="AF909" s="102">
        <f>IF(AND(T909&gt;1,T909&lt;=1000000000),'[26]Data Base PAKAI (INPUT)'!$E$25,IF(AND(T909&gt;1000000000,T909&lt;=5000000000),'[26]Data Base PAKAI (INPUT)'!$Y$25,IF(AND(T909&gt;5000000000,T909&lt;=10000000000),'[26]Data Base PAKAI (INPUT)'!$AG$25)))</f>
        <v>3</v>
      </c>
      <c r="AG909" s="102">
        <f>IF(AND(T909&gt;1,T909&lt;=100000000),'[26]Data Base PAKAI (INPUT)'!$F$25,IF(AND(T909&gt;100000000,T909&lt;=200000000),'[26]Data Base PAKAI (INPUT)'!$J$25,IF(AND(T909&gt;200000000,T909&lt;=250000000),'[26]Data Base PAKAI (INPUT)'!$N$25,IF(AND(T909&gt;250000000,T909&lt;=500000000),'[26]Data Base PAKAI (INPUT)'!$R$25,IF(AND(T909&gt;500000000,T909&lt;=1000000000),'[26]Data Base PAKAI (INPUT)'!$V$25,IF(AND(T909&gt;1000000000,T909&lt;=2500000000),'[26]Data Base PAKAI (INPUT)'!$Z$25,IF(AND(T909&gt;2500000000,T909&lt;=5000000000),'[26]Data Base PAKAI (INPUT)'!$AD$25,IF(AND(T909&gt;5000000000,T909&lt;=10000000000),'[26]Data Base PAKAI (INPUT)'!AH2415))))))))</f>
        <v>6</v>
      </c>
      <c r="AH909" s="102">
        <f t="shared" si="205"/>
        <v>2700000</v>
      </c>
      <c r="AI909" s="102">
        <f t="shared" si="206"/>
        <v>12000000</v>
      </c>
      <c r="AJ909" s="103">
        <f t="shared" si="207"/>
        <v>12000000</v>
      </c>
      <c r="AK909" s="101"/>
      <c r="AL909" s="101">
        <f t="shared" si="208"/>
        <v>270750000</v>
      </c>
    </row>
    <row r="910" spans="1:38" ht="43.5" thickBot="1" x14ac:dyDescent="0.3">
      <c r="A910" s="90"/>
      <c r="B910" s="90"/>
      <c r="C910" s="90"/>
      <c r="D910" s="90"/>
      <c r="E910" s="90"/>
      <c r="F910" s="90"/>
      <c r="G910" s="91"/>
      <c r="H910" s="91"/>
      <c r="I910" s="92"/>
      <c r="J910" s="151" t="s">
        <v>1412</v>
      </c>
      <c r="K910" s="92" t="s">
        <v>1652</v>
      </c>
      <c r="L910" s="92" t="e">
        <f>INDEX('[26]GELONDONGAN BM POKIR'!$D:$D,MATCH('KEGIATAN DBMSDA 2022'!K910,'[26]GELONDONGAN BM POKIR'!$D:$D,0))</f>
        <v>#N/A</v>
      </c>
      <c r="M910" s="92" t="str">
        <f t="shared" si="210"/>
        <v>Peningkatan Jalan Jl. KH Abdul Hamid 1 - 4, RW05, Kota Bekasi</v>
      </c>
      <c r="N910" s="92" t="s">
        <v>207</v>
      </c>
      <c r="O910" s="93" t="s">
        <v>124</v>
      </c>
      <c r="P910" s="127" t="s">
        <v>328</v>
      </c>
      <c r="Q910" s="94" t="e">
        <f>#REF!&amp;" "&amp;#REF!</f>
        <v>#REF!</v>
      </c>
      <c r="R910" s="95" t="s">
        <v>66</v>
      </c>
      <c r="S910" s="57"/>
      <c r="T910" s="57">
        <f t="shared" si="209"/>
        <v>300000000</v>
      </c>
      <c r="U910" s="96" t="str">
        <f t="shared" si="202"/>
        <v>LELANG</v>
      </c>
      <c r="V910" s="57">
        <v>300000000</v>
      </c>
      <c r="W910" s="128" t="s">
        <v>363</v>
      </c>
      <c r="X910" s="129" t="s">
        <v>162</v>
      </c>
      <c r="Y910" s="129" t="s">
        <v>139</v>
      </c>
      <c r="Z910" s="88">
        <v>1</v>
      </c>
      <c r="AA910" s="88" t="s">
        <v>163</v>
      </c>
      <c r="AB910" s="101">
        <f t="shared" si="203"/>
        <v>750000</v>
      </c>
      <c r="AC910" s="102">
        <f>IF(AND(T910&gt;1,T910&lt;=200000000),'[26]Data Base PAKAI (INPUT)'!$E$24,IF(AND(T910&gt;200000000),'[26]Data Base PAKAI (INPUT)'!$M$24))</f>
        <v>6</v>
      </c>
      <c r="AD910" s="102">
        <f>IF(AND(T910&gt;1,T910&lt;=200000000),'[26]Data Base PAKAI (INPUT)'!$F$24,IF(AND(T910&gt;200000000,T910&lt;=1000000000),'[26]Data Base PAKAI (INPUT)'!$V$24,IF(AND(T910&gt;1000000000),'[26]Data Base PAKAI (INPUT)'!$Z$24)))</f>
        <v>2</v>
      </c>
      <c r="AE910" s="102">
        <f t="shared" si="204"/>
        <v>1800000</v>
      </c>
      <c r="AF910" s="102">
        <f>IF(AND(T910&gt;1,T910&lt;=1000000000),'[26]Data Base PAKAI (INPUT)'!$E$25,IF(AND(T910&gt;1000000000,T910&lt;=5000000000),'[26]Data Base PAKAI (INPUT)'!$Y$25,IF(AND(T910&gt;5000000000,T910&lt;=10000000000),'[26]Data Base PAKAI (INPUT)'!$AG$25)))</f>
        <v>3</v>
      </c>
      <c r="AG910" s="102">
        <f>IF(AND(T910&gt;1,T910&lt;=100000000),'[26]Data Base PAKAI (INPUT)'!$F$25,IF(AND(T910&gt;100000000,T910&lt;=200000000),'[26]Data Base PAKAI (INPUT)'!$J$25,IF(AND(T910&gt;200000000,T910&lt;=250000000),'[26]Data Base PAKAI (INPUT)'!$N$25,IF(AND(T910&gt;250000000,T910&lt;=500000000),'[26]Data Base PAKAI (INPUT)'!$R$25,IF(AND(T910&gt;500000000,T910&lt;=1000000000),'[26]Data Base PAKAI (INPUT)'!$V$25,IF(AND(T910&gt;1000000000,T910&lt;=2500000000),'[26]Data Base PAKAI (INPUT)'!$Z$25,IF(AND(T910&gt;2500000000,T910&lt;=5000000000),'[26]Data Base PAKAI (INPUT)'!$AD$25,IF(AND(T910&gt;5000000000,T910&lt;=10000000000),'[26]Data Base PAKAI (INPUT)'!AH2416))))))))</f>
        <v>6</v>
      </c>
      <c r="AH910" s="102">
        <f t="shared" si="205"/>
        <v>2700000</v>
      </c>
      <c r="AI910" s="102">
        <f t="shared" si="206"/>
        <v>12000000</v>
      </c>
      <c r="AJ910" s="103">
        <f t="shared" si="207"/>
        <v>12000000</v>
      </c>
      <c r="AK910" s="101"/>
      <c r="AL910" s="101">
        <f t="shared" si="208"/>
        <v>270750000</v>
      </c>
    </row>
    <row r="911" spans="1:38" ht="43.5" thickBot="1" x14ac:dyDescent="0.3">
      <c r="A911" s="90"/>
      <c r="B911" s="90"/>
      <c r="C911" s="90"/>
      <c r="D911" s="90"/>
      <c r="E911" s="90"/>
      <c r="F911" s="90"/>
      <c r="G911" s="91"/>
      <c r="H911" s="91"/>
      <c r="I911" s="92"/>
      <c r="J911" s="151" t="s">
        <v>1412</v>
      </c>
      <c r="K911" s="92" t="s">
        <v>1653</v>
      </c>
      <c r="L911" s="92" t="e">
        <f>INDEX('[26]GELONDONGAN BM POKIR'!$D:$D,MATCH('KEGIATAN DBMSDA 2022'!K911,'[26]GELONDONGAN BM POKIR'!$D:$D,0))</f>
        <v>#N/A</v>
      </c>
      <c r="M911" s="92" t="str">
        <f t="shared" si="210"/>
        <v>Peningkatan Jalan Jl.Mawar Raya ; Perum Jatikeramat Indah I RW 03 Kel.Jatikeramat Kec.Jatiasih, Kota Bekasi</v>
      </c>
      <c r="N911" s="92" t="e">
        <f>INDEX([26]!BARU_1[KELURAHAN],MATCH('KEGIATAN DBMSDA 2022'!K911,[26]!BARU_1[JUDUL],0))</f>
        <v>#REF!</v>
      </c>
      <c r="O911" s="93" t="s">
        <v>124</v>
      </c>
      <c r="P911" s="127" t="s">
        <v>1654</v>
      </c>
      <c r="Q911" s="94" t="e">
        <f>#REF!&amp;" "&amp;#REF!</f>
        <v>#REF!</v>
      </c>
      <c r="R911" s="95" t="s">
        <v>66</v>
      </c>
      <c r="S911" s="57"/>
      <c r="T911" s="57">
        <f t="shared" si="209"/>
        <v>150000000</v>
      </c>
      <c r="U911" s="96" t="str">
        <f t="shared" si="202"/>
        <v>PL</v>
      </c>
      <c r="V911" s="57">
        <v>150000000</v>
      </c>
      <c r="W911" s="128" t="s">
        <v>198</v>
      </c>
      <c r="X911" s="129" t="s">
        <v>162</v>
      </c>
      <c r="Y911" s="96" t="s">
        <v>139</v>
      </c>
      <c r="Z911" s="88">
        <v>1</v>
      </c>
      <c r="AA911" s="96"/>
      <c r="AB911" s="57">
        <f t="shared" si="203"/>
        <v>350000</v>
      </c>
      <c r="AC911" s="87">
        <f>IF(AND(T911&gt;1,T911&lt;=200000000),'[26]Data Base PAKAI (INPUT)'!$E$24,IF(AND(T911&gt;200000000),'[26]Data Base PAKAI (INPUT)'!$M$24))</f>
        <v>4</v>
      </c>
      <c r="AD911" s="87">
        <f>IF(AND(T911&gt;1,T911&lt;=200000000),'[26]Data Base PAKAI (INPUT)'!$F$24,IF(AND(T911&gt;200000000,T911&lt;=1000000000),'[26]Data Base PAKAI (INPUT)'!$V$24,IF(AND(T911&gt;1000000000),'[26]Data Base PAKAI (INPUT)'!$Z$24)))</f>
        <v>1</v>
      </c>
      <c r="AE911" s="87">
        <f t="shared" si="204"/>
        <v>600000</v>
      </c>
      <c r="AF911" s="87">
        <f>IF(AND(T911&gt;1,T911&lt;=1000000000),'[26]Data Base PAKAI (INPUT)'!$E$25,IF(AND(T911&gt;1000000000,T911&lt;=5000000000),'[26]Data Base PAKAI (INPUT)'!$Y$25,IF(AND(T911&gt;5000000000,T911&lt;=10000000000),'[26]Data Base PAKAI (INPUT)'!$AG$25)))</f>
        <v>3</v>
      </c>
      <c r="AG911" s="87">
        <f>IF(AND(T911&gt;1,T911&lt;=100000000),'[26]Data Base PAKAI (INPUT)'!$F$25,IF(AND(T911&gt;100000000,T911&lt;=200000000),'[26]Data Base PAKAI (INPUT)'!$J$25,IF(AND(T911&gt;200000000,T911&lt;=250000000),'[26]Data Base PAKAI (INPUT)'!$N$25,IF(AND(T911&gt;250000000,T911&lt;=500000000),'[26]Data Base PAKAI (INPUT)'!$R$25,IF(AND(T911&gt;500000000,T911&lt;=1000000000),'[26]Data Base PAKAI (INPUT)'!$V$25,IF(AND(T911&gt;1000000000,T911&lt;=2500000000),'[26]Data Base PAKAI (INPUT)'!$Z$25,IF(AND(T911&gt;2500000000,T911&lt;=5000000000),'[26]Data Base PAKAI (INPUT)'!$AD$25,IF(AND(T911&gt;5000000000,T911&lt;=10000000000),'[26]Data Base PAKAI (INPUT)'!AH2417))))))))</f>
        <v>4</v>
      </c>
      <c r="AH911" s="87">
        <f t="shared" si="205"/>
        <v>1800000</v>
      </c>
      <c r="AI911" s="87">
        <f t="shared" si="206"/>
        <v>6000000</v>
      </c>
      <c r="AJ911" s="99">
        <f t="shared" si="207"/>
        <v>6000000</v>
      </c>
      <c r="AK911" s="57"/>
      <c r="AL911" s="57">
        <f t="shared" si="208"/>
        <v>135250000</v>
      </c>
    </row>
    <row r="912" spans="1:38" ht="43.5" thickBot="1" x14ac:dyDescent="0.3">
      <c r="A912" s="90"/>
      <c r="B912" s="90"/>
      <c r="C912" s="90"/>
      <c r="D912" s="90"/>
      <c r="E912" s="90"/>
      <c r="F912" s="90"/>
      <c r="G912" s="91"/>
      <c r="H912" s="91"/>
      <c r="I912" s="92"/>
      <c r="J912" s="151" t="s">
        <v>1412</v>
      </c>
      <c r="K912" s="92" t="s">
        <v>1655</v>
      </c>
      <c r="L912" s="92" t="e">
        <f>INDEX('[26]GELONDONGAN BM POKIR'!$D:$D,MATCH('KEGIATAN DBMSDA 2022'!K912,'[26]GELONDONGAN BM POKIR'!$D:$D,0))</f>
        <v>#N/A</v>
      </c>
      <c r="M912" s="92" t="str">
        <f t="shared" si="210"/>
        <v>Peningkatan Jalan Jl.Mawar 1; Perum Jatikeramat Indah I RW 03 Kel.Jatikeramat Kec.Jatiasih, Kota Bekasi</v>
      </c>
      <c r="N912" s="92" t="e">
        <f>INDEX([26]!BARU_1[KELURAHAN],MATCH('KEGIATAN DBMSDA 2022'!K912,[26]!BARU_1[JUDUL],0))</f>
        <v>#REF!</v>
      </c>
      <c r="O912" s="93" t="s">
        <v>124</v>
      </c>
      <c r="P912" s="127" t="s">
        <v>464</v>
      </c>
      <c r="Q912" s="94" t="e">
        <f>#REF!&amp;" "&amp;#REF!</f>
        <v>#REF!</v>
      </c>
      <c r="R912" s="95" t="s">
        <v>66</v>
      </c>
      <c r="S912" s="57"/>
      <c r="T912" s="57">
        <f t="shared" si="209"/>
        <v>150000000</v>
      </c>
      <c r="U912" s="96" t="str">
        <f t="shared" si="202"/>
        <v>PL</v>
      </c>
      <c r="V912" s="57">
        <v>150000000</v>
      </c>
      <c r="W912" s="128" t="s">
        <v>198</v>
      </c>
      <c r="X912" s="129" t="s">
        <v>162</v>
      </c>
      <c r="Y912" s="96" t="s">
        <v>139</v>
      </c>
      <c r="Z912" s="88">
        <v>1</v>
      </c>
      <c r="AA912" s="96"/>
      <c r="AB912" s="57">
        <f t="shared" si="203"/>
        <v>350000</v>
      </c>
      <c r="AC912" s="87">
        <f>IF(AND(T912&gt;1,T912&lt;=200000000),'[26]Data Base PAKAI (INPUT)'!$E$24,IF(AND(T912&gt;200000000),'[26]Data Base PAKAI (INPUT)'!$M$24))</f>
        <v>4</v>
      </c>
      <c r="AD912" s="87">
        <f>IF(AND(T912&gt;1,T912&lt;=200000000),'[26]Data Base PAKAI (INPUT)'!$F$24,IF(AND(T912&gt;200000000,T912&lt;=1000000000),'[26]Data Base PAKAI (INPUT)'!$V$24,IF(AND(T912&gt;1000000000),'[26]Data Base PAKAI (INPUT)'!$Z$24)))</f>
        <v>1</v>
      </c>
      <c r="AE912" s="87">
        <f t="shared" si="204"/>
        <v>600000</v>
      </c>
      <c r="AF912" s="87">
        <f>IF(AND(T912&gt;1,T912&lt;=1000000000),'[26]Data Base PAKAI (INPUT)'!$E$25,IF(AND(T912&gt;1000000000,T912&lt;=5000000000),'[26]Data Base PAKAI (INPUT)'!$Y$25,IF(AND(T912&gt;5000000000,T912&lt;=10000000000),'[26]Data Base PAKAI (INPUT)'!$AG$25)))</f>
        <v>3</v>
      </c>
      <c r="AG912" s="87">
        <f>IF(AND(T912&gt;1,T912&lt;=100000000),'[26]Data Base PAKAI (INPUT)'!$F$25,IF(AND(T912&gt;100000000,T912&lt;=200000000),'[26]Data Base PAKAI (INPUT)'!$J$25,IF(AND(T912&gt;200000000,T912&lt;=250000000),'[26]Data Base PAKAI (INPUT)'!$N$25,IF(AND(T912&gt;250000000,T912&lt;=500000000),'[26]Data Base PAKAI (INPUT)'!$R$25,IF(AND(T912&gt;500000000,T912&lt;=1000000000),'[26]Data Base PAKAI (INPUT)'!$V$25,IF(AND(T912&gt;1000000000,T912&lt;=2500000000),'[26]Data Base PAKAI (INPUT)'!$Z$25,IF(AND(T912&gt;2500000000,T912&lt;=5000000000),'[26]Data Base PAKAI (INPUT)'!$AD$25,IF(AND(T912&gt;5000000000,T912&lt;=10000000000),'[26]Data Base PAKAI (INPUT)'!AH2418))))))))</f>
        <v>4</v>
      </c>
      <c r="AH912" s="87">
        <f t="shared" si="205"/>
        <v>1800000</v>
      </c>
      <c r="AI912" s="87">
        <f t="shared" si="206"/>
        <v>6000000</v>
      </c>
      <c r="AJ912" s="99">
        <f t="shared" si="207"/>
        <v>6000000</v>
      </c>
      <c r="AK912" s="57"/>
      <c r="AL912" s="57">
        <f t="shared" si="208"/>
        <v>135250000</v>
      </c>
    </row>
    <row r="913" spans="1:38" ht="43.5" thickBot="1" x14ac:dyDescent="0.3">
      <c r="A913" s="90"/>
      <c r="B913" s="90"/>
      <c r="C913" s="90"/>
      <c r="D913" s="90"/>
      <c r="E913" s="90"/>
      <c r="F913" s="90"/>
      <c r="G913" s="91"/>
      <c r="H913" s="91"/>
      <c r="I913" s="92"/>
      <c r="J913" s="151" t="s">
        <v>1412</v>
      </c>
      <c r="K913" s="92" t="s">
        <v>1656</v>
      </c>
      <c r="L913" s="92" t="e">
        <f>INDEX('[26]GELONDONGAN BM POKIR'!$D:$D,MATCH('KEGIATAN DBMSDA 2022'!K913,'[26]GELONDONGAN BM POKIR'!$D:$D,0))</f>
        <v>#N/A</v>
      </c>
      <c r="M913" s="92" t="str">
        <f t="shared" si="210"/>
        <v>Peningkatan Jalan JALAN LINGKUNGAN GRIYA SALSABILA BLOK B DAN C  Kel.JATILUHUR Kec.JATIASIH, Kota Bekasi</v>
      </c>
      <c r="N913" s="92" t="e">
        <f>INDEX([26]!BARU_1[KELURAHAN],MATCH('KEGIATAN DBMSDA 2022'!K913,[26]!BARU_1[JUDUL],0))</f>
        <v>#REF!</v>
      </c>
      <c r="O913" s="93" t="s">
        <v>124</v>
      </c>
      <c r="P913" s="127" t="s">
        <v>479</v>
      </c>
      <c r="Q913" s="94" t="e">
        <f>#REF!&amp;" "&amp;#REF!</f>
        <v>#REF!</v>
      </c>
      <c r="R913" s="95" t="s">
        <v>66</v>
      </c>
      <c r="S913" s="57"/>
      <c r="T913" s="57">
        <f t="shared" si="209"/>
        <v>100000000</v>
      </c>
      <c r="U913" s="96" t="str">
        <f t="shared" ref="U913:U976" si="211">IF(T913&gt;200000000,"LELANG","PL")</f>
        <v>PL</v>
      </c>
      <c r="V913" s="57">
        <v>100000000</v>
      </c>
      <c r="W913" s="128" t="s">
        <v>198</v>
      </c>
      <c r="X913" s="129" t="s">
        <v>162</v>
      </c>
      <c r="Y913" s="96" t="s">
        <v>139</v>
      </c>
      <c r="Z913" s="88">
        <v>1</v>
      </c>
      <c r="AA913" s="96"/>
      <c r="AB913" s="57">
        <f t="shared" ref="AB913:AB976" si="212">IF(AND(T913&gt;1,T913&lt;=200000000),350000,IF(AND(T913&gt;200000000),750000))</f>
        <v>350000</v>
      </c>
      <c r="AC913" s="87">
        <f>IF(AND(T913&gt;1,T913&lt;=200000000),'[26]Data Base PAKAI (INPUT)'!$E$24,IF(AND(T913&gt;200000000),'[26]Data Base PAKAI (INPUT)'!$M$24))</f>
        <v>4</v>
      </c>
      <c r="AD913" s="87">
        <f>IF(AND(T913&gt;1,T913&lt;=200000000),'[26]Data Base PAKAI (INPUT)'!$F$24,IF(AND(T913&gt;200000000,T913&lt;=1000000000),'[26]Data Base PAKAI (INPUT)'!$V$24,IF(AND(T913&gt;1000000000),'[26]Data Base PAKAI (INPUT)'!$Z$24)))</f>
        <v>1</v>
      </c>
      <c r="AE913" s="87">
        <f t="shared" ref="AE913:AE976" si="213">AC913*AD913*$AE$5</f>
        <v>600000</v>
      </c>
      <c r="AF913" s="87">
        <f>IF(AND(T913&gt;1,T913&lt;=1000000000),'[26]Data Base PAKAI (INPUT)'!$E$25,IF(AND(T913&gt;1000000000,T913&lt;=5000000000),'[26]Data Base PAKAI (INPUT)'!$Y$25,IF(AND(T913&gt;5000000000,T913&lt;=10000000000),'[26]Data Base PAKAI (INPUT)'!$AG$25)))</f>
        <v>3</v>
      </c>
      <c r="AG913" s="87">
        <f>IF(AND(T913&gt;1,T913&lt;=100000000),'[26]Data Base PAKAI (INPUT)'!$F$25,IF(AND(T913&gt;100000000,T913&lt;=200000000),'[26]Data Base PAKAI (INPUT)'!$J$25,IF(AND(T913&gt;200000000,T913&lt;=250000000),'[26]Data Base PAKAI (INPUT)'!$N$25,IF(AND(T913&gt;250000000,T913&lt;=500000000),'[26]Data Base PAKAI (INPUT)'!$R$25,IF(AND(T913&gt;500000000,T913&lt;=1000000000),'[26]Data Base PAKAI (INPUT)'!$V$25,IF(AND(T913&gt;1000000000,T913&lt;=2500000000),'[26]Data Base PAKAI (INPUT)'!$Z$25,IF(AND(T913&gt;2500000000,T913&lt;=5000000000),'[26]Data Base PAKAI (INPUT)'!$AD$25,IF(AND(T913&gt;5000000000,T913&lt;=10000000000),'[26]Data Base PAKAI (INPUT)'!AH2419))))))))</f>
        <v>3</v>
      </c>
      <c r="AH913" s="87">
        <f t="shared" ref="AH913:AH976" si="214">AF913*AG913*$AH$5</f>
        <v>1350000</v>
      </c>
      <c r="AI913" s="87">
        <f t="shared" ref="AI913:AI976" si="215">IF(T913&lt;=4000000000,4%*T913,IF(T913&gt;4000000000,100000000))</f>
        <v>4000000</v>
      </c>
      <c r="AJ913" s="99">
        <f t="shared" ref="AJ913:AJ976" si="216">4%*T913</f>
        <v>4000000</v>
      </c>
      <c r="AK913" s="57"/>
      <c r="AL913" s="57">
        <f t="shared" ref="AL913:AL976" si="217">T913-AB913-AE913-AH913-AI913-AJ913-AK913</f>
        <v>89700000</v>
      </c>
    </row>
    <row r="914" spans="1:38" ht="43.5" thickBot="1" x14ac:dyDescent="0.3">
      <c r="A914" s="90"/>
      <c r="B914" s="90"/>
      <c r="C914" s="90"/>
      <c r="D914" s="90"/>
      <c r="E914" s="90"/>
      <c r="F914" s="90"/>
      <c r="G914" s="91"/>
      <c r="H914" s="91"/>
      <c r="I914" s="92"/>
      <c r="J914" s="151" t="s">
        <v>1412</v>
      </c>
      <c r="K914" s="92" t="s">
        <v>1657</v>
      </c>
      <c r="L914" s="92" t="e">
        <f>INDEX('[26]GELONDONGAN BM POKIR'!$D:$D,MATCH('KEGIATAN DBMSDA 2022'!K914,'[26]GELONDONGAN BM POKIR'!$D:$D,0))</f>
        <v>#N/A</v>
      </c>
      <c r="M914" s="92" t="str">
        <f t="shared" si="210"/>
        <v>Peningkatan Jalan Jl. Nawar RT 004,RW 001, Kelurahan Jatiluhur, kecamatan Jatiasih., Kota Bekasi</v>
      </c>
      <c r="N914" s="92" t="e">
        <f>INDEX([26]!BARU_1[KELURAHAN],MATCH('KEGIATAN DBMSDA 2022'!K914,[26]!BARU_1[JUDUL],0))</f>
        <v>#REF!</v>
      </c>
      <c r="O914" s="93" t="s">
        <v>124</v>
      </c>
      <c r="P914" s="127" t="s">
        <v>229</v>
      </c>
      <c r="Q914" s="94" t="e">
        <f>#REF!&amp;" "&amp;#REF!</f>
        <v>#REF!</v>
      </c>
      <c r="R914" s="95" t="s">
        <v>66</v>
      </c>
      <c r="S914" s="57"/>
      <c r="T914" s="57">
        <f t="shared" si="209"/>
        <v>100000000</v>
      </c>
      <c r="U914" s="96" t="str">
        <f t="shared" si="211"/>
        <v>PL</v>
      </c>
      <c r="V914" s="57">
        <v>100000000</v>
      </c>
      <c r="W914" s="128" t="s">
        <v>198</v>
      </c>
      <c r="X914" s="129" t="s">
        <v>162</v>
      </c>
      <c r="Y914" s="96" t="s">
        <v>139</v>
      </c>
      <c r="Z914" s="88">
        <v>1</v>
      </c>
      <c r="AA914" s="96"/>
      <c r="AB914" s="57">
        <f t="shared" si="212"/>
        <v>350000</v>
      </c>
      <c r="AC914" s="87">
        <f>IF(AND(T914&gt;1,T914&lt;=200000000),'[26]Data Base PAKAI (INPUT)'!$E$24,IF(AND(T914&gt;200000000),'[26]Data Base PAKAI (INPUT)'!$M$24))</f>
        <v>4</v>
      </c>
      <c r="AD914" s="87">
        <f>IF(AND(T914&gt;1,T914&lt;=200000000),'[26]Data Base PAKAI (INPUT)'!$F$24,IF(AND(T914&gt;200000000,T914&lt;=1000000000),'[26]Data Base PAKAI (INPUT)'!$V$24,IF(AND(T914&gt;1000000000),'[26]Data Base PAKAI (INPUT)'!$Z$24)))</f>
        <v>1</v>
      </c>
      <c r="AE914" s="87">
        <f t="shared" si="213"/>
        <v>600000</v>
      </c>
      <c r="AF914" s="87">
        <f>IF(AND(T914&gt;1,T914&lt;=1000000000),'[26]Data Base PAKAI (INPUT)'!$E$25,IF(AND(T914&gt;1000000000,T914&lt;=5000000000),'[26]Data Base PAKAI (INPUT)'!$Y$25,IF(AND(T914&gt;5000000000,T914&lt;=10000000000),'[26]Data Base PAKAI (INPUT)'!$AG$25)))</f>
        <v>3</v>
      </c>
      <c r="AG914" s="87">
        <f>IF(AND(T914&gt;1,T914&lt;=100000000),'[26]Data Base PAKAI (INPUT)'!$F$25,IF(AND(T914&gt;100000000,T914&lt;=200000000),'[26]Data Base PAKAI (INPUT)'!$J$25,IF(AND(T914&gt;200000000,T914&lt;=250000000),'[26]Data Base PAKAI (INPUT)'!$N$25,IF(AND(T914&gt;250000000,T914&lt;=500000000),'[26]Data Base PAKAI (INPUT)'!$R$25,IF(AND(T914&gt;500000000,T914&lt;=1000000000),'[26]Data Base PAKAI (INPUT)'!$V$25,IF(AND(T914&gt;1000000000,T914&lt;=2500000000),'[26]Data Base PAKAI (INPUT)'!$Z$25,IF(AND(T914&gt;2500000000,T914&lt;=5000000000),'[26]Data Base PAKAI (INPUT)'!$AD$25,IF(AND(T914&gt;5000000000,T914&lt;=10000000000),'[26]Data Base PAKAI (INPUT)'!AH2420))))))))</f>
        <v>3</v>
      </c>
      <c r="AH914" s="87">
        <f t="shared" si="214"/>
        <v>1350000</v>
      </c>
      <c r="AI914" s="87">
        <f t="shared" si="215"/>
        <v>4000000</v>
      </c>
      <c r="AJ914" s="99">
        <f t="shared" si="216"/>
        <v>4000000</v>
      </c>
      <c r="AK914" s="57"/>
      <c r="AL914" s="57">
        <f t="shared" si="217"/>
        <v>89700000</v>
      </c>
    </row>
    <row r="915" spans="1:38" ht="43.5" thickBot="1" x14ac:dyDescent="0.3">
      <c r="A915" s="90"/>
      <c r="B915" s="90"/>
      <c r="C915" s="90"/>
      <c r="D915" s="90"/>
      <c r="E915" s="90"/>
      <c r="F915" s="90"/>
      <c r="G915" s="91"/>
      <c r="H915" s="91"/>
      <c r="I915" s="92"/>
      <c r="J915" s="151" t="s">
        <v>1412</v>
      </c>
      <c r="K915" s="92" t="s">
        <v>1658</v>
      </c>
      <c r="L915" s="92" t="e">
        <f>INDEX('[26]GELONDONGAN BM POKIR'!$D:$D,MATCH('KEGIATAN DBMSDA 2022'!K915,'[26]GELONDONGAN BM POKIR'!$D:$D,0))</f>
        <v>#N/A</v>
      </c>
      <c r="M915" s="92" t="str">
        <f t="shared" si="210"/>
        <v>Peningkatan Jalan JALAN TERUSAN KAV. V RT 09/05, Kota Bekasi</v>
      </c>
      <c r="N915" s="92" t="s">
        <v>1659</v>
      </c>
      <c r="O915" s="93" t="s">
        <v>124</v>
      </c>
      <c r="P915" s="127" t="s">
        <v>898</v>
      </c>
      <c r="Q915" s="94" t="e">
        <f>#REF!&amp;" "&amp;#REF!</f>
        <v>#REF!</v>
      </c>
      <c r="R915" s="95" t="s">
        <v>66</v>
      </c>
      <c r="S915" s="57"/>
      <c r="T915" s="57">
        <f t="shared" si="209"/>
        <v>100000000</v>
      </c>
      <c r="U915" s="96" t="str">
        <f t="shared" si="211"/>
        <v>PL</v>
      </c>
      <c r="V915" s="57">
        <v>100000000</v>
      </c>
      <c r="W915" s="128" t="s">
        <v>198</v>
      </c>
      <c r="X915" s="129" t="s">
        <v>162</v>
      </c>
      <c r="Y915" s="96" t="s">
        <v>139</v>
      </c>
      <c r="Z915" s="88">
        <v>1</v>
      </c>
      <c r="AA915" s="88" t="s">
        <v>163</v>
      </c>
      <c r="AB915" s="101">
        <f t="shared" si="212"/>
        <v>350000</v>
      </c>
      <c r="AC915" s="102">
        <f>IF(AND(T915&gt;1,T915&lt;=200000000),'[26]Data Base PAKAI (INPUT)'!$E$24,IF(AND(T915&gt;200000000),'[26]Data Base PAKAI (INPUT)'!$M$24))</f>
        <v>4</v>
      </c>
      <c r="AD915" s="102">
        <f>IF(AND(T915&gt;1,T915&lt;=200000000),'[26]Data Base PAKAI (INPUT)'!$F$24,IF(AND(T915&gt;200000000,T915&lt;=1000000000),'[26]Data Base PAKAI (INPUT)'!$V$24,IF(AND(T915&gt;1000000000),'[26]Data Base PAKAI (INPUT)'!$Z$24)))</f>
        <v>1</v>
      </c>
      <c r="AE915" s="102">
        <f t="shared" si="213"/>
        <v>600000</v>
      </c>
      <c r="AF915" s="102">
        <f>IF(AND(T915&gt;1,T915&lt;=1000000000),'[26]Data Base PAKAI (INPUT)'!$E$25,IF(AND(T915&gt;1000000000,T915&lt;=5000000000),'[26]Data Base PAKAI (INPUT)'!$Y$25,IF(AND(T915&gt;5000000000,T915&lt;=10000000000),'[26]Data Base PAKAI (INPUT)'!$AG$25)))</f>
        <v>3</v>
      </c>
      <c r="AG915" s="102">
        <f>IF(AND(T915&gt;1,T915&lt;=100000000),'[26]Data Base PAKAI (INPUT)'!$F$25,IF(AND(T915&gt;100000000,T915&lt;=200000000),'[26]Data Base PAKAI (INPUT)'!$J$25,IF(AND(T915&gt;200000000,T915&lt;=250000000),'[26]Data Base PAKAI (INPUT)'!$N$25,IF(AND(T915&gt;250000000,T915&lt;=500000000),'[26]Data Base PAKAI (INPUT)'!$R$25,IF(AND(T915&gt;500000000,T915&lt;=1000000000),'[26]Data Base PAKAI (INPUT)'!$V$25,IF(AND(T915&gt;1000000000,T915&lt;=2500000000),'[26]Data Base PAKAI (INPUT)'!$Z$25,IF(AND(T915&gt;2500000000,T915&lt;=5000000000),'[26]Data Base PAKAI (INPUT)'!$AD$25,IF(AND(T915&gt;5000000000,T915&lt;=10000000000),'[26]Data Base PAKAI (INPUT)'!AH2421))))))))</f>
        <v>3</v>
      </c>
      <c r="AH915" s="102">
        <f t="shared" si="214"/>
        <v>1350000</v>
      </c>
      <c r="AI915" s="102">
        <f t="shared" si="215"/>
        <v>4000000</v>
      </c>
      <c r="AJ915" s="103">
        <f t="shared" si="216"/>
        <v>4000000</v>
      </c>
      <c r="AK915" s="101"/>
      <c r="AL915" s="101">
        <f t="shared" si="217"/>
        <v>89700000</v>
      </c>
    </row>
    <row r="916" spans="1:38" ht="43.5" thickBot="1" x14ac:dyDescent="0.3">
      <c r="A916" s="90"/>
      <c r="B916" s="90"/>
      <c r="C916" s="90"/>
      <c r="D916" s="90"/>
      <c r="E916" s="90"/>
      <c r="F916" s="90"/>
      <c r="G916" s="91"/>
      <c r="H916" s="91"/>
      <c r="I916" s="92"/>
      <c r="J916" s="151" t="s">
        <v>1412</v>
      </c>
      <c r="K916" s="92" t="s">
        <v>1660</v>
      </c>
      <c r="L916" s="92" t="e">
        <f>INDEX('[26]GELONDONGAN BM POKIR'!$D:$D,MATCH('KEGIATAN DBMSDA 2022'!K916,'[26]GELONDONGAN BM POKIR'!$D:$D,0))</f>
        <v>#N/A</v>
      </c>
      <c r="M916" s="92" t="str">
        <f t="shared" si="210"/>
        <v>Peningkatan Jalan jalan Swatantra 1 Kav II, RT 009/RW005, Kota Bekasi</v>
      </c>
      <c r="N916" s="92" t="e">
        <f>INDEX([26]!BARU_1[KELURAHAN],MATCH('KEGIATAN DBMSDA 2022'!K916,[26]!BARU_1[JUDUL],0))</f>
        <v>#REF!</v>
      </c>
      <c r="O916" s="93" t="s">
        <v>124</v>
      </c>
      <c r="P916" s="127" t="s">
        <v>1661</v>
      </c>
      <c r="Q916" s="94" t="e">
        <f>#REF!&amp;" "&amp;#REF!</f>
        <v>#REF!</v>
      </c>
      <c r="R916" s="95" t="s">
        <v>66</v>
      </c>
      <c r="S916" s="57"/>
      <c r="T916" s="57">
        <f t="shared" si="209"/>
        <v>150000000</v>
      </c>
      <c r="U916" s="96" t="str">
        <f t="shared" si="211"/>
        <v>PL</v>
      </c>
      <c r="V916" s="57">
        <v>150000000</v>
      </c>
      <c r="W916" s="128" t="s">
        <v>198</v>
      </c>
      <c r="X916" s="129" t="s">
        <v>162</v>
      </c>
      <c r="Y916" s="96" t="s">
        <v>139</v>
      </c>
      <c r="Z916" s="88">
        <v>1</v>
      </c>
      <c r="AA916" s="96"/>
      <c r="AB916" s="57">
        <f t="shared" si="212"/>
        <v>350000</v>
      </c>
      <c r="AC916" s="87">
        <f>IF(AND(T916&gt;1,T916&lt;=200000000),'[26]Data Base PAKAI (INPUT)'!$E$24,IF(AND(T916&gt;200000000),'[26]Data Base PAKAI (INPUT)'!$M$24))</f>
        <v>4</v>
      </c>
      <c r="AD916" s="87">
        <f>IF(AND(T916&gt;1,T916&lt;=200000000),'[26]Data Base PAKAI (INPUT)'!$F$24,IF(AND(T916&gt;200000000,T916&lt;=1000000000),'[26]Data Base PAKAI (INPUT)'!$V$24,IF(AND(T916&gt;1000000000),'[26]Data Base PAKAI (INPUT)'!$Z$24)))</f>
        <v>1</v>
      </c>
      <c r="AE916" s="87">
        <f t="shared" si="213"/>
        <v>600000</v>
      </c>
      <c r="AF916" s="87">
        <f>IF(AND(T916&gt;1,T916&lt;=1000000000),'[26]Data Base PAKAI (INPUT)'!$E$25,IF(AND(T916&gt;1000000000,T916&lt;=5000000000),'[26]Data Base PAKAI (INPUT)'!$Y$25,IF(AND(T916&gt;5000000000,T916&lt;=10000000000),'[26]Data Base PAKAI (INPUT)'!$AG$25)))</f>
        <v>3</v>
      </c>
      <c r="AG916" s="87">
        <f>IF(AND(T916&gt;1,T916&lt;=100000000),'[26]Data Base PAKAI (INPUT)'!$F$25,IF(AND(T916&gt;100000000,T916&lt;=200000000),'[26]Data Base PAKAI (INPUT)'!$J$25,IF(AND(T916&gt;200000000,T916&lt;=250000000),'[26]Data Base PAKAI (INPUT)'!$N$25,IF(AND(T916&gt;250000000,T916&lt;=500000000),'[26]Data Base PAKAI (INPUT)'!$R$25,IF(AND(T916&gt;500000000,T916&lt;=1000000000),'[26]Data Base PAKAI (INPUT)'!$V$25,IF(AND(T916&gt;1000000000,T916&lt;=2500000000),'[26]Data Base PAKAI (INPUT)'!$Z$25,IF(AND(T916&gt;2500000000,T916&lt;=5000000000),'[26]Data Base PAKAI (INPUT)'!$AD$25,IF(AND(T916&gt;5000000000,T916&lt;=10000000000),'[26]Data Base PAKAI (INPUT)'!AH2422))))))))</f>
        <v>4</v>
      </c>
      <c r="AH916" s="87">
        <f t="shared" si="214"/>
        <v>1800000</v>
      </c>
      <c r="AI916" s="87">
        <f t="shared" si="215"/>
        <v>6000000</v>
      </c>
      <c r="AJ916" s="99">
        <f t="shared" si="216"/>
        <v>6000000</v>
      </c>
      <c r="AK916" s="57"/>
      <c r="AL916" s="57">
        <f t="shared" si="217"/>
        <v>135250000</v>
      </c>
    </row>
    <row r="917" spans="1:38" ht="43.5" thickBot="1" x14ac:dyDescent="0.3">
      <c r="A917" s="90"/>
      <c r="B917" s="90"/>
      <c r="C917" s="90"/>
      <c r="D917" s="90"/>
      <c r="E917" s="90"/>
      <c r="F917" s="90"/>
      <c r="G917" s="91"/>
      <c r="H917" s="91"/>
      <c r="I917" s="92"/>
      <c r="J917" s="151" t="s">
        <v>1412</v>
      </c>
      <c r="K917" s="92" t="s">
        <v>1662</v>
      </c>
      <c r="L917" s="92" t="e">
        <f>INDEX('[26]GELONDONGAN BM POKIR'!$D:$D,MATCH('KEGIATAN DBMSDA 2022'!K917,'[26]GELONDONGAN BM POKIR'!$D:$D,0))</f>
        <v>#N/A</v>
      </c>
      <c r="M917" s="92" t="str">
        <f t="shared" si="210"/>
        <v>Peningkatan Jalan Jl. Swatantra 1, Kota Bekasi</v>
      </c>
      <c r="N917" s="92" t="e">
        <f>INDEX([26]!BARU_1[KELURAHAN],MATCH('KEGIATAN DBMSDA 2022'!K917,[26]!BARU_1[JUDUL],0))</f>
        <v>#REF!</v>
      </c>
      <c r="O917" s="93" t="s">
        <v>124</v>
      </c>
      <c r="P917" s="127" t="s">
        <v>1663</v>
      </c>
      <c r="Q917" s="94" t="e">
        <f>#REF!&amp;" "&amp;#REF!</f>
        <v>#REF!</v>
      </c>
      <c r="R917" s="95" t="s">
        <v>66</v>
      </c>
      <c r="S917" s="57"/>
      <c r="T917" s="57">
        <f t="shared" si="209"/>
        <v>150000000</v>
      </c>
      <c r="U917" s="96" t="str">
        <f t="shared" si="211"/>
        <v>PL</v>
      </c>
      <c r="V917" s="57">
        <v>150000000</v>
      </c>
      <c r="W917" s="128" t="s">
        <v>198</v>
      </c>
      <c r="X917" s="129" t="s">
        <v>162</v>
      </c>
      <c r="Y917" s="96" t="s">
        <v>139</v>
      </c>
      <c r="Z917" s="88">
        <v>1</v>
      </c>
      <c r="AA917" s="96"/>
      <c r="AB917" s="57">
        <f t="shared" si="212"/>
        <v>350000</v>
      </c>
      <c r="AC917" s="87">
        <f>IF(AND(T917&gt;1,T917&lt;=200000000),'[26]Data Base PAKAI (INPUT)'!$E$24,IF(AND(T917&gt;200000000),'[26]Data Base PAKAI (INPUT)'!$M$24))</f>
        <v>4</v>
      </c>
      <c r="AD917" s="87">
        <f>IF(AND(T917&gt;1,T917&lt;=200000000),'[26]Data Base PAKAI (INPUT)'!$F$24,IF(AND(T917&gt;200000000,T917&lt;=1000000000),'[26]Data Base PAKAI (INPUT)'!$V$24,IF(AND(T917&gt;1000000000),'[26]Data Base PAKAI (INPUT)'!$Z$24)))</f>
        <v>1</v>
      </c>
      <c r="AE917" s="87">
        <f t="shared" si="213"/>
        <v>600000</v>
      </c>
      <c r="AF917" s="87">
        <f>IF(AND(T917&gt;1,T917&lt;=1000000000),'[26]Data Base PAKAI (INPUT)'!$E$25,IF(AND(T917&gt;1000000000,T917&lt;=5000000000),'[26]Data Base PAKAI (INPUT)'!$Y$25,IF(AND(T917&gt;5000000000,T917&lt;=10000000000),'[26]Data Base PAKAI (INPUT)'!$AG$25)))</f>
        <v>3</v>
      </c>
      <c r="AG917" s="87">
        <f>IF(AND(T917&gt;1,T917&lt;=100000000),'[26]Data Base PAKAI (INPUT)'!$F$25,IF(AND(T917&gt;100000000,T917&lt;=200000000),'[26]Data Base PAKAI (INPUT)'!$J$25,IF(AND(T917&gt;200000000,T917&lt;=250000000),'[26]Data Base PAKAI (INPUT)'!$N$25,IF(AND(T917&gt;250000000,T917&lt;=500000000),'[26]Data Base PAKAI (INPUT)'!$R$25,IF(AND(T917&gt;500000000,T917&lt;=1000000000),'[26]Data Base PAKAI (INPUT)'!$V$25,IF(AND(T917&gt;1000000000,T917&lt;=2500000000),'[26]Data Base PAKAI (INPUT)'!$Z$25,IF(AND(T917&gt;2500000000,T917&lt;=5000000000),'[26]Data Base PAKAI (INPUT)'!$AD$25,IF(AND(T917&gt;5000000000,T917&lt;=10000000000),'[26]Data Base PAKAI (INPUT)'!AH2423))))))))</f>
        <v>4</v>
      </c>
      <c r="AH917" s="87">
        <f t="shared" si="214"/>
        <v>1800000</v>
      </c>
      <c r="AI917" s="87">
        <f t="shared" si="215"/>
        <v>6000000</v>
      </c>
      <c r="AJ917" s="99">
        <f t="shared" si="216"/>
        <v>6000000</v>
      </c>
      <c r="AK917" s="57"/>
      <c r="AL917" s="57">
        <f t="shared" si="217"/>
        <v>135250000</v>
      </c>
    </row>
    <row r="918" spans="1:38" ht="43.5" thickBot="1" x14ac:dyDescent="0.3">
      <c r="A918" s="90"/>
      <c r="B918" s="90"/>
      <c r="C918" s="90"/>
      <c r="D918" s="90"/>
      <c r="E918" s="90"/>
      <c r="F918" s="90"/>
      <c r="G918" s="91"/>
      <c r="H918" s="91"/>
      <c r="I918" s="92"/>
      <c r="J918" s="151" t="s">
        <v>1412</v>
      </c>
      <c r="K918" s="92" t="s">
        <v>1664</v>
      </c>
      <c r="L918" s="92" t="e">
        <f>INDEX('[26]GELONDONGAN BM POKIR'!$D:$D,MATCH('KEGIATAN DBMSDA 2022'!K918,'[26]GELONDONGAN BM POKIR'!$D:$D,0))</f>
        <v>#N/A</v>
      </c>
      <c r="M918" s="92" t="str">
        <f t="shared" si="210"/>
        <v>Peningkatan Jalan Perum AL,jalan Saron 7 RT. 014/ RW07 Kel. Jatirasa Kec. Jatiasih, Kota Bekasi</v>
      </c>
      <c r="N918" s="92" t="e">
        <f>INDEX([26]!BARU_1[KELURAHAN],MATCH('KEGIATAN DBMSDA 2022'!K918,[26]!BARU_1[JUDUL],0))</f>
        <v>#REF!</v>
      </c>
      <c r="O918" s="93" t="s">
        <v>124</v>
      </c>
      <c r="P918" s="127" t="s">
        <v>1336</v>
      </c>
      <c r="Q918" s="94" t="e">
        <f>#REF!&amp;" "&amp;#REF!</f>
        <v>#REF!</v>
      </c>
      <c r="R918" s="95" t="s">
        <v>66</v>
      </c>
      <c r="S918" s="57"/>
      <c r="T918" s="57">
        <f t="shared" si="209"/>
        <v>150000000</v>
      </c>
      <c r="U918" s="96" t="str">
        <f t="shared" si="211"/>
        <v>PL</v>
      </c>
      <c r="V918" s="57">
        <v>150000000</v>
      </c>
      <c r="W918" s="128" t="s">
        <v>198</v>
      </c>
      <c r="X918" s="129" t="s">
        <v>162</v>
      </c>
      <c r="Y918" s="96" t="s">
        <v>139</v>
      </c>
      <c r="Z918" s="88">
        <v>1</v>
      </c>
      <c r="AA918" s="96"/>
      <c r="AB918" s="57">
        <f t="shared" si="212"/>
        <v>350000</v>
      </c>
      <c r="AC918" s="87">
        <f>IF(AND(T918&gt;1,T918&lt;=200000000),'[26]Data Base PAKAI (INPUT)'!$E$24,IF(AND(T918&gt;200000000),'[26]Data Base PAKAI (INPUT)'!$M$24))</f>
        <v>4</v>
      </c>
      <c r="AD918" s="87">
        <f>IF(AND(T918&gt;1,T918&lt;=200000000),'[26]Data Base PAKAI (INPUT)'!$F$24,IF(AND(T918&gt;200000000,T918&lt;=1000000000),'[26]Data Base PAKAI (INPUT)'!$V$24,IF(AND(T918&gt;1000000000),'[26]Data Base PAKAI (INPUT)'!$Z$24)))</f>
        <v>1</v>
      </c>
      <c r="AE918" s="87">
        <f t="shared" si="213"/>
        <v>600000</v>
      </c>
      <c r="AF918" s="87">
        <f>IF(AND(T918&gt;1,T918&lt;=1000000000),'[26]Data Base PAKAI (INPUT)'!$E$25,IF(AND(T918&gt;1000000000,T918&lt;=5000000000),'[26]Data Base PAKAI (INPUT)'!$Y$25,IF(AND(T918&gt;5000000000,T918&lt;=10000000000),'[26]Data Base PAKAI (INPUT)'!$AG$25)))</f>
        <v>3</v>
      </c>
      <c r="AG918" s="87">
        <f>IF(AND(T918&gt;1,T918&lt;=100000000),'[26]Data Base PAKAI (INPUT)'!$F$25,IF(AND(T918&gt;100000000,T918&lt;=200000000),'[26]Data Base PAKAI (INPUT)'!$J$25,IF(AND(T918&gt;200000000,T918&lt;=250000000),'[26]Data Base PAKAI (INPUT)'!$N$25,IF(AND(T918&gt;250000000,T918&lt;=500000000),'[26]Data Base PAKAI (INPUT)'!$R$25,IF(AND(T918&gt;500000000,T918&lt;=1000000000),'[26]Data Base PAKAI (INPUT)'!$V$25,IF(AND(T918&gt;1000000000,T918&lt;=2500000000),'[26]Data Base PAKAI (INPUT)'!$Z$25,IF(AND(T918&gt;2500000000,T918&lt;=5000000000),'[26]Data Base PAKAI (INPUT)'!$AD$25,IF(AND(T918&gt;5000000000,T918&lt;=10000000000),'[26]Data Base PAKAI (INPUT)'!AH2424))))))))</f>
        <v>4</v>
      </c>
      <c r="AH918" s="87">
        <f t="shared" si="214"/>
        <v>1800000</v>
      </c>
      <c r="AI918" s="87">
        <f t="shared" si="215"/>
        <v>6000000</v>
      </c>
      <c r="AJ918" s="99">
        <f t="shared" si="216"/>
        <v>6000000</v>
      </c>
      <c r="AK918" s="57"/>
      <c r="AL918" s="57">
        <f t="shared" si="217"/>
        <v>135250000</v>
      </c>
    </row>
    <row r="919" spans="1:38" ht="43.5" thickBot="1" x14ac:dyDescent="0.3">
      <c r="A919" s="90"/>
      <c r="B919" s="90"/>
      <c r="C919" s="90"/>
      <c r="D919" s="90"/>
      <c r="E919" s="90"/>
      <c r="F919" s="90"/>
      <c r="G919" s="91"/>
      <c r="H919" s="91"/>
      <c r="I919" s="92"/>
      <c r="J919" s="151" t="s">
        <v>1412</v>
      </c>
      <c r="K919" s="92" t="s">
        <v>1665</v>
      </c>
      <c r="L919" s="92" t="e">
        <f>INDEX('[26]GELONDONGAN BM POKIR'!$D:$D,MATCH('KEGIATAN DBMSDA 2022'!K919,'[26]GELONDONGAN BM POKIR'!$D:$D,0))</f>
        <v>#N/A</v>
      </c>
      <c r="M919" s="92" t="str">
        <f t="shared" si="210"/>
        <v>Peningkatan Jalan Jl Saron 1 RT.07 RW 07, Perum AL (Kemang Ifi Graha) Kel.Jatirasa Kec.Jatiasih, Kota Bekasi</v>
      </c>
      <c r="N919" s="92" t="e">
        <f>INDEX([26]!BARU_1[KELURAHAN],MATCH('KEGIATAN DBMSDA 2022'!K919,[26]!BARU_1[JUDUL],0))</f>
        <v>#REF!</v>
      </c>
      <c r="O919" s="93" t="s">
        <v>124</v>
      </c>
      <c r="P919" s="127" t="s">
        <v>487</v>
      </c>
      <c r="Q919" s="94" t="e">
        <f>#REF!&amp;" "&amp;#REF!</f>
        <v>#REF!</v>
      </c>
      <c r="R919" s="95" t="s">
        <v>66</v>
      </c>
      <c r="S919" s="57"/>
      <c r="T919" s="57">
        <f t="shared" si="209"/>
        <v>150000000</v>
      </c>
      <c r="U919" s="96" t="str">
        <f t="shared" si="211"/>
        <v>PL</v>
      </c>
      <c r="V919" s="57">
        <v>150000000</v>
      </c>
      <c r="W919" s="128" t="s">
        <v>198</v>
      </c>
      <c r="X919" s="129" t="s">
        <v>162</v>
      </c>
      <c r="Y919" s="96" t="s">
        <v>139</v>
      </c>
      <c r="Z919" s="88">
        <v>1</v>
      </c>
      <c r="AA919" s="96"/>
      <c r="AB919" s="57">
        <f t="shared" si="212"/>
        <v>350000</v>
      </c>
      <c r="AC919" s="87">
        <f>IF(AND(T919&gt;1,T919&lt;=200000000),'[26]Data Base PAKAI (INPUT)'!$E$24,IF(AND(T919&gt;200000000),'[26]Data Base PAKAI (INPUT)'!$M$24))</f>
        <v>4</v>
      </c>
      <c r="AD919" s="87">
        <f>IF(AND(T919&gt;1,T919&lt;=200000000),'[26]Data Base PAKAI (INPUT)'!$F$24,IF(AND(T919&gt;200000000,T919&lt;=1000000000),'[26]Data Base PAKAI (INPUT)'!$V$24,IF(AND(T919&gt;1000000000),'[26]Data Base PAKAI (INPUT)'!$Z$24)))</f>
        <v>1</v>
      </c>
      <c r="AE919" s="87">
        <f t="shared" si="213"/>
        <v>600000</v>
      </c>
      <c r="AF919" s="87">
        <f>IF(AND(T919&gt;1,T919&lt;=1000000000),'[26]Data Base PAKAI (INPUT)'!$E$25,IF(AND(T919&gt;1000000000,T919&lt;=5000000000),'[26]Data Base PAKAI (INPUT)'!$Y$25,IF(AND(T919&gt;5000000000,T919&lt;=10000000000),'[26]Data Base PAKAI (INPUT)'!$AG$25)))</f>
        <v>3</v>
      </c>
      <c r="AG919" s="87">
        <f>IF(AND(T919&gt;1,T919&lt;=100000000),'[26]Data Base PAKAI (INPUT)'!$F$25,IF(AND(T919&gt;100000000,T919&lt;=200000000),'[26]Data Base PAKAI (INPUT)'!$J$25,IF(AND(T919&gt;200000000,T919&lt;=250000000),'[26]Data Base PAKAI (INPUT)'!$N$25,IF(AND(T919&gt;250000000,T919&lt;=500000000),'[26]Data Base PAKAI (INPUT)'!$R$25,IF(AND(T919&gt;500000000,T919&lt;=1000000000),'[26]Data Base PAKAI (INPUT)'!$V$25,IF(AND(T919&gt;1000000000,T919&lt;=2500000000),'[26]Data Base PAKAI (INPUT)'!$Z$25,IF(AND(T919&gt;2500000000,T919&lt;=5000000000),'[26]Data Base PAKAI (INPUT)'!$AD$25,IF(AND(T919&gt;5000000000,T919&lt;=10000000000),'[26]Data Base PAKAI (INPUT)'!AH2425))))))))</f>
        <v>4</v>
      </c>
      <c r="AH919" s="87">
        <f t="shared" si="214"/>
        <v>1800000</v>
      </c>
      <c r="AI919" s="87">
        <f t="shared" si="215"/>
        <v>6000000</v>
      </c>
      <c r="AJ919" s="99">
        <f t="shared" si="216"/>
        <v>6000000</v>
      </c>
      <c r="AK919" s="57"/>
      <c r="AL919" s="57">
        <f t="shared" si="217"/>
        <v>135250000</v>
      </c>
    </row>
    <row r="920" spans="1:38" ht="43.5" thickBot="1" x14ac:dyDescent="0.3">
      <c r="A920" s="90"/>
      <c r="B920" s="90"/>
      <c r="C920" s="90"/>
      <c r="D920" s="90"/>
      <c r="E920" s="90"/>
      <c r="F920" s="90"/>
      <c r="G920" s="91"/>
      <c r="H920" s="91"/>
      <c r="I920" s="92"/>
      <c r="J920" s="151" t="s">
        <v>1412</v>
      </c>
      <c r="K920" s="92" t="s">
        <v>1666</v>
      </c>
      <c r="L920" s="92" t="e">
        <f>INDEX('[26]GELONDONGAN BM POKIR'!$D:$D,MATCH('KEGIATAN DBMSDA 2022'!K920,'[26]GELONDONGAN BM POKIR'!$D:$D,0))</f>
        <v>#N/A</v>
      </c>
      <c r="M920" s="92" t="str">
        <f t="shared" si="210"/>
        <v>Peningkatan Jalan (Jalan Balai RW) RW. 014 Jatisari, Kota Bekasi</v>
      </c>
      <c r="N920" s="92" t="e">
        <f>INDEX([26]!BARU_1[KELURAHAN],MATCH('KEGIATAN DBMSDA 2022'!K920,[26]!BARU_1[JUDUL],0))</f>
        <v>#REF!</v>
      </c>
      <c r="O920" s="93" t="s">
        <v>124</v>
      </c>
      <c r="P920" s="127" t="s">
        <v>239</v>
      </c>
      <c r="Q920" s="94" t="e">
        <f>#REF!&amp;" "&amp;#REF!</f>
        <v>#REF!</v>
      </c>
      <c r="R920" s="95" t="s">
        <v>66</v>
      </c>
      <c r="S920" s="57"/>
      <c r="T920" s="57">
        <f t="shared" ref="T920:T983" si="218">V920+S920</f>
        <v>100000000</v>
      </c>
      <c r="U920" s="96" t="str">
        <f t="shared" si="211"/>
        <v>PL</v>
      </c>
      <c r="V920" s="57">
        <v>100000000</v>
      </c>
      <c r="W920" s="128" t="s">
        <v>198</v>
      </c>
      <c r="X920" s="129" t="s">
        <v>162</v>
      </c>
      <c r="Y920" s="96" t="s">
        <v>139</v>
      </c>
      <c r="Z920" s="88">
        <v>1</v>
      </c>
      <c r="AA920" s="96"/>
      <c r="AB920" s="57">
        <f t="shared" si="212"/>
        <v>350000</v>
      </c>
      <c r="AC920" s="87">
        <f>IF(AND(T920&gt;1,T920&lt;=200000000),'[26]Data Base PAKAI (INPUT)'!$E$24,IF(AND(T920&gt;200000000),'[26]Data Base PAKAI (INPUT)'!$M$24))</f>
        <v>4</v>
      </c>
      <c r="AD920" s="87">
        <f>IF(AND(T920&gt;1,T920&lt;=200000000),'[26]Data Base PAKAI (INPUT)'!$F$24,IF(AND(T920&gt;200000000,T920&lt;=1000000000),'[26]Data Base PAKAI (INPUT)'!$V$24,IF(AND(T920&gt;1000000000),'[26]Data Base PAKAI (INPUT)'!$Z$24)))</f>
        <v>1</v>
      </c>
      <c r="AE920" s="87">
        <f t="shared" si="213"/>
        <v>600000</v>
      </c>
      <c r="AF920" s="87">
        <f>IF(AND(T920&gt;1,T920&lt;=1000000000),'[26]Data Base PAKAI (INPUT)'!$E$25,IF(AND(T920&gt;1000000000,T920&lt;=5000000000),'[26]Data Base PAKAI (INPUT)'!$Y$25,IF(AND(T920&gt;5000000000,T920&lt;=10000000000),'[26]Data Base PAKAI (INPUT)'!$AG$25)))</f>
        <v>3</v>
      </c>
      <c r="AG920" s="87">
        <f>IF(AND(T920&gt;1,T920&lt;=100000000),'[26]Data Base PAKAI (INPUT)'!$F$25,IF(AND(T920&gt;100000000,T920&lt;=200000000),'[26]Data Base PAKAI (INPUT)'!$J$25,IF(AND(T920&gt;200000000,T920&lt;=250000000),'[26]Data Base PAKAI (INPUT)'!$N$25,IF(AND(T920&gt;250000000,T920&lt;=500000000),'[26]Data Base PAKAI (INPUT)'!$R$25,IF(AND(T920&gt;500000000,T920&lt;=1000000000),'[26]Data Base PAKAI (INPUT)'!$V$25,IF(AND(T920&gt;1000000000,T920&lt;=2500000000),'[26]Data Base PAKAI (INPUT)'!$Z$25,IF(AND(T920&gt;2500000000,T920&lt;=5000000000),'[26]Data Base PAKAI (INPUT)'!$AD$25,IF(AND(T920&gt;5000000000,T920&lt;=10000000000),'[26]Data Base PAKAI (INPUT)'!AH2426))))))))</f>
        <v>3</v>
      </c>
      <c r="AH920" s="87">
        <f t="shared" si="214"/>
        <v>1350000</v>
      </c>
      <c r="AI920" s="87">
        <f t="shared" si="215"/>
        <v>4000000</v>
      </c>
      <c r="AJ920" s="99">
        <f t="shared" si="216"/>
        <v>4000000</v>
      </c>
      <c r="AK920" s="57"/>
      <c r="AL920" s="57">
        <f t="shared" si="217"/>
        <v>89700000</v>
      </c>
    </row>
    <row r="921" spans="1:38" ht="43.5" thickBot="1" x14ac:dyDescent="0.3">
      <c r="A921" s="90"/>
      <c r="B921" s="90"/>
      <c r="C921" s="90"/>
      <c r="D921" s="90"/>
      <c r="E921" s="90"/>
      <c r="F921" s="90"/>
      <c r="G921" s="91"/>
      <c r="H921" s="91"/>
      <c r="I921" s="92"/>
      <c r="J921" s="151" t="s">
        <v>1412</v>
      </c>
      <c r="K921" s="92" t="s">
        <v>1667</v>
      </c>
      <c r="L921" s="92" t="e">
        <f>INDEX('[26]GELONDONGAN BM POKIR'!$D:$D,MATCH('KEGIATAN DBMSDA 2022'!K921,'[26]GELONDONGAN BM POKIR'!$D:$D,0))</f>
        <v>#N/A</v>
      </c>
      <c r="M921" s="92" t="str">
        <f t="shared" si="210"/>
        <v>Peningkatan Jalan Jl Semeru 2 RT 02/RW 016 Kel.Jatisari Kec.Jatiasih, Kota Bekasi</v>
      </c>
      <c r="N921" s="92" t="e">
        <f>INDEX([26]!BARU_1[KELURAHAN],MATCH('KEGIATAN DBMSDA 2022'!K921,[26]!BARU_1[JUDUL],0))</f>
        <v>#REF!</v>
      </c>
      <c r="O921" s="93" t="s">
        <v>124</v>
      </c>
      <c r="P921" s="127" t="s">
        <v>487</v>
      </c>
      <c r="Q921" s="94" t="e">
        <f>#REF!&amp;" "&amp;#REF!</f>
        <v>#REF!</v>
      </c>
      <c r="R921" s="95" t="s">
        <v>66</v>
      </c>
      <c r="S921" s="57"/>
      <c r="T921" s="57">
        <f t="shared" si="218"/>
        <v>150000000</v>
      </c>
      <c r="U921" s="96" t="str">
        <f t="shared" si="211"/>
        <v>PL</v>
      </c>
      <c r="V921" s="57">
        <v>150000000</v>
      </c>
      <c r="W921" s="128" t="s">
        <v>198</v>
      </c>
      <c r="X921" s="129" t="s">
        <v>162</v>
      </c>
      <c r="Y921" s="96" t="s">
        <v>139</v>
      </c>
      <c r="Z921" s="88">
        <v>1</v>
      </c>
      <c r="AA921" s="96"/>
      <c r="AB921" s="57">
        <f t="shared" si="212"/>
        <v>350000</v>
      </c>
      <c r="AC921" s="87">
        <f>IF(AND(T921&gt;1,T921&lt;=200000000),'[26]Data Base PAKAI (INPUT)'!$E$24,IF(AND(T921&gt;200000000),'[26]Data Base PAKAI (INPUT)'!$M$24))</f>
        <v>4</v>
      </c>
      <c r="AD921" s="87">
        <f>IF(AND(T921&gt;1,T921&lt;=200000000),'[26]Data Base PAKAI (INPUT)'!$F$24,IF(AND(T921&gt;200000000,T921&lt;=1000000000),'[26]Data Base PAKAI (INPUT)'!$V$24,IF(AND(T921&gt;1000000000),'[26]Data Base PAKAI (INPUT)'!$Z$24)))</f>
        <v>1</v>
      </c>
      <c r="AE921" s="87">
        <f t="shared" si="213"/>
        <v>600000</v>
      </c>
      <c r="AF921" s="87">
        <f>IF(AND(T921&gt;1,T921&lt;=1000000000),'[26]Data Base PAKAI (INPUT)'!$E$25,IF(AND(T921&gt;1000000000,T921&lt;=5000000000),'[26]Data Base PAKAI (INPUT)'!$Y$25,IF(AND(T921&gt;5000000000,T921&lt;=10000000000),'[26]Data Base PAKAI (INPUT)'!$AG$25)))</f>
        <v>3</v>
      </c>
      <c r="AG921" s="87">
        <f>IF(AND(T921&gt;1,T921&lt;=100000000),'[26]Data Base PAKAI (INPUT)'!$F$25,IF(AND(T921&gt;100000000,T921&lt;=200000000),'[26]Data Base PAKAI (INPUT)'!$J$25,IF(AND(T921&gt;200000000,T921&lt;=250000000),'[26]Data Base PAKAI (INPUT)'!$N$25,IF(AND(T921&gt;250000000,T921&lt;=500000000),'[26]Data Base PAKAI (INPUT)'!$R$25,IF(AND(T921&gt;500000000,T921&lt;=1000000000),'[26]Data Base PAKAI (INPUT)'!$V$25,IF(AND(T921&gt;1000000000,T921&lt;=2500000000),'[26]Data Base PAKAI (INPUT)'!$Z$25,IF(AND(T921&gt;2500000000,T921&lt;=5000000000),'[26]Data Base PAKAI (INPUT)'!$AD$25,IF(AND(T921&gt;5000000000,T921&lt;=10000000000),'[26]Data Base PAKAI (INPUT)'!AH2427))))))))</f>
        <v>4</v>
      </c>
      <c r="AH921" s="87">
        <f t="shared" si="214"/>
        <v>1800000</v>
      </c>
      <c r="AI921" s="87">
        <f t="shared" si="215"/>
        <v>6000000</v>
      </c>
      <c r="AJ921" s="99">
        <f t="shared" si="216"/>
        <v>6000000</v>
      </c>
      <c r="AK921" s="57"/>
      <c r="AL921" s="57">
        <f t="shared" si="217"/>
        <v>135250000</v>
      </c>
    </row>
    <row r="922" spans="1:38" ht="43.5" thickBot="1" x14ac:dyDescent="0.3">
      <c r="A922" s="90"/>
      <c r="B922" s="90"/>
      <c r="C922" s="90"/>
      <c r="D922" s="90"/>
      <c r="E922" s="90"/>
      <c r="F922" s="90"/>
      <c r="G922" s="91"/>
      <c r="H922" s="91"/>
      <c r="I922" s="92"/>
      <c r="J922" s="151" t="s">
        <v>1412</v>
      </c>
      <c r="K922" s="92" t="s">
        <v>1668</v>
      </c>
      <c r="L922" s="92" t="e">
        <f>INDEX('[26]GELONDONGAN BM POKIR'!$D:$D,MATCH('KEGIATAN DBMSDA 2022'!K922,'[26]GELONDONGAN BM POKIR'!$D:$D,0))</f>
        <v>#N/A</v>
      </c>
      <c r="M922" s="92" t="str">
        <f t="shared" si="210"/>
        <v>Peningkatan Jalan Jl Rinjani 2 RT 08/RW 016 Kel.Jatisari Kec.Jatiasih, Kota Bekasi</v>
      </c>
      <c r="N922" s="92" t="e">
        <f>INDEX([26]!BARU_1[KELURAHAN],MATCH('KEGIATAN DBMSDA 2022'!K922,[26]!BARU_1[JUDUL],0))</f>
        <v>#REF!</v>
      </c>
      <c r="O922" s="93" t="s">
        <v>124</v>
      </c>
      <c r="P922" s="127" t="s">
        <v>487</v>
      </c>
      <c r="Q922" s="94" t="e">
        <f>#REF!&amp;" "&amp;#REF!</f>
        <v>#REF!</v>
      </c>
      <c r="R922" s="95" t="s">
        <v>66</v>
      </c>
      <c r="S922" s="57"/>
      <c r="T922" s="57">
        <f t="shared" si="218"/>
        <v>150000000</v>
      </c>
      <c r="U922" s="96" t="str">
        <f t="shared" si="211"/>
        <v>PL</v>
      </c>
      <c r="V922" s="57">
        <v>150000000</v>
      </c>
      <c r="W922" s="128" t="s">
        <v>198</v>
      </c>
      <c r="X922" s="129" t="s">
        <v>162</v>
      </c>
      <c r="Y922" s="96" t="s">
        <v>139</v>
      </c>
      <c r="Z922" s="88">
        <v>1</v>
      </c>
      <c r="AA922" s="96"/>
      <c r="AB922" s="57">
        <f t="shared" si="212"/>
        <v>350000</v>
      </c>
      <c r="AC922" s="87">
        <f>IF(AND(T922&gt;1,T922&lt;=200000000),'[26]Data Base PAKAI (INPUT)'!$E$24,IF(AND(T922&gt;200000000),'[26]Data Base PAKAI (INPUT)'!$M$24))</f>
        <v>4</v>
      </c>
      <c r="AD922" s="87">
        <f>IF(AND(T922&gt;1,T922&lt;=200000000),'[26]Data Base PAKAI (INPUT)'!$F$24,IF(AND(T922&gt;200000000,T922&lt;=1000000000),'[26]Data Base PAKAI (INPUT)'!$V$24,IF(AND(T922&gt;1000000000),'[26]Data Base PAKAI (INPUT)'!$Z$24)))</f>
        <v>1</v>
      </c>
      <c r="AE922" s="87">
        <f t="shared" si="213"/>
        <v>600000</v>
      </c>
      <c r="AF922" s="87">
        <f>IF(AND(T922&gt;1,T922&lt;=1000000000),'[26]Data Base PAKAI (INPUT)'!$E$25,IF(AND(T922&gt;1000000000,T922&lt;=5000000000),'[26]Data Base PAKAI (INPUT)'!$Y$25,IF(AND(T922&gt;5000000000,T922&lt;=10000000000),'[26]Data Base PAKAI (INPUT)'!$AG$25)))</f>
        <v>3</v>
      </c>
      <c r="AG922" s="87">
        <f>IF(AND(T922&gt;1,T922&lt;=100000000),'[26]Data Base PAKAI (INPUT)'!$F$25,IF(AND(T922&gt;100000000,T922&lt;=200000000),'[26]Data Base PAKAI (INPUT)'!$J$25,IF(AND(T922&gt;200000000,T922&lt;=250000000),'[26]Data Base PAKAI (INPUT)'!$N$25,IF(AND(T922&gt;250000000,T922&lt;=500000000),'[26]Data Base PAKAI (INPUT)'!$R$25,IF(AND(T922&gt;500000000,T922&lt;=1000000000),'[26]Data Base PAKAI (INPUT)'!$V$25,IF(AND(T922&gt;1000000000,T922&lt;=2500000000),'[26]Data Base PAKAI (INPUT)'!$Z$25,IF(AND(T922&gt;2500000000,T922&lt;=5000000000),'[26]Data Base PAKAI (INPUT)'!$AD$25,IF(AND(T922&gt;5000000000,T922&lt;=10000000000),'[26]Data Base PAKAI (INPUT)'!AH2428))))))))</f>
        <v>4</v>
      </c>
      <c r="AH922" s="87">
        <f t="shared" si="214"/>
        <v>1800000</v>
      </c>
      <c r="AI922" s="87">
        <f t="shared" si="215"/>
        <v>6000000</v>
      </c>
      <c r="AJ922" s="99">
        <f t="shared" si="216"/>
        <v>6000000</v>
      </c>
      <c r="AK922" s="57"/>
      <c r="AL922" s="57">
        <f t="shared" si="217"/>
        <v>135250000</v>
      </c>
    </row>
    <row r="923" spans="1:38" ht="43.5" thickBot="1" x14ac:dyDescent="0.3">
      <c r="A923" s="90"/>
      <c r="B923" s="90"/>
      <c r="C923" s="90"/>
      <c r="D923" s="90"/>
      <c r="E923" s="90"/>
      <c r="F923" s="90"/>
      <c r="G923" s="91"/>
      <c r="H923" s="91"/>
      <c r="I923" s="92"/>
      <c r="J923" s="168" t="s">
        <v>1412</v>
      </c>
      <c r="K923" s="92" t="s">
        <v>1669</v>
      </c>
      <c r="L923" s="92" t="e">
        <f>INDEX('[26]GELONDONGAN BM POKIR'!$D:$D,MATCH('KEGIATAN DBMSDA 2022'!K923,'[26]GELONDONGAN BM POKIR'!$D:$D,0))</f>
        <v>#N/A</v>
      </c>
      <c r="M923" s="92" t="str">
        <f t="shared" si="210"/>
        <v>Peningkatan Jalan Jl. H. Zaenal Rt. 03 Rw. 03 ( Depan Rumah Pak Zaenudin ), Kota Bekasi</v>
      </c>
      <c r="N923" s="92" t="e">
        <f>INDEX([26]!BARU_1[KELURAHAN],MATCH('KEGIATAN DBMSDA 2022'!K923,[26]!BARU_1[JUDUL],0))</f>
        <v>#REF!</v>
      </c>
      <c r="O923" s="93" t="s">
        <v>822</v>
      </c>
      <c r="P923" s="127" t="s">
        <v>328</v>
      </c>
      <c r="Q923" s="94" t="e">
        <f>#REF!&amp;" "&amp;#REF!</f>
        <v>#REF!</v>
      </c>
      <c r="R923" s="95" t="s">
        <v>66</v>
      </c>
      <c r="S923" s="57"/>
      <c r="T923" s="57">
        <f t="shared" si="218"/>
        <v>200000000</v>
      </c>
      <c r="U923" s="96" t="str">
        <f t="shared" si="211"/>
        <v>PL</v>
      </c>
      <c r="V923" s="57">
        <v>200000000</v>
      </c>
      <c r="W923" s="128" t="s">
        <v>890</v>
      </c>
      <c r="X923" s="129" t="s">
        <v>162</v>
      </c>
      <c r="Y923" s="96" t="s">
        <v>139</v>
      </c>
      <c r="Z923" s="88">
        <v>1</v>
      </c>
      <c r="AA923" s="96"/>
      <c r="AB923" s="57">
        <f t="shared" si="212"/>
        <v>350000</v>
      </c>
      <c r="AC923" s="87">
        <f>IF(AND(T923&gt;1,T923&lt;=200000000),'[26]Data Base PAKAI (INPUT)'!$E$24,IF(AND(T923&gt;200000000),'[26]Data Base PAKAI (INPUT)'!$M$24))</f>
        <v>4</v>
      </c>
      <c r="AD923" s="87">
        <f>IF(AND(T923&gt;1,T923&lt;=200000000),'[26]Data Base PAKAI (INPUT)'!$F$24,IF(AND(T923&gt;200000000,T923&lt;=1000000000),'[26]Data Base PAKAI (INPUT)'!$V$24,IF(AND(T923&gt;1000000000),'[26]Data Base PAKAI (INPUT)'!$Z$24)))</f>
        <v>1</v>
      </c>
      <c r="AE923" s="87">
        <f t="shared" si="213"/>
        <v>600000</v>
      </c>
      <c r="AF923" s="87">
        <f>IF(AND(T923&gt;1,T923&lt;=1000000000),'[26]Data Base PAKAI (INPUT)'!$E$25,IF(AND(T923&gt;1000000000,T923&lt;=5000000000),'[26]Data Base PAKAI (INPUT)'!$Y$25,IF(AND(T923&gt;5000000000,T923&lt;=10000000000),'[26]Data Base PAKAI (INPUT)'!$AG$25)))</f>
        <v>3</v>
      </c>
      <c r="AG923" s="87">
        <f>IF(AND(T923&gt;1,T923&lt;=100000000),'[26]Data Base PAKAI (INPUT)'!$F$25,IF(AND(T923&gt;100000000,T923&lt;=200000000),'[26]Data Base PAKAI (INPUT)'!$J$25,IF(AND(T923&gt;200000000,T923&lt;=250000000),'[26]Data Base PAKAI (INPUT)'!$N$25,IF(AND(T923&gt;250000000,T923&lt;=500000000),'[26]Data Base PAKAI (INPUT)'!$R$25,IF(AND(T923&gt;500000000,T923&lt;=1000000000),'[26]Data Base PAKAI (INPUT)'!$V$25,IF(AND(T923&gt;1000000000,T923&lt;=2500000000),'[26]Data Base PAKAI (INPUT)'!$Z$25,IF(AND(T923&gt;2500000000,T923&lt;=5000000000),'[26]Data Base PAKAI (INPUT)'!$AD$25,IF(AND(T923&gt;5000000000,T923&lt;=10000000000),'[26]Data Base PAKAI (INPUT)'!AH2429))))))))</f>
        <v>4</v>
      </c>
      <c r="AH923" s="87">
        <f t="shared" si="214"/>
        <v>1800000</v>
      </c>
      <c r="AI923" s="87">
        <f t="shared" si="215"/>
        <v>8000000</v>
      </c>
      <c r="AJ923" s="99">
        <f t="shared" si="216"/>
        <v>8000000</v>
      </c>
      <c r="AK923" s="57"/>
      <c r="AL923" s="57">
        <f t="shared" si="217"/>
        <v>181250000</v>
      </c>
    </row>
    <row r="924" spans="1:38" ht="43.5" thickBot="1" x14ac:dyDescent="0.3">
      <c r="A924" s="90"/>
      <c r="B924" s="90"/>
      <c r="C924" s="90"/>
      <c r="D924" s="90"/>
      <c r="E924" s="90"/>
      <c r="F924" s="90"/>
      <c r="G924" s="91"/>
      <c r="H924" s="91"/>
      <c r="I924" s="92"/>
      <c r="J924" s="151" t="s">
        <v>1412</v>
      </c>
      <c r="K924" s="92" t="s">
        <v>1670</v>
      </c>
      <c r="L924" s="92" t="e">
        <f>INDEX('[26]GELONDONGAN BM POKIR'!$D:$D,MATCH('KEGIATAN DBMSDA 2022'!K924,'[26]GELONDONGAN BM POKIR'!$D:$D,0))</f>
        <v>#N/A</v>
      </c>
      <c r="M924" s="92" t="str">
        <f t="shared" si="210"/>
        <v>Peningkatan Jalan Blok K Rt. 09 Rw. 022, Kota Bekasi</v>
      </c>
      <c r="N924" s="92" t="e">
        <f>INDEX([26]!BARU_1[KELURAHAN],MATCH('KEGIATAN DBMSDA 2022'!K924,[26]!BARU_1[JUDUL],0))</f>
        <v>#REF!</v>
      </c>
      <c r="O924" s="93" t="s">
        <v>1840</v>
      </c>
      <c r="P924" s="127" t="s">
        <v>889</v>
      </c>
      <c r="Q924" s="94" t="e">
        <f>#REF!&amp;" "&amp;#REF!</f>
        <v>#REF!</v>
      </c>
      <c r="R924" s="95" t="s">
        <v>66</v>
      </c>
      <c r="S924" s="57"/>
      <c r="T924" s="57">
        <f t="shared" si="218"/>
        <v>200000000</v>
      </c>
      <c r="U924" s="96" t="str">
        <f t="shared" si="211"/>
        <v>PL</v>
      </c>
      <c r="V924" s="57">
        <v>200000000</v>
      </c>
      <c r="W924" s="128" t="s">
        <v>890</v>
      </c>
      <c r="X924" s="129" t="s">
        <v>162</v>
      </c>
      <c r="Y924" s="96" t="s">
        <v>139</v>
      </c>
      <c r="Z924" s="88">
        <v>1</v>
      </c>
      <c r="AA924" s="96"/>
      <c r="AB924" s="57">
        <f t="shared" si="212"/>
        <v>350000</v>
      </c>
      <c r="AC924" s="87">
        <f>IF(AND(T924&gt;1,T924&lt;=200000000),'[26]Data Base PAKAI (INPUT)'!$E$24,IF(AND(T924&gt;200000000),'[26]Data Base PAKAI (INPUT)'!$M$24))</f>
        <v>4</v>
      </c>
      <c r="AD924" s="87">
        <f>IF(AND(T924&gt;1,T924&lt;=200000000),'[26]Data Base PAKAI (INPUT)'!$F$24,IF(AND(T924&gt;200000000,T924&lt;=1000000000),'[26]Data Base PAKAI (INPUT)'!$V$24,IF(AND(T924&gt;1000000000),'[26]Data Base PAKAI (INPUT)'!$Z$24)))</f>
        <v>1</v>
      </c>
      <c r="AE924" s="87">
        <f t="shared" si="213"/>
        <v>600000</v>
      </c>
      <c r="AF924" s="87">
        <f>IF(AND(T924&gt;1,T924&lt;=1000000000),'[26]Data Base PAKAI (INPUT)'!$E$25,IF(AND(T924&gt;1000000000,T924&lt;=5000000000),'[26]Data Base PAKAI (INPUT)'!$Y$25,IF(AND(T924&gt;5000000000,T924&lt;=10000000000),'[26]Data Base PAKAI (INPUT)'!$AG$25)))</f>
        <v>3</v>
      </c>
      <c r="AG924" s="87">
        <f>IF(AND(T924&gt;1,T924&lt;=100000000),'[26]Data Base PAKAI (INPUT)'!$F$25,IF(AND(T924&gt;100000000,T924&lt;=200000000),'[26]Data Base PAKAI (INPUT)'!$J$25,IF(AND(T924&gt;200000000,T924&lt;=250000000),'[26]Data Base PAKAI (INPUT)'!$N$25,IF(AND(T924&gt;250000000,T924&lt;=500000000),'[26]Data Base PAKAI (INPUT)'!$R$25,IF(AND(T924&gt;500000000,T924&lt;=1000000000),'[26]Data Base PAKAI (INPUT)'!$V$25,IF(AND(T924&gt;1000000000,T924&lt;=2500000000),'[26]Data Base PAKAI (INPUT)'!$Z$25,IF(AND(T924&gt;2500000000,T924&lt;=5000000000),'[26]Data Base PAKAI (INPUT)'!$AD$25,IF(AND(T924&gt;5000000000,T924&lt;=10000000000),'[26]Data Base PAKAI (INPUT)'!AH2433))))))))</f>
        <v>4</v>
      </c>
      <c r="AH924" s="87">
        <f t="shared" si="214"/>
        <v>1800000</v>
      </c>
      <c r="AI924" s="87">
        <f t="shared" si="215"/>
        <v>8000000</v>
      </c>
      <c r="AJ924" s="99">
        <f t="shared" si="216"/>
        <v>8000000</v>
      </c>
      <c r="AK924" s="57"/>
      <c r="AL924" s="57">
        <f t="shared" si="217"/>
        <v>181250000</v>
      </c>
    </row>
    <row r="925" spans="1:38" ht="43.5" thickBot="1" x14ac:dyDescent="0.3">
      <c r="A925" s="90"/>
      <c r="B925" s="90"/>
      <c r="C925" s="90"/>
      <c r="D925" s="90"/>
      <c r="E925" s="90"/>
      <c r="F925" s="90"/>
      <c r="G925" s="91"/>
      <c r="H925" s="91"/>
      <c r="I925" s="92"/>
      <c r="J925" s="151" t="s">
        <v>1412</v>
      </c>
      <c r="K925" s="92" t="s">
        <v>1671</v>
      </c>
      <c r="L925" s="92" t="e">
        <f>INDEX('[26]GELONDONGAN BM POKIR'!$D:$D,MATCH('KEGIATAN DBMSDA 2022'!K925,'[26]GELONDONGAN BM POKIR'!$D:$D,0))</f>
        <v>#N/A</v>
      </c>
      <c r="M925" s="92" t="str">
        <f t="shared" si="210"/>
        <v>Peningkatan Jalan Blok K5 Rt. 009 Rw. 022, Kota Bekasi</v>
      </c>
      <c r="N925" s="92" t="e">
        <f>INDEX([26]!BARU_1[KELURAHAN],MATCH('KEGIATAN DBMSDA 2022'!K925,[26]!BARU_1[JUDUL],0))</f>
        <v>#REF!</v>
      </c>
      <c r="O925" s="93" t="s">
        <v>1840</v>
      </c>
      <c r="P925" s="127" t="s">
        <v>1196</v>
      </c>
      <c r="Q925" s="94" t="e">
        <f>#REF!&amp;" "&amp;#REF!</f>
        <v>#REF!</v>
      </c>
      <c r="R925" s="95" t="s">
        <v>66</v>
      </c>
      <c r="S925" s="57"/>
      <c r="T925" s="57">
        <f t="shared" si="218"/>
        <v>200000000</v>
      </c>
      <c r="U925" s="96" t="str">
        <f t="shared" si="211"/>
        <v>PL</v>
      </c>
      <c r="V925" s="57">
        <v>200000000</v>
      </c>
      <c r="W925" s="128" t="s">
        <v>890</v>
      </c>
      <c r="X925" s="129" t="s">
        <v>162</v>
      </c>
      <c r="Y925" s="96" t="s">
        <v>139</v>
      </c>
      <c r="Z925" s="88">
        <v>1</v>
      </c>
      <c r="AA925" s="96"/>
      <c r="AB925" s="57">
        <f t="shared" si="212"/>
        <v>350000</v>
      </c>
      <c r="AC925" s="87">
        <f>IF(AND(T925&gt;1,T925&lt;=200000000),'[26]Data Base PAKAI (INPUT)'!$E$24,IF(AND(T925&gt;200000000),'[26]Data Base PAKAI (INPUT)'!$M$24))</f>
        <v>4</v>
      </c>
      <c r="AD925" s="87">
        <f>IF(AND(T925&gt;1,T925&lt;=200000000),'[26]Data Base PAKAI (INPUT)'!$F$24,IF(AND(T925&gt;200000000,T925&lt;=1000000000),'[26]Data Base PAKAI (INPUT)'!$V$24,IF(AND(T925&gt;1000000000),'[26]Data Base PAKAI (INPUT)'!$Z$24)))</f>
        <v>1</v>
      </c>
      <c r="AE925" s="87">
        <f t="shared" si="213"/>
        <v>600000</v>
      </c>
      <c r="AF925" s="87">
        <f>IF(AND(T925&gt;1,T925&lt;=1000000000),'[26]Data Base PAKAI (INPUT)'!$E$25,IF(AND(T925&gt;1000000000,T925&lt;=5000000000),'[26]Data Base PAKAI (INPUT)'!$Y$25,IF(AND(T925&gt;5000000000,T925&lt;=10000000000),'[26]Data Base PAKAI (INPUT)'!$AG$25)))</f>
        <v>3</v>
      </c>
      <c r="AG925" s="87">
        <f>IF(AND(T925&gt;1,T925&lt;=100000000),'[26]Data Base PAKAI (INPUT)'!$F$25,IF(AND(T925&gt;100000000,T925&lt;=200000000),'[26]Data Base PAKAI (INPUT)'!$J$25,IF(AND(T925&gt;200000000,T925&lt;=250000000),'[26]Data Base PAKAI (INPUT)'!$N$25,IF(AND(T925&gt;250000000,T925&lt;=500000000),'[26]Data Base PAKAI (INPUT)'!$R$25,IF(AND(T925&gt;500000000,T925&lt;=1000000000),'[26]Data Base PAKAI (INPUT)'!$V$25,IF(AND(T925&gt;1000000000,T925&lt;=2500000000),'[26]Data Base PAKAI (INPUT)'!$Z$25,IF(AND(T925&gt;2500000000,T925&lt;=5000000000),'[26]Data Base PAKAI (INPUT)'!$AD$25,IF(AND(T925&gt;5000000000,T925&lt;=10000000000),'[26]Data Base PAKAI (INPUT)'!AH2434))))))))</f>
        <v>4</v>
      </c>
      <c r="AH925" s="87">
        <f t="shared" si="214"/>
        <v>1800000</v>
      </c>
      <c r="AI925" s="87">
        <f t="shared" si="215"/>
        <v>8000000</v>
      </c>
      <c r="AJ925" s="99">
        <f t="shared" si="216"/>
        <v>8000000</v>
      </c>
      <c r="AK925" s="57"/>
      <c r="AL925" s="57">
        <f t="shared" si="217"/>
        <v>181250000</v>
      </c>
    </row>
    <row r="926" spans="1:38" ht="43.5" thickBot="1" x14ac:dyDescent="0.3">
      <c r="A926" s="90"/>
      <c r="B926" s="90"/>
      <c r="C926" s="90"/>
      <c r="D926" s="90"/>
      <c r="E926" s="90"/>
      <c r="F926" s="90"/>
      <c r="G926" s="91"/>
      <c r="H926" s="91"/>
      <c r="I926" s="92"/>
      <c r="J926" s="151" t="s">
        <v>1412</v>
      </c>
      <c r="K926" s="92" t="s">
        <v>1672</v>
      </c>
      <c r="L926" s="92" t="e">
        <f>INDEX('[26]GELONDONGAN BM POKIR'!$D:$D,MATCH('KEGIATAN DBMSDA 2022'!K926,'[26]GELONDONGAN BM POKIR'!$D:$D,0))</f>
        <v>#N/A</v>
      </c>
      <c r="M926" s="92" t="str">
        <f t="shared" si="210"/>
        <v>Peningkatan Jalan Jl. Alam Indah Raya 2 Rt. 01, 02 Rw 031, Kota Bekasi</v>
      </c>
      <c r="N926" s="92" t="e">
        <f>INDEX([26]!BARU_1[KELURAHAN],MATCH('KEGIATAN DBMSDA 2022'!K926,[26]!BARU_1[JUDUL],0))</f>
        <v>#REF!</v>
      </c>
      <c r="O926" s="93" t="s">
        <v>1840</v>
      </c>
      <c r="P926" s="127" t="s">
        <v>302</v>
      </c>
      <c r="Q926" s="94" t="e">
        <f>#REF!&amp;" "&amp;#REF!</f>
        <v>#REF!</v>
      </c>
      <c r="R926" s="95" t="s">
        <v>66</v>
      </c>
      <c r="S926" s="57"/>
      <c r="T926" s="57">
        <f t="shared" si="218"/>
        <v>200000000</v>
      </c>
      <c r="U926" s="96" t="str">
        <f t="shared" si="211"/>
        <v>PL</v>
      </c>
      <c r="V926" s="57">
        <v>200000000</v>
      </c>
      <c r="W926" s="128" t="s">
        <v>890</v>
      </c>
      <c r="X926" s="129" t="s">
        <v>162</v>
      </c>
      <c r="Y926" s="96" t="s">
        <v>139</v>
      </c>
      <c r="Z926" s="88">
        <v>1</v>
      </c>
      <c r="AA926" s="96"/>
      <c r="AB926" s="57">
        <f t="shared" si="212"/>
        <v>350000</v>
      </c>
      <c r="AC926" s="87">
        <f>IF(AND(T926&gt;1,T926&lt;=200000000),'[26]Data Base PAKAI (INPUT)'!$E$24,IF(AND(T926&gt;200000000),'[26]Data Base PAKAI (INPUT)'!$M$24))</f>
        <v>4</v>
      </c>
      <c r="AD926" s="87">
        <f>IF(AND(T926&gt;1,T926&lt;=200000000),'[26]Data Base PAKAI (INPUT)'!$F$24,IF(AND(T926&gt;200000000,T926&lt;=1000000000),'[26]Data Base PAKAI (INPUT)'!$V$24,IF(AND(T926&gt;1000000000),'[26]Data Base PAKAI (INPUT)'!$Z$24)))</f>
        <v>1</v>
      </c>
      <c r="AE926" s="87">
        <f t="shared" si="213"/>
        <v>600000</v>
      </c>
      <c r="AF926" s="87">
        <f>IF(AND(T926&gt;1,T926&lt;=1000000000),'[26]Data Base PAKAI (INPUT)'!$E$25,IF(AND(T926&gt;1000000000,T926&lt;=5000000000),'[26]Data Base PAKAI (INPUT)'!$Y$25,IF(AND(T926&gt;5000000000,T926&lt;=10000000000),'[26]Data Base PAKAI (INPUT)'!$AG$25)))</f>
        <v>3</v>
      </c>
      <c r="AG926" s="87">
        <f>IF(AND(T926&gt;1,T926&lt;=100000000),'[26]Data Base PAKAI (INPUT)'!$F$25,IF(AND(T926&gt;100000000,T926&lt;=200000000),'[26]Data Base PAKAI (INPUT)'!$J$25,IF(AND(T926&gt;200000000,T926&lt;=250000000),'[26]Data Base PAKAI (INPUT)'!$N$25,IF(AND(T926&gt;250000000,T926&lt;=500000000),'[26]Data Base PAKAI (INPUT)'!$R$25,IF(AND(T926&gt;500000000,T926&lt;=1000000000),'[26]Data Base PAKAI (INPUT)'!$V$25,IF(AND(T926&gt;1000000000,T926&lt;=2500000000),'[26]Data Base PAKAI (INPUT)'!$Z$25,IF(AND(T926&gt;2500000000,T926&lt;=5000000000),'[26]Data Base PAKAI (INPUT)'!$AD$25,IF(AND(T926&gt;5000000000,T926&lt;=10000000000),'[26]Data Base PAKAI (INPUT)'!AH2435))))))))</f>
        <v>4</v>
      </c>
      <c r="AH926" s="87">
        <f t="shared" si="214"/>
        <v>1800000</v>
      </c>
      <c r="AI926" s="87">
        <f t="shared" si="215"/>
        <v>8000000</v>
      </c>
      <c r="AJ926" s="99">
        <f t="shared" si="216"/>
        <v>8000000</v>
      </c>
      <c r="AK926" s="57"/>
      <c r="AL926" s="57">
        <f t="shared" si="217"/>
        <v>181250000</v>
      </c>
    </row>
    <row r="927" spans="1:38" ht="43.5" thickBot="1" x14ac:dyDescent="0.3">
      <c r="A927" s="90"/>
      <c r="B927" s="90"/>
      <c r="C927" s="90"/>
      <c r="D927" s="90"/>
      <c r="E927" s="90"/>
      <c r="F927" s="90"/>
      <c r="G927" s="91"/>
      <c r="H927" s="91"/>
      <c r="I927" s="92"/>
      <c r="J927" s="151" t="s">
        <v>1412</v>
      </c>
      <c r="K927" s="92" t="s">
        <v>1673</v>
      </c>
      <c r="L927" s="92" t="e">
        <f>INDEX('[26]GELONDONGAN BM POKIR'!$D:$D,MATCH('KEGIATAN DBMSDA 2022'!K927,'[26]GELONDONGAN BM POKIR'!$D:$D,0))</f>
        <v>#N/A</v>
      </c>
      <c r="M927" s="92" t="str">
        <f t="shared" si="210"/>
        <v>Peningkatan Jalan Jl. Bougenville Utama Rt. 09 Rw. 022, Kota Bekasi</v>
      </c>
      <c r="N927" s="92" t="e">
        <f>INDEX([26]!BARU_1[KELURAHAN],MATCH('KEGIATAN DBMSDA 2022'!K927,[26]!BARU_1[JUDUL],0))</f>
        <v>#REF!</v>
      </c>
      <c r="O927" s="93" t="s">
        <v>1840</v>
      </c>
      <c r="P927" s="127" t="s">
        <v>889</v>
      </c>
      <c r="Q927" s="94" t="e">
        <f>#REF!&amp;" "&amp;#REF!</f>
        <v>#REF!</v>
      </c>
      <c r="R927" s="95" t="s">
        <v>66</v>
      </c>
      <c r="S927" s="57"/>
      <c r="T927" s="57">
        <f t="shared" si="218"/>
        <v>200000000</v>
      </c>
      <c r="U927" s="96" t="str">
        <f t="shared" si="211"/>
        <v>PL</v>
      </c>
      <c r="V927" s="57">
        <v>200000000</v>
      </c>
      <c r="W927" s="128" t="s">
        <v>890</v>
      </c>
      <c r="X927" s="129" t="s">
        <v>162</v>
      </c>
      <c r="Y927" s="96" t="s">
        <v>139</v>
      </c>
      <c r="Z927" s="88">
        <v>1</v>
      </c>
      <c r="AA927" s="96"/>
      <c r="AB927" s="57">
        <f t="shared" si="212"/>
        <v>350000</v>
      </c>
      <c r="AC927" s="87">
        <f>IF(AND(T927&gt;1,T927&lt;=200000000),'[26]Data Base PAKAI (INPUT)'!$E$24,IF(AND(T927&gt;200000000),'[26]Data Base PAKAI (INPUT)'!$M$24))</f>
        <v>4</v>
      </c>
      <c r="AD927" s="87">
        <f>IF(AND(T927&gt;1,T927&lt;=200000000),'[26]Data Base PAKAI (INPUT)'!$F$24,IF(AND(T927&gt;200000000,T927&lt;=1000000000),'[26]Data Base PAKAI (INPUT)'!$V$24,IF(AND(T927&gt;1000000000),'[26]Data Base PAKAI (INPUT)'!$Z$24)))</f>
        <v>1</v>
      </c>
      <c r="AE927" s="87">
        <f t="shared" si="213"/>
        <v>600000</v>
      </c>
      <c r="AF927" s="87">
        <f>IF(AND(T927&gt;1,T927&lt;=1000000000),'[26]Data Base PAKAI (INPUT)'!$E$25,IF(AND(T927&gt;1000000000,T927&lt;=5000000000),'[26]Data Base PAKAI (INPUT)'!$Y$25,IF(AND(T927&gt;5000000000,T927&lt;=10000000000),'[26]Data Base PAKAI (INPUT)'!$AG$25)))</f>
        <v>3</v>
      </c>
      <c r="AG927" s="87">
        <f>IF(AND(T927&gt;1,T927&lt;=100000000),'[26]Data Base PAKAI (INPUT)'!$F$25,IF(AND(T927&gt;100000000,T927&lt;=200000000),'[26]Data Base PAKAI (INPUT)'!$J$25,IF(AND(T927&gt;200000000,T927&lt;=250000000),'[26]Data Base PAKAI (INPUT)'!$N$25,IF(AND(T927&gt;250000000,T927&lt;=500000000),'[26]Data Base PAKAI (INPUT)'!$R$25,IF(AND(T927&gt;500000000,T927&lt;=1000000000),'[26]Data Base PAKAI (INPUT)'!$V$25,IF(AND(T927&gt;1000000000,T927&lt;=2500000000),'[26]Data Base PAKAI (INPUT)'!$Z$25,IF(AND(T927&gt;2500000000,T927&lt;=5000000000),'[26]Data Base PAKAI (INPUT)'!$AD$25,IF(AND(T927&gt;5000000000,T927&lt;=10000000000),'[26]Data Base PAKAI (INPUT)'!AH2436))))))))</f>
        <v>4</v>
      </c>
      <c r="AH927" s="87">
        <f t="shared" si="214"/>
        <v>1800000</v>
      </c>
      <c r="AI927" s="87">
        <f t="shared" si="215"/>
        <v>8000000</v>
      </c>
      <c r="AJ927" s="99">
        <f t="shared" si="216"/>
        <v>8000000</v>
      </c>
      <c r="AK927" s="57"/>
      <c r="AL927" s="57">
        <f t="shared" si="217"/>
        <v>181250000</v>
      </c>
    </row>
    <row r="928" spans="1:38" ht="43.5" thickBot="1" x14ac:dyDescent="0.3">
      <c r="A928" s="90"/>
      <c r="B928" s="90"/>
      <c r="C928" s="90"/>
      <c r="D928" s="90"/>
      <c r="E928" s="90"/>
      <c r="F928" s="90"/>
      <c r="G928" s="91"/>
      <c r="H928" s="91"/>
      <c r="I928" s="92"/>
      <c r="J928" s="151" t="s">
        <v>1412</v>
      </c>
      <c r="K928" s="92" t="s">
        <v>1674</v>
      </c>
      <c r="L928" s="92" t="e">
        <f>INDEX('[26]GELONDONGAN BM POKIR'!$D:$D,MATCH('KEGIATAN DBMSDA 2022'!K928,'[26]GELONDONGAN BM POKIR'!$D:$D,0))</f>
        <v>#N/A</v>
      </c>
      <c r="M928" s="92" t="str">
        <f t="shared" si="210"/>
        <v>Peningkatan Jalan Jl. Bougenville Utama RW. 22, Kota Bekasi</v>
      </c>
      <c r="N928" s="92" t="e">
        <f>INDEX([26]!BARU_1[KELURAHAN],MATCH('KEGIATAN DBMSDA 2022'!K928,[26]!BARU_1[JUDUL],0))</f>
        <v>#REF!</v>
      </c>
      <c r="O928" s="93" t="s">
        <v>1840</v>
      </c>
      <c r="P928" s="127" t="s">
        <v>271</v>
      </c>
      <c r="Q928" s="94" t="e">
        <f>#REF!&amp;" "&amp;#REF!</f>
        <v>#REF!</v>
      </c>
      <c r="R928" s="95" t="s">
        <v>66</v>
      </c>
      <c r="S928" s="57"/>
      <c r="T928" s="57">
        <f t="shared" si="218"/>
        <v>200000000</v>
      </c>
      <c r="U928" s="96" t="str">
        <f t="shared" si="211"/>
        <v>PL</v>
      </c>
      <c r="V928" s="57">
        <v>200000000</v>
      </c>
      <c r="W928" s="128" t="s">
        <v>890</v>
      </c>
      <c r="X928" s="129" t="s">
        <v>162</v>
      </c>
      <c r="Y928" s="96" t="s">
        <v>139</v>
      </c>
      <c r="Z928" s="88">
        <v>1</v>
      </c>
      <c r="AA928" s="96"/>
      <c r="AB928" s="57">
        <f t="shared" si="212"/>
        <v>350000</v>
      </c>
      <c r="AC928" s="87">
        <f>IF(AND(T928&gt;1,T928&lt;=200000000),'[26]Data Base PAKAI (INPUT)'!$E$24,IF(AND(T928&gt;200000000),'[26]Data Base PAKAI (INPUT)'!$M$24))</f>
        <v>4</v>
      </c>
      <c r="AD928" s="87">
        <f>IF(AND(T928&gt;1,T928&lt;=200000000),'[26]Data Base PAKAI (INPUT)'!$F$24,IF(AND(T928&gt;200000000,T928&lt;=1000000000),'[26]Data Base PAKAI (INPUT)'!$V$24,IF(AND(T928&gt;1000000000),'[26]Data Base PAKAI (INPUT)'!$Z$24)))</f>
        <v>1</v>
      </c>
      <c r="AE928" s="87">
        <f t="shared" si="213"/>
        <v>600000</v>
      </c>
      <c r="AF928" s="87">
        <f>IF(AND(T928&gt;1,T928&lt;=1000000000),'[26]Data Base PAKAI (INPUT)'!$E$25,IF(AND(T928&gt;1000000000,T928&lt;=5000000000),'[26]Data Base PAKAI (INPUT)'!$Y$25,IF(AND(T928&gt;5000000000,T928&lt;=10000000000),'[26]Data Base PAKAI (INPUT)'!$AG$25)))</f>
        <v>3</v>
      </c>
      <c r="AG928" s="87">
        <f>IF(AND(T928&gt;1,T928&lt;=100000000),'[26]Data Base PAKAI (INPUT)'!$F$25,IF(AND(T928&gt;100000000,T928&lt;=200000000),'[26]Data Base PAKAI (INPUT)'!$J$25,IF(AND(T928&gt;200000000,T928&lt;=250000000),'[26]Data Base PAKAI (INPUT)'!$N$25,IF(AND(T928&gt;250000000,T928&lt;=500000000),'[26]Data Base PAKAI (INPUT)'!$R$25,IF(AND(T928&gt;500000000,T928&lt;=1000000000),'[26]Data Base PAKAI (INPUT)'!$V$25,IF(AND(T928&gt;1000000000,T928&lt;=2500000000),'[26]Data Base PAKAI (INPUT)'!$Z$25,IF(AND(T928&gt;2500000000,T928&lt;=5000000000),'[26]Data Base PAKAI (INPUT)'!$AD$25,IF(AND(T928&gt;5000000000,T928&lt;=10000000000),'[26]Data Base PAKAI (INPUT)'!AH2437))))))))</f>
        <v>4</v>
      </c>
      <c r="AH928" s="87">
        <f t="shared" si="214"/>
        <v>1800000</v>
      </c>
      <c r="AI928" s="87">
        <f t="shared" si="215"/>
        <v>8000000</v>
      </c>
      <c r="AJ928" s="99">
        <f t="shared" si="216"/>
        <v>8000000</v>
      </c>
      <c r="AK928" s="57"/>
      <c r="AL928" s="57">
        <f t="shared" si="217"/>
        <v>181250000</v>
      </c>
    </row>
    <row r="929" spans="1:38" ht="43.5" thickBot="1" x14ac:dyDescent="0.3">
      <c r="A929" s="90"/>
      <c r="B929" s="90"/>
      <c r="C929" s="90"/>
      <c r="D929" s="90"/>
      <c r="E929" s="90"/>
      <c r="F929" s="90"/>
      <c r="G929" s="91"/>
      <c r="H929" s="91"/>
      <c r="I929" s="92"/>
      <c r="J929" s="151" t="s">
        <v>1412</v>
      </c>
      <c r="K929" s="92" t="s">
        <v>1675</v>
      </c>
      <c r="L929" s="92" t="e">
        <f>INDEX('[26]GELONDONGAN BM POKIR'!$D:$D,MATCH('KEGIATAN DBMSDA 2022'!K929,'[26]GELONDONGAN BM POKIR'!$D:$D,0))</f>
        <v>#N/A</v>
      </c>
      <c r="M929" s="92" t="str">
        <f t="shared" si="210"/>
        <v>Peningkatan Jalan RT.10 RW.6 Blok AL, Kota Bekasi</v>
      </c>
      <c r="N929" s="92" t="s">
        <v>247</v>
      </c>
      <c r="O929" s="93" t="s">
        <v>132</v>
      </c>
      <c r="P929" s="127" t="s">
        <v>229</v>
      </c>
      <c r="Q929" s="94" t="e">
        <f>#REF!&amp;" "&amp;#REF!</f>
        <v>#REF!</v>
      </c>
      <c r="R929" s="95" t="s">
        <v>66</v>
      </c>
      <c r="S929" s="57"/>
      <c r="T929" s="57">
        <f t="shared" si="218"/>
        <v>200000000</v>
      </c>
      <c r="U929" s="96" t="str">
        <f t="shared" si="211"/>
        <v>PL</v>
      </c>
      <c r="V929" s="57">
        <v>200000000</v>
      </c>
      <c r="W929" s="128" t="s">
        <v>890</v>
      </c>
      <c r="X929" s="129" t="s">
        <v>162</v>
      </c>
      <c r="Y929" s="96" t="s">
        <v>139</v>
      </c>
      <c r="Z929" s="88">
        <v>1</v>
      </c>
      <c r="AA929" s="88" t="s">
        <v>163</v>
      </c>
      <c r="AB929" s="101">
        <f t="shared" si="212"/>
        <v>350000</v>
      </c>
      <c r="AC929" s="102">
        <f>IF(AND(T929&gt;1,T929&lt;=200000000),'[26]Data Base PAKAI (INPUT)'!$E$24,IF(AND(T929&gt;200000000),'[26]Data Base PAKAI (INPUT)'!$M$24))</f>
        <v>4</v>
      </c>
      <c r="AD929" s="102">
        <f>IF(AND(T929&gt;1,T929&lt;=200000000),'[26]Data Base PAKAI (INPUT)'!$F$24,IF(AND(T929&gt;200000000,T929&lt;=1000000000),'[26]Data Base PAKAI (INPUT)'!$V$24,IF(AND(T929&gt;1000000000),'[26]Data Base PAKAI (INPUT)'!$Z$24)))</f>
        <v>1</v>
      </c>
      <c r="AE929" s="102">
        <f t="shared" si="213"/>
        <v>600000</v>
      </c>
      <c r="AF929" s="102">
        <f>IF(AND(T929&gt;1,T929&lt;=1000000000),'[26]Data Base PAKAI (INPUT)'!$E$25,IF(AND(T929&gt;1000000000,T929&lt;=5000000000),'[26]Data Base PAKAI (INPUT)'!$Y$25,IF(AND(T929&gt;5000000000,T929&lt;=10000000000),'[26]Data Base PAKAI (INPUT)'!$AG$25)))</f>
        <v>3</v>
      </c>
      <c r="AG929" s="102">
        <f>IF(AND(T929&gt;1,T929&lt;=100000000),'[26]Data Base PAKAI (INPUT)'!$F$25,IF(AND(T929&gt;100000000,T929&lt;=200000000),'[26]Data Base PAKAI (INPUT)'!$J$25,IF(AND(T929&gt;200000000,T929&lt;=250000000),'[26]Data Base PAKAI (INPUT)'!$N$25,IF(AND(T929&gt;250000000,T929&lt;=500000000),'[26]Data Base PAKAI (INPUT)'!$R$25,IF(AND(T929&gt;500000000,T929&lt;=1000000000),'[26]Data Base PAKAI (INPUT)'!$V$25,IF(AND(T929&gt;1000000000,T929&lt;=2500000000),'[26]Data Base PAKAI (INPUT)'!$Z$25,IF(AND(T929&gt;2500000000,T929&lt;=5000000000),'[26]Data Base PAKAI (INPUT)'!$AD$25,IF(AND(T929&gt;5000000000,T929&lt;=10000000000),'[26]Data Base PAKAI (INPUT)'!AH2438))))))))</f>
        <v>4</v>
      </c>
      <c r="AH929" s="102">
        <f t="shared" si="214"/>
        <v>1800000</v>
      </c>
      <c r="AI929" s="102">
        <f t="shared" si="215"/>
        <v>8000000</v>
      </c>
      <c r="AJ929" s="103">
        <f t="shared" si="216"/>
        <v>8000000</v>
      </c>
      <c r="AK929" s="101"/>
      <c r="AL929" s="101">
        <f t="shared" si="217"/>
        <v>181250000</v>
      </c>
    </row>
    <row r="930" spans="1:38" ht="43.5" thickBot="1" x14ac:dyDescent="0.3">
      <c r="A930" s="90"/>
      <c r="B930" s="90"/>
      <c r="C930" s="90"/>
      <c r="D930" s="90"/>
      <c r="E930" s="90"/>
      <c r="F930" s="90"/>
      <c r="G930" s="91"/>
      <c r="H930" s="91"/>
      <c r="I930" s="92"/>
      <c r="J930" s="168" t="s">
        <v>1412</v>
      </c>
      <c r="K930" s="92" t="s">
        <v>1676</v>
      </c>
      <c r="L930" s="92" t="e">
        <f>INDEX('[26]GELONDONGAN BM POKIR'!$D:$D,MATCH('KEGIATAN DBMSDA 2022'!K930,'[26]GELONDONGAN BM POKIR'!$D:$D,0))</f>
        <v>#N/A</v>
      </c>
      <c r="M930" s="92" t="str">
        <f t="shared" si="210"/>
        <v>Peningkatan Jalan Jalan Blok D7 s.d D10 RW.09 Perum Prima Harapan Kel. Harapan Baru, Kota Bekasi</v>
      </c>
      <c r="N930" s="92" t="e">
        <f>INDEX([26]!BARU_1[KELURAHAN],MATCH('KEGIATAN DBMSDA 2022'!K930,[26]!BARU_1[JUDUL],0))</f>
        <v>#REF!</v>
      </c>
      <c r="O930" s="93" t="s">
        <v>201</v>
      </c>
      <c r="P930" s="127" t="s">
        <v>239</v>
      </c>
      <c r="Q930" s="94" t="e">
        <f>#REF!&amp;" "&amp;#REF!</f>
        <v>#REF!</v>
      </c>
      <c r="R930" s="95" t="s">
        <v>66</v>
      </c>
      <c r="S930" s="57"/>
      <c r="T930" s="57">
        <f t="shared" si="218"/>
        <v>100000000</v>
      </c>
      <c r="U930" s="96" t="str">
        <f t="shared" si="211"/>
        <v>PL</v>
      </c>
      <c r="V930" s="57">
        <v>100000000</v>
      </c>
      <c r="W930" s="128" t="s">
        <v>203</v>
      </c>
      <c r="X930" s="129" t="s">
        <v>162</v>
      </c>
      <c r="Y930" s="96" t="s">
        <v>139</v>
      </c>
      <c r="Z930" s="88">
        <v>1</v>
      </c>
      <c r="AA930" s="96"/>
      <c r="AB930" s="57">
        <f t="shared" si="212"/>
        <v>350000</v>
      </c>
      <c r="AC930" s="87">
        <f>IF(AND(T930&gt;1,T930&lt;=200000000),'[26]Data Base PAKAI (INPUT)'!$E$24,IF(AND(T930&gt;200000000),'[26]Data Base PAKAI (INPUT)'!$M$24))</f>
        <v>4</v>
      </c>
      <c r="AD930" s="87">
        <f>IF(AND(T930&gt;1,T930&lt;=200000000),'[26]Data Base PAKAI (INPUT)'!$F$24,IF(AND(T930&gt;200000000,T930&lt;=1000000000),'[26]Data Base PAKAI (INPUT)'!$V$24,IF(AND(T930&gt;1000000000),'[26]Data Base PAKAI (INPUT)'!$Z$24)))</f>
        <v>1</v>
      </c>
      <c r="AE930" s="87">
        <f t="shared" si="213"/>
        <v>600000</v>
      </c>
      <c r="AF930" s="87">
        <f>IF(AND(T930&gt;1,T930&lt;=1000000000),'[26]Data Base PAKAI (INPUT)'!$E$25,IF(AND(T930&gt;1000000000,T930&lt;=5000000000),'[26]Data Base PAKAI (INPUT)'!$Y$25,IF(AND(T930&gt;5000000000,T930&lt;=10000000000),'[26]Data Base PAKAI (INPUT)'!$AG$25)))</f>
        <v>3</v>
      </c>
      <c r="AG930" s="87">
        <f>IF(AND(T930&gt;1,T930&lt;=100000000),'[26]Data Base PAKAI (INPUT)'!$F$25,IF(AND(T930&gt;100000000,T930&lt;=200000000),'[26]Data Base PAKAI (INPUT)'!$J$25,IF(AND(T930&gt;200000000,T930&lt;=250000000),'[26]Data Base PAKAI (INPUT)'!$N$25,IF(AND(T930&gt;250000000,T930&lt;=500000000),'[26]Data Base PAKAI (INPUT)'!$R$25,IF(AND(T930&gt;500000000,T930&lt;=1000000000),'[26]Data Base PAKAI (INPUT)'!$V$25,IF(AND(T930&gt;1000000000,T930&lt;=2500000000),'[26]Data Base PAKAI (INPUT)'!$Z$25,IF(AND(T930&gt;2500000000,T930&lt;=5000000000),'[26]Data Base PAKAI (INPUT)'!$AD$25,IF(AND(T930&gt;5000000000,T930&lt;=10000000000),'[26]Data Base PAKAI (INPUT)'!AH2439))))))))</f>
        <v>3</v>
      </c>
      <c r="AH930" s="87">
        <f t="shared" si="214"/>
        <v>1350000</v>
      </c>
      <c r="AI930" s="87">
        <f t="shared" si="215"/>
        <v>4000000</v>
      </c>
      <c r="AJ930" s="99">
        <f t="shared" si="216"/>
        <v>4000000</v>
      </c>
      <c r="AK930" s="57"/>
      <c r="AL930" s="57">
        <f t="shared" si="217"/>
        <v>89700000</v>
      </c>
    </row>
    <row r="931" spans="1:38" ht="57.75" thickBot="1" x14ac:dyDescent="0.3">
      <c r="A931" s="90"/>
      <c r="B931" s="90"/>
      <c r="C931" s="90"/>
      <c r="D931" s="90"/>
      <c r="E931" s="90"/>
      <c r="F931" s="90"/>
      <c r="G931" s="91"/>
      <c r="H931" s="91"/>
      <c r="I931" s="92"/>
      <c r="J931" s="151" t="s">
        <v>1412</v>
      </c>
      <c r="K931" s="92" t="s">
        <v>1677</v>
      </c>
      <c r="L931" s="92" t="e">
        <f>INDEX('[26]GELONDONGAN BM POKIR'!$D:$D,MATCH('KEGIATAN DBMSDA 2022'!K931,'[26]GELONDONGAN BM POKIR'!$D:$D,0))</f>
        <v>#N/A</v>
      </c>
      <c r="M931" s="92" t="str">
        <f t="shared" si="210"/>
        <v>Peningkatan Jalan Jln Duta Mas IV depan rumah  BA4 no.1 sampai rumah  BA4 no 67 RT 04 / RW 016, kel harapan Baru Kota Bekasi</v>
      </c>
      <c r="N931" s="92" t="e">
        <f>INDEX([26]!BARU_1[KELURAHAN],MATCH('KEGIATAN DBMSDA 2022'!K931,[26]!BARU_1[JUDUL],0))</f>
        <v>#REF!</v>
      </c>
      <c r="O931" s="93" t="s">
        <v>201</v>
      </c>
      <c r="P931" s="127" t="s">
        <v>239</v>
      </c>
      <c r="Q931" s="94" t="e">
        <f>#REF!&amp;" "&amp;#REF!</f>
        <v>#REF!</v>
      </c>
      <c r="R931" s="95" t="s">
        <v>66</v>
      </c>
      <c r="S931" s="57"/>
      <c r="T931" s="57">
        <f t="shared" si="218"/>
        <v>100000000</v>
      </c>
      <c r="U931" s="96" t="str">
        <f t="shared" si="211"/>
        <v>PL</v>
      </c>
      <c r="V931" s="57">
        <v>100000000</v>
      </c>
      <c r="W931" s="128" t="s">
        <v>203</v>
      </c>
      <c r="X931" s="129" t="s">
        <v>162</v>
      </c>
      <c r="Y931" s="96" t="s">
        <v>139</v>
      </c>
      <c r="Z931" s="88">
        <v>1</v>
      </c>
      <c r="AA931" s="96"/>
      <c r="AB931" s="57">
        <f t="shared" si="212"/>
        <v>350000</v>
      </c>
      <c r="AC931" s="87">
        <f>IF(AND(T931&gt;1,T931&lt;=200000000),'[26]Data Base PAKAI (INPUT)'!$E$24,IF(AND(T931&gt;200000000),'[26]Data Base PAKAI (INPUT)'!$M$24))</f>
        <v>4</v>
      </c>
      <c r="AD931" s="87">
        <f>IF(AND(T931&gt;1,T931&lt;=200000000),'[26]Data Base PAKAI (INPUT)'!$F$24,IF(AND(T931&gt;200000000,T931&lt;=1000000000),'[26]Data Base PAKAI (INPUT)'!$V$24,IF(AND(T931&gt;1000000000),'[26]Data Base PAKAI (INPUT)'!$Z$24)))</f>
        <v>1</v>
      </c>
      <c r="AE931" s="87">
        <f t="shared" si="213"/>
        <v>600000</v>
      </c>
      <c r="AF931" s="87">
        <f>IF(AND(T931&gt;1,T931&lt;=1000000000),'[26]Data Base PAKAI (INPUT)'!$E$25,IF(AND(T931&gt;1000000000,T931&lt;=5000000000),'[26]Data Base PAKAI (INPUT)'!$Y$25,IF(AND(T931&gt;5000000000,T931&lt;=10000000000),'[26]Data Base PAKAI (INPUT)'!$AG$25)))</f>
        <v>3</v>
      </c>
      <c r="AG931" s="87">
        <f>IF(AND(T931&gt;1,T931&lt;=100000000),'[26]Data Base PAKAI (INPUT)'!$F$25,IF(AND(T931&gt;100000000,T931&lt;=200000000),'[26]Data Base PAKAI (INPUT)'!$J$25,IF(AND(T931&gt;200000000,T931&lt;=250000000),'[26]Data Base PAKAI (INPUT)'!$N$25,IF(AND(T931&gt;250000000,T931&lt;=500000000),'[26]Data Base PAKAI (INPUT)'!$R$25,IF(AND(T931&gt;500000000,T931&lt;=1000000000),'[26]Data Base PAKAI (INPUT)'!$V$25,IF(AND(T931&gt;1000000000,T931&lt;=2500000000),'[26]Data Base PAKAI (INPUT)'!$Z$25,IF(AND(T931&gt;2500000000,T931&lt;=5000000000),'[26]Data Base PAKAI (INPUT)'!$AD$25,IF(AND(T931&gt;5000000000,T931&lt;=10000000000),'[26]Data Base PAKAI (INPUT)'!AH2440))))))))</f>
        <v>3</v>
      </c>
      <c r="AH931" s="87">
        <f t="shared" si="214"/>
        <v>1350000</v>
      </c>
      <c r="AI931" s="87">
        <f t="shared" si="215"/>
        <v>4000000</v>
      </c>
      <c r="AJ931" s="99">
        <f t="shared" si="216"/>
        <v>4000000</v>
      </c>
      <c r="AK931" s="57"/>
      <c r="AL931" s="57">
        <f t="shared" si="217"/>
        <v>89700000</v>
      </c>
    </row>
    <row r="932" spans="1:38" ht="57.75" thickBot="1" x14ac:dyDescent="0.3">
      <c r="A932" s="90"/>
      <c r="B932" s="90"/>
      <c r="C932" s="90"/>
      <c r="D932" s="90"/>
      <c r="E932" s="90"/>
      <c r="F932" s="90"/>
      <c r="G932" s="91"/>
      <c r="H932" s="91"/>
      <c r="I932" s="92"/>
      <c r="J932" s="151" t="s">
        <v>1412</v>
      </c>
      <c r="K932" s="92" t="s">
        <v>1678</v>
      </c>
      <c r="L932" s="92" t="e">
        <f>INDEX('[26]GELONDONGAN BM POKIR'!$D:$D,MATCH('KEGIATAN DBMSDA 2022'!K932,'[26]GELONDONGAN BM POKIR'!$D:$D,0))</f>
        <v>#N/A</v>
      </c>
      <c r="M932" s="92" t="str">
        <f t="shared" si="210"/>
        <v>Peningkatan Jalan Jl Duta mas VI  mulai depan rumah  BA1 No. 2 sampai rumah  BA1 No. 56 kelurahan RT 09 / RW 016, Kel harapan baru bekasi Utara</v>
      </c>
      <c r="N932" s="92" t="e">
        <f>INDEX([26]!BARU_1[KELURAHAN],MATCH('KEGIATAN DBMSDA 2022'!K932,[26]!BARU_1[JUDUL],0))</f>
        <v>#REF!</v>
      </c>
      <c r="O932" s="93" t="s">
        <v>201</v>
      </c>
      <c r="P932" s="127" t="s">
        <v>430</v>
      </c>
      <c r="Q932" s="94" t="e">
        <f>#REF!&amp;" "&amp;#REF!</f>
        <v>#REF!</v>
      </c>
      <c r="R932" s="95" t="s">
        <v>66</v>
      </c>
      <c r="S932" s="57"/>
      <c r="T932" s="57">
        <f t="shared" si="218"/>
        <v>100000000</v>
      </c>
      <c r="U932" s="96" t="str">
        <f t="shared" si="211"/>
        <v>PL</v>
      </c>
      <c r="V932" s="57">
        <v>100000000</v>
      </c>
      <c r="W932" s="128" t="s">
        <v>203</v>
      </c>
      <c r="X932" s="129" t="s">
        <v>162</v>
      </c>
      <c r="Y932" s="96" t="s">
        <v>139</v>
      </c>
      <c r="Z932" s="88">
        <v>1</v>
      </c>
      <c r="AA932" s="96"/>
      <c r="AB932" s="57">
        <f t="shared" si="212"/>
        <v>350000</v>
      </c>
      <c r="AC932" s="87">
        <f>IF(AND(T932&gt;1,T932&lt;=200000000),'[26]Data Base PAKAI (INPUT)'!$E$24,IF(AND(T932&gt;200000000),'[26]Data Base PAKAI (INPUT)'!$M$24))</f>
        <v>4</v>
      </c>
      <c r="AD932" s="87">
        <f>IF(AND(T932&gt;1,T932&lt;=200000000),'[26]Data Base PAKAI (INPUT)'!$F$24,IF(AND(T932&gt;200000000,T932&lt;=1000000000),'[26]Data Base PAKAI (INPUT)'!$V$24,IF(AND(T932&gt;1000000000),'[26]Data Base PAKAI (INPUT)'!$Z$24)))</f>
        <v>1</v>
      </c>
      <c r="AE932" s="87">
        <f t="shared" si="213"/>
        <v>600000</v>
      </c>
      <c r="AF932" s="87">
        <f>IF(AND(T932&gt;1,T932&lt;=1000000000),'[26]Data Base PAKAI (INPUT)'!$E$25,IF(AND(T932&gt;1000000000,T932&lt;=5000000000),'[26]Data Base PAKAI (INPUT)'!$Y$25,IF(AND(T932&gt;5000000000,T932&lt;=10000000000),'[26]Data Base PAKAI (INPUT)'!$AG$25)))</f>
        <v>3</v>
      </c>
      <c r="AG932" s="87">
        <f>IF(AND(T932&gt;1,T932&lt;=100000000),'[26]Data Base PAKAI (INPUT)'!$F$25,IF(AND(T932&gt;100000000,T932&lt;=200000000),'[26]Data Base PAKAI (INPUT)'!$J$25,IF(AND(T932&gt;200000000,T932&lt;=250000000),'[26]Data Base PAKAI (INPUT)'!$N$25,IF(AND(T932&gt;250000000,T932&lt;=500000000),'[26]Data Base PAKAI (INPUT)'!$R$25,IF(AND(T932&gt;500000000,T932&lt;=1000000000),'[26]Data Base PAKAI (INPUT)'!$V$25,IF(AND(T932&gt;1000000000,T932&lt;=2500000000),'[26]Data Base PAKAI (INPUT)'!$Z$25,IF(AND(T932&gt;2500000000,T932&lt;=5000000000),'[26]Data Base PAKAI (INPUT)'!$AD$25,IF(AND(T932&gt;5000000000,T932&lt;=10000000000),'[26]Data Base PAKAI (INPUT)'!AH2441))))))))</f>
        <v>3</v>
      </c>
      <c r="AH932" s="87">
        <f t="shared" si="214"/>
        <v>1350000</v>
      </c>
      <c r="AI932" s="87">
        <f t="shared" si="215"/>
        <v>4000000</v>
      </c>
      <c r="AJ932" s="99">
        <f t="shared" si="216"/>
        <v>4000000</v>
      </c>
      <c r="AK932" s="57"/>
      <c r="AL932" s="57">
        <f t="shared" si="217"/>
        <v>89700000</v>
      </c>
    </row>
    <row r="933" spans="1:38" ht="43.5" thickBot="1" x14ac:dyDescent="0.3">
      <c r="A933" s="90"/>
      <c r="B933" s="90"/>
      <c r="C933" s="90"/>
      <c r="D933" s="90"/>
      <c r="E933" s="90"/>
      <c r="F933" s="90"/>
      <c r="G933" s="91"/>
      <c r="H933" s="91"/>
      <c r="I933" s="92"/>
      <c r="J933" s="151" t="s">
        <v>1412</v>
      </c>
      <c r="K933" s="92" t="s">
        <v>1679</v>
      </c>
      <c r="L933" s="92" t="e">
        <f>INDEX('[26]GELONDONGAN BM POKIR'!$D:$D,MATCH('KEGIATAN DBMSDA 2022'!K933,'[26]GELONDONGAN BM POKIR'!$D:$D,0))</f>
        <v>#N/A</v>
      </c>
      <c r="M933" s="92" t="str">
        <f t="shared" si="210"/>
        <v>Peningkatan Jalan RT.08 &amp; RT.10 RW.12 Kel. Harapan Jaya Bekasi Utara  Kota Bekasi</v>
      </c>
      <c r="N933" s="92" t="e">
        <f>INDEX([26]!BARU_1[KELURAHAN],MATCH('KEGIATAN DBMSDA 2022'!K933,[26]!BARU_1[JUDUL],0))</f>
        <v>#REF!</v>
      </c>
      <c r="O933" s="93" t="s">
        <v>201</v>
      </c>
      <c r="P933" s="127" t="s">
        <v>560</v>
      </c>
      <c r="Q933" s="94" t="e">
        <f>#REF!&amp;" "&amp;#REF!</f>
        <v>#REF!</v>
      </c>
      <c r="R933" s="95" t="s">
        <v>66</v>
      </c>
      <c r="S933" s="57"/>
      <c r="T933" s="57">
        <f t="shared" si="218"/>
        <v>75000000</v>
      </c>
      <c r="U933" s="96" t="str">
        <f t="shared" si="211"/>
        <v>PL</v>
      </c>
      <c r="V933" s="57">
        <v>75000000</v>
      </c>
      <c r="W933" s="128" t="s">
        <v>203</v>
      </c>
      <c r="X933" s="129" t="s">
        <v>162</v>
      </c>
      <c r="Y933" s="96" t="s">
        <v>139</v>
      </c>
      <c r="Z933" s="88">
        <v>1</v>
      </c>
      <c r="AA933" s="96"/>
      <c r="AB933" s="57">
        <f t="shared" si="212"/>
        <v>350000</v>
      </c>
      <c r="AC933" s="87">
        <f>IF(AND(T933&gt;1,T933&lt;=200000000),'[26]Data Base PAKAI (INPUT)'!$E$24,IF(AND(T933&gt;200000000),'[26]Data Base PAKAI (INPUT)'!$M$24))</f>
        <v>4</v>
      </c>
      <c r="AD933" s="87">
        <f>IF(AND(T933&gt;1,T933&lt;=200000000),'[26]Data Base PAKAI (INPUT)'!$F$24,IF(AND(T933&gt;200000000,T933&lt;=1000000000),'[26]Data Base PAKAI (INPUT)'!$V$24,IF(AND(T933&gt;1000000000),'[26]Data Base PAKAI (INPUT)'!$Z$24)))</f>
        <v>1</v>
      </c>
      <c r="AE933" s="87">
        <f t="shared" si="213"/>
        <v>600000</v>
      </c>
      <c r="AF933" s="87">
        <f>IF(AND(T933&gt;1,T933&lt;=1000000000),'[26]Data Base PAKAI (INPUT)'!$E$25,IF(AND(T933&gt;1000000000,T933&lt;=5000000000),'[26]Data Base PAKAI (INPUT)'!$Y$25,IF(AND(T933&gt;5000000000,T933&lt;=10000000000),'[26]Data Base PAKAI (INPUT)'!$AG$25)))</f>
        <v>3</v>
      </c>
      <c r="AG933" s="87">
        <f>IF(AND(T933&gt;1,T933&lt;=100000000),'[26]Data Base PAKAI (INPUT)'!$F$25,IF(AND(T933&gt;100000000,T933&lt;=200000000),'[26]Data Base PAKAI (INPUT)'!$J$25,IF(AND(T933&gt;200000000,T933&lt;=250000000),'[26]Data Base PAKAI (INPUT)'!$N$25,IF(AND(T933&gt;250000000,T933&lt;=500000000),'[26]Data Base PAKAI (INPUT)'!$R$25,IF(AND(T933&gt;500000000,T933&lt;=1000000000),'[26]Data Base PAKAI (INPUT)'!$V$25,IF(AND(T933&gt;1000000000,T933&lt;=2500000000),'[26]Data Base PAKAI (INPUT)'!$Z$25,IF(AND(T933&gt;2500000000,T933&lt;=5000000000),'[26]Data Base PAKAI (INPUT)'!$AD$25,IF(AND(T933&gt;5000000000,T933&lt;=10000000000),'[26]Data Base PAKAI (INPUT)'!AH2442))))))))</f>
        <v>3</v>
      </c>
      <c r="AH933" s="87">
        <f t="shared" si="214"/>
        <v>1350000</v>
      </c>
      <c r="AI933" s="87">
        <f t="shared" si="215"/>
        <v>3000000</v>
      </c>
      <c r="AJ933" s="99">
        <f t="shared" si="216"/>
        <v>3000000</v>
      </c>
      <c r="AK933" s="57"/>
      <c r="AL933" s="57">
        <f t="shared" si="217"/>
        <v>66700000</v>
      </c>
    </row>
    <row r="934" spans="1:38" ht="43.5" thickBot="1" x14ac:dyDescent="0.3">
      <c r="A934" s="90"/>
      <c r="B934" s="90"/>
      <c r="C934" s="90"/>
      <c r="D934" s="90"/>
      <c r="E934" s="90"/>
      <c r="F934" s="90"/>
      <c r="G934" s="91"/>
      <c r="H934" s="91"/>
      <c r="I934" s="92"/>
      <c r="J934" s="151" t="s">
        <v>1412</v>
      </c>
      <c r="K934" s="92" t="s">
        <v>1680</v>
      </c>
      <c r="L934" s="92" t="e">
        <f>INDEX('[26]GELONDONGAN BM POKIR'!$D:$D,MATCH('KEGIATAN DBMSDA 2022'!K934,'[26]GELONDONGAN BM POKIR'!$D:$D,0))</f>
        <v>#N/A</v>
      </c>
      <c r="M934" s="92" t="str">
        <f t="shared" si="210"/>
        <v>Peningkatan Jalan Jalan Gn Krakatau IX di RT 10 / RW 12 Kel.Harapan Jaya Kec. bekasi Utara,, Kota Bekasi</v>
      </c>
      <c r="N934" s="92" t="e">
        <f>INDEX([26]!BARU_1[KELURAHAN],MATCH('KEGIATAN DBMSDA 2022'!K934,[26]!BARU_1[JUDUL],0))</f>
        <v>#REF!</v>
      </c>
      <c r="O934" s="93" t="s">
        <v>201</v>
      </c>
      <c r="P934" s="127" t="s">
        <v>239</v>
      </c>
      <c r="Q934" s="94" t="e">
        <f>#REF!&amp;" "&amp;#REF!</f>
        <v>#REF!</v>
      </c>
      <c r="R934" s="95" t="s">
        <v>66</v>
      </c>
      <c r="S934" s="57"/>
      <c r="T934" s="57">
        <f t="shared" si="218"/>
        <v>100000000</v>
      </c>
      <c r="U934" s="96" t="str">
        <f t="shared" si="211"/>
        <v>PL</v>
      </c>
      <c r="V934" s="57">
        <v>100000000</v>
      </c>
      <c r="W934" s="128" t="s">
        <v>203</v>
      </c>
      <c r="X934" s="129" t="s">
        <v>162</v>
      </c>
      <c r="Y934" s="96" t="s">
        <v>139</v>
      </c>
      <c r="Z934" s="88">
        <v>1</v>
      </c>
      <c r="AA934" s="96"/>
      <c r="AB934" s="57">
        <f t="shared" si="212"/>
        <v>350000</v>
      </c>
      <c r="AC934" s="87">
        <f>IF(AND(T934&gt;1,T934&lt;=200000000),'[26]Data Base PAKAI (INPUT)'!$E$24,IF(AND(T934&gt;200000000),'[26]Data Base PAKAI (INPUT)'!$M$24))</f>
        <v>4</v>
      </c>
      <c r="AD934" s="87">
        <f>IF(AND(T934&gt;1,T934&lt;=200000000),'[26]Data Base PAKAI (INPUT)'!$F$24,IF(AND(T934&gt;200000000,T934&lt;=1000000000),'[26]Data Base PAKAI (INPUT)'!$V$24,IF(AND(T934&gt;1000000000),'[26]Data Base PAKAI (INPUT)'!$Z$24)))</f>
        <v>1</v>
      </c>
      <c r="AE934" s="87">
        <f t="shared" si="213"/>
        <v>600000</v>
      </c>
      <c r="AF934" s="87">
        <f>IF(AND(T934&gt;1,T934&lt;=1000000000),'[26]Data Base PAKAI (INPUT)'!$E$25,IF(AND(T934&gt;1000000000,T934&lt;=5000000000),'[26]Data Base PAKAI (INPUT)'!$Y$25,IF(AND(T934&gt;5000000000,T934&lt;=10000000000),'[26]Data Base PAKAI (INPUT)'!$AG$25)))</f>
        <v>3</v>
      </c>
      <c r="AG934" s="87">
        <f>IF(AND(T934&gt;1,T934&lt;=100000000),'[26]Data Base PAKAI (INPUT)'!$F$25,IF(AND(T934&gt;100000000,T934&lt;=200000000),'[26]Data Base PAKAI (INPUT)'!$J$25,IF(AND(T934&gt;200000000,T934&lt;=250000000),'[26]Data Base PAKAI (INPUT)'!$N$25,IF(AND(T934&gt;250000000,T934&lt;=500000000),'[26]Data Base PAKAI (INPUT)'!$R$25,IF(AND(T934&gt;500000000,T934&lt;=1000000000),'[26]Data Base PAKAI (INPUT)'!$V$25,IF(AND(T934&gt;1000000000,T934&lt;=2500000000),'[26]Data Base PAKAI (INPUT)'!$Z$25,IF(AND(T934&gt;2500000000,T934&lt;=5000000000),'[26]Data Base PAKAI (INPUT)'!$AD$25,IF(AND(T934&gt;5000000000,T934&lt;=10000000000),'[26]Data Base PAKAI (INPUT)'!AH2443))))))))</f>
        <v>3</v>
      </c>
      <c r="AH934" s="87">
        <f t="shared" si="214"/>
        <v>1350000</v>
      </c>
      <c r="AI934" s="87">
        <f t="shared" si="215"/>
        <v>4000000</v>
      </c>
      <c r="AJ934" s="99">
        <f t="shared" si="216"/>
        <v>4000000</v>
      </c>
      <c r="AK934" s="57"/>
      <c r="AL934" s="57">
        <f t="shared" si="217"/>
        <v>89700000</v>
      </c>
    </row>
    <row r="935" spans="1:38" ht="43.5" thickBot="1" x14ac:dyDescent="0.3">
      <c r="A935" s="90"/>
      <c r="B935" s="90"/>
      <c r="C935" s="90"/>
      <c r="D935" s="90"/>
      <c r="E935" s="90"/>
      <c r="F935" s="90"/>
      <c r="G935" s="91"/>
      <c r="H935" s="91"/>
      <c r="I935" s="92"/>
      <c r="J935" s="151" t="s">
        <v>1412</v>
      </c>
      <c r="K935" s="92" t="s">
        <v>1681</v>
      </c>
      <c r="L935" s="92" t="e">
        <f>INDEX('[26]GELONDONGAN BM POKIR'!$D:$D,MATCH('KEGIATAN DBMSDA 2022'!K935,'[26]GELONDONGAN BM POKIR'!$D:$D,0))</f>
        <v>#N/A</v>
      </c>
      <c r="M935" s="92" t="str">
        <f t="shared" si="210"/>
        <v>Peningkatan Jalan Perum Pesona Anggrek Rt. 003 Rw. 027 kel harapan jaya, Kota Bekasi</v>
      </c>
      <c r="N935" s="92" t="e">
        <f>INDEX([26]!BARU_1[KELURAHAN],MATCH('KEGIATAN DBMSDA 2022'!K935,[26]!BARU_1[JUDUL],0))</f>
        <v>#REF!</v>
      </c>
      <c r="O935" s="93" t="s">
        <v>201</v>
      </c>
      <c r="P935" s="127" t="s">
        <v>239</v>
      </c>
      <c r="Q935" s="94" t="e">
        <f>#REF!&amp;" "&amp;#REF!</f>
        <v>#REF!</v>
      </c>
      <c r="R935" s="95" t="s">
        <v>66</v>
      </c>
      <c r="S935" s="57"/>
      <c r="T935" s="57">
        <f t="shared" si="218"/>
        <v>100000000</v>
      </c>
      <c r="U935" s="96" t="str">
        <f t="shared" si="211"/>
        <v>PL</v>
      </c>
      <c r="V935" s="57">
        <v>100000000</v>
      </c>
      <c r="W935" s="128" t="s">
        <v>203</v>
      </c>
      <c r="X935" s="129" t="s">
        <v>162</v>
      </c>
      <c r="Y935" s="96" t="s">
        <v>139</v>
      </c>
      <c r="Z935" s="88">
        <v>1</v>
      </c>
      <c r="AA935" s="96"/>
      <c r="AB935" s="57">
        <f t="shared" si="212"/>
        <v>350000</v>
      </c>
      <c r="AC935" s="87">
        <f>IF(AND(T935&gt;1,T935&lt;=200000000),'[26]Data Base PAKAI (INPUT)'!$E$24,IF(AND(T935&gt;200000000),'[26]Data Base PAKAI (INPUT)'!$M$24))</f>
        <v>4</v>
      </c>
      <c r="AD935" s="87">
        <f>IF(AND(T935&gt;1,T935&lt;=200000000),'[26]Data Base PAKAI (INPUT)'!$F$24,IF(AND(T935&gt;200000000,T935&lt;=1000000000),'[26]Data Base PAKAI (INPUT)'!$V$24,IF(AND(T935&gt;1000000000),'[26]Data Base PAKAI (INPUT)'!$Z$24)))</f>
        <v>1</v>
      </c>
      <c r="AE935" s="87">
        <f t="shared" si="213"/>
        <v>600000</v>
      </c>
      <c r="AF935" s="87">
        <f>IF(AND(T935&gt;1,T935&lt;=1000000000),'[26]Data Base PAKAI (INPUT)'!$E$25,IF(AND(T935&gt;1000000000,T935&lt;=5000000000),'[26]Data Base PAKAI (INPUT)'!$Y$25,IF(AND(T935&gt;5000000000,T935&lt;=10000000000),'[26]Data Base PAKAI (INPUT)'!$AG$25)))</f>
        <v>3</v>
      </c>
      <c r="AG935" s="87">
        <f>IF(AND(T935&gt;1,T935&lt;=100000000),'[26]Data Base PAKAI (INPUT)'!$F$25,IF(AND(T935&gt;100000000,T935&lt;=200000000),'[26]Data Base PAKAI (INPUT)'!$J$25,IF(AND(T935&gt;200000000,T935&lt;=250000000),'[26]Data Base PAKAI (INPUT)'!$N$25,IF(AND(T935&gt;250000000,T935&lt;=500000000),'[26]Data Base PAKAI (INPUT)'!$R$25,IF(AND(T935&gt;500000000,T935&lt;=1000000000),'[26]Data Base PAKAI (INPUT)'!$V$25,IF(AND(T935&gt;1000000000,T935&lt;=2500000000),'[26]Data Base PAKAI (INPUT)'!$Z$25,IF(AND(T935&gt;2500000000,T935&lt;=5000000000),'[26]Data Base PAKAI (INPUT)'!$AD$25,IF(AND(T935&gt;5000000000,T935&lt;=10000000000),'[26]Data Base PAKAI (INPUT)'!AH2444))))))))</f>
        <v>3</v>
      </c>
      <c r="AH935" s="87">
        <f t="shared" si="214"/>
        <v>1350000</v>
      </c>
      <c r="AI935" s="87">
        <f t="shared" si="215"/>
        <v>4000000</v>
      </c>
      <c r="AJ935" s="99">
        <f t="shared" si="216"/>
        <v>4000000</v>
      </c>
      <c r="AK935" s="57"/>
      <c r="AL935" s="57">
        <f t="shared" si="217"/>
        <v>89700000</v>
      </c>
    </row>
    <row r="936" spans="1:38" ht="43.5" thickBot="1" x14ac:dyDescent="0.3">
      <c r="A936" s="90"/>
      <c r="B936" s="90"/>
      <c r="C936" s="90"/>
      <c r="D936" s="90"/>
      <c r="E936" s="90"/>
      <c r="F936" s="90"/>
      <c r="G936" s="91"/>
      <c r="H936" s="91"/>
      <c r="I936" s="92"/>
      <c r="J936" s="151" t="s">
        <v>1412</v>
      </c>
      <c r="K936" s="92" t="s">
        <v>1682</v>
      </c>
      <c r="L936" s="92" t="e">
        <f>INDEX('[26]GELONDONGAN BM POKIR'!$D:$D,MATCH('KEGIATAN DBMSDA 2022'!K936,'[26]GELONDONGAN BM POKIR'!$D:$D,0))</f>
        <v>#N/A</v>
      </c>
      <c r="M936" s="92" t="str">
        <f t="shared" si="210"/>
        <v>Peningkatan Jalan Jalan Bulak raya RT 06/RW 04 rawabugel, harapan jaya bekasi utara Kota Bekasi</v>
      </c>
      <c r="N936" s="92" t="e">
        <f>INDEX([26]!BARU_1[KELURAHAN],MATCH('KEGIATAN DBMSDA 2022'!K936,[26]!BARU_1[JUDUL],0))</f>
        <v>#REF!</v>
      </c>
      <c r="O936" s="93" t="s">
        <v>201</v>
      </c>
      <c r="P936" s="127" t="s">
        <v>239</v>
      </c>
      <c r="Q936" s="94" t="e">
        <f>#REF!&amp;" "&amp;#REF!</f>
        <v>#REF!</v>
      </c>
      <c r="R936" s="95" t="s">
        <v>66</v>
      </c>
      <c r="S936" s="57"/>
      <c r="T936" s="57">
        <f t="shared" si="218"/>
        <v>100000000</v>
      </c>
      <c r="U936" s="96" t="str">
        <f t="shared" si="211"/>
        <v>PL</v>
      </c>
      <c r="V936" s="57">
        <v>100000000</v>
      </c>
      <c r="W936" s="128" t="s">
        <v>203</v>
      </c>
      <c r="X936" s="129" t="s">
        <v>162</v>
      </c>
      <c r="Y936" s="96" t="s">
        <v>139</v>
      </c>
      <c r="Z936" s="88">
        <v>1</v>
      </c>
      <c r="AA936" s="96"/>
      <c r="AB936" s="57">
        <f t="shared" si="212"/>
        <v>350000</v>
      </c>
      <c r="AC936" s="87">
        <f>IF(AND(T936&gt;1,T936&lt;=200000000),'[26]Data Base PAKAI (INPUT)'!$E$24,IF(AND(T936&gt;200000000),'[26]Data Base PAKAI (INPUT)'!$M$24))</f>
        <v>4</v>
      </c>
      <c r="AD936" s="87">
        <f>IF(AND(T936&gt;1,T936&lt;=200000000),'[26]Data Base PAKAI (INPUT)'!$F$24,IF(AND(T936&gt;200000000,T936&lt;=1000000000),'[26]Data Base PAKAI (INPUT)'!$V$24,IF(AND(T936&gt;1000000000),'[26]Data Base PAKAI (INPUT)'!$Z$24)))</f>
        <v>1</v>
      </c>
      <c r="AE936" s="87">
        <f t="shared" si="213"/>
        <v>600000</v>
      </c>
      <c r="AF936" s="87">
        <f>IF(AND(T936&gt;1,T936&lt;=1000000000),'[26]Data Base PAKAI (INPUT)'!$E$25,IF(AND(T936&gt;1000000000,T936&lt;=5000000000),'[26]Data Base PAKAI (INPUT)'!$Y$25,IF(AND(T936&gt;5000000000,T936&lt;=10000000000),'[26]Data Base PAKAI (INPUT)'!$AG$25)))</f>
        <v>3</v>
      </c>
      <c r="AG936" s="87">
        <f>IF(AND(T936&gt;1,T936&lt;=100000000),'[26]Data Base PAKAI (INPUT)'!$F$25,IF(AND(T936&gt;100000000,T936&lt;=200000000),'[26]Data Base PAKAI (INPUT)'!$J$25,IF(AND(T936&gt;200000000,T936&lt;=250000000),'[26]Data Base PAKAI (INPUT)'!$N$25,IF(AND(T936&gt;250000000,T936&lt;=500000000),'[26]Data Base PAKAI (INPUT)'!$R$25,IF(AND(T936&gt;500000000,T936&lt;=1000000000),'[26]Data Base PAKAI (INPUT)'!$V$25,IF(AND(T936&gt;1000000000,T936&lt;=2500000000),'[26]Data Base PAKAI (INPUT)'!$Z$25,IF(AND(T936&gt;2500000000,T936&lt;=5000000000),'[26]Data Base PAKAI (INPUT)'!$AD$25,IF(AND(T936&gt;5000000000,T936&lt;=10000000000),'[26]Data Base PAKAI (INPUT)'!AH2445))))))))</f>
        <v>3</v>
      </c>
      <c r="AH936" s="87">
        <f t="shared" si="214"/>
        <v>1350000</v>
      </c>
      <c r="AI936" s="87">
        <f t="shared" si="215"/>
        <v>4000000</v>
      </c>
      <c r="AJ936" s="99">
        <f t="shared" si="216"/>
        <v>4000000</v>
      </c>
      <c r="AK936" s="57"/>
      <c r="AL936" s="57">
        <f t="shared" si="217"/>
        <v>89700000</v>
      </c>
    </row>
    <row r="937" spans="1:38" ht="43.5" thickBot="1" x14ac:dyDescent="0.3">
      <c r="A937" s="90"/>
      <c r="B937" s="90"/>
      <c r="C937" s="90"/>
      <c r="D937" s="90"/>
      <c r="E937" s="90"/>
      <c r="F937" s="90"/>
      <c r="G937" s="91"/>
      <c r="H937" s="91"/>
      <c r="I937" s="92"/>
      <c r="J937" s="151" t="s">
        <v>1412</v>
      </c>
      <c r="K937" s="92" t="s">
        <v>1683</v>
      </c>
      <c r="L937" s="92" t="e">
        <f>INDEX('[26]GELONDONGAN BM POKIR'!$D:$D,MATCH('KEGIATAN DBMSDA 2022'!K937,'[26]GELONDONGAN BM POKIR'!$D:$D,0))</f>
        <v>#N/A</v>
      </c>
      <c r="M937" s="92" t="str">
        <f t="shared" si="210"/>
        <v>Peningkatan Jalan Jl. Aster RW.06, Harapan Jaya Bekasi Utara Kota Bekasi</v>
      </c>
      <c r="N937" s="92" t="e">
        <f>INDEX([26]!BARU_1[KELURAHAN],MATCH('KEGIATAN DBMSDA 2022'!K937,[26]!BARU_1[JUDUL],0))</f>
        <v>#REF!</v>
      </c>
      <c r="O937" s="93" t="s">
        <v>201</v>
      </c>
      <c r="P937" s="127" t="s">
        <v>239</v>
      </c>
      <c r="Q937" s="94" t="e">
        <f>#REF!&amp;" "&amp;#REF!</f>
        <v>#REF!</v>
      </c>
      <c r="R937" s="95" t="s">
        <v>66</v>
      </c>
      <c r="S937" s="57"/>
      <c r="T937" s="57">
        <f t="shared" si="218"/>
        <v>100000000</v>
      </c>
      <c r="U937" s="96" t="str">
        <f t="shared" si="211"/>
        <v>PL</v>
      </c>
      <c r="V937" s="57">
        <v>100000000</v>
      </c>
      <c r="W937" s="128" t="s">
        <v>203</v>
      </c>
      <c r="X937" s="129" t="s">
        <v>162</v>
      </c>
      <c r="Y937" s="96" t="s">
        <v>139</v>
      </c>
      <c r="Z937" s="88">
        <v>1</v>
      </c>
      <c r="AA937" s="96"/>
      <c r="AB937" s="57">
        <f t="shared" si="212"/>
        <v>350000</v>
      </c>
      <c r="AC937" s="87">
        <f>IF(AND(T937&gt;1,T937&lt;=200000000),'[26]Data Base PAKAI (INPUT)'!$E$24,IF(AND(T937&gt;200000000),'[26]Data Base PAKAI (INPUT)'!$M$24))</f>
        <v>4</v>
      </c>
      <c r="AD937" s="87">
        <f>IF(AND(T937&gt;1,T937&lt;=200000000),'[26]Data Base PAKAI (INPUT)'!$F$24,IF(AND(T937&gt;200000000,T937&lt;=1000000000),'[26]Data Base PAKAI (INPUT)'!$V$24,IF(AND(T937&gt;1000000000),'[26]Data Base PAKAI (INPUT)'!$Z$24)))</f>
        <v>1</v>
      </c>
      <c r="AE937" s="87">
        <f t="shared" si="213"/>
        <v>600000</v>
      </c>
      <c r="AF937" s="87">
        <f>IF(AND(T937&gt;1,T937&lt;=1000000000),'[26]Data Base PAKAI (INPUT)'!$E$25,IF(AND(T937&gt;1000000000,T937&lt;=5000000000),'[26]Data Base PAKAI (INPUT)'!$Y$25,IF(AND(T937&gt;5000000000,T937&lt;=10000000000),'[26]Data Base PAKAI (INPUT)'!$AG$25)))</f>
        <v>3</v>
      </c>
      <c r="AG937" s="87">
        <f>IF(AND(T937&gt;1,T937&lt;=100000000),'[26]Data Base PAKAI (INPUT)'!$F$25,IF(AND(T937&gt;100000000,T937&lt;=200000000),'[26]Data Base PAKAI (INPUT)'!$J$25,IF(AND(T937&gt;200000000,T937&lt;=250000000),'[26]Data Base PAKAI (INPUT)'!$N$25,IF(AND(T937&gt;250000000,T937&lt;=500000000),'[26]Data Base PAKAI (INPUT)'!$R$25,IF(AND(T937&gt;500000000,T937&lt;=1000000000),'[26]Data Base PAKAI (INPUT)'!$V$25,IF(AND(T937&gt;1000000000,T937&lt;=2500000000),'[26]Data Base PAKAI (INPUT)'!$Z$25,IF(AND(T937&gt;2500000000,T937&lt;=5000000000),'[26]Data Base PAKAI (INPUT)'!$AD$25,IF(AND(T937&gt;5000000000,T937&lt;=10000000000),'[26]Data Base PAKAI (INPUT)'!AH2446))))))))</f>
        <v>3</v>
      </c>
      <c r="AH937" s="87">
        <f t="shared" si="214"/>
        <v>1350000</v>
      </c>
      <c r="AI937" s="87">
        <f t="shared" si="215"/>
        <v>4000000</v>
      </c>
      <c r="AJ937" s="99">
        <f t="shared" si="216"/>
        <v>4000000</v>
      </c>
      <c r="AK937" s="57"/>
      <c r="AL937" s="57">
        <f t="shared" si="217"/>
        <v>89700000</v>
      </c>
    </row>
    <row r="938" spans="1:38" ht="43.5" thickBot="1" x14ac:dyDescent="0.3">
      <c r="A938" s="90"/>
      <c r="B938" s="90"/>
      <c r="C938" s="90"/>
      <c r="D938" s="90"/>
      <c r="E938" s="90"/>
      <c r="F938" s="90"/>
      <c r="G938" s="91"/>
      <c r="H938" s="91"/>
      <c r="I938" s="92"/>
      <c r="J938" s="151" t="s">
        <v>1412</v>
      </c>
      <c r="K938" s="92" t="s">
        <v>1684</v>
      </c>
      <c r="L938" s="92" t="e">
        <f>INDEX('[26]GELONDONGAN BM POKIR'!$D:$D,MATCH('KEGIATAN DBMSDA 2022'!K938,'[26]GELONDONGAN BM POKIR'!$D:$D,0))</f>
        <v>#N/A</v>
      </c>
      <c r="M938" s="92" t="str">
        <f t="shared" si="210"/>
        <v>Peningkatan Jalan Jl. Flamboyan - Jl. Mawar RW.06, Kel harapan jaya Bekasi Utara Kota Bekasi</v>
      </c>
      <c r="N938" s="92" t="e">
        <f>INDEX([26]!BARU_1[KELURAHAN],MATCH('KEGIATAN DBMSDA 2022'!K938,[26]!BARU_1[JUDUL],0))</f>
        <v>#REF!</v>
      </c>
      <c r="O938" s="93" t="s">
        <v>201</v>
      </c>
      <c r="P938" s="127" t="s">
        <v>239</v>
      </c>
      <c r="Q938" s="94" t="e">
        <f>#REF!&amp;" "&amp;#REF!</f>
        <v>#REF!</v>
      </c>
      <c r="R938" s="95" t="s">
        <v>66</v>
      </c>
      <c r="S938" s="57"/>
      <c r="T938" s="57">
        <f t="shared" si="218"/>
        <v>100000000</v>
      </c>
      <c r="U938" s="96" t="str">
        <f t="shared" si="211"/>
        <v>PL</v>
      </c>
      <c r="V938" s="57">
        <v>100000000</v>
      </c>
      <c r="W938" s="128" t="s">
        <v>203</v>
      </c>
      <c r="X938" s="129" t="s">
        <v>162</v>
      </c>
      <c r="Y938" s="96" t="s">
        <v>139</v>
      </c>
      <c r="Z938" s="88">
        <v>1</v>
      </c>
      <c r="AA938" s="96"/>
      <c r="AB938" s="57">
        <f t="shared" si="212"/>
        <v>350000</v>
      </c>
      <c r="AC938" s="87">
        <f>IF(AND(T938&gt;1,T938&lt;=200000000),'[26]Data Base PAKAI (INPUT)'!$E$24,IF(AND(T938&gt;200000000),'[26]Data Base PAKAI (INPUT)'!$M$24))</f>
        <v>4</v>
      </c>
      <c r="AD938" s="87">
        <f>IF(AND(T938&gt;1,T938&lt;=200000000),'[26]Data Base PAKAI (INPUT)'!$F$24,IF(AND(T938&gt;200000000,T938&lt;=1000000000),'[26]Data Base PAKAI (INPUT)'!$V$24,IF(AND(T938&gt;1000000000),'[26]Data Base PAKAI (INPUT)'!$Z$24)))</f>
        <v>1</v>
      </c>
      <c r="AE938" s="87">
        <f t="shared" si="213"/>
        <v>600000</v>
      </c>
      <c r="AF938" s="87">
        <f>IF(AND(T938&gt;1,T938&lt;=1000000000),'[26]Data Base PAKAI (INPUT)'!$E$25,IF(AND(T938&gt;1000000000,T938&lt;=5000000000),'[26]Data Base PAKAI (INPUT)'!$Y$25,IF(AND(T938&gt;5000000000,T938&lt;=10000000000),'[26]Data Base PAKAI (INPUT)'!$AG$25)))</f>
        <v>3</v>
      </c>
      <c r="AG938" s="87">
        <f>IF(AND(T938&gt;1,T938&lt;=100000000),'[26]Data Base PAKAI (INPUT)'!$F$25,IF(AND(T938&gt;100000000,T938&lt;=200000000),'[26]Data Base PAKAI (INPUT)'!$J$25,IF(AND(T938&gt;200000000,T938&lt;=250000000),'[26]Data Base PAKAI (INPUT)'!$N$25,IF(AND(T938&gt;250000000,T938&lt;=500000000),'[26]Data Base PAKAI (INPUT)'!$R$25,IF(AND(T938&gt;500000000,T938&lt;=1000000000),'[26]Data Base PAKAI (INPUT)'!$V$25,IF(AND(T938&gt;1000000000,T938&lt;=2500000000),'[26]Data Base PAKAI (INPUT)'!$Z$25,IF(AND(T938&gt;2500000000,T938&lt;=5000000000),'[26]Data Base PAKAI (INPUT)'!$AD$25,IF(AND(T938&gt;5000000000,T938&lt;=10000000000),'[26]Data Base PAKAI (INPUT)'!AH2447))))))))</f>
        <v>3</v>
      </c>
      <c r="AH938" s="87">
        <f t="shared" si="214"/>
        <v>1350000</v>
      </c>
      <c r="AI938" s="87">
        <f t="shared" si="215"/>
        <v>4000000</v>
      </c>
      <c r="AJ938" s="99">
        <f t="shared" si="216"/>
        <v>4000000</v>
      </c>
      <c r="AK938" s="57"/>
      <c r="AL938" s="57">
        <f t="shared" si="217"/>
        <v>89700000</v>
      </c>
    </row>
    <row r="939" spans="1:38" ht="43.5" thickBot="1" x14ac:dyDescent="0.3">
      <c r="A939" s="90"/>
      <c r="B939" s="90"/>
      <c r="C939" s="90"/>
      <c r="D939" s="90"/>
      <c r="E939" s="90"/>
      <c r="F939" s="90"/>
      <c r="G939" s="91"/>
      <c r="H939" s="91"/>
      <c r="I939" s="92"/>
      <c r="J939" s="151" t="s">
        <v>1412</v>
      </c>
      <c r="K939" s="92" t="s">
        <v>1685</v>
      </c>
      <c r="L939" s="92" t="e">
        <f>INDEX('[26]GELONDONGAN BM POKIR'!$D:$D,MATCH('KEGIATAN DBMSDA 2022'!K939,'[26]GELONDONGAN BM POKIR'!$D:$D,0))</f>
        <v>#N/A</v>
      </c>
      <c r="M939" s="92" t="str">
        <f t="shared" si="210"/>
        <v>Peningkatan Jalan Jl. Labu RT.05 RW.15 s.d RT.03 RW.15 Komplek Panca Motor, harapan jaya bekasi utara Kota Bekasi</v>
      </c>
      <c r="N939" s="92" t="e">
        <f>INDEX([26]!BARU_1[KELURAHAN],MATCH('KEGIATAN DBMSDA 2022'!K939,[26]!BARU_1[JUDUL],0))</f>
        <v>#REF!</v>
      </c>
      <c r="O939" s="93" t="s">
        <v>201</v>
      </c>
      <c r="P939" s="127" t="s">
        <v>239</v>
      </c>
      <c r="Q939" s="94" t="e">
        <f>#REF!&amp;" "&amp;#REF!</f>
        <v>#REF!</v>
      </c>
      <c r="R939" s="95" t="s">
        <v>66</v>
      </c>
      <c r="S939" s="57"/>
      <c r="T939" s="57">
        <f t="shared" si="218"/>
        <v>100000000</v>
      </c>
      <c r="U939" s="96" t="str">
        <f t="shared" si="211"/>
        <v>PL</v>
      </c>
      <c r="V939" s="57">
        <v>100000000</v>
      </c>
      <c r="W939" s="128" t="s">
        <v>203</v>
      </c>
      <c r="X939" s="129" t="s">
        <v>162</v>
      </c>
      <c r="Y939" s="96" t="s">
        <v>139</v>
      </c>
      <c r="Z939" s="88">
        <v>1</v>
      </c>
      <c r="AA939" s="96"/>
      <c r="AB939" s="57">
        <f t="shared" si="212"/>
        <v>350000</v>
      </c>
      <c r="AC939" s="87">
        <f>IF(AND(T939&gt;1,T939&lt;=200000000),'[26]Data Base PAKAI (INPUT)'!$E$24,IF(AND(T939&gt;200000000),'[26]Data Base PAKAI (INPUT)'!$M$24))</f>
        <v>4</v>
      </c>
      <c r="AD939" s="87">
        <f>IF(AND(T939&gt;1,T939&lt;=200000000),'[26]Data Base PAKAI (INPUT)'!$F$24,IF(AND(T939&gt;200000000,T939&lt;=1000000000),'[26]Data Base PAKAI (INPUT)'!$V$24,IF(AND(T939&gt;1000000000),'[26]Data Base PAKAI (INPUT)'!$Z$24)))</f>
        <v>1</v>
      </c>
      <c r="AE939" s="87">
        <f t="shared" si="213"/>
        <v>600000</v>
      </c>
      <c r="AF939" s="87">
        <f>IF(AND(T939&gt;1,T939&lt;=1000000000),'[26]Data Base PAKAI (INPUT)'!$E$25,IF(AND(T939&gt;1000000000,T939&lt;=5000000000),'[26]Data Base PAKAI (INPUT)'!$Y$25,IF(AND(T939&gt;5000000000,T939&lt;=10000000000),'[26]Data Base PAKAI (INPUT)'!$AG$25)))</f>
        <v>3</v>
      </c>
      <c r="AG939" s="87">
        <f>IF(AND(T939&gt;1,T939&lt;=100000000),'[26]Data Base PAKAI (INPUT)'!$F$25,IF(AND(T939&gt;100000000,T939&lt;=200000000),'[26]Data Base PAKAI (INPUT)'!$J$25,IF(AND(T939&gt;200000000,T939&lt;=250000000),'[26]Data Base PAKAI (INPUT)'!$N$25,IF(AND(T939&gt;250000000,T939&lt;=500000000),'[26]Data Base PAKAI (INPUT)'!$R$25,IF(AND(T939&gt;500000000,T939&lt;=1000000000),'[26]Data Base PAKAI (INPUT)'!$V$25,IF(AND(T939&gt;1000000000,T939&lt;=2500000000),'[26]Data Base PAKAI (INPUT)'!$Z$25,IF(AND(T939&gt;2500000000,T939&lt;=5000000000),'[26]Data Base PAKAI (INPUT)'!$AD$25,IF(AND(T939&gt;5000000000,T939&lt;=10000000000),'[26]Data Base PAKAI (INPUT)'!AH2448))))))))</f>
        <v>3</v>
      </c>
      <c r="AH939" s="87">
        <f t="shared" si="214"/>
        <v>1350000</v>
      </c>
      <c r="AI939" s="87">
        <f t="shared" si="215"/>
        <v>4000000</v>
      </c>
      <c r="AJ939" s="99">
        <f t="shared" si="216"/>
        <v>4000000</v>
      </c>
      <c r="AK939" s="57"/>
      <c r="AL939" s="57">
        <f t="shared" si="217"/>
        <v>89700000</v>
      </c>
    </row>
    <row r="940" spans="1:38" ht="43.5" thickBot="1" x14ac:dyDescent="0.3">
      <c r="A940" s="90"/>
      <c r="B940" s="90"/>
      <c r="C940" s="90"/>
      <c r="D940" s="90"/>
      <c r="E940" s="90"/>
      <c r="F940" s="90"/>
      <c r="G940" s="91"/>
      <c r="H940" s="91"/>
      <c r="I940" s="92"/>
      <c r="J940" s="151" t="s">
        <v>1412</v>
      </c>
      <c r="K940" s="92" t="s">
        <v>1686</v>
      </c>
      <c r="L940" s="92" t="e">
        <f>INDEX('[26]GELONDONGAN BM POKIR'!$D:$D,MATCH('KEGIATAN DBMSDA 2022'!K940,'[26]GELONDONGAN BM POKIR'!$D:$D,0))</f>
        <v>#N/A</v>
      </c>
      <c r="M940" s="92" t="str">
        <f t="shared" si="210"/>
        <v>Peningkatan Jalan Jalan Pare RT.02 RW.15 Komplek Panca Motor, harapan jaya bekasi Utara  Kota Bekasi</v>
      </c>
      <c r="N940" s="92" t="e">
        <f>INDEX([26]!BARU_1[KELURAHAN],MATCH('KEGIATAN DBMSDA 2022'!K940,[26]!BARU_1[JUDUL],0))</f>
        <v>#REF!</v>
      </c>
      <c r="O940" s="93" t="s">
        <v>201</v>
      </c>
      <c r="P940" s="127" t="s">
        <v>560</v>
      </c>
      <c r="Q940" s="94" t="e">
        <f>#REF!&amp;" "&amp;#REF!</f>
        <v>#REF!</v>
      </c>
      <c r="R940" s="95" t="s">
        <v>66</v>
      </c>
      <c r="S940" s="57"/>
      <c r="T940" s="57">
        <f t="shared" si="218"/>
        <v>75000000</v>
      </c>
      <c r="U940" s="96" t="str">
        <f t="shared" si="211"/>
        <v>PL</v>
      </c>
      <c r="V940" s="57">
        <v>75000000</v>
      </c>
      <c r="W940" s="128" t="s">
        <v>203</v>
      </c>
      <c r="X940" s="129" t="s">
        <v>162</v>
      </c>
      <c r="Y940" s="96" t="s">
        <v>139</v>
      </c>
      <c r="Z940" s="88">
        <v>1</v>
      </c>
      <c r="AA940" s="96"/>
      <c r="AB940" s="57">
        <f t="shared" si="212"/>
        <v>350000</v>
      </c>
      <c r="AC940" s="87">
        <f>IF(AND(T940&gt;1,T940&lt;=200000000),'[26]Data Base PAKAI (INPUT)'!$E$24,IF(AND(T940&gt;200000000),'[26]Data Base PAKAI (INPUT)'!$M$24))</f>
        <v>4</v>
      </c>
      <c r="AD940" s="87">
        <f>IF(AND(T940&gt;1,T940&lt;=200000000),'[26]Data Base PAKAI (INPUT)'!$F$24,IF(AND(T940&gt;200000000,T940&lt;=1000000000),'[26]Data Base PAKAI (INPUT)'!$V$24,IF(AND(T940&gt;1000000000),'[26]Data Base PAKAI (INPUT)'!$Z$24)))</f>
        <v>1</v>
      </c>
      <c r="AE940" s="87">
        <f t="shared" si="213"/>
        <v>600000</v>
      </c>
      <c r="AF940" s="87">
        <f>IF(AND(T940&gt;1,T940&lt;=1000000000),'[26]Data Base PAKAI (INPUT)'!$E$25,IF(AND(T940&gt;1000000000,T940&lt;=5000000000),'[26]Data Base PAKAI (INPUT)'!$Y$25,IF(AND(T940&gt;5000000000,T940&lt;=10000000000),'[26]Data Base PAKAI (INPUT)'!$AG$25)))</f>
        <v>3</v>
      </c>
      <c r="AG940" s="87">
        <f>IF(AND(T940&gt;1,T940&lt;=100000000),'[26]Data Base PAKAI (INPUT)'!$F$25,IF(AND(T940&gt;100000000,T940&lt;=200000000),'[26]Data Base PAKAI (INPUT)'!$J$25,IF(AND(T940&gt;200000000,T940&lt;=250000000),'[26]Data Base PAKAI (INPUT)'!$N$25,IF(AND(T940&gt;250000000,T940&lt;=500000000),'[26]Data Base PAKAI (INPUT)'!$R$25,IF(AND(T940&gt;500000000,T940&lt;=1000000000),'[26]Data Base PAKAI (INPUT)'!$V$25,IF(AND(T940&gt;1000000000,T940&lt;=2500000000),'[26]Data Base PAKAI (INPUT)'!$Z$25,IF(AND(T940&gt;2500000000,T940&lt;=5000000000),'[26]Data Base PAKAI (INPUT)'!$AD$25,IF(AND(T940&gt;5000000000,T940&lt;=10000000000),'[26]Data Base PAKAI (INPUT)'!AH2449))))))))</f>
        <v>3</v>
      </c>
      <c r="AH940" s="87">
        <f t="shared" si="214"/>
        <v>1350000</v>
      </c>
      <c r="AI940" s="87">
        <f t="shared" si="215"/>
        <v>3000000</v>
      </c>
      <c r="AJ940" s="99">
        <f t="shared" si="216"/>
        <v>3000000</v>
      </c>
      <c r="AK940" s="57"/>
      <c r="AL940" s="57">
        <f t="shared" si="217"/>
        <v>66700000</v>
      </c>
    </row>
    <row r="941" spans="1:38" ht="43.5" thickBot="1" x14ac:dyDescent="0.3">
      <c r="A941" s="90"/>
      <c r="B941" s="90"/>
      <c r="C941" s="90"/>
      <c r="D941" s="90"/>
      <c r="E941" s="90"/>
      <c r="F941" s="90"/>
      <c r="G941" s="91"/>
      <c r="H941" s="91"/>
      <c r="I941" s="92"/>
      <c r="J941" s="151" t="s">
        <v>1412</v>
      </c>
      <c r="K941" s="92" t="s">
        <v>1687</v>
      </c>
      <c r="L941" s="92" t="e">
        <f>INDEX('[26]GELONDONGAN BM POKIR'!$D:$D,MATCH('KEGIATAN DBMSDA 2022'!K941,'[26]GELONDONGAN BM POKIR'!$D:$D,0))</f>
        <v>#N/A</v>
      </c>
      <c r="M941" s="92" t="str">
        <f t="shared" si="210"/>
        <v>Peningkatan Jalan Jalan Bayam RT.01 s.d RT.4 RW.15 Komplek Panca Motor, harapan jaya bekasi Utara  Kota Bekasi</v>
      </c>
      <c r="N941" s="92" t="e">
        <f>INDEX([26]!BARU_1[KELURAHAN],MATCH('KEGIATAN DBMSDA 2022'!K941,[26]!BARU_1[JUDUL],0))</f>
        <v>#REF!</v>
      </c>
      <c r="O941" s="93" t="s">
        <v>201</v>
      </c>
      <c r="P941" s="127" t="s">
        <v>560</v>
      </c>
      <c r="Q941" s="94" t="e">
        <f>#REF!&amp;" "&amp;#REF!</f>
        <v>#REF!</v>
      </c>
      <c r="R941" s="95" t="s">
        <v>66</v>
      </c>
      <c r="S941" s="57"/>
      <c r="T941" s="57">
        <f t="shared" si="218"/>
        <v>75000000</v>
      </c>
      <c r="U941" s="96" t="str">
        <f t="shared" si="211"/>
        <v>PL</v>
      </c>
      <c r="V941" s="57">
        <v>75000000</v>
      </c>
      <c r="W941" s="128" t="s">
        <v>203</v>
      </c>
      <c r="X941" s="129" t="s">
        <v>162</v>
      </c>
      <c r="Y941" s="96" t="s">
        <v>139</v>
      </c>
      <c r="Z941" s="88">
        <v>1</v>
      </c>
      <c r="AA941" s="96"/>
      <c r="AB941" s="57">
        <f t="shared" si="212"/>
        <v>350000</v>
      </c>
      <c r="AC941" s="87">
        <f>IF(AND(T941&gt;1,T941&lt;=200000000),'[26]Data Base PAKAI (INPUT)'!$E$24,IF(AND(T941&gt;200000000),'[26]Data Base PAKAI (INPUT)'!$M$24))</f>
        <v>4</v>
      </c>
      <c r="AD941" s="87">
        <f>IF(AND(T941&gt;1,T941&lt;=200000000),'[26]Data Base PAKAI (INPUT)'!$F$24,IF(AND(T941&gt;200000000,T941&lt;=1000000000),'[26]Data Base PAKAI (INPUT)'!$V$24,IF(AND(T941&gt;1000000000),'[26]Data Base PAKAI (INPUT)'!$Z$24)))</f>
        <v>1</v>
      </c>
      <c r="AE941" s="87">
        <f t="shared" si="213"/>
        <v>600000</v>
      </c>
      <c r="AF941" s="87">
        <f>IF(AND(T941&gt;1,T941&lt;=1000000000),'[26]Data Base PAKAI (INPUT)'!$E$25,IF(AND(T941&gt;1000000000,T941&lt;=5000000000),'[26]Data Base PAKAI (INPUT)'!$Y$25,IF(AND(T941&gt;5000000000,T941&lt;=10000000000),'[26]Data Base PAKAI (INPUT)'!$AG$25)))</f>
        <v>3</v>
      </c>
      <c r="AG941" s="87">
        <f>IF(AND(T941&gt;1,T941&lt;=100000000),'[26]Data Base PAKAI (INPUT)'!$F$25,IF(AND(T941&gt;100000000,T941&lt;=200000000),'[26]Data Base PAKAI (INPUT)'!$J$25,IF(AND(T941&gt;200000000,T941&lt;=250000000),'[26]Data Base PAKAI (INPUT)'!$N$25,IF(AND(T941&gt;250000000,T941&lt;=500000000),'[26]Data Base PAKAI (INPUT)'!$R$25,IF(AND(T941&gt;500000000,T941&lt;=1000000000),'[26]Data Base PAKAI (INPUT)'!$V$25,IF(AND(T941&gt;1000000000,T941&lt;=2500000000),'[26]Data Base PAKAI (INPUT)'!$Z$25,IF(AND(T941&gt;2500000000,T941&lt;=5000000000),'[26]Data Base PAKAI (INPUT)'!$AD$25,IF(AND(T941&gt;5000000000,T941&lt;=10000000000),'[26]Data Base PAKAI (INPUT)'!AH2450))))))))</f>
        <v>3</v>
      </c>
      <c r="AH941" s="87">
        <f t="shared" si="214"/>
        <v>1350000</v>
      </c>
      <c r="AI941" s="87">
        <f t="shared" si="215"/>
        <v>3000000</v>
      </c>
      <c r="AJ941" s="99">
        <f t="shared" si="216"/>
        <v>3000000</v>
      </c>
      <c r="AK941" s="57"/>
      <c r="AL941" s="57">
        <f t="shared" si="217"/>
        <v>66700000</v>
      </c>
    </row>
    <row r="942" spans="1:38" ht="43.5" thickBot="1" x14ac:dyDescent="0.3">
      <c r="A942" s="90"/>
      <c r="B942" s="90"/>
      <c r="C942" s="90"/>
      <c r="D942" s="90"/>
      <c r="E942" s="90"/>
      <c r="F942" s="90"/>
      <c r="G942" s="91"/>
      <c r="H942" s="91"/>
      <c r="I942" s="92"/>
      <c r="J942" s="151" t="s">
        <v>1412</v>
      </c>
      <c r="K942" s="92" t="s">
        <v>1688</v>
      </c>
      <c r="L942" s="92" t="e">
        <f>INDEX('[26]GELONDONGAN BM POKIR'!$D:$D,MATCH('KEGIATAN DBMSDA 2022'!K942,'[26]GELONDONGAN BM POKIR'!$D:$D,0))</f>
        <v>#N/A</v>
      </c>
      <c r="M942" s="92" t="str">
        <f t="shared" si="210"/>
        <v>Peningkatan Jalan Jalan lingkungan swadaya IV RT 02 / 024,harapan jaya  bekasi utara Kota Bekasi</v>
      </c>
      <c r="N942" s="92" t="e">
        <f>INDEX([26]!BARU_1[KELURAHAN],MATCH('KEGIATAN DBMSDA 2022'!K942,[26]!BARU_1[JUDUL],0))</f>
        <v>#REF!</v>
      </c>
      <c r="O942" s="93" t="s">
        <v>201</v>
      </c>
      <c r="P942" s="127" t="s">
        <v>239</v>
      </c>
      <c r="Q942" s="94" t="e">
        <f>#REF!&amp;" "&amp;#REF!</f>
        <v>#REF!</v>
      </c>
      <c r="R942" s="95" t="s">
        <v>66</v>
      </c>
      <c r="S942" s="57"/>
      <c r="T942" s="57">
        <f t="shared" si="218"/>
        <v>100000000</v>
      </c>
      <c r="U942" s="96" t="str">
        <f t="shared" si="211"/>
        <v>PL</v>
      </c>
      <c r="V942" s="57">
        <v>100000000</v>
      </c>
      <c r="W942" s="128" t="s">
        <v>203</v>
      </c>
      <c r="X942" s="129" t="s">
        <v>162</v>
      </c>
      <c r="Y942" s="96" t="s">
        <v>139</v>
      </c>
      <c r="Z942" s="88">
        <v>1</v>
      </c>
      <c r="AA942" s="96"/>
      <c r="AB942" s="57">
        <f t="shared" si="212"/>
        <v>350000</v>
      </c>
      <c r="AC942" s="87">
        <f>IF(AND(T942&gt;1,T942&lt;=200000000),'[26]Data Base PAKAI (INPUT)'!$E$24,IF(AND(T942&gt;200000000),'[26]Data Base PAKAI (INPUT)'!$M$24))</f>
        <v>4</v>
      </c>
      <c r="AD942" s="87">
        <f>IF(AND(T942&gt;1,T942&lt;=200000000),'[26]Data Base PAKAI (INPUT)'!$F$24,IF(AND(T942&gt;200000000,T942&lt;=1000000000),'[26]Data Base PAKAI (INPUT)'!$V$24,IF(AND(T942&gt;1000000000),'[26]Data Base PAKAI (INPUT)'!$Z$24)))</f>
        <v>1</v>
      </c>
      <c r="AE942" s="87">
        <f t="shared" si="213"/>
        <v>600000</v>
      </c>
      <c r="AF942" s="87">
        <f>IF(AND(T942&gt;1,T942&lt;=1000000000),'[26]Data Base PAKAI (INPUT)'!$E$25,IF(AND(T942&gt;1000000000,T942&lt;=5000000000),'[26]Data Base PAKAI (INPUT)'!$Y$25,IF(AND(T942&gt;5000000000,T942&lt;=10000000000),'[26]Data Base PAKAI (INPUT)'!$AG$25)))</f>
        <v>3</v>
      </c>
      <c r="AG942" s="87">
        <f>IF(AND(T942&gt;1,T942&lt;=100000000),'[26]Data Base PAKAI (INPUT)'!$F$25,IF(AND(T942&gt;100000000,T942&lt;=200000000),'[26]Data Base PAKAI (INPUT)'!$J$25,IF(AND(T942&gt;200000000,T942&lt;=250000000),'[26]Data Base PAKAI (INPUT)'!$N$25,IF(AND(T942&gt;250000000,T942&lt;=500000000),'[26]Data Base PAKAI (INPUT)'!$R$25,IF(AND(T942&gt;500000000,T942&lt;=1000000000),'[26]Data Base PAKAI (INPUT)'!$V$25,IF(AND(T942&gt;1000000000,T942&lt;=2500000000),'[26]Data Base PAKAI (INPUT)'!$Z$25,IF(AND(T942&gt;2500000000,T942&lt;=5000000000),'[26]Data Base PAKAI (INPUT)'!$AD$25,IF(AND(T942&gt;5000000000,T942&lt;=10000000000),'[26]Data Base PAKAI (INPUT)'!AH2451))))))))</f>
        <v>3</v>
      </c>
      <c r="AH942" s="87">
        <f t="shared" si="214"/>
        <v>1350000</v>
      </c>
      <c r="AI942" s="87">
        <f t="shared" si="215"/>
        <v>4000000</v>
      </c>
      <c r="AJ942" s="99">
        <f t="shared" si="216"/>
        <v>4000000</v>
      </c>
      <c r="AK942" s="57"/>
      <c r="AL942" s="57">
        <f t="shared" si="217"/>
        <v>89700000</v>
      </c>
    </row>
    <row r="943" spans="1:38" ht="43.5" thickBot="1" x14ac:dyDescent="0.3">
      <c r="A943" s="90"/>
      <c r="B943" s="90"/>
      <c r="C943" s="90"/>
      <c r="D943" s="90"/>
      <c r="E943" s="90"/>
      <c r="F943" s="90"/>
      <c r="G943" s="91"/>
      <c r="H943" s="91"/>
      <c r="I943" s="92"/>
      <c r="J943" s="151" t="s">
        <v>1412</v>
      </c>
      <c r="K943" s="92" t="s">
        <v>1689</v>
      </c>
      <c r="L943" s="92" t="e">
        <f>INDEX('[26]GELONDONGAN BM POKIR'!$D:$D,MATCH('KEGIATAN DBMSDA 2022'!K943,'[26]GELONDONGAN BM POKIR'!$D:$D,0))</f>
        <v>#N/A</v>
      </c>
      <c r="M943" s="92" t="str">
        <f t="shared" si="210"/>
        <v>Peningkatan Jalan Jl. Segara wana 1 &amp; 2   Rt 09 / RW 25, harapan jaya bekasi utara Kota Bekasi</v>
      </c>
      <c r="N943" s="92" t="e">
        <f>INDEX([26]!BARU_1[KELURAHAN],MATCH('KEGIATAN DBMSDA 2022'!K943,[26]!BARU_1[JUDUL],0))</f>
        <v>#REF!</v>
      </c>
      <c r="O943" s="93" t="s">
        <v>201</v>
      </c>
      <c r="P943" s="127" t="s">
        <v>239</v>
      </c>
      <c r="Q943" s="94" t="e">
        <f>#REF!&amp;" "&amp;#REF!</f>
        <v>#REF!</v>
      </c>
      <c r="R943" s="95" t="s">
        <v>66</v>
      </c>
      <c r="S943" s="57"/>
      <c r="T943" s="57">
        <f t="shared" si="218"/>
        <v>100000000</v>
      </c>
      <c r="U943" s="96" t="str">
        <f t="shared" si="211"/>
        <v>PL</v>
      </c>
      <c r="V943" s="57">
        <v>100000000</v>
      </c>
      <c r="W943" s="128" t="s">
        <v>203</v>
      </c>
      <c r="X943" s="129" t="s">
        <v>162</v>
      </c>
      <c r="Y943" s="96" t="s">
        <v>139</v>
      </c>
      <c r="Z943" s="88">
        <v>1</v>
      </c>
      <c r="AA943" s="96"/>
      <c r="AB943" s="57">
        <f t="shared" si="212"/>
        <v>350000</v>
      </c>
      <c r="AC943" s="87">
        <f>IF(AND(T943&gt;1,T943&lt;=200000000),'[26]Data Base PAKAI (INPUT)'!$E$24,IF(AND(T943&gt;200000000),'[26]Data Base PAKAI (INPUT)'!$M$24))</f>
        <v>4</v>
      </c>
      <c r="AD943" s="87">
        <f>IF(AND(T943&gt;1,T943&lt;=200000000),'[26]Data Base PAKAI (INPUT)'!$F$24,IF(AND(T943&gt;200000000,T943&lt;=1000000000),'[26]Data Base PAKAI (INPUT)'!$V$24,IF(AND(T943&gt;1000000000),'[26]Data Base PAKAI (INPUT)'!$Z$24)))</f>
        <v>1</v>
      </c>
      <c r="AE943" s="87">
        <f t="shared" si="213"/>
        <v>600000</v>
      </c>
      <c r="AF943" s="87">
        <f>IF(AND(T943&gt;1,T943&lt;=1000000000),'[26]Data Base PAKAI (INPUT)'!$E$25,IF(AND(T943&gt;1000000000,T943&lt;=5000000000),'[26]Data Base PAKAI (INPUT)'!$Y$25,IF(AND(T943&gt;5000000000,T943&lt;=10000000000),'[26]Data Base PAKAI (INPUT)'!$AG$25)))</f>
        <v>3</v>
      </c>
      <c r="AG943" s="87">
        <f>IF(AND(T943&gt;1,T943&lt;=100000000),'[26]Data Base PAKAI (INPUT)'!$F$25,IF(AND(T943&gt;100000000,T943&lt;=200000000),'[26]Data Base PAKAI (INPUT)'!$J$25,IF(AND(T943&gt;200000000,T943&lt;=250000000),'[26]Data Base PAKAI (INPUT)'!$N$25,IF(AND(T943&gt;250000000,T943&lt;=500000000),'[26]Data Base PAKAI (INPUT)'!$R$25,IF(AND(T943&gt;500000000,T943&lt;=1000000000),'[26]Data Base PAKAI (INPUT)'!$V$25,IF(AND(T943&gt;1000000000,T943&lt;=2500000000),'[26]Data Base PAKAI (INPUT)'!$Z$25,IF(AND(T943&gt;2500000000,T943&lt;=5000000000),'[26]Data Base PAKAI (INPUT)'!$AD$25,IF(AND(T943&gt;5000000000,T943&lt;=10000000000),'[26]Data Base PAKAI (INPUT)'!AH2452))))))))</f>
        <v>3</v>
      </c>
      <c r="AH943" s="87">
        <f t="shared" si="214"/>
        <v>1350000</v>
      </c>
      <c r="AI943" s="87">
        <f t="shared" si="215"/>
        <v>4000000</v>
      </c>
      <c r="AJ943" s="99">
        <f t="shared" si="216"/>
        <v>4000000</v>
      </c>
      <c r="AK943" s="57"/>
      <c r="AL943" s="57">
        <f t="shared" si="217"/>
        <v>89700000</v>
      </c>
    </row>
    <row r="944" spans="1:38" ht="43.5" thickBot="1" x14ac:dyDescent="0.3">
      <c r="A944" s="90"/>
      <c r="B944" s="90"/>
      <c r="C944" s="90"/>
      <c r="D944" s="90"/>
      <c r="E944" s="90"/>
      <c r="F944" s="90"/>
      <c r="G944" s="91"/>
      <c r="H944" s="91"/>
      <c r="I944" s="92"/>
      <c r="J944" s="151" t="s">
        <v>1412</v>
      </c>
      <c r="K944" s="92" t="s">
        <v>1690</v>
      </c>
      <c r="L944" s="92" t="e">
        <f>INDEX('[26]GELONDONGAN BM POKIR'!$D:$D,MATCH('KEGIATAN DBMSDA 2022'!K944,'[26]GELONDONGAN BM POKIR'!$D:$D,0))</f>
        <v>#N/A</v>
      </c>
      <c r="M944" s="92" t="str">
        <f>$I$545&amp;" "&amp;K944</f>
        <v>Peningkatan Jalan Jl. Segara wan RT 09/ Rw 25,harapan jaya bekasi utara Kota Bekasi</v>
      </c>
      <c r="N944" s="92" t="e">
        <f>INDEX([26]!BARU_1[KELURAHAN],MATCH('KEGIATAN DBMSDA 2022'!K944,[26]!BARU_1[JUDUL],0))</f>
        <v>#REF!</v>
      </c>
      <c r="O944" s="93" t="s">
        <v>201</v>
      </c>
      <c r="P944" s="127" t="s">
        <v>560</v>
      </c>
      <c r="Q944" s="94" t="e">
        <f>#REF!&amp;" "&amp;#REF!</f>
        <v>#REF!</v>
      </c>
      <c r="R944" s="95" t="s">
        <v>66</v>
      </c>
      <c r="S944" s="57"/>
      <c r="T944" s="57">
        <f t="shared" si="218"/>
        <v>75000000</v>
      </c>
      <c r="U944" s="96" t="str">
        <f t="shared" si="211"/>
        <v>PL</v>
      </c>
      <c r="V944" s="57">
        <v>75000000</v>
      </c>
      <c r="W944" s="128" t="s">
        <v>203</v>
      </c>
      <c r="X944" s="129" t="s">
        <v>162</v>
      </c>
      <c r="Y944" s="96" t="s">
        <v>139</v>
      </c>
      <c r="Z944" s="88">
        <v>1</v>
      </c>
      <c r="AA944" s="96"/>
      <c r="AB944" s="57">
        <f t="shared" si="212"/>
        <v>350000</v>
      </c>
      <c r="AC944" s="87">
        <f>IF(AND(T944&gt;1,T944&lt;=200000000),'[26]Data Base PAKAI (INPUT)'!$E$24,IF(AND(T944&gt;200000000),'[26]Data Base PAKAI (INPUT)'!$M$24))</f>
        <v>4</v>
      </c>
      <c r="AD944" s="87">
        <f>IF(AND(T944&gt;1,T944&lt;=200000000),'[26]Data Base PAKAI (INPUT)'!$F$24,IF(AND(T944&gt;200000000,T944&lt;=1000000000),'[26]Data Base PAKAI (INPUT)'!$V$24,IF(AND(T944&gt;1000000000),'[26]Data Base PAKAI (INPUT)'!$Z$24)))</f>
        <v>1</v>
      </c>
      <c r="AE944" s="87">
        <f t="shared" si="213"/>
        <v>600000</v>
      </c>
      <c r="AF944" s="87">
        <f>IF(AND(T944&gt;1,T944&lt;=1000000000),'[26]Data Base PAKAI (INPUT)'!$E$25,IF(AND(T944&gt;1000000000,T944&lt;=5000000000),'[26]Data Base PAKAI (INPUT)'!$Y$25,IF(AND(T944&gt;5000000000,T944&lt;=10000000000),'[26]Data Base PAKAI (INPUT)'!$AG$25)))</f>
        <v>3</v>
      </c>
      <c r="AG944" s="87">
        <f>IF(AND(T944&gt;1,T944&lt;=100000000),'[26]Data Base PAKAI (INPUT)'!$F$25,IF(AND(T944&gt;100000000,T944&lt;=200000000),'[26]Data Base PAKAI (INPUT)'!$J$25,IF(AND(T944&gt;200000000,T944&lt;=250000000),'[26]Data Base PAKAI (INPUT)'!$N$25,IF(AND(T944&gt;250000000,T944&lt;=500000000),'[26]Data Base PAKAI (INPUT)'!$R$25,IF(AND(T944&gt;500000000,T944&lt;=1000000000),'[26]Data Base PAKAI (INPUT)'!$V$25,IF(AND(T944&gt;1000000000,T944&lt;=2500000000),'[26]Data Base PAKAI (INPUT)'!$Z$25,IF(AND(T944&gt;2500000000,T944&lt;=5000000000),'[26]Data Base PAKAI (INPUT)'!$AD$25,IF(AND(T944&gt;5000000000,T944&lt;=10000000000),'[26]Data Base PAKAI (INPUT)'!AH2453))))))))</f>
        <v>3</v>
      </c>
      <c r="AH944" s="87">
        <f t="shared" si="214"/>
        <v>1350000</v>
      </c>
      <c r="AI944" s="87">
        <f t="shared" si="215"/>
        <v>3000000</v>
      </c>
      <c r="AJ944" s="99">
        <f t="shared" si="216"/>
        <v>3000000</v>
      </c>
      <c r="AK944" s="57"/>
      <c r="AL944" s="57">
        <f t="shared" si="217"/>
        <v>66700000</v>
      </c>
    </row>
    <row r="945" spans="1:38" ht="43.5" thickBot="1" x14ac:dyDescent="0.3">
      <c r="A945" s="90"/>
      <c r="B945" s="90"/>
      <c r="C945" s="90"/>
      <c r="D945" s="90"/>
      <c r="E945" s="90"/>
      <c r="F945" s="90"/>
      <c r="G945" s="91"/>
      <c r="H945" s="91"/>
      <c r="I945" s="92"/>
      <c r="J945" s="151" t="s">
        <v>1412</v>
      </c>
      <c r="K945" s="92" t="s">
        <v>1691</v>
      </c>
      <c r="L945" s="92" t="e">
        <f>INDEX('[26]GELONDONGAN BM POKIR'!$D:$D,MATCH('KEGIATAN DBMSDA 2022'!K945,'[26]GELONDONGAN BM POKIR'!$D:$D,0))</f>
        <v>#N/A</v>
      </c>
      <c r="M945" s="92" t="str">
        <f t="shared" si="210"/>
        <v>Peningkatan Jalan Jalan Baru Tanggul RT.09 / RW.06, Kel Kaliabang Bekasi Utara Kota Bekasi</v>
      </c>
      <c r="N945" s="92" t="e">
        <f>INDEX([26]!BARU_1[KELURAHAN],MATCH('KEGIATAN DBMSDA 2022'!K945,[26]!BARU_1[JUDUL],0))</f>
        <v>#REF!</v>
      </c>
      <c r="O945" s="93" t="s">
        <v>201</v>
      </c>
      <c r="P945" s="127" t="s">
        <v>239</v>
      </c>
      <c r="Q945" s="94" t="e">
        <f>#REF!&amp;" "&amp;#REF!</f>
        <v>#REF!</v>
      </c>
      <c r="R945" s="95" t="s">
        <v>66</v>
      </c>
      <c r="S945" s="57"/>
      <c r="T945" s="57">
        <f t="shared" si="218"/>
        <v>100000000</v>
      </c>
      <c r="U945" s="96" t="str">
        <f t="shared" si="211"/>
        <v>PL</v>
      </c>
      <c r="V945" s="57">
        <v>100000000</v>
      </c>
      <c r="W945" s="128" t="s">
        <v>203</v>
      </c>
      <c r="X945" s="129" t="s">
        <v>162</v>
      </c>
      <c r="Y945" s="96" t="s">
        <v>139</v>
      </c>
      <c r="Z945" s="88">
        <v>1</v>
      </c>
      <c r="AA945" s="96"/>
      <c r="AB945" s="57">
        <f t="shared" si="212"/>
        <v>350000</v>
      </c>
      <c r="AC945" s="87">
        <f>IF(AND(T945&gt;1,T945&lt;=200000000),'[26]Data Base PAKAI (INPUT)'!$E$24,IF(AND(T945&gt;200000000),'[26]Data Base PAKAI (INPUT)'!$M$24))</f>
        <v>4</v>
      </c>
      <c r="AD945" s="87">
        <f>IF(AND(T945&gt;1,T945&lt;=200000000),'[26]Data Base PAKAI (INPUT)'!$F$24,IF(AND(T945&gt;200000000,T945&lt;=1000000000),'[26]Data Base PAKAI (INPUT)'!$V$24,IF(AND(T945&gt;1000000000),'[26]Data Base PAKAI (INPUT)'!$Z$24)))</f>
        <v>1</v>
      </c>
      <c r="AE945" s="87">
        <f t="shared" si="213"/>
        <v>600000</v>
      </c>
      <c r="AF945" s="87">
        <f>IF(AND(T945&gt;1,T945&lt;=1000000000),'[26]Data Base PAKAI (INPUT)'!$E$25,IF(AND(T945&gt;1000000000,T945&lt;=5000000000),'[26]Data Base PAKAI (INPUT)'!$Y$25,IF(AND(T945&gt;5000000000,T945&lt;=10000000000),'[26]Data Base PAKAI (INPUT)'!$AG$25)))</f>
        <v>3</v>
      </c>
      <c r="AG945" s="87">
        <f>IF(AND(T945&gt;1,T945&lt;=100000000),'[26]Data Base PAKAI (INPUT)'!$F$25,IF(AND(T945&gt;100000000,T945&lt;=200000000),'[26]Data Base PAKAI (INPUT)'!$J$25,IF(AND(T945&gt;200000000,T945&lt;=250000000),'[26]Data Base PAKAI (INPUT)'!$N$25,IF(AND(T945&gt;250000000,T945&lt;=500000000),'[26]Data Base PAKAI (INPUT)'!$R$25,IF(AND(T945&gt;500000000,T945&lt;=1000000000),'[26]Data Base PAKAI (INPUT)'!$V$25,IF(AND(T945&gt;1000000000,T945&lt;=2500000000),'[26]Data Base PAKAI (INPUT)'!$Z$25,IF(AND(T945&gt;2500000000,T945&lt;=5000000000),'[26]Data Base PAKAI (INPUT)'!$AD$25,IF(AND(T945&gt;5000000000,T945&lt;=10000000000),'[26]Data Base PAKAI (INPUT)'!AH2454))))))))</f>
        <v>3</v>
      </c>
      <c r="AH945" s="87">
        <f t="shared" si="214"/>
        <v>1350000</v>
      </c>
      <c r="AI945" s="87">
        <f t="shared" si="215"/>
        <v>4000000</v>
      </c>
      <c r="AJ945" s="99">
        <f t="shared" si="216"/>
        <v>4000000</v>
      </c>
      <c r="AK945" s="57"/>
      <c r="AL945" s="57">
        <f t="shared" si="217"/>
        <v>89700000</v>
      </c>
    </row>
    <row r="946" spans="1:38" ht="43.5" thickBot="1" x14ac:dyDescent="0.3">
      <c r="A946" s="90"/>
      <c r="B946" s="90"/>
      <c r="C946" s="90"/>
      <c r="D946" s="90"/>
      <c r="E946" s="90"/>
      <c r="F946" s="90"/>
      <c r="G946" s="91"/>
      <c r="H946" s="91"/>
      <c r="I946" s="92"/>
      <c r="J946" s="151" t="s">
        <v>1412</v>
      </c>
      <c r="K946" s="92" t="s">
        <v>1692</v>
      </c>
      <c r="L946" s="92" t="e">
        <f>INDEX('[26]GELONDONGAN BM POKIR'!$D:$D,MATCH('KEGIATAN DBMSDA 2022'!K946,'[26]GELONDONGAN BM POKIR'!$D:$D,0))</f>
        <v>#N/A</v>
      </c>
      <c r="M946" s="92" t="str">
        <f>$I$545&amp;" "&amp;K946</f>
        <v>Peningkatan Jalan RT 01, 02, 03 RW 12 PUP kaliabang, bekasi Utara Kota Bekasi</v>
      </c>
      <c r="N946" s="92" t="e">
        <f>INDEX([26]!BARU_1[KELURAHAN],MATCH('KEGIATAN DBMSDA 2022'!K946,[26]!BARU_1[JUDUL],0))</f>
        <v>#REF!</v>
      </c>
      <c r="O946" s="93" t="s">
        <v>201</v>
      </c>
      <c r="P946" s="127" t="s">
        <v>289</v>
      </c>
      <c r="Q946" s="94" t="e">
        <f>#REF!&amp;" "&amp;#REF!</f>
        <v>#REF!</v>
      </c>
      <c r="R946" s="95" t="s">
        <v>66</v>
      </c>
      <c r="S946" s="57"/>
      <c r="T946" s="57">
        <f t="shared" si="218"/>
        <v>100000000</v>
      </c>
      <c r="U946" s="96" t="str">
        <f t="shared" si="211"/>
        <v>PL</v>
      </c>
      <c r="V946" s="57">
        <v>100000000</v>
      </c>
      <c r="W946" s="128" t="s">
        <v>203</v>
      </c>
      <c r="X946" s="129" t="s">
        <v>162</v>
      </c>
      <c r="Y946" s="96" t="s">
        <v>139</v>
      </c>
      <c r="Z946" s="88">
        <v>1</v>
      </c>
      <c r="AA946" s="96"/>
      <c r="AB946" s="57">
        <f t="shared" si="212"/>
        <v>350000</v>
      </c>
      <c r="AC946" s="87">
        <f>IF(AND(T946&gt;1,T946&lt;=200000000),'[26]Data Base PAKAI (INPUT)'!$E$24,IF(AND(T946&gt;200000000),'[26]Data Base PAKAI (INPUT)'!$M$24))</f>
        <v>4</v>
      </c>
      <c r="AD946" s="87">
        <f>IF(AND(T946&gt;1,T946&lt;=200000000),'[26]Data Base PAKAI (INPUT)'!$F$24,IF(AND(T946&gt;200000000,T946&lt;=1000000000),'[26]Data Base PAKAI (INPUT)'!$V$24,IF(AND(T946&gt;1000000000),'[26]Data Base PAKAI (INPUT)'!$Z$24)))</f>
        <v>1</v>
      </c>
      <c r="AE946" s="87">
        <f t="shared" si="213"/>
        <v>600000</v>
      </c>
      <c r="AF946" s="87">
        <f>IF(AND(T946&gt;1,T946&lt;=1000000000),'[26]Data Base PAKAI (INPUT)'!$E$25,IF(AND(T946&gt;1000000000,T946&lt;=5000000000),'[26]Data Base PAKAI (INPUT)'!$Y$25,IF(AND(T946&gt;5000000000,T946&lt;=10000000000),'[26]Data Base PAKAI (INPUT)'!$AG$25)))</f>
        <v>3</v>
      </c>
      <c r="AG946" s="87">
        <f>IF(AND(T946&gt;1,T946&lt;=100000000),'[26]Data Base PAKAI (INPUT)'!$F$25,IF(AND(T946&gt;100000000,T946&lt;=200000000),'[26]Data Base PAKAI (INPUT)'!$J$25,IF(AND(T946&gt;200000000,T946&lt;=250000000),'[26]Data Base PAKAI (INPUT)'!$N$25,IF(AND(T946&gt;250000000,T946&lt;=500000000),'[26]Data Base PAKAI (INPUT)'!$R$25,IF(AND(T946&gt;500000000,T946&lt;=1000000000),'[26]Data Base PAKAI (INPUT)'!$V$25,IF(AND(T946&gt;1000000000,T946&lt;=2500000000),'[26]Data Base PAKAI (INPUT)'!$Z$25,IF(AND(T946&gt;2500000000,T946&lt;=5000000000),'[26]Data Base PAKAI (INPUT)'!$AD$25,IF(AND(T946&gt;5000000000,T946&lt;=10000000000),'[26]Data Base PAKAI (INPUT)'!AH2457))))))))</f>
        <v>3</v>
      </c>
      <c r="AH946" s="87">
        <f t="shared" si="214"/>
        <v>1350000</v>
      </c>
      <c r="AI946" s="87">
        <f t="shared" si="215"/>
        <v>4000000</v>
      </c>
      <c r="AJ946" s="99">
        <f t="shared" si="216"/>
        <v>4000000</v>
      </c>
      <c r="AK946" s="57"/>
      <c r="AL946" s="57">
        <f t="shared" si="217"/>
        <v>89700000</v>
      </c>
    </row>
    <row r="947" spans="1:38" ht="43.5" thickBot="1" x14ac:dyDescent="0.3">
      <c r="A947" s="90"/>
      <c r="B947" s="90"/>
      <c r="C947" s="90"/>
      <c r="D947" s="90"/>
      <c r="E947" s="90"/>
      <c r="F947" s="90"/>
      <c r="G947" s="91"/>
      <c r="H947" s="91"/>
      <c r="I947" s="92"/>
      <c r="J947" s="151" t="s">
        <v>1412</v>
      </c>
      <c r="K947" s="92" t="s">
        <v>1693</v>
      </c>
      <c r="L947" s="92" t="e">
        <f>INDEX('[26]GELONDONGAN BM POKIR'!$D:$D,MATCH('KEGIATAN DBMSDA 2022'!K947,'[26]GELONDONGAN BM POKIR'!$D:$D,0))</f>
        <v>#N/A</v>
      </c>
      <c r="M947" s="92" t="str">
        <f t="shared" ref="M947:M989" si="219">$I$545&amp;" "&amp;K947</f>
        <v>Peningkatan Jalan jalan di Pondok Ungu Permai Blok HH1  Rt. 01/23, Kaliabang Tengah, Bekasi Utara, Kota Bekasi</v>
      </c>
      <c r="N947" s="92" t="e">
        <f>INDEX([26]!BARU_1[KELURAHAN],MATCH('KEGIATAN DBMSDA 2022'!K947,[26]!BARU_1[JUDUL],0))</f>
        <v>#REF!</v>
      </c>
      <c r="O947" s="93" t="s">
        <v>201</v>
      </c>
      <c r="P947" s="127" t="s">
        <v>239</v>
      </c>
      <c r="Q947" s="94" t="e">
        <f>#REF!&amp;" "&amp;#REF!</f>
        <v>#REF!</v>
      </c>
      <c r="R947" s="95" t="s">
        <v>66</v>
      </c>
      <c r="S947" s="57"/>
      <c r="T947" s="57">
        <f t="shared" si="218"/>
        <v>100000000</v>
      </c>
      <c r="U947" s="96" t="str">
        <f t="shared" si="211"/>
        <v>PL</v>
      </c>
      <c r="V947" s="57">
        <v>100000000</v>
      </c>
      <c r="W947" s="128" t="s">
        <v>203</v>
      </c>
      <c r="X947" s="129" t="s">
        <v>162</v>
      </c>
      <c r="Y947" s="96" t="s">
        <v>139</v>
      </c>
      <c r="Z947" s="88">
        <v>1</v>
      </c>
      <c r="AA947" s="96"/>
      <c r="AB947" s="57">
        <f t="shared" si="212"/>
        <v>350000</v>
      </c>
      <c r="AC947" s="87">
        <f>IF(AND(T947&gt;1,T947&lt;=200000000),'[26]Data Base PAKAI (INPUT)'!$E$24,IF(AND(T947&gt;200000000),'[26]Data Base PAKAI (INPUT)'!$M$24))</f>
        <v>4</v>
      </c>
      <c r="AD947" s="87">
        <f>IF(AND(T947&gt;1,T947&lt;=200000000),'[26]Data Base PAKAI (INPUT)'!$F$24,IF(AND(T947&gt;200000000,T947&lt;=1000000000),'[26]Data Base PAKAI (INPUT)'!$V$24,IF(AND(T947&gt;1000000000),'[26]Data Base PAKAI (INPUT)'!$Z$24)))</f>
        <v>1</v>
      </c>
      <c r="AE947" s="87">
        <f t="shared" si="213"/>
        <v>600000</v>
      </c>
      <c r="AF947" s="87">
        <f>IF(AND(T947&gt;1,T947&lt;=1000000000),'[26]Data Base PAKAI (INPUT)'!$E$25,IF(AND(T947&gt;1000000000,T947&lt;=5000000000),'[26]Data Base PAKAI (INPUT)'!$Y$25,IF(AND(T947&gt;5000000000,T947&lt;=10000000000),'[26]Data Base PAKAI (INPUT)'!$AG$25)))</f>
        <v>3</v>
      </c>
      <c r="AG947" s="87">
        <f>IF(AND(T947&gt;1,T947&lt;=100000000),'[26]Data Base PAKAI (INPUT)'!$F$25,IF(AND(T947&gt;100000000,T947&lt;=200000000),'[26]Data Base PAKAI (INPUT)'!$J$25,IF(AND(T947&gt;200000000,T947&lt;=250000000),'[26]Data Base PAKAI (INPUT)'!$N$25,IF(AND(T947&gt;250000000,T947&lt;=500000000),'[26]Data Base PAKAI (INPUT)'!$R$25,IF(AND(T947&gt;500000000,T947&lt;=1000000000),'[26]Data Base PAKAI (INPUT)'!$V$25,IF(AND(T947&gt;1000000000,T947&lt;=2500000000),'[26]Data Base PAKAI (INPUT)'!$Z$25,IF(AND(T947&gt;2500000000,T947&lt;=5000000000),'[26]Data Base PAKAI (INPUT)'!$AD$25,IF(AND(T947&gt;5000000000,T947&lt;=10000000000),'[26]Data Base PAKAI (INPUT)'!AH2458))))))))</f>
        <v>3</v>
      </c>
      <c r="AH947" s="87">
        <f t="shared" si="214"/>
        <v>1350000</v>
      </c>
      <c r="AI947" s="87">
        <f t="shared" si="215"/>
        <v>4000000</v>
      </c>
      <c r="AJ947" s="99">
        <f t="shared" si="216"/>
        <v>4000000</v>
      </c>
      <c r="AK947" s="57"/>
      <c r="AL947" s="57">
        <f t="shared" si="217"/>
        <v>89700000</v>
      </c>
    </row>
    <row r="948" spans="1:38" ht="43.5" thickBot="1" x14ac:dyDescent="0.3">
      <c r="A948" s="90"/>
      <c r="B948" s="90"/>
      <c r="C948" s="90"/>
      <c r="D948" s="90"/>
      <c r="E948" s="90"/>
      <c r="F948" s="90"/>
      <c r="G948" s="91"/>
      <c r="H948" s="91"/>
      <c r="I948" s="92"/>
      <c r="J948" s="151" t="s">
        <v>1412</v>
      </c>
      <c r="K948" s="92" t="s">
        <v>1694</v>
      </c>
      <c r="L948" s="92" t="e">
        <f>INDEX('[26]GELONDONGAN BM POKIR'!$D:$D,MATCH('KEGIATAN DBMSDA 2022'!K948,'[26]GELONDONGAN BM POKIR'!$D:$D,0))</f>
        <v>#N/A</v>
      </c>
      <c r="M948" s="92" t="str">
        <f t="shared" si="219"/>
        <v>Peningkatan Jalan jalan di Pondok Ungu Permai Blok HH3 Rt. 01/23, Kaliabang Tengah,, Bekasi Utara  Kota Bekasi</v>
      </c>
      <c r="N948" s="92" t="e">
        <f>INDEX([26]!BARU_1[KELURAHAN],MATCH('KEGIATAN DBMSDA 2022'!K948,[26]!BARU_1[JUDUL],0))</f>
        <v>#REF!</v>
      </c>
      <c r="O948" s="93" t="s">
        <v>201</v>
      </c>
      <c r="P948" s="127" t="s">
        <v>560</v>
      </c>
      <c r="Q948" s="94" t="e">
        <f>#REF!&amp;" "&amp;#REF!</f>
        <v>#REF!</v>
      </c>
      <c r="R948" s="95" t="s">
        <v>66</v>
      </c>
      <c r="S948" s="57"/>
      <c r="T948" s="57">
        <f t="shared" si="218"/>
        <v>75000000</v>
      </c>
      <c r="U948" s="96" t="str">
        <f t="shared" si="211"/>
        <v>PL</v>
      </c>
      <c r="V948" s="57">
        <v>75000000</v>
      </c>
      <c r="W948" s="128" t="s">
        <v>203</v>
      </c>
      <c r="X948" s="129" t="s">
        <v>162</v>
      </c>
      <c r="Y948" s="96" t="s">
        <v>139</v>
      </c>
      <c r="Z948" s="88">
        <v>1</v>
      </c>
      <c r="AA948" s="96"/>
      <c r="AB948" s="57">
        <f t="shared" si="212"/>
        <v>350000</v>
      </c>
      <c r="AC948" s="87">
        <f>IF(AND(T948&gt;1,T948&lt;=200000000),'[26]Data Base PAKAI (INPUT)'!$E$24,IF(AND(T948&gt;200000000),'[26]Data Base PAKAI (INPUT)'!$M$24))</f>
        <v>4</v>
      </c>
      <c r="AD948" s="87">
        <f>IF(AND(T948&gt;1,T948&lt;=200000000),'[26]Data Base PAKAI (INPUT)'!$F$24,IF(AND(T948&gt;200000000,T948&lt;=1000000000),'[26]Data Base PAKAI (INPUT)'!$V$24,IF(AND(T948&gt;1000000000),'[26]Data Base PAKAI (INPUT)'!$Z$24)))</f>
        <v>1</v>
      </c>
      <c r="AE948" s="87">
        <f t="shared" si="213"/>
        <v>600000</v>
      </c>
      <c r="AF948" s="87">
        <f>IF(AND(T948&gt;1,T948&lt;=1000000000),'[26]Data Base PAKAI (INPUT)'!$E$25,IF(AND(T948&gt;1000000000,T948&lt;=5000000000),'[26]Data Base PAKAI (INPUT)'!$Y$25,IF(AND(T948&gt;5000000000,T948&lt;=10000000000),'[26]Data Base PAKAI (INPUT)'!$AG$25)))</f>
        <v>3</v>
      </c>
      <c r="AG948" s="87">
        <f>IF(AND(T948&gt;1,T948&lt;=100000000),'[26]Data Base PAKAI (INPUT)'!$F$25,IF(AND(T948&gt;100000000,T948&lt;=200000000),'[26]Data Base PAKAI (INPUT)'!$J$25,IF(AND(T948&gt;200000000,T948&lt;=250000000),'[26]Data Base PAKAI (INPUT)'!$N$25,IF(AND(T948&gt;250000000,T948&lt;=500000000),'[26]Data Base PAKAI (INPUT)'!$R$25,IF(AND(T948&gt;500000000,T948&lt;=1000000000),'[26]Data Base PAKAI (INPUT)'!$V$25,IF(AND(T948&gt;1000000000,T948&lt;=2500000000),'[26]Data Base PAKAI (INPUT)'!$Z$25,IF(AND(T948&gt;2500000000,T948&lt;=5000000000),'[26]Data Base PAKAI (INPUT)'!$AD$25,IF(AND(T948&gt;5000000000,T948&lt;=10000000000),'[26]Data Base PAKAI (INPUT)'!AH2459))))))))</f>
        <v>3</v>
      </c>
      <c r="AH948" s="87">
        <f t="shared" si="214"/>
        <v>1350000</v>
      </c>
      <c r="AI948" s="87">
        <f t="shared" si="215"/>
        <v>3000000</v>
      </c>
      <c r="AJ948" s="99">
        <f t="shared" si="216"/>
        <v>3000000</v>
      </c>
      <c r="AK948" s="57"/>
      <c r="AL948" s="57">
        <f t="shared" si="217"/>
        <v>66700000</v>
      </c>
    </row>
    <row r="949" spans="1:38" ht="43.5" thickBot="1" x14ac:dyDescent="0.3">
      <c r="A949" s="90"/>
      <c r="B949" s="90"/>
      <c r="C949" s="90"/>
      <c r="D949" s="90"/>
      <c r="E949" s="90"/>
      <c r="F949" s="90"/>
      <c r="G949" s="91"/>
      <c r="H949" s="91"/>
      <c r="I949" s="92"/>
      <c r="J949" s="151" t="s">
        <v>1412</v>
      </c>
      <c r="K949" s="92" t="s">
        <v>1695</v>
      </c>
      <c r="L949" s="92" t="e">
        <f>INDEX('[26]GELONDONGAN BM POKIR'!$D:$D,MATCH('KEGIATAN DBMSDA 2022'!K949,'[26]GELONDONGAN BM POKIR'!$D:$D,0))</f>
        <v>#N/A</v>
      </c>
      <c r="M949" s="92" t="str">
        <f t="shared" si="219"/>
        <v>Peningkatan Jalan Jl. Sedap Malam RT.012 RW.025, Kelurahan Kaliabang Tengah,bekasi Utara  Kota Bekasi</v>
      </c>
      <c r="N949" s="92" t="e">
        <f>INDEX([26]!BARU_1[KELURAHAN],MATCH('KEGIATAN DBMSDA 2022'!K949,[26]!BARU_1[JUDUL],0))</f>
        <v>#REF!</v>
      </c>
      <c r="O949" s="93" t="s">
        <v>201</v>
      </c>
      <c r="P949" s="127" t="s">
        <v>560</v>
      </c>
      <c r="Q949" s="94" t="e">
        <f>#REF!&amp;" "&amp;#REF!</f>
        <v>#REF!</v>
      </c>
      <c r="R949" s="95" t="s">
        <v>66</v>
      </c>
      <c r="S949" s="57"/>
      <c r="T949" s="57">
        <f t="shared" si="218"/>
        <v>75000000</v>
      </c>
      <c r="U949" s="96" t="str">
        <f t="shared" si="211"/>
        <v>PL</v>
      </c>
      <c r="V949" s="57">
        <v>75000000</v>
      </c>
      <c r="W949" s="128" t="s">
        <v>203</v>
      </c>
      <c r="X949" s="129" t="s">
        <v>162</v>
      </c>
      <c r="Y949" s="96" t="s">
        <v>139</v>
      </c>
      <c r="Z949" s="88">
        <v>1</v>
      </c>
      <c r="AA949" s="96"/>
      <c r="AB949" s="57">
        <f t="shared" si="212"/>
        <v>350000</v>
      </c>
      <c r="AC949" s="87">
        <f>IF(AND(T949&gt;1,T949&lt;=200000000),'[26]Data Base PAKAI (INPUT)'!$E$24,IF(AND(T949&gt;200000000),'[26]Data Base PAKAI (INPUT)'!$M$24))</f>
        <v>4</v>
      </c>
      <c r="AD949" s="87">
        <f>IF(AND(T949&gt;1,T949&lt;=200000000),'[26]Data Base PAKAI (INPUT)'!$F$24,IF(AND(T949&gt;200000000,T949&lt;=1000000000),'[26]Data Base PAKAI (INPUT)'!$V$24,IF(AND(T949&gt;1000000000),'[26]Data Base PAKAI (INPUT)'!$Z$24)))</f>
        <v>1</v>
      </c>
      <c r="AE949" s="87">
        <f t="shared" si="213"/>
        <v>600000</v>
      </c>
      <c r="AF949" s="87">
        <f>IF(AND(T949&gt;1,T949&lt;=1000000000),'[26]Data Base PAKAI (INPUT)'!$E$25,IF(AND(T949&gt;1000000000,T949&lt;=5000000000),'[26]Data Base PAKAI (INPUT)'!$Y$25,IF(AND(T949&gt;5000000000,T949&lt;=10000000000),'[26]Data Base PAKAI (INPUT)'!$AG$25)))</f>
        <v>3</v>
      </c>
      <c r="AG949" s="87">
        <f>IF(AND(T949&gt;1,T949&lt;=100000000),'[26]Data Base PAKAI (INPUT)'!$F$25,IF(AND(T949&gt;100000000,T949&lt;=200000000),'[26]Data Base PAKAI (INPUT)'!$J$25,IF(AND(T949&gt;200000000,T949&lt;=250000000),'[26]Data Base PAKAI (INPUT)'!$N$25,IF(AND(T949&gt;250000000,T949&lt;=500000000),'[26]Data Base PAKAI (INPUT)'!$R$25,IF(AND(T949&gt;500000000,T949&lt;=1000000000),'[26]Data Base PAKAI (INPUT)'!$V$25,IF(AND(T949&gt;1000000000,T949&lt;=2500000000),'[26]Data Base PAKAI (INPUT)'!$Z$25,IF(AND(T949&gt;2500000000,T949&lt;=5000000000),'[26]Data Base PAKAI (INPUT)'!$AD$25,IF(AND(T949&gt;5000000000,T949&lt;=10000000000),'[26]Data Base PAKAI (INPUT)'!AH2460))))))))</f>
        <v>3</v>
      </c>
      <c r="AH949" s="87">
        <f t="shared" si="214"/>
        <v>1350000</v>
      </c>
      <c r="AI949" s="87">
        <f t="shared" si="215"/>
        <v>3000000</v>
      </c>
      <c r="AJ949" s="99">
        <f t="shared" si="216"/>
        <v>3000000</v>
      </c>
      <c r="AK949" s="57"/>
      <c r="AL949" s="57">
        <f t="shared" si="217"/>
        <v>66700000</v>
      </c>
    </row>
    <row r="950" spans="1:38" ht="43.5" thickBot="1" x14ac:dyDescent="0.3">
      <c r="A950" s="90"/>
      <c r="B950" s="90"/>
      <c r="C950" s="90"/>
      <c r="D950" s="90"/>
      <c r="E950" s="90"/>
      <c r="F950" s="90"/>
      <c r="G950" s="91"/>
      <c r="H950" s="91"/>
      <c r="I950" s="92"/>
      <c r="J950" s="151" t="s">
        <v>1412</v>
      </c>
      <c r="K950" s="92" t="s">
        <v>1696</v>
      </c>
      <c r="L950" s="92" t="e">
        <f>INDEX('[26]GELONDONGAN BM POKIR'!$D:$D,MATCH('KEGIATAN DBMSDA 2022'!K950,'[26]GELONDONGAN BM POKIR'!$D:$D,0))</f>
        <v>#N/A</v>
      </c>
      <c r="M950" s="92" t="str">
        <f t="shared" si="219"/>
        <v>Peningkatan Jalan Pengecoran jalan di Alinda 2 Blok A6 &amp; A9 RT 01 RW 027, Kaliabang Tengah,, Kota Bekasi</v>
      </c>
      <c r="N950" s="92" t="e">
        <f>INDEX([26]!BARU_1[KELURAHAN],MATCH('KEGIATAN DBMSDA 2022'!K950,[26]!BARU_1[JUDUL],0))</f>
        <v>#REF!</v>
      </c>
      <c r="O950" s="93" t="s">
        <v>201</v>
      </c>
      <c r="P950" s="127" t="s">
        <v>560</v>
      </c>
      <c r="Q950" s="94" t="e">
        <f>#REF!&amp;" "&amp;#REF!</f>
        <v>#REF!</v>
      </c>
      <c r="R950" s="95" t="s">
        <v>66</v>
      </c>
      <c r="S950" s="57"/>
      <c r="T950" s="57">
        <f t="shared" si="218"/>
        <v>75000000</v>
      </c>
      <c r="U950" s="96" t="str">
        <f t="shared" si="211"/>
        <v>PL</v>
      </c>
      <c r="V950" s="57">
        <v>75000000</v>
      </c>
      <c r="W950" s="128" t="s">
        <v>203</v>
      </c>
      <c r="X950" s="129" t="s">
        <v>162</v>
      </c>
      <c r="Y950" s="96" t="s">
        <v>139</v>
      </c>
      <c r="Z950" s="88">
        <v>1</v>
      </c>
      <c r="AA950" s="96"/>
      <c r="AB950" s="57">
        <f t="shared" si="212"/>
        <v>350000</v>
      </c>
      <c r="AC950" s="87">
        <f>IF(AND(T950&gt;1,T950&lt;=200000000),'[26]Data Base PAKAI (INPUT)'!$E$24,IF(AND(T950&gt;200000000),'[26]Data Base PAKAI (INPUT)'!$M$24))</f>
        <v>4</v>
      </c>
      <c r="AD950" s="87">
        <f>IF(AND(T950&gt;1,T950&lt;=200000000),'[26]Data Base PAKAI (INPUT)'!$F$24,IF(AND(T950&gt;200000000,T950&lt;=1000000000),'[26]Data Base PAKAI (INPUT)'!$V$24,IF(AND(T950&gt;1000000000),'[26]Data Base PAKAI (INPUT)'!$Z$24)))</f>
        <v>1</v>
      </c>
      <c r="AE950" s="87">
        <f t="shared" si="213"/>
        <v>600000</v>
      </c>
      <c r="AF950" s="87">
        <f>IF(AND(T950&gt;1,T950&lt;=1000000000),'[26]Data Base PAKAI (INPUT)'!$E$25,IF(AND(T950&gt;1000000000,T950&lt;=5000000000),'[26]Data Base PAKAI (INPUT)'!$Y$25,IF(AND(T950&gt;5000000000,T950&lt;=10000000000),'[26]Data Base PAKAI (INPUT)'!$AG$25)))</f>
        <v>3</v>
      </c>
      <c r="AG950" s="87">
        <f>IF(AND(T950&gt;1,T950&lt;=100000000),'[26]Data Base PAKAI (INPUT)'!$F$25,IF(AND(T950&gt;100000000,T950&lt;=200000000),'[26]Data Base PAKAI (INPUT)'!$J$25,IF(AND(T950&gt;200000000,T950&lt;=250000000),'[26]Data Base PAKAI (INPUT)'!$N$25,IF(AND(T950&gt;250000000,T950&lt;=500000000),'[26]Data Base PAKAI (INPUT)'!$R$25,IF(AND(T950&gt;500000000,T950&lt;=1000000000),'[26]Data Base PAKAI (INPUT)'!$V$25,IF(AND(T950&gt;1000000000,T950&lt;=2500000000),'[26]Data Base PAKAI (INPUT)'!$Z$25,IF(AND(T950&gt;2500000000,T950&lt;=5000000000),'[26]Data Base PAKAI (INPUT)'!$AD$25,IF(AND(T950&gt;5000000000,T950&lt;=10000000000),'[26]Data Base PAKAI (INPUT)'!AH2462))))))))</f>
        <v>3</v>
      </c>
      <c r="AH950" s="87">
        <f t="shared" si="214"/>
        <v>1350000</v>
      </c>
      <c r="AI950" s="87">
        <f t="shared" si="215"/>
        <v>3000000</v>
      </c>
      <c r="AJ950" s="99">
        <f t="shared" si="216"/>
        <v>3000000</v>
      </c>
      <c r="AK950" s="57"/>
      <c r="AL950" s="57">
        <f t="shared" si="217"/>
        <v>66700000</v>
      </c>
    </row>
    <row r="951" spans="1:38" ht="43.5" thickBot="1" x14ac:dyDescent="0.3">
      <c r="A951" s="90"/>
      <c r="B951" s="90"/>
      <c r="C951" s="90"/>
      <c r="D951" s="90"/>
      <c r="E951" s="90"/>
      <c r="F951" s="90"/>
      <c r="G951" s="91"/>
      <c r="H951" s="91"/>
      <c r="I951" s="92"/>
      <c r="J951" s="151" t="s">
        <v>1412</v>
      </c>
      <c r="K951" s="92" t="s">
        <v>1697</v>
      </c>
      <c r="L951" s="92" t="e">
        <f>INDEX('[26]GELONDONGAN BM POKIR'!$D:$D,MATCH('KEGIATAN DBMSDA 2022'!K951,'[26]GELONDONGAN BM POKIR'!$D:$D,0))</f>
        <v>#N/A</v>
      </c>
      <c r="M951" s="92" t="str">
        <f t="shared" si="219"/>
        <v>Peningkatan Jalan Jalan Al-Hidayah 3 RT.008 / RW.07 (bulak perwira 2), perwira Bekasi Utara Kota Bekasi</v>
      </c>
      <c r="N951" s="92" t="e">
        <f>INDEX([26]!BARU_1[KELURAHAN],MATCH('KEGIATAN DBMSDA 2022'!K951,[26]!BARU_1[JUDUL],0))</f>
        <v>#REF!</v>
      </c>
      <c r="O951" s="93" t="s">
        <v>201</v>
      </c>
      <c r="P951" s="127" t="s">
        <v>239</v>
      </c>
      <c r="Q951" s="94" t="e">
        <f>#REF!&amp;" "&amp;#REF!</f>
        <v>#REF!</v>
      </c>
      <c r="R951" s="95" t="s">
        <v>66</v>
      </c>
      <c r="S951" s="57"/>
      <c r="T951" s="57">
        <f t="shared" si="218"/>
        <v>75000000</v>
      </c>
      <c r="U951" s="96" t="str">
        <f t="shared" si="211"/>
        <v>PL</v>
      </c>
      <c r="V951" s="57">
        <v>75000000</v>
      </c>
      <c r="W951" s="128" t="s">
        <v>203</v>
      </c>
      <c r="X951" s="129" t="s">
        <v>162</v>
      </c>
      <c r="Y951" s="96" t="s">
        <v>139</v>
      </c>
      <c r="Z951" s="88">
        <v>1</v>
      </c>
      <c r="AA951" s="96"/>
      <c r="AB951" s="57">
        <f t="shared" si="212"/>
        <v>350000</v>
      </c>
      <c r="AC951" s="87">
        <f>IF(AND(T951&gt;1,T951&lt;=200000000),'[26]Data Base PAKAI (INPUT)'!$E$24,IF(AND(T951&gt;200000000),'[26]Data Base PAKAI (INPUT)'!$M$24))</f>
        <v>4</v>
      </c>
      <c r="AD951" s="87">
        <f>IF(AND(T951&gt;1,T951&lt;=200000000),'[26]Data Base PAKAI (INPUT)'!$F$24,IF(AND(T951&gt;200000000,T951&lt;=1000000000),'[26]Data Base PAKAI (INPUT)'!$V$24,IF(AND(T951&gt;1000000000),'[26]Data Base PAKAI (INPUT)'!$Z$24)))</f>
        <v>1</v>
      </c>
      <c r="AE951" s="87">
        <f t="shared" si="213"/>
        <v>600000</v>
      </c>
      <c r="AF951" s="87">
        <f>IF(AND(T951&gt;1,T951&lt;=1000000000),'[26]Data Base PAKAI (INPUT)'!$E$25,IF(AND(T951&gt;1000000000,T951&lt;=5000000000),'[26]Data Base PAKAI (INPUT)'!$Y$25,IF(AND(T951&gt;5000000000,T951&lt;=10000000000),'[26]Data Base PAKAI (INPUT)'!$AG$25)))</f>
        <v>3</v>
      </c>
      <c r="AG951" s="87">
        <f>IF(AND(T951&gt;1,T951&lt;=100000000),'[26]Data Base PAKAI (INPUT)'!$F$25,IF(AND(T951&gt;100000000,T951&lt;=200000000),'[26]Data Base PAKAI (INPUT)'!$J$25,IF(AND(T951&gt;200000000,T951&lt;=250000000),'[26]Data Base PAKAI (INPUT)'!$N$25,IF(AND(T951&gt;250000000,T951&lt;=500000000),'[26]Data Base PAKAI (INPUT)'!$R$25,IF(AND(T951&gt;500000000,T951&lt;=1000000000),'[26]Data Base PAKAI (INPUT)'!$V$25,IF(AND(T951&gt;1000000000,T951&lt;=2500000000),'[26]Data Base PAKAI (INPUT)'!$Z$25,IF(AND(T951&gt;2500000000,T951&lt;=5000000000),'[26]Data Base PAKAI (INPUT)'!$AD$25,IF(AND(T951&gt;5000000000,T951&lt;=10000000000),'[26]Data Base PAKAI (INPUT)'!AH2463))))))))</f>
        <v>3</v>
      </c>
      <c r="AH951" s="87">
        <f t="shared" si="214"/>
        <v>1350000</v>
      </c>
      <c r="AI951" s="87">
        <f t="shared" si="215"/>
        <v>3000000</v>
      </c>
      <c r="AJ951" s="99">
        <f t="shared" si="216"/>
        <v>3000000</v>
      </c>
      <c r="AK951" s="57"/>
      <c r="AL951" s="57">
        <f t="shared" si="217"/>
        <v>66700000</v>
      </c>
    </row>
    <row r="952" spans="1:38" ht="43.5" thickBot="1" x14ac:dyDescent="0.3">
      <c r="A952" s="90"/>
      <c r="B952" s="90"/>
      <c r="C952" s="90"/>
      <c r="D952" s="90"/>
      <c r="E952" s="90"/>
      <c r="F952" s="90"/>
      <c r="G952" s="91"/>
      <c r="H952" s="91"/>
      <c r="I952" s="92"/>
      <c r="J952" s="151" t="s">
        <v>1412</v>
      </c>
      <c r="K952" s="92" t="s">
        <v>1698</v>
      </c>
      <c r="L952" s="92" t="e">
        <f>INDEX('[26]GELONDONGAN BM POKIR'!$D:$D,MATCH('KEGIATAN DBMSDA 2022'!K952,'[26]GELONDONGAN BM POKIR'!$D:$D,0))</f>
        <v>#N/A</v>
      </c>
      <c r="M952" s="92" t="str">
        <f t="shared" si="219"/>
        <v>Peningkatan Jalan RT01 RW.018 Kel. Perwira  bekasi Utara Kota Bekasi</v>
      </c>
      <c r="N952" s="92" t="e">
        <f>INDEX([26]!BARU_1[KELURAHAN],MATCH('KEGIATAN DBMSDA 2022'!K952,[26]!BARU_1[JUDUL],0))</f>
        <v>#REF!</v>
      </c>
      <c r="O952" s="93" t="s">
        <v>201</v>
      </c>
      <c r="P952" s="127" t="s">
        <v>570</v>
      </c>
      <c r="Q952" s="94" t="e">
        <f>#REF!&amp;" "&amp;#REF!</f>
        <v>#REF!</v>
      </c>
      <c r="R952" s="95" t="s">
        <v>66</v>
      </c>
      <c r="S952" s="57"/>
      <c r="T952" s="57">
        <f t="shared" si="218"/>
        <v>75000000</v>
      </c>
      <c r="U952" s="96" t="str">
        <f t="shared" si="211"/>
        <v>PL</v>
      </c>
      <c r="V952" s="57">
        <v>75000000</v>
      </c>
      <c r="W952" s="128" t="s">
        <v>203</v>
      </c>
      <c r="X952" s="129" t="s">
        <v>162</v>
      </c>
      <c r="Y952" s="96" t="s">
        <v>139</v>
      </c>
      <c r="Z952" s="88">
        <v>1</v>
      </c>
      <c r="AA952" s="96"/>
      <c r="AB952" s="57">
        <f t="shared" si="212"/>
        <v>350000</v>
      </c>
      <c r="AC952" s="87">
        <f>IF(AND(T952&gt;1,T952&lt;=200000000),'[26]Data Base PAKAI (INPUT)'!$E$24,IF(AND(T952&gt;200000000),'[26]Data Base PAKAI (INPUT)'!$M$24))</f>
        <v>4</v>
      </c>
      <c r="AD952" s="87">
        <f>IF(AND(T952&gt;1,T952&lt;=200000000),'[26]Data Base PAKAI (INPUT)'!$F$24,IF(AND(T952&gt;200000000,T952&lt;=1000000000),'[26]Data Base PAKAI (INPUT)'!$V$24,IF(AND(T952&gt;1000000000),'[26]Data Base PAKAI (INPUT)'!$Z$24)))</f>
        <v>1</v>
      </c>
      <c r="AE952" s="87">
        <f t="shared" si="213"/>
        <v>600000</v>
      </c>
      <c r="AF952" s="87">
        <f>IF(AND(T952&gt;1,T952&lt;=1000000000),'[26]Data Base PAKAI (INPUT)'!$E$25,IF(AND(T952&gt;1000000000,T952&lt;=5000000000),'[26]Data Base PAKAI (INPUT)'!$Y$25,IF(AND(T952&gt;5000000000,T952&lt;=10000000000),'[26]Data Base PAKAI (INPUT)'!$AG$25)))</f>
        <v>3</v>
      </c>
      <c r="AG952" s="87">
        <f>IF(AND(T952&gt;1,T952&lt;=100000000),'[26]Data Base PAKAI (INPUT)'!$F$25,IF(AND(T952&gt;100000000,T952&lt;=200000000),'[26]Data Base PAKAI (INPUT)'!$J$25,IF(AND(T952&gt;200000000,T952&lt;=250000000),'[26]Data Base PAKAI (INPUT)'!$N$25,IF(AND(T952&gt;250000000,T952&lt;=500000000),'[26]Data Base PAKAI (INPUT)'!$R$25,IF(AND(T952&gt;500000000,T952&lt;=1000000000),'[26]Data Base PAKAI (INPUT)'!$V$25,IF(AND(T952&gt;1000000000,T952&lt;=2500000000),'[26]Data Base PAKAI (INPUT)'!$Z$25,IF(AND(T952&gt;2500000000,T952&lt;=5000000000),'[26]Data Base PAKAI (INPUT)'!$AD$25,IF(AND(T952&gt;5000000000,T952&lt;=10000000000),'[26]Data Base PAKAI (INPUT)'!AH2464))))))))</f>
        <v>3</v>
      </c>
      <c r="AH952" s="87">
        <f t="shared" si="214"/>
        <v>1350000</v>
      </c>
      <c r="AI952" s="87">
        <f t="shared" si="215"/>
        <v>3000000</v>
      </c>
      <c r="AJ952" s="99">
        <f t="shared" si="216"/>
        <v>3000000</v>
      </c>
      <c r="AK952" s="57"/>
      <c r="AL952" s="57">
        <f t="shared" si="217"/>
        <v>66700000</v>
      </c>
    </row>
    <row r="953" spans="1:38" ht="43.5" thickBot="1" x14ac:dyDescent="0.3">
      <c r="A953" s="90"/>
      <c r="B953" s="90"/>
      <c r="C953" s="90"/>
      <c r="D953" s="90"/>
      <c r="E953" s="90"/>
      <c r="F953" s="90"/>
      <c r="G953" s="91"/>
      <c r="H953" s="91"/>
      <c r="I953" s="92"/>
      <c r="J953" s="151" t="s">
        <v>1412</v>
      </c>
      <c r="K953" s="92" t="s">
        <v>1699</v>
      </c>
      <c r="L953" s="92" t="e">
        <f>INDEX('[26]GELONDONGAN BM POKIR'!$D:$D,MATCH('KEGIATAN DBMSDA 2022'!K953,'[26]GELONDONGAN BM POKIR'!$D:$D,0))</f>
        <v>#N/A</v>
      </c>
      <c r="M953" s="92" t="str">
        <f t="shared" si="219"/>
        <v>Peningkatan Jalan jalan Barokah 3 (melati putih) , Rt 01 RW 16, perwira bekasi Utara  Kota Bekasi</v>
      </c>
      <c r="N953" s="92" t="e">
        <f>INDEX([26]!BARU_1[KELURAHAN],MATCH('KEGIATAN DBMSDA 2022'!K953,[26]!BARU_1[JUDUL],0))</f>
        <v>#REF!</v>
      </c>
      <c r="O953" s="93" t="s">
        <v>201</v>
      </c>
      <c r="P953" s="127" t="s">
        <v>239</v>
      </c>
      <c r="Q953" s="94" t="e">
        <f>#REF!&amp;" "&amp;#REF!</f>
        <v>#REF!</v>
      </c>
      <c r="R953" s="95" t="s">
        <v>66</v>
      </c>
      <c r="S953" s="57"/>
      <c r="T953" s="57">
        <f t="shared" si="218"/>
        <v>75000000</v>
      </c>
      <c r="U953" s="96" t="str">
        <f t="shared" si="211"/>
        <v>PL</v>
      </c>
      <c r="V953" s="57">
        <v>75000000</v>
      </c>
      <c r="W953" s="128" t="s">
        <v>203</v>
      </c>
      <c r="X953" s="129" t="s">
        <v>162</v>
      </c>
      <c r="Y953" s="96" t="s">
        <v>139</v>
      </c>
      <c r="Z953" s="88">
        <v>1</v>
      </c>
      <c r="AA953" s="96"/>
      <c r="AB953" s="57">
        <f t="shared" si="212"/>
        <v>350000</v>
      </c>
      <c r="AC953" s="87">
        <f>IF(AND(T953&gt;1,T953&lt;=200000000),'[26]Data Base PAKAI (INPUT)'!$E$24,IF(AND(T953&gt;200000000),'[26]Data Base PAKAI (INPUT)'!$M$24))</f>
        <v>4</v>
      </c>
      <c r="AD953" s="87">
        <f>IF(AND(T953&gt;1,T953&lt;=200000000),'[26]Data Base PAKAI (INPUT)'!$F$24,IF(AND(T953&gt;200000000,T953&lt;=1000000000),'[26]Data Base PAKAI (INPUT)'!$V$24,IF(AND(T953&gt;1000000000),'[26]Data Base PAKAI (INPUT)'!$Z$24)))</f>
        <v>1</v>
      </c>
      <c r="AE953" s="87">
        <f t="shared" si="213"/>
        <v>600000</v>
      </c>
      <c r="AF953" s="87">
        <f>IF(AND(T953&gt;1,T953&lt;=1000000000),'[26]Data Base PAKAI (INPUT)'!$E$25,IF(AND(T953&gt;1000000000,T953&lt;=5000000000),'[26]Data Base PAKAI (INPUT)'!$Y$25,IF(AND(T953&gt;5000000000,T953&lt;=10000000000),'[26]Data Base PAKAI (INPUT)'!$AG$25)))</f>
        <v>3</v>
      </c>
      <c r="AG953" s="87">
        <f>IF(AND(T953&gt;1,T953&lt;=100000000),'[26]Data Base PAKAI (INPUT)'!$F$25,IF(AND(T953&gt;100000000,T953&lt;=200000000),'[26]Data Base PAKAI (INPUT)'!$J$25,IF(AND(T953&gt;200000000,T953&lt;=250000000),'[26]Data Base PAKAI (INPUT)'!$N$25,IF(AND(T953&gt;250000000,T953&lt;=500000000),'[26]Data Base PAKAI (INPUT)'!$R$25,IF(AND(T953&gt;500000000,T953&lt;=1000000000),'[26]Data Base PAKAI (INPUT)'!$V$25,IF(AND(T953&gt;1000000000,T953&lt;=2500000000),'[26]Data Base PAKAI (INPUT)'!$Z$25,IF(AND(T953&gt;2500000000,T953&lt;=5000000000),'[26]Data Base PAKAI (INPUT)'!$AD$25,IF(AND(T953&gt;5000000000,T953&lt;=10000000000),'[26]Data Base PAKAI (INPUT)'!AH2465))))))))</f>
        <v>3</v>
      </c>
      <c r="AH953" s="87">
        <f t="shared" si="214"/>
        <v>1350000</v>
      </c>
      <c r="AI953" s="87">
        <f t="shared" si="215"/>
        <v>3000000</v>
      </c>
      <c r="AJ953" s="99">
        <f t="shared" si="216"/>
        <v>3000000</v>
      </c>
      <c r="AK953" s="57"/>
      <c r="AL953" s="57">
        <f t="shared" si="217"/>
        <v>66700000</v>
      </c>
    </row>
    <row r="954" spans="1:38" ht="43.5" thickBot="1" x14ac:dyDescent="0.3">
      <c r="A954" s="90"/>
      <c r="B954" s="90"/>
      <c r="C954" s="90"/>
      <c r="D954" s="90"/>
      <c r="E954" s="90"/>
      <c r="F954" s="90"/>
      <c r="G954" s="91"/>
      <c r="H954" s="91"/>
      <c r="I954" s="92"/>
      <c r="J954" s="151" t="s">
        <v>1412</v>
      </c>
      <c r="K954" s="92" t="s">
        <v>1700</v>
      </c>
      <c r="L954" s="92" t="e">
        <f>INDEX('[26]GELONDONGAN BM POKIR'!$D:$D,MATCH('KEGIATAN DBMSDA 2022'!K954,'[26]GELONDONGAN BM POKIR'!$D:$D,0))</f>
        <v>#N/A</v>
      </c>
      <c r="M954" s="92" t="str">
        <f t="shared" si="219"/>
        <v>Peningkatan Jalan jalan Melati 1 , Rt 02 RW 16 Bulak Perwira, perwira   bekasi Utara  Kota Bekasi</v>
      </c>
      <c r="N954" s="92" t="e">
        <f>INDEX([26]!BARU_1[KELURAHAN],MATCH('KEGIATAN DBMSDA 2022'!K954,[26]!BARU_1[JUDUL],0))</f>
        <v>#REF!</v>
      </c>
      <c r="O954" s="93" t="s">
        <v>201</v>
      </c>
      <c r="P954" s="127" t="s">
        <v>239</v>
      </c>
      <c r="Q954" s="94" t="e">
        <f>#REF!&amp;" "&amp;#REF!</f>
        <v>#REF!</v>
      </c>
      <c r="R954" s="95" t="s">
        <v>66</v>
      </c>
      <c r="S954" s="57"/>
      <c r="T954" s="57">
        <f t="shared" si="218"/>
        <v>75000000</v>
      </c>
      <c r="U954" s="96" t="str">
        <f t="shared" si="211"/>
        <v>PL</v>
      </c>
      <c r="V954" s="57">
        <v>75000000</v>
      </c>
      <c r="W954" s="128" t="s">
        <v>203</v>
      </c>
      <c r="X954" s="129" t="s">
        <v>162</v>
      </c>
      <c r="Y954" s="96" t="s">
        <v>139</v>
      </c>
      <c r="Z954" s="88">
        <v>1</v>
      </c>
      <c r="AA954" s="96"/>
      <c r="AB954" s="57">
        <f t="shared" si="212"/>
        <v>350000</v>
      </c>
      <c r="AC954" s="87">
        <f>IF(AND(T954&gt;1,T954&lt;=200000000),'[26]Data Base PAKAI (INPUT)'!$E$24,IF(AND(T954&gt;200000000),'[26]Data Base PAKAI (INPUT)'!$M$24))</f>
        <v>4</v>
      </c>
      <c r="AD954" s="87">
        <f>IF(AND(T954&gt;1,T954&lt;=200000000),'[26]Data Base PAKAI (INPUT)'!$F$24,IF(AND(T954&gt;200000000,T954&lt;=1000000000),'[26]Data Base PAKAI (INPUT)'!$V$24,IF(AND(T954&gt;1000000000),'[26]Data Base PAKAI (INPUT)'!$Z$24)))</f>
        <v>1</v>
      </c>
      <c r="AE954" s="87">
        <f t="shared" si="213"/>
        <v>600000</v>
      </c>
      <c r="AF954" s="87">
        <f>IF(AND(T954&gt;1,T954&lt;=1000000000),'[26]Data Base PAKAI (INPUT)'!$E$25,IF(AND(T954&gt;1000000000,T954&lt;=5000000000),'[26]Data Base PAKAI (INPUT)'!$Y$25,IF(AND(T954&gt;5000000000,T954&lt;=10000000000),'[26]Data Base PAKAI (INPUT)'!$AG$25)))</f>
        <v>3</v>
      </c>
      <c r="AG954" s="87">
        <f>IF(AND(T954&gt;1,T954&lt;=100000000),'[26]Data Base PAKAI (INPUT)'!$F$25,IF(AND(T954&gt;100000000,T954&lt;=200000000),'[26]Data Base PAKAI (INPUT)'!$J$25,IF(AND(T954&gt;200000000,T954&lt;=250000000),'[26]Data Base PAKAI (INPUT)'!$N$25,IF(AND(T954&gt;250000000,T954&lt;=500000000),'[26]Data Base PAKAI (INPUT)'!$R$25,IF(AND(T954&gt;500000000,T954&lt;=1000000000),'[26]Data Base PAKAI (INPUT)'!$V$25,IF(AND(T954&gt;1000000000,T954&lt;=2500000000),'[26]Data Base PAKAI (INPUT)'!$Z$25,IF(AND(T954&gt;2500000000,T954&lt;=5000000000),'[26]Data Base PAKAI (INPUT)'!$AD$25,IF(AND(T954&gt;5000000000,T954&lt;=10000000000),'[26]Data Base PAKAI (INPUT)'!AH2466))))))))</f>
        <v>3</v>
      </c>
      <c r="AH954" s="87">
        <f t="shared" si="214"/>
        <v>1350000</v>
      </c>
      <c r="AI954" s="87">
        <f t="shared" si="215"/>
        <v>3000000</v>
      </c>
      <c r="AJ954" s="99">
        <f t="shared" si="216"/>
        <v>3000000</v>
      </c>
      <c r="AK954" s="57"/>
      <c r="AL954" s="57">
        <f t="shared" si="217"/>
        <v>66700000</v>
      </c>
    </row>
    <row r="955" spans="1:38" ht="43.5" thickBot="1" x14ac:dyDescent="0.3">
      <c r="A955" s="90"/>
      <c r="B955" s="90"/>
      <c r="C955" s="90"/>
      <c r="D955" s="90"/>
      <c r="E955" s="90"/>
      <c r="F955" s="90"/>
      <c r="G955" s="91"/>
      <c r="H955" s="91"/>
      <c r="I955" s="92"/>
      <c r="J955" s="151" t="s">
        <v>1412</v>
      </c>
      <c r="K955" s="92" t="s">
        <v>1701</v>
      </c>
      <c r="L955" s="92" t="e">
        <f>INDEX('[26]GELONDONGAN BM POKIR'!$D:$D,MATCH('KEGIATAN DBMSDA 2022'!K955,'[26]GELONDONGAN BM POKIR'!$D:$D,0))</f>
        <v>#N/A</v>
      </c>
      <c r="M955" s="92" t="str">
        <f t="shared" si="219"/>
        <v>Peningkatan Jalan Jalan PASAR KAGET RT.01 RW.036, Perumahan VILLA INDAH PERMAI, Kota Bekasi</v>
      </c>
      <c r="N955" s="92" t="e">
        <f>INDEX([26]!BARU_1[KELURAHAN],MATCH('KEGIATAN DBMSDA 2022'!K955,[26]!BARU_1[JUDUL],0))</f>
        <v>#REF!</v>
      </c>
      <c r="O955" s="93" t="s">
        <v>201</v>
      </c>
      <c r="P955" s="127" t="s">
        <v>570</v>
      </c>
      <c r="Q955" s="94" t="e">
        <f>#REF!&amp;" "&amp;#REF!</f>
        <v>#REF!</v>
      </c>
      <c r="R955" s="95" t="s">
        <v>66</v>
      </c>
      <c r="S955" s="57"/>
      <c r="T955" s="57">
        <f t="shared" si="218"/>
        <v>75000000</v>
      </c>
      <c r="U955" s="96" t="str">
        <f t="shared" si="211"/>
        <v>PL</v>
      </c>
      <c r="V955" s="57">
        <v>75000000</v>
      </c>
      <c r="W955" s="128" t="s">
        <v>203</v>
      </c>
      <c r="X955" s="129" t="s">
        <v>162</v>
      </c>
      <c r="Y955" s="96" t="s">
        <v>139</v>
      </c>
      <c r="Z955" s="88">
        <v>1</v>
      </c>
      <c r="AA955" s="96"/>
      <c r="AB955" s="57">
        <f t="shared" si="212"/>
        <v>350000</v>
      </c>
      <c r="AC955" s="87">
        <f>IF(AND(T955&gt;1,T955&lt;=200000000),'[26]Data Base PAKAI (INPUT)'!$E$24,IF(AND(T955&gt;200000000),'[26]Data Base PAKAI (INPUT)'!$M$24))</f>
        <v>4</v>
      </c>
      <c r="AD955" s="87">
        <f>IF(AND(T955&gt;1,T955&lt;=200000000),'[26]Data Base PAKAI (INPUT)'!$F$24,IF(AND(T955&gt;200000000,T955&lt;=1000000000),'[26]Data Base PAKAI (INPUT)'!$V$24,IF(AND(T955&gt;1000000000),'[26]Data Base PAKAI (INPUT)'!$Z$24)))</f>
        <v>1</v>
      </c>
      <c r="AE955" s="87">
        <f t="shared" si="213"/>
        <v>600000</v>
      </c>
      <c r="AF955" s="87">
        <f>IF(AND(T955&gt;1,T955&lt;=1000000000),'[26]Data Base PAKAI (INPUT)'!$E$25,IF(AND(T955&gt;1000000000,T955&lt;=5000000000),'[26]Data Base PAKAI (INPUT)'!$Y$25,IF(AND(T955&gt;5000000000,T955&lt;=10000000000),'[26]Data Base PAKAI (INPUT)'!$AG$25)))</f>
        <v>3</v>
      </c>
      <c r="AG955" s="87">
        <f>IF(AND(T955&gt;1,T955&lt;=100000000),'[26]Data Base PAKAI (INPUT)'!$F$25,IF(AND(T955&gt;100000000,T955&lt;=200000000),'[26]Data Base PAKAI (INPUT)'!$J$25,IF(AND(T955&gt;200000000,T955&lt;=250000000),'[26]Data Base PAKAI (INPUT)'!$N$25,IF(AND(T955&gt;250000000,T955&lt;=500000000),'[26]Data Base PAKAI (INPUT)'!$R$25,IF(AND(T955&gt;500000000,T955&lt;=1000000000),'[26]Data Base PAKAI (INPUT)'!$V$25,IF(AND(T955&gt;1000000000,T955&lt;=2500000000),'[26]Data Base PAKAI (INPUT)'!$Z$25,IF(AND(T955&gt;2500000000,T955&lt;=5000000000),'[26]Data Base PAKAI (INPUT)'!$AD$25,IF(AND(T955&gt;5000000000,T955&lt;=10000000000),'[26]Data Base PAKAI (INPUT)'!AH2467))))))))</f>
        <v>3</v>
      </c>
      <c r="AH955" s="87">
        <f t="shared" si="214"/>
        <v>1350000</v>
      </c>
      <c r="AI955" s="87">
        <f t="shared" si="215"/>
        <v>3000000</v>
      </c>
      <c r="AJ955" s="99">
        <f t="shared" si="216"/>
        <v>3000000</v>
      </c>
      <c r="AK955" s="57"/>
      <c r="AL955" s="57">
        <f t="shared" si="217"/>
        <v>66700000</v>
      </c>
    </row>
    <row r="956" spans="1:38" ht="43.5" thickBot="1" x14ac:dyDescent="0.3">
      <c r="A956" s="90"/>
      <c r="B956" s="90"/>
      <c r="C956" s="90"/>
      <c r="D956" s="90"/>
      <c r="E956" s="90"/>
      <c r="F956" s="90"/>
      <c r="G956" s="91"/>
      <c r="H956" s="91"/>
      <c r="I956" s="92"/>
      <c r="J956" s="151" t="s">
        <v>1412</v>
      </c>
      <c r="K956" s="92" t="s">
        <v>1702</v>
      </c>
      <c r="L956" s="92" t="e">
        <f>INDEX('[26]GELONDONGAN BM POKIR'!$D:$D,MATCH('KEGIATAN DBMSDA 2022'!K956,'[26]GELONDONGAN BM POKIR'!$D:$D,0))</f>
        <v>#N/A</v>
      </c>
      <c r="M956" s="92" t="str">
        <f t="shared" si="219"/>
        <v>Peningkatan Jalan RT.05 Rw.026 Perum PUP Kel. Kaliabang Tengah, Kota Bekasi</v>
      </c>
      <c r="N956" s="92" t="e">
        <f>INDEX([26]!BARU_1[KELURAHAN],MATCH('KEGIATAN DBMSDA 2022'!K956,[26]!BARU_1[JUDUL],0))</f>
        <v>#REF!</v>
      </c>
      <c r="O956" s="93" t="s">
        <v>201</v>
      </c>
      <c r="P956" s="127" t="s">
        <v>570</v>
      </c>
      <c r="Q956" s="94" t="e">
        <f>#REF!&amp;" "&amp;#REF!</f>
        <v>#REF!</v>
      </c>
      <c r="R956" s="95" t="s">
        <v>66</v>
      </c>
      <c r="S956" s="57"/>
      <c r="T956" s="57">
        <f t="shared" si="218"/>
        <v>75000000</v>
      </c>
      <c r="U956" s="96" t="str">
        <f t="shared" si="211"/>
        <v>PL</v>
      </c>
      <c r="V956" s="57">
        <v>75000000</v>
      </c>
      <c r="W956" s="128" t="s">
        <v>203</v>
      </c>
      <c r="X956" s="129" t="s">
        <v>162</v>
      </c>
      <c r="Y956" s="96" t="s">
        <v>139</v>
      </c>
      <c r="Z956" s="88">
        <v>1</v>
      </c>
      <c r="AA956" s="96"/>
      <c r="AB956" s="57">
        <f t="shared" si="212"/>
        <v>350000</v>
      </c>
      <c r="AC956" s="87">
        <f>IF(AND(T956&gt;1,T956&lt;=200000000),'[26]Data Base PAKAI (INPUT)'!$E$24,IF(AND(T956&gt;200000000),'[26]Data Base PAKAI (INPUT)'!$M$24))</f>
        <v>4</v>
      </c>
      <c r="AD956" s="87">
        <f>IF(AND(T956&gt;1,T956&lt;=200000000),'[26]Data Base PAKAI (INPUT)'!$F$24,IF(AND(T956&gt;200000000,T956&lt;=1000000000),'[26]Data Base PAKAI (INPUT)'!$V$24,IF(AND(T956&gt;1000000000),'[26]Data Base PAKAI (INPUT)'!$Z$24)))</f>
        <v>1</v>
      </c>
      <c r="AE956" s="87">
        <f t="shared" si="213"/>
        <v>600000</v>
      </c>
      <c r="AF956" s="87">
        <f>IF(AND(T956&gt;1,T956&lt;=1000000000),'[26]Data Base PAKAI (INPUT)'!$E$25,IF(AND(T956&gt;1000000000,T956&lt;=5000000000),'[26]Data Base PAKAI (INPUT)'!$Y$25,IF(AND(T956&gt;5000000000,T956&lt;=10000000000),'[26]Data Base PAKAI (INPUT)'!$AG$25)))</f>
        <v>3</v>
      </c>
      <c r="AG956" s="87">
        <f>IF(AND(T956&gt;1,T956&lt;=100000000),'[26]Data Base PAKAI (INPUT)'!$F$25,IF(AND(T956&gt;100000000,T956&lt;=200000000),'[26]Data Base PAKAI (INPUT)'!$J$25,IF(AND(T956&gt;200000000,T956&lt;=250000000),'[26]Data Base PAKAI (INPUT)'!$N$25,IF(AND(T956&gt;250000000,T956&lt;=500000000),'[26]Data Base PAKAI (INPUT)'!$R$25,IF(AND(T956&gt;500000000,T956&lt;=1000000000),'[26]Data Base PAKAI (INPUT)'!$V$25,IF(AND(T956&gt;1000000000,T956&lt;=2500000000),'[26]Data Base PAKAI (INPUT)'!$Z$25,IF(AND(T956&gt;2500000000,T956&lt;=5000000000),'[26]Data Base PAKAI (INPUT)'!$AD$25,IF(AND(T956&gt;5000000000,T956&lt;=10000000000),'[26]Data Base PAKAI (INPUT)'!AH2468))))))))</f>
        <v>3</v>
      </c>
      <c r="AH956" s="87">
        <f t="shared" si="214"/>
        <v>1350000</v>
      </c>
      <c r="AI956" s="87">
        <f t="shared" si="215"/>
        <v>3000000</v>
      </c>
      <c r="AJ956" s="99">
        <f t="shared" si="216"/>
        <v>3000000</v>
      </c>
      <c r="AK956" s="57"/>
      <c r="AL956" s="57">
        <f t="shared" si="217"/>
        <v>66700000</v>
      </c>
    </row>
    <row r="957" spans="1:38" ht="43.5" thickBot="1" x14ac:dyDescent="0.3">
      <c r="A957" s="90"/>
      <c r="B957" s="90"/>
      <c r="C957" s="90"/>
      <c r="D957" s="90"/>
      <c r="E957" s="90"/>
      <c r="F957" s="90"/>
      <c r="G957" s="91"/>
      <c r="H957" s="91"/>
      <c r="I957" s="92"/>
      <c r="J957" s="151" t="s">
        <v>1412</v>
      </c>
      <c r="K957" s="92" t="s">
        <v>1703</v>
      </c>
      <c r="L957" s="92" t="e">
        <f>INDEX('[26]GELONDONGAN BM POKIR'!$D:$D,MATCH('KEGIATAN DBMSDA 2022'!K957,'[26]GELONDONGAN BM POKIR'!$D:$D,0))</f>
        <v>#N/A</v>
      </c>
      <c r="M957" s="92" t="str">
        <f t="shared" si="219"/>
        <v>Peningkatan Jalan Jalan setapak RT 004 RW 014, Kota Bekasi, Pondokgede, Jatiwaringin</v>
      </c>
      <c r="N957" s="92" t="e">
        <f>INDEX([26]!BARU_1[KELURAHAN],MATCH('KEGIATAN DBMSDA 2022'!K957,[26]!BARU_1[JUDUL],0))</f>
        <v>#REF!</v>
      </c>
      <c r="O957" s="93" t="s">
        <v>171</v>
      </c>
      <c r="P957" s="127" t="s">
        <v>1336</v>
      </c>
      <c r="Q957" s="94" t="e">
        <f>#REF!&amp;" "&amp;#REF!</f>
        <v>#REF!</v>
      </c>
      <c r="R957" s="95" t="s">
        <v>66</v>
      </c>
      <c r="S957" s="57"/>
      <c r="T957" s="57">
        <f t="shared" si="218"/>
        <v>200000000</v>
      </c>
      <c r="U957" s="96" t="str">
        <f t="shared" si="211"/>
        <v>PL</v>
      </c>
      <c r="V957" s="57">
        <v>200000000</v>
      </c>
      <c r="W957" s="128" t="s">
        <v>175</v>
      </c>
      <c r="X957" s="129" t="s">
        <v>162</v>
      </c>
      <c r="Y957" s="96" t="s">
        <v>139</v>
      </c>
      <c r="Z957" s="88">
        <v>1</v>
      </c>
      <c r="AA957" s="96"/>
      <c r="AB957" s="57">
        <f t="shared" si="212"/>
        <v>350000</v>
      </c>
      <c r="AC957" s="87">
        <f>IF(AND(T957&gt;1,T957&lt;=200000000),'[26]Data Base PAKAI (INPUT)'!$E$24,IF(AND(T957&gt;200000000),'[26]Data Base PAKAI (INPUT)'!$M$24))</f>
        <v>4</v>
      </c>
      <c r="AD957" s="87">
        <f>IF(AND(T957&gt;1,T957&lt;=200000000),'[26]Data Base PAKAI (INPUT)'!$F$24,IF(AND(T957&gt;200000000,T957&lt;=1000000000),'[26]Data Base PAKAI (INPUT)'!$V$24,IF(AND(T957&gt;1000000000),'[26]Data Base PAKAI (INPUT)'!$Z$24)))</f>
        <v>1</v>
      </c>
      <c r="AE957" s="87">
        <f t="shared" si="213"/>
        <v>600000</v>
      </c>
      <c r="AF957" s="87">
        <f>IF(AND(T957&gt;1,T957&lt;=1000000000),'[26]Data Base PAKAI (INPUT)'!$E$25,IF(AND(T957&gt;1000000000,T957&lt;=5000000000),'[26]Data Base PAKAI (INPUT)'!$Y$25,IF(AND(T957&gt;5000000000,T957&lt;=10000000000),'[26]Data Base PAKAI (INPUT)'!$AG$25)))</f>
        <v>3</v>
      </c>
      <c r="AG957" s="87">
        <f>IF(AND(T957&gt;1,T957&lt;=100000000),'[26]Data Base PAKAI (INPUT)'!$F$25,IF(AND(T957&gt;100000000,T957&lt;=200000000),'[26]Data Base PAKAI (INPUT)'!$J$25,IF(AND(T957&gt;200000000,T957&lt;=250000000),'[26]Data Base PAKAI (INPUT)'!$N$25,IF(AND(T957&gt;250000000,T957&lt;=500000000),'[26]Data Base PAKAI (INPUT)'!$R$25,IF(AND(T957&gt;500000000,T957&lt;=1000000000),'[26]Data Base PAKAI (INPUT)'!$V$25,IF(AND(T957&gt;1000000000,T957&lt;=2500000000),'[26]Data Base PAKAI (INPUT)'!$Z$25,IF(AND(T957&gt;2500000000,T957&lt;=5000000000),'[26]Data Base PAKAI (INPUT)'!$AD$25,IF(AND(T957&gt;5000000000,T957&lt;=10000000000),'[26]Data Base PAKAI (INPUT)'!AH2469))))))))</f>
        <v>4</v>
      </c>
      <c r="AH957" s="87">
        <f t="shared" si="214"/>
        <v>1800000</v>
      </c>
      <c r="AI957" s="87">
        <f t="shared" si="215"/>
        <v>8000000</v>
      </c>
      <c r="AJ957" s="99">
        <f t="shared" si="216"/>
        <v>8000000</v>
      </c>
      <c r="AK957" s="57"/>
      <c r="AL957" s="57">
        <f t="shared" si="217"/>
        <v>181250000</v>
      </c>
    </row>
    <row r="958" spans="1:38" ht="43.5" thickBot="1" x14ac:dyDescent="0.3">
      <c r="A958" s="90"/>
      <c r="B958" s="90"/>
      <c r="C958" s="90"/>
      <c r="D958" s="90"/>
      <c r="E958" s="90"/>
      <c r="F958" s="90"/>
      <c r="G958" s="91"/>
      <c r="H958" s="91"/>
      <c r="I958" s="92"/>
      <c r="J958" s="151" t="s">
        <v>1412</v>
      </c>
      <c r="K958" s="92" t="s">
        <v>1704</v>
      </c>
      <c r="L958" s="92" t="e">
        <f>INDEX('[26]GELONDONGAN BM POKIR'!$D:$D,MATCH('KEGIATAN DBMSDA 2022'!K958,'[26]GELONDONGAN BM POKIR'!$D:$D,0))</f>
        <v>#N/A</v>
      </c>
      <c r="M958" s="92" t="str">
        <f t="shared" si="219"/>
        <v>Peningkatan Jalan Gg. Mangga 3 RT 009 RW 002, Kota Bekasi, Pondokgede, Jatiwaringin</v>
      </c>
      <c r="N958" s="92" t="e">
        <f>INDEX([26]!BARU_1[KELURAHAN],MATCH('KEGIATAN DBMSDA 2022'!K958,[26]!BARU_1[JUDUL],0))</f>
        <v>#REF!</v>
      </c>
      <c r="O958" s="93" t="s">
        <v>171</v>
      </c>
      <c r="P958" s="127" t="s">
        <v>1705</v>
      </c>
      <c r="Q958" s="94" t="e">
        <f>#REF!&amp;" "&amp;#REF!</f>
        <v>#REF!</v>
      </c>
      <c r="R958" s="95" t="s">
        <v>66</v>
      </c>
      <c r="S958" s="57"/>
      <c r="T958" s="57">
        <f t="shared" si="218"/>
        <v>200000000</v>
      </c>
      <c r="U958" s="96" t="str">
        <f t="shared" si="211"/>
        <v>PL</v>
      </c>
      <c r="V958" s="57">
        <v>200000000</v>
      </c>
      <c r="W958" s="128" t="s">
        <v>175</v>
      </c>
      <c r="X958" s="129" t="s">
        <v>162</v>
      </c>
      <c r="Y958" s="96" t="s">
        <v>139</v>
      </c>
      <c r="Z958" s="88">
        <v>1</v>
      </c>
      <c r="AA958" s="96"/>
      <c r="AB958" s="57">
        <f t="shared" si="212"/>
        <v>350000</v>
      </c>
      <c r="AC958" s="87">
        <f>IF(AND(T958&gt;1,T958&lt;=200000000),'[26]Data Base PAKAI (INPUT)'!$E$24,IF(AND(T958&gt;200000000),'[26]Data Base PAKAI (INPUT)'!$M$24))</f>
        <v>4</v>
      </c>
      <c r="AD958" s="87">
        <f>IF(AND(T958&gt;1,T958&lt;=200000000),'[26]Data Base PAKAI (INPUT)'!$F$24,IF(AND(T958&gt;200000000,T958&lt;=1000000000),'[26]Data Base PAKAI (INPUT)'!$V$24,IF(AND(T958&gt;1000000000),'[26]Data Base PAKAI (INPUT)'!$Z$24)))</f>
        <v>1</v>
      </c>
      <c r="AE958" s="87">
        <f t="shared" si="213"/>
        <v>600000</v>
      </c>
      <c r="AF958" s="87">
        <f>IF(AND(T958&gt;1,T958&lt;=1000000000),'[26]Data Base PAKAI (INPUT)'!$E$25,IF(AND(T958&gt;1000000000,T958&lt;=5000000000),'[26]Data Base PAKAI (INPUT)'!$Y$25,IF(AND(T958&gt;5000000000,T958&lt;=10000000000),'[26]Data Base PAKAI (INPUT)'!$AG$25)))</f>
        <v>3</v>
      </c>
      <c r="AG958" s="87">
        <f>IF(AND(T958&gt;1,T958&lt;=100000000),'[26]Data Base PAKAI (INPUT)'!$F$25,IF(AND(T958&gt;100000000,T958&lt;=200000000),'[26]Data Base PAKAI (INPUT)'!$J$25,IF(AND(T958&gt;200000000,T958&lt;=250000000),'[26]Data Base PAKAI (INPUT)'!$N$25,IF(AND(T958&gt;250000000,T958&lt;=500000000),'[26]Data Base PAKAI (INPUT)'!$R$25,IF(AND(T958&gt;500000000,T958&lt;=1000000000),'[26]Data Base PAKAI (INPUT)'!$V$25,IF(AND(T958&gt;1000000000,T958&lt;=2500000000),'[26]Data Base PAKAI (INPUT)'!$Z$25,IF(AND(T958&gt;2500000000,T958&lt;=5000000000),'[26]Data Base PAKAI (INPUT)'!$AD$25,IF(AND(T958&gt;5000000000,T958&lt;=10000000000),'[26]Data Base PAKAI (INPUT)'!AH2470))))))))</f>
        <v>4</v>
      </c>
      <c r="AH958" s="87">
        <f t="shared" si="214"/>
        <v>1800000</v>
      </c>
      <c r="AI958" s="87">
        <f t="shared" si="215"/>
        <v>8000000</v>
      </c>
      <c r="AJ958" s="99">
        <f t="shared" si="216"/>
        <v>8000000</v>
      </c>
      <c r="AK958" s="57"/>
      <c r="AL958" s="57">
        <f t="shared" si="217"/>
        <v>181250000</v>
      </c>
    </row>
    <row r="959" spans="1:38" ht="43.5" thickBot="1" x14ac:dyDescent="0.3">
      <c r="A959" s="90"/>
      <c r="B959" s="90"/>
      <c r="C959" s="90"/>
      <c r="D959" s="90"/>
      <c r="E959" s="90"/>
      <c r="F959" s="90"/>
      <c r="G959" s="91"/>
      <c r="H959" s="91"/>
      <c r="I959" s="92"/>
      <c r="J959" s="151" t="s">
        <v>1412</v>
      </c>
      <c r="K959" s="92" t="s">
        <v>1706</v>
      </c>
      <c r="L959" s="92" t="e">
        <f>INDEX('[26]GELONDONGAN BM POKIR'!$D:$D,MATCH('KEGIATAN DBMSDA 2022'!K959,'[26]GELONDONGAN BM POKIR'!$D:$D,0))</f>
        <v>#N/A</v>
      </c>
      <c r="M959" s="92" t="str">
        <f t="shared" si="219"/>
        <v>Peningkatan Jalan Jalan lingkungan RT 010 RW 014, Kota Bekasi, Pondokgede, Jatiwaringin</v>
      </c>
      <c r="N959" s="92" t="e">
        <f>INDEX([26]!BARU_1[KELURAHAN],MATCH('KEGIATAN DBMSDA 2022'!K959,[26]!BARU_1[JUDUL],0))</f>
        <v>#REF!</v>
      </c>
      <c r="O959" s="93" t="s">
        <v>171</v>
      </c>
      <c r="P959" s="127" t="s">
        <v>1707</v>
      </c>
      <c r="Q959" s="94" t="e">
        <f>#REF!&amp;" "&amp;#REF!</f>
        <v>#REF!</v>
      </c>
      <c r="R959" s="95" t="s">
        <v>66</v>
      </c>
      <c r="S959" s="57"/>
      <c r="T959" s="57">
        <f t="shared" si="218"/>
        <v>150000000</v>
      </c>
      <c r="U959" s="96" t="str">
        <f t="shared" si="211"/>
        <v>PL</v>
      </c>
      <c r="V959" s="57">
        <v>150000000</v>
      </c>
      <c r="W959" s="128" t="s">
        <v>175</v>
      </c>
      <c r="X959" s="129" t="s">
        <v>162</v>
      </c>
      <c r="Y959" s="96" t="s">
        <v>139</v>
      </c>
      <c r="Z959" s="88">
        <v>1</v>
      </c>
      <c r="AA959" s="96"/>
      <c r="AB959" s="57">
        <f t="shared" si="212"/>
        <v>350000</v>
      </c>
      <c r="AC959" s="87">
        <f>IF(AND(T959&gt;1,T959&lt;=200000000),'[26]Data Base PAKAI (INPUT)'!$E$24,IF(AND(T959&gt;200000000),'[26]Data Base PAKAI (INPUT)'!$M$24))</f>
        <v>4</v>
      </c>
      <c r="AD959" s="87">
        <f>IF(AND(T959&gt;1,T959&lt;=200000000),'[26]Data Base PAKAI (INPUT)'!$F$24,IF(AND(T959&gt;200000000,T959&lt;=1000000000),'[26]Data Base PAKAI (INPUT)'!$V$24,IF(AND(T959&gt;1000000000),'[26]Data Base PAKAI (INPUT)'!$Z$24)))</f>
        <v>1</v>
      </c>
      <c r="AE959" s="87">
        <f t="shared" si="213"/>
        <v>600000</v>
      </c>
      <c r="AF959" s="87">
        <f>IF(AND(T959&gt;1,T959&lt;=1000000000),'[26]Data Base PAKAI (INPUT)'!$E$25,IF(AND(T959&gt;1000000000,T959&lt;=5000000000),'[26]Data Base PAKAI (INPUT)'!$Y$25,IF(AND(T959&gt;5000000000,T959&lt;=10000000000),'[26]Data Base PAKAI (INPUT)'!$AG$25)))</f>
        <v>3</v>
      </c>
      <c r="AG959" s="87">
        <f>IF(AND(T959&gt;1,T959&lt;=100000000),'[26]Data Base PAKAI (INPUT)'!$F$25,IF(AND(T959&gt;100000000,T959&lt;=200000000),'[26]Data Base PAKAI (INPUT)'!$J$25,IF(AND(T959&gt;200000000,T959&lt;=250000000),'[26]Data Base PAKAI (INPUT)'!$N$25,IF(AND(T959&gt;250000000,T959&lt;=500000000),'[26]Data Base PAKAI (INPUT)'!$R$25,IF(AND(T959&gt;500000000,T959&lt;=1000000000),'[26]Data Base PAKAI (INPUT)'!$V$25,IF(AND(T959&gt;1000000000,T959&lt;=2500000000),'[26]Data Base PAKAI (INPUT)'!$Z$25,IF(AND(T959&gt;2500000000,T959&lt;=5000000000),'[26]Data Base PAKAI (INPUT)'!$AD$25,IF(AND(T959&gt;5000000000,T959&lt;=10000000000),'[26]Data Base PAKAI (INPUT)'!AH2471))))))))</f>
        <v>4</v>
      </c>
      <c r="AH959" s="87">
        <f t="shared" si="214"/>
        <v>1800000</v>
      </c>
      <c r="AI959" s="87">
        <f t="shared" si="215"/>
        <v>6000000</v>
      </c>
      <c r="AJ959" s="99">
        <f t="shared" si="216"/>
        <v>6000000</v>
      </c>
      <c r="AK959" s="57"/>
      <c r="AL959" s="57">
        <f t="shared" si="217"/>
        <v>135250000</v>
      </c>
    </row>
    <row r="960" spans="1:38" ht="43.5" thickBot="1" x14ac:dyDescent="0.3">
      <c r="A960" s="90"/>
      <c r="B960" s="90"/>
      <c r="C960" s="90"/>
      <c r="D960" s="90"/>
      <c r="E960" s="90"/>
      <c r="F960" s="90"/>
      <c r="G960" s="91"/>
      <c r="H960" s="91"/>
      <c r="I960" s="92"/>
      <c r="J960" s="151" t="s">
        <v>1412</v>
      </c>
      <c r="K960" s="92" t="s">
        <v>1708</v>
      </c>
      <c r="L960" s="92" t="e">
        <f>INDEX('[26]GELONDONGAN BM POKIR'!$D:$D,MATCH('KEGIATAN DBMSDA 2022'!K960,'[26]GELONDONGAN BM POKIR'!$D:$D,0))</f>
        <v>#N/A</v>
      </c>
      <c r="M960" s="92" t="str">
        <f t="shared" si="219"/>
        <v>Peningkatan Jalan Jl. Raya PCI Timur RT 011 RW 012, Jatibening, Pondok Gede, Kota Bekasi</v>
      </c>
      <c r="N960" s="92" t="e">
        <f>INDEX([26]!BARU_1[KELURAHAN],MATCH('KEGIATAN DBMSDA 2022'!K960,[26]!BARU_1[JUDUL],0))</f>
        <v>#REF!</v>
      </c>
      <c r="O960" s="93" t="s">
        <v>171</v>
      </c>
      <c r="P960" s="127" t="s">
        <v>825</v>
      </c>
      <c r="Q960" s="94" t="e">
        <f>#REF!&amp;" "&amp;#REF!</f>
        <v>#REF!</v>
      </c>
      <c r="R960" s="95" t="s">
        <v>66</v>
      </c>
      <c r="S960" s="57"/>
      <c r="T960" s="57">
        <f t="shared" si="218"/>
        <v>250000000</v>
      </c>
      <c r="U960" s="96" t="str">
        <f t="shared" si="211"/>
        <v>LELANG</v>
      </c>
      <c r="V960" s="57">
        <v>250000000</v>
      </c>
      <c r="W960" s="128" t="s">
        <v>175</v>
      </c>
      <c r="X960" s="129" t="s">
        <v>162</v>
      </c>
      <c r="Y960" s="129" t="s">
        <v>139</v>
      </c>
      <c r="Z960" s="88">
        <v>1</v>
      </c>
      <c r="AA960" s="129"/>
      <c r="AB960" s="57">
        <f t="shared" si="212"/>
        <v>750000</v>
      </c>
      <c r="AC960" s="87">
        <f>IF(AND(T960&gt;1,T960&lt;=200000000),'[26]Data Base PAKAI (INPUT)'!$E$24,IF(AND(T960&gt;200000000),'[26]Data Base PAKAI (INPUT)'!$M$24))</f>
        <v>6</v>
      </c>
      <c r="AD960" s="87">
        <f>IF(AND(T960&gt;1,T960&lt;=200000000),'[26]Data Base PAKAI (INPUT)'!$F$24,IF(AND(T960&gt;200000000,T960&lt;=1000000000),'[26]Data Base PAKAI (INPUT)'!$V$24,IF(AND(T960&gt;1000000000),'[26]Data Base PAKAI (INPUT)'!$Z$24)))</f>
        <v>2</v>
      </c>
      <c r="AE960" s="87">
        <f t="shared" si="213"/>
        <v>1800000</v>
      </c>
      <c r="AF960" s="87">
        <f>IF(AND(T960&gt;1,T960&lt;=1000000000),'[26]Data Base PAKAI (INPUT)'!$E$25,IF(AND(T960&gt;1000000000,T960&lt;=5000000000),'[26]Data Base PAKAI (INPUT)'!$Y$25,IF(AND(T960&gt;5000000000,T960&lt;=10000000000),'[26]Data Base PAKAI (INPUT)'!$AG$25)))</f>
        <v>3</v>
      </c>
      <c r="AG960" s="87">
        <f>IF(AND(T960&gt;1,T960&lt;=100000000),'[26]Data Base PAKAI (INPUT)'!$F$25,IF(AND(T960&gt;100000000,T960&lt;=200000000),'[26]Data Base PAKAI (INPUT)'!$J$25,IF(AND(T960&gt;200000000,T960&lt;=250000000),'[26]Data Base PAKAI (INPUT)'!$N$25,IF(AND(T960&gt;250000000,T960&lt;=500000000),'[26]Data Base PAKAI (INPUT)'!$R$25,IF(AND(T960&gt;500000000,T960&lt;=1000000000),'[26]Data Base PAKAI (INPUT)'!$V$25,IF(AND(T960&gt;1000000000,T960&lt;=2500000000),'[26]Data Base PAKAI (INPUT)'!$Z$25,IF(AND(T960&gt;2500000000,T960&lt;=5000000000),'[26]Data Base PAKAI (INPUT)'!$AD$25,IF(AND(T960&gt;5000000000,T960&lt;=10000000000),'[26]Data Base PAKAI (INPUT)'!AH2472))))))))</f>
        <v>5</v>
      </c>
      <c r="AH960" s="87">
        <f t="shared" si="214"/>
        <v>2250000</v>
      </c>
      <c r="AI960" s="87">
        <f t="shared" si="215"/>
        <v>10000000</v>
      </c>
      <c r="AJ960" s="99">
        <f t="shared" si="216"/>
        <v>10000000</v>
      </c>
      <c r="AK960" s="57"/>
      <c r="AL960" s="57">
        <f t="shared" si="217"/>
        <v>225200000</v>
      </c>
    </row>
    <row r="961" spans="1:38" ht="43.5" thickBot="1" x14ac:dyDescent="0.3">
      <c r="A961" s="90"/>
      <c r="B961" s="90"/>
      <c r="C961" s="90"/>
      <c r="D961" s="90"/>
      <c r="E961" s="90"/>
      <c r="F961" s="90"/>
      <c r="G961" s="91"/>
      <c r="H961" s="91"/>
      <c r="I961" s="92"/>
      <c r="J961" s="151" t="s">
        <v>1412</v>
      </c>
      <c r="K961" s="92" t="s">
        <v>1709</v>
      </c>
      <c r="L961" s="92" t="e">
        <f>INDEX('[26]GELONDONGAN BM POKIR'!$D:$D,MATCH('KEGIATAN DBMSDA 2022'!K961,'[26]GELONDONGAN BM POKIR'!$D:$D,0))</f>
        <v>#N/A</v>
      </c>
      <c r="M961" s="92" t="str">
        <f t="shared" si="219"/>
        <v>Peningkatan Jalan Jl. Gamprit II RT 006 RW 014, Kota Bekasi, Pondokgede, Jatiwaringin</v>
      </c>
      <c r="N961" s="92" t="e">
        <f>INDEX([26]!BARU_1[KELURAHAN],MATCH('KEGIATAN DBMSDA 2022'!K961,[26]!BARU_1[JUDUL],0))</f>
        <v>#REF!</v>
      </c>
      <c r="O961" s="93" t="s">
        <v>171</v>
      </c>
      <c r="P961" s="127" t="s">
        <v>229</v>
      </c>
      <c r="Q961" s="94" t="e">
        <f>#REF!&amp;" "&amp;#REF!</f>
        <v>#REF!</v>
      </c>
      <c r="R961" s="95" t="s">
        <v>66</v>
      </c>
      <c r="S961" s="57"/>
      <c r="T961" s="57">
        <f t="shared" si="218"/>
        <v>200000000</v>
      </c>
      <c r="U961" s="96" t="str">
        <f t="shared" si="211"/>
        <v>PL</v>
      </c>
      <c r="V961" s="57">
        <v>200000000</v>
      </c>
      <c r="W961" s="128" t="s">
        <v>175</v>
      </c>
      <c r="X961" s="129" t="s">
        <v>162</v>
      </c>
      <c r="Y961" s="96" t="s">
        <v>139</v>
      </c>
      <c r="Z961" s="88">
        <v>1</v>
      </c>
      <c r="AA961" s="96"/>
      <c r="AB961" s="57">
        <f t="shared" si="212"/>
        <v>350000</v>
      </c>
      <c r="AC961" s="87">
        <f>IF(AND(T961&gt;1,T961&lt;=200000000),'[26]Data Base PAKAI (INPUT)'!$E$24,IF(AND(T961&gt;200000000),'[26]Data Base PAKAI (INPUT)'!$M$24))</f>
        <v>4</v>
      </c>
      <c r="AD961" s="87">
        <f>IF(AND(T961&gt;1,T961&lt;=200000000),'[26]Data Base PAKAI (INPUT)'!$F$24,IF(AND(T961&gt;200000000,T961&lt;=1000000000),'[26]Data Base PAKAI (INPUT)'!$V$24,IF(AND(T961&gt;1000000000),'[26]Data Base PAKAI (INPUT)'!$Z$24)))</f>
        <v>1</v>
      </c>
      <c r="AE961" s="87">
        <f t="shared" si="213"/>
        <v>600000</v>
      </c>
      <c r="AF961" s="87">
        <f>IF(AND(T961&gt;1,T961&lt;=1000000000),'[26]Data Base PAKAI (INPUT)'!$E$25,IF(AND(T961&gt;1000000000,T961&lt;=5000000000),'[26]Data Base PAKAI (INPUT)'!$Y$25,IF(AND(T961&gt;5000000000,T961&lt;=10000000000),'[26]Data Base PAKAI (INPUT)'!$AG$25)))</f>
        <v>3</v>
      </c>
      <c r="AG961" s="87">
        <f>IF(AND(T961&gt;1,T961&lt;=100000000),'[26]Data Base PAKAI (INPUT)'!$F$25,IF(AND(T961&gt;100000000,T961&lt;=200000000),'[26]Data Base PAKAI (INPUT)'!$J$25,IF(AND(T961&gt;200000000,T961&lt;=250000000),'[26]Data Base PAKAI (INPUT)'!$N$25,IF(AND(T961&gt;250000000,T961&lt;=500000000),'[26]Data Base PAKAI (INPUT)'!$R$25,IF(AND(T961&gt;500000000,T961&lt;=1000000000),'[26]Data Base PAKAI (INPUT)'!$V$25,IF(AND(T961&gt;1000000000,T961&lt;=2500000000),'[26]Data Base PAKAI (INPUT)'!$Z$25,IF(AND(T961&gt;2500000000,T961&lt;=5000000000),'[26]Data Base PAKAI (INPUT)'!$AD$25,IF(AND(T961&gt;5000000000,T961&lt;=10000000000),'[26]Data Base PAKAI (INPUT)'!AH2473))))))))</f>
        <v>4</v>
      </c>
      <c r="AH961" s="87">
        <f t="shared" si="214"/>
        <v>1800000</v>
      </c>
      <c r="AI961" s="87">
        <f t="shared" si="215"/>
        <v>8000000</v>
      </c>
      <c r="AJ961" s="99">
        <f t="shared" si="216"/>
        <v>8000000</v>
      </c>
      <c r="AK961" s="57"/>
      <c r="AL961" s="57">
        <f t="shared" si="217"/>
        <v>181250000</v>
      </c>
    </row>
    <row r="962" spans="1:38" ht="43.5" thickBot="1" x14ac:dyDescent="0.3">
      <c r="A962" s="90"/>
      <c r="B962" s="90"/>
      <c r="C962" s="90"/>
      <c r="D962" s="90"/>
      <c r="E962" s="90"/>
      <c r="F962" s="90"/>
      <c r="G962" s="91"/>
      <c r="H962" s="91"/>
      <c r="I962" s="92"/>
      <c r="J962" s="151" t="s">
        <v>1412</v>
      </c>
      <c r="K962" s="92" t="s">
        <v>1710</v>
      </c>
      <c r="L962" s="92" t="e">
        <f>INDEX('[26]GELONDONGAN BM POKIR'!$D:$D,MATCH('KEGIATAN DBMSDA 2022'!K962,'[26]GELONDONGAN BM POKIR'!$D:$D,0))</f>
        <v>#N/A</v>
      </c>
      <c r="M962" s="92" t="str">
        <f t="shared" si="219"/>
        <v>Peningkatan Jalan Jl. Gamprit III RT 001 RW 014, Kota Bekasi, Pondokgede, Jatiwaringin</v>
      </c>
      <c r="N962" s="92" t="e">
        <f>INDEX([26]!BARU_1[KELURAHAN],MATCH('KEGIATAN DBMSDA 2022'!K962,[26]!BARU_1[JUDUL],0))</f>
        <v>#REF!</v>
      </c>
      <c r="O962" s="93" t="s">
        <v>171</v>
      </c>
      <c r="P962" s="127" t="s">
        <v>1392</v>
      </c>
      <c r="Q962" s="94" t="e">
        <f>#REF!&amp;" "&amp;#REF!</f>
        <v>#REF!</v>
      </c>
      <c r="R962" s="95" t="s">
        <v>66</v>
      </c>
      <c r="S962" s="57"/>
      <c r="T962" s="57">
        <f t="shared" si="218"/>
        <v>160000000</v>
      </c>
      <c r="U962" s="96" t="str">
        <f t="shared" si="211"/>
        <v>PL</v>
      </c>
      <c r="V962" s="57">
        <v>160000000</v>
      </c>
      <c r="W962" s="128" t="s">
        <v>175</v>
      </c>
      <c r="X962" s="129" t="s">
        <v>162</v>
      </c>
      <c r="Y962" s="96" t="s">
        <v>139</v>
      </c>
      <c r="Z962" s="88">
        <v>1</v>
      </c>
      <c r="AA962" s="96"/>
      <c r="AB962" s="57">
        <f t="shared" si="212"/>
        <v>350000</v>
      </c>
      <c r="AC962" s="87">
        <f>IF(AND(T962&gt;1,T962&lt;=200000000),'[26]Data Base PAKAI (INPUT)'!$E$24,IF(AND(T962&gt;200000000),'[26]Data Base PAKAI (INPUT)'!$M$24))</f>
        <v>4</v>
      </c>
      <c r="AD962" s="87">
        <f>IF(AND(T962&gt;1,T962&lt;=200000000),'[26]Data Base PAKAI (INPUT)'!$F$24,IF(AND(T962&gt;200000000,T962&lt;=1000000000),'[26]Data Base PAKAI (INPUT)'!$V$24,IF(AND(T962&gt;1000000000),'[26]Data Base PAKAI (INPUT)'!$Z$24)))</f>
        <v>1</v>
      </c>
      <c r="AE962" s="87">
        <f t="shared" si="213"/>
        <v>600000</v>
      </c>
      <c r="AF962" s="87">
        <f>IF(AND(T962&gt;1,T962&lt;=1000000000),'[26]Data Base PAKAI (INPUT)'!$E$25,IF(AND(T962&gt;1000000000,T962&lt;=5000000000),'[26]Data Base PAKAI (INPUT)'!$Y$25,IF(AND(T962&gt;5000000000,T962&lt;=10000000000),'[26]Data Base PAKAI (INPUT)'!$AG$25)))</f>
        <v>3</v>
      </c>
      <c r="AG962" s="87">
        <f>IF(AND(T962&gt;1,T962&lt;=100000000),'[26]Data Base PAKAI (INPUT)'!$F$25,IF(AND(T962&gt;100000000,T962&lt;=200000000),'[26]Data Base PAKAI (INPUT)'!$J$25,IF(AND(T962&gt;200000000,T962&lt;=250000000),'[26]Data Base PAKAI (INPUT)'!$N$25,IF(AND(T962&gt;250000000,T962&lt;=500000000),'[26]Data Base PAKAI (INPUT)'!$R$25,IF(AND(T962&gt;500000000,T962&lt;=1000000000),'[26]Data Base PAKAI (INPUT)'!$V$25,IF(AND(T962&gt;1000000000,T962&lt;=2500000000),'[26]Data Base PAKAI (INPUT)'!$Z$25,IF(AND(T962&gt;2500000000,T962&lt;=5000000000),'[26]Data Base PAKAI (INPUT)'!$AD$25,IF(AND(T962&gt;5000000000,T962&lt;=10000000000),'[26]Data Base PAKAI (INPUT)'!AH2474))))))))</f>
        <v>4</v>
      </c>
      <c r="AH962" s="87">
        <f t="shared" si="214"/>
        <v>1800000</v>
      </c>
      <c r="AI962" s="87">
        <f t="shared" si="215"/>
        <v>6400000</v>
      </c>
      <c r="AJ962" s="99">
        <f t="shared" si="216"/>
        <v>6400000</v>
      </c>
      <c r="AK962" s="57"/>
      <c r="AL962" s="57">
        <f t="shared" si="217"/>
        <v>144450000</v>
      </c>
    </row>
    <row r="963" spans="1:38" ht="43.5" thickBot="1" x14ac:dyDescent="0.3">
      <c r="A963" s="90"/>
      <c r="B963" s="90"/>
      <c r="C963" s="90"/>
      <c r="D963" s="90"/>
      <c r="E963" s="90"/>
      <c r="F963" s="90"/>
      <c r="G963" s="91"/>
      <c r="H963" s="91"/>
      <c r="I963" s="92"/>
      <c r="J963" s="151" t="s">
        <v>1412</v>
      </c>
      <c r="K963" s="92" t="s">
        <v>1711</v>
      </c>
      <c r="L963" s="92" t="e">
        <f>INDEX('[26]GELONDONGAN BM POKIR'!$D:$D,MATCH('KEGIATAN DBMSDA 2022'!K963,'[26]GELONDONGAN BM POKIR'!$D:$D,0))</f>
        <v>#N/A</v>
      </c>
      <c r="M963" s="92" t="str">
        <f t="shared" si="219"/>
        <v>Peningkatan Jalan Jl. Kaswari Raya RW 007, Kota Bekasi, Pondokgede, Jaticempaka</v>
      </c>
      <c r="N963" s="92" t="e">
        <f>INDEX([26]!BARU_1[KELURAHAN],MATCH('KEGIATAN DBMSDA 2022'!K963,[26]!BARU_1[JUDUL],0))</f>
        <v>#REF!</v>
      </c>
      <c r="O963" s="93" t="s">
        <v>171</v>
      </c>
      <c r="P963" s="127" t="s">
        <v>396</v>
      </c>
      <c r="Q963" s="94" t="e">
        <f>#REF!&amp;" "&amp;#REF!</f>
        <v>#REF!</v>
      </c>
      <c r="R963" s="95" t="s">
        <v>66</v>
      </c>
      <c r="S963" s="57"/>
      <c r="T963" s="57">
        <f t="shared" si="218"/>
        <v>200000000</v>
      </c>
      <c r="U963" s="96" t="str">
        <f t="shared" si="211"/>
        <v>PL</v>
      </c>
      <c r="V963" s="57">
        <v>200000000</v>
      </c>
      <c r="W963" s="128" t="s">
        <v>175</v>
      </c>
      <c r="X963" s="129" t="s">
        <v>162</v>
      </c>
      <c r="Y963" s="96" t="s">
        <v>139</v>
      </c>
      <c r="Z963" s="88">
        <v>1</v>
      </c>
      <c r="AA963" s="96"/>
      <c r="AB963" s="57">
        <f t="shared" si="212"/>
        <v>350000</v>
      </c>
      <c r="AC963" s="87">
        <f>IF(AND(T963&gt;1,T963&lt;=200000000),'[26]Data Base PAKAI (INPUT)'!$E$24,IF(AND(T963&gt;200000000),'[26]Data Base PAKAI (INPUT)'!$M$24))</f>
        <v>4</v>
      </c>
      <c r="AD963" s="87">
        <f>IF(AND(T963&gt;1,T963&lt;=200000000),'[26]Data Base PAKAI (INPUT)'!$F$24,IF(AND(T963&gt;200000000,T963&lt;=1000000000),'[26]Data Base PAKAI (INPUT)'!$V$24,IF(AND(T963&gt;1000000000),'[26]Data Base PAKAI (INPUT)'!$Z$24)))</f>
        <v>1</v>
      </c>
      <c r="AE963" s="87">
        <f t="shared" si="213"/>
        <v>600000</v>
      </c>
      <c r="AF963" s="87">
        <f>IF(AND(T963&gt;1,T963&lt;=1000000000),'[26]Data Base PAKAI (INPUT)'!$E$25,IF(AND(T963&gt;1000000000,T963&lt;=5000000000),'[26]Data Base PAKAI (INPUT)'!$Y$25,IF(AND(T963&gt;5000000000,T963&lt;=10000000000),'[26]Data Base PAKAI (INPUT)'!$AG$25)))</f>
        <v>3</v>
      </c>
      <c r="AG963" s="87">
        <f>IF(AND(T963&gt;1,T963&lt;=100000000),'[26]Data Base PAKAI (INPUT)'!$F$25,IF(AND(T963&gt;100000000,T963&lt;=200000000),'[26]Data Base PAKAI (INPUT)'!$J$25,IF(AND(T963&gt;200000000,T963&lt;=250000000),'[26]Data Base PAKAI (INPUT)'!$N$25,IF(AND(T963&gt;250000000,T963&lt;=500000000),'[26]Data Base PAKAI (INPUT)'!$R$25,IF(AND(T963&gt;500000000,T963&lt;=1000000000),'[26]Data Base PAKAI (INPUT)'!$V$25,IF(AND(T963&gt;1000000000,T963&lt;=2500000000),'[26]Data Base PAKAI (INPUT)'!$Z$25,IF(AND(T963&gt;2500000000,T963&lt;=5000000000),'[26]Data Base PAKAI (INPUT)'!$AD$25,IF(AND(T963&gt;5000000000,T963&lt;=10000000000),'[26]Data Base PAKAI (INPUT)'!AH2475))))))))</f>
        <v>4</v>
      </c>
      <c r="AH963" s="87">
        <f t="shared" si="214"/>
        <v>1800000</v>
      </c>
      <c r="AI963" s="87">
        <f t="shared" si="215"/>
        <v>8000000</v>
      </c>
      <c r="AJ963" s="99">
        <f t="shared" si="216"/>
        <v>8000000</v>
      </c>
      <c r="AK963" s="57"/>
      <c r="AL963" s="57">
        <f t="shared" si="217"/>
        <v>181250000</v>
      </c>
    </row>
    <row r="964" spans="1:38" ht="43.5" thickBot="1" x14ac:dyDescent="0.3">
      <c r="A964" s="90"/>
      <c r="B964" s="90"/>
      <c r="C964" s="90"/>
      <c r="D964" s="90"/>
      <c r="E964" s="90"/>
      <c r="F964" s="90"/>
      <c r="G964" s="91"/>
      <c r="H964" s="91"/>
      <c r="I964" s="92"/>
      <c r="J964" s="151" t="s">
        <v>1412</v>
      </c>
      <c r="K964" s="92" t="s">
        <v>1712</v>
      </c>
      <c r="L964" s="92" t="e">
        <f>INDEX('[26]GELONDONGAN BM POKIR'!$D:$D,MATCH('KEGIATAN DBMSDA 2022'!K964,'[26]GELONDONGAN BM POKIR'!$D:$D,0))</f>
        <v>#N/A</v>
      </c>
      <c r="M964" s="92" t="str">
        <f t="shared" si="219"/>
        <v>Peningkatan Jalan Jl. Masjid Darul Hikam RW 004, Kota Bekasi, Pondokgede, Jaticempaka</v>
      </c>
      <c r="N964" s="92" t="e">
        <f>INDEX([26]!BARU_1[KELURAHAN],MATCH('KEGIATAN DBMSDA 2022'!K964,[26]!BARU_1[JUDUL],0))</f>
        <v>#REF!</v>
      </c>
      <c r="O964" s="93" t="s">
        <v>171</v>
      </c>
      <c r="P964" s="127" t="s">
        <v>889</v>
      </c>
      <c r="Q964" s="94" t="e">
        <f>#REF!&amp;" "&amp;#REF!</f>
        <v>#REF!</v>
      </c>
      <c r="R964" s="95" t="s">
        <v>66</v>
      </c>
      <c r="S964" s="57"/>
      <c r="T964" s="57">
        <f t="shared" si="218"/>
        <v>200000000</v>
      </c>
      <c r="U964" s="96" t="str">
        <f t="shared" si="211"/>
        <v>PL</v>
      </c>
      <c r="V964" s="57">
        <v>200000000</v>
      </c>
      <c r="W964" s="128" t="s">
        <v>175</v>
      </c>
      <c r="X964" s="129" t="s">
        <v>162</v>
      </c>
      <c r="Y964" s="96" t="s">
        <v>139</v>
      </c>
      <c r="Z964" s="88">
        <v>1</v>
      </c>
      <c r="AA964" s="96"/>
      <c r="AB964" s="57">
        <f t="shared" si="212"/>
        <v>350000</v>
      </c>
      <c r="AC964" s="87">
        <f>IF(AND(T964&gt;1,T964&lt;=200000000),'[26]Data Base PAKAI (INPUT)'!$E$24,IF(AND(T964&gt;200000000),'[26]Data Base PAKAI (INPUT)'!$M$24))</f>
        <v>4</v>
      </c>
      <c r="AD964" s="87">
        <f>IF(AND(T964&gt;1,T964&lt;=200000000),'[26]Data Base PAKAI (INPUT)'!$F$24,IF(AND(T964&gt;200000000,T964&lt;=1000000000),'[26]Data Base PAKAI (INPUT)'!$V$24,IF(AND(T964&gt;1000000000),'[26]Data Base PAKAI (INPUT)'!$Z$24)))</f>
        <v>1</v>
      </c>
      <c r="AE964" s="87">
        <f t="shared" si="213"/>
        <v>600000</v>
      </c>
      <c r="AF964" s="87">
        <f>IF(AND(T964&gt;1,T964&lt;=1000000000),'[26]Data Base PAKAI (INPUT)'!$E$25,IF(AND(T964&gt;1000000000,T964&lt;=5000000000),'[26]Data Base PAKAI (INPUT)'!$Y$25,IF(AND(T964&gt;5000000000,T964&lt;=10000000000),'[26]Data Base PAKAI (INPUT)'!$AG$25)))</f>
        <v>3</v>
      </c>
      <c r="AG964" s="87">
        <f>IF(AND(T964&gt;1,T964&lt;=100000000),'[26]Data Base PAKAI (INPUT)'!$F$25,IF(AND(T964&gt;100000000,T964&lt;=200000000),'[26]Data Base PAKAI (INPUT)'!$J$25,IF(AND(T964&gt;200000000,T964&lt;=250000000),'[26]Data Base PAKAI (INPUT)'!$N$25,IF(AND(T964&gt;250000000,T964&lt;=500000000),'[26]Data Base PAKAI (INPUT)'!$R$25,IF(AND(T964&gt;500000000,T964&lt;=1000000000),'[26]Data Base PAKAI (INPUT)'!$V$25,IF(AND(T964&gt;1000000000,T964&lt;=2500000000),'[26]Data Base PAKAI (INPUT)'!$Z$25,IF(AND(T964&gt;2500000000,T964&lt;=5000000000),'[26]Data Base PAKAI (INPUT)'!$AD$25,IF(AND(T964&gt;5000000000,T964&lt;=10000000000),'[26]Data Base PAKAI (INPUT)'!AH2476))))))))</f>
        <v>4</v>
      </c>
      <c r="AH964" s="87">
        <f t="shared" si="214"/>
        <v>1800000</v>
      </c>
      <c r="AI964" s="87">
        <f t="shared" si="215"/>
        <v>8000000</v>
      </c>
      <c r="AJ964" s="99">
        <f t="shared" si="216"/>
        <v>8000000</v>
      </c>
      <c r="AK964" s="57"/>
      <c r="AL964" s="57">
        <f t="shared" si="217"/>
        <v>181250000</v>
      </c>
    </row>
    <row r="965" spans="1:38" ht="43.5" thickBot="1" x14ac:dyDescent="0.3">
      <c r="A965" s="90"/>
      <c r="B965" s="90"/>
      <c r="C965" s="90"/>
      <c r="D965" s="90"/>
      <c r="E965" s="90"/>
      <c r="F965" s="90"/>
      <c r="G965" s="91"/>
      <c r="H965" s="91"/>
      <c r="I965" s="92"/>
      <c r="J965" s="151" t="s">
        <v>1412</v>
      </c>
      <c r="K965" s="92" t="s">
        <v>1713</v>
      </c>
      <c r="L965" s="92" t="e">
        <f>INDEX('[26]GELONDONGAN BM POKIR'!$D:$D,MATCH('KEGIATAN DBMSDA 2022'!K965,'[26]GELONDONGAN BM POKIR'!$D:$D,0))</f>
        <v>#N/A</v>
      </c>
      <c r="M965" s="92" t="str">
        <f t="shared" si="219"/>
        <v>Peningkatan Jalan Jl. Jatiroto RT 010 RW 010, Kota Bekasi, Pondokgede, Jaticempaka</v>
      </c>
      <c r="N965" s="92" t="e">
        <f>INDEX([26]!BARU_1[KELURAHAN],MATCH('KEGIATAN DBMSDA 2022'!K965,[26]!BARU_1[JUDUL],0))</f>
        <v>#REF!</v>
      </c>
      <c r="O965" s="93" t="s">
        <v>171</v>
      </c>
      <c r="P965" s="127" t="s">
        <v>396</v>
      </c>
      <c r="Q965" s="94" t="e">
        <f>#REF!&amp;" "&amp;#REF!</f>
        <v>#REF!</v>
      </c>
      <c r="R965" s="95" t="s">
        <v>66</v>
      </c>
      <c r="S965" s="57"/>
      <c r="T965" s="57">
        <f t="shared" si="218"/>
        <v>200000000</v>
      </c>
      <c r="U965" s="96" t="str">
        <f t="shared" si="211"/>
        <v>PL</v>
      </c>
      <c r="V965" s="57">
        <v>200000000</v>
      </c>
      <c r="W965" s="128" t="s">
        <v>175</v>
      </c>
      <c r="X965" s="129" t="s">
        <v>162</v>
      </c>
      <c r="Y965" s="96" t="s">
        <v>139</v>
      </c>
      <c r="Z965" s="88">
        <v>1</v>
      </c>
      <c r="AA965" s="96"/>
      <c r="AB965" s="57">
        <f t="shared" si="212"/>
        <v>350000</v>
      </c>
      <c r="AC965" s="87">
        <f>IF(AND(T965&gt;1,T965&lt;=200000000),'[26]Data Base PAKAI (INPUT)'!$E$24,IF(AND(T965&gt;200000000),'[26]Data Base PAKAI (INPUT)'!$M$24))</f>
        <v>4</v>
      </c>
      <c r="AD965" s="87">
        <f>IF(AND(T965&gt;1,T965&lt;=200000000),'[26]Data Base PAKAI (INPUT)'!$F$24,IF(AND(T965&gt;200000000,T965&lt;=1000000000),'[26]Data Base PAKAI (INPUT)'!$V$24,IF(AND(T965&gt;1000000000),'[26]Data Base PAKAI (INPUT)'!$Z$24)))</f>
        <v>1</v>
      </c>
      <c r="AE965" s="87">
        <f t="shared" si="213"/>
        <v>600000</v>
      </c>
      <c r="AF965" s="87">
        <f>IF(AND(T965&gt;1,T965&lt;=1000000000),'[26]Data Base PAKAI (INPUT)'!$E$25,IF(AND(T965&gt;1000000000,T965&lt;=5000000000),'[26]Data Base PAKAI (INPUT)'!$Y$25,IF(AND(T965&gt;5000000000,T965&lt;=10000000000),'[26]Data Base PAKAI (INPUT)'!$AG$25)))</f>
        <v>3</v>
      </c>
      <c r="AG965" s="87">
        <f>IF(AND(T965&gt;1,T965&lt;=100000000),'[26]Data Base PAKAI (INPUT)'!$F$25,IF(AND(T965&gt;100000000,T965&lt;=200000000),'[26]Data Base PAKAI (INPUT)'!$J$25,IF(AND(T965&gt;200000000,T965&lt;=250000000),'[26]Data Base PAKAI (INPUT)'!$N$25,IF(AND(T965&gt;250000000,T965&lt;=500000000),'[26]Data Base PAKAI (INPUT)'!$R$25,IF(AND(T965&gt;500000000,T965&lt;=1000000000),'[26]Data Base PAKAI (INPUT)'!$V$25,IF(AND(T965&gt;1000000000,T965&lt;=2500000000),'[26]Data Base PAKAI (INPUT)'!$Z$25,IF(AND(T965&gt;2500000000,T965&lt;=5000000000),'[26]Data Base PAKAI (INPUT)'!$AD$25,IF(AND(T965&gt;5000000000,T965&lt;=10000000000),'[26]Data Base PAKAI (INPUT)'!AH2477))))))))</f>
        <v>4</v>
      </c>
      <c r="AH965" s="87">
        <f t="shared" si="214"/>
        <v>1800000</v>
      </c>
      <c r="AI965" s="87">
        <f t="shared" si="215"/>
        <v>8000000</v>
      </c>
      <c r="AJ965" s="99">
        <f t="shared" si="216"/>
        <v>8000000</v>
      </c>
      <c r="AK965" s="57"/>
      <c r="AL965" s="57">
        <f t="shared" si="217"/>
        <v>181250000</v>
      </c>
    </row>
    <row r="966" spans="1:38" ht="43.5" thickBot="1" x14ac:dyDescent="0.3">
      <c r="A966" s="90"/>
      <c r="B966" s="90"/>
      <c r="C966" s="90"/>
      <c r="D966" s="90"/>
      <c r="E966" s="90"/>
      <c r="F966" s="90"/>
      <c r="G966" s="91"/>
      <c r="H966" s="91"/>
      <c r="I966" s="92"/>
      <c r="J966" s="151" t="s">
        <v>1412</v>
      </c>
      <c r="K966" s="92" t="s">
        <v>1714</v>
      </c>
      <c r="L966" s="92" t="e">
        <f>INDEX('[26]GELONDONGAN BM POKIR'!$D:$D,MATCH('KEGIATAN DBMSDA 2022'!K966,'[26]GELONDONGAN BM POKIR'!$D:$D,0))</f>
        <v>#N/A</v>
      </c>
      <c r="M966" s="92" t="str">
        <f t="shared" si="219"/>
        <v>Peningkatan Jalan Jl. Kaswari I RW 001, Kota Bekasi, Jaticempaka</v>
      </c>
      <c r="N966" s="92" t="e">
        <f>INDEX([26]!BARU_1[KELURAHAN],MATCH('KEGIATAN DBMSDA 2022'!K966,[26]!BARU_1[JUDUL],0))</f>
        <v>#REF!</v>
      </c>
      <c r="O966" s="93" t="s">
        <v>171</v>
      </c>
      <c r="P966" s="127" t="s">
        <v>1336</v>
      </c>
      <c r="Q966" s="94" t="e">
        <f>#REF!&amp;" "&amp;#REF!</f>
        <v>#REF!</v>
      </c>
      <c r="R966" s="95" t="s">
        <v>66</v>
      </c>
      <c r="S966" s="57"/>
      <c r="T966" s="57">
        <f t="shared" si="218"/>
        <v>200000000</v>
      </c>
      <c r="U966" s="96" t="str">
        <f t="shared" si="211"/>
        <v>PL</v>
      </c>
      <c r="V966" s="57">
        <v>200000000</v>
      </c>
      <c r="W966" s="128" t="s">
        <v>175</v>
      </c>
      <c r="X966" s="129" t="s">
        <v>162</v>
      </c>
      <c r="Y966" s="96" t="s">
        <v>139</v>
      </c>
      <c r="Z966" s="88">
        <v>1</v>
      </c>
      <c r="AA966" s="96"/>
      <c r="AB966" s="57">
        <f t="shared" si="212"/>
        <v>350000</v>
      </c>
      <c r="AC966" s="87">
        <f>IF(AND(T966&gt;1,T966&lt;=200000000),'[26]Data Base PAKAI (INPUT)'!$E$24,IF(AND(T966&gt;200000000),'[26]Data Base PAKAI (INPUT)'!$M$24))</f>
        <v>4</v>
      </c>
      <c r="AD966" s="87">
        <f>IF(AND(T966&gt;1,T966&lt;=200000000),'[26]Data Base PAKAI (INPUT)'!$F$24,IF(AND(T966&gt;200000000,T966&lt;=1000000000),'[26]Data Base PAKAI (INPUT)'!$V$24,IF(AND(T966&gt;1000000000),'[26]Data Base PAKAI (INPUT)'!$Z$24)))</f>
        <v>1</v>
      </c>
      <c r="AE966" s="87">
        <f t="shared" si="213"/>
        <v>600000</v>
      </c>
      <c r="AF966" s="87">
        <f>IF(AND(T966&gt;1,T966&lt;=1000000000),'[26]Data Base PAKAI (INPUT)'!$E$25,IF(AND(T966&gt;1000000000,T966&lt;=5000000000),'[26]Data Base PAKAI (INPUT)'!$Y$25,IF(AND(T966&gt;5000000000,T966&lt;=10000000000),'[26]Data Base PAKAI (INPUT)'!$AG$25)))</f>
        <v>3</v>
      </c>
      <c r="AG966" s="87">
        <f>IF(AND(T966&gt;1,T966&lt;=100000000),'[26]Data Base PAKAI (INPUT)'!$F$25,IF(AND(T966&gt;100000000,T966&lt;=200000000),'[26]Data Base PAKAI (INPUT)'!$J$25,IF(AND(T966&gt;200000000,T966&lt;=250000000),'[26]Data Base PAKAI (INPUT)'!$N$25,IF(AND(T966&gt;250000000,T966&lt;=500000000),'[26]Data Base PAKAI (INPUT)'!$R$25,IF(AND(T966&gt;500000000,T966&lt;=1000000000),'[26]Data Base PAKAI (INPUT)'!$V$25,IF(AND(T966&gt;1000000000,T966&lt;=2500000000),'[26]Data Base PAKAI (INPUT)'!$Z$25,IF(AND(T966&gt;2500000000,T966&lt;=5000000000),'[26]Data Base PAKAI (INPUT)'!$AD$25,IF(AND(T966&gt;5000000000,T966&lt;=10000000000),'[26]Data Base PAKAI (INPUT)'!AH2478))))))))</f>
        <v>4</v>
      </c>
      <c r="AH966" s="87">
        <f t="shared" si="214"/>
        <v>1800000</v>
      </c>
      <c r="AI966" s="87">
        <f t="shared" si="215"/>
        <v>8000000</v>
      </c>
      <c r="AJ966" s="99">
        <f t="shared" si="216"/>
        <v>8000000</v>
      </c>
      <c r="AK966" s="57"/>
      <c r="AL966" s="57">
        <f t="shared" si="217"/>
        <v>181250000</v>
      </c>
    </row>
    <row r="967" spans="1:38" ht="43.5" thickBot="1" x14ac:dyDescent="0.3">
      <c r="A967" s="90"/>
      <c r="B967" s="90"/>
      <c r="C967" s="90"/>
      <c r="D967" s="90"/>
      <c r="E967" s="90"/>
      <c r="F967" s="90"/>
      <c r="G967" s="91"/>
      <c r="H967" s="91"/>
      <c r="I967" s="92"/>
      <c r="J967" s="151" t="s">
        <v>1412</v>
      </c>
      <c r="K967" s="92" t="s">
        <v>1715</v>
      </c>
      <c r="L967" s="92" t="e">
        <f>INDEX('[26]GELONDONGAN BM POKIR'!$D:$D,MATCH('KEGIATAN DBMSDA 2022'!K967,'[26]GELONDONGAN BM POKIR'!$D:$D,0))</f>
        <v>#N/A</v>
      </c>
      <c r="M967" s="92" t="str">
        <f t="shared" si="219"/>
        <v>Peningkatan Jalan Jl. Kaswari III RW 007, Kota Bekasi, Pondokgede, Jaticempaka</v>
      </c>
      <c r="N967" s="92" t="e">
        <f>INDEX([26]!BARU_1[KELURAHAN],MATCH('KEGIATAN DBMSDA 2022'!K967,[26]!BARU_1[JUDUL],0))</f>
        <v>#REF!</v>
      </c>
      <c r="O967" s="93" t="s">
        <v>171</v>
      </c>
      <c r="P967" s="127" t="s">
        <v>479</v>
      </c>
      <c r="Q967" s="94" t="e">
        <f>#REF!&amp;" "&amp;#REF!</f>
        <v>#REF!</v>
      </c>
      <c r="R967" s="95" t="s">
        <v>66</v>
      </c>
      <c r="S967" s="57"/>
      <c r="T967" s="57">
        <f t="shared" si="218"/>
        <v>150000000</v>
      </c>
      <c r="U967" s="96" t="str">
        <f t="shared" si="211"/>
        <v>PL</v>
      </c>
      <c r="V967" s="57">
        <v>150000000</v>
      </c>
      <c r="W967" s="128" t="s">
        <v>175</v>
      </c>
      <c r="X967" s="129" t="s">
        <v>162</v>
      </c>
      <c r="Y967" s="96" t="s">
        <v>139</v>
      </c>
      <c r="Z967" s="88">
        <v>1</v>
      </c>
      <c r="AA967" s="96"/>
      <c r="AB967" s="57">
        <f t="shared" si="212"/>
        <v>350000</v>
      </c>
      <c r="AC967" s="87">
        <f>IF(AND(T967&gt;1,T967&lt;=200000000),'[26]Data Base PAKAI (INPUT)'!$E$24,IF(AND(T967&gt;200000000),'[26]Data Base PAKAI (INPUT)'!$M$24))</f>
        <v>4</v>
      </c>
      <c r="AD967" s="87">
        <f>IF(AND(T967&gt;1,T967&lt;=200000000),'[26]Data Base PAKAI (INPUT)'!$F$24,IF(AND(T967&gt;200000000,T967&lt;=1000000000),'[26]Data Base PAKAI (INPUT)'!$V$24,IF(AND(T967&gt;1000000000),'[26]Data Base PAKAI (INPUT)'!$Z$24)))</f>
        <v>1</v>
      </c>
      <c r="AE967" s="87">
        <f t="shared" si="213"/>
        <v>600000</v>
      </c>
      <c r="AF967" s="87">
        <f>IF(AND(T967&gt;1,T967&lt;=1000000000),'[26]Data Base PAKAI (INPUT)'!$E$25,IF(AND(T967&gt;1000000000,T967&lt;=5000000000),'[26]Data Base PAKAI (INPUT)'!$Y$25,IF(AND(T967&gt;5000000000,T967&lt;=10000000000),'[26]Data Base PAKAI (INPUT)'!$AG$25)))</f>
        <v>3</v>
      </c>
      <c r="AG967" s="87">
        <f>IF(AND(T967&gt;1,T967&lt;=100000000),'[26]Data Base PAKAI (INPUT)'!$F$25,IF(AND(T967&gt;100000000,T967&lt;=200000000),'[26]Data Base PAKAI (INPUT)'!$J$25,IF(AND(T967&gt;200000000,T967&lt;=250000000),'[26]Data Base PAKAI (INPUT)'!$N$25,IF(AND(T967&gt;250000000,T967&lt;=500000000),'[26]Data Base PAKAI (INPUT)'!$R$25,IF(AND(T967&gt;500000000,T967&lt;=1000000000),'[26]Data Base PAKAI (INPUT)'!$V$25,IF(AND(T967&gt;1000000000,T967&lt;=2500000000),'[26]Data Base PAKAI (INPUT)'!$Z$25,IF(AND(T967&gt;2500000000,T967&lt;=5000000000),'[26]Data Base PAKAI (INPUT)'!$AD$25,IF(AND(T967&gt;5000000000,T967&lt;=10000000000),'[26]Data Base PAKAI (INPUT)'!AH2479))))))))</f>
        <v>4</v>
      </c>
      <c r="AH967" s="87">
        <f t="shared" si="214"/>
        <v>1800000</v>
      </c>
      <c r="AI967" s="87">
        <f t="shared" si="215"/>
        <v>6000000</v>
      </c>
      <c r="AJ967" s="99">
        <f t="shared" si="216"/>
        <v>6000000</v>
      </c>
      <c r="AK967" s="57"/>
      <c r="AL967" s="57">
        <f t="shared" si="217"/>
        <v>135250000</v>
      </c>
    </row>
    <row r="968" spans="1:38" ht="43.5" thickBot="1" x14ac:dyDescent="0.3">
      <c r="A968" s="90"/>
      <c r="B968" s="90"/>
      <c r="C968" s="90"/>
      <c r="D968" s="90"/>
      <c r="E968" s="90"/>
      <c r="F968" s="90"/>
      <c r="G968" s="91"/>
      <c r="H968" s="91"/>
      <c r="I968" s="92"/>
      <c r="J968" s="151" t="s">
        <v>1412</v>
      </c>
      <c r="K968" s="92" t="s">
        <v>1716</v>
      </c>
      <c r="L968" s="92" t="e">
        <f>INDEX('[26]GELONDONGAN BM POKIR'!$D:$D,MATCH('KEGIATAN DBMSDA 2022'!K968,'[26]GELONDONGAN BM POKIR'!$D:$D,0))</f>
        <v>#N/A</v>
      </c>
      <c r="M968" s="92" t="str">
        <f t="shared" si="219"/>
        <v>Peningkatan Jalan Jl. Raya Jatipura RW 007, Kota Bekasi, Pondokgede, Jaticempaka</v>
      </c>
      <c r="N968" s="92" t="e">
        <f>INDEX([26]!BARU_1[KELURAHAN],MATCH('KEGIATAN DBMSDA 2022'!K968,[26]!BARU_1[JUDUL],0))</f>
        <v>#REF!</v>
      </c>
      <c r="O968" s="93" t="s">
        <v>171</v>
      </c>
      <c r="P968" s="127" t="s">
        <v>1353</v>
      </c>
      <c r="Q968" s="94" t="e">
        <f>#REF!&amp;" "&amp;#REF!</f>
        <v>#REF!</v>
      </c>
      <c r="R968" s="95" t="s">
        <v>66</v>
      </c>
      <c r="S968" s="57"/>
      <c r="T968" s="57">
        <f t="shared" si="218"/>
        <v>250000000</v>
      </c>
      <c r="U968" s="96" t="str">
        <f t="shared" si="211"/>
        <v>LELANG</v>
      </c>
      <c r="V968" s="57">
        <v>250000000</v>
      </c>
      <c r="W968" s="128" t="s">
        <v>175</v>
      </c>
      <c r="X968" s="129" t="s">
        <v>162</v>
      </c>
      <c r="Y968" s="129" t="s">
        <v>139</v>
      </c>
      <c r="Z968" s="88">
        <v>1</v>
      </c>
      <c r="AA968" s="129"/>
      <c r="AB968" s="57">
        <f t="shared" si="212"/>
        <v>750000</v>
      </c>
      <c r="AC968" s="87">
        <f>IF(AND(T968&gt;1,T968&lt;=200000000),'[26]Data Base PAKAI (INPUT)'!$E$24,IF(AND(T968&gt;200000000),'[26]Data Base PAKAI (INPUT)'!$M$24))</f>
        <v>6</v>
      </c>
      <c r="AD968" s="87">
        <f>IF(AND(T968&gt;1,T968&lt;=200000000),'[26]Data Base PAKAI (INPUT)'!$F$24,IF(AND(T968&gt;200000000,T968&lt;=1000000000),'[26]Data Base PAKAI (INPUT)'!$V$24,IF(AND(T968&gt;1000000000),'[26]Data Base PAKAI (INPUT)'!$Z$24)))</f>
        <v>2</v>
      </c>
      <c r="AE968" s="87">
        <f t="shared" si="213"/>
        <v>1800000</v>
      </c>
      <c r="AF968" s="87">
        <f>IF(AND(T968&gt;1,T968&lt;=1000000000),'[26]Data Base PAKAI (INPUT)'!$E$25,IF(AND(T968&gt;1000000000,T968&lt;=5000000000),'[26]Data Base PAKAI (INPUT)'!$Y$25,IF(AND(T968&gt;5000000000,T968&lt;=10000000000),'[26]Data Base PAKAI (INPUT)'!$AG$25)))</f>
        <v>3</v>
      </c>
      <c r="AG968" s="87">
        <f>IF(AND(T968&gt;1,T968&lt;=100000000),'[26]Data Base PAKAI (INPUT)'!$F$25,IF(AND(T968&gt;100000000,T968&lt;=200000000),'[26]Data Base PAKAI (INPUT)'!$J$25,IF(AND(T968&gt;200000000,T968&lt;=250000000),'[26]Data Base PAKAI (INPUT)'!$N$25,IF(AND(T968&gt;250000000,T968&lt;=500000000),'[26]Data Base PAKAI (INPUT)'!$R$25,IF(AND(T968&gt;500000000,T968&lt;=1000000000),'[26]Data Base PAKAI (INPUT)'!$V$25,IF(AND(T968&gt;1000000000,T968&lt;=2500000000),'[26]Data Base PAKAI (INPUT)'!$Z$25,IF(AND(T968&gt;2500000000,T968&lt;=5000000000),'[26]Data Base PAKAI (INPUT)'!$AD$25,IF(AND(T968&gt;5000000000,T968&lt;=10000000000),'[26]Data Base PAKAI (INPUT)'!AH2480))))))))</f>
        <v>5</v>
      </c>
      <c r="AH968" s="87">
        <f t="shared" si="214"/>
        <v>2250000</v>
      </c>
      <c r="AI968" s="87">
        <f t="shared" si="215"/>
        <v>10000000</v>
      </c>
      <c r="AJ968" s="99">
        <f t="shared" si="216"/>
        <v>10000000</v>
      </c>
      <c r="AK968" s="57"/>
      <c r="AL968" s="57">
        <f t="shared" si="217"/>
        <v>225200000</v>
      </c>
    </row>
    <row r="969" spans="1:38" ht="43.5" thickBot="1" x14ac:dyDescent="0.3">
      <c r="A969" s="90"/>
      <c r="B969" s="90"/>
      <c r="C969" s="90"/>
      <c r="D969" s="90"/>
      <c r="E969" s="90"/>
      <c r="F969" s="90"/>
      <c r="G969" s="91"/>
      <c r="H969" s="91"/>
      <c r="I969" s="92"/>
      <c r="J969" s="151" t="s">
        <v>1412</v>
      </c>
      <c r="K969" s="92" t="s">
        <v>1717</v>
      </c>
      <c r="L969" s="92" t="e">
        <f>INDEX('[26]GELONDONGAN BM POKIR'!$D:$D,MATCH('KEGIATAN DBMSDA 2022'!K969,'[26]GELONDONGAN BM POKIR'!$D:$D,0))</f>
        <v>#N/A</v>
      </c>
      <c r="M969" s="92" t="str">
        <f t="shared" si="219"/>
        <v>Peningkatan Jalan Jl. Swadaya Raya RT 010 RW 001, Kota Bekasi, Pondokgede, Jaticempaka</v>
      </c>
      <c r="N969" s="92" t="e">
        <f>INDEX([26]!BARU_1[KELURAHAN],MATCH('KEGIATAN DBMSDA 2022'!K969,[26]!BARU_1[JUDUL],0))</f>
        <v>#REF!</v>
      </c>
      <c r="O969" s="93" t="s">
        <v>171</v>
      </c>
      <c r="P969" s="127" t="s">
        <v>1392</v>
      </c>
      <c r="Q969" s="94" t="e">
        <f>#REF!&amp;" "&amp;#REF!</f>
        <v>#REF!</v>
      </c>
      <c r="R969" s="95" t="s">
        <v>66</v>
      </c>
      <c r="S969" s="57"/>
      <c r="T969" s="57">
        <f t="shared" si="218"/>
        <v>200000000</v>
      </c>
      <c r="U969" s="96" t="str">
        <f t="shared" si="211"/>
        <v>PL</v>
      </c>
      <c r="V969" s="57">
        <v>200000000</v>
      </c>
      <c r="W969" s="128" t="s">
        <v>175</v>
      </c>
      <c r="X969" s="129" t="s">
        <v>162</v>
      </c>
      <c r="Y969" s="96" t="s">
        <v>139</v>
      </c>
      <c r="Z969" s="88">
        <v>1</v>
      </c>
      <c r="AA969" s="96"/>
      <c r="AB969" s="57">
        <f t="shared" si="212"/>
        <v>350000</v>
      </c>
      <c r="AC969" s="87">
        <f>IF(AND(T969&gt;1,T969&lt;=200000000),'[26]Data Base PAKAI (INPUT)'!$E$24,IF(AND(T969&gt;200000000),'[26]Data Base PAKAI (INPUT)'!$M$24))</f>
        <v>4</v>
      </c>
      <c r="AD969" s="87">
        <f>IF(AND(T969&gt;1,T969&lt;=200000000),'[26]Data Base PAKAI (INPUT)'!$F$24,IF(AND(T969&gt;200000000,T969&lt;=1000000000),'[26]Data Base PAKAI (INPUT)'!$V$24,IF(AND(T969&gt;1000000000),'[26]Data Base PAKAI (INPUT)'!$Z$24)))</f>
        <v>1</v>
      </c>
      <c r="AE969" s="87">
        <f t="shared" si="213"/>
        <v>600000</v>
      </c>
      <c r="AF969" s="87">
        <f>IF(AND(T969&gt;1,T969&lt;=1000000000),'[26]Data Base PAKAI (INPUT)'!$E$25,IF(AND(T969&gt;1000000000,T969&lt;=5000000000),'[26]Data Base PAKAI (INPUT)'!$Y$25,IF(AND(T969&gt;5000000000,T969&lt;=10000000000),'[26]Data Base PAKAI (INPUT)'!$AG$25)))</f>
        <v>3</v>
      </c>
      <c r="AG969" s="87">
        <f>IF(AND(T969&gt;1,T969&lt;=100000000),'[26]Data Base PAKAI (INPUT)'!$F$25,IF(AND(T969&gt;100000000,T969&lt;=200000000),'[26]Data Base PAKAI (INPUT)'!$J$25,IF(AND(T969&gt;200000000,T969&lt;=250000000),'[26]Data Base PAKAI (INPUT)'!$N$25,IF(AND(T969&gt;250000000,T969&lt;=500000000),'[26]Data Base PAKAI (INPUT)'!$R$25,IF(AND(T969&gt;500000000,T969&lt;=1000000000),'[26]Data Base PAKAI (INPUT)'!$V$25,IF(AND(T969&gt;1000000000,T969&lt;=2500000000),'[26]Data Base PAKAI (INPUT)'!$Z$25,IF(AND(T969&gt;2500000000,T969&lt;=5000000000),'[26]Data Base PAKAI (INPUT)'!$AD$25,IF(AND(T969&gt;5000000000,T969&lt;=10000000000),'[26]Data Base PAKAI (INPUT)'!AH2481))))))))</f>
        <v>4</v>
      </c>
      <c r="AH969" s="87">
        <f t="shared" si="214"/>
        <v>1800000</v>
      </c>
      <c r="AI969" s="87">
        <f t="shared" si="215"/>
        <v>8000000</v>
      </c>
      <c r="AJ969" s="99">
        <f t="shared" si="216"/>
        <v>8000000</v>
      </c>
      <c r="AK969" s="57"/>
      <c r="AL969" s="57">
        <f t="shared" si="217"/>
        <v>181250000</v>
      </c>
    </row>
    <row r="970" spans="1:38" ht="43.5" thickBot="1" x14ac:dyDescent="0.3">
      <c r="A970" s="90"/>
      <c r="B970" s="90"/>
      <c r="C970" s="90"/>
      <c r="D970" s="90"/>
      <c r="E970" s="90"/>
      <c r="F970" s="90"/>
      <c r="G970" s="91"/>
      <c r="H970" s="91"/>
      <c r="I970" s="92"/>
      <c r="J970" s="151" t="s">
        <v>1412</v>
      </c>
      <c r="K970" s="92" t="s">
        <v>1718</v>
      </c>
      <c r="L970" s="92" t="e">
        <f>INDEX('[26]GELONDONGAN BM POKIR'!$D:$D,MATCH('KEGIATAN DBMSDA 2022'!K970,'[26]GELONDONGAN BM POKIR'!$D:$D,0))</f>
        <v>#N/A</v>
      </c>
      <c r="M970" s="92" t="str">
        <f t="shared" si="219"/>
        <v>Peningkatan Jalan Jl Binasiswa Raya A RT 002 RW 011, Kota Bekasi, Pondokgede, Jaticempaka</v>
      </c>
      <c r="N970" s="92" t="e">
        <f>INDEX([26]!BARU_1[KELURAHAN],MATCH('KEGIATAN DBMSDA 2022'!K970,[26]!BARU_1[JUDUL],0))</f>
        <v>#REF!</v>
      </c>
      <c r="O970" s="93" t="s">
        <v>171</v>
      </c>
      <c r="P970" s="127" t="s">
        <v>487</v>
      </c>
      <c r="Q970" s="94" t="e">
        <f>#REF!&amp;" "&amp;#REF!</f>
        <v>#REF!</v>
      </c>
      <c r="R970" s="95" t="s">
        <v>66</v>
      </c>
      <c r="S970" s="57"/>
      <c r="T970" s="57">
        <f t="shared" si="218"/>
        <v>200000000</v>
      </c>
      <c r="U970" s="96" t="str">
        <f t="shared" si="211"/>
        <v>PL</v>
      </c>
      <c r="V970" s="57">
        <v>200000000</v>
      </c>
      <c r="W970" s="128" t="s">
        <v>175</v>
      </c>
      <c r="X970" s="129" t="s">
        <v>162</v>
      </c>
      <c r="Y970" s="96" t="s">
        <v>139</v>
      </c>
      <c r="Z970" s="88">
        <v>1</v>
      </c>
      <c r="AA970" s="96"/>
      <c r="AB970" s="57">
        <f t="shared" si="212"/>
        <v>350000</v>
      </c>
      <c r="AC970" s="87">
        <f>IF(AND(T970&gt;1,T970&lt;=200000000),'[26]Data Base PAKAI (INPUT)'!$E$24,IF(AND(T970&gt;200000000),'[26]Data Base PAKAI (INPUT)'!$M$24))</f>
        <v>4</v>
      </c>
      <c r="AD970" s="87">
        <f>IF(AND(T970&gt;1,T970&lt;=200000000),'[26]Data Base PAKAI (INPUT)'!$F$24,IF(AND(T970&gt;200000000,T970&lt;=1000000000),'[26]Data Base PAKAI (INPUT)'!$V$24,IF(AND(T970&gt;1000000000),'[26]Data Base PAKAI (INPUT)'!$Z$24)))</f>
        <v>1</v>
      </c>
      <c r="AE970" s="87">
        <f t="shared" si="213"/>
        <v>600000</v>
      </c>
      <c r="AF970" s="87">
        <f>IF(AND(T970&gt;1,T970&lt;=1000000000),'[26]Data Base PAKAI (INPUT)'!$E$25,IF(AND(T970&gt;1000000000,T970&lt;=5000000000),'[26]Data Base PAKAI (INPUT)'!$Y$25,IF(AND(T970&gt;5000000000,T970&lt;=10000000000),'[26]Data Base PAKAI (INPUT)'!$AG$25)))</f>
        <v>3</v>
      </c>
      <c r="AG970" s="87">
        <f>IF(AND(T970&gt;1,T970&lt;=100000000),'[26]Data Base PAKAI (INPUT)'!$F$25,IF(AND(T970&gt;100000000,T970&lt;=200000000),'[26]Data Base PAKAI (INPUT)'!$J$25,IF(AND(T970&gt;200000000,T970&lt;=250000000),'[26]Data Base PAKAI (INPUT)'!$N$25,IF(AND(T970&gt;250000000,T970&lt;=500000000),'[26]Data Base PAKAI (INPUT)'!$R$25,IF(AND(T970&gt;500000000,T970&lt;=1000000000),'[26]Data Base PAKAI (INPUT)'!$V$25,IF(AND(T970&gt;1000000000,T970&lt;=2500000000),'[26]Data Base PAKAI (INPUT)'!$Z$25,IF(AND(T970&gt;2500000000,T970&lt;=5000000000),'[26]Data Base PAKAI (INPUT)'!$AD$25,IF(AND(T970&gt;5000000000,T970&lt;=10000000000),'[26]Data Base PAKAI (INPUT)'!AH2482))))))))</f>
        <v>4</v>
      </c>
      <c r="AH970" s="87">
        <f t="shared" si="214"/>
        <v>1800000</v>
      </c>
      <c r="AI970" s="87">
        <f t="shared" si="215"/>
        <v>8000000</v>
      </c>
      <c r="AJ970" s="99">
        <f t="shared" si="216"/>
        <v>8000000</v>
      </c>
      <c r="AK970" s="57"/>
      <c r="AL970" s="57">
        <f t="shared" si="217"/>
        <v>181250000</v>
      </c>
    </row>
    <row r="971" spans="1:38" ht="43.5" thickBot="1" x14ac:dyDescent="0.3">
      <c r="A971" s="90"/>
      <c r="B971" s="90"/>
      <c r="C971" s="90"/>
      <c r="D971" s="90"/>
      <c r="E971" s="90"/>
      <c r="F971" s="90"/>
      <c r="G971" s="91"/>
      <c r="H971" s="91"/>
      <c r="I971" s="92"/>
      <c r="J971" s="151" t="s">
        <v>1412</v>
      </c>
      <c r="K971" s="92" t="s">
        <v>1719</v>
      </c>
      <c r="L971" s="92" t="e">
        <f>INDEX('[26]GELONDONGAN BM POKIR'!$D:$D,MATCH('KEGIATAN DBMSDA 2022'!K971,'[26]GELONDONGAN BM POKIR'!$D:$D,0))</f>
        <v>#N/A</v>
      </c>
      <c r="M971" s="92" t="str">
        <f t="shared" si="219"/>
        <v>Peningkatan Jalan Jl. Binasiswa I RT 005 RW 011, Kota Bekasi, Pondokgede, Jaticempaka</v>
      </c>
      <c r="N971" s="92" t="e">
        <f>INDEX([26]!BARU_1[KELURAHAN],MATCH('KEGIATAN DBMSDA 2022'!K971,[26]!BARU_1[JUDUL],0))</f>
        <v>#REF!</v>
      </c>
      <c r="O971" s="93" t="s">
        <v>171</v>
      </c>
      <c r="P971" s="127" t="s">
        <v>487</v>
      </c>
      <c r="Q971" s="94" t="e">
        <f>#REF!&amp;" "&amp;#REF!</f>
        <v>#REF!</v>
      </c>
      <c r="R971" s="95" t="s">
        <v>66</v>
      </c>
      <c r="S971" s="57"/>
      <c r="T971" s="57">
        <f t="shared" si="218"/>
        <v>100000000</v>
      </c>
      <c r="U971" s="96" t="str">
        <f t="shared" si="211"/>
        <v>PL</v>
      </c>
      <c r="V971" s="57">
        <v>100000000</v>
      </c>
      <c r="W971" s="128" t="s">
        <v>175</v>
      </c>
      <c r="X971" s="129" t="s">
        <v>162</v>
      </c>
      <c r="Y971" s="96" t="s">
        <v>139</v>
      </c>
      <c r="Z971" s="88">
        <v>1</v>
      </c>
      <c r="AA971" s="96"/>
      <c r="AB971" s="57">
        <f t="shared" si="212"/>
        <v>350000</v>
      </c>
      <c r="AC971" s="87">
        <f>IF(AND(T971&gt;1,T971&lt;=200000000),'[26]Data Base PAKAI (INPUT)'!$E$24,IF(AND(T971&gt;200000000),'[26]Data Base PAKAI (INPUT)'!$M$24))</f>
        <v>4</v>
      </c>
      <c r="AD971" s="87">
        <f>IF(AND(T971&gt;1,T971&lt;=200000000),'[26]Data Base PAKAI (INPUT)'!$F$24,IF(AND(T971&gt;200000000,T971&lt;=1000000000),'[26]Data Base PAKAI (INPUT)'!$V$24,IF(AND(T971&gt;1000000000),'[26]Data Base PAKAI (INPUT)'!$Z$24)))</f>
        <v>1</v>
      </c>
      <c r="AE971" s="87">
        <f t="shared" si="213"/>
        <v>600000</v>
      </c>
      <c r="AF971" s="87">
        <f>IF(AND(T971&gt;1,T971&lt;=1000000000),'[26]Data Base PAKAI (INPUT)'!$E$25,IF(AND(T971&gt;1000000000,T971&lt;=5000000000),'[26]Data Base PAKAI (INPUT)'!$Y$25,IF(AND(T971&gt;5000000000,T971&lt;=10000000000),'[26]Data Base PAKAI (INPUT)'!$AG$25)))</f>
        <v>3</v>
      </c>
      <c r="AG971" s="87">
        <f>IF(AND(T971&gt;1,T971&lt;=100000000),'[26]Data Base PAKAI (INPUT)'!$F$25,IF(AND(T971&gt;100000000,T971&lt;=200000000),'[26]Data Base PAKAI (INPUT)'!$J$25,IF(AND(T971&gt;200000000,T971&lt;=250000000),'[26]Data Base PAKAI (INPUT)'!$N$25,IF(AND(T971&gt;250000000,T971&lt;=500000000),'[26]Data Base PAKAI (INPUT)'!$R$25,IF(AND(T971&gt;500000000,T971&lt;=1000000000),'[26]Data Base PAKAI (INPUT)'!$V$25,IF(AND(T971&gt;1000000000,T971&lt;=2500000000),'[26]Data Base PAKAI (INPUT)'!$Z$25,IF(AND(T971&gt;2500000000,T971&lt;=5000000000),'[26]Data Base PAKAI (INPUT)'!$AD$25,IF(AND(T971&gt;5000000000,T971&lt;=10000000000),'[26]Data Base PAKAI (INPUT)'!AH2483))))))))</f>
        <v>3</v>
      </c>
      <c r="AH971" s="87">
        <f t="shared" si="214"/>
        <v>1350000</v>
      </c>
      <c r="AI971" s="87">
        <f t="shared" si="215"/>
        <v>4000000</v>
      </c>
      <c r="AJ971" s="99">
        <f t="shared" si="216"/>
        <v>4000000</v>
      </c>
      <c r="AK971" s="57"/>
      <c r="AL971" s="57">
        <f t="shared" si="217"/>
        <v>89700000</v>
      </c>
    </row>
    <row r="972" spans="1:38" ht="43.5" thickBot="1" x14ac:dyDescent="0.3">
      <c r="A972" s="90"/>
      <c r="B972" s="90"/>
      <c r="C972" s="90"/>
      <c r="D972" s="90"/>
      <c r="E972" s="90"/>
      <c r="F972" s="90"/>
      <c r="G972" s="91"/>
      <c r="H972" s="91"/>
      <c r="I972" s="92"/>
      <c r="J972" s="151" t="s">
        <v>1412</v>
      </c>
      <c r="K972" s="92" t="s">
        <v>1720</v>
      </c>
      <c r="L972" s="92" t="e">
        <f>INDEX('[26]GELONDONGAN BM POKIR'!$D:$D,MATCH('KEGIATAN DBMSDA 2022'!K972,'[26]GELONDONGAN BM POKIR'!$D:$D,0))</f>
        <v>#N/A</v>
      </c>
      <c r="M972" s="92" t="str">
        <f t="shared" si="219"/>
        <v>Peningkatan Jalan  Jl. Alam Raya 2 RW.08-9 Kel.Jatimelati Kec.Pondok Melati</v>
      </c>
      <c r="N972" s="92" t="e">
        <f>INDEX([26]!BARU_1[KELURAHAN],MATCH('KEGIATAN DBMSDA 2022'!K972,[26]!BARU_1[JUDUL],0))</f>
        <v>#REF!</v>
      </c>
      <c r="O972" s="93" t="s">
        <v>212</v>
      </c>
      <c r="P972" s="127" t="s">
        <v>1353</v>
      </c>
      <c r="Q972" s="94" t="e">
        <f>#REF!&amp;" "&amp;#REF!</f>
        <v>#REF!</v>
      </c>
      <c r="R972" s="95" t="s">
        <v>66</v>
      </c>
      <c r="S972" s="57"/>
      <c r="T972" s="57">
        <f t="shared" si="218"/>
        <v>200000000</v>
      </c>
      <c r="U972" s="96" t="str">
        <f t="shared" si="211"/>
        <v>PL</v>
      </c>
      <c r="V972" s="57">
        <v>200000000</v>
      </c>
      <c r="W972" s="128" t="s">
        <v>175</v>
      </c>
      <c r="X972" s="129" t="s">
        <v>162</v>
      </c>
      <c r="Y972" s="96" t="s">
        <v>139</v>
      </c>
      <c r="Z972" s="88">
        <v>1</v>
      </c>
      <c r="AA972" s="96"/>
      <c r="AB972" s="57">
        <f t="shared" si="212"/>
        <v>350000</v>
      </c>
      <c r="AC972" s="87">
        <f>IF(AND(T972&gt;1,T972&lt;=200000000),'[26]Data Base PAKAI (INPUT)'!$E$24,IF(AND(T972&gt;200000000),'[26]Data Base PAKAI (INPUT)'!$M$24))</f>
        <v>4</v>
      </c>
      <c r="AD972" s="87">
        <f>IF(AND(T972&gt;1,T972&lt;=200000000),'[26]Data Base PAKAI (INPUT)'!$F$24,IF(AND(T972&gt;200000000,T972&lt;=1000000000),'[26]Data Base PAKAI (INPUT)'!$V$24,IF(AND(T972&gt;1000000000),'[26]Data Base PAKAI (INPUT)'!$Z$24)))</f>
        <v>1</v>
      </c>
      <c r="AE972" s="87">
        <f t="shared" si="213"/>
        <v>600000</v>
      </c>
      <c r="AF972" s="87">
        <f>IF(AND(T972&gt;1,T972&lt;=1000000000),'[26]Data Base PAKAI (INPUT)'!$E$25,IF(AND(T972&gt;1000000000,T972&lt;=5000000000),'[26]Data Base PAKAI (INPUT)'!$Y$25,IF(AND(T972&gt;5000000000,T972&lt;=10000000000),'[26]Data Base PAKAI (INPUT)'!$AG$25)))</f>
        <v>3</v>
      </c>
      <c r="AG972" s="87">
        <f>IF(AND(T972&gt;1,T972&lt;=100000000),'[26]Data Base PAKAI (INPUT)'!$F$25,IF(AND(T972&gt;100000000,T972&lt;=200000000),'[26]Data Base PAKAI (INPUT)'!$J$25,IF(AND(T972&gt;200000000,T972&lt;=250000000),'[26]Data Base PAKAI (INPUT)'!$N$25,IF(AND(T972&gt;250000000,T972&lt;=500000000),'[26]Data Base PAKAI (INPUT)'!$R$25,IF(AND(T972&gt;500000000,T972&lt;=1000000000),'[26]Data Base PAKAI (INPUT)'!$V$25,IF(AND(T972&gt;1000000000,T972&lt;=2500000000),'[26]Data Base PAKAI (INPUT)'!$Z$25,IF(AND(T972&gt;2500000000,T972&lt;=5000000000),'[26]Data Base PAKAI (INPUT)'!$AD$25,IF(AND(T972&gt;5000000000,T972&lt;=10000000000),'[26]Data Base PAKAI (INPUT)'!AH2484))))))))</f>
        <v>4</v>
      </c>
      <c r="AH972" s="87">
        <f t="shared" si="214"/>
        <v>1800000</v>
      </c>
      <c r="AI972" s="87">
        <f t="shared" si="215"/>
        <v>8000000</v>
      </c>
      <c r="AJ972" s="99">
        <f t="shared" si="216"/>
        <v>8000000</v>
      </c>
      <c r="AK972" s="57"/>
      <c r="AL972" s="57">
        <f t="shared" si="217"/>
        <v>181250000</v>
      </c>
    </row>
    <row r="973" spans="1:38" ht="43.5" thickBot="1" x14ac:dyDescent="0.3">
      <c r="A973" s="90"/>
      <c r="B973" s="90"/>
      <c r="C973" s="90"/>
      <c r="D973" s="90"/>
      <c r="E973" s="90"/>
      <c r="F973" s="90"/>
      <c r="G973" s="91"/>
      <c r="H973" s="91"/>
      <c r="I973" s="92"/>
      <c r="J973" s="151" t="s">
        <v>1412</v>
      </c>
      <c r="K973" s="92" t="s">
        <v>1721</v>
      </c>
      <c r="L973" s="92" t="e">
        <f>INDEX('[26]GELONDONGAN BM POKIR'!$D:$D,MATCH('KEGIATAN DBMSDA 2022'!K973,'[26]GELONDONGAN BM POKIR'!$D:$D,0))</f>
        <v>#N/A</v>
      </c>
      <c r="M973" s="92" t="str">
        <f t="shared" si="219"/>
        <v>Peningkatan Jalan Peningkatan Jalan Rt. 04 Rw. 02, Jatimurni, Pondok Melati, Kota Bekasi</v>
      </c>
      <c r="N973" s="92" t="e">
        <f>INDEX([26]!BARU_1[KELURAHAN],MATCH('KEGIATAN DBMSDA 2022'!K973,[26]!BARU_1[JUDUL],0))</f>
        <v>#REF!</v>
      </c>
      <c r="O973" s="93" t="s">
        <v>212</v>
      </c>
      <c r="P973" s="127" t="s">
        <v>1722</v>
      </c>
      <c r="Q973" s="94" t="e">
        <f>#REF!&amp;" "&amp;#REF!</f>
        <v>#REF!</v>
      </c>
      <c r="R973" s="95" t="s">
        <v>66</v>
      </c>
      <c r="S973" s="57"/>
      <c r="T973" s="57">
        <f t="shared" si="218"/>
        <v>150000000</v>
      </c>
      <c r="U973" s="96" t="str">
        <f t="shared" si="211"/>
        <v>PL</v>
      </c>
      <c r="V973" s="57">
        <v>150000000</v>
      </c>
      <c r="W973" s="128" t="s">
        <v>175</v>
      </c>
      <c r="X973" s="129" t="s">
        <v>162</v>
      </c>
      <c r="Y973" s="96" t="s">
        <v>139</v>
      </c>
      <c r="Z973" s="88">
        <v>1</v>
      </c>
      <c r="AA973" s="96"/>
      <c r="AB973" s="57">
        <f t="shared" si="212"/>
        <v>350000</v>
      </c>
      <c r="AC973" s="87">
        <f>IF(AND(T973&gt;1,T973&lt;=200000000),'[26]Data Base PAKAI (INPUT)'!$E$24,IF(AND(T973&gt;200000000),'[26]Data Base PAKAI (INPUT)'!$M$24))</f>
        <v>4</v>
      </c>
      <c r="AD973" s="87">
        <f>IF(AND(T973&gt;1,T973&lt;=200000000),'[26]Data Base PAKAI (INPUT)'!$F$24,IF(AND(T973&gt;200000000,T973&lt;=1000000000),'[26]Data Base PAKAI (INPUT)'!$V$24,IF(AND(T973&gt;1000000000),'[26]Data Base PAKAI (INPUT)'!$Z$24)))</f>
        <v>1</v>
      </c>
      <c r="AE973" s="87">
        <f t="shared" si="213"/>
        <v>600000</v>
      </c>
      <c r="AF973" s="87">
        <f>IF(AND(T973&gt;1,T973&lt;=1000000000),'[26]Data Base PAKAI (INPUT)'!$E$25,IF(AND(T973&gt;1000000000,T973&lt;=5000000000),'[26]Data Base PAKAI (INPUT)'!$Y$25,IF(AND(T973&gt;5000000000,T973&lt;=10000000000),'[26]Data Base PAKAI (INPUT)'!$AG$25)))</f>
        <v>3</v>
      </c>
      <c r="AG973" s="87">
        <f>IF(AND(T973&gt;1,T973&lt;=100000000),'[26]Data Base PAKAI (INPUT)'!$F$25,IF(AND(T973&gt;100000000,T973&lt;=200000000),'[26]Data Base PAKAI (INPUT)'!$J$25,IF(AND(T973&gt;200000000,T973&lt;=250000000),'[26]Data Base PAKAI (INPUT)'!$N$25,IF(AND(T973&gt;250000000,T973&lt;=500000000),'[26]Data Base PAKAI (INPUT)'!$R$25,IF(AND(T973&gt;500000000,T973&lt;=1000000000),'[26]Data Base PAKAI (INPUT)'!$V$25,IF(AND(T973&gt;1000000000,T973&lt;=2500000000),'[26]Data Base PAKAI (INPUT)'!$Z$25,IF(AND(T973&gt;2500000000,T973&lt;=5000000000),'[26]Data Base PAKAI (INPUT)'!$AD$25,IF(AND(T973&gt;5000000000,T973&lt;=10000000000),'[26]Data Base PAKAI (INPUT)'!AH2485))))))))</f>
        <v>4</v>
      </c>
      <c r="AH973" s="87">
        <f t="shared" si="214"/>
        <v>1800000</v>
      </c>
      <c r="AI973" s="87">
        <f t="shared" si="215"/>
        <v>6000000</v>
      </c>
      <c r="AJ973" s="99">
        <f t="shared" si="216"/>
        <v>6000000</v>
      </c>
      <c r="AK973" s="57"/>
      <c r="AL973" s="57">
        <f t="shared" si="217"/>
        <v>135250000</v>
      </c>
    </row>
    <row r="974" spans="1:38" ht="43.5" thickBot="1" x14ac:dyDescent="0.3">
      <c r="A974" s="90"/>
      <c r="B974" s="90"/>
      <c r="C974" s="90"/>
      <c r="D974" s="90"/>
      <c r="E974" s="90"/>
      <c r="F974" s="90"/>
      <c r="G974" s="91"/>
      <c r="H974" s="91"/>
      <c r="I974" s="92"/>
      <c r="J974" s="151" t="s">
        <v>1412</v>
      </c>
      <c r="K974" s="92" t="s">
        <v>1723</v>
      </c>
      <c r="L974" s="92" t="e">
        <f>INDEX('[26]GELONDONGAN BM POKIR'!$D:$D,MATCH('KEGIATAN DBMSDA 2022'!K974,'[26]GELONDONGAN BM POKIR'!$D:$D,0))</f>
        <v>#N/A</v>
      </c>
      <c r="M974" s="92" t="str">
        <f t="shared" si="219"/>
        <v>Peningkatan Jalan Jl. Kemunung RT.05 RW.06 Kel.Jatiwarna Kec.Pondok Melati</v>
      </c>
      <c r="N974" s="92" t="e">
        <f>INDEX([26]!BARU_1[KELURAHAN],MATCH('KEGIATAN DBMSDA 2022'!K974,[26]!BARU_1[JUDUL],0))</f>
        <v>#REF!</v>
      </c>
      <c r="O974" s="93" t="s">
        <v>212</v>
      </c>
      <c r="P974" s="127" t="s">
        <v>271</v>
      </c>
      <c r="Q974" s="94" t="e">
        <f>#REF!&amp;" "&amp;#REF!</f>
        <v>#REF!</v>
      </c>
      <c r="R974" s="95" t="s">
        <v>66</v>
      </c>
      <c r="S974" s="57"/>
      <c r="T974" s="57">
        <f t="shared" si="218"/>
        <v>200000000</v>
      </c>
      <c r="U974" s="96" t="str">
        <f t="shared" si="211"/>
        <v>PL</v>
      </c>
      <c r="V974" s="57">
        <v>200000000</v>
      </c>
      <c r="W974" s="128" t="s">
        <v>175</v>
      </c>
      <c r="X974" s="129" t="s">
        <v>162</v>
      </c>
      <c r="Y974" s="96" t="s">
        <v>139</v>
      </c>
      <c r="Z974" s="88">
        <v>1</v>
      </c>
      <c r="AA974" s="96"/>
      <c r="AB974" s="57">
        <f t="shared" si="212"/>
        <v>350000</v>
      </c>
      <c r="AC974" s="87">
        <f>IF(AND(T974&gt;1,T974&lt;=200000000),'[26]Data Base PAKAI (INPUT)'!$E$24,IF(AND(T974&gt;200000000),'[26]Data Base PAKAI (INPUT)'!$M$24))</f>
        <v>4</v>
      </c>
      <c r="AD974" s="87">
        <f>IF(AND(T974&gt;1,T974&lt;=200000000),'[26]Data Base PAKAI (INPUT)'!$F$24,IF(AND(T974&gt;200000000,T974&lt;=1000000000),'[26]Data Base PAKAI (INPUT)'!$V$24,IF(AND(T974&gt;1000000000),'[26]Data Base PAKAI (INPUT)'!$Z$24)))</f>
        <v>1</v>
      </c>
      <c r="AE974" s="87">
        <f t="shared" si="213"/>
        <v>600000</v>
      </c>
      <c r="AF974" s="87">
        <f>IF(AND(T974&gt;1,T974&lt;=1000000000),'[26]Data Base PAKAI (INPUT)'!$E$25,IF(AND(T974&gt;1000000000,T974&lt;=5000000000),'[26]Data Base PAKAI (INPUT)'!$Y$25,IF(AND(T974&gt;5000000000,T974&lt;=10000000000),'[26]Data Base PAKAI (INPUT)'!$AG$25)))</f>
        <v>3</v>
      </c>
      <c r="AG974" s="87">
        <f>IF(AND(T974&gt;1,T974&lt;=100000000),'[26]Data Base PAKAI (INPUT)'!$F$25,IF(AND(T974&gt;100000000,T974&lt;=200000000),'[26]Data Base PAKAI (INPUT)'!$J$25,IF(AND(T974&gt;200000000,T974&lt;=250000000),'[26]Data Base PAKAI (INPUT)'!$N$25,IF(AND(T974&gt;250000000,T974&lt;=500000000),'[26]Data Base PAKAI (INPUT)'!$R$25,IF(AND(T974&gt;500000000,T974&lt;=1000000000),'[26]Data Base PAKAI (INPUT)'!$V$25,IF(AND(T974&gt;1000000000,T974&lt;=2500000000),'[26]Data Base PAKAI (INPUT)'!$Z$25,IF(AND(T974&gt;2500000000,T974&lt;=5000000000),'[26]Data Base PAKAI (INPUT)'!$AD$25,IF(AND(T974&gt;5000000000,T974&lt;=10000000000),'[26]Data Base PAKAI (INPUT)'!AH2486))))))))</f>
        <v>4</v>
      </c>
      <c r="AH974" s="87">
        <f t="shared" si="214"/>
        <v>1800000</v>
      </c>
      <c r="AI974" s="87">
        <f t="shared" si="215"/>
        <v>8000000</v>
      </c>
      <c r="AJ974" s="99">
        <f t="shared" si="216"/>
        <v>8000000</v>
      </c>
      <c r="AK974" s="57"/>
      <c r="AL974" s="57">
        <f t="shared" si="217"/>
        <v>181250000</v>
      </c>
    </row>
    <row r="975" spans="1:38" ht="43.5" thickBot="1" x14ac:dyDescent="0.3">
      <c r="A975" s="90"/>
      <c r="B975" s="90"/>
      <c r="C975" s="90"/>
      <c r="D975" s="90"/>
      <c r="E975" s="90"/>
      <c r="F975" s="90"/>
      <c r="G975" s="91"/>
      <c r="H975" s="91"/>
      <c r="I975" s="92"/>
      <c r="J975" s="151" t="s">
        <v>1412</v>
      </c>
      <c r="K975" s="92" t="s">
        <v>1724</v>
      </c>
      <c r="L975" s="92" t="e">
        <f>INDEX('[26]GELONDONGAN BM POKIR'!$D:$D,MATCH('KEGIATAN DBMSDA 2022'!K975,'[26]GELONDONGAN BM POKIR'!$D:$D,0))</f>
        <v>#N/A</v>
      </c>
      <c r="M975" s="92" t="str">
        <f t="shared" si="219"/>
        <v>Peningkatan Jalan Jalan Raya Hankam Kel. Jati rahayu, Pondok Melati, Kota Bekasi</v>
      </c>
      <c r="N975" s="92" t="e">
        <f>INDEX([26]!BARU_1[KELURAHAN],MATCH('KEGIATAN DBMSDA 2022'!K975,[26]!BARU_1[JUDUL],0))</f>
        <v>#REF!</v>
      </c>
      <c r="O975" s="93" t="s">
        <v>212</v>
      </c>
      <c r="P975" s="127" t="s">
        <v>1725</v>
      </c>
      <c r="Q975" s="94" t="e">
        <f>#REF!&amp;" "&amp;#REF!</f>
        <v>#REF!</v>
      </c>
      <c r="R975" s="95" t="s">
        <v>66</v>
      </c>
      <c r="S975" s="57"/>
      <c r="T975" s="57">
        <f t="shared" si="218"/>
        <v>300000000</v>
      </c>
      <c r="U975" s="96" t="str">
        <f t="shared" si="211"/>
        <v>LELANG</v>
      </c>
      <c r="V975" s="57">
        <v>300000000</v>
      </c>
      <c r="W975" s="128" t="s">
        <v>175</v>
      </c>
      <c r="X975" s="129" t="s">
        <v>162</v>
      </c>
      <c r="Y975" s="129" t="s">
        <v>139</v>
      </c>
      <c r="Z975" s="88">
        <v>1</v>
      </c>
      <c r="AA975" s="129"/>
      <c r="AB975" s="57">
        <f t="shared" si="212"/>
        <v>750000</v>
      </c>
      <c r="AC975" s="87">
        <f>IF(AND(T975&gt;1,T975&lt;=200000000),'[26]Data Base PAKAI (INPUT)'!$E$24,IF(AND(T975&gt;200000000),'[26]Data Base PAKAI (INPUT)'!$M$24))</f>
        <v>6</v>
      </c>
      <c r="AD975" s="87">
        <f>IF(AND(T975&gt;1,T975&lt;=200000000),'[26]Data Base PAKAI (INPUT)'!$F$24,IF(AND(T975&gt;200000000,T975&lt;=1000000000),'[26]Data Base PAKAI (INPUT)'!$V$24,IF(AND(T975&gt;1000000000),'[26]Data Base PAKAI (INPUT)'!$Z$24)))</f>
        <v>2</v>
      </c>
      <c r="AE975" s="87">
        <f t="shared" si="213"/>
        <v>1800000</v>
      </c>
      <c r="AF975" s="87">
        <f>IF(AND(T975&gt;1,T975&lt;=1000000000),'[26]Data Base PAKAI (INPUT)'!$E$25,IF(AND(T975&gt;1000000000,T975&lt;=5000000000),'[26]Data Base PAKAI (INPUT)'!$Y$25,IF(AND(T975&gt;5000000000,T975&lt;=10000000000),'[26]Data Base PAKAI (INPUT)'!$AG$25)))</f>
        <v>3</v>
      </c>
      <c r="AG975" s="87">
        <f>IF(AND(T975&gt;1,T975&lt;=100000000),'[26]Data Base PAKAI (INPUT)'!$F$25,IF(AND(T975&gt;100000000,T975&lt;=200000000),'[26]Data Base PAKAI (INPUT)'!$J$25,IF(AND(T975&gt;200000000,T975&lt;=250000000),'[26]Data Base PAKAI (INPUT)'!$N$25,IF(AND(T975&gt;250000000,T975&lt;=500000000),'[26]Data Base PAKAI (INPUT)'!$R$25,IF(AND(T975&gt;500000000,T975&lt;=1000000000),'[26]Data Base PAKAI (INPUT)'!$V$25,IF(AND(T975&gt;1000000000,T975&lt;=2500000000),'[26]Data Base PAKAI (INPUT)'!$Z$25,IF(AND(T975&gt;2500000000,T975&lt;=5000000000),'[26]Data Base PAKAI (INPUT)'!$AD$25,IF(AND(T975&gt;5000000000,T975&lt;=10000000000),'[26]Data Base PAKAI (INPUT)'!AH2487))))))))</f>
        <v>6</v>
      </c>
      <c r="AH975" s="87">
        <f t="shared" si="214"/>
        <v>2700000</v>
      </c>
      <c r="AI975" s="87">
        <f t="shared" si="215"/>
        <v>12000000</v>
      </c>
      <c r="AJ975" s="99">
        <f t="shared" si="216"/>
        <v>12000000</v>
      </c>
      <c r="AK975" s="57"/>
      <c r="AL975" s="57">
        <f t="shared" si="217"/>
        <v>270750000</v>
      </c>
    </row>
    <row r="976" spans="1:38" ht="43.5" thickBot="1" x14ac:dyDescent="0.3">
      <c r="A976" s="90"/>
      <c r="B976" s="90"/>
      <c r="C976" s="90"/>
      <c r="D976" s="90"/>
      <c r="E976" s="90"/>
      <c r="F976" s="90"/>
      <c r="G976" s="91"/>
      <c r="H976" s="91"/>
      <c r="I976" s="92"/>
      <c r="J976" s="151" t="s">
        <v>1412</v>
      </c>
      <c r="K976" s="92" t="s">
        <v>1726</v>
      </c>
      <c r="L976" s="92" t="e">
        <f>INDEX('[26]GELONDONGAN BM POKIR'!$D:$D,MATCH('KEGIATAN DBMSDA 2022'!K976,'[26]GELONDONGAN BM POKIR'!$D:$D,0))</f>
        <v>#N/A</v>
      </c>
      <c r="M976" s="92" t="str">
        <f t="shared" si="219"/>
        <v>Peningkatan Jalan  Jalan  Komplek DEPKES 2 RW. 006 Kel. Jatibening, Pondok Gede</v>
      </c>
      <c r="N976" s="92" t="e">
        <f>INDEX([26]!BARU_1[KELURAHAN],MATCH('KEGIATAN DBMSDA 2022'!K976,[26]!BARU_1[JUDUL],0))</f>
        <v>#REF!</v>
      </c>
      <c r="O976" s="93" t="s">
        <v>171</v>
      </c>
      <c r="P976" s="127" t="s">
        <v>375</v>
      </c>
      <c r="Q976" s="94" t="e">
        <f>#REF!&amp;" "&amp;#REF!</f>
        <v>#REF!</v>
      </c>
      <c r="R976" s="95" t="s">
        <v>66</v>
      </c>
      <c r="S976" s="57"/>
      <c r="T976" s="57">
        <f t="shared" si="218"/>
        <v>150000000</v>
      </c>
      <c r="U976" s="96" t="str">
        <f t="shared" si="211"/>
        <v>PL</v>
      </c>
      <c r="V976" s="57">
        <v>150000000</v>
      </c>
      <c r="W976" s="128" t="s">
        <v>175</v>
      </c>
      <c r="X976" s="129" t="s">
        <v>162</v>
      </c>
      <c r="Y976" s="96" t="s">
        <v>139</v>
      </c>
      <c r="Z976" s="88">
        <v>1</v>
      </c>
      <c r="AA976" s="96"/>
      <c r="AB976" s="57">
        <f t="shared" si="212"/>
        <v>350000</v>
      </c>
      <c r="AC976" s="87">
        <f>IF(AND(T976&gt;1,T976&lt;=200000000),'[26]Data Base PAKAI (INPUT)'!$E$24,IF(AND(T976&gt;200000000),'[26]Data Base PAKAI (INPUT)'!$M$24))</f>
        <v>4</v>
      </c>
      <c r="AD976" s="87">
        <f>IF(AND(T976&gt;1,T976&lt;=200000000),'[26]Data Base PAKAI (INPUT)'!$F$24,IF(AND(T976&gt;200000000,T976&lt;=1000000000),'[26]Data Base PAKAI (INPUT)'!$V$24,IF(AND(T976&gt;1000000000),'[26]Data Base PAKAI (INPUT)'!$Z$24)))</f>
        <v>1</v>
      </c>
      <c r="AE976" s="87">
        <f t="shared" si="213"/>
        <v>600000</v>
      </c>
      <c r="AF976" s="87">
        <f>IF(AND(T976&gt;1,T976&lt;=1000000000),'[26]Data Base PAKAI (INPUT)'!$E$25,IF(AND(T976&gt;1000000000,T976&lt;=5000000000),'[26]Data Base PAKAI (INPUT)'!$Y$25,IF(AND(T976&gt;5000000000,T976&lt;=10000000000),'[26]Data Base PAKAI (INPUT)'!$AG$25)))</f>
        <v>3</v>
      </c>
      <c r="AG976" s="87">
        <f>IF(AND(T976&gt;1,T976&lt;=100000000),'[26]Data Base PAKAI (INPUT)'!$F$25,IF(AND(T976&gt;100000000,T976&lt;=200000000),'[26]Data Base PAKAI (INPUT)'!$J$25,IF(AND(T976&gt;200000000,T976&lt;=250000000),'[26]Data Base PAKAI (INPUT)'!$N$25,IF(AND(T976&gt;250000000,T976&lt;=500000000),'[26]Data Base PAKAI (INPUT)'!$R$25,IF(AND(T976&gt;500000000,T976&lt;=1000000000),'[26]Data Base PAKAI (INPUT)'!$V$25,IF(AND(T976&gt;1000000000,T976&lt;=2500000000),'[26]Data Base PAKAI (INPUT)'!$Z$25,IF(AND(T976&gt;2500000000,T976&lt;=5000000000),'[26]Data Base PAKAI (INPUT)'!$AD$25,IF(AND(T976&gt;5000000000,T976&lt;=10000000000),'[26]Data Base PAKAI (INPUT)'!AH2488))))))))</f>
        <v>4</v>
      </c>
      <c r="AH976" s="87">
        <f t="shared" si="214"/>
        <v>1800000</v>
      </c>
      <c r="AI976" s="87">
        <f t="shared" si="215"/>
        <v>6000000</v>
      </c>
      <c r="AJ976" s="99">
        <f t="shared" si="216"/>
        <v>6000000</v>
      </c>
      <c r="AK976" s="57"/>
      <c r="AL976" s="57">
        <f t="shared" si="217"/>
        <v>135250000</v>
      </c>
    </row>
    <row r="977" spans="1:38" ht="43.5" thickBot="1" x14ac:dyDescent="0.3">
      <c r="A977" s="90"/>
      <c r="B977" s="90"/>
      <c r="C977" s="90"/>
      <c r="D977" s="90"/>
      <c r="E977" s="90"/>
      <c r="F977" s="90"/>
      <c r="G977" s="91"/>
      <c r="H977" s="91"/>
      <c r="I977" s="92"/>
      <c r="J977" s="151" t="s">
        <v>1412</v>
      </c>
      <c r="K977" s="92" t="s">
        <v>1727</v>
      </c>
      <c r="L977" s="92" t="e">
        <f>INDEX('[26]GELONDONGAN BM POKIR'!$D:$D,MATCH('KEGIATAN DBMSDA 2022'!K977,'[26]GELONDONGAN BM POKIR'!$D:$D,0))</f>
        <v>#N/A</v>
      </c>
      <c r="M977" s="92" t="str">
        <f t="shared" si="219"/>
        <v>Peningkatan Jalan Jalan Rt. 004 Rw. 002  Jatiwarna Pondok Melati</v>
      </c>
      <c r="N977" s="92" t="e">
        <f>INDEX([26]!BARU_1[KELURAHAN],MATCH('KEGIATAN DBMSDA 2022'!K977,[26]!BARU_1[JUDUL],0))</f>
        <v>#REF!</v>
      </c>
      <c r="O977" s="93" t="s">
        <v>212</v>
      </c>
      <c r="P977" s="127" t="s">
        <v>328</v>
      </c>
      <c r="Q977" s="94" t="e">
        <f>#REF!&amp;" "&amp;#REF!</f>
        <v>#REF!</v>
      </c>
      <c r="R977" s="95" t="s">
        <v>66</v>
      </c>
      <c r="S977" s="57"/>
      <c r="T977" s="57">
        <f t="shared" si="218"/>
        <v>200000000</v>
      </c>
      <c r="U977" s="96" t="str">
        <f t="shared" ref="U977:U989" si="220">IF(T977&gt;200000000,"LELANG","PL")</f>
        <v>PL</v>
      </c>
      <c r="V977" s="57">
        <v>200000000</v>
      </c>
      <c r="W977" s="128" t="s">
        <v>175</v>
      </c>
      <c r="X977" s="129" t="s">
        <v>162</v>
      </c>
      <c r="Y977" s="96" t="s">
        <v>139</v>
      </c>
      <c r="Z977" s="88">
        <v>1</v>
      </c>
      <c r="AA977" s="96"/>
      <c r="AB977" s="57">
        <f t="shared" ref="AB977:AB989" si="221">IF(AND(T977&gt;1,T977&lt;=200000000),350000,IF(AND(T977&gt;200000000),750000))</f>
        <v>350000</v>
      </c>
      <c r="AC977" s="87">
        <f>IF(AND(T977&gt;1,T977&lt;=200000000),'[26]Data Base PAKAI (INPUT)'!$E$24,IF(AND(T977&gt;200000000),'[26]Data Base PAKAI (INPUT)'!$M$24))</f>
        <v>4</v>
      </c>
      <c r="AD977" s="87">
        <f>IF(AND(T977&gt;1,T977&lt;=200000000),'[26]Data Base PAKAI (INPUT)'!$F$24,IF(AND(T977&gt;200000000,T977&lt;=1000000000),'[26]Data Base PAKAI (INPUT)'!$V$24,IF(AND(T977&gt;1000000000),'[26]Data Base PAKAI (INPUT)'!$Z$24)))</f>
        <v>1</v>
      </c>
      <c r="AE977" s="87">
        <f t="shared" ref="AE977:AE989" si="222">AC977*AD977*$AE$5</f>
        <v>600000</v>
      </c>
      <c r="AF977" s="87">
        <f>IF(AND(T977&gt;1,T977&lt;=1000000000),'[26]Data Base PAKAI (INPUT)'!$E$25,IF(AND(T977&gt;1000000000,T977&lt;=5000000000),'[26]Data Base PAKAI (INPUT)'!$Y$25,IF(AND(T977&gt;5000000000,T977&lt;=10000000000),'[26]Data Base PAKAI (INPUT)'!$AG$25)))</f>
        <v>3</v>
      </c>
      <c r="AG977" s="87">
        <f>IF(AND(T977&gt;1,T977&lt;=100000000),'[26]Data Base PAKAI (INPUT)'!$F$25,IF(AND(T977&gt;100000000,T977&lt;=200000000),'[26]Data Base PAKAI (INPUT)'!$J$25,IF(AND(T977&gt;200000000,T977&lt;=250000000),'[26]Data Base PAKAI (INPUT)'!$N$25,IF(AND(T977&gt;250000000,T977&lt;=500000000),'[26]Data Base PAKAI (INPUT)'!$R$25,IF(AND(T977&gt;500000000,T977&lt;=1000000000),'[26]Data Base PAKAI (INPUT)'!$V$25,IF(AND(T977&gt;1000000000,T977&lt;=2500000000),'[26]Data Base PAKAI (INPUT)'!$Z$25,IF(AND(T977&gt;2500000000,T977&lt;=5000000000),'[26]Data Base PAKAI (INPUT)'!$AD$25,IF(AND(T977&gt;5000000000,T977&lt;=10000000000),'[26]Data Base PAKAI (INPUT)'!AH2489))))))))</f>
        <v>4</v>
      </c>
      <c r="AH977" s="87">
        <f t="shared" ref="AH977:AH989" si="223">AF977*AG977*$AH$5</f>
        <v>1800000</v>
      </c>
      <c r="AI977" s="87">
        <f t="shared" ref="AI977:AI989" si="224">IF(T977&lt;=4000000000,4%*T977,IF(T977&gt;4000000000,100000000))</f>
        <v>8000000</v>
      </c>
      <c r="AJ977" s="99">
        <f t="shared" ref="AJ977:AJ989" si="225">4%*T977</f>
        <v>8000000</v>
      </c>
      <c r="AK977" s="57"/>
      <c r="AL977" s="57">
        <f t="shared" ref="AL977:AL989" si="226">T977-AB977-AE977-AH977-AI977-AJ977-AK977</f>
        <v>181250000</v>
      </c>
    </row>
    <row r="978" spans="1:38" ht="43.5" thickBot="1" x14ac:dyDescent="0.3">
      <c r="A978" s="90"/>
      <c r="B978" s="90"/>
      <c r="C978" s="90"/>
      <c r="D978" s="90"/>
      <c r="E978" s="90"/>
      <c r="F978" s="90"/>
      <c r="G978" s="91"/>
      <c r="H978" s="91"/>
      <c r="I978" s="92"/>
      <c r="J978" s="151" t="s">
        <v>1412</v>
      </c>
      <c r="K978" s="92" t="s">
        <v>1728</v>
      </c>
      <c r="L978" s="92" t="e">
        <f>INDEX('[26]GELONDONGAN BM POKIR'!$D:$D,MATCH('KEGIATAN DBMSDA 2022'!K978,'[26]GELONDONGAN BM POKIR'!$D:$D,0))</f>
        <v>#N/A</v>
      </c>
      <c r="M978" s="92" t="str">
        <f t="shared" si="219"/>
        <v>Peningkatan Jalan Rt. 004 Rw. 002,Kel. Jatiwarna, Pondok Melati Kota Bekasi</v>
      </c>
      <c r="N978" s="92" t="e">
        <f>INDEX([26]!BARU_1[KELURAHAN],MATCH('KEGIATAN DBMSDA 2022'!K978,[26]!BARU_1[JUDUL],0))</f>
        <v>#REF!</v>
      </c>
      <c r="O978" s="93" t="s">
        <v>212</v>
      </c>
      <c r="P978" s="127" t="s">
        <v>889</v>
      </c>
      <c r="Q978" s="94" t="e">
        <f>#REF!&amp;" "&amp;#REF!</f>
        <v>#REF!</v>
      </c>
      <c r="R978" s="95" t="s">
        <v>66</v>
      </c>
      <c r="S978" s="57"/>
      <c r="T978" s="57">
        <f t="shared" si="218"/>
        <v>200000000</v>
      </c>
      <c r="U978" s="96" t="str">
        <f t="shared" si="220"/>
        <v>PL</v>
      </c>
      <c r="V978" s="57">
        <v>200000000</v>
      </c>
      <c r="W978" s="128" t="s">
        <v>175</v>
      </c>
      <c r="X978" s="129" t="s">
        <v>162</v>
      </c>
      <c r="Y978" s="96" t="s">
        <v>139</v>
      </c>
      <c r="Z978" s="88">
        <v>1</v>
      </c>
      <c r="AA978" s="96"/>
      <c r="AB978" s="57">
        <f t="shared" si="221"/>
        <v>350000</v>
      </c>
      <c r="AC978" s="87">
        <f>IF(AND(T978&gt;1,T978&lt;=200000000),'[26]Data Base PAKAI (INPUT)'!$E$24,IF(AND(T978&gt;200000000),'[26]Data Base PAKAI (INPUT)'!$M$24))</f>
        <v>4</v>
      </c>
      <c r="AD978" s="87">
        <f>IF(AND(T978&gt;1,T978&lt;=200000000),'[26]Data Base PAKAI (INPUT)'!$F$24,IF(AND(T978&gt;200000000,T978&lt;=1000000000),'[26]Data Base PAKAI (INPUT)'!$V$24,IF(AND(T978&gt;1000000000),'[26]Data Base PAKAI (INPUT)'!$Z$24)))</f>
        <v>1</v>
      </c>
      <c r="AE978" s="87">
        <f t="shared" si="222"/>
        <v>600000</v>
      </c>
      <c r="AF978" s="87">
        <f>IF(AND(T978&gt;1,T978&lt;=1000000000),'[26]Data Base PAKAI (INPUT)'!$E$25,IF(AND(T978&gt;1000000000,T978&lt;=5000000000),'[26]Data Base PAKAI (INPUT)'!$Y$25,IF(AND(T978&gt;5000000000,T978&lt;=10000000000),'[26]Data Base PAKAI (INPUT)'!$AG$25)))</f>
        <v>3</v>
      </c>
      <c r="AG978" s="87">
        <f>IF(AND(T978&gt;1,T978&lt;=100000000),'[26]Data Base PAKAI (INPUT)'!$F$25,IF(AND(T978&gt;100000000,T978&lt;=200000000),'[26]Data Base PAKAI (INPUT)'!$J$25,IF(AND(T978&gt;200000000,T978&lt;=250000000),'[26]Data Base PAKAI (INPUT)'!$N$25,IF(AND(T978&gt;250000000,T978&lt;=500000000),'[26]Data Base PAKAI (INPUT)'!$R$25,IF(AND(T978&gt;500000000,T978&lt;=1000000000),'[26]Data Base PAKAI (INPUT)'!$V$25,IF(AND(T978&gt;1000000000,T978&lt;=2500000000),'[26]Data Base PAKAI (INPUT)'!$Z$25,IF(AND(T978&gt;2500000000,T978&lt;=5000000000),'[26]Data Base PAKAI (INPUT)'!$AD$25,IF(AND(T978&gt;5000000000,T978&lt;=10000000000),'[26]Data Base PAKAI (INPUT)'!AH2490))))))))</f>
        <v>4</v>
      </c>
      <c r="AH978" s="87">
        <f t="shared" si="223"/>
        <v>1800000</v>
      </c>
      <c r="AI978" s="87">
        <f t="shared" si="224"/>
        <v>8000000</v>
      </c>
      <c r="AJ978" s="99">
        <f t="shared" si="225"/>
        <v>8000000</v>
      </c>
      <c r="AK978" s="57"/>
      <c r="AL978" s="57">
        <f t="shared" si="226"/>
        <v>181250000</v>
      </c>
    </row>
    <row r="979" spans="1:38" ht="57.75" thickBot="1" x14ac:dyDescent="0.3">
      <c r="A979" s="90"/>
      <c r="B979" s="90"/>
      <c r="C979" s="90"/>
      <c r="D979" s="90"/>
      <c r="E979" s="90"/>
      <c r="F979" s="90"/>
      <c r="G979" s="91"/>
      <c r="H979" s="91"/>
      <c r="I979" s="92"/>
      <c r="J979" s="151" t="s">
        <v>1412</v>
      </c>
      <c r="K979" s="92" t="s">
        <v>1729</v>
      </c>
      <c r="L979" s="92" t="e">
        <f>INDEX('[26]GELONDONGAN BM POKIR'!$D:$D,MATCH('KEGIATAN DBMSDA 2022'!K979,'[26]GELONDONGAN BM POKIR'!$D:$D,0))</f>
        <v>#N/A</v>
      </c>
      <c r="M979" s="92" t="str">
        <f t="shared" si="219"/>
        <v>Peningkatan Jalan Jalan Lembur IV dari Pertigaan Bonen sampai ke jalan Protokol RT 001 RW 05, Kota Bekasi, Jatisampurna, Jatirangga</v>
      </c>
      <c r="N979" s="92" t="e">
        <f>INDEX([26]!BARU_1[KELURAHAN],MATCH('KEGIATAN DBMSDA 2022'!K979,[26]!BARU_1[JUDUL],0))</f>
        <v>#REF!</v>
      </c>
      <c r="O979" s="93" t="s">
        <v>120</v>
      </c>
      <c r="P979" s="127" t="s">
        <v>271</v>
      </c>
      <c r="Q979" s="94" t="e">
        <f>#REF!&amp;" "&amp;#REF!</f>
        <v>#REF!</v>
      </c>
      <c r="R979" s="95" t="s">
        <v>66</v>
      </c>
      <c r="S979" s="57"/>
      <c r="T979" s="57">
        <f t="shared" si="218"/>
        <v>250000000</v>
      </c>
      <c r="U979" s="96" t="str">
        <f t="shared" si="220"/>
        <v>LELANG</v>
      </c>
      <c r="V979" s="57">
        <v>250000000</v>
      </c>
      <c r="W979" s="128" t="s">
        <v>378</v>
      </c>
      <c r="X979" s="129" t="s">
        <v>138</v>
      </c>
      <c r="Y979" s="129" t="s">
        <v>139</v>
      </c>
      <c r="Z979" s="88">
        <v>1</v>
      </c>
      <c r="AA979" s="129"/>
      <c r="AB979" s="57">
        <f t="shared" si="221"/>
        <v>750000</v>
      </c>
      <c r="AC979" s="87">
        <f>IF(AND(T979&gt;1,T979&lt;=200000000),'[26]Data Base PAKAI (INPUT)'!$E$24,IF(AND(T979&gt;200000000),'[26]Data Base PAKAI (INPUT)'!$M$24))</f>
        <v>6</v>
      </c>
      <c r="AD979" s="87">
        <f>IF(AND(T979&gt;1,T979&lt;=200000000),'[26]Data Base PAKAI (INPUT)'!$F$24,IF(AND(T979&gt;200000000,T979&lt;=1000000000),'[26]Data Base PAKAI (INPUT)'!$V$24,IF(AND(T979&gt;1000000000),'[26]Data Base PAKAI (INPUT)'!$Z$24)))</f>
        <v>2</v>
      </c>
      <c r="AE979" s="87">
        <f t="shared" si="222"/>
        <v>1800000</v>
      </c>
      <c r="AF979" s="87">
        <f>IF(AND(T979&gt;1,T979&lt;=1000000000),'[26]Data Base PAKAI (INPUT)'!$E$25,IF(AND(T979&gt;1000000000,T979&lt;=5000000000),'[26]Data Base PAKAI (INPUT)'!$Y$25,IF(AND(T979&gt;5000000000,T979&lt;=10000000000),'[26]Data Base PAKAI (INPUT)'!$AG$25)))</f>
        <v>3</v>
      </c>
      <c r="AG979" s="87">
        <f>IF(AND(T979&gt;1,T979&lt;=100000000),'[26]Data Base PAKAI (INPUT)'!$F$25,IF(AND(T979&gt;100000000,T979&lt;=200000000),'[26]Data Base PAKAI (INPUT)'!$J$25,IF(AND(T979&gt;200000000,T979&lt;=250000000),'[26]Data Base PAKAI (INPUT)'!$N$25,IF(AND(T979&gt;250000000,T979&lt;=500000000),'[26]Data Base PAKAI (INPUT)'!$R$25,IF(AND(T979&gt;500000000,T979&lt;=1000000000),'[26]Data Base PAKAI (INPUT)'!$V$25,IF(AND(T979&gt;1000000000,T979&lt;=2500000000),'[26]Data Base PAKAI (INPUT)'!$Z$25,IF(AND(T979&gt;2500000000,T979&lt;=5000000000),'[26]Data Base PAKAI (INPUT)'!$AD$25,IF(AND(T979&gt;5000000000,T979&lt;=10000000000),'[26]Data Base PAKAI (INPUT)'!AH2493))))))))</f>
        <v>5</v>
      </c>
      <c r="AH979" s="87">
        <f t="shared" si="223"/>
        <v>2250000</v>
      </c>
      <c r="AI979" s="87">
        <f t="shared" si="224"/>
        <v>10000000</v>
      </c>
      <c r="AJ979" s="99">
        <f t="shared" si="225"/>
        <v>10000000</v>
      </c>
      <c r="AK979" s="57"/>
      <c r="AL979" s="57">
        <f t="shared" si="226"/>
        <v>225200000</v>
      </c>
    </row>
    <row r="980" spans="1:38" ht="43.5" thickBot="1" x14ac:dyDescent="0.3">
      <c r="A980" s="90"/>
      <c r="B980" s="90"/>
      <c r="C980" s="90"/>
      <c r="D980" s="90"/>
      <c r="E980" s="90"/>
      <c r="F980" s="90"/>
      <c r="G980" s="91"/>
      <c r="H980" s="91"/>
      <c r="I980" s="92"/>
      <c r="J980" s="151" t="s">
        <v>1412</v>
      </c>
      <c r="K980" s="92" t="s">
        <v>1730</v>
      </c>
      <c r="L980" s="92" t="e">
        <f>INDEX('[26]GELONDONGAN BM POKIR'!$D:$D,MATCH('KEGIATAN DBMSDA 2022'!K980,'[26]GELONDONGAN BM POKIR'!$D:$D,0))</f>
        <v>#N/A</v>
      </c>
      <c r="M980" s="92" t="str">
        <f t="shared" si="219"/>
        <v>Peningkatan Jalan Jalan Lembur III RT 001 RW 06, Kota Bekasi, Jatisampurna, Jatirangga</v>
      </c>
      <c r="N980" s="92" t="e">
        <f>INDEX([26]!BARU_1[KELURAHAN],MATCH('KEGIATAN DBMSDA 2022'!K980,[26]!BARU_1[JUDUL],0))</f>
        <v>#REF!</v>
      </c>
      <c r="O980" s="93" t="s">
        <v>120</v>
      </c>
      <c r="P980" s="127" t="s">
        <v>271</v>
      </c>
      <c r="Q980" s="94" t="e">
        <f>#REF!&amp;" "&amp;#REF!</f>
        <v>#REF!</v>
      </c>
      <c r="R980" s="95" t="s">
        <v>66</v>
      </c>
      <c r="S980" s="57"/>
      <c r="T980" s="57">
        <f t="shared" si="218"/>
        <v>250000000</v>
      </c>
      <c r="U980" s="96" t="str">
        <f t="shared" si="220"/>
        <v>LELANG</v>
      </c>
      <c r="V980" s="57">
        <v>250000000</v>
      </c>
      <c r="W980" s="128" t="s">
        <v>378</v>
      </c>
      <c r="X980" s="129" t="s">
        <v>138</v>
      </c>
      <c r="Y980" s="129" t="s">
        <v>139</v>
      </c>
      <c r="Z980" s="88">
        <v>1</v>
      </c>
      <c r="AA980" s="129"/>
      <c r="AB980" s="57">
        <f t="shared" si="221"/>
        <v>750000</v>
      </c>
      <c r="AC980" s="87">
        <f>IF(AND(T980&gt;1,T980&lt;=200000000),'[26]Data Base PAKAI (INPUT)'!$E$24,IF(AND(T980&gt;200000000),'[26]Data Base PAKAI (INPUT)'!$M$24))</f>
        <v>6</v>
      </c>
      <c r="AD980" s="87">
        <f>IF(AND(T980&gt;1,T980&lt;=200000000),'[26]Data Base PAKAI (INPUT)'!$F$24,IF(AND(T980&gt;200000000,T980&lt;=1000000000),'[26]Data Base PAKAI (INPUT)'!$V$24,IF(AND(T980&gt;1000000000),'[26]Data Base PAKAI (INPUT)'!$Z$24)))</f>
        <v>2</v>
      </c>
      <c r="AE980" s="87">
        <f t="shared" si="222"/>
        <v>1800000</v>
      </c>
      <c r="AF980" s="87">
        <f>IF(AND(T980&gt;1,T980&lt;=1000000000),'[26]Data Base PAKAI (INPUT)'!$E$25,IF(AND(T980&gt;1000000000,T980&lt;=5000000000),'[26]Data Base PAKAI (INPUT)'!$Y$25,IF(AND(T980&gt;5000000000,T980&lt;=10000000000),'[26]Data Base PAKAI (INPUT)'!$AG$25)))</f>
        <v>3</v>
      </c>
      <c r="AG980" s="87">
        <f>IF(AND(T980&gt;1,T980&lt;=100000000),'[26]Data Base PAKAI (INPUT)'!$F$25,IF(AND(T980&gt;100000000,T980&lt;=200000000),'[26]Data Base PAKAI (INPUT)'!$J$25,IF(AND(T980&gt;200000000,T980&lt;=250000000),'[26]Data Base PAKAI (INPUT)'!$N$25,IF(AND(T980&gt;250000000,T980&lt;=500000000),'[26]Data Base PAKAI (INPUT)'!$R$25,IF(AND(T980&gt;500000000,T980&lt;=1000000000),'[26]Data Base PAKAI (INPUT)'!$V$25,IF(AND(T980&gt;1000000000,T980&lt;=2500000000),'[26]Data Base PAKAI (INPUT)'!$Z$25,IF(AND(T980&gt;2500000000,T980&lt;=5000000000),'[26]Data Base PAKAI (INPUT)'!$AD$25,IF(AND(T980&gt;5000000000,T980&lt;=10000000000),'[26]Data Base PAKAI (INPUT)'!AH2494))))))))</f>
        <v>5</v>
      </c>
      <c r="AH980" s="87">
        <f t="shared" si="223"/>
        <v>2250000</v>
      </c>
      <c r="AI980" s="87">
        <f t="shared" si="224"/>
        <v>10000000</v>
      </c>
      <c r="AJ980" s="99">
        <f t="shared" si="225"/>
        <v>10000000</v>
      </c>
      <c r="AK980" s="57"/>
      <c r="AL980" s="57">
        <f t="shared" si="226"/>
        <v>225200000</v>
      </c>
    </row>
    <row r="981" spans="1:38" ht="43.5" thickBot="1" x14ac:dyDescent="0.3">
      <c r="A981" s="90"/>
      <c r="B981" s="90"/>
      <c r="C981" s="90"/>
      <c r="D981" s="90"/>
      <c r="E981" s="90"/>
      <c r="F981" s="90"/>
      <c r="G981" s="91"/>
      <c r="H981" s="91"/>
      <c r="I981" s="92"/>
      <c r="J981" s="151" t="s">
        <v>1412</v>
      </c>
      <c r="K981" s="92" t="s">
        <v>1731</v>
      </c>
      <c r="L981" s="92" t="e">
        <f>INDEX('[26]GELONDONGAN BM POKIR'!$D:$D,MATCH('KEGIATAN DBMSDA 2022'!K981,'[26]GELONDONGAN BM POKIR'!$D:$D,0))</f>
        <v>#N/A</v>
      </c>
      <c r="M981" s="92" t="str">
        <f t="shared" si="219"/>
        <v>Peningkatan Jalan Jalan Ading Alit Kranggan Wetan RT 03 / RW 09, Kota Bekasi, Jatisampurna, Jatirangga</v>
      </c>
      <c r="N981" s="92" t="e">
        <f>INDEX([26]!BARU_1[KELURAHAN],MATCH('KEGIATAN DBMSDA 2022'!K981,[26]!BARU_1[JUDUL],0))</f>
        <v>#REF!</v>
      </c>
      <c r="O981" s="93" t="s">
        <v>120</v>
      </c>
      <c r="P981" s="127" t="s">
        <v>229</v>
      </c>
      <c r="Q981" s="94" t="e">
        <f>#REF!&amp;" "&amp;#REF!</f>
        <v>#REF!</v>
      </c>
      <c r="R981" s="95" t="s">
        <v>66</v>
      </c>
      <c r="S981" s="57"/>
      <c r="T981" s="57">
        <f t="shared" si="218"/>
        <v>200000000</v>
      </c>
      <c r="U981" s="96" t="str">
        <f t="shared" si="220"/>
        <v>PL</v>
      </c>
      <c r="V981" s="57">
        <v>200000000</v>
      </c>
      <c r="W981" s="128" t="s">
        <v>378</v>
      </c>
      <c r="X981" s="129" t="s">
        <v>138</v>
      </c>
      <c r="Y981" s="96" t="s">
        <v>139</v>
      </c>
      <c r="Z981" s="88">
        <v>1</v>
      </c>
      <c r="AA981" s="96"/>
      <c r="AB981" s="57">
        <f t="shared" si="221"/>
        <v>350000</v>
      </c>
      <c r="AC981" s="87">
        <f>IF(AND(T981&gt;1,T981&lt;=200000000),'[26]Data Base PAKAI (INPUT)'!$E$24,IF(AND(T981&gt;200000000),'[26]Data Base PAKAI (INPUT)'!$M$24))</f>
        <v>4</v>
      </c>
      <c r="AD981" s="87">
        <f>IF(AND(T981&gt;1,T981&lt;=200000000),'[26]Data Base PAKAI (INPUT)'!$F$24,IF(AND(T981&gt;200000000,T981&lt;=1000000000),'[26]Data Base PAKAI (INPUT)'!$V$24,IF(AND(T981&gt;1000000000),'[26]Data Base PAKAI (INPUT)'!$Z$24)))</f>
        <v>1</v>
      </c>
      <c r="AE981" s="87">
        <f t="shared" si="222"/>
        <v>600000</v>
      </c>
      <c r="AF981" s="87">
        <f>IF(AND(T981&gt;1,T981&lt;=1000000000),'[26]Data Base PAKAI (INPUT)'!$E$25,IF(AND(T981&gt;1000000000,T981&lt;=5000000000),'[26]Data Base PAKAI (INPUT)'!$Y$25,IF(AND(T981&gt;5000000000,T981&lt;=10000000000),'[26]Data Base PAKAI (INPUT)'!$AG$25)))</f>
        <v>3</v>
      </c>
      <c r="AG981" s="87">
        <f>IF(AND(T981&gt;1,T981&lt;=100000000),'[26]Data Base PAKAI (INPUT)'!$F$25,IF(AND(T981&gt;100000000,T981&lt;=200000000),'[26]Data Base PAKAI (INPUT)'!$J$25,IF(AND(T981&gt;200000000,T981&lt;=250000000),'[26]Data Base PAKAI (INPUT)'!$N$25,IF(AND(T981&gt;250000000,T981&lt;=500000000),'[26]Data Base PAKAI (INPUT)'!$R$25,IF(AND(T981&gt;500000000,T981&lt;=1000000000),'[26]Data Base PAKAI (INPUT)'!$V$25,IF(AND(T981&gt;1000000000,T981&lt;=2500000000),'[26]Data Base PAKAI (INPUT)'!$Z$25,IF(AND(T981&gt;2500000000,T981&lt;=5000000000),'[26]Data Base PAKAI (INPUT)'!$AD$25,IF(AND(T981&gt;5000000000,T981&lt;=10000000000),'[26]Data Base PAKAI (INPUT)'!AH2495))))))))</f>
        <v>4</v>
      </c>
      <c r="AH981" s="87">
        <f t="shared" si="223"/>
        <v>1800000</v>
      </c>
      <c r="AI981" s="87">
        <f t="shared" si="224"/>
        <v>8000000</v>
      </c>
      <c r="AJ981" s="99">
        <f t="shared" si="225"/>
        <v>8000000</v>
      </c>
      <c r="AK981" s="57"/>
      <c r="AL981" s="57">
        <f t="shared" si="226"/>
        <v>181250000</v>
      </c>
    </row>
    <row r="982" spans="1:38" ht="43.5" thickBot="1" x14ac:dyDescent="0.3">
      <c r="A982" s="173"/>
      <c r="B982" s="173"/>
      <c r="C982" s="173"/>
      <c r="D982" s="173"/>
      <c r="E982" s="173"/>
      <c r="F982" s="173"/>
      <c r="G982" s="174"/>
      <c r="H982" s="174"/>
      <c r="I982" s="143"/>
      <c r="J982" s="143" t="s">
        <v>1412</v>
      </c>
      <c r="K982" s="143" t="s">
        <v>1732</v>
      </c>
      <c r="L982" s="143" t="e">
        <f>INDEX('[26]GELONDONGAN BM POKIR'!$D:$D,MATCH('KEGIATAN DBMSDA 2022'!K982,'[26]GELONDONGAN BM POKIR'!$D:$D,0))</f>
        <v>#N/A</v>
      </c>
      <c r="M982" s="143" t="str">
        <f t="shared" si="219"/>
        <v xml:space="preserve">Peningkatan Jalan  RT 01/RW 06 Kel. Jatiraden Kec. Jatisampurna </v>
      </c>
      <c r="N982" s="143" t="e">
        <f>INDEX([26]!BARU_1[KELURAHAN],MATCH('KEGIATAN DBMSDA 2022'!K982,[26]!BARU_1[JUDUL],0))</f>
        <v>#REF!</v>
      </c>
      <c r="O982" s="175" t="s">
        <v>120</v>
      </c>
      <c r="P982" s="144" t="s">
        <v>229</v>
      </c>
      <c r="Q982" s="176" t="e">
        <f>#REF!&amp;" "&amp;#REF!</f>
        <v>#REF!</v>
      </c>
      <c r="R982" s="146" t="s">
        <v>66</v>
      </c>
      <c r="S982" s="147"/>
      <c r="T982" s="147">
        <f t="shared" si="218"/>
        <v>0</v>
      </c>
      <c r="U982" s="177" t="str">
        <f t="shared" si="220"/>
        <v>PL</v>
      </c>
      <c r="V982" s="147">
        <v>0</v>
      </c>
      <c r="W982" s="178" t="s">
        <v>378</v>
      </c>
      <c r="X982" s="178" t="s">
        <v>138</v>
      </c>
      <c r="Y982" s="177" t="s">
        <v>139</v>
      </c>
      <c r="Z982" s="179"/>
      <c r="AA982" s="180" t="s">
        <v>1733</v>
      </c>
      <c r="AB982" s="57" t="b">
        <f t="shared" si="221"/>
        <v>0</v>
      </c>
      <c r="AC982" s="87" t="b">
        <f>IF(AND(T982&gt;1,T982&lt;=200000000),'[26]Data Base PAKAI (INPUT)'!$E$24,IF(AND(T982&gt;200000000),'[26]Data Base PAKAI (INPUT)'!$M$24))</f>
        <v>0</v>
      </c>
      <c r="AD982" s="87" t="b">
        <f>IF(AND(T982&gt;1,T982&lt;=200000000),'[26]Data Base PAKAI (INPUT)'!$F$24,IF(AND(T982&gt;200000000,T982&lt;=1000000000),'[26]Data Base PAKAI (INPUT)'!$V$24,IF(AND(T982&gt;1000000000),'[26]Data Base PAKAI (INPUT)'!$Z$24)))</f>
        <v>0</v>
      </c>
      <c r="AE982" s="87">
        <f t="shared" si="222"/>
        <v>0</v>
      </c>
      <c r="AF982" s="87" t="b">
        <f>IF(AND(T982&gt;1,T982&lt;=1000000000),'[26]Data Base PAKAI (INPUT)'!$E$25,IF(AND(T982&gt;1000000000,T982&lt;=5000000000),'[26]Data Base PAKAI (INPUT)'!$Y$25,IF(AND(T982&gt;5000000000,T982&lt;=10000000000),'[26]Data Base PAKAI (INPUT)'!$AG$25)))</f>
        <v>0</v>
      </c>
      <c r="AG982" s="87" t="b">
        <f>IF(AND(T982&gt;1,T982&lt;=100000000),'[26]Data Base PAKAI (INPUT)'!$F$25,IF(AND(T982&gt;100000000,T982&lt;=200000000),'[26]Data Base PAKAI (INPUT)'!$J$25,IF(AND(T982&gt;200000000,T982&lt;=250000000),'[26]Data Base PAKAI (INPUT)'!$N$25,IF(AND(T982&gt;250000000,T982&lt;=500000000),'[26]Data Base PAKAI (INPUT)'!$R$25,IF(AND(T982&gt;500000000,T982&lt;=1000000000),'[26]Data Base PAKAI (INPUT)'!$V$25,IF(AND(T982&gt;1000000000,T982&lt;=2500000000),'[26]Data Base PAKAI (INPUT)'!$Z$25,IF(AND(T982&gt;2500000000,T982&lt;=5000000000),'[26]Data Base PAKAI (INPUT)'!$AD$25,IF(AND(T982&gt;5000000000,T982&lt;=10000000000),'[26]Data Base PAKAI (INPUT)'!AH2496))))))))</f>
        <v>0</v>
      </c>
      <c r="AH982" s="87">
        <f t="shared" si="223"/>
        <v>0</v>
      </c>
      <c r="AI982" s="87">
        <f t="shared" si="224"/>
        <v>0</v>
      </c>
      <c r="AJ982" s="99">
        <f t="shared" si="225"/>
        <v>0</v>
      </c>
      <c r="AK982" s="57"/>
      <c r="AL982" s="57">
        <f t="shared" si="226"/>
        <v>0</v>
      </c>
    </row>
    <row r="983" spans="1:38" ht="43.5" thickBot="1" x14ac:dyDescent="0.3">
      <c r="A983" s="173"/>
      <c r="B983" s="173"/>
      <c r="C983" s="173"/>
      <c r="D983" s="173"/>
      <c r="E983" s="173"/>
      <c r="F983" s="173"/>
      <c r="G983" s="174"/>
      <c r="H983" s="174"/>
      <c r="I983" s="143"/>
      <c r="J983" s="143" t="s">
        <v>1412</v>
      </c>
      <c r="K983" s="143" t="s">
        <v>1734</v>
      </c>
      <c r="L983" s="143" t="e">
        <f>INDEX('[26]GELONDONGAN BM POKIR'!$D:$D,MATCH('KEGIATAN DBMSDA 2022'!K983,'[26]GELONDONGAN BM POKIR'!$D:$D,0))</f>
        <v>#N/A</v>
      </c>
      <c r="M983" s="143" t="str">
        <f t="shared" si="219"/>
        <v xml:space="preserve">Peningkatan Jalan  RT 04 RW 03 Kel. Jatiraden Kec. Jatisampurna </v>
      </c>
      <c r="N983" s="143" t="e">
        <f>INDEX([26]!BARU_1[KELURAHAN],MATCH('KEGIATAN DBMSDA 2022'!K983,[26]!BARU_1[JUDUL],0))</f>
        <v>#REF!</v>
      </c>
      <c r="O983" s="175" t="s">
        <v>120</v>
      </c>
      <c r="P983" s="144" t="s">
        <v>229</v>
      </c>
      <c r="Q983" s="176" t="e">
        <f>#REF!&amp;" "&amp;#REF!</f>
        <v>#REF!</v>
      </c>
      <c r="R983" s="146" t="s">
        <v>66</v>
      </c>
      <c r="S983" s="147"/>
      <c r="T983" s="147">
        <f t="shared" si="218"/>
        <v>0</v>
      </c>
      <c r="U983" s="177" t="str">
        <f t="shared" si="220"/>
        <v>PL</v>
      </c>
      <c r="V983" s="147">
        <v>0</v>
      </c>
      <c r="W983" s="178" t="s">
        <v>378</v>
      </c>
      <c r="X983" s="178" t="s">
        <v>138</v>
      </c>
      <c r="Y983" s="180" t="s">
        <v>139</v>
      </c>
      <c r="Z983" s="179"/>
      <c r="AA983" s="180" t="s">
        <v>1733</v>
      </c>
      <c r="AB983" s="57" t="b">
        <f t="shared" si="221"/>
        <v>0</v>
      </c>
      <c r="AC983" s="87" t="b">
        <f>IF(AND(T983&gt;1,T983&lt;=200000000),'[26]Data Base PAKAI (INPUT)'!$E$24,IF(AND(T983&gt;200000000),'[26]Data Base PAKAI (INPUT)'!$M$24))</f>
        <v>0</v>
      </c>
      <c r="AD983" s="87" t="b">
        <f>IF(AND(T983&gt;1,T983&lt;=200000000),'[26]Data Base PAKAI (INPUT)'!$F$24,IF(AND(T983&gt;200000000,T983&lt;=1000000000),'[26]Data Base PAKAI (INPUT)'!$V$24,IF(AND(T983&gt;1000000000),'[26]Data Base PAKAI (INPUT)'!$Z$24)))</f>
        <v>0</v>
      </c>
      <c r="AE983" s="87">
        <f t="shared" si="222"/>
        <v>0</v>
      </c>
      <c r="AF983" s="87" t="b">
        <f>IF(AND(T983&gt;1,T983&lt;=1000000000),'[26]Data Base PAKAI (INPUT)'!$E$25,IF(AND(T983&gt;1000000000,T983&lt;=5000000000),'[26]Data Base PAKAI (INPUT)'!$Y$25,IF(AND(T983&gt;5000000000,T983&lt;=10000000000),'[26]Data Base PAKAI (INPUT)'!$AG$25)))</f>
        <v>0</v>
      </c>
      <c r="AG983" s="87" t="b">
        <f>IF(AND(T983&gt;1,T983&lt;=100000000),'[26]Data Base PAKAI (INPUT)'!$F$25,IF(AND(T983&gt;100000000,T983&lt;=200000000),'[26]Data Base PAKAI (INPUT)'!$J$25,IF(AND(T983&gt;200000000,T983&lt;=250000000),'[26]Data Base PAKAI (INPUT)'!$N$25,IF(AND(T983&gt;250000000,T983&lt;=500000000),'[26]Data Base PAKAI (INPUT)'!$R$25,IF(AND(T983&gt;500000000,T983&lt;=1000000000),'[26]Data Base PAKAI (INPUT)'!$V$25,IF(AND(T983&gt;1000000000,T983&lt;=2500000000),'[26]Data Base PAKAI (INPUT)'!$Z$25,IF(AND(T983&gt;2500000000,T983&lt;=5000000000),'[26]Data Base PAKAI (INPUT)'!$AD$25,IF(AND(T983&gt;5000000000,T983&lt;=10000000000),'[26]Data Base PAKAI (INPUT)'!AH2497))))))))</f>
        <v>0</v>
      </c>
      <c r="AH983" s="87">
        <f t="shared" si="223"/>
        <v>0</v>
      </c>
      <c r="AI983" s="87">
        <f t="shared" si="224"/>
        <v>0</v>
      </c>
      <c r="AJ983" s="99">
        <f t="shared" si="225"/>
        <v>0</v>
      </c>
      <c r="AK983" s="57"/>
      <c r="AL983" s="57">
        <f t="shared" si="226"/>
        <v>0</v>
      </c>
    </row>
    <row r="984" spans="1:38" ht="43.5" thickBot="1" x14ac:dyDescent="0.3">
      <c r="A984" s="173"/>
      <c r="B984" s="173"/>
      <c r="C984" s="173"/>
      <c r="D984" s="173"/>
      <c r="E984" s="173"/>
      <c r="F984" s="173"/>
      <c r="G984" s="174"/>
      <c r="H984" s="174"/>
      <c r="I984" s="143"/>
      <c r="J984" s="143" t="s">
        <v>1412</v>
      </c>
      <c r="K984" s="143" t="s">
        <v>1735</v>
      </c>
      <c r="L984" s="143" t="e">
        <f>INDEX('[26]GELONDONGAN BM POKIR'!$D:$D,MATCH('KEGIATAN DBMSDA 2022'!K984,'[26]GELONDONGAN BM POKIR'!$D:$D,0))</f>
        <v>#N/A</v>
      </c>
      <c r="M984" s="143" t="str">
        <f t="shared" si="219"/>
        <v xml:space="preserve">Peningkatan Jalan  RW 05 Kel. Jatiraden Kec. Jatisampurna </v>
      </c>
      <c r="N984" s="143" t="e">
        <f>INDEX([26]!BARU_1[KELURAHAN],MATCH('KEGIATAN DBMSDA 2022'!K984,[26]!BARU_1[JUDUL],0))</f>
        <v>#REF!</v>
      </c>
      <c r="O984" s="175" t="s">
        <v>120</v>
      </c>
      <c r="P984" s="144" t="s">
        <v>249</v>
      </c>
      <c r="Q984" s="176" t="e">
        <f>#REF!&amp;" "&amp;#REF!</f>
        <v>#REF!</v>
      </c>
      <c r="R984" s="146" t="s">
        <v>66</v>
      </c>
      <c r="S984" s="147"/>
      <c r="T984" s="147">
        <f t="shared" ref="T984:T989" si="227">V984+S984</f>
        <v>0</v>
      </c>
      <c r="U984" s="177" t="str">
        <f t="shared" si="220"/>
        <v>PL</v>
      </c>
      <c r="V984" s="147">
        <v>0</v>
      </c>
      <c r="W984" s="178" t="s">
        <v>378</v>
      </c>
      <c r="X984" s="178" t="s">
        <v>138</v>
      </c>
      <c r="Y984" s="180" t="s">
        <v>139</v>
      </c>
      <c r="Z984" s="179"/>
      <c r="AA984" s="180" t="s">
        <v>1733</v>
      </c>
      <c r="AB984" s="57" t="b">
        <f t="shared" si="221"/>
        <v>0</v>
      </c>
      <c r="AC984" s="87" t="b">
        <f>IF(AND(T984&gt;1,T984&lt;=200000000),'[26]Data Base PAKAI (INPUT)'!$E$24,IF(AND(T984&gt;200000000),'[26]Data Base PAKAI (INPUT)'!$M$24))</f>
        <v>0</v>
      </c>
      <c r="AD984" s="87" t="b">
        <f>IF(AND(T984&gt;1,T984&lt;=200000000),'[26]Data Base PAKAI (INPUT)'!$F$24,IF(AND(T984&gt;200000000,T984&lt;=1000000000),'[26]Data Base PAKAI (INPUT)'!$V$24,IF(AND(T984&gt;1000000000),'[26]Data Base PAKAI (INPUT)'!$Z$24)))</f>
        <v>0</v>
      </c>
      <c r="AE984" s="87">
        <f t="shared" si="222"/>
        <v>0</v>
      </c>
      <c r="AF984" s="87" t="b">
        <f>IF(AND(T984&gt;1,T984&lt;=1000000000),'[26]Data Base PAKAI (INPUT)'!$E$25,IF(AND(T984&gt;1000000000,T984&lt;=5000000000),'[26]Data Base PAKAI (INPUT)'!$Y$25,IF(AND(T984&gt;5000000000,T984&lt;=10000000000),'[26]Data Base PAKAI (INPUT)'!$AG$25)))</f>
        <v>0</v>
      </c>
      <c r="AG984" s="87" t="b">
        <f>IF(AND(T984&gt;1,T984&lt;=100000000),'[26]Data Base PAKAI (INPUT)'!$F$25,IF(AND(T984&gt;100000000,T984&lt;=200000000),'[26]Data Base PAKAI (INPUT)'!$J$25,IF(AND(T984&gt;200000000,T984&lt;=250000000),'[26]Data Base PAKAI (INPUT)'!$N$25,IF(AND(T984&gt;250000000,T984&lt;=500000000),'[26]Data Base PAKAI (INPUT)'!$R$25,IF(AND(T984&gt;500000000,T984&lt;=1000000000),'[26]Data Base PAKAI (INPUT)'!$V$25,IF(AND(T984&gt;1000000000,T984&lt;=2500000000),'[26]Data Base PAKAI (INPUT)'!$Z$25,IF(AND(T984&gt;2500000000,T984&lt;=5000000000),'[26]Data Base PAKAI (INPUT)'!$AD$25,IF(AND(T984&gt;5000000000,T984&lt;=10000000000),'[26]Data Base PAKAI (INPUT)'!AH2498))))))))</f>
        <v>0</v>
      </c>
      <c r="AH984" s="87">
        <f t="shared" si="223"/>
        <v>0</v>
      </c>
      <c r="AI984" s="87">
        <f t="shared" si="224"/>
        <v>0</v>
      </c>
      <c r="AJ984" s="99">
        <f t="shared" si="225"/>
        <v>0</v>
      </c>
      <c r="AK984" s="57"/>
      <c r="AL984" s="57">
        <f t="shared" si="226"/>
        <v>0</v>
      </c>
    </row>
    <row r="985" spans="1:38" ht="43.5" thickBot="1" x14ac:dyDescent="0.3">
      <c r="A985" s="90"/>
      <c r="B985" s="90"/>
      <c r="C985" s="90"/>
      <c r="D985" s="90"/>
      <c r="E985" s="90"/>
      <c r="F985" s="90"/>
      <c r="G985" s="91"/>
      <c r="H985" s="91"/>
      <c r="I985" s="92"/>
      <c r="J985" s="151" t="s">
        <v>1412</v>
      </c>
      <c r="K985" s="92" t="s">
        <v>1736</v>
      </c>
      <c r="L985" s="92" t="e">
        <f>INDEX('[26]GELONDONGAN BM POKIR'!$D:$D,MATCH('KEGIATAN DBMSDA 2022'!K985,'[26]GELONDONGAN BM POKIR'!$D:$D,0))</f>
        <v>#N/A</v>
      </c>
      <c r="M985" s="92" t="str">
        <f t="shared" si="219"/>
        <v>Peningkatan Jalan Jalan Mandar II RT 002 RW 05, Kota Bekasi, Jatisampurna, Jatisampurna</v>
      </c>
      <c r="N985" s="92" t="e">
        <f>INDEX([26]!BARU_1[KELURAHAN],MATCH('KEGIATAN DBMSDA 2022'!K985,[26]!BARU_1[JUDUL],0))</f>
        <v>#REF!</v>
      </c>
      <c r="O985" s="93" t="s">
        <v>120</v>
      </c>
      <c r="P985" s="127" t="s">
        <v>289</v>
      </c>
      <c r="Q985" s="94" t="e">
        <f>#REF!&amp;" "&amp;#REF!</f>
        <v>#REF!</v>
      </c>
      <c r="R985" s="95" t="s">
        <v>66</v>
      </c>
      <c r="S985" s="57"/>
      <c r="T985" s="57">
        <f t="shared" si="227"/>
        <v>150000000</v>
      </c>
      <c r="U985" s="96" t="str">
        <f t="shared" si="220"/>
        <v>PL</v>
      </c>
      <c r="V985" s="57">
        <v>150000000</v>
      </c>
      <c r="W985" s="128" t="s">
        <v>378</v>
      </c>
      <c r="X985" s="129" t="s">
        <v>138</v>
      </c>
      <c r="Y985" s="96" t="s">
        <v>139</v>
      </c>
      <c r="Z985" s="88">
        <v>1</v>
      </c>
      <c r="AA985" s="129"/>
      <c r="AB985" s="57">
        <f t="shared" si="221"/>
        <v>350000</v>
      </c>
      <c r="AC985" s="87">
        <f>IF(AND(T985&gt;1,T985&lt;=200000000),'[26]Data Base PAKAI (INPUT)'!$E$24,IF(AND(T985&gt;200000000),'[26]Data Base PAKAI (INPUT)'!$M$24))</f>
        <v>4</v>
      </c>
      <c r="AD985" s="87">
        <f>IF(AND(T985&gt;1,T985&lt;=200000000),'[26]Data Base PAKAI (INPUT)'!$F$24,IF(AND(T985&gt;200000000,T985&lt;=1000000000),'[26]Data Base PAKAI (INPUT)'!$V$24,IF(AND(T985&gt;1000000000),'[26]Data Base PAKAI (INPUT)'!$Z$24)))</f>
        <v>1</v>
      </c>
      <c r="AE985" s="87">
        <f t="shared" si="222"/>
        <v>600000</v>
      </c>
      <c r="AF985" s="87">
        <f>IF(AND(T985&gt;1,T985&lt;=1000000000),'[26]Data Base PAKAI (INPUT)'!$E$25,IF(AND(T985&gt;1000000000,T985&lt;=5000000000),'[26]Data Base PAKAI (INPUT)'!$Y$25,IF(AND(T985&gt;5000000000,T985&lt;=10000000000),'[26]Data Base PAKAI (INPUT)'!$AG$25)))</f>
        <v>3</v>
      </c>
      <c r="AG985" s="87">
        <f>IF(AND(T985&gt;1,T985&lt;=100000000),'[26]Data Base PAKAI (INPUT)'!$F$25,IF(AND(T985&gt;100000000,T985&lt;=200000000),'[26]Data Base PAKAI (INPUT)'!$J$25,IF(AND(T985&gt;200000000,T985&lt;=250000000),'[26]Data Base PAKAI (INPUT)'!$N$25,IF(AND(T985&gt;250000000,T985&lt;=500000000),'[26]Data Base PAKAI (INPUT)'!$R$25,IF(AND(T985&gt;500000000,T985&lt;=1000000000),'[26]Data Base PAKAI (INPUT)'!$V$25,IF(AND(T985&gt;1000000000,T985&lt;=2500000000),'[26]Data Base PAKAI (INPUT)'!$Z$25,IF(AND(T985&gt;2500000000,T985&lt;=5000000000),'[26]Data Base PAKAI (INPUT)'!$AD$25,IF(AND(T985&gt;5000000000,T985&lt;=10000000000),'[26]Data Base PAKAI (INPUT)'!AH2499))))))))</f>
        <v>4</v>
      </c>
      <c r="AH985" s="87">
        <f t="shared" si="223"/>
        <v>1800000</v>
      </c>
      <c r="AI985" s="87">
        <f t="shared" si="224"/>
        <v>6000000</v>
      </c>
      <c r="AJ985" s="99">
        <f t="shared" si="225"/>
        <v>6000000</v>
      </c>
      <c r="AK985" s="57"/>
      <c r="AL985" s="57">
        <f t="shared" si="226"/>
        <v>135250000</v>
      </c>
    </row>
    <row r="986" spans="1:38" ht="43.5" thickBot="1" x14ac:dyDescent="0.3">
      <c r="A986" s="173"/>
      <c r="B986" s="173"/>
      <c r="C986" s="173"/>
      <c r="D986" s="173"/>
      <c r="E986" s="173"/>
      <c r="F986" s="173"/>
      <c r="G986" s="174"/>
      <c r="H986" s="174"/>
      <c r="I986" s="143"/>
      <c r="J986" s="143" t="s">
        <v>1412</v>
      </c>
      <c r="K986" s="143" t="s">
        <v>381</v>
      </c>
      <c r="L986" s="143" t="e">
        <f>INDEX('[26]GELONDONGAN BM POKIR'!$D:$D,MATCH('KEGIATAN DBMSDA 2022'!K986,'[26]GELONDONGAN BM POKIR'!$D:$D,0))</f>
        <v>#N/A</v>
      </c>
      <c r="M986" s="143" t="str">
        <f t="shared" si="219"/>
        <v xml:space="preserve">Peningkatan Jalan  RW 09 Kel. Jatisampurna Kec. Jatisampurna </v>
      </c>
      <c r="N986" s="143" t="e">
        <f>INDEX([26]!BARU_1[KELURAHAN],MATCH('KEGIATAN DBMSDA 2022'!K986,[26]!BARU_1[JUDUL],0))</f>
        <v>#REF!</v>
      </c>
      <c r="O986" s="175" t="s">
        <v>120</v>
      </c>
      <c r="P986" s="144" t="s">
        <v>229</v>
      </c>
      <c r="Q986" s="176" t="e">
        <f>#REF!&amp;" "&amp;#REF!</f>
        <v>#REF!</v>
      </c>
      <c r="R986" s="146" t="s">
        <v>66</v>
      </c>
      <c r="S986" s="147"/>
      <c r="T986" s="147">
        <f t="shared" si="227"/>
        <v>0</v>
      </c>
      <c r="U986" s="177" t="str">
        <f t="shared" si="220"/>
        <v>PL</v>
      </c>
      <c r="V986" s="147">
        <v>0</v>
      </c>
      <c r="W986" s="178" t="s">
        <v>378</v>
      </c>
      <c r="X986" s="178" t="s">
        <v>138</v>
      </c>
      <c r="Y986" s="180" t="s">
        <v>139</v>
      </c>
      <c r="Z986" s="179"/>
      <c r="AA986" s="180" t="s">
        <v>1733</v>
      </c>
      <c r="AB986" s="57" t="b">
        <f t="shared" si="221"/>
        <v>0</v>
      </c>
      <c r="AC986" s="87" t="b">
        <f>IF(AND(T986&gt;1,T986&lt;=200000000),'[26]Data Base PAKAI (INPUT)'!$E$24,IF(AND(T986&gt;200000000),'[26]Data Base PAKAI (INPUT)'!$M$24))</f>
        <v>0</v>
      </c>
      <c r="AD986" s="87" t="b">
        <f>IF(AND(T986&gt;1,T986&lt;=200000000),'[26]Data Base PAKAI (INPUT)'!$F$24,IF(AND(T986&gt;200000000,T986&lt;=1000000000),'[26]Data Base PAKAI (INPUT)'!$V$24,IF(AND(T986&gt;1000000000),'[26]Data Base PAKAI (INPUT)'!$Z$24)))</f>
        <v>0</v>
      </c>
      <c r="AE986" s="87">
        <f t="shared" si="222"/>
        <v>0</v>
      </c>
      <c r="AF986" s="87" t="b">
        <f>IF(AND(T986&gt;1,T986&lt;=1000000000),'[26]Data Base PAKAI (INPUT)'!$E$25,IF(AND(T986&gt;1000000000,T986&lt;=5000000000),'[26]Data Base PAKAI (INPUT)'!$Y$25,IF(AND(T986&gt;5000000000,T986&lt;=10000000000),'[26]Data Base PAKAI (INPUT)'!$AG$25)))</f>
        <v>0</v>
      </c>
      <c r="AG986" s="87" t="b">
        <f>IF(AND(T986&gt;1,T986&lt;=100000000),'[26]Data Base PAKAI (INPUT)'!$F$25,IF(AND(T986&gt;100000000,T986&lt;=200000000),'[26]Data Base PAKAI (INPUT)'!$J$25,IF(AND(T986&gt;200000000,T986&lt;=250000000),'[26]Data Base PAKAI (INPUT)'!$N$25,IF(AND(T986&gt;250000000,T986&lt;=500000000),'[26]Data Base PAKAI (INPUT)'!$R$25,IF(AND(T986&gt;500000000,T986&lt;=1000000000),'[26]Data Base PAKAI (INPUT)'!$V$25,IF(AND(T986&gt;1000000000,T986&lt;=2500000000),'[26]Data Base PAKAI (INPUT)'!$Z$25,IF(AND(T986&gt;2500000000,T986&lt;=5000000000),'[26]Data Base PAKAI (INPUT)'!$AD$25,IF(AND(T986&gt;5000000000,T986&lt;=10000000000),'[26]Data Base PAKAI (INPUT)'!AH2500))))))))</f>
        <v>0</v>
      </c>
      <c r="AH986" s="87">
        <f t="shared" si="223"/>
        <v>0</v>
      </c>
      <c r="AI986" s="87">
        <f t="shared" si="224"/>
        <v>0</v>
      </c>
      <c r="AJ986" s="99">
        <f t="shared" si="225"/>
        <v>0</v>
      </c>
      <c r="AK986" s="57"/>
      <c r="AL986" s="57">
        <f t="shared" si="226"/>
        <v>0</v>
      </c>
    </row>
    <row r="987" spans="1:38" ht="43.5" thickBot="1" x14ac:dyDescent="0.3">
      <c r="A987" s="173"/>
      <c r="B987" s="173"/>
      <c r="C987" s="173"/>
      <c r="D987" s="173"/>
      <c r="E987" s="173"/>
      <c r="F987" s="173"/>
      <c r="G987" s="174"/>
      <c r="H987" s="174"/>
      <c r="I987" s="143"/>
      <c r="J987" s="143" t="s">
        <v>1412</v>
      </c>
      <c r="K987" s="143" t="s">
        <v>1737</v>
      </c>
      <c r="L987" s="143" t="e">
        <f>INDEX('[26]GELONDONGAN BM POKIR'!$D:$D,MATCH('KEGIATAN DBMSDA 2022'!K987,'[26]GELONDONGAN BM POKIR'!$D:$D,0))</f>
        <v>#N/A</v>
      </c>
      <c r="M987" s="143" t="str">
        <f t="shared" si="219"/>
        <v xml:space="preserve">Peningkatan Jalan  RT 01, 02, 03 dan 04 RW 10 Perum Kranggan Permai Kel. Jatisampurna </v>
      </c>
      <c r="N987" s="143" t="e">
        <f>INDEX([26]!BARU_1[KELURAHAN],MATCH('KEGIATAN DBMSDA 2022'!K987,[26]!BARU_1[JUDUL],0))</f>
        <v>#REF!</v>
      </c>
      <c r="O987" s="175" t="s">
        <v>120</v>
      </c>
      <c r="P987" s="144" t="s">
        <v>664</v>
      </c>
      <c r="Q987" s="176" t="e">
        <f>#REF!&amp;" "&amp;#REF!</f>
        <v>#REF!</v>
      </c>
      <c r="R987" s="146" t="s">
        <v>66</v>
      </c>
      <c r="S987" s="147"/>
      <c r="T987" s="147">
        <f t="shared" si="227"/>
        <v>0</v>
      </c>
      <c r="U987" s="177" t="str">
        <f t="shared" si="220"/>
        <v>PL</v>
      </c>
      <c r="V987" s="147">
        <v>0</v>
      </c>
      <c r="W987" s="178" t="s">
        <v>378</v>
      </c>
      <c r="X987" s="178" t="s">
        <v>138</v>
      </c>
      <c r="Y987" s="177" t="s">
        <v>139</v>
      </c>
      <c r="Z987" s="179"/>
      <c r="AA987" s="180" t="s">
        <v>1733</v>
      </c>
      <c r="AB987" s="57" t="b">
        <f t="shared" si="221"/>
        <v>0</v>
      </c>
      <c r="AC987" s="87" t="b">
        <f>IF(AND(T987&gt;1,T987&lt;=200000000),'[26]Data Base PAKAI (INPUT)'!$E$24,IF(AND(T987&gt;200000000),'[26]Data Base PAKAI (INPUT)'!$M$24))</f>
        <v>0</v>
      </c>
      <c r="AD987" s="87" t="b">
        <f>IF(AND(T987&gt;1,T987&lt;=200000000),'[26]Data Base PAKAI (INPUT)'!$F$24,IF(AND(T987&gt;200000000,T987&lt;=1000000000),'[26]Data Base PAKAI (INPUT)'!$V$24,IF(AND(T987&gt;1000000000),'[26]Data Base PAKAI (INPUT)'!$Z$24)))</f>
        <v>0</v>
      </c>
      <c r="AE987" s="87">
        <f t="shared" si="222"/>
        <v>0</v>
      </c>
      <c r="AF987" s="87" t="b">
        <f>IF(AND(T987&gt;1,T987&lt;=1000000000),'[26]Data Base PAKAI (INPUT)'!$E$25,IF(AND(T987&gt;1000000000,T987&lt;=5000000000),'[26]Data Base PAKAI (INPUT)'!$Y$25,IF(AND(T987&gt;5000000000,T987&lt;=10000000000),'[26]Data Base PAKAI (INPUT)'!$AG$25)))</f>
        <v>0</v>
      </c>
      <c r="AG987" s="87" t="b">
        <f>IF(AND(T987&gt;1,T987&lt;=100000000),'[26]Data Base PAKAI (INPUT)'!$F$25,IF(AND(T987&gt;100000000,T987&lt;=200000000),'[26]Data Base PAKAI (INPUT)'!$J$25,IF(AND(T987&gt;200000000,T987&lt;=250000000),'[26]Data Base PAKAI (INPUT)'!$N$25,IF(AND(T987&gt;250000000,T987&lt;=500000000),'[26]Data Base PAKAI (INPUT)'!$R$25,IF(AND(T987&gt;500000000,T987&lt;=1000000000),'[26]Data Base PAKAI (INPUT)'!$V$25,IF(AND(T987&gt;1000000000,T987&lt;=2500000000),'[26]Data Base PAKAI (INPUT)'!$Z$25,IF(AND(T987&gt;2500000000,T987&lt;=5000000000),'[26]Data Base PAKAI (INPUT)'!$AD$25,IF(AND(T987&gt;5000000000,T987&lt;=10000000000),'[26]Data Base PAKAI (INPUT)'!AH2501))))))))</f>
        <v>0</v>
      </c>
      <c r="AH987" s="87">
        <f t="shared" si="223"/>
        <v>0</v>
      </c>
      <c r="AI987" s="87">
        <f t="shared" si="224"/>
        <v>0</v>
      </c>
      <c r="AJ987" s="99">
        <f t="shared" si="225"/>
        <v>0</v>
      </c>
      <c r="AK987" s="57"/>
      <c r="AL987" s="57">
        <f t="shared" si="226"/>
        <v>0</v>
      </c>
    </row>
    <row r="988" spans="1:38" ht="43.5" thickBot="1" x14ac:dyDescent="0.3">
      <c r="A988" s="173"/>
      <c r="B988" s="173"/>
      <c r="C988" s="173"/>
      <c r="D988" s="173"/>
      <c r="E988" s="173"/>
      <c r="F988" s="173"/>
      <c r="G988" s="174"/>
      <c r="H988" s="174"/>
      <c r="I988" s="143"/>
      <c r="J988" s="143" t="s">
        <v>1412</v>
      </c>
      <c r="K988" s="143" t="s">
        <v>1738</v>
      </c>
      <c r="L988" s="143" t="e">
        <f>INDEX('[26]GELONDONGAN BM POKIR'!$D:$D,MATCH('KEGIATAN DBMSDA 2022'!K988,'[26]GELONDONGAN BM POKIR'!$D:$D,0))</f>
        <v>#N/A</v>
      </c>
      <c r="M988" s="143" t="str">
        <f t="shared" si="219"/>
        <v xml:space="preserve">Peningkatan Jalan  RT 010 RW 15 Perum Kranggan Permai Kel. Jatisampurna </v>
      </c>
      <c r="N988" s="143" t="e">
        <f>INDEX([26]!BARU_1[KELURAHAN],MATCH('KEGIATAN DBMSDA 2022'!K988,[26]!BARU_1[JUDUL],0))</f>
        <v>#REF!</v>
      </c>
      <c r="O988" s="175" t="s">
        <v>120</v>
      </c>
      <c r="P988" s="144" t="s">
        <v>289</v>
      </c>
      <c r="Q988" s="176" t="e">
        <f>#REF!&amp;" "&amp;#REF!</f>
        <v>#REF!</v>
      </c>
      <c r="R988" s="146" t="s">
        <v>66</v>
      </c>
      <c r="S988" s="147"/>
      <c r="T988" s="147">
        <f t="shared" si="227"/>
        <v>0</v>
      </c>
      <c r="U988" s="177" t="str">
        <f t="shared" si="220"/>
        <v>PL</v>
      </c>
      <c r="V988" s="147">
        <v>0</v>
      </c>
      <c r="W988" s="178" t="s">
        <v>378</v>
      </c>
      <c r="X988" s="178" t="s">
        <v>138</v>
      </c>
      <c r="Y988" s="177" t="s">
        <v>139</v>
      </c>
      <c r="Z988" s="179"/>
      <c r="AA988" s="180" t="s">
        <v>1733</v>
      </c>
      <c r="AB988" s="57" t="b">
        <f t="shared" si="221"/>
        <v>0</v>
      </c>
      <c r="AC988" s="87" t="b">
        <f>IF(AND(T988&gt;1,T988&lt;=200000000),'[26]Data Base PAKAI (INPUT)'!$E$24,IF(AND(T988&gt;200000000),'[26]Data Base PAKAI (INPUT)'!$M$24))</f>
        <v>0</v>
      </c>
      <c r="AD988" s="87" t="b">
        <f>IF(AND(T988&gt;1,T988&lt;=200000000),'[26]Data Base PAKAI (INPUT)'!$F$24,IF(AND(T988&gt;200000000,T988&lt;=1000000000),'[26]Data Base PAKAI (INPUT)'!$V$24,IF(AND(T988&gt;1000000000),'[26]Data Base PAKAI (INPUT)'!$Z$24)))</f>
        <v>0</v>
      </c>
      <c r="AE988" s="87">
        <f t="shared" si="222"/>
        <v>0</v>
      </c>
      <c r="AF988" s="87" t="b">
        <f>IF(AND(T988&gt;1,T988&lt;=1000000000),'[26]Data Base PAKAI (INPUT)'!$E$25,IF(AND(T988&gt;1000000000,T988&lt;=5000000000),'[26]Data Base PAKAI (INPUT)'!$Y$25,IF(AND(T988&gt;5000000000,T988&lt;=10000000000),'[26]Data Base PAKAI (INPUT)'!$AG$25)))</f>
        <v>0</v>
      </c>
      <c r="AG988" s="87" t="b">
        <f>IF(AND(T988&gt;1,T988&lt;=100000000),'[26]Data Base PAKAI (INPUT)'!$F$25,IF(AND(T988&gt;100000000,T988&lt;=200000000),'[26]Data Base PAKAI (INPUT)'!$J$25,IF(AND(T988&gt;200000000,T988&lt;=250000000),'[26]Data Base PAKAI (INPUT)'!$N$25,IF(AND(T988&gt;250000000,T988&lt;=500000000),'[26]Data Base PAKAI (INPUT)'!$R$25,IF(AND(T988&gt;500000000,T988&lt;=1000000000),'[26]Data Base PAKAI (INPUT)'!$V$25,IF(AND(T988&gt;1000000000,T988&lt;=2500000000),'[26]Data Base PAKAI (INPUT)'!$Z$25,IF(AND(T988&gt;2500000000,T988&lt;=5000000000),'[26]Data Base PAKAI (INPUT)'!$AD$25,IF(AND(T988&gt;5000000000,T988&lt;=10000000000),'[26]Data Base PAKAI (INPUT)'!AH2502))))))))</f>
        <v>0</v>
      </c>
      <c r="AH988" s="87">
        <f t="shared" si="223"/>
        <v>0</v>
      </c>
      <c r="AI988" s="87">
        <f t="shared" si="224"/>
        <v>0</v>
      </c>
      <c r="AJ988" s="99">
        <f t="shared" si="225"/>
        <v>0</v>
      </c>
      <c r="AK988" s="57"/>
      <c r="AL988" s="57">
        <f t="shared" si="226"/>
        <v>0</v>
      </c>
    </row>
    <row r="989" spans="1:38" s="124" customFormat="1" ht="43.5" thickBot="1" x14ac:dyDescent="0.3">
      <c r="A989" s="173"/>
      <c r="B989" s="173"/>
      <c r="C989" s="173"/>
      <c r="D989" s="173"/>
      <c r="E989" s="173"/>
      <c r="F989" s="173"/>
      <c r="G989" s="174"/>
      <c r="H989" s="174"/>
      <c r="I989" s="143"/>
      <c r="J989" s="143" t="s">
        <v>1412</v>
      </c>
      <c r="K989" s="143" t="s">
        <v>1738</v>
      </c>
      <c r="L989" s="143" t="e">
        <f>INDEX('[26]GELONDONGAN BM POKIR'!$D:$D,MATCH('KEGIATAN DBMSDA 2022'!K989,'[26]GELONDONGAN BM POKIR'!$D:$D,0))</f>
        <v>#N/A</v>
      </c>
      <c r="M989" s="143" t="str">
        <f t="shared" si="219"/>
        <v xml:space="preserve">Peningkatan Jalan  RT 010 RW 15 Perum Kranggan Permai Kel. Jatisampurna </v>
      </c>
      <c r="N989" s="143" t="e">
        <f>INDEX([26]!BARU_1[KELURAHAN],MATCH('KEGIATAN DBMSDA 2022'!K989,[26]!BARU_1[JUDUL],0))</f>
        <v>#REF!</v>
      </c>
      <c r="O989" s="175" t="s">
        <v>120</v>
      </c>
      <c r="P989" s="144" t="s">
        <v>1586</v>
      </c>
      <c r="Q989" s="176" t="e">
        <f>#REF!&amp;" "&amp;#REF!</f>
        <v>#REF!</v>
      </c>
      <c r="R989" s="146" t="s">
        <v>66</v>
      </c>
      <c r="S989" s="147"/>
      <c r="T989" s="147">
        <f t="shared" si="227"/>
        <v>0</v>
      </c>
      <c r="U989" s="177" t="str">
        <f t="shared" si="220"/>
        <v>PL</v>
      </c>
      <c r="V989" s="147">
        <v>0</v>
      </c>
      <c r="W989" s="178" t="s">
        <v>378</v>
      </c>
      <c r="X989" s="178" t="s">
        <v>138</v>
      </c>
      <c r="Y989" s="177" t="s">
        <v>139</v>
      </c>
      <c r="Z989" s="179"/>
      <c r="AA989" s="180" t="s">
        <v>1739</v>
      </c>
      <c r="AB989" s="160" t="b">
        <f t="shared" si="221"/>
        <v>0</v>
      </c>
      <c r="AC989" s="161" t="b">
        <f>IF(AND(T989&gt;1,T989&lt;=200000000),'[26]Data Base PAKAI (INPUT)'!$E$24,IF(AND(T989&gt;200000000),'[26]Data Base PAKAI (INPUT)'!$M$24))</f>
        <v>0</v>
      </c>
      <c r="AD989" s="161" t="b">
        <f>IF(AND(T989&gt;1,T989&lt;=200000000),'[26]Data Base PAKAI (INPUT)'!$F$24,IF(AND(T989&gt;200000000,T989&lt;=1000000000),'[26]Data Base PAKAI (INPUT)'!$V$24,IF(AND(T989&gt;1000000000),'[26]Data Base PAKAI (INPUT)'!$Z$24)))</f>
        <v>0</v>
      </c>
      <c r="AE989" s="161">
        <f t="shared" si="222"/>
        <v>0</v>
      </c>
      <c r="AF989" s="161" t="b">
        <f>IF(AND(T989&gt;1,T989&lt;=1000000000),'[26]Data Base PAKAI (INPUT)'!$E$25,IF(AND(T989&gt;1000000000,T989&lt;=5000000000),'[26]Data Base PAKAI (INPUT)'!$Y$25,IF(AND(T989&gt;5000000000,T989&lt;=10000000000),'[26]Data Base PAKAI (INPUT)'!$AG$25)))</f>
        <v>0</v>
      </c>
      <c r="AG989" s="161" t="b">
        <f>IF(AND(T989&gt;1,T989&lt;=100000000),'[26]Data Base PAKAI (INPUT)'!$F$25,IF(AND(T989&gt;100000000,T989&lt;=200000000),'[26]Data Base PAKAI (INPUT)'!$J$25,IF(AND(T989&gt;200000000,T989&lt;=250000000),'[26]Data Base PAKAI (INPUT)'!$N$25,IF(AND(T989&gt;250000000,T989&lt;=500000000),'[26]Data Base PAKAI (INPUT)'!$R$25,IF(AND(T989&gt;500000000,T989&lt;=1000000000),'[26]Data Base PAKAI (INPUT)'!$V$25,IF(AND(T989&gt;1000000000,T989&lt;=2500000000),'[26]Data Base PAKAI (INPUT)'!$Z$25,IF(AND(T989&gt;2500000000,T989&lt;=5000000000),'[26]Data Base PAKAI (INPUT)'!$AD$25,IF(AND(T989&gt;5000000000,T989&lt;=10000000000),'[26]Data Base PAKAI (INPUT)'!AH2503))))))))</f>
        <v>0</v>
      </c>
      <c r="AH989" s="161">
        <f t="shared" si="223"/>
        <v>0</v>
      </c>
      <c r="AI989" s="161">
        <f t="shared" si="224"/>
        <v>0</v>
      </c>
      <c r="AJ989" s="181">
        <f t="shared" si="225"/>
        <v>0</v>
      </c>
      <c r="AK989" s="160"/>
      <c r="AL989" s="160">
        <f t="shared" si="226"/>
        <v>0</v>
      </c>
    </row>
    <row r="990" spans="1:38" ht="43.5" customHeight="1" thickBot="1" x14ac:dyDescent="0.3">
      <c r="A990" s="68" t="s">
        <v>33</v>
      </c>
      <c r="B990" s="68" t="s">
        <v>34</v>
      </c>
      <c r="C990" s="68" t="s">
        <v>1139</v>
      </c>
      <c r="D990" s="68" t="s">
        <v>37</v>
      </c>
      <c r="E990" s="68" t="s">
        <v>35</v>
      </c>
      <c r="F990" s="68">
        <v>9</v>
      </c>
      <c r="G990" s="70"/>
      <c r="H990" s="70"/>
      <c r="I990" s="71" t="s">
        <v>1740</v>
      </c>
      <c r="J990" s="71"/>
      <c r="K990" s="72"/>
      <c r="L990" s="92">
        <f>INDEX('[26]GELONDONGAN BM POKIR'!$D:$D,MATCH('KEGIATAN DBMSDA 2022'!K990,'[26]GELONDONGAN BM POKIR'!$D:$D,0))</f>
        <v>0</v>
      </c>
      <c r="M990" s="72"/>
      <c r="N990" s="73"/>
      <c r="O990" s="73" t="s">
        <v>110</v>
      </c>
      <c r="P990" s="74" t="s">
        <v>1174</v>
      </c>
      <c r="Q990" s="74"/>
      <c r="R990" s="75" t="s">
        <v>43</v>
      </c>
      <c r="S990" s="76">
        <f>SUBTOTAL(9,S991:S993)</f>
        <v>2500000000</v>
      </c>
      <c r="T990" s="76">
        <f>SUBTOTAL(9,T991:T993)</f>
        <v>2500000000</v>
      </c>
      <c r="U990" s="77" t="s">
        <v>110</v>
      </c>
      <c r="V990" s="76">
        <f>SUBTOTAL(9,V991:V993)</f>
        <v>0</v>
      </c>
      <c r="W990" s="77" t="s">
        <v>110</v>
      </c>
      <c r="X990" s="77" t="s">
        <v>110</v>
      </c>
      <c r="Y990" s="77" t="s">
        <v>110</v>
      </c>
      <c r="Z990" s="76">
        <f>SUBTOTAL(9,Z991:Z993)</f>
        <v>3</v>
      </c>
      <c r="AA990" s="77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8"/>
    </row>
    <row r="991" spans="1:38" ht="43.5" thickBot="1" x14ac:dyDescent="0.3">
      <c r="A991" s="90"/>
      <c r="B991" s="90"/>
      <c r="C991" s="90"/>
      <c r="D991" s="90"/>
      <c r="E991" s="90"/>
      <c r="F991" s="90"/>
      <c r="G991" s="91"/>
      <c r="H991" s="91"/>
      <c r="I991" s="92"/>
      <c r="J991" s="92" t="s">
        <v>1412</v>
      </c>
      <c r="K991" s="92" t="s">
        <v>1741</v>
      </c>
      <c r="L991" s="92" t="e">
        <f>INDEX('[26]GELONDONGAN BM POKIR'!$D:$D,MATCH('KEGIATAN DBMSDA 2022'!K991,'[26]GELONDONGAN BM POKIR'!$D:$D,0))</f>
        <v>#N/A</v>
      </c>
      <c r="M991" s="92" t="str">
        <f>K991</f>
        <v>Rehabilitasi Jalan Wibawa Mukti II, Kel. Jatiluhur, Kec. Jatiasih, RT. 003/RW. 001</v>
      </c>
      <c r="N991" s="93" t="s">
        <v>1742</v>
      </c>
      <c r="O991" s="93" t="s">
        <v>124</v>
      </c>
      <c r="P991" s="182" t="s">
        <v>1743</v>
      </c>
      <c r="Q991" s="182"/>
      <c r="R991" s="95" t="s">
        <v>66</v>
      </c>
      <c r="S991" s="57">
        <v>1000000000</v>
      </c>
      <c r="T991" s="57">
        <f t="shared" ref="T991:T993" si="228">S991+V991</f>
        <v>1000000000</v>
      </c>
      <c r="U991" s="96" t="str">
        <f t="shared" ref="U991:U993" si="229">IF(T991&gt;200000000,"LELANG","PL")</f>
        <v>LELANG</v>
      </c>
      <c r="V991" s="57"/>
      <c r="W991" s="128"/>
      <c r="X991" s="129"/>
      <c r="Y991" s="129" t="s">
        <v>1017</v>
      </c>
      <c r="Z991" s="88">
        <v>1</v>
      </c>
      <c r="AA991" s="129"/>
      <c r="AB991" s="57">
        <f t="shared" ref="AB991:AB993" si="230">IF(AND(T991&gt;1,T991&lt;=200000000),350000,IF(AND(T991&gt;200000000),750000))</f>
        <v>750000</v>
      </c>
      <c r="AC991" s="87">
        <f>IF(AND(T991&gt;1,T991&lt;=200000000),'[26]Data Base PAKAI (INPUT)'!$E$24,IF(AND(T991&gt;200000000),'[26]Data Base PAKAI (INPUT)'!$M$24))</f>
        <v>6</v>
      </c>
      <c r="AD991" s="87">
        <f>IF(AND(T991&gt;1,T991&lt;=200000000),'[26]Data Base PAKAI (INPUT)'!$F$24,IF(AND(T991&gt;200000000,T991&lt;=1000000000),'[26]Data Base PAKAI (INPUT)'!$V$24,IF(AND(T991&gt;1000000000),'[26]Data Base PAKAI (INPUT)'!$Z$24)))</f>
        <v>2</v>
      </c>
      <c r="AE991" s="87">
        <f t="shared" ref="AE991:AE993" si="231">AC991*AD991*$AE$5</f>
        <v>1800000</v>
      </c>
      <c r="AF991" s="87">
        <f>IF(AND(T991&gt;1,T991&lt;=1000000000),'[26]Data Base PAKAI (INPUT)'!$E$25,IF(AND(T991&gt;1000000000,T991&lt;=5000000000),'[26]Data Base PAKAI (INPUT)'!$Y$25,IF(AND(T991&gt;5000000000,T991&lt;=10000000000),'[26]Data Base PAKAI (INPUT)'!$AG$25)))</f>
        <v>3</v>
      </c>
      <c r="AG991" s="87">
        <f>IF(AND(T991&gt;1,T991&lt;=100000000),'[26]Data Base PAKAI (INPUT)'!$F$25,IF(AND(T991&gt;100000000,T991&lt;=200000000),'[26]Data Base PAKAI (INPUT)'!$J$25,IF(AND(T991&gt;200000000,T991&lt;=250000000),'[26]Data Base PAKAI (INPUT)'!$N$25,IF(AND(T991&gt;250000000,T991&lt;=500000000),'[26]Data Base PAKAI (INPUT)'!$R$25,IF(AND(T991&gt;500000000,T991&lt;=1000000000),'[26]Data Base PAKAI (INPUT)'!$V$25,IF(AND(T991&gt;1000000000,T991&lt;=2500000000),'[26]Data Base PAKAI (INPUT)'!$Z$25,IF(AND(T991&gt;2500000000,T991&lt;=5000000000),'[26]Data Base PAKAI (INPUT)'!$AD$25,IF(AND(T991&gt;5000000000,T991&lt;=10000000000),'[26]Data Base PAKAI (INPUT)'!AH2748))))))))</f>
        <v>7</v>
      </c>
      <c r="AH991" s="87">
        <f t="shared" ref="AH991:AH993" si="232">AF991*AG991*$AH$5</f>
        <v>3150000</v>
      </c>
      <c r="AI991" s="87">
        <f t="shared" ref="AI991:AI993" si="233">IF(T991&lt;=4000000000,4%*T991,IF(T991&gt;4000000000,100000000))</f>
        <v>40000000</v>
      </c>
      <c r="AJ991" s="99">
        <f t="shared" ref="AJ991:AJ993" si="234">4%*T991</f>
        <v>40000000</v>
      </c>
      <c r="AK991" s="57"/>
      <c r="AL991" s="57">
        <f t="shared" ref="AL991:AL993" si="235">T991-AB991-AE991-AH991-AI991-AJ991-AK991</f>
        <v>914300000</v>
      </c>
    </row>
    <row r="992" spans="1:38" ht="43.5" thickBot="1" x14ac:dyDescent="0.3">
      <c r="A992" s="90"/>
      <c r="B992" s="90"/>
      <c r="C992" s="90"/>
      <c r="D992" s="90"/>
      <c r="E992" s="90"/>
      <c r="F992" s="90"/>
      <c r="G992" s="91"/>
      <c r="H992" s="91"/>
      <c r="I992" s="92"/>
      <c r="J992" s="92" t="s">
        <v>1412</v>
      </c>
      <c r="K992" s="92" t="s">
        <v>1744</v>
      </c>
      <c r="L992" s="92" t="e">
        <f>INDEX('[26]GELONDONGAN BM POKIR'!$D:$D,MATCH('KEGIATAN DBMSDA 2022'!K992,'[26]GELONDONGAN BM POKIR'!$D:$D,0))</f>
        <v>#N/A</v>
      </c>
      <c r="M992" s="92" t="str">
        <f t="shared" ref="M992:M993" si="236">K992</f>
        <v>Rehabilitasi Jalan Sumur Binong</v>
      </c>
      <c r="N992" s="93" t="s">
        <v>362</v>
      </c>
      <c r="O992" s="93" t="s">
        <v>120</v>
      </c>
      <c r="P992" s="182" t="s">
        <v>182</v>
      </c>
      <c r="Q992" s="94" t="e">
        <f>#REF!&amp;" "&amp;#REF!</f>
        <v>#REF!</v>
      </c>
      <c r="R992" s="95" t="s">
        <v>66</v>
      </c>
      <c r="S992" s="57">
        <v>1000000000</v>
      </c>
      <c r="T992" s="57">
        <f t="shared" si="228"/>
        <v>1000000000</v>
      </c>
      <c r="U992" s="96" t="str">
        <f t="shared" si="229"/>
        <v>LELANG</v>
      </c>
      <c r="V992" s="57"/>
      <c r="W992" s="128"/>
      <c r="X992" s="129"/>
      <c r="Y992" s="129" t="s">
        <v>209</v>
      </c>
      <c r="Z992" s="88">
        <v>1</v>
      </c>
      <c r="AA992" s="129"/>
      <c r="AB992" s="57">
        <f t="shared" si="230"/>
        <v>750000</v>
      </c>
      <c r="AC992" s="87">
        <f>IF(AND(T992&gt;1,T992&lt;=200000000),'[26]Data Base PAKAI (INPUT)'!$E$24,IF(AND(T992&gt;200000000),'[26]Data Base PAKAI (INPUT)'!$M$24))</f>
        <v>6</v>
      </c>
      <c r="AD992" s="87">
        <f>IF(AND(T992&gt;1,T992&lt;=200000000),'[26]Data Base PAKAI (INPUT)'!$F$24,IF(AND(T992&gt;200000000,T992&lt;=1000000000),'[26]Data Base PAKAI (INPUT)'!$V$24,IF(AND(T992&gt;1000000000),'[26]Data Base PAKAI (INPUT)'!$Z$24)))</f>
        <v>2</v>
      </c>
      <c r="AE992" s="87">
        <f t="shared" si="231"/>
        <v>1800000</v>
      </c>
      <c r="AF992" s="87">
        <f>IF(AND(T992&gt;1,T992&lt;=1000000000),'[26]Data Base PAKAI (INPUT)'!$E$25,IF(AND(T992&gt;1000000000,T992&lt;=5000000000),'[26]Data Base PAKAI (INPUT)'!$Y$25,IF(AND(T992&gt;5000000000,T992&lt;=10000000000),'[26]Data Base PAKAI (INPUT)'!$AG$25)))</f>
        <v>3</v>
      </c>
      <c r="AG992" s="87">
        <f>IF(AND(T992&gt;1,T992&lt;=100000000),'[26]Data Base PAKAI (INPUT)'!$F$25,IF(AND(T992&gt;100000000,T992&lt;=200000000),'[26]Data Base PAKAI (INPUT)'!$J$25,IF(AND(T992&gt;200000000,T992&lt;=250000000),'[26]Data Base PAKAI (INPUT)'!$N$25,IF(AND(T992&gt;250000000,T992&lt;=500000000),'[26]Data Base PAKAI (INPUT)'!$R$25,IF(AND(T992&gt;500000000,T992&lt;=1000000000),'[26]Data Base PAKAI (INPUT)'!$V$25,IF(AND(T992&gt;1000000000,T992&lt;=2500000000),'[26]Data Base PAKAI (INPUT)'!$Z$25,IF(AND(T992&gt;2500000000,T992&lt;=5000000000),'[26]Data Base PAKAI (INPUT)'!$AD$25,IF(AND(T992&gt;5000000000,T992&lt;=10000000000),'[26]Data Base PAKAI (INPUT)'!AH2749))))))))</f>
        <v>7</v>
      </c>
      <c r="AH992" s="87">
        <f t="shared" si="232"/>
        <v>3150000</v>
      </c>
      <c r="AI992" s="87">
        <f t="shared" si="233"/>
        <v>40000000</v>
      </c>
      <c r="AJ992" s="99">
        <f t="shared" si="234"/>
        <v>40000000</v>
      </c>
      <c r="AK992" s="57"/>
      <c r="AL992" s="57">
        <f t="shared" si="235"/>
        <v>914300000</v>
      </c>
    </row>
    <row r="993" spans="1:38" ht="43.5" thickBot="1" x14ac:dyDescent="0.3">
      <c r="A993" s="90"/>
      <c r="B993" s="90"/>
      <c r="C993" s="90"/>
      <c r="D993" s="90"/>
      <c r="E993" s="90"/>
      <c r="F993" s="90"/>
      <c r="G993" s="91"/>
      <c r="H993" s="91"/>
      <c r="I993" s="92"/>
      <c r="J993" s="92" t="s">
        <v>1412</v>
      </c>
      <c r="K993" s="92" t="s">
        <v>1745</v>
      </c>
      <c r="L993" s="92" t="e">
        <f>INDEX('[26]GELONDONGAN BM POKIR'!$D:$D,MATCH('KEGIATAN DBMSDA 2022'!K993,'[26]GELONDONGAN BM POKIR'!$D:$D,0))</f>
        <v>#N/A</v>
      </c>
      <c r="M993" s="92" t="str">
        <f t="shared" si="236"/>
        <v>Rehabilitasi Jalan SDN 03 Jatirangga</v>
      </c>
      <c r="N993" s="93" t="s">
        <v>362</v>
      </c>
      <c r="O993" s="93" t="s">
        <v>120</v>
      </c>
      <c r="P993" s="182" t="s">
        <v>182</v>
      </c>
      <c r="Q993" s="94" t="e">
        <f>#REF!&amp;" "&amp;#REF!</f>
        <v>#REF!</v>
      </c>
      <c r="R993" s="95" t="s">
        <v>66</v>
      </c>
      <c r="S993" s="57">
        <v>500000000</v>
      </c>
      <c r="T993" s="57">
        <f t="shared" si="228"/>
        <v>500000000</v>
      </c>
      <c r="U993" s="96" t="str">
        <f t="shared" si="229"/>
        <v>LELANG</v>
      </c>
      <c r="V993" s="57"/>
      <c r="W993" s="128"/>
      <c r="X993" s="129"/>
      <c r="Y993" s="129" t="s">
        <v>209</v>
      </c>
      <c r="Z993" s="88">
        <v>1</v>
      </c>
      <c r="AA993" s="129"/>
      <c r="AB993" s="57">
        <f t="shared" si="230"/>
        <v>750000</v>
      </c>
      <c r="AC993" s="87">
        <f>IF(AND(T993&gt;1,T993&lt;=200000000),'[26]Data Base PAKAI (INPUT)'!$E$24,IF(AND(T993&gt;200000000),'[26]Data Base PAKAI (INPUT)'!$M$24))</f>
        <v>6</v>
      </c>
      <c r="AD993" s="87">
        <f>IF(AND(T993&gt;1,T993&lt;=200000000),'[26]Data Base PAKAI (INPUT)'!$F$24,IF(AND(T993&gt;200000000,T993&lt;=1000000000),'[26]Data Base PAKAI (INPUT)'!$V$24,IF(AND(T993&gt;1000000000),'[26]Data Base PAKAI (INPUT)'!$Z$24)))</f>
        <v>2</v>
      </c>
      <c r="AE993" s="87">
        <f t="shared" si="231"/>
        <v>1800000</v>
      </c>
      <c r="AF993" s="87">
        <f>IF(AND(T993&gt;1,T993&lt;=1000000000),'[26]Data Base PAKAI (INPUT)'!$E$25,IF(AND(T993&gt;1000000000,T993&lt;=5000000000),'[26]Data Base PAKAI (INPUT)'!$Y$25,IF(AND(T993&gt;5000000000,T993&lt;=10000000000),'[26]Data Base PAKAI (INPUT)'!$AG$25)))</f>
        <v>3</v>
      </c>
      <c r="AG993" s="87">
        <f>IF(AND(T993&gt;1,T993&lt;=100000000),'[26]Data Base PAKAI (INPUT)'!$F$25,IF(AND(T993&gt;100000000,T993&lt;=200000000),'[26]Data Base PAKAI (INPUT)'!$J$25,IF(AND(T993&gt;200000000,T993&lt;=250000000),'[26]Data Base PAKAI (INPUT)'!$N$25,IF(AND(T993&gt;250000000,T993&lt;=500000000),'[26]Data Base PAKAI (INPUT)'!$R$25,IF(AND(T993&gt;500000000,T993&lt;=1000000000),'[26]Data Base PAKAI (INPUT)'!$V$25,IF(AND(T993&gt;1000000000,T993&lt;=2500000000),'[26]Data Base PAKAI (INPUT)'!$Z$25,IF(AND(T993&gt;2500000000,T993&lt;=5000000000),'[26]Data Base PAKAI (INPUT)'!$AD$25,IF(AND(T993&gt;5000000000,T993&lt;=10000000000),'[26]Data Base PAKAI (INPUT)'!AH2750))))))))</f>
        <v>6</v>
      </c>
      <c r="AH993" s="87">
        <f t="shared" si="232"/>
        <v>2700000</v>
      </c>
      <c r="AI993" s="87">
        <f t="shared" si="233"/>
        <v>20000000</v>
      </c>
      <c r="AJ993" s="99">
        <f t="shared" si="234"/>
        <v>20000000</v>
      </c>
      <c r="AK993" s="57"/>
      <c r="AL993" s="57">
        <f t="shared" si="235"/>
        <v>454750000</v>
      </c>
    </row>
    <row r="994" spans="1:38" ht="43.5" thickBot="1" x14ac:dyDescent="0.3">
      <c r="A994" s="68" t="s">
        <v>33</v>
      </c>
      <c r="B994" s="68" t="s">
        <v>34</v>
      </c>
      <c r="C994" s="68" t="s">
        <v>1139</v>
      </c>
      <c r="D994" s="68" t="s">
        <v>37</v>
      </c>
      <c r="E994" s="68" t="s">
        <v>35</v>
      </c>
      <c r="F994" s="68">
        <v>10</v>
      </c>
      <c r="G994" s="70"/>
      <c r="H994" s="70"/>
      <c r="I994" s="71" t="s">
        <v>1746</v>
      </c>
      <c r="J994" s="71"/>
      <c r="K994" s="72"/>
      <c r="L994" s="92">
        <f>INDEX('[26]GELONDONGAN BM POKIR'!$D:$D,MATCH('KEGIATAN DBMSDA 2022'!K994,'[26]GELONDONGAN BM POKIR'!$D:$D,0))</f>
        <v>0</v>
      </c>
      <c r="M994" s="72"/>
      <c r="N994" s="73"/>
      <c r="O994" s="73"/>
      <c r="P994" s="74" t="s">
        <v>1747</v>
      </c>
      <c r="Q994" s="74"/>
      <c r="R994" s="75" t="s">
        <v>995</v>
      </c>
      <c r="S994" s="76">
        <f>SUBTOTAL(9,S995:S996)</f>
        <v>7308860160</v>
      </c>
      <c r="T994" s="76">
        <f>SUBTOTAL(9,T995:T996)</f>
        <v>20349281009</v>
      </c>
      <c r="U994" s="76"/>
      <c r="V994" s="76">
        <f>SUBTOTAL(9,V995:V996)</f>
        <v>13040420849</v>
      </c>
      <c r="W994" s="76"/>
      <c r="X994" s="108"/>
      <c r="Y994" s="77"/>
      <c r="Z994" s="76">
        <f>SUBTOTAL(9,Z995:Z996)</f>
        <v>2</v>
      </c>
      <c r="AA994" s="77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8"/>
    </row>
    <row r="995" spans="1:38" ht="43.5" thickBot="1" x14ac:dyDescent="0.3">
      <c r="A995" s="90"/>
      <c r="B995" s="90"/>
      <c r="C995" s="90"/>
      <c r="D995" s="90"/>
      <c r="E995" s="90"/>
      <c r="F995" s="90"/>
      <c r="G995" s="91"/>
      <c r="H995" s="91"/>
      <c r="I995" s="92"/>
      <c r="J995" s="92"/>
      <c r="K995" s="122" t="s">
        <v>1748</v>
      </c>
      <c r="L995" s="92" t="e">
        <f>INDEX('[26]GELONDONGAN BM POKIR'!$D:$D,MATCH('KEGIATAN DBMSDA 2022'!K995,'[26]GELONDONGAN BM POKIR'!$D:$D,0))</f>
        <v>#N/A</v>
      </c>
      <c r="M995" s="122" t="str">
        <f>K995</f>
        <v>Pemeliharaan Jalan Kota Bekasi</v>
      </c>
      <c r="N995" s="123"/>
      <c r="O995" s="123"/>
      <c r="P995" s="127" t="s">
        <v>1749</v>
      </c>
      <c r="Q995" s="127" t="s">
        <v>49</v>
      </c>
      <c r="R995" s="95" t="s">
        <v>66</v>
      </c>
      <c r="S995" s="57">
        <v>6958860160</v>
      </c>
      <c r="T995" s="57">
        <f t="shared" ref="T995:T996" si="237">S995+V995</f>
        <v>19999281009</v>
      </c>
      <c r="U995" s="57"/>
      <c r="V995" s="57">
        <f>540420849+12500000000</f>
        <v>13040420849</v>
      </c>
      <c r="W995" s="128"/>
      <c r="X995" s="129"/>
      <c r="Y995" s="96" t="s">
        <v>115</v>
      </c>
      <c r="Z995" s="88">
        <v>1</v>
      </c>
      <c r="AA995" s="96"/>
      <c r="AB995" s="57"/>
      <c r="AC995" s="87"/>
      <c r="AD995" s="87"/>
      <c r="AE995" s="87"/>
      <c r="AF995" s="87"/>
      <c r="AG995" s="87"/>
      <c r="AH995" s="87"/>
      <c r="AI995" s="87"/>
      <c r="AJ995" s="99"/>
      <c r="AK995" s="57"/>
      <c r="AL995" s="57"/>
    </row>
    <row r="996" spans="1:38" ht="43.5" thickBot="1" x14ac:dyDescent="0.3">
      <c r="A996" s="90"/>
      <c r="B996" s="90"/>
      <c r="C996" s="90"/>
      <c r="D996" s="90"/>
      <c r="E996" s="90"/>
      <c r="F996" s="90"/>
      <c r="G996" s="91"/>
      <c r="H996" s="91"/>
      <c r="I996" s="92"/>
      <c r="J996" s="92"/>
      <c r="K996" s="122" t="s">
        <v>1750</v>
      </c>
      <c r="L996" s="92" t="e">
        <f>INDEX('[26]GELONDONGAN BM POKIR'!$D:$D,MATCH('KEGIATAN DBMSDA 2022'!K996,'[26]GELONDONGAN BM POKIR'!$D:$D,0))</f>
        <v>#N/A</v>
      </c>
      <c r="M996" s="122" t="str">
        <f>K996</f>
        <v>Pemeliharaan Pedestrian se Kota Bekasi</v>
      </c>
      <c r="N996" s="123"/>
      <c r="O996" s="123"/>
      <c r="P996" s="127" t="s">
        <v>49</v>
      </c>
      <c r="Q996" s="127"/>
      <c r="R996" s="95" t="s">
        <v>66</v>
      </c>
      <c r="S996" s="57">
        <v>350000000</v>
      </c>
      <c r="T996" s="57">
        <f t="shared" si="237"/>
        <v>350000000</v>
      </c>
      <c r="U996" s="57"/>
      <c r="V996" s="57"/>
      <c r="W996" s="128"/>
      <c r="X996" s="129"/>
      <c r="Y996" s="96" t="s">
        <v>115</v>
      </c>
      <c r="Z996" s="88">
        <v>1</v>
      </c>
      <c r="AA996" s="96"/>
      <c r="AB996" s="57"/>
      <c r="AC996" s="87"/>
      <c r="AD996" s="87"/>
      <c r="AE996" s="87"/>
      <c r="AF996" s="87"/>
      <c r="AG996" s="87"/>
      <c r="AH996" s="87"/>
      <c r="AI996" s="87"/>
      <c r="AJ996" s="99"/>
      <c r="AK996" s="57"/>
      <c r="AL996" s="57"/>
    </row>
    <row r="997" spans="1:38" ht="43.5" thickBot="1" x14ac:dyDescent="0.3">
      <c r="A997" s="68" t="s">
        <v>33</v>
      </c>
      <c r="B997" s="68" t="s">
        <v>34</v>
      </c>
      <c r="C997" s="68" t="s">
        <v>1139</v>
      </c>
      <c r="D997" s="68" t="s">
        <v>37</v>
      </c>
      <c r="E997" s="68" t="s">
        <v>35</v>
      </c>
      <c r="F997" s="68">
        <v>11</v>
      </c>
      <c r="G997" s="70"/>
      <c r="H997" s="70"/>
      <c r="I997" s="71" t="s">
        <v>1751</v>
      </c>
      <c r="J997" s="71"/>
      <c r="K997" s="72"/>
      <c r="L997" s="92">
        <f>INDEX('[26]GELONDONGAN BM POKIR'!$D:$D,MATCH('KEGIATAN DBMSDA 2022'!K997,'[26]GELONDONGAN BM POKIR'!$D:$D,0))</f>
        <v>0</v>
      </c>
      <c r="M997" s="72"/>
      <c r="N997" s="73"/>
      <c r="O997" s="73"/>
      <c r="P997" s="74" t="s">
        <v>1174</v>
      </c>
      <c r="Q997" s="74"/>
      <c r="R997" s="75" t="s">
        <v>43</v>
      </c>
      <c r="S997" s="76">
        <f>SUBTOTAL(9,S998:S1009)</f>
        <v>4800000000</v>
      </c>
      <c r="T997" s="76">
        <f>SUBTOTAL(9,T998:T1009)</f>
        <v>21070000000</v>
      </c>
      <c r="U997" s="76"/>
      <c r="V997" s="76">
        <f>SUBTOTAL(9,V998:V1009)</f>
        <v>16270000000</v>
      </c>
      <c r="W997" s="76"/>
      <c r="X997" s="108"/>
      <c r="Y997" s="77"/>
      <c r="Z997" s="76">
        <f>SUBTOTAL(9,Z998:Z1009)</f>
        <v>12</v>
      </c>
      <c r="AA997" s="77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8"/>
    </row>
    <row r="998" spans="1:38" ht="43.5" thickBot="1" x14ac:dyDescent="0.3">
      <c r="A998" s="90"/>
      <c r="B998" s="90"/>
      <c r="C998" s="90"/>
      <c r="D998" s="90"/>
      <c r="E998" s="90"/>
      <c r="F998" s="90"/>
      <c r="G998" s="91"/>
      <c r="H998" s="91"/>
      <c r="I998" s="92"/>
      <c r="J998" s="92"/>
      <c r="K998" s="122" t="s">
        <v>1752</v>
      </c>
      <c r="L998" s="92" t="e">
        <f>INDEX('[26]GELONDONGAN BM POKIR'!$D:$D,MATCH('KEGIATAN DBMSDA 2022'!K998,'[26]GELONDONGAN BM POKIR'!$D:$D,0))</f>
        <v>#N/A</v>
      </c>
      <c r="M998" s="122" t="str">
        <f>K998</f>
        <v>Pemeliharaan Rutin Jalan Kecamatan Bekasi Utara</v>
      </c>
      <c r="N998" s="123"/>
      <c r="O998" s="123"/>
      <c r="P998" s="127" t="s">
        <v>49</v>
      </c>
      <c r="Q998" s="127"/>
      <c r="R998" s="95" t="s">
        <v>66</v>
      </c>
      <c r="S998" s="57">
        <v>400000000</v>
      </c>
      <c r="T998" s="57">
        <f t="shared" ref="T998:T1009" si="238">S998+V998</f>
        <v>1950000000</v>
      </c>
      <c r="U998" s="57"/>
      <c r="V998" s="57">
        <v>1550000000</v>
      </c>
      <c r="W998" s="128"/>
      <c r="X998" s="129"/>
      <c r="Y998" s="96" t="s">
        <v>115</v>
      </c>
      <c r="Z998" s="88">
        <v>1</v>
      </c>
      <c r="AA998" s="96"/>
      <c r="AB998" s="57"/>
      <c r="AC998" s="87"/>
      <c r="AD998" s="87"/>
      <c r="AE998" s="87"/>
      <c r="AF998" s="87"/>
      <c r="AG998" s="87"/>
      <c r="AH998" s="87"/>
      <c r="AI998" s="87"/>
      <c r="AJ998" s="99"/>
      <c r="AK998" s="57"/>
      <c r="AL998" s="57"/>
    </row>
    <row r="999" spans="1:38" ht="43.5" thickBot="1" x14ac:dyDescent="0.3">
      <c r="A999" s="90"/>
      <c r="B999" s="90"/>
      <c r="C999" s="90"/>
      <c r="D999" s="90"/>
      <c r="E999" s="90"/>
      <c r="F999" s="90"/>
      <c r="G999" s="91"/>
      <c r="H999" s="91"/>
      <c r="I999" s="92"/>
      <c r="J999" s="92"/>
      <c r="K999" s="122" t="s">
        <v>1753</v>
      </c>
      <c r="L999" s="92" t="e">
        <f>INDEX('[26]GELONDONGAN BM POKIR'!$D:$D,MATCH('KEGIATAN DBMSDA 2022'!K999,'[26]GELONDONGAN BM POKIR'!$D:$D,0))</f>
        <v>#N/A</v>
      </c>
      <c r="M999" s="122" t="str">
        <f t="shared" ref="M999:M1009" si="239">K999</f>
        <v>Pemeliharaan Rutin Jalan Kecamatan Pondok Melati</v>
      </c>
      <c r="N999" s="123"/>
      <c r="O999" s="123"/>
      <c r="P999" s="127" t="s">
        <v>49</v>
      </c>
      <c r="Q999" s="127"/>
      <c r="R999" s="95" t="s">
        <v>66</v>
      </c>
      <c r="S999" s="57">
        <v>400000000</v>
      </c>
      <c r="T999" s="57">
        <f t="shared" si="238"/>
        <v>1400000000</v>
      </c>
      <c r="U999" s="57"/>
      <c r="V999" s="57">
        <v>1000000000</v>
      </c>
      <c r="W999" s="128"/>
      <c r="X999" s="129"/>
      <c r="Y999" s="96" t="s">
        <v>115</v>
      </c>
      <c r="Z999" s="88">
        <v>1</v>
      </c>
      <c r="AA999" s="96"/>
      <c r="AB999" s="57"/>
      <c r="AC999" s="87"/>
      <c r="AD999" s="87"/>
      <c r="AE999" s="87"/>
      <c r="AF999" s="87"/>
      <c r="AG999" s="87"/>
      <c r="AH999" s="87"/>
      <c r="AI999" s="87"/>
      <c r="AJ999" s="99"/>
      <c r="AK999" s="57"/>
      <c r="AL999" s="57"/>
    </row>
    <row r="1000" spans="1:38" ht="43.5" thickBot="1" x14ac:dyDescent="0.3">
      <c r="A1000" s="90"/>
      <c r="B1000" s="90"/>
      <c r="C1000" s="90"/>
      <c r="D1000" s="90"/>
      <c r="E1000" s="90"/>
      <c r="F1000" s="90"/>
      <c r="G1000" s="91"/>
      <c r="H1000" s="91"/>
      <c r="I1000" s="92"/>
      <c r="J1000" s="92"/>
      <c r="K1000" s="122" t="s">
        <v>1754</v>
      </c>
      <c r="L1000" s="92" t="e">
        <f>INDEX('[26]GELONDONGAN BM POKIR'!$D:$D,MATCH('KEGIATAN DBMSDA 2022'!K1000,'[26]GELONDONGAN BM POKIR'!$D:$D,0))</f>
        <v>#N/A</v>
      </c>
      <c r="M1000" s="122" t="str">
        <f t="shared" si="239"/>
        <v>Pemeliharaan Rutin Jalan Kecamatan Bekasi Timur</v>
      </c>
      <c r="N1000" s="123"/>
      <c r="O1000" s="123"/>
      <c r="P1000" s="127" t="s">
        <v>49</v>
      </c>
      <c r="Q1000" s="127"/>
      <c r="R1000" s="95" t="s">
        <v>66</v>
      </c>
      <c r="S1000" s="57">
        <v>400000000</v>
      </c>
      <c r="T1000" s="57">
        <f t="shared" si="238"/>
        <v>3100000000</v>
      </c>
      <c r="U1000" s="57"/>
      <c r="V1000" s="57">
        <v>2700000000</v>
      </c>
      <c r="W1000" s="128"/>
      <c r="X1000" s="129"/>
      <c r="Y1000" s="96" t="s">
        <v>115</v>
      </c>
      <c r="Z1000" s="88">
        <v>1</v>
      </c>
      <c r="AA1000" s="96"/>
      <c r="AB1000" s="57"/>
      <c r="AC1000" s="87"/>
      <c r="AD1000" s="87"/>
      <c r="AE1000" s="87"/>
      <c r="AF1000" s="87"/>
      <c r="AG1000" s="87"/>
      <c r="AH1000" s="87"/>
      <c r="AI1000" s="87"/>
      <c r="AJ1000" s="99"/>
      <c r="AK1000" s="57"/>
      <c r="AL1000" s="57"/>
    </row>
    <row r="1001" spans="1:38" ht="43.5" thickBot="1" x14ac:dyDescent="0.3">
      <c r="A1001" s="90"/>
      <c r="B1001" s="90"/>
      <c r="C1001" s="90"/>
      <c r="D1001" s="90"/>
      <c r="E1001" s="90"/>
      <c r="F1001" s="90"/>
      <c r="G1001" s="91"/>
      <c r="H1001" s="91"/>
      <c r="I1001" s="92"/>
      <c r="J1001" s="92"/>
      <c r="K1001" s="122" t="s">
        <v>1755</v>
      </c>
      <c r="L1001" s="92" t="e">
        <f>INDEX('[26]GELONDONGAN BM POKIR'!$D:$D,MATCH('KEGIATAN DBMSDA 2022'!K1001,'[26]GELONDONGAN BM POKIR'!$D:$D,0))</f>
        <v>#N/A</v>
      </c>
      <c r="M1001" s="122" t="str">
        <f t="shared" si="239"/>
        <v>Pemeliharaan Rutin Jalan Kecamatan Bekasi Barat</v>
      </c>
      <c r="N1001" s="123"/>
      <c r="O1001" s="123"/>
      <c r="P1001" s="127" t="s">
        <v>49</v>
      </c>
      <c r="Q1001" s="127"/>
      <c r="R1001" s="95" t="s">
        <v>66</v>
      </c>
      <c r="S1001" s="57">
        <v>400000000</v>
      </c>
      <c r="T1001" s="57">
        <f t="shared" si="238"/>
        <v>1100000000</v>
      </c>
      <c r="U1001" s="57"/>
      <c r="V1001" s="57">
        <v>700000000</v>
      </c>
      <c r="W1001" s="128"/>
      <c r="X1001" s="129"/>
      <c r="Y1001" s="96" t="s">
        <v>115</v>
      </c>
      <c r="Z1001" s="88">
        <v>1</v>
      </c>
      <c r="AA1001" s="96"/>
      <c r="AB1001" s="57"/>
      <c r="AC1001" s="87"/>
      <c r="AD1001" s="87"/>
      <c r="AE1001" s="87"/>
      <c r="AF1001" s="87"/>
      <c r="AG1001" s="87"/>
      <c r="AH1001" s="87"/>
      <c r="AI1001" s="87"/>
      <c r="AJ1001" s="99"/>
      <c r="AK1001" s="57"/>
      <c r="AL1001" s="57"/>
    </row>
    <row r="1002" spans="1:38" ht="43.5" thickBot="1" x14ac:dyDescent="0.3">
      <c r="A1002" s="90"/>
      <c r="B1002" s="90"/>
      <c r="C1002" s="90"/>
      <c r="D1002" s="90"/>
      <c r="E1002" s="90"/>
      <c r="F1002" s="90"/>
      <c r="G1002" s="91"/>
      <c r="H1002" s="91"/>
      <c r="I1002" s="92"/>
      <c r="J1002" s="92"/>
      <c r="K1002" s="122" t="s">
        <v>1756</v>
      </c>
      <c r="L1002" s="92" t="e">
        <f>INDEX('[26]GELONDONGAN BM POKIR'!$D:$D,MATCH('KEGIATAN DBMSDA 2022'!K1002,'[26]GELONDONGAN BM POKIR'!$D:$D,0))</f>
        <v>#N/A</v>
      </c>
      <c r="M1002" s="122" t="str">
        <f t="shared" si="239"/>
        <v>Pemeliharaan Rutin Jalan Kecamatan Bekasi Selatan</v>
      </c>
      <c r="N1002" s="123"/>
      <c r="O1002" s="123"/>
      <c r="P1002" s="127" t="s">
        <v>49</v>
      </c>
      <c r="Q1002" s="127"/>
      <c r="R1002" s="95" t="s">
        <v>66</v>
      </c>
      <c r="S1002" s="57">
        <v>400000000</v>
      </c>
      <c r="T1002" s="57">
        <f t="shared" si="238"/>
        <v>595000000</v>
      </c>
      <c r="U1002" s="57"/>
      <c r="V1002" s="57">
        <v>195000000</v>
      </c>
      <c r="W1002" s="128"/>
      <c r="X1002" s="129"/>
      <c r="Y1002" s="96" t="s">
        <v>115</v>
      </c>
      <c r="Z1002" s="88">
        <v>1</v>
      </c>
      <c r="AA1002" s="96"/>
      <c r="AB1002" s="57"/>
      <c r="AC1002" s="87"/>
      <c r="AD1002" s="87"/>
      <c r="AE1002" s="87"/>
      <c r="AF1002" s="87"/>
      <c r="AG1002" s="87"/>
      <c r="AH1002" s="87"/>
      <c r="AI1002" s="87"/>
      <c r="AJ1002" s="99"/>
      <c r="AK1002" s="57"/>
      <c r="AL1002" s="57"/>
    </row>
    <row r="1003" spans="1:38" ht="43.5" thickBot="1" x14ac:dyDescent="0.3">
      <c r="A1003" s="90"/>
      <c r="B1003" s="90"/>
      <c r="C1003" s="90"/>
      <c r="D1003" s="90"/>
      <c r="E1003" s="90"/>
      <c r="F1003" s="90"/>
      <c r="G1003" s="91"/>
      <c r="H1003" s="91"/>
      <c r="I1003" s="92"/>
      <c r="J1003" s="92"/>
      <c r="K1003" s="122" t="s">
        <v>1757</v>
      </c>
      <c r="L1003" s="92" t="e">
        <f>INDEX('[26]GELONDONGAN BM POKIR'!$D:$D,MATCH('KEGIATAN DBMSDA 2022'!K1003,'[26]GELONDONGAN BM POKIR'!$D:$D,0))</f>
        <v>#N/A</v>
      </c>
      <c r="M1003" s="122" t="str">
        <f t="shared" si="239"/>
        <v>Pemeliharaan Rutin Jalan Kecamatan Pondokgede</v>
      </c>
      <c r="N1003" s="123"/>
      <c r="O1003" s="123"/>
      <c r="P1003" s="127" t="s">
        <v>49</v>
      </c>
      <c r="Q1003" s="127"/>
      <c r="R1003" s="95" t="s">
        <v>66</v>
      </c>
      <c r="S1003" s="57">
        <v>400000000</v>
      </c>
      <c r="T1003" s="57">
        <f t="shared" si="238"/>
        <v>2600000000</v>
      </c>
      <c r="U1003" s="57"/>
      <c r="V1003" s="57">
        <v>2200000000</v>
      </c>
      <c r="W1003" s="128"/>
      <c r="X1003" s="129"/>
      <c r="Y1003" s="96" t="s">
        <v>115</v>
      </c>
      <c r="Z1003" s="88">
        <v>1</v>
      </c>
      <c r="AA1003" s="96"/>
      <c r="AB1003" s="57"/>
      <c r="AC1003" s="87"/>
      <c r="AD1003" s="87"/>
      <c r="AE1003" s="87"/>
      <c r="AF1003" s="87"/>
      <c r="AG1003" s="87"/>
      <c r="AH1003" s="87"/>
      <c r="AI1003" s="87"/>
      <c r="AJ1003" s="99"/>
      <c r="AK1003" s="57"/>
      <c r="AL1003" s="57"/>
    </row>
    <row r="1004" spans="1:38" ht="43.5" thickBot="1" x14ac:dyDescent="0.3">
      <c r="A1004" s="90"/>
      <c r="B1004" s="90"/>
      <c r="C1004" s="90"/>
      <c r="D1004" s="90"/>
      <c r="E1004" s="90"/>
      <c r="F1004" s="90"/>
      <c r="G1004" s="91"/>
      <c r="H1004" s="91"/>
      <c r="I1004" s="92"/>
      <c r="J1004" s="92"/>
      <c r="K1004" s="122" t="s">
        <v>1758</v>
      </c>
      <c r="L1004" s="92" t="e">
        <f>INDEX('[26]GELONDONGAN BM POKIR'!$D:$D,MATCH('KEGIATAN DBMSDA 2022'!K1004,'[26]GELONDONGAN BM POKIR'!$D:$D,0))</f>
        <v>#N/A</v>
      </c>
      <c r="M1004" s="122" t="str">
        <f t="shared" si="239"/>
        <v>Pemeliharaan Rutin Jalan Kecamatan Jatisampurna</v>
      </c>
      <c r="N1004" s="123"/>
      <c r="O1004" s="123"/>
      <c r="P1004" s="127" t="s">
        <v>49</v>
      </c>
      <c r="Q1004" s="127"/>
      <c r="R1004" s="95" t="s">
        <v>66</v>
      </c>
      <c r="S1004" s="57">
        <v>400000000</v>
      </c>
      <c r="T1004" s="57">
        <f t="shared" si="238"/>
        <v>2200000000</v>
      </c>
      <c r="U1004" s="57"/>
      <c r="V1004" s="57">
        <v>1800000000</v>
      </c>
      <c r="W1004" s="128"/>
      <c r="X1004" s="129"/>
      <c r="Y1004" s="96" t="s">
        <v>115</v>
      </c>
      <c r="Z1004" s="88">
        <v>1</v>
      </c>
      <c r="AA1004" s="96"/>
      <c r="AB1004" s="57"/>
      <c r="AC1004" s="87"/>
      <c r="AD1004" s="87"/>
      <c r="AE1004" s="87"/>
      <c r="AF1004" s="87"/>
      <c r="AG1004" s="87"/>
      <c r="AH1004" s="87"/>
      <c r="AI1004" s="87"/>
      <c r="AJ1004" s="99"/>
      <c r="AK1004" s="57"/>
      <c r="AL1004" s="57"/>
    </row>
    <row r="1005" spans="1:38" ht="43.5" thickBot="1" x14ac:dyDescent="0.3">
      <c r="A1005" s="90"/>
      <c r="B1005" s="90"/>
      <c r="C1005" s="90"/>
      <c r="D1005" s="90"/>
      <c r="E1005" s="90"/>
      <c r="F1005" s="90"/>
      <c r="G1005" s="91"/>
      <c r="H1005" s="91"/>
      <c r="I1005" s="92"/>
      <c r="J1005" s="92"/>
      <c r="K1005" s="122" t="s">
        <v>1759</v>
      </c>
      <c r="L1005" s="92" t="e">
        <f>INDEX('[26]GELONDONGAN BM POKIR'!$D:$D,MATCH('KEGIATAN DBMSDA 2022'!K1005,'[26]GELONDONGAN BM POKIR'!$D:$D,0))</f>
        <v>#N/A</v>
      </c>
      <c r="M1005" s="122" t="str">
        <f t="shared" si="239"/>
        <v>Pemeliharaan Rutin Jalan Kecamatan Jatiasih</v>
      </c>
      <c r="N1005" s="123"/>
      <c r="O1005" s="123"/>
      <c r="P1005" s="127" t="s">
        <v>49</v>
      </c>
      <c r="Q1005" s="127"/>
      <c r="R1005" s="95" t="s">
        <v>66</v>
      </c>
      <c r="S1005" s="57">
        <v>400000000</v>
      </c>
      <c r="T1005" s="57">
        <f t="shared" si="238"/>
        <v>1900000000</v>
      </c>
      <c r="U1005" s="57"/>
      <c r="V1005" s="57">
        <v>1500000000</v>
      </c>
      <c r="W1005" s="128"/>
      <c r="X1005" s="129"/>
      <c r="Y1005" s="96" t="s">
        <v>115</v>
      </c>
      <c r="Z1005" s="88">
        <v>1</v>
      </c>
      <c r="AA1005" s="96"/>
      <c r="AB1005" s="57"/>
      <c r="AC1005" s="87"/>
      <c r="AD1005" s="87"/>
      <c r="AE1005" s="87"/>
      <c r="AF1005" s="87"/>
      <c r="AG1005" s="87"/>
      <c r="AH1005" s="87"/>
      <c r="AI1005" s="87"/>
      <c r="AJ1005" s="99"/>
      <c r="AK1005" s="57"/>
      <c r="AL1005" s="57"/>
    </row>
    <row r="1006" spans="1:38" ht="43.5" thickBot="1" x14ac:dyDescent="0.3">
      <c r="A1006" s="90"/>
      <c r="B1006" s="90"/>
      <c r="C1006" s="90"/>
      <c r="D1006" s="90"/>
      <c r="E1006" s="90"/>
      <c r="F1006" s="90"/>
      <c r="G1006" s="91"/>
      <c r="H1006" s="91"/>
      <c r="I1006" s="92"/>
      <c r="J1006" s="92"/>
      <c r="K1006" s="122" t="s">
        <v>1760</v>
      </c>
      <c r="L1006" s="92" t="e">
        <f>INDEX('[26]GELONDONGAN BM POKIR'!$D:$D,MATCH('KEGIATAN DBMSDA 2022'!K1006,'[26]GELONDONGAN BM POKIR'!$D:$D,0))</f>
        <v>#N/A</v>
      </c>
      <c r="M1006" s="122" t="str">
        <f t="shared" si="239"/>
        <v>Pemeliharaan Rutin Jalan Kecamatan Mustikajaya</v>
      </c>
      <c r="N1006" s="123"/>
      <c r="O1006" s="123"/>
      <c r="P1006" s="127" t="s">
        <v>49</v>
      </c>
      <c r="Q1006" s="127"/>
      <c r="R1006" s="95" t="s">
        <v>66</v>
      </c>
      <c r="S1006" s="57">
        <v>400000000</v>
      </c>
      <c r="T1006" s="57">
        <f t="shared" si="238"/>
        <v>2450000000</v>
      </c>
      <c r="U1006" s="57"/>
      <c r="V1006" s="57">
        <v>2050000000</v>
      </c>
      <c r="W1006" s="128"/>
      <c r="X1006" s="129"/>
      <c r="Y1006" s="96" t="s">
        <v>115</v>
      </c>
      <c r="Z1006" s="88">
        <v>1</v>
      </c>
      <c r="AA1006" s="96"/>
      <c r="AB1006" s="57"/>
      <c r="AC1006" s="87"/>
      <c r="AD1006" s="87"/>
      <c r="AE1006" s="87"/>
      <c r="AF1006" s="87"/>
      <c r="AG1006" s="87"/>
      <c r="AH1006" s="87"/>
      <c r="AI1006" s="87"/>
      <c r="AJ1006" s="99"/>
      <c r="AK1006" s="57"/>
      <c r="AL1006" s="57"/>
    </row>
    <row r="1007" spans="1:38" ht="43.5" thickBot="1" x14ac:dyDescent="0.3">
      <c r="A1007" s="90"/>
      <c r="B1007" s="90"/>
      <c r="C1007" s="90"/>
      <c r="D1007" s="90"/>
      <c r="E1007" s="90"/>
      <c r="F1007" s="90"/>
      <c r="G1007" s="91"/>
      <c r="H1007" s="91"/>
      <c r="I1007" s="92"/>
      <c r="J1007" s="92"/>
      <c r="K1007" s="122" t="s">
        <v>1761</v>
      </c>
      <c r="L1007" s="92" t="e">
        <f>INDEX('[26]GELONDONGAN BM POKIR'!$D:$D,MATCH('KEGIATAN DBMSDA 2022'!K1007,'[26]GELONDONGAN BM POKIR'!$D:$D,0))</f>
        <v>#N/A</v>
      </c>
      <c r="M1007" s="122" t="str">
        <f t="shared" si="239"/>
        <v>Pemeliharaan Rutin Jalan Kecamatan Medan Satria</v>
      </c>
      <c r="N1007" s="123"/>
      <c r="O1007" s="123"/>
      <c r="P1007" s="127" t="s">
        <v>49</v>
      </c>
      <c r="Q1007" s="127"/>
      <c r="R1007" s="95" t="s">
        <v>66</v>
      </c>
      <c r="S1007" s="57">
        <v>400000000</v>
      </c>
      <c r="T1007" s="57">
        <f t="shared" si="238"/>
        <v>600000000</v>
      </c>
      <c r="U1007" s="57"/>
      <c r="V1007" s="57">
        <v>200000000</v>
      </c>
      <c r="W1007" s="128"/>
      <c r="X1007" s="129"/>
      <c r="Y1007" s="96" t="s">
        <v>115</v>
      </c>
      <c r="Z1007" s="88">
        <v>1</v>
      </c>
      <c r="AA1007" s="96"/>
      <c r="AB1007" s="57"/>
      <c r="AC1007" s="87"/>
      <c r="AD1007" s="87"/>
      <c r="AE1007" s="87"/>
      <c r="AF1007" s="87"/>
      <c r="AG1007" s="87"/>
      <c r="AH1007" s="87"/>
      <c r="AI1007" s="87"/>
      <c r="AJ1007" s="99"/>
      <c r="AK1007" s="57"/>
      <c r="AL1007" s="57"/>
    </row>
    <row r="1008" spans="1:38" ht="43.5" thickBot="1" x14ac:dyDescent="0.3">
      <c r="A1008" s="90"/>
      <c r="B1008" s="90"/>
      <c r="C1008" s="90"/>
      <c r="D1008" s="90"/>
      <c r="E1008" s="90"/>
      <c r="F1008" s="90"/>
      <c r="G1008" s="91"/>
      <c r="H1008" s="91"/>
      <c r="I1008" s="92"/>
      <c r="J1008" s="92"/>
      <c r="K1008" s="122" t="s">
        <v>1762</v>
      </c>
      <c r="L1008" s="92" t="e">
        <f>INDEX('[26]GELONDONGAN BM POKIR'!$D:$D,MATCH('KEGIATAN DBMSDA 2022'!K1008,'[26]GELONDONGAN BM POKIR'!$D:$D,0))</f>
        <v>#N/A</v>
      </c>
      <c r="M1008" s="122" t="str">
        <f t="shared" si="239"/>
        <v>Pemeliharaan Rutin Jalan Kecamatan Rawalumbu</v>
      </c>
      <c r="N1008" s="123"/>
      <c r="O1008" s="123"/>
      <c r="P1008" s="127" t="s">
        <v>49</v>
      </c>
      <c r="Q1008" s="127"/>
      <c r="R1008" s="95" t="s">
        <v>66</v>
      </c>
      <c r="S1008" s="57">
        <v>400000000</v>
      </c>
      <c r="T1008" s="57">
        <f t="shared" si="238"/>
        <v>1725000000</v>
      </c>
      <c r="U1008" s="57"/>
      <c r="V1008" s="57">
        <v>1325000000</v>
      </c>
      <c r="W1008" s="128"/>
      <c r="X1008" s="129"/>
      <c r="Y1008" s="96" t="s">
        <v>115</v>
      </c>
      <c r="Z1008" s="88">
        <v>1</v>
      </c>
      <c r="AA1008" s="96"/>
      <c r="AB1008" s="57"/>
      <c r="AC1008" s="87"/>
      <c r="AD1008" s="87"/>
      <c r="AE1008" s="87"/>
      <c r="AF1008" s="87"/>
      <c r="AG1008" s="87"/>
      <c r="AH1008" s="87"/>
      <c r="AI1008" s="87"/>
      <c r="AJ1008" s="99"/>
      <c r="AK1008" s="57"/>
      <c r="AL1008" s="57"/>
    </row>
    <row r="1009" spans="1:38" ht="43.5" thickBot="1" x14ac:dyDescent="0.3">
      <c r="A1009" s="90"/>
      <c r="B1009" s="90"/>
      <c r="C1009" s="90"/>
      <c r="D1009" s="90"/>
      <c r="E1009" s="90"/>
      <c r="F1009" s="90"/>
      <c r="G1009" s="91"/>
      <c r="H1009" s="91"/>
      <c r="I1009" s="92"/>
      <c r="J1009" s="92"/>
      <c r="K1009" s="122" t="s">
        <v>1763</v>
      </c>
      <c r="L1009" s="92" t="e">
        <f>INDEX('[26]GELONDONGAN BM POKIR'!$D:$D,MATCH('KEGIATAN DBMSDA 2022'!K1009,'[26]GELONDONGAN BM POKIR'!$D:$D,0))</f>
        <v>#N/A</v>
      </c>
      <c r="M1009" s="122" t="str">
        <f t="shared" si="239"/>
        <v>Pemeliharaan Rutin Jalan Kecamatan Bantargebang</v>
      </c>
      <c r="N1009" s="123"/>
      <c r="O1009" s="123"/>
      <c r="P1009" s="127" t="s">
        <v>49</v>
      </c>
      <c r="Q1009" s="127"/>
      <c r="R1009" s="95" t="s">
        <v>66</v>
      </c>
      <c r="S1009" s="57">
        <v>400000000</v>
      </c>
      <c r="T1009" s="57">
        <f t="shared" si="238"/>
        <v>1450000000</v>
      </c>
      <c r="U1009" s="57"/>
      <c r="V1009" s="57">
        <v>1050000000</v>
      </c>
      <c r="W1009" s="128"/>
      <c r="X1009" s="129"/>
      <c r="Y1009" s="96" t="s">
        <v>115</v>
      </c>
      <c r="Z1009" s="88">
        <v>1</v>
      </c>
      <c r="AA1009" s="96"/>
      <c r="AB1009" s="57"/>
      <c r="AC1009" s="87"/>
      <c r="AD1009" s="87"/>
      <c r="AE1009" s="87"/>
      <c r="AF1009" s="87"/>
      <c r="AG1009" s="87"/>
      <c r="AH1009" s="87"/>
      <c r="AI1009" s="87"/>
      <c r="AJ1009" s="99"/>
      <c r="AK1009" s="57"/>
      <c r="AL1009" s="57"/>
    </row>
    <row r="1010" spans="1:38" ht="43.5" thickBot="1" x14ac:dyDescent="0.3">
      <c r="A1010" s="68" t="s">
        <v>33</v>
      </c>
      <c r="B1010" s="68" t="s">
        <v>34</v>
      </c>
      <c r="C1010" s="68" t="s">
        <v>1139</v>
      </c>
      <c r="D1010" s="68" t="s">
        <v>37</v>
      </c>
      <c r="E1010" s="68" t="s">
        <v>35</v>
      </c>
      <c r="F1010" s="68">
        <v>12</v>
      </c>
      <c r="G1010" s="70"/>
      <c r="H1010" s="70"/>
      <c r="I1010" s="71" t="s">
        <v>1764</v>
      </c>
      <c r="J1010" s="71"/>
      <c r="K1010" s="72"/>
      <c r="L1010" s="92">
        <f>INDEX('[26]GELONDONGAN BM POKIR'!$D:$D,MATCH('KEGIATAN DBMSDA 2022'!K1010,'[26]GELONDONGAN BM POKIR'!$D:$D,0))</f>
        <v>0</v>
      </c>
      <c r="M1010" s="72"/>
      <c r="N1010" s="73"/>
      <c r="O1010" s="73" t="s">
        <v>110</v>
      </c>
      <c r="P1010" s="74"/>
      <c r="Q1010" s="74"/>
      <c r="R1010" s="75" t="s">
        <v>43</v>
      </c>
      <c r="S1010" s="76">
        <f>SUBTOTAL(9,S1011:S1017)</f>
        <v>992457480</v>
      </c>
      <c r="T1010" s="76">
        <f>SUBTOTAL(9,T1011:T1017)</f>
        <v>2250000000</v>
      </c>
      <c r="U1010" s="76" t="s">
        <v>110</v>
      </c>
      <c r="V1010" s="76">
        <f>SUBTOTAL(9,V1011:V1017)</f>
        <v>1257542520</v>
      </c>
      <c r="W1010" s="77" t="s">
        <v>110</v>
      </c>
      <c r="X1010" s="77" t="s">
        <v>110</v>
      </c>
      <c r="Y1010" s="77" t="s">
        <v>110</v>
      </c>
      <c r="Z1010" s="76">
        <f>SUBTOTAL(9,Z1011:Z1017)</f>
        <v>7</v>
      </c>
      <c r="AA1010" s="77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  <c r="AL1010" s="78"/>
    </row>
    <row r="1011" spans="1:38" ht="43.5" thickBot="1" x14ac:dyDescent="0.3">
      <c r="A1011" s="90"/>
      <c r="B1011" s="90"/>
      <c r="C1011" s="90"/>
      <c r="D1011" s="90"/>
      <c r="E1011" s="90"/>
      <c r="F1011" s="90"/>
      <c r="G1011" s="91"/>
      <c r="H1011" s="91"/>
      <c r="I1011" s="92"/>
      <c r="J1011" s="92"/>
      <c r="K1011" s="122" t="s">
        <v>1765</v>
      </c>
      <c r="L1011" s="92" t="e">
        <f>INDEX('[26]GELONDONGAN BM POKIR'!$D:$D,MATCH('KEGIATAN DBMSDA 2022'!K1011,'[26]GELONDONGAN BM POKIR'!$D:$D,0))</f>
        <v>#N/A</v>
      </c>
      <c r="M1011" s="122" t="str">
        <f>K1011</f>
        <v>Pembangunan Jembatan Jln. Kusuma Timur Raya RT 05 RW 05, Kota Bekasi, Bekasi Timur, Arenjaya</v>
      </c>
      <c r="N1011" s="92" t="e">
        <f>INDEX([26]!BARU_1[KELURAHAN],MATCH('KEGIATAN DBMSDA 2022'!K1011,[26]!BARU_1[JUDUL],0))</f>
        <v>#REF!</v>
      </c>
      <c r="O1011" s="93" t="s">
        <v>264</v>
      </c>
      <c r="P1011" s="127" t="s">
        <v>1766</v>
      </c>
      <c r="Q1011" s="127"/>
      <c r="R1011" s="95" t="s">
        <v>66</v>
      </c>
      <c r="S1011" s="57">
        <v>250000000</v>
      </c>
      <c r="T1011" s="57">
        <f t="shared" ref="T1011:T1016" si="240">V1011+S1011</f>
        <v>250000000</v>
      </c>
      <c r="U1011" s="96" t="str">
        <f>IF(T1011&gt;200000000,"LELANG","PL")</f>
        <v>LELANG</v>
      </c>
      <c r="V1011" s="57"/>
      <c r="W1011" s="128" t="s">
        <v>322</v>
      </c>
      <c r="X1011" s="129" t="s">
        <v>146</v>
      </c>
      <c r="Y1011" s="129" t="s">
        <v>139</v>
      </c>
      <c r="Z1011" s="88">
        <v>1</v>
      </c>
      <c r="AA1011" s="129"/>
      <c r="AB1011" s="57">
        <f t="shared" ref="AB1011:AB1017" si="241">IF(AND(T1011&gt;1,T1011&lt;=200000000),350000,IF(AND(T1011&gt;200000000),750000))</f>
        <v>750000</v>
      </c>
      <c r="AC1011" s="87">
        <f>IF(AND(T1011&gt;1,T1011&lt;=200000000),'[26]Data Base PAKAI (INPUT)'!$E$24,IF(AND(T1011&gt;200000000),'[26]Data Base PAKAI (INPUT)'!$M$24))</f>
        <v>6</v>
      </c>
      <c r="AD1011" s="87">
        <f>IF(AND(T1011&gt;1,T1011&lt;=200000000),'[26]Data Base PAKAI (INPUT)'!$F$24,IF(AND(T1011&gt;200000000,T1011&lt;=1000000000),'[26]Data Base PAKAI (INPUT)'!$V$24,IF(AND(T1011&gt;1000000000),'[26]Data Base PAKAI (INPUT)'!$Z$24)))</f>
        <v>2</v>
      </c>
      <c r="AE1011" s="87">
        <f t="shared" ref="AE1011:AE1017" si="242">AC1011*AD1011*$AE$5</f>
        <v>1800000</v>
      </c>
      <c r="AF1011" s="87">
        <f>IF(AND(T1011&gt;1,T1011&lt;=1000000000),'[26]Data Base PAKAI (INPUT)'!$E$25,IF(AND(T1011&gt;1000000000,T1011&lt;=5000000000),'[26]Data Base PAKAI (INPUT)'!$Y$25,IF(AND(T1011&gt;5000000000,T1011&lt;=10000000000),'[26]Data Base PAKAI (INPUT)'!$AG$25)))</f>
        <v>3</v>
      </c>
      <c r="AG1011" s="87">
        <f>IF(AND(T1011&gt;1,T1011&lt;=100000000),'[26]Data Base PAKAI (INPUT)'!$F$25,IF(AND(T1011&gt;100000000,T1011&lt;=200000000),'[26]Data Base PAKAI (INPUT)'!$J$25,IF(AND(T1011&gt;200000000,T1011&lt;=250000000),'[26]Data Base PAKAI (INPUT)'!$N$25,IF(AND(T1011&gt;250000000,T1011&lt;=500000000),'[26]Data Base PAKAI (INPUT)'!$R$25,IF(AND(T1011&gt;500000000,T1011&lt;=1000000000),'[26]Data Base PAKAI (INPUT)'!$V$25,IF(AND(T1011&gt;1000000000,T1011&lt;=2500000000),'[26]Data Base PAKAI (INPUT)'!$Z$25,IF(AND(T1011&gt;2500000000,T1011&lt;=5000000000),'[26]Data Base PAKAI (INPUT)'!$AD$25,IF(AND(T1011&gt;5000000000,T1011&lt;=10000000000),'[26]Data Base PAKAI (INPUT)'!AH2956))))))))</f>
        <v>5</v>
      </c>
      <c r="AH1011" s="87">
        <f t="shared" ref="AH1011:AH1017" si="243">AF1011*AG1011*$AH$5</f>
        <v>2250000</v>
      </c>
      <c r="AI1011" s="87">
        <f t="shared" ref="AI1011:AI1017" si="244">IF(T1011&lt;=4000000000,4%*T1011,IF(T1011&gt;4000000000,100000000))</f>
        <v>10000000</v>
      </c>
      <c r="AJ1011" s="99">
        <f t="shared" ref="AJ1011:AJ1017" si="245">4%*T1011</f>
        <v>10000000</v>
      </c>
      <c r="AK1011" s="57"/>
      <c r="AL1011" s="57">
        <f t="shared" ref="AL1011:AL1017" si="246">T1011-AB1011-AE1011-AH1011-AI1011-AJ1011-AK1011</f>
        <v>225200000</v>
      </c>
    </row>
    <row r="1012" spans="1:38" ht="43.5" thickBot="1" x14ac:dyDescent="0.3">
      <c r="A1012" s="90"/>
      <c r="B1012" s="90"/>
      <c r="C1012" s="90"/>
      <c r="D1012" s="90"/>
      <c r="E1012" s="90"/>
      <c r="F1012" s="90"/>
      <c r="G1012" s="91"/>
      <c r="H1012" s="91"/>
      <c r="I1012" s="92"/>
      <c r="J1012" s="92"/>
      <c r="K1012" s="122" t="s">
        <v>1767</v>
      </c>
      <c r="L1012" s="92" t="e">
        <f>INDEX('[26]GELONDONGAN BM POKIR'!$D:$D,MATCH('KEGIATAN DBMSDA 2022'!K1012,'[26]GELONDONGAN BM POKIR'!$D:$D,0))</f>
        <v>#N/A</v>
      </c>
      <c r="M1012" s="122" t="str">
        <f t="shared" ref="M1012:M1014" si="247">K1012</f>
        <v>Pembangunan Jembatan RT 02 RW 09 Kel. Margahayu Kec. Bekasi Timur. Kota Bekasi, Kota Bekasi, Bekasi Timur, Margahayu</v>
      </c>
      <c r="N1012" s="92" t="e">
        <f>INDEX([26]!BARU_1[KELURAHAN],MATCH('KEGIATAN DBMSDA 2022'!K1012,[26]!BARU_1[JUDUL],0))</f>
        <v>#REF!</v>
      </c>
      <c r="O1012" s="93" t="s">
        <v>264</v>
      </c>
      <c r="P1012" s="127" t="s">
        <v>1766</v>
      </c>
      <c r="Q1012" s="127"/>
      <c r="R1012" s="95" t="s">
        <v>66</v>
      </c>
      <c r="S1012" s="57">
        <v>200000000</v>
      </c>
      <c r="T1012" s="57">
        <f t="shared" si="240"/>
        <v>200000000</v>
      </c>
      <c r="U1012" s="96" t="str">
        <f t="shared" ref="U1012:U1016" si="248">IF(T1012&gt;200000000,"LELANG","PL")</f>
        <v>PL</v>
      </c>
      <c r="V1012" s="57"/>
      <c r="W1012" s="128" t="s">
        <v>710</v>
      </c>
      <c r="X1012" s="129" t="s">
        <v>154</v>
      </c>
      <c r="Y1012" s="96" t="s">
        <v>139</v>
      </c>
      <c r="Z1012" s="88">
        <v>1</v>
      </c>
      <c r="AA1012" s="96"/>
      <c r="AB1012" s="57">
        <f t="shared" si="241"/>
        <v>350000</v>
      </c>
      <c r="AC1012" s="87">
        <f>IF(AND(T1012&gt;1,T1012&lt;=200000000),'[26]Data Base PAKAI (INPUT)'!$E$24,IF(AND(T1012&gt;200000000),'[26]Data Base PAKAI (INPUT)'!$M$24))</f>
        <v>4</v>
      </c>
      <c r="AD1012" s="87">
        <f>IF(AND(T1012&gt;1,T1012&lt;=200000000),'[26]Data Base PAKAI (INPUT)'!$F$24,IF(AND(T1012&gt;200000000,T1012&lt;=1000000000),'[26]Data Base PAKAI (INPUT)'!$V$24,IF(AND(T1012&gt;1000000000),'[26]Data Base PAKAI (INPUT)'!$Z$24)))</f>
        <v>1</v>
      </c>
      <c r="AE1012" s="87">
        <f t="shared" si="242"/>
        <v>600000</v>
      </c>
      <c r="AF1012" s="87">
        <f>IF(AND(T1012&gt;1,T1012&lt;=1000000000),'[26]Data Base PAKAI (INPUT)'!$E$25,IF(AND(T1012&gt;1000000000,T1012&lt;=5000000000),'[26]Data Base PAKAI (INPUT)'!$Y$25,IF(AND(T1012&gt;5000000000,T1012&lt;=10000000000),'[26]Data Base PAKAI (INPUT)'!$AG$25)))</f>
        <v>3</v>
      </c>
      <c r="AG1012" s="87">
        <f>IF(AND(T1012&gt;1,T1012&lt;=100000000),'[26]Data Base PAKAI (INPUT)'!$F$25,IF(AND(T1012&gt;100000000,T1012&lt;=200000000),'[26]Data Base PAKAI (INPUT)'!$J$25,IF(AND(T1012&gt;200000000,T1012&lt;=250000000),'[26]Data Base PAKAI (INPUT)'!$N$25,IF(AND(T1012&gt;250000000,T1012&lt;=500000000),'[26]Data Base PAKAI (INPUT)'!$R$25,IF(AND(T1012&gt;500000000,T1012&lt;=1000000000),'[26]Data Base PAKAI (INPUT)'!$V$25,IF(AND(T1012&gt;1000000000,T1012&lt;=2500000000),'[26]Data Base PAKAI (INPUT)'!$Z$25,IF(AND(T1012&gt;2500000000,T1012&lt;=5000000000),'[26]Data Base PAKAI (INPUT)'!$AD$25,IF(AND(T1012&gt;5000000000,T1012&lt;=10000000000),'[26]Data Base PAKAI (INPUT)'!AH2957))))))))</f>
        <v>4</v>
      </c>
      <c r="AH1012" s="87">
        <f t="shared" si="243"/>
        <v>1800000</v>
      </c>
      <c r="AI1012" s="87">
        <f t="shared" si="244"/>
        <v>8000000</v>
      </c>
      <c r="AJ1012" s="99">
        <f t="shared" si="245"/>
        <v>8000000</v>
      </c>
      <c r="AK1012" s="57"/>
      <c r="AL1012" s="57">
        <f t="shared" si="246"/>
        <v>181250000</v>
      </c>
    </row>
    <row r="1013" spans="1:38" ht="43.5" thickBot="1" x14ac:dyDescent="0.3">
      <c r="A1013" s="90"/>
      <c r="B1013" s="90"/>
      <c r="C1013" s="90"/>
      <c r="D1013" s="90"/>
      <c r="E1013" s="90"/>
      <c r="F1013" s="90"/>
      <c r="G1013" s="91"/>
      <c r="H1013" s="91"/>
      <c r="I1013" s="92"/>
      <c r="J1013" s="92"/>
      <c r="K1013" s="122" t="s">
        <v>1768</v>
      </c>
      <c r="L1013" s="92" t="e">
        <f>INDEX('[26]GELONDONGAN BM POKIR'!$D:$D,MATCH('KEGIATAN DBMSDA 2022'!K1013,'[26]GELONDONGAN BM POKIR'!$D:$D,0))</f>
        <v>#N/A</v>
      </c>
      <c r="M1013" s="122" t="str">
        <f t="shared" si="247"/>
        <v>gereja santa clara teluk pucung, Kota Bekasi, Bekasi Utara, Teluk Pucung</v>
      </c>
      <c r="N1013" s="92" t="e">
        <f>INDEX([26]!BARU_1[KELURAHAN],MATCH('KEGIATAN DBMSDA 2022'!K1013,[26]!BARU_1[JUDUL],0))</f>
        <v>#REF!</v>
      </c>
      <c r="O1013" s="93" t="s">
        <v>264</v>
      </c>
      <c r="P1013" s="127" t="s">
        <v>1769</v>
      </c>
      <c r="Q1013" s="127" t="s">
        <v>1770</v>
      </c>
      <c r="R1013" s="95" t="s">
        <v>66</v>
      </c>
      <c r="S1013" s="57"/>
      <c r="T1013" s="57">
        <f t="shared" si="240"/>
        <v>850000000</v>
      </c>
      <c r="U1013" s="96" t="str">
        <f t="shared" si="248"/>
        <v>LELANG</v>
      </c>
      <c r="V1013" s="57">
        <v>850000000</v>
      </c>
      <c r="W1013" s="128" t="s">
        <v>516</v>
      </c>
      <c r="X1013" s="129" t="s">
        <v>146</v>
      </c>
      <c r="Y1013" s="129" t="s">
        <v>139</v>
      </c>
      <c r="Z1013" s="88">
        <v>1</v>
      </c>
      <c r="AA1013" s="129"/>
      <c r="AB1013" s="57">
        <f t="shared" si="241"/>
        <v>750000</v>
      </c>
      <c r="AC1013" s="87">
        <f>IF(AND(T1013&gt;1,T1013&lt;=200000000),'[26]Data Base PAKAI (INPUT)'!$E$24,IF(AND(T1013&gt;200000000),'[26]Data Base PAKAI (INPUT)'!$M$24))</f>
        <v>6</v>
      </c>
      <c r="AD1013" s="87">
        <f>IF(AND(T1013&gt;1,T1013&lt;=200000000),'[26]Data Base PAKAI (INPUT)'!$F$24,IF(AND(T1013&gt;200000000,T1013&lt;=1000000000),'[26]Data Base PAKAI (INPUT)'!$V$24,IF(AND(T1013&gt;1000000000),'[26]Data Base PAKAI (INPUT)'!$Z$24)))</f>
        <v>2</v>
      </c>
      <c r="AE1013" s="87">
        <f t="shared" si="242"/>
        <v>1800000</v>
      </c>
      <c r="AF1013" s="87">
        <f>IF(AND(T1013&gt;1,T1013&lt;=1000000000),'[26]Data Base PAKAI (INPUT)'!$E$25,IF(AND(T1013&gt;1000000000,T1013&lt;=5000000000),'[26]Data Base PAKAI (INPUT)'!$Y$25,IF(AND(T1013&gt;5000000000,T1013&lt;=10000000000),'[26]Data Base PAKAI (INPUT)'!$AG$25)))</f>
        <v>3</v>
      </c>
      <c r="AG1013" s="87">
        <f>IF(AND(T1013&gt;1,T1013&lt;=100000000),'[26]Data Base PAKAI (INPUT)'!$F$25,IF(AND(T1013&gt;100000000,T1013&lt;=200000000),'[26]Data Base PAKAI (INPUT)'!$J$25,IF(AND(T1013&gt;200000000,T1013&lt;=250000000),'[26]Data Base PAKAI (INPUT)'!$N$25,IF(AND(T1013&gt;250000000,T1013&lt;=500000000),'[26]Data Base PAKAI (INPUT)'!$R$25,IF(AND(T1013&gt;500000000,T1013&lt;=1000000000),'[26]Data Base PAKAI (INPUT)'!$V$25,IF(AND(T1013&gt;1000000000,T1013&lt;=2500000000),'[26]Data Base PAKAI (INPUT)'!$Z$25,IF(AND(T1013&gt;2500000000,T1013&lt;=5000000000),'[26]Data Base PAKAI (INPUT)'!$AD$25,IF(AND(T1013&gt;5000000000,T1013&lt;=10000000000),'[26]Data Base PAKAI (INPUT)'!AH2958))))))))</f>
        <v>7</v>
      </c>
      <c r="AH1013" s="87">
        <f t="shared" si="243"/>
        <v>3150000</v>
      </c>
      <c r="AI1013" s="87">
        <f t="shared" si="244"/>
        <v>34000000</v>
      </c>
      <c r="AJ1013" s="99">
        <f t="shared" si="245"/>
        <v>34000000</v>
      </c>
      <c r="AK1013" s="57"/>
      <c r="AL1013" s="57">
        <f t="shared" si="246"/>
        <v>776300000</v>
      </c>
    </row>
    <row r="1014" spans="1:38" ht="43.5" thickBot="1" x14ac:dyDescent="0.3">
      <c r="A1014" s="90"/>
      <c r="B1014" s="90"/>
      <c r="C1014" s="90"/>
      <c r="D1014" s="90"/>
      <c r="E1014" s="90"/>
      <c r="F1014" s="90"/>
      <c r="G1014" s="91"/>
      <c r="H1014" s="91"/>
      <c r="I1014" s="92"/>
      <c r="J1014" s="92"/>
      <c r="K1014" s="122" t="s">
        <v>1771</v>
      </c>
      <c r="L1014" s="92" t="e">
        <f>INDEX('[26]GELONDONGAN BM POKIR'!$D:$D,MATCH('KEGIATAN DBMSDA 2022'!K1014,'[26]GELONDONGAN BM POKIR'!$D:$D,0))</f>
        <v>#N/A</v>
      </c>
      <c r="M1014" s="122" t="str">
        <f t="shared" si="247"/>
        <v>Pembangunan peninggian dan pelebaran jembatan RT 06 RW 21, Kota Bekasi, Medansatria, Kalibaru</v>
      </c>
      <c r="N1014" s="92" t="e">
        <f>INDEX([26]!BARU_1[KELURAHAN],MATCH('KEGIATAN DBMSDA 2022'!K1014,[26]!BARU_1[JUDUL],0))</f>
        <v>#REF!</v>
      </c>
      <c r="O1014" s="93" t="s">
        <v>1840</v>
      </c>
      <c r="P1014" s="127" t="s">
        <v>1772</v>
      </c>
      <c r="Q1014" s="127" t="s">
        <v>1770</v>
      </c>
      <c r="R1014" s="95" t="s">
        <v>66</v>
      </c>
      <c r="S1014" s="57"/>
      <c r="T1014" s="57">
        <f t="shared" si="240"/>
        <v>100000000</v>
      </c>
      <c r="U1014" s="96" t="str">
        <f t="shared" si="248"/>
        <v>PL</v>
      </c>
      <c r="V1014" s="57">
        <v>100000000</v>
      </c>
      <c r="W1014" s="128" t="s">
        <v>153</v>
      </c>
      <c r="X1014" s="129" t="s">
        <v>154</v>
      </c>
      <c r="Y1014" s="96" t="s">
        <v>139</v>
      </c>
      <c r="Z1014" s="88">
        <v>1</v>
      </c>
      <c r="AA1014" s="96"/>
      <c r="AB1014" s="57">
        <f t="shared" si="241"/>
        <v>350000</v>
      </c>
      <c r="AC1014" s="87">
        <f>IF(AND(T1014&gt;1,T1014&lt;=200000000),'[26]Data Base PAKAI (INPUT)'!$E$24,IF(AND(T1014&gt;200000000),'[26]Data Base PAKAI (INPUT)'!$M$24))</f>
        <v>4</v>
      </c>
      <c r="AD1014" s="87">
        <f>IF(AND(T1014&gt;1,T1014&lt;=200000000),'[26]Data Base PAKAI (INPUT)'!$F$24,IF(AND(T1014&gt;200000000,T1014&lt;=1000000000),'[26]Data Base PAKAI (INPUT)'!$V$24,IF(AND(T1014&gt;1000000000),'[26]Data Base PAKAI (INPUT)'!$Z$24)))</f>
        <v>1</v>
      </c>
      <c r="AE1014" s="87">
        <f t="shared" si="242"/>
        <v>600000</v>
      </c>
      <c r="AF1014" s="87">
        <f>IF(AND(T1014&gt;1,T1014&lt;=1000000000),'[26]Data Base PAKAI (INPUT)'!$E$25,IF(AND(T1014&gt;1000000000,T1014&lt;=5000000000),'[26]Data Base PAKAI (INPUT)'!$Y$25,IF(AND(T1014&gt;5000000000,T1014&lt;=10000000000),'[26]Data Base PAKAI (INPUT)'!$AG$25)))</f>
        <v>3</v>
      </c>
      <c r="AG1014" s="87">
        <f>IF(AND(T1014&gt;1,T1014&lt;=100000000),'[26]Data Base PAKAI (INPUT)'!$F$25,IF(AND(T1014&gt;100000000,T1014&lt;=200000000),'[26]Data Base PAKAI (INPUT)'!$J$25,IF(AND(T1014&gt;200000000,T1014&lt;=250000000),'[26]Data Base PAKAI (INPUT)'!$N$25,IF(AND(T1014&gt;250000000,T1014&lt;=500000000),'[26]Data Base PAKAI (INPUT)'!$R$25,IF(AND(T1014&gt;500000000,T1014&lt;=1000000000),'[26]Data Base PAKAI (INPUT)'!$V$25,IF(AND(T1014&gt;1000000000,T1014&lt;=2500000000),'[26]Data Base PAKAI (INPUT)'!$Z$25,IF(AND(T1014&gt;2500000000,T1014&lt;=5000000000),'[26]Data Base PAKAI (INPUT)'!$AD$25,IF(AND(T1014&gt;5000000000,T1014&lt;=10000000000),'[26]Data Base PAKAI (INPUT)'!AH2959))))))))</f>
        <v>3</v>
      </c>
      <c r="AH1014" s="87">
        <f t="shared" si="243"/>
        <v>1350000</v>
      </c>
      <c r="AI1014" s="87">
        <f t="shared" si="244"/>
        <v>4000000</v>
      </c>
      <c r="AJ1014" s="99">
        <f t="shared" si="245"/>
        <v>4000000</v>
      </c>
      <c r="AK1014" s="57"/>
      <c r="AL1014" s="57">
        <f t="shared" si="246"/>
        <v>89700000</v>
      </c>
    </row>
    <row r="1015" spans="1:38" s="184" customFormat="1" ht="43.5" thickBot="1" x14ac:dyDescent="0.3">
      <c r="A1015" s="90"/>
      <c r="B1015" s="90"/>
      <c r="C1015" s="90"/>
      <c r="D1015" s="90"/>
      <c r="E1015" s="90"/>
      <c r="F1015" s="90"/>
      <c r="G1015" s="91"/>
      <c r="H1015" s="91"/>
      <c r="I1015" s="92"/>
      <c r="J1015" s="92"/>
      <c r="K1015" s="122" t="s">
        <v>1773</v>
      </c>
      <c r="L1015" s="92" t="e">
        <f>INDEX('[26]GELONDONGAN BM POKIR'!$D:$D,MATCH('KEGIATAN DBMSDA 2022'!K1015,'[26]GELONDONGAN BM POKIR'!$D:$D,0))</f>
        <v>#N/A</v>
      </c>
      <c r="M1015" s="122" t="s">
        <v>1774</v>
      </c>
      <c r="N1015" s="92" t="s">
        <v>119</v>
      </c>
      <c r="O1015" s="93" t="s">
        <v>120</v>
      </c>
      <c r="P1015" s="127" t="s">
        <v>190</v>
      </c>
      <c r="Q1015" s="183" t="s">
        <v>1770</v>
      </c>
      <c r="R1015" s="95" t="s">
        <v>66</v>
      </c>
      <c r="S1015" s="57"/>
      <c r="T1015" s="57">
        <f t="shared" si="240"/>
        <v>50000000</v>
      </c>
      <c r="U1015" s="96" t="str">
        <f t="shared" si="248"/>
        <v>PL</v>
      </c>
      <c r="V1015" s="57">
        <v>50000000</v>
      </c>
      <c r="W1015" s="128" t="s">
        <v>363</v>
      </c>
      <c r="X1015" s="129" t="s">
        <v>162</v>
      </c>
      <c r="Y1015" s="96" t="s">
        <v>139</v>
      </c>
      <c r="Z1015" s="88">
        <v>1</v>
      </c>
      <c r="AA1015" s="96" t="s">
        <v>163</v>
      </c>
      <c r="AB1015" s="101">
        <f t="shared" si="241"/>
        <v>350000</v>
      </c>
      <c r="AC1015" s="102">
        <f>IF(AND(T1015&gt;1,T1015&lt;=200000000),'[26]Data Base PAKAI (INPUT)'!$E$24,IF(AND(T1015&gt;200000000),'[26]Data Base PAKAI (INPUT)'!$M$24))</f>
        <v>4</v>
      </c>
      <c r="AD1015" s="102">
        <f>IF(AND(T1015&gt;1,T1015&lt;=200000000),'[26]Data Base PAKAI (INPUT)'!$F$24,IF(AND(T1015&gt;200000000,T1015&lt;=1000000000),'[26]Data Base PAKAI (INPUT)'!$V$24,IF(AND(T1015&gt;1000000000),'[26]Data Base PAKAI (INPUT)'!$Z$24)))</f>
        <v>1</v>
      </c>
      <c r="AE1015" s="102">
        <f t="shared" si="242"/>
        <v>600000</v>
      </c>
      <c r="AF1015" s="102">
        <f>IF(AND(T1015&gt;1,T1015&lt;=1000000000),'[26]Data Base PAKAI (INPUT)'!$E$25,IF(AND(T1015&gt;1000000000,T1015&lt;=5000000000),'[26]Data Base PAKAI (INPUT)'!$Y$25,IF(AND(T1015&gt;5000000000,T1015&lt;=10000000000),'[26]Data Base PAKAI (INPUT)'!$AG$25)))</f>
        <v>3</v>
      </c>
      <c r="AG1015" s="102">
        <f>IF(AND(T1015&gt;1,T1015&lt;=100000000),'[26]Data Base PAKAI (INPUT)'!$F$25,IF(AND(T1015&gt;100000000,T1015&lt;=200000000),'[26]Data Base PAKAI (INPUT)'!$J$25,IF(AND(T1015&gt;200000000,T1015&lt;=250000000),'[26]Data Base PAKAI (INPUT)'!$N$25,IF(AND(T1015&gt;250000000,T1015&lt;=500000000),'[26]Data Base PAKAI (INPUT)'!$R$25,IF(AND(T1015&gt;500000000,T1015&lt;=1000000000),'[26]Data Base PAKAI (INPUT)'!$V$25,IF(AND(T1015&gt;1000000000,T1015&lt;=2500000000),'[26]Data Base PAKAI (INPUT)'!$Z$25,IF(AND(T1015&gt;2500000000,T1015&lt;=5000000000),'[26]Data Base PAKAI (INPUT)'!$AD$25,IF(AND(T1015&gt;5000000000,T1015&lt;=10000000000),'[26]Data Base PAKAI (INPUT)'!AH2960))))))))</f>
        <v>3</v>
      </c>
      <c r="AH1015" s="102">
        <f t="shared" si="243"/>
        <v>1350000</v>
      </c>
      <c r="AI1015" s="102">
        <f t="shared" si="244"/>
        <v>2000000</v>
      </c>
      <c r="AJ1015" s="103">
        <f t="shared" si="245"/>
        <v>2000000</v>
      </c>
      <c r="AK1015" s="101"/>
      <c r="AL1015" s="101">
        <f t="shared" si="246"/>
        <v>43700000</v>
      </c>
    </row>
    <row r="1016" spans="1:38" ht="43.5" thickBot="1" x14ac:dyDescent="0.3">
      <c r="A1016" s="90"/>
      <c r="B1016" s="90"/>
      <c r="C1016" s="90"/>
      <c r="D1016" s="90"/>
      <c r="E1016" s="90"/>
      <c r="F1016" s="90"/>
      <c r="G1016" s="91"/>
      <c r="H1016" s="91"/>
      <c r="I1016" s="92"/>
      <c r="J1016" s="92"/>
      <c r="K1016" s="122" t="s">
        <v>1775</v>
      </c>
      <c r="L1016" s="92" t="e">
        <f>INDEX('[26]GELONDONGAN BM POKIR'!$D:$D,MATCH('KEGIATAN DBMSDA 2022'!K1016,'[26]GELONDONGAN BM POKIR'!$D:$D,0))</f>
        <v>#N/A</v>
      </c>
      <c r="M1016" s="122" t="s">
        <v>1776</v>
      </c>
      <c r="N1016" s="92" t="e">
        <f>INDEX([26]!BARU_1[KELURAHAN],MATCH('KEGIATAN DBMSDA 2022'!K1016,[26]!BARU_1[JUDUL],0))</f>
        <v>#REF!</v>
      </c>
      <c r="O1016" s="93" t="s">
        <v>201</v>
      </c>
      <c r="P1016" s="127" t="s">
        <v>1766</v>
      </c>
      <c r="Q1016" s="127"/>
      <c r="R1016" s="95" t="s">
        <v>66</v>
      </c>
      <c r="S1016" s="57"/>
      <c r="T1016" s="57">
        <f t="shared" si="240"/>
        <v>200000000</v>
      </c>
      <c r="U1016" s="96" t="str">
        <f t="shared" si="248"/>
        <v>PL</v>
      </c>
      <c r="V1016" s="57">
        <v>200000000</v>
      </c>
      <c r="W1016" s="128" t="s">
        <v>951</v>
      </c>
      <c r="X1016" s="129" t="s">
        <v>150</v>
      </c>
      <c r="Y1016" s="96" t="s">
        <v>139</v>
      </c>
      <c r="Z1016" s="88">
        <v>1</v>
      </c>
      <c r="AA1016" s="96"/>
      <c r="AB1016" s="57">
        <f t="shared" si="241"/>
        <v>350000</v>
      </c>
      <c r="AC1016" s="87">
        <f>IF(AND(T1016&gt;1,T1016&lt;=200000000),'[26]Data Base PAKAI (INPUT)'!$E$24,IF(AND(T1016&gt;200000000),'[26]Data Base PAKAI (INPUT)'!$M$24))</f>
        <v>4</v>
      </c>
      <c r="AD1016" s="87">
        <f>IF(AND(T1016&gt;1,T1016&lt;=200000000),'[26]Data Base PAKAI (INPUT)'!$F$24,IF(AND(T1016&gt;200000000,T1016&lt;=1000000000),'[26]Data Base PAKAI (INPUT)'!$V$24,IF(AND(T1016&gt;1000000000),'[26]Data Base PAKAI (INPUT)'!$Z$24)))</f>
        <v>1</v>
      </c>
      <c r="AE1016" s="87">
        <f t="shared" si="242"/>
        <v>600000</v>
      </c>
      <c r="AF1016" s="87">
        <f>IF(AND(T1016&gt;1,T1016&lt;=1000000000),'[26]Data Base PAKAI (INPUT)'!$E$25,IF(AND(T1016&gt;1000000000,T1016&lt;=5000000000),'[26]Data Base PAKAI (INPUT)'!$Y$25,IF(AND(T1016&gt;5000000000,T1016&lt;=10000000000),'[26]Data Base PAKAI (INPUT)'!$AG$25)))</f>
        <v>3</v>
      </c>
      <c r="AG1016" s="87">
        <f>IF(AND(T1016&gt;1,T1016&lt;=100000000),'[26]Data Base PAKAI (INPUT)'!$F$25,IF(AND(T1016&gt;100000000,T1016&lt;=200000000),'[26]Data Base PAKAI (INPUT)'!$J$25,IF(AND(T1016&gt;200000000,T1016&lt;=250000000),'[26]Data Base PAKAI (INPUT)'!$N$25,IF(AND(T1016&gt;250000000,T1016&lt;=500000000),'[26]Data Base PAKAI (INPUT)'!$R$25,IF(AND(T1016&gt;500000000,T1016&lt;=1000000000),'[26]Data Base PAKAI (INPUT)'!$V$25,IF(AND(T1016&gt;1000000000,T1016&lt;=2500000000),'[26]Data Base PAKAI (INPUT)'!$Z$25,IF(AND(T1016&gt;2500000000,T1016&lt;=5000000000),'[26]Data Base PAKAI (INPUT)'!$AD$25,IF(AND(T1016&gt;5000000000,T1016&lt;=10000000000),'[26]Data Base PAKAI (INPUT)'!AH2961))))))))</f>
        <v>4</v>
      </c>
      <c r="AH1016" s="87">
        <f t="shared" si="243"/>
        <v>1800000</v>
      </c>
      <c r="AI1016" s="87">
        <f t="shared" si="244"/>
        <v>8000000</v>
      </c>
      <c r="AJ1016" s="99">
        <f t="shared" si="245"/>
        <v>8000000</v>
      </c>
      <c r="AK1016" s="57"/>
      <c r="AL1016" s="57">
        <f t="shared" si="246"/>
        <v>181250000</v>
      </c>
    </row>
    <row r="1017" spans="1:38" ht="43.5" thickBot="1" x14ac:dyDescent="0.3">
      <c r="A1017" s="90"/>
      <c r="B1017" s="90"/>
      <c r="C1017" s="90"/>
      <c r="D1017" s="90"/>
      <c r="E1017" s="90"/>
      <c r="F1017" s="90"/>
      <c r="G1017" s="91"/>
      <c r="H1017" s="91"/>
      <c r="I1017" s="92"/>
      <c r="J1017" s="92"/>
      <c r="K1017" s="122" t="s">
        <v>1777</v>
      </c>
      <c r="L1017" s="92" t="e">
        <f>INDEX('[26]GELONDONGAN BM POKIR'!$D:$D,MATCH('KEGIATAN DBMSDA 2022'!K1017,'[26]GELONDONGAN BM POKIR'!$D:$D,0))</f>
        <v>#N/A</v>
      </c>
      <c r="M1017" s="122" t="str">
        <f>K1017</f>
        <v>Pembangunan Jembatan Kali Kembang Kec. Mustikajaya</v>
      </c>
      <c r="N1017" s="123" t="s">
        <v>127</v>
      </c>
      <c r="O1017" s="123" t="s">
        <v>127</v>
      </c>
      <c r="P1017" s="127" t="s">
        <v>1766</v>
      </c>
      <c r="Q1017" s="127"/>
      <c r="R1017" s="95" t="s">
        <v>66</v>
      </c>
      <c r="S1017" s="57">
        <v>542457480</v>
      </c>
      <c r="T1017" s="57">
        <f t="shared" ref="T1017" si="249">S1017+V1017</f>
        <v>600000000</v>
      </c>
      <c r="U1017" s="96" t="str">
        <f>IF(T1017&gt;200000000,"LELANG","PL")</f>
        <v>LELANG</v>
      </c>
      <c r="V1017" s="57">
        <v>57542520</v>
      </c>
      <c r="W1017" s="128"/>
      <c r="X1017" s="129"/>
      <c r="Y1017" s="129" t="s">
        <v>1778</v>
      </c>
      <c r="Z1017" s="88">
        <v>1</v>
      </c>
      <c r="AA1017" s="129"/>
      <c r="AB1017" s="57">
        <f t="shared" si="241"/>
        <v>750000</v>
      </c>
      <c r="AC1017" s="87">
        <f>IF(AND(T1017&gt;1,T1017&lt;=200000000),'[26]Data Base PAKAI (INPUT)'!$E$24,IF(AND(T1017&gt;200000000),'[26]Data Base PAKAI (INPUT)'!$M$24))</f>
        <v>6</v>
      </c>
      <c r="AD1017" s="87">
        <f>IF(AND(T1017&gt;1,T1017&lt;=200000000),'[26]Data Base PAKAI (INPUT)'!$F$24,IF(AND(T1017&gt;200000000,T1017&lt;=1000000000),'[26]Data Base PAKAI (INPUT)'!$V$24,IF(AND(T1017&gt;1000000000),'[26]Data Base PAKAI (INPUT)'!$Z$24)))</f>
        <v>2</v>
      </c>
      <c r="AE1017" s="87">
        <f t="shared" si="242"/>
        <v>1800000</v>
      </c>
      <c r="AF1017" s="87">
        <f>IF(AND(T1017&gt;1,T1017&lt;=1000000000),'[26]Data Base PAKAI (INPUT)'!$E$25,IF(AND(T1017&gt;1000000000,T1017&lt;=5000000000),'[26]Data Base PAKAI (INPUT)'!$Y$25,IF(AND(T1017&gt;5000000000,T1017&lt;=10000000000),'[26]Data Base PAKAI (INPUT)'!$AG$25)))</f>
        <v>3</v>
      </c>
      <c r="AG1017" s="87">
        <f>IF(AND(T1017&gt;1,T1017&lt;=100000000),'[26]Data Base PAKAI (INPUT)'!$F$25,IF(AND(T1017&gt;100000000,T1017&lt;=200000000),'[26]Data Base PAKAI (INPUT)'!$J$25,IF(AND(T1017&gt;200000000,T1017&lt;=250000000),'[26]Data Base PAKAI (INPUT)'!$N$25,IF(AND(T1017&gt;250000000,T1017&lt;=500000000),'[26]Data Base PAKAI (INPUT)'!$R$25,IF(AND(T1017&gt;500000000,T1017&lt;=1000000000),'[26]Data Base PAKAI (INPUT)'!$V$25,IF(AND(T1017&gt;1000000000,T1017&lt;=2500000000),'[26]Data Base PAKAI (INPUT)'!$Z$25,IF(AND(T1017&gt;2500000000,T1017&lt;=5000000000),'[26]Data Base PAKAI (INPUT)'!$AD$25,IF(AND(T1017&gt;5000000000,T1017&lt;=10000000000),'[26]Data Base PAKAI (INPUT)'!AH2964))))))))</f>
        <v>7</v>
      </c>
      <c r="AH1017" s="87">
        <f t="shared" si="243"/>
        <v>3150000</v>
      </c>
      <c r="AI1017" s="87">
        <f t="shared" si="244"/>
        <v>24000000</v>
      </c>
      <c r="AJ1017" s="99">
        <f t="shared" si="245"/>
        <v>24000000</v>
      </c>
      <c r="AK1017" s="57"/>
      <c r="AL1017" s="57">
        <f t="shared" si="246"/>
        <v>546300000</v>
      </c>
    </row>
    <row r="1018" spans="1:38" ht="43.5" thickBot="1" x14ac:dyDescent="0.3">
      <c r="A1018" s="68" t="s">
        <v>33</v>
      </c>
      <c r="B1018" s="68" t="s">
        <v>34</v>
      </c>
      <c r="C1018" s="68" t="s">
        <v>1139</v>
      </c>
      <c r="D1018" s="68" t="s">
        <v>37</v>
      </c>
      <c r="E1018" s="68" t="s">
        <v>35</v>
      </c>
      <c r="F1018" s="68">
        <v>17</v>
      </c>
      <c r="G1018" s="70"/>
      <c r="H1018" s="70"/>
      <c r="I1018" s="71" t="s">
        <v>1779</v>
      </c>
      <c r="J1018" s="71"/>
      <c r="K1018" s="72"/>
      <c r="L1018" s="92">
        <f>INDEX('[26]GELONDONGAN BM POKIR'!$D:$D,MATCH('KEGIATAN DBMSDA 2022'!K1018,'[26]GELONDONGAN BM POKIR'!$D:$D,0))</f>
        <v>0</v>
      </c>
      <c r="M1018" s="72"/>
      <c r="N1018" s="73"/>
      <c r="O1018" s="73" t="s">
        <v>110</v>
      </c>
      <c r="P1018" s="74" t="s">
        <v>1780</v>
      </c>
      <c r="Q1018" s="74"/>
      <c r="R1018" s="75" t="s">
        <v>43</v>
      </c>
      <c r="S1018" s="76">
        <f t="shared" ref="S1018:V1018" si="250">SUBTOTAL(9,S1019)</f>
        <v>1500000000</v>
      </c>
      <c r="T1018" s="76">
        <f t="shared" si="250"/>
        <v>1500000000</v>
      </c>
      <c r="U1018" s="76" t="s">
        <v>110</v>
      </c>
      <c r="V1018" s="76">
        <f t="shared" si="250"/>
        <v>0</v>
      </c>
      <c r="W1018" s="77" t="s">
        <v>110</v>
      </c>
      <c r="X1018" s="77" t="s">
        <v>110</v>
      </c>
      <c r="Y1018" s="77" t="s">
        <v>110</v>
      </c>
      <c r="Z1018" s="76">
        <f t="shared" ref="Z1018" si="251">SUBTOTAL(9,Z1019)</f>
        <v>1</v>
      </c>
      <c r="AA1018" s="77"/>
      <c r="AB1018" s="76"/>
      <c r="AC1018" s="76"/>
      <c r="AD1018" s="76"/>
      <c r="AE1018" s="76"/>
      <c r="AF1018" s="76"/>
      <c r="AG1018" s="76"/>
      <c r="AH1018" s="76"/>
      <c r="AI1018" s="76"/>
      <c r="AJ1018" s="76"/>
      <c r="AK1018" s="76"/>
      <c r="AL1018" s="78"/>
    </row>
    <row r="1019" spans="1:38" ht="43.5" thickBot="1" x14ac:dyDescent="0.3">
      <c r="A1019" s="90"/>
      <c r="B1019" s="90"/>
      <c r="C1019" s="90"/>
      <c r="D1019" s="90"/>
      <c r="E1019" s="90"/>
      <c r="F1019" s="90"/>
      <c r="G1019" s="91"/>
      <c r="H1019" s="91"/>
      <c r="I1019" s="92"/>
      <c r="J1019" s="92"/>
      <c r="K1019" s="122" t="s">
        <v>1781</v>
      </c>
      <c r="L1019" s="92" t="e">
        <f>INDEX('[26]GELONDONGAN BM POKIR'!$D:$D,MATCH('KEGIATAN DBMSDA 2022'!K1019,'[26]GELONDONGAN BM POKIR'!$D:$D,0))</f>
        <v>#N/A</v>
      </c>
      <c r="M1019" s="122" t="str">
        <f>K1019</f>
        <v>Pelebaran Jembatan Kali PTI (Batas PT. Timah dan sebelah pasar)</v>
      </c>
      <c r="N1019" s="123" t="s">
        <v>262</v>
      </c>
      <c r="O1019" s="123" t="s">
        <v>127</v>
      </c>
      <c r="P1019" s="127" t="s">
        <v>1766</v>
      </c>
      <c r="Q1019" s="127"/>
      <c r="R1019" s="95" t="s">
        <v>66</v>
      </c>
      <c r="S1019" s="57">
        <v>1500000000</v>
      </c>
      <c r="T1019" s="57">
        <f t="shared" ref="T1019" si="252">S1019+V1019</f>
        <v>1500000000</v>
      </c>
      <c r="U1019" s="96" t="str">
        <f>IF(T1019&gt;200000000,"LELANG","PL")</f>
        <v>LELANG</v>
      </c>
      <c r="V1019" s="57"/>
      <c r="W1019" s="128"/>
      <c r="X1019" s="129"/>
      <c r="Y1019" s="129" t="s">
        <v>209</v>
      </c>
      <c r="Z1019" s="88">
        <v>1</v>
      </c>
      <c r="AA1019" s="129"/>
      <c r="AB1019" s="57">
        <f t="shared" ref="AB1019" si="253">IF(AND(T1019&gt;1,T1019&lt;=200000000),350000,IF(AND(T1019&gt;200000000),750000))</f>
        <v>750000</v>
      </c>
      <c r="AC1019" s="87">
        <f>IF(AND(T1019&gt;1,T1019&lt;=200000000),'[26]Data Base PAKAI (INPUT)'!$E$24,IF(AND(T1019&gt;200000000),'[26]Data Base PAKAI (INPUT)'!$M$24))</f>
        <v>6</v>
      </c>
      <c r="AD1019" s="87">
        <f>IF(AND(T1019&gt;1,T1019&lt;=200000000),'[26]Data Base PAKAI (INPUT)'!$F$24,IF(AND(T1019&gt;200000000,T1019&lt;=1000000000),'[26]Data Base PAKAI (INPUT)'!$V$24,IF(AND(T1019&gt;1000000000),'[26]Data Base PAKAI (INPUT)'!$Z$24)))</f>
        <v>3</v>
      </c>
      <c r="AE1019" s="87">
        <f>AC1019*AD1019*$AE$5</f>
        <v>2700000</v>
      </c>
      <c r="AF1019" s="87">
        <f>IF(AND(T1019&gt;1,T1019&lt;=1000000000),'[26]Data Base PAKAI (INPUT)'!$E$25,IF(AND(T1019&gt;1000000000,T1019&lt;=5000000000),'[26]Data Base PAKAI (INPUT)'!$Y$25,IF(AND(T1019&gt;5000000000,T1019&lt;=10000000000),'[26]Data Base PAKAI (INPUT)'!$AG$25)))</f>
        <v>4</v>
      </c>
      <c r="AG1019" s="87">
        <f>IF(AND(T1019&gt;1,T1019&lt;=100000000),'[26]Data Base PAKAI (INPUT)'!$F$25,IF(AND(T1019&gt;100000000,T1019&lt;=200000000),'[26]Data Base PAKAI (INPUT)'!$J$25,IF(AND(T1019&gt;200000000,T1019&lt;=250000000),'[26]Data Base PAKAI (INPUT)'!$N$25,IF(AND(T1019&gt;250000000,T1019&lt;=500000000),'[26]Data Base PAKAI (INPUT)'!$R$25,IF(AND(T1019&gt;500000000,T1019&lt;=1000000000),'[26]Data Base PAKAI (INPUT)'!$V$25,IF(AND(T1019&gt;1000000000,T1019&lt;=2500000000),'[26]Data Base PAKAI (INPUT)'!$Z$25,IF(AND(T1019&gt;2500000000,T1019&lt;=5000000000),'[26]Data Base PAKAI (INPUT)'!$AD$25,IF(AND(T1019&gt;5000000000,T1019&lt;=10000000000),'[26]Data Base PAKAI (INPUT)'!AH2966))))))))</f>
        <v>8</v>
      </c>
      <c r="AH1019" s="87">
        <f>AF1019*AG1019*$AH$5</f>
        <v>4800000</v>
      </c>
      <c r="AI1019" s="87">
        <f>IF(T1019&lt;=4000000000,4%*T1019,IF(T1019&gt;4000000000,100000000))</f>
        <v>60000000</v>
      </c>
      <c r="AJ1019" s="99">
        <f>4%*T1019</f>
        <v>60000000</v>
      </c>
      <c r="AK1019" s="57"/>
      <c r="AL1019" s="57">
        <f>T1019-AB1019-AE1019-AH1019-AI1019-AJ1019-AK1019</f>
        <v>1371750000</v>
      </c>
    </row>
    <row r="1020" spans="1:38" ht="43.5" thickBot="1" x14ac:dyDescent="0.3">
      <c r="A1020" s="68" t="s">
        <v>33</v>
      </c>
      <c r="B1020" s="68" t="s">
        <v>34</v>
      </c>
      <c r="C1020" s="68" t="s">
        <v>1139</v>
      </c>
      <c r="D1020" s="68" t="s">
        <v>37</v>
      </c>
      <c r="E1020" s="68" t="s">
        <v>35</v>
      </c>
      <c r="F1020" s="68">
        <v>18</v>
      </c>
      <c r="G1020" s="70"/>
      <c r="H1020" s="70"/>
      <c r="I1020" s="71" t="s">
        <v>1782</v>
      </c>
      <c r="J1020" s="71"/>
      <c r="K1020" s="72"/>
      <c r="L1020" s="92">
        <f>INDEX('[26]GELONDONGAN BM POKIR'!$D:$D,MATCH('KEGIATAN DBMSDA 2022'!K1020,'[26]GELONDONGAN BM POKIR'!$D:$D,0))</f>
        <v>0</v>
      </c>
      <c r="M1020" s="72"/>
      <c r="N1020" s="73"/>
      <c r="O1020" s="73" t="s">
        <v>110</v>
      </c>
      <c r="P1020" s="74" t="s">
        <v>1780</v>
      </c>
      <c r="Q1020" s="74"/>
      <c r="R1020" s="75" t="s">
        <v>43</v>
      </c>
      <c r="S1020" s="76">
        <f>SUBTOTAL(9,S1021:S1026)</f>
        <v>1200000000</v>
      </c>
      <c r="T1020" s="76">
        <f>SUBTOTAL(9,T1021:T1026)</f>
        <v>1750000000</v>
      </c>
      <c r="U1020" s="76" t="s">
        <v>110</v>
      </c>
      <c r="V1020" s="76">
        <f>SUBTOTAL(9,V1021:V1026)</f>
        <v>550000000</v>
      </c>
      <c r="W1020" s="77" t="s">
        <v>110</v>
      </c>
      <c r="X1020" s="77" t="s">
        <v>110</v>
      </c>
      <c r="Y1020" s="77" t="s">
        <v>110</v>
      </c>
      <c r="Z1020" s="76">
        <f>SUBTOTAL(9,Z1021:Z1026)</f>
        <v>6</v>
      </c>
      <c r="AA1020" s="77"/>
      <c r="AB1020" s="76"/>
      <c r="AC1020" s="76"/>
      <c r="AD1020" s="76"/>
      <c r="AE1020" s="76"/>
      <c r="AF1020" s="76"/>
      <c r="AG1020" s="76"/>
      <c r="AH1020" s="76"/>
      <c r="AI1020" s="76"/>
      <c r="AJ1020" s="76"/>
      <c r="AK1020" s="76"/>
      <c r="AL1020" s="78"/>
    </row>
    <row r="1021" spans="1:38" ht="67.5" customHeight="1" thickBot="1" x14ac:dyDescent="0.3">
      <c r="A1021" s="90"/>
      <c r="B1021" s="90"/>
      <c r="C1021" s="90"/>
      <c r="D1021" s="90"/>
      <c r="E1021" s="90"/>
      <c r="F1021" s="90"/>
      <c r="G1021" s="91"/>
      <c r="H1021" s="91"/>
      <c r="I1021" s="92"/>
      <c r="J1021" s="92"/>
      <c r="K1021" s="122" t="s">
        <v>1783</v>
      </c>
      <c r="L1021" s="92" t="e">
        <f>INDEX('[26]GELONDONGAN BM POKIR'!$D:$D,MATCH('KEGIATAN DBMSDA 2022'!K1021,'[26]GELONDONGAN BM POKIR'!$D:$D,0))</f>
        <v>#N/A</v>
      </c>
      <c r="M1021" s="122" t="str">
        <f>K1021</f>
        <v>Rehabilitasi jembatan Rw 019, Rt 001, 30 M2
Kel.Margahayu  Kec.Bekasi Timur, Kota Bekasi, Bekasi Timur, Margahayu</v>
      </c>
      <c r="N1021" s="92" t="e">
        <f>INDEX([26]!BARU_1[KELURAHAN],MATCH('KEGIATAN DBMSDA 2022'!K1021,[26]!BARU_1[JUDUL],0))</f>
        <v>#REF!</v>
      </c>
      <c r="O1021" s="93" t="s">
        <v>822</v>
      </c>
      <c r="P1021" s="127" t="s">
        <v>1766</v>
      </c>
      <c r="Q1021" s="127"/>
      <c r="R1021" s="95" t="s">
        <v>66</v>
      </c>
      <c r="S1021" s="57">
        <v>500000000</v>
      </c>
      <c r="T1021" s="57">
        <f t="shared" ref="T1021:T1026" si="254">V1021+S1021</f>
        <v>500000000</v>
      </c>
      <c r="U1021" s="96" t="str">
        <f>IF(T1021&gt;200000000,"LELANG","PL")</f>
        <v>LELANG</v>
      </c>
      <c r="V1021" s="57"/>
      <c r="W1021" s="128" t="s">
        <v>459</v>
      </c>
      <c r="X1021" s="129" t="s">
        <v>146</v>
      </c>
      <c r="Y1021" s="129" t="s">
        <v>139</v>
      </c>
      <c r="Z1021" s="88">
        <v>1</v>
      </c>
      <c r="AA1021" s="129"/>
      <c r="AB1021" s="57">
        <f t="shared" ref="AB1021:AB1026" si="255">IF(AND(T1021&gt;1,T1021&lt;=200000000),350000,IF(AND(T1021&gt;200000000),750000))</f>
        <v>750000</v>
      </c>
      <c r="AC1021" s="87">
        <f>IF(AND(T1021&gt;1,T1021&lt;=200000000),'[26]Data Base PAKAI (INPUT)'!$E$24,IF(AND(T1021&gt;200000000),'[26]Data Base PAKAI (INPUT)'!$M$24))</f>
        <v>6</v>
      </c>
      <c r="AD1021" s="87">
        <f>IF(AND(T1021&gt;1,T1021&lt;=200000000),'[26]Data Base PAKAI (INPUT)'!$F$24,IF(AND(T1021&gt;200000000,T1021&lt;=1000000000),'[26]Data Base PAKAI (INPUT)'!$V$24,IF(AND(T1021&gt;1000000000),'[26]Data Base PAKAI (INPUT)'!$Z$24)))</f>
        <v>2</v>
      </c>
      <c r="AE1021" s="87">
        <f t="shared" ref="AE1021:AE1026" si="256">AC1021*AD1021*$AE$5</f>
        <v>1800000</v>
      </c>
      <c r="AF1021" s="87">
        <f>IF(AND(T1021&gt;1,T1021&lt;=1000000000),'[26]Data Base PAKAI (INPUT)'!$E$25,IF(AND(T1021&gt;1000000000,T1021&lt;=5000000000),'[26]Data Base PAKAI (INPUT)'!$Y$25,IF(AND(T1021&gt;5000000000,T1021&lt;=10000000000),'[26]Data Base PAKAI (INPUT)'!$AG$25)))</f>
        <v>3</v>
      </c>
      <c r="AG1021" s="87">
        <f>IF(AND(T1021&gt;1,T1021&lt;=100000000),'[26]Data Base PAKAI (INPUT)'!$F$25,IF(AND(T1021&gt;100000000,T1021&lt;=200000000),'[26]Data Base PAKAI (INPUT)'!$J$25,IF(AND(T1021&gt;200000000,T1021&lt;=250000000),'[26]Data Base PAKAI (INPUT)'!$N$25,IF(AND(T1021&gt;250000000,T1021&lt;=500000000),'[26]Data Base PAKAI (INPUT)'!$R$25,IF(AND(T1021&gt;500000000,T1021&lt;=1000000000),'[26]Data Base PAKAI (INPUT)'!$V$25,IF(AND(T1021&gt;1000000000,T1021&lt;=2500000000),'[26]Data Base PAKAI (INPUT)'!$Z$25,IF(AND(T1021&gt;2500000000,T1021&lt;=5000000000),'[26]Data Base PAKAI (INPUT)'!$AD$25,IF(AND(T1021&gt;5000000000,T1021&lt;=10000000000),'[26]Data Base PAKAI (INPUT)'!AH2969))))))))</f>
        <v>6</v>
      </c>
      <c r="AH1021" s="87">
        <f t="shared" ref="AH1021:AH1026" si="257">AF1021*AG1021*$AH$5</f>
        <v>2700000</v>
      </c>
      <c r="AI1021" s="87">
        <f t="shared" ref="AI1021:AI1026" si="258">IF(T1021&lt;=4000000000,4%*T1021,IF(T1021&gt;4000000000,100000000))</f>
        <v>20000000</v>
      </c>
      <c r="AJ1021" s="99">
        <f t="shared" ref="AJ1021:AJ1026" si="259">4%*T1021</f>
        <v>20000000</v>
      </c>
      <c r="AK1021" s="57"/>
      <c r="AL1021" s="57">
        <f t="shared" ref="AL1021:AL1026" si="260">T1021-AB1021-AE1021-AH1021-AI1021-AJ1021-AK1021</f>
        <v>454750000</v>
      </c>
    </row>
    <row r="1022" spans="1:38" s="188" customFormat="1" ht="72" thickBot="1" x14ac:dyDescent="0.3">
      <c r="A1022" s="90"/>
      <c r="B1022" s="90"/>
      <c r="C1022" s="90"/>
      <c r="D1022" s="90"/>
      <c r="E1022" s="90"/>
      <c r="F1022" s="90"/>
      <c r="G1022" s="91"/>
      <c r="H1022" s="91"/>
      <c r="I1022" s="92"/>
      <c r="J1022" s="92"/>
      <c r="K1022" s="122" t="s">
        <v>1784</v>
      </c>
      <c r="L1022" s="92" t="e">
        <f>INDEX('[26]GELONDONGAN BM POKIR'!$D:$D,MATCH('KEGIATAN DBMSDA 2022'!K1022,'[26]GELONDONGAN BM POKIR'!$D:$D,0))</f>
        <v>#N/A</v>
      </c>
      <c r="M1022" s="122" t="str">
        <f t="shared" ref="M1022:M1026" si="261">K1022</f>
        <v>Rehabilitasi Jembatan Jembatan Suka Merah RT 011 RW 013, Kota Bekasi, Bekasi Barat, Kotabaru</v>
      </c>
      <c r="N1022" s="92" t="s">
        <v>1785</v>
      </c>
      <c r="O1022" s="93" t="s">
        <v>822</v>
      </c>
      <c r="P1022" s="127" t="s">
        <v>1766</v>
      </c>
      <c r="Q1022" s="127"/>
      <c r="R1022" s="95" t="s">
        <v>66</v>
      </c>
      <c r="S1022" s="57">
        <v>100000000</v>
      </c>
      <c r="T1022" s="57">
        <f t="shared" si="254"/>
        <v>200000000</v>
      </c>
      <c r="U1022" s="96" t="str">
        <f t="shared" ref="U1022:U1026" si="262">IF(T1022&gt;200000000,"LELANG","PL")</f>
        <v>PL</v>
      </c>
      <c r="V1022" s="57">
        <v>100000000</v>
      </c>
      <c r="W1022" s="128" t="s">
        <v>225</v>
      </c>
      <c r="X1022" s="129" t="s">
        <v>146</v>
      </c>
      <c r="Y1022" s="96" t="s">
        <v>139</v>
      </c>
      <c r="Z1022" s="88">
        <v>1</v>
      </c>
      <c r="AA1022" s="129" t="s">
        <v>1786</v>
      </c>
      <c r="AB1022" s="185">
        <f t="shared" si="255"/>
        <v>350000</v>
      </c>
      <c r="AC1022" s="186">
        <f>IF(AND(T1022&gt;1,T1022&lt;=200000000),'[26]Data Base PAKAI (INPUT)'!$E$24,IF(AND(T1022&gt;200000000),'[26]Data Base PAKAI (INPUT)'!$M$24))</f>
        <v>4</v>
      </c>
      <c r="AD1022" s="186">
        <f>IF(AND(T1022&gt;1,T1022&lt;=200000000),'[26]Data Base PAKAI (INPUT)'!$F$24,IF(AND(T1022&gt;200000000,T1022&lt;=1000000000),'[26]Data Base PAKAI (INPUT)'!$V$24,IF(AND(T1022&gt;1000000000),'[26]Data Base PAKAI (INPUT)'!$Z$24)))</f>
        <v>1</v>
      </c>
      <c r="AE1022" s="186">
        <f t="shared" si="256"/>
        <v>600000</v>
      </c>
      <c r="AF1022" s="186">
        <f>IF(AND(T1022&gt;1,T1022&lt;=1000000000),'[26]Data Base PAKAI (INPUT)'!$E$25,IF(AND(T1022&gt;1000000000,T1022&lt;=5000000000),'[26]Data Base PAKAI (INPUT)'!$Y$25,IF(AND(T1022&gt;5000000000,T1022&lt;=10000000000),'[26]Data Base PAKAI (INPUT)'!$AG$25)))</f>
        <v>3</v>
      </c>
      <c r="AG1022" s="186">
        <f>IF(AND(T1022&gt;1,T1022&lt;=100000000),'[26]Data Base PAKAI (INPUT)'!$F$25,IF(AND(T1022&gt;100000000,T1022&lt;=200000000),'[26]Data Base PAKAI (INPUT)'!$J$25,IF(AND(T1022&gt;200000000,T1022&lt;=250000000),'[26]Data Base PAKAI (INPUT)'!$N$25,IF(AND(T1022&gt;250000000,T1022&lt;=500000000),'[26]Data Base PAKAI (INPUT)'!$R$25,IF(AND(T1022&gt;500000000,T1022&lt;=1000000000),'[26]Data Base PAKAI (INPUT)'!$V$25,IF(AND(T1022&gt;1000000000,T1022&lt;=2500000000),'[26]Data Base PAKAI (INPUT)'!$Z$25,IF(AND(T1022&gt;2500000000,T1022&lt;=5000000000),'[26]Data Base PAKAI (INPUT)'!$AD$25,IF(AND(T1022&gt;5000000000,T1022&lt;=10000000000),'[26]Data Base PAKAI (INPUT)'!AH2970))))))))</f>
        <v>4</v>
      </c>
      <c r="AH1022" s="186">
        <f t="shared" si="257"/>
        <v>1800000</v>
      </c>
      <c r="AI1022" s="186">
        <f t="shared" si="258"/>
        <v>8000000</v>
      </c>
      <c r="AJ1022" s="187">
        <f t="shared" si="259"/>
        <v>8000000</v>
      </c>
      <c r="AK1022" s="185"/>
      <c r="AL1022" s="185">
        <f t="shared" si="260"/>
        <v>181250000</v>
      </c>
    </row>
    <row r="1023" spans="1:38" ht="43.5" thickBot="1" x14ac:dyDescent="0.3">
      <c r="A1023" s="90"/>
      <c r="B1023" s="90"/>
      <c r="C1023" s="90"/>
      <c r="D1023" s="90"/>
      <c r="E1023" s="90"/>
      <c r="F1023" s="90"/>
      <c r="G1023" s="91"/>
      <c r="H1023" s="91"/>
      <c r="I1023" s="92"/>
      <c r="J1023" s="92"/>
      <c r="K1023" s="122" t="s">
        <v>1787</v>
      </c>
      <c r="L1023" s="92" t="e">
        <f>INDEX('[26]GELONDONGAN BM POKIR'!$D:$D,MATCH('KEGIATAN DBMSDA 2022'!K1023,'[26]GELONDONGAN BM POKIR'!$D:$D,0))</f>
        <v>#N/A</v>
      </c>
      <c r="M1023" s="122" t="str">
        <f t="shared" si="261"/>
        <v>Rehabilitasi Jembatan Perumahan Margahayu Blok E Margahayu, Kota Bekasi, Bekasi Timur, Margahayu</v>
      </c>
      <c r="N1023" s="92" t="e">
        <f>INDEX([26]!BARU_1[KELURAHAN],MATCH('KEGIATAN DBMSDA 2022'!K1023,[26]!BARU_1[JUDUL],0))</f>
        <v>#REF!</v>
      </c>
      <c r="O1023" s="93" t="s">
        <v>171</v>
      </c>
      <c r="P1023" s="127" t="s">
        <v>1766</v>
      </c>
      <c r="Q1023" s="127"/>
      <c r="R1023" s="95" t="s">
        <v>66</v>
      </c>
      <c r="S1023" s="57">
        <v>100000000</v>
      </c>
      <c r="T1023" s="57">
        <f t="shared" si="254"/>
        <v>100000000</v>
      </c>
      <c r="U1023" s="96" t="str">
        <f t="shared" si="262"/>
        <v>PL</v>
      </c>
      <c r="V1023" s="57"/>
      <c r="W1023" s="128" t="s">
        <v>739</v>
      </c>
      <c r="X1023" s="129" t="s">
        <v>162</v>
      </c>
      <c r="Y1023" s="96" t="s">
        <v>139</v>
      </c>
      <c r="Z1023" s="88">
        <v>1</v>
      </c>
      <c r="AA1023" s="96"/>
      <c r="AB1023" s="57">
        <f t="shared" si="255"/>
        <v>350000</v>
      </c>
      <c r="AC1023" s="87">
        <f>IF(AND(T1023&gt;1,T1023&lt;=200000000),'[26]Data Base PAKAI (INPUT)'!$E$24,IF(AND(T1023&gt;200000000),'[26]Data Base PAKAI (INPUT)'!$M$24))</f>
        <v>4</v>
      </c>
      <c r="AD1023" s="87">
        <f>IF(AND(T1023&gt;1,T1023&lt;=200000000),'[26]Data Base PAKAI (INPUT)'!$F$24,IF(AND(T1023&gt;200000000,T1023&lt;=1000000000),'[26]Data Base PAKAI (INPUT)'!$V$24,IF(AND(T1023&gt;1000000000),'[26]Data Base PAKAI (INPUT)'!$Z$24)))</f>
        <v>1</v>
      </c>
      <c r="AE1023" s="87">
        <f t="shared" si="256"/>
        <v>600000</v>
      </c>
      <c r="AF1023" s="87">
        <f>IF(AND(T1023&gt;1,T1023&lt;=1000000000),'[26]Data Base PAKAI (INPUT)'!$E$25,IF(AND(T1023&gt;1000000000,T1023&lt;=5000000000),'[26]Data Base PAKAI (INPUT)'!$Y$25,IF(AND(T1023&gt;5000000000,T1023&lt;=10000000000),'[26]Data Base PAKAI (INPUT)'!$AG$25)))</f>
        <v>3</v>
      </c>
      <c r="AG1023" s="87">
        <f>IF(AND(T1023&gt;1,T1023&lt;=100000000),'[26]Data Base PAKAI (INPUT)'!$F$25,IF(AND(T1023&gt;100000000,T1023&lt;=200000000),'[26]Data Base PAKAI (INPUT)'!$J$25,IF(AND(T1023&gt;200000000,T1023&lt;=250000000),'[26]Data Base PAKAI (INPUT)'!$N$25,IF(AND(T1023&gt;250000000,T1023&lt;=500000000),'[26]Data Base PAKAI (INPUT)'!$R$25,IF(AND(T1023&gt;500000000,T1023&lt;=1000000000),'[26]Data Base PAKAI (INPUT)'!$V$25,IF(AND(T1023&gt;1000000000,T1023&lt;=2500000000),'[26]Data Base PAKAI (INPUT)'!$Z$25,IF(AND(T1023&gt;2500000000,T1023&lt;=5000000000),'[26]Data Base PAKAI (INPUT)'!$AD$25,IF(AND(T1023&gt;5000000000,T1023&lt;=10000000000),'[26]Data Base PAKAI (INPUT)'!AH2971))))))))</f>
        <v>3</v>
      </c>
      <c r="AH1023" s="87">
        <f t="shared" si="257"/>
        <v>1350000</v>
      </c>
      <c r="AI1023" s="87">
        <f t="shared" si="258"/>
        <v>4000000</v>
      </c>
      <c r="AJ1023" s="99">
        <f t="shared" si="259"/>
        <v>4000000</v>
      </c>
      <c r="AK1023" s="57"/>
      <c r="AL1023" s="57">
        <f t="shared" si="260"/>
        <v>89700000</v>
      </c>
    </row>
    <row r="1024" spans="1:38" ht="43.5" thickBot="1" x14ac:dyDescent="0.3">
      <c r="A1024" s="90"/>
      <c r="B1024" s="90"/>
      <c r="C1024" s="90"/>
      <c r="D1024" s="90"/>
      <c r="E1024" s="90"/>
      <c r="F1024" s="90"/>
      <c r="G1024" s="91"/>
      <c r="H1024" s="91"/>
      <c r="I1024" s="92"/>
      <c r="J1024" s="92"/>
      <c r="K1024" s="122" t="s">
        <v>1788</v>
      </c>
      <c r="L1024" s="92" t="e">
        <f>INDEX('[26]GELONDONGAN BM POKIR'!$D:$D,MATCH('KEGIATAN DBMSDA 2022'!K1024,'[26]GELONDONGAN BM POKIR'!$D:$D,0))</f>
        <v>#N/A</v>
      </c>
      <c r="M1024" s="122" t="str">
        <f t="shared" si="261"/>
        <v>Peninggian Jembatan Kali Jatimakmur Perum Duta Indah RT 010 RW 015, Kota Bekasi, Pondokgede, Jatimakmur</v>
      </c>
      <c r="N1024" s="92" t="e">
        <f>INDEX([26]!BARU_1[KELURAHAN],MATCH('KEGIATAN DBMSDA 2022'!K1024,[26]!BARU_1[JUDUL],0))</f>
        <v>#REF!</v>
      </c>
      <c r="O1024" s="93" t="s">
        <v>212</v>
      </c>
      <c r="P1024" s="127" t="s">
        <v>1766</v>
      </c>
      <c r="Q1024" s="127"/>
      <c r="R1024" s="95" t="s">
        <v>66</v>
      </c>
      <c r="S1024" s="57">
        <v>200000000</v>
      </c>
      <c r="T1024" s="57">
        <f t="shared" si="254"/>
        <v>500000000</v>
      </c>
      <c r="U1024" s="96" t="str">
        <f t="shared" si="262"/>
        <v>LELANG</v>
      </c>
      <c r="V1024" s="57">
        <v>300000000</v>
      </c>
      <c r="W1024" s="128" t="s">
        <v>230</v>
      </c>
      <c r="X1024" s="129" t="s">
        <v>222</v>
      </c>
      <c r="Y1024" s="129" t="s">
        <v>139</v>
      </c>
      <c r="Z1024" s="88">
        <v>1</v>
      </c>
      <c r="AA1024" s="129"/>
      <c r="AB1024" s="57">
        <f t="shared" si="255"/>
        <v>750000</v>
      </c>
      <c r="AC1024" s="87">
        <f>IF(AND(T1024&gt;1,T1024&lt;=200000000),'[26]Data Base PAKAI (INPUT)'!$E$24,IF(AND(T1024&gt;200000000),'[26]Data Base PAKAI (INPUT)'!$M$24))</f>
        <v>6</v>
      </c>
      <c r="AD1024" s="87">
        <f>IF(AND(T1024&gt;1,T1024&lt;=200000000),'[26]Data Base PAKAI (INPUT)'!$F$24,IF(AND(T1024&gt;200000000,T1024&lt;=1000000000),'[26]Data Base PAKAI (INPUT)'!$V$24,IF(AND(T1024&gt;1000000000),'[26]Data Base PAKAI (INPUT)'!$Z$24)))</f>
        <v>2</v>
      </c>
      <c r="AE1024" s="87">
        <f t="shared" si="256"/>
        <v>1800000</v>
      </c>
      <c r="AF1024" s="87">
        <f>IF(AND(T1024&gt;1,T1024&lt;=1000000000),'[26]Data Base PAKAI (INPUT)'!$E$25,IF(AND(T1024&gt;1000000000,T1024&lt;=5000000000),'[26]Data Base PAKAI (INPUT)'!$Y$25,IF(AND(T1024&gt;5000000000,T1024&lt;=10000000000),'[26]Data Base PAKAI (INPUT)'!$AG$25)))</f>
        <v>3</v>
      </c>
      <c r="AG1024" s="87">
        <f>IF(AND(T1024&gt;1,T1024&lt;=100000000),'[26]Data Base PAKAI (INPUT)'!$F$25,IF(AND(T1024&gt;100000000,T1024&lt;=200000000),'[26]Data Base PAKAI (INPUT)'!$J$25,IF(AND(T1024&gt;200000000,T1024&lt;=250000000),'[26]Data Base PAKAI (INPUT)'!$N$25,IF(AND(T1024&gt;250000000,T1024&lt;=500000000),'[26]Data Base PAKAI (INPUT)'!$R$25,IF(AND(T1024&gt;500000000,T1024&lt;=1000000000),'[26]Data Base PAKAI (INPUT)'!$V$25,IF(AND(T1024&gt;1000000000,T1024&lt;=2500000000),'[26]Data Base PAKAI (INPUT)'!$Z$25,IF(AND(T1024&gt;2500000000,T1024&lt;=5000000000),'[26]Data Base PAKAI (INPUT)'!$AD$25,IF(AND(T1024&gt;5000000000,T1024&lt;=10000000000),'[26]Data Base PAKAI (INPUT)'!AH2972))))))))</f>
        <v>6</v>
      </c>
      <c r="AH1024" s="87">
        <f t="shared" si="257"/>
        <v>2700000</v>
      </c>
      <c r="AI1024" s="87">
        <f t="shared" si="258"/>
        <v>20000000</v>
      </c>
      <c r="AJ1024" s="99">
        <f t="shared" si="259"/>
        <v>20000000</v>
      </c>
      <c r="AK1024" s="57"/>
      <c r="AL1024" s="57">
        <f t="shared" si="260"/>
        <v>454750000</v>
      </c>
    </row>
    <row r="1025" spans="1:38" ht="43.5" thickBot="1" x14ac:dyDescent="0.3">
      <c r="A1025" s="90"/>
      <c r="B1025" s="90"/>
      <c r="C1025" s="90"/>
      <c r="D1025" s="90"/>
      <c r="E1025" s="90"/>
      <c r="F1025" s="90"/>
      <c r="G1025" s="91"/>
      <c r="H1025" s="91"/>
      <c r="I1025" s="92"/>
      <c r="J1025" s="92"/>
      <c r="K1025" s="122" t="s">
        <v>1789</v>
      </c>
      <c r="L1025" s="92" t="e">
        <f>INDEX('[26]GELONDONGAN BM POKIR'!$D:$D,MATCH('KEGIATAN DBMSDA 2022'!K1025,'[26]GELONDONGAN BM POKIR'!$D:$D,0))</f>
        <v>#N/A</v>
      </c>
      <c r="M1025" s="122" t="str">
        <f t="shared" si="261"/>
        <v>Rehabilitasi jembatan kali Bancong Rw 021, Kota Bekasi, Medansatria, Pejuang</v>
      </c>
      <c r="N1025" s="92" t="e">
        <f>INDEX([26]!BARU_1[KELURAHAN],MATCH('KEGIATAN DBMSDA 2022'!K1025,[26]!BARU_1[JUDUL],0))</f>
        <v>#REF!</v>
      </c>
      <c r="O1025" s="93" t="s">
        <v>1840</v>
      </c>
      <c r="P1025" s="127" t="s">
        <v>1766</v>
      </c>
      <c r="Q1025" s="127"/>
      <c r="R1025" s="95" t="s">
        <v>66</v>
      </c>
      <c r="S1025" s="57">
        <v>100000000</v>
      </c>
      <c r="T1025" s="57">
        <f t="shared" si="254"/>
        <v>250000000</v>
      </c>
      <c r="U1025" s="96" t="str">
        <f t="shared" si="262"/>
        <v>LELANG</v>
      </c>
      <c r="V1025" s="57">
        <v>150000000</v>
      </c>
      <c r="W1025" s="128" t="s">
        <v>1031</v>
      </c>
      <c r="X1025" s="129" t="s">
        <v>222</v>
      </c>
      <c r="Y1025" s="129" t="s">
        <v>139</v>
      </c>
      <c r="Z1025" s="88">
        <v>1</v>
      </c>
      <c r="AA1025" s="129"/>
      <c r="AB1025" s="57">
        <f t="shared" si="255"/>
        <v>750000</v>
      </c>
      <c r="AC1025" s="87">
        <f>IF(AND(T1025&gt;1,T1025&lt;=200000000),'[26]Data Base PAKAI (INPUT)'!$E$24,IF(AND(T1025&gt;200000000),'[26]Data Base PAKAI (INPUT)'!$M$24))</f>
        <v>6</v>
      </c>
      <c r="AD1025" s="87">
        <f>IF(AND(T1025&gt;1,T1025&lt;=200000000),'[26]Data Base PAKAI (INPUT)'!$F$24,IF(AND(T1025&gt;200000000,T1025&lt;=1000000000),'[26]Data Base PAKAI (INPUT)'!$V$24,IF(AND(T1025&gt;1000000000),'[26]Data Base PAKAI (INPUT)'!$Z$24)))</f>
        <v>2</v>
      </c>
      <c r="AE1025" s="87">
        <f t="shared" si="256"/>
        <v>1800000</v>
      </c>
      <c r="AF1025" s="87">
        <f>IF(AND(T1025&gt;1,T1025&lt;=1000000000),'[26]Data Base PAKAI (INPUT)'!$E$25,IF(AND(T1025&gt;1000000000,T1025&lt;=5000000000),'[26]Data Base PAKAI (INPUT)'!$Y$25,IF(AND(T1025&gt;5000000000,T1025&lt;=10000000000),'[26]Data Base PAKAI (INPUT)'!$AG$25)))</f>
        <v>3</v>
      </c>
      <c r="AG1025" s="87">
        <f>IF(AND(T1025&gt;1,T1025&lt;=100000000),'[26]Data Base PAKAI (INPUT)'!$F$25,IF(AND(T1025&gt;100000000,T1025&lt;=200000000),'[26]Data Base PAKAI (INPUT)'!$J$25,IF(AND(T1025&gt;200000000,T1025&lt;=250000000),'[26]Data Base PAKAI (INPUT)'!$N$25,IF(AND(T1025&gt;250000000,T1025&lt;=500000000),'[26]Data Base PAKAI (INPUT)'!$R$25,IF(AND(T1025&gt;500000000,T1025&lt;=1000000000),'[26]Data Base PAKAI (INPUT)'!$V$25,IF(AND(T1025&gt;1000000000,T1025&lt;=2500000000),'[26]Data Base PAKAI (INPUT)'!$Z$25,IF(AND(T1025&gt;2500000000,T1025&lt;=5000000000),'[26]Data Base PAKAI (INPUT)'!$AD$25,IF(AND(T1025&gt;5000000000,T1025&lt;=10000000000),'[26]Data Base PAKAI (INPUT)'!AH2974))))))))</f>
        <v>5</v>
      </c>
      <c r="AH1025" s="87">
        <f t="shared" si="257"/>
        <v>2250000</v>
      </c>
      <c r="AI1025" s="87">
        <f t="shared" si="258"/>
        <v>10000000</v>
      </c>
      <c r="AJ1025" s="99">
        <f t="shared" si="259"/>
        <v>10000000</v>
      </c>
      <c r="AK1025" s="57"/>
      <c r="AL1025" s="57">
        <f t="shared" si="260"/>
        <v>225200000</v>
      </c>
    </row>
    <row r="1026" spans="1:38" ht="60" customHeight="1" thickBot="1" x14ac:dyDescent="0.3">
      <c r="A1026" s="90"/>
      <c r="B1026" s="90"/>
      <c r="C1026" s="90"/>
      <c r="D1026" s="90"/>
      <c r="E1026" s="90"/>
      <c r="F1026" s="90"/>
      <c r="G1026" s="91"/>
      <c r="H1026" s="91"/>
      <c r="I1026" s="92"/>
      <c r="J1026" s="92"/>
      <c r="K1026" s="122" t="s">
        <v>1790</v>
      </c>
      <c r="L1026" s="92" t="e">
        <f>INDEX('[26]GELONDONGAN BM POKIR'!$D:$D,MATCH('KEGIATAN DBMSDA 2022'!K1026,'[26]GELONDONGAN BM POKIR'!$D:$D,0))</f>
        <v>#N/A</v>
      </c>
      <c r="M1026" s="122" t="str">
        <f t="shared" si="261"/>
        <v>Rehabilitasi Jembatan Jl. Rawa Indah IV Rt 04 Rw. 09 Kel. Margahayu Kec. Bekasi Timur, Kota Bekasi, Bekasi Timur, Margahayu</v>
      </c>
      <c r="N1026" s="92" t="e">
        <f>INDEX([26]!BARU_1[KELURAHAN],MATCH('KEGIATAN DBMSDA 2022'!K1026,[26]!BARU_1[JUDUL],0))</f>
        <v>#REF!</v>
      </c>
      <c r="O1026" s="93" t="s">
        <v>201</v>
      </c>
      <c r="P1026" s="127" t="s">
        <v>1766</v>
      </c>
      <c r="Q1026" s="127"/>
      <c r="R1026" s="95" t="s">
        <v>66</v>
      </c>
      <c r="S1026" s="57">
        <v>200000000</v>
      </c>
      <c r="T1026" s="57">
        <f t="shared" si="254"/>
        <v>200000000</v>
      </c>
      <c r="U1026" s="96" t="str">
        <f t="shared" si="262"/>
        <v>PL</v>
      </c>
      <c r="V1026" s="57"/>
      <c r="W1026" s="128" t="s">
        <v>710</v>
      </c>
      <c r="X1026" s="129" t="s">
        <v>154</v>
      </c>
      <c r="Y1026" s="96" t="s">
        <v>139</v>
      </c>
      <c r="Z1026" s="88">
        <v>1</v>
      </c>
      <c r="AA1026" s="96"/>
      <c r="AB1026" s="57">
        <f t="shared" si="255"/>
        <v>350000</v>
      </c>
      <c r="AC1026" s="87">
        <f>IF(AND(T1026&gt;1,T1026&lt;=200000000),'[26]Data Base PAKAI (INPUT)'!$E$24,IF(AND(T1026&gt;200000000),'[26]Data Base PAKAI (INPUT)'!$M$24))</f>
        <v>4</v>
      </c>
      <c r="AD1026" s="87">
        <f>IF(AND(T1026&gt;1,T1026&lt;=200000000),'[26]Data Base PAKAI (INPUT)'!$F$24,IF(AND(T1026&gt;200000000,T1026&lt;=1000000000),'[26]Data Base PAKAI (INPUT)'!$V$24,IF(AND(T1026&gt;1000000000),'[26]Data Base PAKAI (INPUT)'!$Z$24)))</f>
        <v>1</v>
      </c>
      <c r="AE1026" s="87">
        <f t="shared" si="256"/>
        <v>600000</v>
      </c>
      <c r="AF1026" s="87">
        <f>IF(AND(T1026&gt;1,T1026&lt;=1000000000),'[26]Data Base PAKAI (INPUT)'!$E$25,IF(AND(T1026&gt;1000000000,T1026&lt;=5000000000),'[26]Data Base PAKAI (INPUT)'!$Y$25,IF(AND(T1026&gt;5000000000,T1026&lt;=10000000000),'[26]Data Base PAKAI (INPUT)'!$AG$25)))</f>
        <v>3</v>
      </c>
      <c r="AG1026" s="87">
        <f>IF(AND(T1026&gt;1,T1026&lt;=100000000),'[26]Data Base PAKAI (INPUT)'!$F$25,IF(AND(T1026&gt;100000000,T1026&lt;=200000000),'[26]Data Base PAKAI (INPUT)'!$J$25,IF(AND(T1026&gt;200000000,T1026&lt;=250000000),'[26]Data Base PAKAI (INPUT)'!$N$25,IF(AND(T1026&gt;250000000,T1026&lt;=500000000),'[26]Data Base PAKAI (INPUT)'!$R$25,IF(AND(T1026&gt;500000000,T1026&lt;=1000000000),'[26]Data Base PAKAI (INPUT)'!$V$25,IF(AND(T1026&gt;1000000000,T1026&lt;=2500000000),'[26]Data Base PAKAI (INPUT)'!$Z$25,IF(AND(T1026&gt;2500000000,T1026&lt;=5000000000),'[26]Data Base PAKAI (INPUT)'!$AD$25,IF(AND(T1026&gt;5000000000,T1026&lt;=10000000000),'[26]Data Base PAKAI (INPUT)'!AH2975))))))))</f>
        <v>4</v>
      </c>
      <c r="AH1026" s="87">
        <f t="shared" si="257"/>
        <v>1800000</v>
      </c>
      <c r="AI1026" s="87">
        <f t="shared" si="258"/>
        <v>8000000</v>
      </c>
      <c r="AJ1026" s="99">
        <f t="shared" si="259"/>
        <v>8000000</v>
      </c>
      <c r="AK1026" s="57"/>
      <c r="AL1026" s="57">
        <f t="shared" si="260"/>
        <v>181250000</v>
      </c>
    </row>
    <row r="1027" spans="1:38" ht="43.5" thickBot="1" x14ac:dyDescent="0.3">
      <c r="A1027" s="68" t="s">
        <v>33</v>
      </c>
      <c r="B1027" s="68" t="s">
        <v>34</v>
      </c>
      <c r="C1027" s="68" t="s">
        <v>1139</v>
      </c>
      <c r="D1027" s="68" t="s">
        <v>37</v>
      </c>
      <c r="E1027" s="68" t="s">
        <v>35</v>
      </c>
      <c r="F1027" s="68">
        <v>20</v>
      </c>
      <c r="G1027" s="70"/>
      <c r="H1027" s="70"/>
      <c r="I1027" s="71" t="s">
        <v>1791</v>
      </c>
      <c r="J1027" s="71"/>
      <c r="K1027" s="72"/>
      <c r="L1027" s="92">
        <f>INDEX('[26]GELONDONGAN BM POKIR'!$D:$D,MATCH('KEGIATAN DBMSDA 2022'!K1027,'[26]GELONDONGAN BM POKIR'!$D:$D,0))</f>
        <v>0</v>
      </c>
      <c r="M1027" s="72"/>
      <c r="N1027" s="73"/>
      <c r="O1027" s="73"/>
      <c r="P1027" s="74" t="s">
        <v>1780</v>
      </c>
      <c r="Q1027" s="74"/>
      <c r="R1027" s="75" t="s">
        <v>43</v>
      </c>
      <c r="S1027" s="76">
        <f>SUBTOTAL(9,S1028)</f>
        <v>1000000000</v>
      </c>
      <c r="T1027" s="76">
        <f t="shared" ref="T1027" si="263">SUBTOTAL(9,T1028)</f>
        <v>1000000000</v>
      </c>
      <c r="U1027" s="76"/>
      <c r="V1027" s="76">
        <f t="shared" ref="V1027" si="264">SUBTOTAL(9,V1028)</f>
        <v>0</v>
      </c>
      <c r="W1027" s="76"/>
      <c r="X1027" s="108"/>
      <c r="Y1027" s="77"/>
      <c r="Z1027" s="76">
        <f t="shared" ref="Z1027" si="265">SUBTOTAL(9,Z1028)</f>
        <v>1</v>
      </c>
      <c r="AA1027" s="77"/>
      <c r="AB1027" s="76"/>
      <c r="AC1027" s="76"/>
      <c r="AD1027" s="76"/>
      <c r="AE1027" s="76"/>
      <c r="AF1027" s="76"/>
      <c r="AG1027" s="76"/>
      <c r="AH1027" s="76"/>
      <c r="AI1027" s="76"/>
      <c r="AJ1027" s="76"/>
      <c r="AK1027" s="76"/>
      <c r="AL1027" s="78"/>
    </row>
    <row r="1028" spans="1:38" ht="43.5" thickBot="1" x14ac:dyDescent="0.3">
      <c r="A1028" s="90"/>
      <c r="B1028" s="90"/>
      <c r="C1028" s="90"/>
      <c r="D1028" s="90"/>
      <c r="E1028" s="90"/>
      <c r="F1028" s="90"/>
      <c r="G1028" s="91"/>
      <c r="H1028" s="91"/>
      <c r="I1028" s="92"/>
      <c r="J1028" s="92"/>
      <c r="K1028" s="122" t="s">
        <v>1792</v>
      </c>
      <c r="L1028" s="92" t="e">
        <f>INDEX('[26]GELONDONGAN BM POKIR'!$D:$D,MATCH('KEGIATAN DBMSDA 2022'!K1028,'[26]GELONDONGAN BM POKIR'!$D:$D,0))</f>
        <v>#N/A</v>
      </c>
      <c r="M1028" s="122" t="str">
        <f>K1028</f>
        <v>Pemeliharaan Jembatan Se Kota Bekasi</v>
      </c>
      <c r="N1028" s="123"/>
      <c r="O1028" s="123"/>
      <c r="P1028" s="127" t="s">
        <v>49</v>
      </c>
      <c r="Q1028" s="127"/>
      <c r="R1028" s="95" t="s">
        <v>66</v>
      </c>
      <c r="S1028" s="57">
        <v>1000000000</v>
      </c>
      <c r="T1028" s="57">
        <f t="shared" ref="T1028" si="266">S1028+V1028</f>
        <v>1000000000</v>
      </c>
      <c r="U1028" s="57"/>
      <c r="V1028" s="57"/>
      <c r="W1028" s="128"/>
      <c r="X1028" s="129"/>
      <c r="Y1028" s="96" t="s">
        <v>115</v>
      </c>
      <c r="Z1028" s="88">
        <v>1</v>
      </c>
      <c r="AA1028" s="96"/>
      <c r="AB1028" s="57"/>
      <c r="AC1028" s="87"/>
      <c r="AD1028" s="87"/>
      <c r="AE1028" s="87"/>
      <c r="AF1028" s="87"/>
      <c r="AG1028" s="87"/>
      <c r="AH1028" s="87"/>
      <c r="AI1028" s="87"/>
      <c r="AJ1028" s="99"/>
      <c r="AK1028" s="57"/>
      <c r="AL1028" s="57"/>
    </row>
    <row r="1029" spans="1:38" ht="43.5" thickBot="1" x14ac:dyDescent="0.3">
      <c r="A1029" s="68" t="s">
        <v>33</v>
      </c>
      <c r="B1029" s="68" t="s">
        <v>34</v>
      </c>
      <c r="C1029" s="68" t="s">
        <v>1139</v>
      </c>
      <c r="D1029" s="68" t="s">
        <v>37</v>
      </c>
      <c r="E1029" s="68" t="s">
        <v>35</v>
      </c>
      <c r="F1029" s="68">
        <v>22</v>
      </c>
      <c r="G1029" s="70"/>
      <c r="H1029" s="70"/>
      <c r="I1029" s="71" t="s">
        <v>1793</v>
      </c>
      <c r="J1029" s="71"/>
      <c r="K1029" s="72"/>
      <c r="L1029" s="92">
        <f>INDEX('[26]GELONDONGAN BM POKIR'!$D:$D,MATCH('KEGIATAN DBMSDA 2022'!K1029,'[26]GELONDONGAN BM POKIR'!$D:$D,0))</f>
        <v>0</v>
      </c>
      <c r="M1029" s="72"/>
      <c r="N1029" s="73"/>
      <c r="O1029" s="73"/>
      <c r="P1029" s="74" t="s">
        <v>1780</v>
      </c>
      <c r="Q1029" s="74"/>
      <c r="R1029" s="75" t="s">
        <v>43</v>
      </c>
      <c r="S1029" s="76">
        <f>SUBTOTAL(9,S1030)</f>
        <v>2000000000</v>
      </c>
      <c r="T1029" s="76">
        <f t="shared" ref="T1029" si="267">SUBTOTAL(9,T1030)</f>
        <v>2000000000</v>
      </c>
      <c r="U1029" s="76"/>
      <c r="V1029" s="76">
        <f t="shared" ref="V1029" si="268">SUBTOTAL(9,V1030)</f>
        <v>0</v>
      </c>
      <c r="W1029" s="76"/>
      <c r="X1029" s="108"/>
      <c r="Y1029" s="77"/>
      <c r="Z1029" s="76">
        <f t="shared" ref="Z1029" si="269">SUBTOTAL(9,Z1030)</f>
        <v>1</v>
      </c>
      <c r="AA1029" s="77"/>
      <c r="AB1029" s="76"/>
      <c r="AC1029" s="76"/>
      <c r="AD1029" s="76"/>
      <c r="AE1029" s="76"/>
      <c r="AF1029" s="76"/>
      <c r="AG1029" s="76"/>
      <c r="AH1029" s="76"/>
      <c r="AI1029" s="76"/>
      <c r="AJ1029" s="76"/>
      <c r="AK1029" s="76"/>
      <c r="AL1029" s="78"/>
    </row>
    <row r="1030" spans="1:38" ht="43.5" thickBot="1" x14ac:dyDescent="0.3">
      <c r="A1030" s="90"/>
      <c r="B1030" s="90"/>
      <c r="C1030" s="90"/>
      <c r="D1030" s="90"/>
      <c r="E1030" s="90"/>
      <c r="F1030" s="90"/>
      <c r="G1030" s="91"/>
      <c r="H1030" s="91"/>
      <c r="I1030" s="92"/>
      <c r="J1030" s="92"/>
      <c r="K1030" s="122" t="s">
        <v>1794</v>
      </c>
      <c r="L1030" s="92" t="e">
        <f>INDEX('[26]GELONDONGAN BM POKIR'!$D:$D,MATCH('KEGIATAN DBMSDA 2022'!K1030,'[26]GELONDONGAN BM POKIR'!$D:$D,0))</f>
        <v>#N/A</v>
      </c>
      <c r="M1030" s="122" t="str">
        <f>K1030</f>
        <v>Penunjang Kegiatan Kebinamargaan</v>
      </c>
      <c r="N1030" s="123"/>
      <c r="O1030" s="123"/>
      <c r="P1030" s="127" t="s">
        <v>49</v>
      </c>
      <c r="Q1030" s="127"/>
      <c r="R1030" s="95" t="s">
        <v>66</v>
      </c>
      <c r="S1030" s="57">
        <v>2000000000</v>
      </c>
      <c r="T1030" s="57">
        <f t="shared" ref="T1030" si="270">S1030+V1030</f>
        <v>2000000000</v>
      </c>
      <c r="U1030" s="57"/>
      <c r="V1030" s="57"/>
      <c r="W1030" s="128"/>
      <c r="X1030" s="129"/>
      <c r="Y1030" s="96" t="s">
        <v>115</v>
      </c>
      <c r="Z1030" s="88">
        <v>1</v>
      </c>
      <c r="AA1030" s="96"/>
      <c r="AB1030" s="57"/>
      <c r="AC1030" s="87"/>
      <c r="AD1030" s="87"/>
      <c r="AE1030" s="87"/>
      <c r="AF1030" s="87"/>
      <c r="AG1030" s="87"/>
      <c r="AH1030" s="87"/>
      <c r="AI1030" s="87"/>
      <c r="AJ1030" s="99"/>
      <c r="AK1030" s="57"/>
      <c r="AL1030" s="57"/>
    </row>
    <row r="1031" spans="1:38" ht="43.5" thickBot="1" x14ac:dyDescent="0.3">
      <c r="A1031" s="68" t="s">
        <v>33</v>
      </c>
      <c r="B1031" s="68" t="s">
        <v>34</v>
      </c>
      <c r="C1031" s="68" t="s">
        <v>1139</v>
      </c>
      <c r="D1031" s="68" t="s">
        <v>37</v>
      </c>
      <c r="E1031" s="68" t="s">
        <v>35</v>
      </c>
      <c r="F1031" s="68">
        <v>23</v>
      </c>
      <c r="G1031" s="70"/>
      <c r="H1031" s="70"/>
      <c r="I1031" s="71" t="s">
        <v>1795</v>
      </c>
      <c r="J1031" s="71"/>
      <c r="K1031" s="72"/>
      <c r="L1031" s="92">
        <f>INDEX('[26]GELONDONGAN BM POKIR'!$D:$D,MATCH('KEGIATAN DBMSDA 2022'!K1031,'[26]GELONDONGAN BM POKIR'!$D:$D,0))</f>
        <v>0</v>
      </c>
      <c r="M1031" s="72"/>
      <c r="N1031" s="73"/>
      <c r="O1031" s="73"/>
      <c r="P1031" s="74" t="s">
        <v>1780</v>
      </c>
      <c r="Q1031" s="74"/>
      <c r="R1031" s="75" t="s">
        <v>43</v>
      </c>
      <c r="S1031" s="76">
        <f>SUBTOTAL(9,S1032)</f>
        <v>2000000000</v>
      </c>
      <c r="T1031" s="76">
        <f t="shared" ref="T1031:V1031" si="271">SUBTOTAL(9,T1032)</f>
        <v>2000000000</v>
      </c>
      <c r="U1031" s="76"/>
      <c r="V1031" s="76">
        <f t="shared" si="271"/>
        <v>0</v>
      </c>
      <c r="W1031" s="76"/>
      <c r="X1031" s="108"/>
      <c r="Y1031" s="77"/>
      <c r="Z1031" s="76">
        <f t="shared" ref="Z1031" si="272">SUBTOTAL(9,Z1032)</f>
        <v>1</v>
      </c>
      <c r="AA1031" s="77"/>
      <c r="AB1031" s="76"/>
      <c r="AC1031" s="76"/>
      <c r="AD1031" s="76"/>
      <c r="AE1031" s="76"/>
      <c r="AF1031" s="76"/>
      <c r="AG1031" s="76"/>
      <c r="AH1031" s="76"/>
      <c r="AI1031" s="76"/>
      <c r="AJ1031" s="76"/>
      <c r="AK1031" s="76"/>
      <c r="AL1031" s="78"/>
    </row>
    <row r="1032" spans="1:38" ht="43.5" thickBot="1" x14ac:dyDescent="0.3">
      <c r="A1032" s="90"/>
      <c r="B1032" s="90"/>
      <c r="C1032" s="90"/>
      <c r="D1032" s="90"/>
      <c r="E1032" s="90"/>
      <c r="F1032" s="90"/>
      <c r="G1032" s="91"/>
      <c r="H1032" s="91"/>
      <c r="I1032" s="92"/>
      <c r="J1032" s="92"/>
      <c r="K1032" s="122" t="s">
        <v>1796</v>
      </c>
      <c r="L1032" s="92" t="e">
        <f>INDEX('[26]GELONDONGAN BM POKIR'!$D:$D,MATCH('KEGIATAN DBMSDA 2022'!K1032,'[26]GELONDONGAN BM POKIR'!$D:$D,0))</f>
        <v>#N/A</v>
      </c>
      <c r="M1032" s="122" t="str">
        <f>K1032</f>
        <v>Penyelenggaran pengawasan dan pengendalian pelaksanaan konstruksi pekerjaan DBMSDA</v>
      </c>
      <c r="N1032" s="123"/>
      <c r="O1032" s="123"/>
      <c r="P1032" s="127" t="s">
        <v>997</v>
      </c>
      <c r="Q1032" s="127"/>
      <c r="R1032" s="95" t="s">
        <v>66</v>
      </c>
      <c r="S1032" s="57">
        <v>2000000000</v>
      </c>
      <c r="T1032" s="57">
        <f t="shared" ref="T1032" si="273">S1032+V1032</f>
        <v>2000000000</v>
      </c>
      <c r="U1032" s="57"/>
      <c r="V1032" s="57"/>
      <c r="W1032" s="128"/>
      <c r="X1032" s="129"/>
      <c r="Y1032" s="96" t="s">
        <v>115</v>
      </c>
      <c r="Z1032" s="88">
        <v>1</v>
      </c>
      <c r="AA1032" s="96"/>
      <c r="AB1032" s="57"/>
      <c r="AC1032" s="87"/>
      <c r="AD1032" s="87"/>
      <c r="AE1032" s="87"/>
      <c r="AF1032" s="87"/>
      <c r="AG1032" s="87"/>
      <c r="AH1032" s="87"/>
      <c r="AI1032" s="87"/>
      <c r="AJ1032" s="99"/>
      <c r="AK1032" s="57"/>
      <c r="AL1032" s="57"/>
    </row>
    <row r="1033" spans="1:38" ht="53.45" customHeight="1" thickBot="1" x14ac:dyDescent="0.3">
      <c r="A1033" s="25" t="s">
        <v>33</v>
      </c>
      <c r="B1033" s="26" t="s">
        <v>1009</v>
      </c>
      <c r="C1033" s="26" t="s">
        <v>1797</v>
      </c>
      <c r="D1033" s="25"/>
      <c r="E1033" s="25"/>
      <c r="F1033" s="25"/>
      <c r="G1033" s="27" t="s">
        <v>1798</v>
      </c>
      <c r="H1033" s="27"/>
      <c r="I1033" s="28"/>
      <c r="J1033" s="28"/>
      <c r="K1033" s="28"/>
      <c r="L1033" s="28"/>
      <c r="M1033" s="28"/>
      <c r="N1033" s="29"/>
      <c r="O1033" s="29"/>
      <c r="P1033" s="30"/>
      <c r="Q1033" s="30"/>
      <c r="R1033" s="31"/>
      <c r="S1033" s="32">
        <f>SUBTOTAL(9,S1036:S1038)</f>
        <v>3480000000</v>
      </c>
      <c r="T1033" s="32">
        <f>SUBTOTAL(9,T1036:T1038)</f>
        <v>3480000000</v>
      </c>
      <c r="U1033" s="32"/>
      <c r="V1033" s="32">
        <f>SUBTOTAL(9,V1036:V1038)</f>
        <v>0</v>
      </c>
      <c r="W1033" s="33"/>
      <c r="X1033" s="34"/>
      <c r="Y1033" s="35"/>
      <c r="Z1033" s="32">
        <f>SUBTOTAL(9,Z1036:Z1038)</f>
        <v>3</v>
      </c>
      <c r="AA1033" s="35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spans="1:38" ht="75.75" thickBot="1" x14ac:dyDescent="0.3">
      <c r="A1034" s="36" t="s">
        <v>33</v>
      </c>
      <c r="B1034" s="36" t="s">
        <v>1009</v>
      </c>
      <c r="C1034" s="37" t="s">
        <v>1797</v>
      </c>
      <c r="D1034" s="37" t="s">
        <v>37</v>
      </c>
      <c r="E1034" s="37" t="s">
        <v>92</v>
      </c>
      <c r="F1034" s="36"/>
      <c r="G1034" s="36"/>
      <c r="H1034" s="189" t="s">
        <v>1799</v>
      </c>
      <c r="I1034" s="39"/>
      <c r="J1034" s="39"/>
      <c r="K1034" s="39"/>
      <c r="L1034" s="39"/>
      <c r="M1034" s="39"/>
      <c r="N1034" s="40"/>
      <c r="O1034" s="40"/>
      <c r="P1034" s="41"/>
      <c r="Q1034" s="41"/>
      <c r="R1034" s="42"/>
      <c r="S1034" s="43"/>
      <c r="T1034" s="43"/>
      <c r="U1034" s="43"/>
      <c r="V1034" s="43"/>
      <c r="W1034" s="44"/>
      <c r="X1034" s="45"/>
      <c r="Y1034" s="46"/>
      <c r="Z1034" s="43"/>
      <c r="AA1034" s="46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</row>
    <row r="1035" spans="1:38" ht="43.5" thickBot="1" x14ac:dyDescent="0.3">
      <c r="A1035" s="68" t="s">
        <v>33</v>
      </c>
      <c r="B1035" s="68" t="s">
        <v>1009</v>
      </c>
      <c r="C1035" s="68" t="s">
        <v>1797</v>
      </c>
      <c r="D1035" s="68" t="s">
        <v>37</v>
      </c>
      <c r="E1035" s="68" t="s">
        <v>92</v>
      </c>
      <c r="F1035" s="68">
        <v>2</v>
      </c>
      <c r="G1035" s="70"/>
      <c r="H1035" s="70"/>
      <c r="I1035" s="71" t="s">
        <v>1800</v>
      </c>
      <c r="J1035" s="71"/>
      <c r="K1035" s="72"/>
      <c r="L1035" s="92">
        <f>INDEX('[26]GELONDONGAN BM POKIR'!$D:$D,MATCH('KEGIATAN DBMSDA 2022'!K1035,'[26]GELONDONGAN BM POKIR'!$D:$D,0))</f>
        <v>0</v>
      </c>
      <c r="M1035" s="72"/>
      <c r="N1035" s="73"/>
      <c r="O1035" s="73"/>
      <c r="P1035" s="74" t="s">
        <v>1801</v>
      </c>
      <c r="Q1035" s="74"/>
      <c r="R1035" s="75" t="s">
        <v>43</v>
      </c>
      <c r="S1035" s="76">
        <f>SUBTOTAL(9,S1036:S1038)</f>
        <v>3480000000</v>
      </c>
      <c r="T1035" s="76">
        <f t="shared" ref="T1035:V1035" si="274">SUBTOTAL(9,T1036:T1038)</f>
        <v>3480000000</v>
      </c>
      <c r="U1035" s="76"/>
      <c r="V1035" s="76">
        <f t="shared" si="274"/>
        <v>0</v>
      </c>
      <c r="W1035" s="76"/>
      <c r="X1035" s="108"/>
      <c r="Y1035" s="77"/>
      <c r="Z1035" s="76">
        <f t="shared" ref="Z1035" si="275">SUBTOTAL(9,Z1036:Z1038)</f>
        <v>3</v>
      </c>
      <c r="AA1035" s="77"/>
      <c r="AB1035" s="76"/>
      <c r="AC1035" s="76"/>
      <c r="AD1035" s="76"/>
      <c r="AE1035" s="76"/>
      <c r="AF1035" s="76"/>
      <c r="AG1035" s="76"/>
      <c r="AH1035" s="76"/>
      <c r="AI1035" s="76"/>
      <c r="AJ1035" s="76"/>
      <c r="AK1035" s="76"/>
      <c r="AL1035" s="78"/>
    </row>
    <row r="1036" spans="1:38" ht="43.5" thickBot="1" x14ac:dyDescent="0.3">
      <c r="A1036" s="90"/>
      <c r="B1036" s="90"/>
      <c r="C1036" s="90"/>
      <c r="D1036" s="90"/>
      <c r="E1036" s="90"/>
      <c r="F1036" s="90"/>
      <c r="G1036" s="91"/>
      <c r="H1036" s="91"/>
      <c r="I1036" s="92"/>
      <c r="J1036" s="92"/>
      <c r="K1036" s="92" t="s">
        <v>1802</v>
      </c>
      <c r="L1036" s="92" t="e">
        <f>INDEX('[26]GELONDONGAN BM POKIR'!$D:$D,MATCH('KEGIATAN DBMSDA 2022'!K1036,'[26]GELONDONGAN BM POKIR'!$D:$D,0))</f>
        <v>#N/A</v>
      </c>
      <c r="M1036" s="92" t="str">
        <f>K1036</f>
        <v>Pengadaan Kendaraan dan Peralatan Pemeliharaan RUMIJA</v>
      </c>
      <c r="N1036" s="93"/>
      <c r="O1036" s="93"/>
      <c r="P1036" s="120" t="s">
        <v>182</v>
      </c>
      <c r="Q1036" s="120" t="s">
        <v>1803</v>
      </c>
      <c r="R1036" s="95" t="s">
        <v>66</v>
      </c>
      <c r="S1036" s="57">
        <v>1928000000</v>
      </c>
      <c r="T1036" s="57">
        <f t="shared" ref="T1036:T1038" si="276">S1036+V1036</f>
        <v>1928000000</v>
      </c>
      <c r="U1036" s="57"/>
      <c r="V1036" s="57"/>
      <c r="W1036" s="128"/>
      <c r="X1036" s="129"/>
      <c r="Y1036" s="88" t="s">
        <v>115</v>
      </c>
      <c r="Z1036" s="88">
        <v>1</v>
      </c>
      <c r="AA1036" s="96"/>
      <c r="AB1036" s="57"/>
      <c r="AC1036" s="87"/>
      <c r="AD1036" s="87"/>
      <c r="AE1036" s="87"/>
      <c r="AF1036" s="87"/>
      <c r="AG1036" s="87"/>
      <c r="AH1036" s="87"/>
      <c r="AI1036" s="87"/>
      <c r="AJ1036" s="99"/>
      <c r="AK1036" s="57"/>
      <c r="AL1036" s="57"/>
    </row>
    <row r="1037" spans="1:38" ht="43.5" thickBot="1" x14ac:dyDescent="0.3">
      <c r="A1037" s="90"/>
      <c r="B1037" s="90"/>
      <c r="C1037" s="90"/>
      <c r="D1037" s="90"/>
      <c r="E1037" s="90"/>
      <c r="F1037" s="90"/>
      <c r="G1037" s="91"/>
      <c r="H1037" s="91"/>
      <c r="I1037" s="92"/>
      <c r="J1037" s="92"/>
      <c r="K1037" s="92" t="s">
        <v>1804</v>
      </c>
      <c r="L1037" s="92" t="e">
        <f>INDEX('[26]GELONDONGAN BM POKIR'!$D:$D,MATCH('KEGIATAN DBMSDA 2022'!K1037,'[26]GELONDONGAN BM POKIR'!$D:$D,0))</f>
        <v>#N/A</v>
      </c>
      <c r="M1037" s="92" t="str">
        <f t="shared" ref="M1037:M1038" si="277">K1037</f>
        <v>Pengendalian Ruang Milik Jalan</v>
      </c>
      <c r="N1037" s="93"/>
      <c r="O1037" s="93"/>
      <c r="P1037" s="120" t="s">
        <v>997</v>
      </c>
      <c r="Q1037" s="120"/>
      <c r="R1037" s="95" t="s">
        <v>66</v>
      </c>
      <c r="S1037" s="57">
        <v>312000000</v>
      </c>
      <c r="T1037" s="57">
        <f t="shared" si="276"/>
        <v>312000000</v>
      </c>
      <c r="U1037" s="57"/>
      <c r="V1037" s="57"/>
      <c r="W1037" s="128"/>
      <c r="X1037" s="129"/>
      <c r="Y1037" s="88" t="s">
        <v>115</v>
      </c>
      <c r="Z1037" s="88">
        <v>1</v>
      </c>
      <c r="AA1037" s="96"/>
      <c r="AB1037" s="57"/>
      <c r="AC1037" s="87"/>
      <c r="AD1037" s="87"/>
      <c r="AE1037" s="87"/>
      <c r="AF1037" s="87"/>
      <c r="AG1037" s="87"/>
      <c r="AH1037" s="87"/>
      <c r="AI1037" s="87"/>
      <c r="AJ1037" s="99"/>
      <c r="AK1037" s="57"/>
      <c r="AL1037" s="57"/>
    </row>
    <row r="1038" spans="1:38" ht="43.5" thickBot="1" x14ac:dyDescent="0.3">
      <c r="A1038" s="90"/>
      <c r="B1038" s="90"/>
      <c r="C1038" s="90"/>
      <c r="D1038" s="90"/>
      <c r="E1038" s="90"/>
      <c r="F1038" s="90"/>
      <c r="G1038" s="91"/>
      <c r="H1038" s="91"/>
      <c r="I1038" s="92"/>
      <c r="J1038" s="92"/>
      <c r="K1038" s="92" t="s">
        <v>1805</v>
      </c>
      <c r="L1038" s="92" t="e">
        <f>INDEX('[26]GELONDONGAN BM POKIR'!$D:$D,MATCH('KEGIATAN DBMSDA 2022'!K1038,'[26]GELONDONGAN BM POKIR'!$D:$D,0))</f>
        <v>#N/A</v>
      </c>
      <c r="M1038" s="92" t="str">
        <f t="shared" si="277"/>
        <v>Penertiban dan Pembongkaran Reklame Se-Kota Bekasi</v>
      </c>
      <c r="N1038" s="93"/>
      <c r="O1038" s="93"/>
      <c r="P1038" s="120" t="s">
        <v>997</v>
      </c>
      <c r="Q1038" s="120"/>
      <c r="R1038" s="95" t="s">
        <v>66</v>
      </c>
      <c r="S1038" s="57">
        <v>1240000000</v>
      </c>
      <c r="T1038" s="57">
        <f t="shared" si="276"/>
        <v>1240000000</v>
      </c>
      <c r="U1038" s="57"/>
      <c r="V1038" s="57"/>
      <c r="W1038" s="128"/>
      <c r="X1038" s="129"/>
      <c r="Y1038" s="88" t="s">
        <v>115</v>
      </c>
      <c r="Z1038" s="88">
        <v>1</v>
      </c>
      <c r="AA1038" s="96"/>
      <c r="AB1038" s="57"/>
      <c r="AC1038" s="87"/>
      <c r="AD1038" s="87"/>
      <c r="AE1038" s="87"/>
      <c r="AF1038" s="87"/>
      <c r="AG1038" s="87"/>
      <c r="AH1038" s="87"/>
      <c r="AI1038" s="87"/>
      <c r="AJ1038" s="99"/>
      <c r="AK1038" s="57"/>
      <c r="AL1038" s="57"/>
    </row>
    <row r="1039" spans="1:38" ht="54" customHeight="1" thickBot="1" x14ac:dyDescent="0.3">
      <c r="A1039" s="25" t="s">
        <v>37</v>
      </c>
      <c r="B1039" s="26" t="s">
        <v>1806</v>
      </c>
      <c r="C1039" s="26" t="s">
        <v>92</v>
      </c>
      <c r="D1039" s="25"/>
      <c r="E1039" s="25"/>
      <c r="F1039" s="25"/>
      <c r="G1039" s="27" t="s">
        <v>1807</v>
      </c>
      <c r="H1039" s="27"/>
      <c r="I1039" s="28"/>
      <c r="J1039" s="28"/>
      <c r="K1039" s="28"/>
      <c r="L1039" s="28"/>
      <c r="M1039" s="28"/>
      <c r="N1039" s="29"/>
      <c r="O1039" s="29" t="s">
        <v>110</v>
      </c>
      <c r="P1039" s="30"/>
      <c r="Q1039" s="30"/>
      <c r="R1039" s="31"/>
      <c r="S1039" s="32">
        <f>SUBTOTAL(9,S1042:S1057)</f>
        <v>15513970543</v>
      </c>
      <c r="T1039" s="32">
        <f>SUBTOTAL(9,T1042:T1057)</f>
        <v>15743970543</v>
      </c>
      <c r="U1039" s="32"/>
      <c r="V1039" s="32">
        <f>SUBTOTAL(9,V1042:V1057)</f>
        <v>230000000</v>
      </c>
      <c r="W1039" s="35" t="s">
        <v>110</v>
      </c>
      <c r="X1039" s="35" t="s">
        <v>110</v>
      </c>
      <c r="Y1039" s="35" t="s">
        <v>110</v>
      </c>
      <c r="Z1039" s="32">
        <f>SUBTOTAL(9,Z1042:Z1057)</f>
        <v>14</v>
      </c>
      <c r="AA1039" s="35"/>
      <c r="AB1039" s="32"/>
      <c r="AC1039" s="32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spans="1:38" ht="45.75" thickBot="1" x14ac:dyDescent="0.3">
      <c r="A1040" s="36" t="s">
        <v>37</v>
      </c>
      <c r="B1040" s="36" t="s">
        <v>1806</v>
      </c>
      <c r="C1040" s="37" t="s">
        <v>92</v>
      </c>
      <c r="D1040" s="37" t="s">
        <v>37</v>
      </c>
      <c r="E1040" s="37" t="s">
        <v>35</v>
      </c>
      <c r="F1040" s="36"/>
      <c r="G1040" s="36"/>
      <c r="H1040" s="189" t="s">
        <v>1808</v>
      </c>
      <c r="I1040" s="39"/>
      <c r="J1040" s="39"/>
      <c r="K1040" s="39"/>
      <c r="L1040" s="39"/>
      <c r="M1040" s="39"/>
      <c r="N1040" s="40"/>
      <c r="O1040" s="40" t="s">
        <v>110</v>
      </c>
      <c r="P1040" s="41"/>
      <c r="Q1040" s="41"/>
      <c r="R1040" s="42"/>
      <c r="S1040" s="43"/>
      <c r="T1040" s="43"/>
      <c r="U1040" s="43"/>
      <c r="V1040" s="43"/>
      <c r="W1040" s="44"/>
      <c r="X1040" s="45"/>
      <c r="Y1040" s="46"/>
      <c r="Z1040" s="43"/>
      <c r="AA1040" s="46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</row>
    <row r="1041" spans="1:38" ht="43.5" thickBot="1" x14ac:dyDescent="0.3">
      <c r="A1041" s="68" t="s">
        <v>37</v>
      </c>
      <c r="B1041" s="68" t="s">
        <v>1806</v>
      </c>
      <c r="C1041" s="68" t="s">
        <v>92</v>
      </c>
      <c r="D1041" s="68" t="s">
        <v>37</v>
      </c>
      <c r="E1041" s="68" t="s">
        <v>35</v>
      </c>
      <c r="F1041" s="69" t="s">
        <v>35</v>
      </c>
      <c r="G1041" s="70"/>
      <c r="H1041" s="70"/>
      <c r="I1041" s="71" t="s">
        <v>1809</v>
      </c>
      <c r="J1041" s="71"/>
      <c r="K1041" s="72"/>
      <c r="L1041" s="92"/>
      <c r="M1041" s="72"/>
      <c r="N1041" s="73"/>
      <c r="O1041" s="73"/>
      <c r="P1041" s="74"/>
      <c r="Q1041" s="74"/>
      <c r="R1041" s="75"/>
      <c r="S1041" s="76"/>
      <c r="T1041" s="78">
        <f>SUBTOTAL(9,T1042)</f>
        <v>500000000</v>
      </c>
      <c r="U1041" s="78"/>
      <c r="V1041" s="76"/>
      <c r="W1041" s="76"/>
      <c r="X1041" s="108"/>
      <c r="Y1041" s="77"/>
      <c r="Z1041" s="78">
        <f>SUBTOTAL(9,Z1042)</f>
        <v>1</v>
      </c>
      <c r="AA1041" s="77"/>
      <c r="AB1041" s="76"/>
      <c r="AC1041" s="76"/>
      <c r="AD1041" s="76"/>
      <c r="AE1041" s="76"/>
      <c r="AF1041" s="76"/>
      <c r="AG1041" s="76"/>
      <c r="AH1041" s="76"/>
      <c r="AI1041" s="76"/>
      <c r="AJ1041" s="76"/>
      <c r="AK1041" s="76"/>
      <c r="AL1041" s="78"/>
    </row>
    <row r="1042" spans="1:38" s="89" customFormat="1" ht="43.5" thickBot="1" x14ac:dyDescent="0.3">
      <c r="A1042" s="79"/>
      <c r="B1042" s="79"/>
      <c r="C1042" s="79"/>
      <c r="D1042" s="79"/>
      <c r="E1042" s="79"/>
      <c r="F1042" s="80"/>
      <c r="G1042" s="81"/>
      <c r="H1042" s="81"/>
      <c r="I1042" s="82"/>
      <c r="J1042" s="82"/>
      <c r="K1042" s="83" t="s">
        <v>1810</v>
      </c>
      <c r="L1042" s="83" t="e">
        <f>INDEX('[26]GELONDONGAN BM POKIR'!$D:$D,MATCH('KEGIATAN DBMSDA 2022'!K1042,'[26]GELONDONGAN BM POKIR'!$D:$D,0))</f>
        <v>#N/A</v>
      </c>
      <c r="M1042" s="83" t="str">
        <f>K1042</f>
        <v>Perencanaan Teknis Pembangunan serta Penataan Taman di Kota Bekasi</v>
      </c>
      <c r="N1042" s="84"/>
      <c r="O1042" s="84"/>
      <c r="P1042" s="85" t="s">
        <v>114</v>
      </c>
      <c r="Q1042" s="85"/>
      <c r="R1042" s="86" t="s">
        <v>43</v>
      </c>
      <c r="S1042" s="87">
        <v>500000000</v>
      </c>
      <c r="T1042" s="57">
        <v>500000000</v>
      </c>
      <c r="U1042" s="57"/>
      <c r="V1042" s="87"/>
      <c r="W1042" s="87"/>
      <c r="X1042" s="98"/>
      <c r="Y1042" s="88" t="s">
        <v>115</v>
      </c>
      <c r="Z1042" s="88">
        <v>1</v>
      </c>
      <c r="AA1042" s="88"/>
      <c r="AB1042" s="87"/>
      <c r="AC1042" s="87"/>
      <c r="AD1042" s="87"/>
      <c r="AE1042" s="87"/>
      <c r="AF1042" s="87"/>
      <c r="AG1042" s="87"/>
      <c r="AH1042" s="87"/>
      <c r="AI1042" s="87"/>
      <c r="AJ1042" s="87"/>
      <c r="AK1042" s="87"/>
      <c r="AL1042" s="57"/>
    </row>
    <row r="1043" spans="1:38" ht="43.5" thickBot="1" x14ac:dyDescent="0.3">
      <c r="A1043" s="68" t="s">
        <v>37</v>
      </c>
      <c r="B1043" s="68" t="s">
        <v>1806</v>
      </c>
      <c r="C1043" s="68" t="s">
        <v>92</v>
      </c>
      <c r="D1043" s="68" t="s">
        <v>37</v>
      </c>
      <c r="E1043" s="68" t="s">
        <v>35</v>
      </c>
      <c r="F1043" s="69" t="s">
        <v>45</v>
      </c>
      <c r="G1043" s="70"/>
      <c r="H1043" s="70"/>
      <c r="I1043" s="71" t="s">
        <v>1811</v>
      </c>
      <c r="J1043" s="71"/>
      <c r="K1043" s="72" t="s">
        <v>1812</v>
      </c>
      <c r="L1043" s="92" t="e">
        <f>INDEX('[26]GELONDONGAN BM POKIR'!$D:$D,MATCH('KEGIATAN DBMSDA 2022'!K1043,'[26]GELONDONGAN BM POKIR'!$D:$D,0))</f>
        <v>#N/A</v>
      </c>
      <c r="M1043" s="72"/>
      <c r="N1043" s="73"/>
      <c r="O1043" s="73" t="s">
        <v>110</v>
      </c>
      <c r="P1043" s="74" t="s">
        <v>1813</v>
      </c>
      <c r="Q1043" s="74"/>
      <c r="R1043" s="75" t="s">
        <v>43</v>
      </c>
      <c r="S1043" s="76">
        <f>SUBTOTAL(9,S1044:S1054)</f>
        <v>10523970543</v>
      </c>
      <c r="T1043" s="76">
        <f>SUBTOTAL(9,T1044:T1054)</f>
        <v>10753970543</v>
      </c>
      <c r="U1043" s="76"/>
      <c r="V1043" s="76">
        <f>SUBTOTAL(9,V1044:V1054)</f>
        <v>230000000</v>
      </c>
      <c r="W1043" s="77" t="s">
        <v>110</v>
      </c>
      <c r="X1043" s="77" t="s">
        <v>110</v>
      </c>
      <c r="Y1043" s="77" t="s">
        <v>110</v>
      </c>
      <c r="Z1043" s="76">
        <f>SUBTOTAL(9,Z1044:Z1054)</f>
        <v>11</v>
      </c>
      <c r="AA1043" s="77"/>
      <c r="AB1043" s="76"/>
      <c r="AC1043" s="76"/>
      <c r="AD1043" s="76"/>
      <c r="AE1043" s="76"/>
      <c r="AF1043" s="76"/>
      <c r="AG1043" s="76"/>
      <c r="AH1043" s="76"/>
      <c r="AI1043" s="76"/>
      <c r="AJ1043" s="76"/>
      <c r="AK1043" s="76"/>
      <c r="AL1043" s="78"/>
    </row>
    <row r="1044" spans="1:38" ht="43.5" thickBot="1" x14ac:dyDescent="0.3">
      <c r="A1044" s="90"/>
      <c r="B1044" s="90"/>
      <c r="C1044" s="90"/>
      <c r="D1044" s="90"/>
      <c r="E1044" s="90"/>
      <c r="F1044" s="90"/>
      <c r="G1044" s="91"/>
      <c r="H1044" s="91"/>
      <c r="I1044" s="92"/>
      <c r="J1044" s="92"/>
      <c r="K1044" s="92" t="s">
        <v>1814</v>
      </c>
      <c r="L1044" s="92" t="e">
        <f>INDEX('[26]GELONDONGAN BM POKIR'!$D:$D,MATCH('KEGIATAN DBMSDA 2022'!K1044,'[26]GELONDONGAN BM POKIR'!$D:$D,0))</f>
        <v>#N/A</v>
      </c>
      <c r="M1044" s="92" t="str">
        <f>K1044</f>
        <v>Pembangunan Taman Se Kota Bekasi</v>
      </c>
      <c r="N1044" s="93"/>
      <c r="O1044" s="93"/>
      <c r="P1044" s="120" t="s">
        <v>182</v>
      </c>
      <c r="Q1044" s="120"/>
      <c r="R1044" s="95" t="s">
        <v>66</v>
      </c>
      <c r="S1044" s="57">
        <v>3661800000</v>
      </c>
      <c r="T1044" s="57">
        <f t="shared" ref="T1044:T1049" si="278">S1044+V1044</f>
        <v>3661800000</v>
      </c>
      <c r="U1044" s="57"/>
      <c r="V1044" s="57"/>
      <c r="W1044" s="128"/>
      <c r="X1044" s="129"/>
      <c r="Y1044" s="88" t="s">
        <v>115</v>
      </c>
      <c r="Z1044" s="88">
        <v>1</v>
      </c>
      <c r="AA1044" s="96"/>
      <c r="AB1044" s="57"/>
      <c r="AC1044" s="87"/>
      <c r="AD1044" s="87"/>
      <c r="AE1044" s="87"/>
      <c r="AF1044" s="87"/>
      <c r="AG1044" s="87"/>
      <c r="AH1044" s="87"/>
      <c r="AI1044" s="87"/>
      <c r="AJ1044" s="99"/>
      <c r="AK1044" s="57"/>
      <c r="AL1044" s="57"/>
    </row>
    <row r="1045" spans="1:38" ht="43.5" thickBot="1" x14ac:dyDescent="0.3">
      <c r="A1045" s="90"/>
      <c r="B1045" s="90"/>
      <c r="C1045" s="90"/>
      <c r="D1045" s="90"/>
      <c r="E1045" s="90"/>
      <c r="F1045" s="90"/>
      <c r="G1045" s="91"/>
      <c r="H1045" s="91"/>
      <c r="I1045" s="92"/>
      <c r="J1045" s="92"/>
      <c r="K1045" s="92" t="s">
        <v>1815</v>
      </c>
      <c r="L1045" s="92" t="e">
        <f>INDEX('[26]GELONDONGAN BM POKIR'!$D:$D,MATCH('KEGIATAN DBMSDA 2022'!K1045,'[26]GELONDONGAN BM POKIR'!$D:$D,0))</f>
        <v>#N/A</v>
      </c>
      <c r="M1045" s="92" t="str">
        <f t="shared" ref="M1045:M1046" si="279">K1045</f>
        <v>Pemeliharaan Taman Wilayah I</v>
      </c>
      <c r="N1045" s="93"/>
      <c r="O1045" s="93"/>
      <c r="P1045" s="190" t="s">
        <v>1816</v>
      </c>
      <c r="Q1045" s="190"/>
      <c r="R1045" s="95" t="s">
        <v>66</v>
      </c>
      <c r="S1045" s="57">
        <v>3208937916</v>
      </c>
      <c r="T1045" s="57">
        <f t="shared" si="278"/>
        <v>3208937916</v>
      </c>
      <c r="U1045" s="57"/>
      <c r="V1045" s="57"/>
      <c r="W1045" s="128"/>
      <c r="X1045" s="129"/>
      <c r="Y1045" s="88" t="s">
        <v>115</v>
      </c>
      <c r="Z1045" s="88">
        <v>1</v>
      </c>
      <c r="AA1045" s="96"/>
      <c r="AB1045" s="57"/>
      <c r="AC1045" s="87"/>
      <c r="AD1045" s="87"/>
      <c r="AE1045" s="87"/>
      <c r="AF1045" s="87"/>
      <c r="AG1045" s="87"/>
      <c r="AH1045" s="87"/>
      <c r="AI1045" s="87"/>
      <c r="AJ1045" s="99"/>
      <c r="AK1045" s="57"/>
      <c r="AL1045" s="57"/>
    </row>
    <row r="1046" spans="1:38" ht="43.5" thickBot="1" x14ac:dyDescent="0.3">
      <c r="A1046" s="90"/>
      <c r="B1046" s="90"/>
      <c r="C1046" s="90"/>
      <c r="D1046" s="90"/>
      <c r="E1046" s="90"/>
      <c r="F1046" s="90"/>
      <c r="G1046" s="91"/>
      <c r="H1046" s="91"/>
      <c r="I1046" s="92"/>
      <c r="J1046" s="92"/>
      <c r="K1046" s="92" t="s">
        <v>1817</v>
      </c>
      <c r="L1046" s="92" t="e">
        <f>INDEX('[26]GELONDONGAN BM POKIR'!$D:$D,MATCH('KEGIATAN DBMSDA 2022'!K1046,'[26]GELONDONGAN BM POKIR'!$D:$D,0))</f>
        <v>#N/A</v>
      </c>
      <c r="M1046" s="92" t="str">
        <f t="shared" si="279"/>
        <v>Pemeliharaan Taman Wilayah II</v>
      </c>
      <c r="N1046" s="93"/>
      <c r="O1046" s="93"/>
      <c r="P1046" s="190" t="s">
        <v>1816</v>
      </c>
      <c r="Q1046" s="190"/>
      <c r="R1046" s="95" t="s">
        <v>66</v>
      </c>
      <c r="S1046" s="57">
        <v>3078232627</v>
      </c>
      <c r="T1046" s="57">
        <f t="shared" si="278"/>
        <v>3078232627</v>
      </c>
      <c r="U1046" s="57"/>
      <c r="V1046" s="57"/>
      <c r="W1046" s="128"/>
      <c r="X1046" s="129"/>
      <c r="Y1046" s="88" t="s">
        <v>115</v>
      </c>
      <c r="Z1046" s="88">
        <v>1</v>
      </c>
      <c r="AA1046" s="96"/>
      <c r="AB1046" s="57"/>
      <c r="AC1046" s="87"/>
      <c r="AD1046" s="87"/>
      <c r="AE1046" s="87"/>
      <c r="AF1046" s="87"/>
      <c r="AG1046" s="87"/>
      <c r="AH1046" s="87"/>
      <c r="AI1046" s="87"/>
      <c r="AJ1046" s="99"/>
      <c r="AK1046" s="57"/>
      <c r="AL1046" s="57"/>
    </row>
    <row r="1047" spans="1:38" ht="43.5" thickBot="1" x14ac:dyDescent="0.3">
      <c r="A1047" s="90"/>
      <c r="B1047" s="90"/>
      <c r="C1047" s="90"/>
      <c r="D1047" s="90"/>
      <c r="E1047" s="90"/>
      <c r="F1047" s="90"/>
      <c r="G1047" s="91"/>
      <c r="H1047" s="91"/>
      <c r="I1047" s="191"/>
      <c r="J1047" s="191"/>
      <c r="K1047" s="92" t="s">
        <v>1818</v>
      </c>
      <c r="L1047" s="92" t="e">
        <f>INDEX('[26]GELONDONGAN BM POKIR'!$D:$D,MATCH('KEGIATAN DBMSDA 2022'!K1047,'[26]GELONDONGAN BM POKIR'!$D:$D,0))</f>
        <v>#N/A</v>
      </c>
      <c r="M1047" s="92" t="str">
        <f>K1047</f>
        <v>Penataan Taman Belakang Kantor Kecamatan Mustikajaya</v>
      </c>
      <c r="N1047" s="93"/>
      <c r="O1047" s="93" t="s">
        <v>127</v>
      </c>
      <c r="P1047" s="120" t="s">
        <v>1819</v>
      </c>
      <c r="Q1047" s="120"/>
      <c r="R1047" s="95" t="s">
        <v>66</v>
      </c>
      <c r="S1047" s="57">
        <v>150000000</v>
      </c>
      <c r="T1047" s="57">
        <f>S1047+V1047</f>
        <v>150000000</v>
      </c>
      <c r="U1047" s="96" t="str">
        <f t="shared" ref="U1047:U1054" si="280">IF(T1047&gt;200000000,"LELANG","PL")</f>
        <v>PL</v>
      </c>
      <c r="V1047" s="57"/>
      <c r="W1047" s="128"/>
      <c r="X1047" s="129"/>
      <c r="Y1047" s="96" t="s">
        <v>214</v>
      </c>
      <c r="Z1047" s="88">
        <v>1</v>
      </c>
      <c r="AA1047" s="96"/>
      <c r="AB1047" s="57"/>
      <c r="AC1047" s="87"/>
      <c r="AD1047" s="87"/>
      <c r="AE1047" s="87"/>
      <c r="AF1047" s="87"/>
      <c r="AG1047" s="87"/>
      <c r="AH1047" s="87"/>
      <c r="AI1047" s="87"/>
      <c r="AJ1047" s="99"/>
      <c r="AK1047" s="57"/>
      <c r="AL1047" s="57"/>
    </row>
    <row r="1048" spans="1:38" ht="43.5" thickBot="1" x14ac:dyDescent="0.3">
      <c r="A1048" s="192"/>
      <c r="B1048" s="192"/>
      <c r="C1048" s="192"/>
      <c r="D1048" s="192"/>
      <c r="E1048" s="192"/>
      <c r="F1048" s="192"/>
      <c r="G1048" s="94"/>
      <c r="H1048" s="94"/>
      <c r="I1048" s="92"/>
      <c r="J1048" s="92"/>
      <c r="K1048" s="92" t="s">
        <v>1820</v>
      </c>
      <c r="L1048" s="92" t="e">
        <f>INDEX('[26]GELONDONGAN BM POKIR'!$D:$D,MATCH('KEGIATAN DBMSDA 2022'!K1048,'[26]GELONDONGAN BM POKIR'!$D:$D,0))</f>
        <v>#N/A</v>
      </c>
      <c r="M1048" s="92" t="str">
        <f t="shared" ref="M1048:M1054" si="281">K1048</f>
        <v>Penatan Taman Kel. Kayuringin Jaya</v>
      </c>
      <c r="N1048" s="93" t="s">
        <v>1549</v>
      </c>
      <c r="O1048" s="93" t="s">
        <v>160</v>
      </c>
      <c r="P1048" s="120" t="s">
        <v>1819</v>
      </c>
      <c r="Q1048" s="120"/>
      <c r="R1048" s="95" t="s">
        <v>66</v>
      </c>
      <c r="S1048" s="57">
        <v>200000000</v>
      </c>
      <c r="T1048" s="57">
        <f t="shared" si="278"/>
        <v>200000000</v>
      </c>
      <c r="U1048" s="96" t="str">
        <f t="shared" si="280"/>
        <v>PL</v>
      </c>
      <c r="V1048" s="57"/>
      <c r="W1048" s="128"/>
      <c r="X1048" s="129"/>
      <c r="Y1048" s="96" t="s">
        <v>214</v>
      </c>
      <c r="Z1048" s="88">
        <v>1</v>
      </c>
      <c r="AA1048" s="96"/>
      <c r="AB1048" s="57"/>
      <c r="AC1048" s="87"/>
      <c r="AD1048" s="87"/>
      <c r="AE1048" s="87"/>
      <c r="AF1048" s="87"/>
      <c r="AG1048" s="87"/>
      <c r="AH1048" s="87"/>
      <c r="AI1048" s="87"/>
      <c r="AJ1048" s="99"/>
      <c r="AK1048" s="57"/>
      <c r="AL1048" s="57"/>
    </row>
    <row r="1049" spans="1:38" ht="43.5" thickBot="1" x14ac:dyDescent="0.3">
      <c r="A1049" s="192"/>
      <c r="B1049" s="192"/>
      <c r="C1049" s="192"/>
      <c r="D1049" s="192"/>
      <c r="E1049" s="192"/>
      <c r="F1049" s="192"/>
      <c r="G1049" s="94"/>
      <c r="H1049" s="94"/>
      <c r="I1049" s="92"/>
      <c r="J1049" s="92"/>
      <c r="K1049" s="92" t="s">
        <v>1821</v>
      </c>
      <c r="L1049" s="92" t="e">
        <f>INDEX('[26]GELONDONGAN BM POKIR'!$D:$D,MATCH('KEGIATAN DBMSDA 2022'!K1049,'[26]GELONDONGAN BM POKIR'!$D:$D,0))</f>
        <v>#N/A</v>
      </c>
      <c r="M1049" s="92" t="str">
        <f t="shared" si="281"/>
        <v>Penataan Taman dan Pedestrian depan Kecamatan Bantar Gebang</v>
      </c>
      <c r="N1049" s="93"/>
      <c r="O1049" s="93" t="s">
        <v>1822</v>
      </c>
      <c r="P1049" s="120" t="s">
        <v>1819</v>
      </c>
      <c r="Q1049" s="120"/>
      <c r="R1049" s="95" t="s">
        <v>66</v>
      </c>
      <c r="S1049" s="57">
        <v>200000000</v>
      </c>
      <c r="T1049" s="57">
        <f t="shared" si="278"/>
        <v>200000000</v>
      </c>
      <c r="U1049" s="96" t="str">
        <f t="shared" si="280"/>
        <v>PL</v>
      </c>
      <c r="V1049" s="57"/>
      <c r="W1049" s="128"/>
      <c r="X1049" s="129"/>
      <c r="Y1049" s="96" t="s">
        <v>214</v>
      </c>
      <c r="Z1049" s="88">
        <v>1</v>
      </c>
      <c r="AA1049" s="96"/>
      <c r="AB1049" s="57"/>
      <c r="AC1049" s="87"/>
      <c r="AD1049" s="87"/>
      <c r="AE1049" s="87"/>
      <c r="AF1049" s="87"/>
      <c r="AG1049" s="87"/>
      <c r="AH1049" s="87"/>
      <c r="AI1049" s="87"/>
      <c r="AJ1049" s="99"/>
      <c r="AK1049" s="57"/>
      <c r="AL1049" s="57"/>
    </row>
    <row r="1050" spans="1:38" ht="43.5" thickBot="1" x14ac:dyDescent="0.3">
      <c r="A1050" s="192"/>
      <c r="B1050" s="192"/>
      <c r="C1050" s="192"/>
      <c r="D1050" s="192"/>
      <c r="E1050" s="192"/>
      <c r="F1050" s="192"/>
      <c r="G1050" s="94"/>
      <c r="H1050" s="94"/>
      <c r="I1050" s="92"/>
      <c r="J1050" s="92"/>
      <c r="K1050" s="92" t="s">
        <v>1823</v>
      </c>
      <c r="L1050" s="92" t="e">
        <f>INDEX('[26]GELONDONGAN BM POKIR'!$D:$D,MATCH('KEGIATAN DBMSDA 2022'!K1050,'[26]GELONDONGAN BM POKIR'!$D:$D,0))</f>
        <v>#N/A</v>
      </c>
      <c r="M1050" s="92" t="str">
        <f t="shared" si="281"/>
        <v xml:space="preserve">Pembangunan Taman Hidroponik  RT.13 RW.09 Jl. Cirebon Blok D Perumahan Duren Jaya </v>
      </c>
      <c r="N1050" s="92" t="e">
        <f>INDEX([26]!BARU_1[KELURAHAN],MATCH('KEGIATAN DBMSDA 2022'!K1050,[26]!BARU_1[JUDUL],0))</f>
        <v>#REF!</v>
      </c>
      <c r="O1050" s="93" t="s">
        <v>264</v>
      </c>
      <c r="P1050" s="120" t="s">
        <v>1819</v>
      </c>
      <c r="Q1050" s="120"/>
      <c r="R1050" s="95" t="s">
        <v>66</v>
      </c>
      <c r="S1050" s="57">
        <v>25000000</v>
      </c>
      <c r="T1050" s="57">
        <f t="shared" ref="T1050:T1054" si="282">V1050+S1050</f>
        <v>25000000</v>
      </c>
      <c r="U1050" s="96" t="str">
        <f t="shared" si="280"/>
        <v>PL</v>
      </c>
      <c r="V1050" s="57"/>
      <c r="W1050" s="128" t="s">
        <v>221</v>
      </c>
      <c r="X1050" s="129" t="s">
        <v>222</v>
      </c>
      <c r="Y1050" s="96" t="s">
        <v>139</v>
      </c>
      <c r="Z1050" s="88">
        <v>1</v>
      </c>
      <c r="AA1050" s="96"/>
      <c r="AB1050" s="57"/>
      <c r="AC1050" s="87"/>
      <c r="AD1050" s="87"/>
      <c r="AE1050" s="87"/>
      <c r="AF1050" s="87"/>
      <c r="AG1050" s="87"/>
      <c r="AH1050" s="87"/>
      <c r="AI1050" s="87"/>
      <c r="AJ1050" s="99"/>
      <c r="AK1050" s="57"/>
      <c r="AL1050" s="57"/>
    </row>
    <row r="1051" spans="1:38" s="184" customFormat="1" ht="43.5" thickBot="1" x14ac:dyDescent="0.3">
      <c r="A1051" s="192"/>
      <c r="B1051" s="192"/>
      <c r="C1051" s="192"/>
      <c r="D1051" s="192"/>
      <c r="E1051" s="192"/>
      <c r="F1051" s="192"/>
      <c r="G1051" s="94"/>
      <c r="H1051" s="94"/>
      <c r="I1051" s="92"/>
      <c r="J1051" s="92"/>
      <c r="K1051" s="92" t="s">
        <v>1824</v>
      </c>
      <c r="L1051" s="92" t="e">
        <f>INDEX('[26]GELONDONGAN BM POKIR'!$D:$D,MATCH('KEGIATAN DBMSDA 2022'!K1051,'[26]GELONDONGAN BM POKIR'!$D:$D,0))</f>
        <v>#N/A</v>
      </c>
      <c r="M1051" s="92" t="str">
        <f t="shared" si="281"/>
        <v>Penataan Lapangan / Ruang Terbuka Hijau (RTH) RT 05 RW 08, Kota Bekasi</v>
      </c>
      <c r="N1051" s="92" t="s">
        <v>967</v>
      </c>
      <c r="O1051" s="93" t="s">
        <v>264</v>
      </c>
      <c r="P1051" s="120" t="s">
        <v>271</v>
      </c>
      <c r="Q1051" s="120" t="s">
        <v>1819</v>
      </c>
      <c r="R1051" s="95" t="s">
        <v>66</v>
      </c>
      <c r="S1051" s="57"/>
      <c r="T1051" s="57">
        <f t="shared" si="282"/>
        <v>50000000</v>
      </c>
      <c r="U1051" s="96" t="str">
        <f t="shared" si="280"/>
        <v>PL</v>
      </c>
      <c r="V1051" s="57">
        <v>50000000</v>
      </c>
      <c r="W1051" s="128" t="s">
        <v>739</v>
      </c>
      <c r="X1051" s="129" t="s">
        <v>162</v>
      </c>
      <c r="Y1051" s="96" t="s">
        <v>139</v>
      </c>
      <c r="Z1051" s="88">
        <v>1</v>
      </c>
      <c r="AA1051" s="96" t="s">
        <v>163</v>
      </c>
      <c r="AB1051" s="101"/>
      <c r="AC1051" s="102"/>
      <c r="AD1051" s="102"/>
      <c r="AE1051" s="102"/>
      <c r="AF1051" s="102"/>
      <c r="AG1051" s="102"/>
      <c r="AH1051" s="102"/>
      <c r="AI1051" s="102"/>
      <c r="AJ1051" s="103"/>
      <c r="AK1051" s="101"/>
      <c r="AL1051" s="101"/>
    </row>
    <row r="1052" spans="1:38" ht="43.5" thickBot="1" x14ac:dyDescent="0.3">
      <c r="A1052" s="192"/>
      <c r="B1052" s="192"/>
      <c r="C1052" s="192"/>
      <c r="D1052" s="192"/>
      <c r="E1052" s="192"/>
      <c r="F1052" s="192"/>
      <c r="G1052" s="94"/>
      <c r="H1052" s="94"/>
      <c r="I1052" s="92"/>
      <c r="J1052" s="92"/>
      <c r="K1052" s="92" t="s">
        <v>1825</v>
      </c>
      <c r="L1052" s="92" t="e">
        <f>INDEX('[26]GELONDONGAN BM POKIR'!$D:$D,MATCH('KEGIATAN DBMSDA 2022'!K1052,'[26]GELONDONGAN BM POKIR'!$D:$D,0))</f>
        <v>#N/A</v>
      </c>
      <c r="M1052" s="92" t="str">
        <f t="shared" si="281"/>
        <v>Pembangunan sarana Olahraga dan Taman Perumahan RT 03 RW 27 Kelurahan Harapan Jaya</v>
      </c>
      <c r="N1052" s="92" t="e">
        <f>INDEX([26]!BARU_1[KELURAHAN],MATCH('KEGIATAN DBMSDA 2022'!K1052,[26]!BARU_1[JUDUL],0))</f>
        <v>#REF!</v>
      </c>
      <c r="O1052" s="93" t="s">
        <v>201</v>
      </c>
      <c r="P1052" s="120" t="s">
        <v>1826</v>
      </c>
      <c r="Q1052" s="120" t="s">
        <v>1819</v>
      </c>
      <c r="R1052" s="95" t="s">
        <v>66</v>
      </c>
      <c r="S1052" s="57"/>
      <c r="T1052" s="57">
        <f t="shared" si="282"/>
        <v>75000000</v>
      </c>
      <c r="U1052" s="96" t="str">
        <f t="shared" si="280"/>
        <v>PL</v>
      </c>
      <c r="V1052" s="57">
        <v>75000000</v>
      </c>
      <c r="W1052" s="128" t="s">
        <v>203</v>
      </c>
      <c r="X1052" s="129" t="s">
        <v>162</v>
      </c>
      <c r="Y1052" s="96" t="s">
        <v>139</v>
      </c>
      <c r="Z1052" s="88">
        <v>1</v>
      </c>
      <c r="AA1052" s="96"/>
      <c r="AB1052" s="57"/>
      <c r="AC1052" s="87"/>
      <c r="AD1052" s="87"/>
      <c r="AE1052" s="87"/>
      <c r="AF1052" s="87"/>
      <c r="AG1052" s="87"/>
      <c r="AH1052" s="87"/>
      <c r="AI1052" s="87"/>
      <c r="AJ1052" s="99"/>
      <c r="AK1052" s="57"/>
      <c r="AL1052" s="57"/>
    </row>
    <row r="1053" spans="1:38" ht="43.5" thickBot="1" x14ac:dyDescent="0.3">
      <c r="A1053" s="192"/>
      <c r="B1053" s="192"/>
      <c r="C1053" s="192"/>
      <c r="D1053" s="192"/>
      <c r="E1053" s="192"/>
      <c r="F1053" s="192"/>
      <c r="G1053" s="94"/>
      <c r="H1053" s="94"/>
      <c r="I1053" s="92"/>
      <c r="J1053" s="92"/>
      <c r="K1053" s="92" t="s">
        <v>1827</v>
      </c>
      <c r="L1053" s="92" t="e">
        <f>INDEX('[26]GELONDONGAN BM POKIR'!$D:$D,MATCH('KEGIATAN DBMSDA 2022'!K1053,'[26]GELONDONGAN BM POKIR'!$D:$D,0))</f>
        <v>#N/A</v>
      </c>
      <c r="M1053" s="92" t="str">
        <f t="shared" si="281"/>
        <v>Pembangunan Sarana Olahraga dan Taman di Alinda RT 11 RW 21 kaliabang</v>
      </c>
      <c r="N1053" s="92" t="e">
        <f>INDEX([26]!BARU_1[KELURAHAN],MATCH('KEGIATAN DBMSDA 2022'!K1053,[26]!BARU_1[JUDUL],0))</f>
        <v>#REF!</v>
      </c>
      <c r="O1053" s="93" t="s">
        <v>201</v>
      </c>
      <c r="P1053" s="120" t="s">
        <v>340</v>
      </c>
      <c r="Q1053" s="120" t="s">
        <v>1819</v>
      </c>
      <c r="R1053" s="95" t="s">
        <v>66</v>
      </c>
      <c r="S1053" s="57"/>
      <c r="T1053" s="57">
        <f t="shared" si="282"/>
        <v>75000000</v>
      </c>
      <c r="U1053" s="96" t="str">
        <f t="shared" si="280"/>
        <v>PL</v>
      </c>
      <c r="V1053" s="57">
        <v>75000000</v>
      </c>
      <c r="W1053" s="128" t="s">
        <v>203</v>
      </c>
      <c r="X1053" s="129" t="s">
        <v>162</v>
      </c>
      <c r="Y1053" s="96" t="s">
        <v>139</v>
      </c>
      <c r="Z1053" s="88">
        <v>1</v>
      </c>
      <c r="AA1053" s="96"/>
      <c r="AB1053" s="57"/>
      <c r="AC1053" s="87"/>
      <c r="AD1053" s="87"/>
      <c r="AE1053" s="87"/>
      <c r="AF1053" s="87"/>
      <c r="AG1053" s="87"/>
      <c r="AH1053" s="87"/>
      <c r="AI1053" s="87"/>
      <c r="AJ1053" s="99"/>
      <c r="AK1053" s="57"/>
      <c r="AL1053" s="57"/>
    </row>
    <row r="1054" spans="1:38" ht="43.5" thickBot="1" x14ac:dyDescent="0.3">
      <c r="A1054" s="192"/>
      <c r="B1054" s="192"/>
      <c r="C1054" s="192"/>
      <c r="D1054" s="192"/>
      <c r="E1054" s="192"/>
      <c r="F1054" s="192"/>
      <c r="G1054" s="94"/>
      <c r="H1054" s="94"/>
      <c r="I1054" s="92"/>
      <c r="J1054" s="92"/>
      <c r="K1054" s="92" t="s">
        <v>1828</v>
      </c>
      <c r="L1054" s="92" t="e">
        <f>INDEX('[26]GELONDONGAN BM POKIR'!$D:$D,MATCH('KEGIATAN DBMSDA 2022'!K1054,'[26]GELONDONGAN BM POKIR'!$D:$D,0))</f>
        <v>#N/A</v>
      </c>
      <c r="M1054" s="92" t="str">
        <f t="shared" si="281"/>
        <v>Pembangunan sarana Hydroponik dan Taman Tanaman Obat di lingkungan RW 18 Kel harapan baru</v>
      </c>
      <c r="N1054" s="92" t="e">
        <f>INDEX([26]!BARU_1[KELURAHAN],MATCH('KEGIATAN DBMSDA 2022'!K1054,[26]!BARU_1[JUDUL],0))</f>
        <v>#REF!</v>
      </c>
      <c r="O1054" s="93" t="s">
        <v>201</v>
      </c>
      <c r="P1054" s="120" t="s">
        <v>375</v>
      </c>
      <c r="Q1054" s="120" t="s">
        <v>1819</v>
      </c>
      <c r="R1054" s="95" t="s">
        <v>66</v>
      </c>
      <c r="S1054" s="57"/>
      <c r="T1054" s="57">
        <f t="shared" si="282"/>
        <v>30000000</v>
      </c>
      <c r="U1054" s="96" t="str">
        <f t="shared" si="280"/>
        <v>PL</v>
      </c>
      <c r="V1054" s="57">
        <v>30000000</v>
      </c>
      <c r="W1054" s="128" t="s">
        <v>203</v>
      </c>
      <c r="X1054" s="129" t="s">
        <v>162</v>
      </c>
      <c r="Y1054" s="96" t="s">
        <v>139</v>
      </c>
      <c r="Z1054" s="88">
        <v>1</v>
      </c>
      <c r="AA1054" s="96"/>
      <c r="AB1054" s="57"/>
      <c r="AC1054" s="87"/>
      <c r="AD1054" s="87"/>
      <c r="AE1054" s="87"/>
      <c r="AF1054" s="87"/>
      <c r="AG1054" s="87"/>
      <c r="AH1054" s="87"/>
      <c r="AI1054" s="87"/>
      <c r="AJ1054" s="99"/>
      <c r="AK1054" s="57"/>
      <c r="AL1054" s="57"/>
    </row>
    <row r="1055" spans="1:38" ht="43.5" thickBot="1" x14ac:dyDescent="0.3">
      <c r="A1055" s="68" t="s">
        <v>37</v>
      </c>
      <c r="B1055" s="68" t="s">
        <v>1806</v>
      </c>
      <c r="C1055" s="68" t="s">
        <v>92</v>
      </c>
      <c r="D1055" s="68" t="s">
        <v>37</v>
      </c>
      <c r="E1055" s="68" t="s">
        <v>35</v>
      </c>
      <c r="F1055" s="69" t="s">
        <v>83</v>
      </c>
      <c r="G1055" s="70"/>
      <c r="H1055" s="70"/>
      <c r="I1055" s="71" t="s">
        <v>1829</v>
      </c>
      <c r="J1055" s="71"/>
      <c r="K1055" s="72" t="s">
        <v>1830</v>
      </c>
      <c r="L1055" s="92" t="e">
        <f>INDEX('[26]GELONDONGAN BM POKIR'!$D:$D,MATCH('KEGIATAN DBMSDA 2022'!K1055,'[26]GELONDONGAN BM POKIR'!$D:$D,0))</f>
        <v>#N/A</v>
      </c>
      <c r="M1055" s="72"/>
      <c r="N1055" s="73"/>
      <c r="O1055" s="73"/>
      <c r="P1055" s="74" t="s">
        <v>182</v>
      </c>
      <c r="Q1055" s="74"/>
      <c r="R1055" s="75" t="s">
        <v>43</v>
      </c>
      <c r="S1055" s="76">
        <f>SUBTOTAL(9,S1056:S1057)</f>
        <v>4490000000</v>
      </c>
      <c r="T1055" s="76">
        <f>SUBTOTAL(9,T1056:T1057)</f>
        <v>4490000000</v>
      </c>
      <c r="U1055" s="76"/>
      <c r="V1055" s="76">
        <f>SUBTOTAL(9,V1056:V1057)</f>
        <v>0</v>
      </c>
      <c r="W1055" s="76"/>
      <c r="X1055" s="108"/>
      <c r="Y1055" s="77"/>
      <c r="Z1055" s="76">
        <f>SUBTOTAL(9,Z1056:Z1057)</f>
        <v>2</v>
      </c>
      <c r="AA1055" s="77"/>
      <c r="AB1055" s="76"/>
      <c r="AC1055" s="76"/>
      <c r="AD1055" s="76"/>
      <c r="AE1055" s="76"/>
      <c r="AF1055" s="76"/>
      <c r="AG1055" s="76"/>
      <c r="AH1055" s="76"/>
      <c r="AI1055" s="76"/>
      <c r="AJ1055" s="76"/>
      <c r="AK1055" s="76"/>
      <c r="AL1055" s="78"/>
    </row>
    <row r="1056" spans="1:38" ht="43.5" thickBot="1" x14ac:dyDescent="0.3">
      <c r="A1056" s="192"/>
      <c r="B1056" s="192"/>
      <c r="C1056" s="192"/>
      <c r="D1056" s="192"/>
      <c r="E1056" s="192"/>
      <c r="F1056" s="192"/>
      <c r="G1056" s="94"/>
      <c r="H1056" s="94"/>
      <c r="I1056" s="92"/>
      <c r="J1056" s="92"/>
      <c r="K1056" s="92" t="s">
        <v>1831</v>
      </c>
      <c r="L1056" s="92" t="e">
        <f>INDEX('[26]GELONDONGAN BM POKIR'!$D:$D,MATCH('KEGIATAN DBMSDA 2022'!K1056,'[26]GELONDONGAN BM POKIR'!$D:$D,0))</f>
        <v>#N/A</v>
      </c>
      <c r="M1056" s="92" t="str">
        <f>K1056</f>
        <v>Pengadaan Sarana dan Prasarana Taman</v>
      </c>
      <c r="N1056" s="93"/>
      <c r="O1056" s="93"/>
      <c r="P1056" s="120" t="s">
        <v>182</v>
      </c>
      <c r="Q1056" s="120"/>
      <c r="R1056" s="95" t="s">
        <v>66</v>
      </c>
      <c r="S1056" s="57">
        <v>2150000000</v>
      </c>
      <c r="T1056" s="57">
        <f t="shared" ref="T1056:T1057" si="283">S1056+V1056</f>
        <v>2150000000</v>
      </c>
      <c r="U1056" s="57"/>
      <c r="V1056" s="57"/>
      <c r="W1056" s="128"/>
      <c r="X1056" s="129"/>
      <c r="Y1056" s="88" t="s">
        <v>115</v>
      </c>
      <c r="Z1056" s="88">
        <v>1</v>
      </c>
      <c r="AA1056" s="96"/>
      <c r="AB1056" s="57"/>
      <c r="AC1056" s="87"/>
      <c r="AD1056" s="87"/>
      <c r="AE1056" s="87"/>
      <c r="AF1056" s="87"/>
      <c r="AG1056" s="87"/>
      <c r="AH1056" s="87"/>
      <c r="AI1056" s="87"/>
      <c r="AJ1056" s="99"/>
      <c r="AK1056" s="57"/>
      <c r="AL1056" s="57"/>
    </row>
    <row r="1057" spans="1:38" ht="43.5" thickBot="1" x14ac:dyDescent="0.3">
      <c r="A1057" s="192"/>
      <c r="B1057" s="192"/>
      <c r="C1057" s="192"/>
      <c r="D1057" s="192"/>
      <c r="E1057" s="192"/>
      <c r="F1057" s="192"/>
      <c r="G1057" s="94"/>
      <c r="H1057" s="94"/>
      <c r="I1057" s="92"/>
      <c r="J1057" s="92"/>
      <c r="K1057" s="92" t="s">
        <v>1832</v>
      </c>
      <c r="L1057" s="92" t="e">
        <f>INDEX('[26]GELONDONGAN BM POKIR'!$D:$D,MATCH('KEGIATAN DBMSDA 2022'!K1057,'[26]GELONDONGAN BM POKIR'!$D:$D,0))</f>
        <v>#N/A</v>
      </c>
      <c r="M1057" s="92" t="str">
        <f>K1057</f>
        <v>Pemeliharaan Operasional Taman</v>
      </c>
      <c r="N1057" s="93"/>
      <c r="O1057" s="93"/>
      <c r="P1057" s="120" t="s">
        <v>182</v>
      </c>
      <c r="Q1057" s="120"/>
      <c r="R1057" s="95" t="s">
        <v>66</v>
      </c>
      <c r="S1057" s="57">
        <v>2340000000</v>
      </c>
      <c r="T1057" s="57">
        <f t="shared" si="283"/>
        <v>2340000000</v>
      </c>
      <c r="U1057" s="57"/>
      <c r="V1057" s="57"/>
      <c r="W1057" s="128"/>
      <c r="X1057" s="129"/>
      <c r="Y1057" s="88" t="s">
        <v>115</v>
      </c>
      <c r="Z1057" s="88">
        <v>1</v>
      </c>
      <c r="AA1057" s="96"/>
      <c r="AB1057" s="57"/>
      <c r="AC1057" s="87"/>
      <c r="AD1057" s="87"/>
      <c r="AE1057" s="87"/>
      <c r="AF1057" s="87"/>
      <c r="AG1057" s="87"/>
      <c r="AH1057" s="87"/>
      <c r="AI1057" s="87"/>
      <c r="AJ1057" s="99"/>
      <c r="AK1057" s="57"/>
      <c r="AL1057" s="57"/>
    </row>
    <row r="1058" spans="1:38" ht="30.75" customHeight="1" thickBot="1" x14ac:dyDescent="0.3">
      <c r="A1058" s="17"/>
      <c r="B1058" s="17"/>
      <c r="C1058" s="17"/>
      <c r="D1058" s="17"/>
      <c r="E1058" s="17"/>
      <c r="F1058" s="17"/>
      <c r="G1058" s="20"/>
      <c r="H1058" s="20"/>
      <c r="I1058" s="19"/>
      <c r="J1058" s="19"/>
      <c r="K1058" s="19"/>
      <c r="L1058" s="19"/>
      <c r="M1058" s="19"/>
      <c r="N1058" s="18"/>
      <c r="O1058" s="18" t="s">
        <v>110</v>
      </c>
      <c r="P1058" s="20"/>
      <c r="Q1058" s="20"/>
      <c r="R1058" s="21"/>
      <c r="S1058" s="193">
        <f>SUBTOTAL(9,S9:S1057)</f>
        <v>317343014399</v>
      </c>
      <c r="T1058" s="193">
        <f>SUBTOTAL(9,T9:T1057)</f>
        <v>523772981999</v>
      </c>
      <c r="U1058" s="194" t="s">
        <v>110</v>
      </c>
      <c r="V1058" s="193">
        <f>SUBTOTAL(9,V9:V1057)</f>
        <v>206429967600</v>
      </c>
      <c r="W1058" s="195"/>
      <c r="X1058" s="196" t="s">
        <v>110</v>
      </c>
      <c r="Y1058" s="197" t="s">
        <v>110</v>
      </c>
      <c r="Z1058" s="193">
        <f>SUBTOTAL(9,Z9:Z1057)</f>
        <v>988</v>
      </c>
      <c r="AA1058" s="197"/>
      <c r="AB1058" s="195"/>
      <c r="AC1058" s="195"/>
      <c r="AD1058" s="195"/>
      <c r="AE1058" s="195"/>
      <c r="AF1058" s="195"/>
      <c r="AG1058" s="195"/>
      <c r="AH1058" s="195"/>
      <c r="AI1058" s="193">
        <f>SUBTOTAL(9,AI9:AI1057)</f>
        <v>6378600000</v>
      </c>
      <c r="AJ1058" s="193">
        <f>SUBTOTAL(9,AJ9:AJ1057)</f>
        <v>6851045342.96</v>
      </c>
      <c r="AK1058" s="195"/>
      <c r="AL1058" s="195"/>
    </row>
    <row r="1059" spans="1:38" ht="15.75" thickBot="1" x14ac:dyDescent="0.3">
      <c r="A1059" s="198"/>
      <c r="B1059" s="199"/>
      <c r="C1059" s="199"/>
      <c r="D1059" s="199"/>
      <c r="E1059" s="199"/>
      <c r="F1059" s="199"/>
      <c r="G1059" s="199"/>
      <c r="H1059" s="199"/>
      <c r="I1059" s="200"/>
      <c r="J1059" s="200"/>
      <c r="K1059" s="200"/>
      <c r="L1059" s="200"/>
      <c r="M1059" s="200"/>
      <c r="N1059" s="199"/>
      <c r="O1059" s="199"/>
      <c r="P1059" s="201"/>
      <c r="Q1059" s="202"/>
      <c r="R1059" s="203"/>
      <c r="S1059" s="204">
        <v>5477021188680</v>
      </c>
      <c r="T1059" s="205">
        <v>5334644326331.7998</v>
      </c>
      <c r="U1059" s="205"/>
      <c r="V1059" s="205"/>
      <c r="W1059" s="206"/>
      <c r="X1059" s="207"/>
      <c r="Y1059" s="208"/>
      <c r="Z1059" s="88"/>
      <c r="AA1059" s="208"/>
      <c r="AB1059" t="s">
        <v>1833</v>
      </c>
      <c r="AC1059" t="s">
        <v>1833</v>
      </c>
      <c r="AD1059" t="s">
        <v>1833</v>
      </c>
      <c r="AE1059" t="s">
        <v>1833</v>
      </c>
      <c r="AF1059" t="s">
        <v>1833</v>
      </c>
      <c r="AG1059" t="s">
        <v>1833</v>
      </c>
      <c r="AH1059" t="s">
        <v>1833</v>
      </c>
      <c r="AI1059" t="s">
        <v>1833</v>
      </c>
      <c r="AJ1059" t="s">
        <v>1833</v>
      </c>
      <c r="AK1059" t="s">
        <v>1833</v>
      </c>
      <c r="AL1059" s="57" t="s">
        <v>1834</v>
      </c>
    </row>
    <row r="1060" spans="1:38" ht="15.75" thickBot="1" x14ac:dyDescent="0.3">
      <c r="A1060" s="209"/>
      <c r="B1060" s="209"/>
      <c r="C1060" s="209"/>
      <c r="D1060" s="209"/>
      <c r="E1060" s="209"/>
      <c r="F1060" s="209"/>
      <c r="G1060" s="210"/>
      <c r="H1060" s="210"/>
      <c r="I1060" s="211"/>
      <c r="J1060" s="211"/>
      <c r="K1060" s="211"/>
      <c r="L1060" s="211"/>
      <c r="M1060" s="211"/>
      <c r="N1060" s="210"/>
      <c r="O1060" s="210"/>
      <c r="P1060" s="212"/>
      <c r="Q1060" s="212"/>
      <c r="R1060" s="213"/>
      <c r="S1060" s="214">
        <v>-4952252174281</v>
      </c>
      <c r="T1060" s="214">
        <v>-4812202154466.7998</v>
      </c>
      <c r="U1060" s="214"/>
      <c r="V1060" s="215">
        <v>-61288871791</v>
      </c>
      <c r="W1060" s="216"/>
      <c r="X1060" s="217"/>
      <c r="Y1060" s="212"/>
      <c r="Z1060" s="88"/>
      <c r="AA1060" s="212"/>
    </row>
    <row r="1061" spans="1:38" x14ac:dyDescent="0.25">
      <c r="S1061" s="148"/>
      <c r="T1061" s="148"/>
      <c r="U1061" s="148"/>
      <c r="V1061" s="148"/>
    </row>
    <row r="1062" spans="1:38" x14ac:dyDescent="0.25">
      <c r="Q1062" s="218" t="s">
        <v>1835</v>
      </c>
      <c r="S1062" s="219">
        <v>524769014399</v>
      </c>
      <c r="T1062" s="148"/>
      <c r="U1062" s="219"/>
      <c r="V1062" s="219">
        <v>-2326842534</v>
      </c>
    </row>
    <row r="1063" spans="1:38" x14ac:dyDescent="0.25">
      <c r="Q1063" s="218" t="s">
        <v>1836</v>
      </c>
      <c r="S1063" s="148"/>
      <c r="T1063" s="148"/>
      <c r="U1063" s="148"/>
      <c r="V1063" s="148"/>
    </row>
    <row r="1064" spans="1:38" x14ac:dyDescent="0.25">
      <c r="Q1064" s="218" t="s">
        <v>1837</v>
      </c>
      <c r="S1064" s="148"/>
      <c r="T1064" s="148"/>
      <c r="U1064" s="148"/>
      <c r="V1064" s="148"/>
    </row>
    <row r="1065" spans="1:38" x14ac:dyDescent="0.25">
      <c r="Q1065" s="218"/>
      <c r="S1065" s="148"/>
      <c r="T1065" s="148"/>
      <c r="U1065" s="148"/>
      <c r="V1065" s="148"/>
    </row>
    <row r="1066" spans="1:38" x14ac:dyDescent="0.25">
      <c r="Q1066" s="218"/>
      <c r="S1066" s="148"/>
      <c r="T1066" s="148"/>
      <c r="U1066" s="148"/>
      <c r="V1066" s="148"/>
    </row>
    <row r="1067" spans="1:38" x14ac:dyDescent="0.25">
      <c r="Q1067" s="218"/>
      <c r="S1067" s="148"/>
      <c r="T1067" s="148"/>
      <c r="U1067" s="148"/>
      <c r="V1067" s="148"/>
    </row>
    <row r="1068" spans="1:38" x14ac:dyDescent="0.25">
      <c r="Q1068" s="218"/>
      <c r="S1068" s="148"/>
      <c r="T1068" s="148"/>
      <c r="U1068" s="148"/>
      <c r="V1068" s="148"/>
    </row>
    <row r="1069" spans="1:38" x14ac:dyDescent="0.25">
      <c r="S1069" s="148"/>
      <c r="T1069" s="148"/>
      <c r="U1069" s="148"/>
      <c r="V1069" s="148"/>
    </row>
    <row r="1070" spans="1:38" x14ac:dyDescent="0.25">
      <c r="Q1070" s="220" t="s">
        <v>1838</v>
      </c>
      <c r="S1070" s="148"/>
      <c r="T1070" s="148"/>
      <c r="U1070" s="148"/>
      <c r="V1070" s="148"/>
    </row>
    <row r="1071" spans="1:38" x14ac:dyDescent="0.25">
      <c r="Q1071" s="218" t="s">
        <v>1839</v>
      </c>
      <c r="S1071" s="148"/>
      <c r="T1071" s="148"/>
      <c r="U1071" s="148"/>
      <c r="V1071" s="148"/>
    </row>
    <row r="1072" spans="1:38" x14ac:dyDescent="0.25">
      <c r="S1072" s="148"/>
      <c r="T1072" s="148"/>
      <c r="U1072" s="148"/>
      <c r="V1072" s="148"/>
    </row>
    <row r="1073" spans="19:22" x14ac:dyDescent="0.25">
      <c r="S1073" s="148"/>
      <c r="T1073" s="219">
        <v>522442171865</v>
      </c>
      <c r="U1073" s="148"/>
      <c r="V1073" s="148"/>
    </row>
    <row r="1074" spans="19:22" x14ac:dyDescent="0.25">
      <c r="S1074" s="148"/>
      <c r="T1074" s="148"/>
      <c r="U1074" s="148"/>
      <c r="V1074" s="148"/>
    </row>
  </sheetData>
  <autoFilter ref="A6:AL1060" xr:uid="{00000000-0009-0000-0000-000000000000}"/>
  <mergeCells count="25">
    <mergeCell ref="AF4:AH4"/>
    <mergeCell ref="AC5:AD5"/>
    <mergeCell ref="AF5:AG5"/>
    <mergeCell ref="X4:X5"/>
    <mergeCell ref="Y4:Y5"/>
    <mergeCell ref="Z4:Z5"/>
    <mergeCell ref="AA4:AA5"/>
    <mergeCell ref="AB4:AB6"/>
    <mergeCell ref="AC4:AE4"/>
    <mergeCell ref="W4:W5"/>
    <mergeCell ref="A1:T1"/>
    <mergeCell ref="A2:T2"/>
    <mergeCell ref="A4:F5"/>
    <mergeCell ref="G4:G5"/>
    <mergeCell ref="H4:H5"/>
    <mergeCell ref="I4:I5"/>
    <mergeCell ref="K4:K5"/>
    <mergeCell ref="M4:M5"/>
    <mergeCell ref="N4:O4"/>
    <mergeCell ref="P4:P5"/>
    <mergeCell ref="Q4:Q5"/>
    <mergeCell ref="R4:R5"/>
    <mergeCell ref="S4:S5"/>
    <mergeCell ref="T4:T5"/>
    <mergeCell ref="V4:V5"/>
  </mergeCells>
  <conditionalFormatting sqref="M137:O139 N373:O378">
    <cfRule type="duplicateValues" dxfId="21" priority="7"/>
  </conditionalFormatting>
  <conditionalFormatting sqref="M75:M81">
    <cfRule type="duplicateValues" dxfId="20" priority="8"/>
  </conditionalFormatting>
  <conditionalFormatting sqref="M26 M3:M4 M14 M6:M12 M16:M24 M28:M30 M32:M650 M652:M1048576">
    <cfRule type="duplicateValues" dxfId="19" priority="6"/>
  </conditionalFormatting>
  <conditionalFormatting sqref="M13">
    <cfRule type="duplicateValues" dxfId="18" priority="5"/>
  </conditionalFormatting>
  <conditionalFormatting sqref="M15">
    <cfRule type="duplicateValues" dxfId="17" priority="4"/>
  </conditionalFormatting>
  <conditionalFormatting sqref="M25">
    <cfRule type="duplicateValues" dxfId="16" priority="3"/>
  </conditionalFormatting>
  <conditionalFormatting sqref="M27">
    <cfRule type="duplicateValues" dxfId="15" priority="2"/>
  </conditionalFormatting>
  <conditionalFormatting sqref="M31">
    <cfRule type="duplicateValues" dxfId="14" priority="1"/>
  </conditionalFormatting>
  <hyperlinks>
    <hyperlink ref="I498" r:id="rId1" display="javascript:void(0);" xr:uid="{00000000-0004-0000-0000-000000000000}"/>
  </hyperlinks>
  <pageMargins left="0.25" right="0.25" top="0.75" bottom="0.75" header="0.3" footer="0.3"/>
  <pageSetup paperSize="196" scale="46" fitToHeight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BJ1084"/>
  <sheetViews>
    <sheetView tabSelected="1" view="pageBreakPreview" topLeftCell="N1" zoomScale="60" zoomScaleNormal="70" workbookViewId="0">
      <pane xSplit="19245" ySplit="1965" topLeftCell="AG1081" activePane="bottomLeft"/>
      <selection activeCell="O14" sqref="O14"/>
      <selection pane="topRight" activeCell="AI17" sqref="AI17"/>
      <selection pane="bottomLeft" activeCell="V1088" sqref="V1088"/>
      <selection pane="bottomRight" activeCell="AK433" sqref="AK433"/>
    </sheetView>
  </sheetViews>
  <sheetFormatPr defaultRowHeight="15" x14ac:dyDescent="0.25"/>
  <cols>
    <col min="1" max="6" width="4.5703125" style="7" customWidth="1"/>
    <col min="7" max="7" width="37.85546875" style="7" customWidth="1"/>
    <col min="8" max="8" width="34.7109375" style="7" customWidth="1"/>
    <col min="9" max="9" width="28.140625" style="7" customWidth="1"/>
    <col min="10" max="10" width="34.140625" style="8" customWidth="1"/>
    <col min="11" max="11" width="11.42578125" style="8" hidden="1" customWidth="1"/>
    <col min="12" max="12" width="45.140625" style="8" hidden="1" customWidth="1"/>
    <col min="13" max="13" width="26.140625" style="8" hidden="1" customWidth="1"/>
    <col min="14" max="14" width="45.140625" style="8" customWidth="1"/>
    <col min="15" max="15" width="15.85546875" style="7" customWidth="1"/>
    <col min="16" max="16" width="18.28515625" style="7" customWidth="1"/>
    <col min="17" max="19" width="20.140625" style="7" hidden="1" customWidth="1"/>
    <col min="20" max="20" width="20.140625" style="8" hidden="1" customWidth="1"/>
    <col min="21" max="21" width="20.140625" style="7" hidden="1" customWidth="1"/>
    <col min="22" max="22" width="27" style="7" customWidth="1"/>
    <col min="23" max="23" width="20.140625" style="7" customWidth="1"/>
    <col min="24" max="24" width="24" style="7" customWidth="1"/>
    <col min="25" max="25" width="20.140625" style="7" customWidth="1"/>
    <col min="26" max="26" width="18.28515625" style="8" customWidth="1"/>
    <col min="27" max="27" width="18.28515625" style="7" customWidth="1"/>
    <col min="28" max="28" width="22.5703125" style="7" customWidth="1"/>
    <col min="29" max="29" width="23.28515625" style="7" customWidth="1"/>
    <col min="30" max="32" width="18.28515625" style="7" customWidth="1"/>
    <col min="33" max="33" width="22" style="7" bestFit="1" customWidth="1"/>
    <col min="34" max="34" width="21.42578125" style="7" customWidth="1"/>
    <col min="35" max="35" width="26.140625" style="315" customWidth="1"/>
    <col min="36" max="36" width="17.85546875" style="7" customWidth="1"/>
    <col min="37" max="37" width="17.5703125" style="300" customWidth="1"/>
    <col min="38" max="38" width="19" style="7" hidden="1" customWidth="1"/>
    <col min="39" max="39" width="20.7109375" style="300" customWidth="1"/>
    <col min="40" max="40" width="20.28515625" style="9" customWidth="1"/>
    <col min="41" max="41" width="18.28515625" style="9" customWidth="1"/>
    <col min="42" max="42" width="40" style="9" hidden="1" customWidth="1"/>
    <col min="43" max="43" width="15.5703125" hidden="1" customWidth="1"/>
    <col min="44" max="44" width="8.85546875" hidden="1" customWidth="1"/>
    <col min="45" max="45" width="10.28515625" hidden="1" customWidth="1"/>
    <col min="46" max="46" width="12.140625" hidden="1" customWidth="1"/>
    <col min="47" max="49" width="15.5703125" hidden="1" customWidth="1"/>
    <col min="50" max="50" width="18.42578125" hidden="1" customWidth="1"/>
    <col min="51" max="51" width="19.85546875" hidden="1" customWidth="1"/>
    <col min="52" max="52" width="10" hidden="1" customWidth="1"/>
    <col min="53" max="53" width="18" hidden="1" customWidth="1"/>
    <col min="54" max="54" width="26.42578125" hidden="1" customWidth="1"/>
    <col min="55" max="55" width="17.42578125" style="4" customWidth="1"/>
    <col min="56" max="56" width="16" style="4" customWidth="1"/>
    <col min="57" max="57" width="14.7109375" style="4" customWidth="1"/>
    <col min="59" max="59" width="25.140625" style="420" customWidth="1"/>
    <col min="60" max="60" width="13.5703125" customWidth="1"/>
  </cols>
  <sheetData>
    <row r="1" spans="1:60" ht="18.75" x14ac:dyDescent="0.3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1"/>
      <c r="L1" s="1"/>
      <c r="M1" s="1"/>
      <c r="N1" s="229"/>
      <c r="O1" s="229"/>
      <c r="P1" s="229"/>
      <c r="Q1" s="229"/>
      <c r="R1" s="1"/>
      <c r="S1" s="229"/>
      <c r="T1" s="229"/>
      <c r="U1" s="1"/>
      <c r="V1" s="229"/>
      <c r="W1" s="1"/>
      <c r="X1" s="229"/>
      <c r="Y1" s="229"/>
      <c r="Z1" s="493"/>
      <c r="AA1" s="229"/>
      <c r="AB1" s="229"/>
      <c r="AC1" s="229"/>
      <c r="AD1" s="229"/>
      <c r="AE1" s="229"/>
      <c r="AF1" s="229"/>
      <c r="AG1" s="1"/>
      <c r="AH1" s="1"/>
      <c r="AI1" s="314"/>
      <c r="AJ1" s="1"/>
      <c r="AK1" s="3"/>
      <c r="AL1" s="2"/>
      <c r="AN1" s="1"/>
      <c r="AO1" s="3"/>
      <c r="AP1" s="3"/>
    </row>
    <row r="2" spans="1:60" ht="18.75" x14ac:dyDescent="0.3">
      <c r="A2" s="543" t="s">
        <v>1863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1"/>
      <c r="AO2" s="3"/>
      <c r="AP2" s="5"/>
      <c r="BA2" s="6"/>
    </row>
    <row r="3" spans="1:60" ht="18.75" x14ac:dyDescent="0.3">
      <c r="A3" s="543" t="s">
        <v>1864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1"/>
      <c r="AO3" s="3"/>
      <c r="AP3" s="5"/>
      <c r="BA3" s="6"/>
    </row>
    <row r="4" spans="1:60" ht="18.75" x14ac:dyDescent="0.3">
      <c r="A4" s="543" t="s">
        <v>1865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1"/>
      <c r="AO4" s="3"/>
      <c r="AP4" s="5"/>
      <c r="BA4" s="6"/>
    </row>
    <row r="5" spans="1:60" ht="18.75" x14ac:dyDescent="0.3">
      <c r="A5" s="543" t="s">
        <v>2033</v>
      </c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43"/>
      <c r="Y5" s="543"/>
      <c r="Z5" s="543"/>
      <c r="AA5" s="543"/>
      <c r="AB5" s="543"/>
      <c r="AC5" s="543"/>
      <c r="AD5" s="543"/>
      <c r="AE5" s="543"/>
      <c r="AF5" s="543"/>
      <c r="AG5" s="543"/>
      <c r="AH5" s="543"/>
      <c r="AI5" s="543"/>
      <c r="AJ5" s="543"/>
      <c r="AK5" s="543"/>
      <c r="AL5" s="543"/>
      <c r="AM5" s="543"/>
      <c r="AN5" s="1"/>
      <c r="AO5" s="3"/>
      <c r="AP5" s="5"/>
      <c r="BA5" s="6"/>
    </row>
    <row r="6" spans="1:60" ht="18.75" x14ac:dyDescent="0.3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1"/>
      <c r="L6" s="1"/>
      <c r="M6" s="1"/>
      <c r="N6" s="229"/>
      <c r="O6" s="229"/>
      <c r="P6" s="229"/>
      <c r="Q6" s="229"/>
      <c r="R6" s="1"/>
      <c r="S6" s="229"/>
      <c r="T6" s="229"/>
      <c r="U6" s="1"/>
      <c r="V6" s="229"/>
      <c r="W6" s="1"/>
      <c r="X6" s="229"/>
      <c r="Y6" s="229"/>
      <c r="Z6" s="493"/>
      <c r="AA6" s="229"/>
      <c r="AB6" s="229"/>
      <c r="AC6" s="229"/>
      <c r="AD6" s="229"/>
      <c r="AE6" s="229"/>
      <c r="AF6" s="229"/>
      <c r="AG6" s="1"/>
      <c r="AH6" s="1"/>
      <c r="AI6" s="314"/>
      <c r="AJ6" s="1"/>
      <c r="AK6" s="3"/>
      <c r="AL6" s="2"/>
      <c r="AN6" s="1"/>
      <c r="AO6" s="3"/>
      <c r="AP6" s="5"/>
      <c r="BA6" s="6"/>
    </row>
    <row r="7" spans="1:60" ht="18.75" x14ac:dyDescent="0.3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1"/>
      <c r="L7" s="1"/>
      <c r="M7" s="1"/>
      <c r="N7" s="229"/>
      <c r="O7" s="229"/>
      <c r="P7" s="229"/>
      <c r="Q7" s="229"/>
      <c r="R7" s="1"/>
      <c r="S7" s="229"/>
      <c r="T7" s="229"/>
      <c r="U7" s="1"/>
      <c r="V7" s="229"/>
      <c r="W7" s="1"/>
      <c r="X7" s="229"/>
      <c r="Y7" s="229"/>
      <c r="Z7" s="493"/>
      <c r="AA7" s="229"/>
      <c r="AB7" s="229"/>
      <c r="AC7" s="229"/>
      <c r="AD7" s="229"/>
      <c r="AE7" s="229"/>
      <c r="AF7" s="229"/>
      <c r="AG7" s="1"/>
      <c r="AH7" s="1"/>
      <c r="AI7" s="314"/>
      <c r="AJ7" s="1"/>
      <c r="AK7" s="3"/>
      <c r="AL7" s="2"/>
      <c r="AN7" s="1"/>
      <c r="AO7" s="3"/>
      <c r="AP7" s="5"/>
      <c r="BA7" s="6"/>
    </row>
    <row r="8" spans="1:60" ht="18.75" x14ac:dyDescent="0.3">
      <c r="A8" s="229"/>
      <c r="B8" s="229"/>
      <c r="C8" s="229"/>
      <c r="D8" s="229"/>
      <c r="E8" s="229"/>
      <c r="F8" s="229"/>
      <c r="G8" s="229"/>
      <c r="H8" s="229"/>
      <c r="I8" s="229"/>
      <c r="J8" s="229"/>
      <c r="K8" s="1"/>
      <c r="L8" s="1"/>
      <c r="M8" s="1"/>
      <c r="N8" s="229"/>
      <c r="O8" s="229"/>
      <c r="P8" s="229"/>
      <c r="Q8" s="229"/>
      <c r="R8" s="1"/>
      <c r="S8" s="229"/>
      <c r="T8" s="229"/>
      <c r="U8" s="1"/>
      <c r="V8" s="229"/>
      <c r="W8" s="1"/>
      <c r="X8" s="229"/>
      <c r="Y8" s="229"/>
      <c r="Z8" s="493"/>
      <c r="AA8" s="229"/>
      <c r="AB8" s="229"/>
      <c r="AC8" s="229"/>
      <c r="AD8" s="229"/>
      <c r="AE8" s="229"/>
      <c r="AF8" s="229"/>
      <c r="AG8" s="1"/>
      <c r="AH8" s="1"/>
      <c r="AI8" s="314"/>
      <c r="AJ8" s="1"/>
      <c r="AK8" s="3"/>
      <c r="AL8" s="2"/>
      <c r="AN8" s="1"/>
      <c r="AO8" s="3"/>
      <c r="AP8" s="5"/>
      <c r="BA8" s="6"/>
    </row>
    <row r="9" spans="1:60" ht="18.75" x14ac:dyDescent="0.3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1"/>
      <c r="L9" s="1"/>
      <c r="M9" s="1"/>
      <c r="N9" s="229"/>
      <c r="O9" s="229"/>
      <c r="P9" s="229"/>
      <c r="Q9" s="229"/>
      <c r="R9" s="1"/>
      <c r="S9" s="229"/>
      <c r="T9" s="229"/>
      <c r="U9" s="1"/>
      <c r="V9" s="229"/>
      <c r="W9" s="1"/>
      <c r="X9" s="229"/>
      <c r="Y9" s="229"/>
      <c r="Z9" s="493"/>
      <c r="AA9" s="229"/>
      <c r="AB9" s="229"/>
      <c r="AC9" s="229"/>
      <c r="AD9" s="229"/>
      <c r="AE9" s="229"/>
      <c r="AF9" s="229"/>
      <c r="AG9" s="1"/>
      <c r="AH9" s="1"/>
      <c r="AI9" s="314"/>
      <c r="AJ9" s="1"/>
      <c r="AK9" s="3"/>
      <c r="AL9" s="2"/>
      <c r="AN9" s="1"/>
      <c r="AO9" s="3"/>
      <c r="AP9" s="5"/>
      <c r="BA9" s="6"/>
    </row>
    <row r="10" spans="1:60" ht="18.75" x14ac:dyDescent="0.3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1"/>
      <c r="L10" s="1"/>
      <c r="M10" s="1"/>
      <c r="N10" s="229"/>
      <c r="O10" s="229"/>
      <c r="P10" s="229"/>
      <c r="Q10" s="229"/>
      <c r="R10" s="1"/>
      <c r="S10" s="229"/>
      <c r="T10" s="229"/>
      <c r="U10" s="1"/>
      <c r="V10" s="229"/>
      <c r="W10" s="1"/>
      <c r="X10" s="229"/>
      <c r="Y10" s="229"/>
      <c r="Z10" s="493"/>
      <c r="AA10" s="229"/>
      <c r="AB10" s="229"/>
      <c r="AC10" s="229"/>
      <c r="AD10" s="229"/>
      <c r="AE10" s="229"/>
      <c r="AF10" s="229"/>
      <c r="AG10" s="1"/>
      <c r="AH10" s="1"/>
      <c r="AI10" s="314"/>
      <c r="AJ10" s="1"/>
      <c r="AK10" s="3"/>
      <c r="AL10" s="2"/>
      <c r="AN10" s="1"/>
      <c r="AO10" s="3"/>
      <c r="AP10" s="5"/>
      <c r="BA10" s="6"/>
    </row>
    <row r="11" spans="1:60" ht="18.75" x14ac:dyDescent="0.3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1"/>
      <c r="L11" s="1"/>
      <c r="M11" s="1"/>
      <c r="N11" s="229"/>
      <c r="O11" s="229"/>
      <c r="P11" s="229"/>
      <c r="Q11" s="229"/>
      <c r="R11" s="1"/>
      <c r="S11" s="229"/>
      <c r="T11" s="229"/>
      <c r="U11" s="1"/>
      <c r="V11" s="229"/>
      <c r="W11" s="1"/>
      <c r="X11" s="229"/>
      <c r="Y11" s="229"/>
      <c r="Z11" s="493"/>
      <c r="AA11" s="229"/>
      <c r="AB11" s="229"/>
      <c r="AC11" s="229"/>
      <c r="AD11" s="229"/>
      <c r="AE11" s="229"/>
      <c r="AF11" s="229"/>
      <c r="AG11" s="1"/>
      <c r="AH11" s="1"/>
      <c r="AI11" s="314"/>
      <c r="AJ11" s="1"/>
      <c r="AK11" s="3"/>
      <c r="AL11" s="2"/>
      <c r="AN11" s="1"/>
      <c r="AO11" s="3"/>
      <c r="AP11" s="5"/>
      <c r="BA11" s="6"/>
    </row>
    <row r="12" spans="1:60" ht="15.75" thickBot="1" x14ac:dyDescent="0.3"/>
    <row r="13" spans="1:60" ht="37.5" customHeight="1" thickBot="1" x14ac:dyDescent="0.3">
      <c r="A13" s="545" t="s">
        <v>1</v>
      </c>
      <c r="B13" s="545"/>
      <c r="C13" s="545"/>
      <c r="D13" s="545"/>
      <c r="E13" s="545"/>
      <c r="F13" s="545"/>
      <c r="G13" s="565" t="s">
        <v>1876</v>
      </c>
      <c r="H13" s="576" t="s">
        <v>2</v>
      </c>
      <c r="I13" s="576" t="s">
        <v>3</v>
      </c>
      <c r="J13" s="548" t="s">
        <v>4</v>
      </c>
      <c r="K13" s="10"/>
      <c r="L13" s="548" t="s">
        <v>5</v>
      </c>
      <c r="M13" s="11"/>
      <c r="N13" s="548" t="s">
        <v>6</v>
      </c>
      <c r="P13" s="631" t="s">
        <v>7</v>
      </c>
      <c r="Q13" s="12"/>
      <c r="R13" s="547" t="s">
        <v>8</v>
      </c>
      <c r="S13" s="548" t="s">
        <v>9</v>
      </c>
      <c r="T13" s="552" t="s">
        <v>10</v>
      </c>
      <c r="U13" s="553" t="s">
        <v>11</v>
      </c>
      <c r="V13" s="580" t="s">
        <v>12</v>
      </c>
      <c r="W13" s="580" t="s">
        <v>13</v>
      </c>
      <c r="X13" s="576" t="s">
        <v>1842</v>
      </c>
      <c r="Y13" s="576" t="s">
        <v>1843</v>
      </c>
      <c r="Z13" s="548" t="s">
        <v>1844</v>
      </c>
      <c r="AA13" s="548" t="s">
        <v>1845</v>
      </c>
      <c r="AB13" s="548" t="s">
        <v>1846</v>
      </c>
      <c r="AC13" s="548" t="s">
        <v>1847</v>
      </c>
      <c r="AD13" s="548" t="s">
        <v>1848</v>
      </c>
      <c r="AE13" s="548" t="s">
        <v>1849</v>
      </c>
      <c r="AF13" s="548" t="s">
        <v>1850</v>
      </c>
      <c r="AG13" s="569" t="s">
        <v>1851</v>
      </c>
      <c r="AH13" s="570"/>
      <c r="AI13" s="570"/>
      <c r="AJ13" s="570"/>
      <c r="AK13" s="571"/>
      <c r="AL13" s="553" t="s">
        <v>14</v>
      </c>
      <c r="AM13" s="569" t="s">
        <v>1859</v>
      </c>
      <c r="AN13" s="564" t="s">
        <v>17</v>
      </c>
      <c r="AO13" s="564" t="s">
        <v>1860</v>
      </c>
      <c r="AP13" s="564" t="s">
        <v>19</v>
      </c>
      <c r="AQ13" s="230" t="s">
        <v>20</v>
      </c>
      <c r="AR13" s="558" t="s">
        <v>21</v>
      </c>
      <c r="AS13" s="558"/>
      <c r="AT13" s="558"/>
      <c r="AU13" s="558" t="s">
        <v>21</v>
      </c>
      <c r="AV13" s="558"/>
      <c r="AW13" s="558"/>
      <c r="AX13" s="14" t="s">
        <v>22</v>
      </c>
      <c r="AY13" s="14" t="s">
        <v>23</v>
      </c>
      <c r="AZ13" s="14" t="s">
        <v>24</v>
      </c>
      <c r="BA13" s="14" t="s">
        <v>25</v>
      </c>
      <c r="BB13" s="235"/>
      <c r="BC13" s="564" t="s">
        <v>1861</v>
      </c>
      <c r="BD13" s="564" t="s">
        <v>18</v>
      </c>
      <c r="BE13" s="564" t="s">
        <v>1862</v>
      </c>
      <c r="BG13" s="562" t="s">
        <v>1962</v>
      </c>
      <c r="BH13" s="563"/>
    </row>
    <row r="14" spans="1:60" ht="47.25" customHeight="1" thickBot="1" x14ac:dyDescent="0.3">
      <c r="A14" s="545"/>
      <c r="B14" s="545"/>
      <c r="C14" s="545"/>
      <c r="D14" s="545"/>
      <c r="E14" s="545"/>
      <c r="F14" s="545"/>
      <c r="G14" s="566"/>
      <c r="H14" s="577"/>
      <c r="I14" s="577"/>
      <c r="J14" s="568"/>
      <c r="K14" s="10"/>
      <c r="L14" s="568"/>
      <c r="M14" s="11"/>
      <c r="N14" s="568"/>
      <c r="O14" s="632"/>
      <c r="P14" s="633"/>
      <c r="Q14" s="12"/>
      <c r="R14" s="547"/>
      <c r="S14" s="568"/>
      <c r="T14" s="552"/>
      <c r="U14" s="579"/>
      <c r="V14" s="581"/>
      <c r="W14" s="581"/>
      <c r="X14" s="577"/>
      <c r="Y14" s="577"/>
      <c r="Z14" s="568"/>
      <c r="AA14" s="568"/>
      <c r="AB14" s="568"/>
      <c r="AC14" s="568"/>
      <c r="AD14" s="568"/>
      <c r="AE14" s="568"/>
      <c r="AF14" s="568"/>
      <c r="AG14" s="231" t="s">
        <v>1852</v>
      </c>
      <c r="AH14" s="231" t="s">
        <v>1853</v>
      </c>
      <c r="AI14" s="572" t="s">
        <v>1854</v>
      </c>
      <c r="AJ14" s="572"/>
      <c r="AK14" s="573"/>
      <c r="AL14" s="579"/>
      <c r="AM14" s="574"/>
      <c r="AN14" s="564"/>
      <c r="AO14" s="564"/>
      <c r="AP14" s="564"/>
      <c r="AQ14" s="230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235"/>
      <c r="BC14" s="564"/>
      <c r="BD14" s="564"/>
      <c r="BE14" s="564"/>
      <c r="BG14" s="423"/>
      <c r="BH14" s="424"/>
    </row>
    <row r="15" spans="1:60" ht="45" customHeight="1" thickBot="1" x14ac:dyDescent="0.3">
      <c r="A15" s="545"/>
      <c r="B15" s="545"/>
      <c r="C15" s="545"/>
      <c r="D15" s="545"/>
      <c r="E15" s="545"/>
      <c r="F15" s="545"/>
      <c r="G15" s="567"/>
      <c r="H15" s="578"/>
      <c r="I15" s="578"/>
      <c r="J15" s="549"/>
      <c r="K15" s="10"/>
      <c r="L15" s="549"/>
      <c r="M15" s="10"/>
      <c r="N15" s="549"/>
      <c r="O15" s="634"/>
      <c r="P15" s="635"/>
      <c r="Q15" s="15"/>
      <c r="R15" s="547"/>
      <c r="S15" s="549"/>
      <c r="T15" s="552"/>
      <c r="U15" s="554"/>
      <c r="V15" s="582"/>
      <c r="W15" s="582"/>
      <c r="X15" s="578"/>
      <c r="Y15" s="578"/>
      <c r="Z15" s="549"/>
      <c r="AA15" s="549"/>
      <c r="AB15" s="549"/>
      <c r="AC15" s="549"/>
      <c r="AD15" s="549"/>
      <c r="AE15" s="549"/>
      <c r="AF15" s="549"/>
      <c r="AG15" s="231" t="s">
        <v>1855</v>
      </c>
      <c r="AH15" s="231" t="s">
        <v>1855</v>
      </c>
      <c r="AI15" s="232" t="s">
        <v>1856</v>
      </c>
      <c r="AJ15" s="233" t="s">
        <v>1857</v>
      </c>
      <c r="AK15" s="234" t="s">
        <v>1858</v>
      </c>
      <c r="AL15" s="554"/>
      <c r="AM15" s="575"/>
      <c r="AN15" s="564"/>
      <c r="AO15" s="564"/>
      <c r="AP15" s="564"/>
      <c r="AQ15" s="230"/>
      <c r="AR15" s="558" t="s">
        <v>28</v>
      </c>
      <c r="AS15" s="558"/>
      <c r="AT15" s="14">
        <v>150000</v>
      </c>
      <c r="AU15" s="558" t="s">
        <v>29</v>
      </c>
      <c r="AV15" s="558"/>
      <c r="AW15" s="14">
        <v>150000</v>
      </c>
      <c r="AX15" s="14"/>
      <c r="AY15" s="14"/>
      <c r="AZ15" s="14"/>
      <c r="BA15" s="14"/>
      <c r="BB15" s="235"/>
      <c r="BC15" s="564"/>
      <c r="BD15" s="564"/>
      <c r="BE15" s="564"/>
      <c r="BG15" s="423"/>
      <c r="BH15" s="424"/>
    </row>
    <row r="16" spans="1:60" s="89" customFormat="1" ht="56.25" customHeight="1" thickBot="1" x14ac:dyDescent="0.3">
      <c r="A16" s="221"/>
      <c r="B16" s="221"/>
      <c r="C16" s="221"/>
      <c r="D16" s="221"/>
      <c r="E16" s="221"/>
      <c r="F16" s="221"/>
      <c r="G16" s="221"/>
      <c r="H16" s="222"/>
      <c r="I16" s="222"/>
      <c r="J16" s="223"/>
      <c r="K16" s="223"/>
      <c r="L16" s="223"/>
      <c r="M16" s="223"/>
      <c r="N16" s="223"/>
      <c r="O16" s="222"/>
      <c r="P16" s="222"/>
      <c r="Q16" s="222"/>
      <c r="R16" s="224"/>
      <c r="S16" s="224"/>
      <c r="T16" s="225"/>
      <c r="U16" s="228">
        <f>U1084</f>
        <v>317343014399</v>
      </c>
      <c r="V16" s="419">
        <f>V1084</f>
        <v>616365375382</v>
      </c>
      <c r="W16" s="226"/>
      <c r="X16" s="222"/>
      <c r="Y16" s="222"/>
      <c r="Z16" s="223"/>
      <c r="AA16" s="222"/>
      <c r="AB16" s="222"/>
      <c r="AC16" s="222"/>
      <c r="AD16" s="222"/>
      <c r="AE16" s="222"/>
      <c r="AF16" s="222"/>
      <c r="AG16" s="285">
        <f>AG1084</f>
        <v>50261168623</v>
      </c>
      <c r="AH16" s="285">
        <f>AH1084</f>
        <v>3020166389</v>
      </c>
      <c r="AI16" s="285">
        <f>AI1084</f>
        <v>53281335012</v>
      </c>
      <c r="AJ16" s="508">
        <f>(AI16/V16)*100</f>
        <v>8.6444399929146307</v>
      </c>
      <c r="AK16" s="509">
        <f>BH16</f>
        <v>10.235746313114918</v>
      </c>
      <c r="AL16" s="226"/>
      <c r="AM16" s="443"/>
      <c r="AN16" s="236"/>
      <c r="AO16" s="419">
        <f>AO1084</f>
        <v>1004</v>
      </c>
      <c r="AP16" s="238"/>
      <c r="AQ16" s="230"/>
      <c r="AR16" s="227" t="s">
        <v>30</v>
      </c>
      <c r="AS16" s="227" t="s">
        <v>31</v>
      </c>
      <c r="AT16" s="227" t="s">
        <v>32</v>
      </c>
      <c r="AU16" s="227" t="s">
        <v>30</v>
      </c>
      <c r="AV16" s="227" t="s">
        <v>31</v>
      </c>
      <c r="AW16" s="227" t="s">
        <v>32</v>
      </c>
      <c r="AX16" s="227"/>
      <c r="AY16" s="227"/>
      <c r="AZ16" s="227"/>
      <c r="BA16" s="227"/>
      <c r="BB16" s="239"/>
      <c r="BC16" s="237">
        <f t="shared" ref="BC16:BE16" si="0">BC1084</f>
        <v>6</v>
      </c>
      <c r="BD16" s="237">
        <f t="shared" si="0"/>
        <v>12</v>
      </c>
      <c r="BE16" s="237">
        <f t="shared" si="0"/>
        <v>104</v>
      </c>
      <c r="BG16" s="425">
        <f>BG1084</f>
        <v>63089596185.979988</v>
      </c>
      <c r="BH16" s="445">
        <f>(BG16/V16)*100</f>
        <v>10.235746313114918</v>
      </c>
    </row>
    <row r="17" spans="1:60" ht="70.5" customHeight="1" thickBot="1" x14ac:dyDescent="0.3">
      <c r="A17" s="25" t="s">
        <v>33</v>
      </c>
      <c r="B17" s="25" t="s">
        <v>34</v>
      </c>
      <c r="C17" s="26" t="s">
        <v>35</v>
      </c>
      <c r="D17" s="25"/>
      <c r="E17" s="25"/>
      <c r="F17" s="25"/>
      <c r="G17" s="25"/>
      <c r="H17" s="302" t="s">
        <v>36</v>
      </c>
      <c r="I17" s="27"/>
      <c r="J17" s="28"/>
      <c r="K17" s="28"/>
      <c r="L17" s="28"/>
      <c r="M17" s="28"/>
      <c r="N17" s="28"/>
      <c r="O17" s="29"/>
      <c r="P17" s="29"/>
      <c r="Q17" s="29"/>
      <c r="R17" s="30"/>
      <c r="S17" s="30"/>
      <c r="T17" s="31"/>
      <c r="U17" s="32"/>
      <c r="V17" s="32">
        <f>SUBTOTAL(9,V19:V45)</f>
        <v>34499412125</v>
      </c>
      <c r="W17" s="32"/>
      <c r="X17" s="29"/>
      <c r="Y17" s="498"/>
      <c r="Z17" s="28"/>
      <c r="AA17" s="29"/>
      <c r="AB17" s="29"/>
      <c r="AC17" s="29"/>
      <c r="AD17" s="29"/>
      <c r="AE17" s="29"/>
      <c r="AF17" s="29"/>
      <c r="AG17" s="32">
        <f>SUBTOTAL(9,AG19:AG45)</f>
        <v>13834102880</v>
      </c>
      <c r="AH17" s="32"/>
      <c r="AI17" s="32">
        <f>SUBTOTAL(9,AI19:AI45)</f>
        <v>13834102880</v>
      </c>
      <c r="AJ17" s="421">
        <f>(AI17/V17)*100</f>
        <v>40.099532217753698</v>
      </c>
      <c r="AK17" s="421">
        <f>BH17</f>
        <v>42.753338818668347</v>
      </c>
      <c r="AL17" s="32"/>
      <c r="AM17" s="35" t="s">
        <v>1866</v>
      </c>
      <c r="AN17" s="240"/>
      <c r="AO17" s="241">
        <f>SUBTOTAL(9,AO19:AO45)</f>
        <v>17</v>
      </c>
      <c r="AP17" s="240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35"/>
      <c r="BC17" s="241">
        <v>1</v>
      </c>
      <c r="BD17" s="241">
        <f t="shared" ref="BD17:BE17" si="1">SUBTOTAL(9,BD19:BD45)</f>
        <v>6</v>
      </c>
      <c r="BE17" s="241">
        <f t="shared" si="1"/>
        <v>17</v>
      </c>
      <c r="BG17" s="427">
        <f>SUBTOTAL(9,BG19:BG45)</f>
        <v>14749650556.25</v>
      </c>
      <c r="BH17" s="426">
        <f>(BG17/V17)*100</f>
        <v>42.753338818668347</v>
      </c>
    </row>
    <row r="18" spans="1:60" ht="60.75" customHeight="1" thickBot="1" x14ac:dyDescent="0.3">
      <c r="A18" s="36" t="s">
        <v>33</v>
      </c>
      <c r="B18" s="36" t="s">
        <v>34</v>
      </c>
      <c r="C18" s="37" t="s">
        <v>35</v>
      </c>
      <c r="D18" s="37" t="s">
        <v>37</v>
      </c>
      <c r="E18" s="37" t="s">
        <v>35</v>
      </c>
      <c r="F18" s="36"/>
      <c r="G18" s="36"/>
      <c r="H18" s="303"/>
      <c r="I18" s="38" t="s">
        <v>38</v>
      </c>
      <c r="J18" s="39"/>
      <c r="K18" s="39"/>
      <c r="L18" s="39"/>
      <c r="M18" s="39"/>
      <c r="N18" s="39"/>
      <c r="O18" s="40"/>
      <c r="P18" s="40"/>
      <c r="Q18" s="40"/>
      <c r="R18" s="41"/>
      <c r="S18" s="41"/>
      <c r="T18" s="42"/>
      <c r="U18" s="43"/>
      <c r="V18" s="43"/>
      <c r="W18" s="43"/>
      <c r="X18" s="46"/>
      <c r="Y18" s="499"/>
      <c r="Z18" s="39"/>
      <c r="AA18" s="40"/>
      <c r="AB18" s="40"/>
      <c r="AC18" s="40"/>
      <c r="AD18" s="40"/>
      <c r="AE18" s="40"/>
      <c r="AF18" s="40"/>
      <c r="AG18" s="43"/>
      <c r="AH18" s="43"/>
      <c r="AI18" s="43"/>
      <c r="AJ18" s="43"/>
      <c r="AK18" s="43"/>
      <c r="AL18" s="43"/>
      <c r="AM18" s="46" t="s">
        <v>110</v>
      </c>
      <c r="AN18" s="243"/>
      <c r="AO18" s="243"/>
      <c r="AP18" s="243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35"/>
      <c r="BC18" s="242"/>
      <c r="BD18" s="242">
        <v>1</v>
      </c>
      <c r="BE18" s="242"/>
      <c r="BG18" s="423"/>
      <c r="BH18" s="424"/>
    </row>
    <row r="19" spans="1:60" s="89" customFormat="1" ht="45.75" thickBot="1" x14ac:dyDescent="0.3">
      <c r="A19" s="288" t="s">
        <v>33</v>
      </c>
      <c r="B19" s="288" t="s">
        <v>34</v>
      </c>
      <c r="C19" s="288" t="s">
        <v>35</v>
      </c>
      <c r="D19" s="288" t="s">
        <v>37</v>
      </c>
      <c r="E19" s="288" t="s">
        <v>35</v>
      </c>
      <c r="F19" s="289" t="s">
        <v>39</v>
      </c>
      <c r="G19" s="312" t="s">
        <v>1877</v>
      </c>
      <c r="H19" s="304"/>
      <c r="I19" s="290"/>
      <c r="J19" s="82" t="s">
        <v>40</v>
      </c>
      <c r="K19" s="82"/>
      <c r="L19" s="82" t="s">
        <v>41</v>
      </c>
      <c r="M19" s="82"/>
      <c r="N19" s="82" t="str">
        <f>L19</f>
        <v>Jumlah laporan capaian kinerja dan iktisar realisasi kinerja SKPD</v>
      </c>
      <c r="O19" s="290"/>
      <c r="P19" s="290"/>
      <c r="Q19" s="290"/>
      <c r="R19" s="291" t="s">
        <v>42</v>
      </c>
      <c r="S19" s="291"/>
      <c r="T19" s="292" t="s">
        <v>43</v>
      </c>
      <c r="U19" s="57">
        <v>15000000</v>
      </c>
      <c r="V19" s="57">
        <v>15000000</v>
      </c>
      <c r="W19" s="57"/>
      <c r="X19" s="96" t="s">
        <v>1963</v>
      </c>
      <c r="Y19" s="489" t="s">
        <v>2028</v>
      </c>
      <c r="Z19" s="489" t="s">
        <v>1997</v>
      </c>
      <c r="AA19" s="290"/>
      <c r="AB19" s="290"/>
      <c r="AC19" s="290"/>
      <c r="AD19" s="290"/>
      <c r="AE19" s="290"/>
      <c r="AF19" s="290"/>
      <c r="AG19" s="57"/>
      <c r="AH19" s="517">
        <f>AI19-AG19</f>
        <v>0</v>
      </c>
      <c r="AI19" s="57"/>
      <c r="AJ19" s="313">
        <f>(AI19/V19)*100</f>
        <v>0</v>
      </c>
      <c r="AK19" s="510">
        <v>0.05</v>
      </c>
      <c r="AL19" s="57"/>
      <c r="AM19" s="257" t="s">
        <v>44</v>
      </c>
      <c r="AN19" s="257" t="s">
        <v>44</v>
      </c>
      <c r="AO19" s="257">
        <v>1</v>
      </c>
      <c r="AP19" s="257"/>
      <c r="AQ19" s="245"/>
      <c r="AR19" s="245"/>
      <c r="AS19" s="245"/>
      <c r="AT19" s="245"/>
      <c r="AU19" s="245"/>
      <c r="AV19" s="245"/>
      <c r="AW19" s="245"/>
      <c r="AX19" s="245"/>
      <c r="AY19" s="245"/>
      <c r="AZ19" s="245"/>
      <c r="BA19" s="245"/>
      <c r="BB19" s="251"/>
      <c r="BC19" s="293"/>
      <c r="BD19" s="252"/>
      <c r="BE19" s="293">
        <f>AO19</f>
        <v>1</v>
      </c>
      <c r="BG19" s="428">
        <f>V19*AK19</f>
        <v>750000</v>
      </c>
      <c r="BH19" s="429"/>
    </row>
    <row r="20" spans="1:60" ht="72" customHeight="1" thickBot="1" x14ac:dyDescent="0.3">
      <c r="A20" s="36" t="s">
        <v>33</v>
      </c>
      <c r="B20" s="36" t="s">
        <v>34</v>
      </c>
      <c r="C20" s="37" t="s">
        <v>45</v>
      </c>
      <c r="D20" s="37" t="s">
        <v>37</v>
      </c>
      <c r="E20" s="37" t="s">
        <v>45</v>
      </c>
      <c r="F20" s="36"/>
      <c r="G20" s="36"/>
      <c r="H20" s="303"/>
      <c r="I20" s="38" t="s">
        <v>46</v>
      </c>
      <c r="J20" s="39"/>
      <c r="K20" s="39"/>
      <c r="L20" s="39"/>
      <c r="M20" s="39"/>
      <c r="N20" s="39"/>
      <c r="O20" s="40"/>
      <c r="P20" s="40"/>
      <c r="Q20" s="40"/>
      <c r="R20" s="41"/>
      <c r="S20" s="41"/>
      <c r="T20" s="42"/>
      <c r="U20" s="43"/>
      <c r="V20" s="43"/>
      <c r="W20" s="43"/>
      <c r="X20" s="46"/>
      <c r="Y20" s="499"/>
      <c r="Z20" s="39"/>
      <c r="AA20" s="40"/>
      <c r="AB20" s="40"/>
      <c r="AC20" s="40"/>
      <c r="AD20" s="40"/>
      <c r="AE20" s="40"/>
      <c r="AF20" s="40"/>
      <c r="AG20" s="43"/>
      <c r="AH20" s="43"/>
      <c r="AI20" s="43"/>
      <c r="AJ20" s="43"/>
      <c r="AK20" s="43"/>
      <c r="AL20" s="43"/>
      <c r="AM20" s="46" t="s">
        <v>110</v>
      </c>
      <c r="AN20" s="243"/>
      <c r="AO20" s="243"/>
      <c r="AP20" s="243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35"/>
      <c r="BC20" s="242"/>
      <c r="BD20" s="242">
        <v>1</v>
      </c>
      <c r="BE20" s="242"/>
      <c r="BG20" s="423"/>
      <c r="BH20" s="424"/>
    </row>
    <row r="21" spans="1:60" s="89" customFormat="1" ht="45.75" thickBot="1" x14ac:dyDescent="0.3">
      <c r="A21" s="288" t="s">
        <v>33</v>
      </c>
      <c r="B21" s="288" t="s">
        <v>34</v>
      </c>
      <c r="C21" s="288" t="s">
        <v>45</v>
      </c>
      <c r="D21" s="288" t="s">
        <v>37</v>
      </c>
      <c r="E21" s="289" t="s">
        <v>45</v>
      </c>
      <c r="F21" s="289" t="s">
        <v>35</v>
      </c>
      <c r="G21" s="312" t="s">
        <v>1878</v>
      </c>
      <c r="H21" s="304"/>
      <c r="I21" s="290"/>
      <c r="J21" s="82" t="s">
        <v>47</v>
      </c>
      <c r="K21" s="82"/>
      <c r="L21" s="82" t="s">
        <v>48</v>
      </c>
      <c r="M21" s="82"/>
      <c r="N21" s="82" t="str">
        <f>L21</f>
        <v>Jumlah pembayaran gaji dan tunjangan ASN</v>
      </c>
      <c r="O21" s="290"/>
      <c r="P21" s="290"/>
      <c r="Q21" s="290"/>
      <c r="R21" s="291" t="s">
        <v>49</v>
      </c>
      <c r="S21" s="291"/>
      <c r="T21" s="292" t="s">
        <v>43</v>
      </c>
      <c r="U21" s="57">
        <v>29326470000</v>
      </c>
      <c r="V21" s="57">
        <v>29326470000</v>
      </c>
      <c r="W21" s="57"/>
      <c r="X21" s="96" t="s">
        <v>1964</v>
      </c>
      <c r="Y21" s="489" t="s">
        <v>2028</v>
      </c>
      <c r="Z21" s="489" t="s">
        <v>1998</v>
      </c>
      <c r="AA21" s="290"/>
      <c r="AB21" s="290"/>
      <c r="AC21" s="290"/>
      <c r="AD21" s="290"/>
      <c r="AE21" s="290"/>
      <c r="AF21" s="290"/>
      <c r="AG21" s="442">
        <v>11949696461</v>
      </c>
      <c r="AH21" s="517">
        <f t="shared" ref="AH21:AH22" si="2">AI21-AG21</f>
        <v>0</v>
      </c>
      <c r="AI21" s="442">
        <v>11949696461</v>
      </c>
      <c r="AJ21" s="313">
        <f>(AI21/V21)*100</f>
        <v>40.747135475220851</v>
      </c>
      <c r="AK21" s="510">
        <v>0.43</v>
      </c>
      <c r="AL21" s="57"/>
      <c r="AM21" s="257" t="s">
        <v>44</v>
      </c>
      <c r="AN21" s="257" t="s">
        <v>44</v>
      </c>
      <c r="AO21" s="257">
        <v>1</v>
      </c>
      <c r="AP21" s="257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51"/>
      <c r="BC21" s="252"/>
      <c r="BD21" s="252"/>
      <c r="BE21" s="293">
        <f t="shared" ref="BE21:BE22" si="3">AO21</f>
        <v>1</v>
      </c>
      <c r="BG21" s="428">
        <f t="shared" ref="BG21:BG22" si="4">V21*AK21</f>
        <v>12610382100</v>
      </c>
      <c r="BH21" s="426">
        <f>(BG21/V21)*100</f>
        <v>43</v>
      </c>
    </row>
    <row r="22" spans="1:60" s="89" customFormat="1" ht="45.75" thickBot="1" x14ac:dyDescent="0.3">
      <c r="A22" s="288" t="s">
        <v>33</v>
      </c>
      <c r="B22" s="288" t="s">
        <v>34</v>
      </c>
      <c r="C22" s="288" t="s">
        <v>45</v>
      </c>
      <c r="D22" s="288" t="s">
        <v>37</v>
      </c>
      <c r="E22" s="289" t="s">
        <v>45</v>
      </c>
      <c r="F22" s="289" t="s">
        <v>50</v>
      </c>
      <c r="G22" s="312" t="s">
        <v>1879</v>
      </c>
      <c r="H22" s="304"/>
      <c r="I22" s="290"/>
      <c r="J22" s="82" t="s">
        <v>51</v>
      </c>
      <c r="K22" s="82"/>
      <c r="L22" s="82" t="s">
        <v>52</v>
      </c>
      <c r="M22" s="82"/>
      <c r="N22" s="82" t="str">
        <f>L22</f>
        <v>Jumlah laporan keuangan bulanan, semesteran dan akhir tahun</v>
      </c>
      <c r="O22" s="290"/>
      <c r="P22" s="290"/>
      <c r="Q22" s="290"/>
      <c r="R22" s="291" t="s">
        <v>53</v>
      </c>
      <c r="S22" s="291"/>
      <c r="T22" s="292" t="s">
        <v>43</v>
      </c>
      <c r="U22" s="57">
        <v>10000000</v>
      </c>
      <c r="V22" s="57">
        <v>10000000</v>
      </c>
      <c r="W22" s="57"/>
      <c r="X22" s="96" t="s">
        <v>1963</v>
      </c>
      <c r="Y22" s="489" t="s">
        <v>2028</v>
      </c>
      <c r="Z22" s="489" t="s">
        <v>1998</v>
      </c>
      <c r="AA22" s="290"/>
      <c r="AB22" s="290"/>
      <c r="AC22" s="290"/>
      <c r="AD22" s="290"/>
      <c r="AE22" s="290"/>
      <c r="AF22" s="290"/>
      <c r="AG22" s="57"/>
      <c r="AH22" s="517">
        <f t="shared" si="2"/>
        <v>0</v>
      </c>
      <c r="AI22" s="57"/>
      <c r="AJ22" s="313">
        <f t="shared" ref="AJ22" si="5">(AI22/V22)*100</f>
        <v>0</v>
      </c>
      <c r="AK22" s="510">
        <v>0</v>
      </c>
      <c r="AL22" s="57"/>
      <c r="AM22" s="257" t="s">
        <v>44</v>
      </c>
      <c r="AN22" s="257" t="s">
        <v>44</v>
      </c>
      <c r="AO22" s="257">
        <v>1</v>
      </c>
      <c r="AP22" s="257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51"/>
      <c r="BC22" s="252"/>
      <c r="BD22" s="252"/>
      <c r="BE22" s="293">
        <f t="shared" si="3"/>
        <v>1</v>
      </c>
      <c r="BG22" s="428">
        <f t="shared" si="4"/>
        <v>0</v>
      </c>
      <c r="BH22" s="426">
        <f>(BG22/V22)*100</f>
        <v>0</v>
      </c>
    </row>
    <row r="23" spans="1:60" ht="81.75" customHeight="1" thickBot="1" x14ac:dyDescent="0.3">
      <c r="A23" s="36" t="s">
        <v>33</v>
      </c>
      <c r="B23" s="36" t="s">
        <v>34</v>
      </c>
      <c r="C23" s="37" t="s">
        <v>45</v>
      </c>
      <c r="D23" s="37" t="s">
        <v>37</v>
      </c>
      <c r="E23" s="37" t="s">
        <v>50</v>
      </c>
      <c r="F23" s="36"/>
      <c r="G23" s="36"/>
      <c r="H23" s="303"/>
      <c r="I23" s="38" t="s">
        <v>54</v>
      </c>
      <c r="J23" s="39"/>
      <c r="K23" s="39"/>
      <c r="L23" s="39"/>
      <c r="M23" s="39"/>
      <c r="N23" s="39"/>
      <c r="O23" s="40"/>
      <c r="P23" s="40"/>
      <c r="Q23" s="40"/>
      <c r="R23" s="41"/>
      <c r="S23" s="41"/>
      <c r="T23" s="42"/>
      <c r="U23" s="43"/>
      <c r="V23" s="43"/>
      <c r="W23" s="43"/>
      <c r="X23" s="46"/>
      <c r="Y23" s="499"/>
      <c r="Z23" s="39"/>
      <c r="AA23" s="40"/>
      <c r="AB23" s="40"/>
      <c r="AC23" s="40"/>
      <c r="AD23" s="40"/>
      <c r="AE23" s="40"/>
      <c r="AF23" s="40"/>
      <c r="AG23" s="43"/>
      <c r="AH23" s="43"/>
      <c r="AI23" s="43"/>
      <c r="AJ23" s="43"/>
      <c r="AK23" s="43"/>
      <c r="AL23" s="43"/>
      <c r="AM23" s="46" t="s">
        <v>110</v>
      </c>
      <c r="AN23" s="243"/>
      <c r="AO23" s="243"/>
      <c r="AP23" s="243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35"/>
      <c r="BC23" s="242"/>
      <c r="BD23" s="242">
        <v>1</v>
      </c>
      <c r="BE23" s="242"/>
      <c r="BG23" s="423"/>
      <c r="BH23" s="424"/>
    </row>
    <row r="24" spans="1:60" s="89" customFormat="1" ht="45.75" thickBot="1" x14ac:dyDescent="0.3">
      <c r="A24" s="288" t="s">
        <v>33</v>
      </c>
      <c r="B24" s="288" t="s">
        <v>34</v>
      </c>
      <c r="C24" s="288" t="s">
        <v>45</v>
      </c>
      <c r="D24" s="288" t="s">
        <v>37</v>
      </c>
      <c r="E24" s="288" t="s">
        <v>50</v>
      </c>
      <c r="F24" s="289" t="s">
        <v>55</v>
      </c>
      <c r="G24" s="312" t="s">
        <v>1880</v>
      </c>
      <c r="H24" s="304"/>
      <c r="I24" s="290"/>
      <c r="J24" s="82" t="s">
        <v>56</v>
      </c>
      <c r="K24" s="82"/>
      <c r="L24" s="82" t="s">
        <v>57</v>
      </c>
      <c r="M24" s="82"/>
      <c r="N24" s="82" t="str">
        <f>L24</f>
        <v>Terlaksananya Diklat Pendidikan dan Pelatihan Formal</v>
      </c>
      <c r="O24" s="290"/>
      <c r="P24" s="290"/>
      <c r="Q24" s="290"/>
      <c r="R24" s="291" t="s">
        <v>58</v>
      </c>
      <c r="S24" s="291"/>
      <c r="T24" s="292" t="s">
        <v>43</v>
      </c>
      <c r="U24" s="57">
        <v>50000000</v>
      </c>
      <c r="V24" s="57">
        <v>50000000</v>
      </c>
      <c r="W24" s="57"/>
      <c r="X24" s="96" t="s">
        <v>1965</v>
      </c>
      <c r="Y24" s="489" t="s">
        <v>2028</v>
      </c>
      <c r="Z24" s="489" t="s">
        <v>1998</v>
      </c>
      <c r="AA24" s="290"/>
      <c r="AB24" s="290"/>
      <c r="AC24" s="290"/>
      <c r="AD24" s="290"/>
      <c r="AE24" s="290"/>
      <c r="AF24" s="290"/>
      <c r="AG24" s="442">
        <v>2500000</v>
      </c>
      <c r="AH24" s="517">
        <f>AI24-AG24</f>
        <v>0</v>
      </c>
      <c r="AI24" s="442">
        <v>2500000</v>
      </c>
      <c r="AJ24" s="313">
        <f>(AI24/V24)*100</f>
        <v>5</v>
      </c>
      <c r="AK24" s="510">
        <v>0.1</v>
      </c>
      <c r="AL24" s="57"/>
      <c r="AM24" s="257" t="s">
        <v>44</v>
      </c>
      <c r="AN24" s="257" t="s">
        <v>44</v>
      </c>
      <c r="AO24" s="257">
        <v>1</v>
      </c>
      <c r="AP24" s="257"/>
      <c r="AQ24" s="245"/>
      <c r="AR24" s="245"/>
      <c r="AS24" s="245"/>
      <c r="AT24" s="245"/>
      <c r="AU24" s="245"/>
      <c r="AV24" s="245"/>
      <c r="AW24" s="245"/>
      <c r="AX24" s="245"/>
      <c r="AY24" s="245"/>
      <c r="AZ24" s="245"/>
      <c r="BA24" s="245"/>
      <c r="BB24" s="251"/>
      <c r="BC24" s="252"/>
      <c r="BD24" s="252"/>
      <c r="BE24" s="293">
        <f>AO24</f>
        <v>1</v>
      </c>
      <c r="BG24" s="428">
        <f>AI24</f>
        <v>2500000</v>
      </c>
      <c r="BH24" s="426">
        <f>(BG24/V24)*100</f>
        <v>5</v>
      </c>
    </row>
    <row r="25" spans="1:60" ht="47.25" customHeight="1" thickBot="1" x14ac:dyDescent="0.3">
      <c r="A25" s="36" t="s">
        <v>33</v>
      </c>
      <c r="B25" s="36" t="s">
        <v>34</v>
      </c>
      <c r="C25" s="37" t="s">
        <v>45</v>
      </c>
      <c r="D25" s="37" t="s">
        <v>37</v>
      </c>
      <c r="E25" s="37" t="s">
        <v>39</v>
      </c>
      <c r="F25" s="36"/>
      <c r="G25" s="36"/>
      <c r="H25" s="303"/>
      <c r="I25" s="38" t="s">
        <v>59</v>
      </c>
      <c r="J25" s="39"/>
      <c r="K25" s="39"/>
      <c r="L25" s="39"/>
      <c r="M25" s="39"/>
      <c r="N25" s="39"/>
      <c r="O25" s="40"/>
      <c r="P25" s="40"/>
      <c r="Q25" s="40"/>
      <c r="R25" s="41"/>
      <c r="S25" s="41"/>
      <c r="T25" s="42"/>
      <c r="U25" s="43"/>
      <c r="V25" s="43"/>
      <c r="W25" s="43"/>
      <c r="X25" s="46"/>
      <c r="Y25" s="499"/>
      <c r="Z25" s="39"/>
      <c r="AA25" s="40"/>
      <c r="AB25" s="40"/>
      <c r="AC25" s="40"/>
      <c r="AD25" s="40"/>
      <c r="AE25" s="40"/>
      <c r="AF25" s="40"/>
      <c r="AG25" s="43"/>
      <c r="AH25" s="43"/>
      <c r="AI25" s="43"/>
      <c r="AJ25" s="43"/>
      <c r="AK25" s="43"/>
      <c r="AL25" s="43"/>
      <c r="AM25" s="46" t="s">
        <v>110</v>
      </c>
      <c r="AN25" s="243"/>
      <c r="AO25" s="243"/>
      <c r="AP25" s="243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35"/>
      <c r="BC25" s="242"/>
      <c r="BD25" s="242">
        <v>1</v>
      </c>
      <c r="BE25" s="242"/>
      <c r="BG25" s="423"/>
      <c r="BH25" s="424"/>
    </row>
    <row r="26" spans="1:60" s="89" customFormat="1" ht="45.75" thickBot="1" x14ac:dyDescent="0.3">
      <c r="A26" s="288" t="s">
        <v>33</v>
      </c>
      <c r="B26" s="288" t="s">
        <v>34</v>
      </c>
      <c r="C26" s="288" t="s">
        <v>45</v>
      </c>
      <c r="D26" s="288" t="s">
        <v>37</v>
      </c>
      <c r="E26" s="288" t="s">
        <v>39</v>
      </c>
      <c r="F26" s="288">
        <v>1</v>
      </c>
      <c r="G26" s="312" t="s">
        <v>1881</v>
      </c>
      <c r="H26" s="304"/>
      <c r="I26" s="290"/>
      <c r="J26" s="82" t="s">
        <v>60</v>
      </c>
      <c r="K26" s="82"/>
      <c r="L26" s="82"/>
      <c r="M26" s="82"/>
      <c r="N26" s="82"/>
      <c r="O26" s="290"/>
      <c r="P26" s="290"/>
      <c r="Q26" s="290"/>
      <c r="R26" s="291"/>
      <c r="S26" s="291"/>
      <c r="T26" s="292" t="s">
        <v>43</v>
      </c>
      <c r="U26" s="57">
        <v>20000000</v>
      </c>
      <c r="V26" s="57">
        <v>20000000</v>
      </c>
      <c r="W26" s="57"/>
      <c r="X26" s="96" t="s">
        <v>1965</v>
      </c>
      <c r="Y26" s="489"/>
      <c r="Z26" s="489" t="s">
        <v>1998</v>
      </c>
      <c r="AA26" s="290"/>
      <c r="AB26" s="290"/>
      <c r="AC26" s="290"/>
      <c r="AD26" s="290"/>
      <c r="AE26" s="290"/>
      <c r="AF26" s="290"/>
      <c r="AG26" s="442">
        <v>9997000</v>
      </c>
      <c r="AH26" s="517">
        <f t="shared" ref="AH26:AH27" si="6">AI26-AG26</f>
        <v>0</v>
      </c>
      <c r="AI26" s="442">
        <v>9997000</v>
      </c>
      <c r="AJ26" s="313">
        <f t="shared" ref="AJ26:AJ27" si="7">(AI26/V26)*100</f>
        <v>49.984999999999999</v>
      </c>
      <c r="AK26" s="510">
        <v>0.6</v>
      </c>
      <c r="AL26" s="57"/>
      <c r="AM26" s="257" t="s">
        <v>44</v>
      </c>
      <c r="AN26" s="257" t="s">
        <v>44</v>
      </c>
      <c r="AO26" s="257">
        <v>1</v>
      </c>
      <c r="AP26" s="257"/>
      <c r="AQ26" s="245"/>
      <c r="AR26" s="245"/>
      <c r="AS26" s="245"/>
      <c r="AT26" s="245"/>
      <c r="AU26" s="245"/>
      <c r="AV26" s="245"/>
      <c r="AW26" s="245"/>
      <c r="AX26" s="245"/>
      <c r="AY26" s="245"/>
      <c r="AZ26" s="245"/>
      <c r="BA26" s="245"/>
      <c r="BB26" s="251"/>
      <c r="BC26" s="252"/>
      <c r="BD26" s="252"/>
      <c r="BE26" s="293">
        <f t="shared" ref="BE26:BE27" si="8">AO26</f>
        <v>1</v>
      </c>
      <c r="BG26" s="428">
        <f t="shared" ref="BG26:BG34" si="9">V26*AK26</f>
        <v>12000000</v>
      </c>
      <c r="BH26" s="426">
        <f t="shared" ref="BH26:BH27" si="10">(BG26/V26)*100</f>
        <v>60</v>
      </c>
    </row>
    <row r="27" spans="1:60" s="89" customFormat="1" ht="45.75" thickBot="1" x14ac:dyDescent="0.3">
      <c r="A27" s="288" t="s">
        <v>33</v>
      </c>
      <c r="B27" s="288" t="s">
        <v>34</v>
      </c>
      <c r="C27" s="288" t="s">
        <v>45</v>
      </c>
      <c r="D27" s="288" t="s">
        <v>37</v>
      </c>
      <c r="E27" s="288" t="s">
        <v>39</v>
      </c>
      <c r="F27" s="288">
        <v>4</v>
      </c>
      <c r="G27" s="312" t="s">
        <v>1882</v>
      </c>
      <c r="H27" s="304"/>
      <c r="I27" s="290"/>
      <c r="J27" s="82" t="s">
        <v>61</v>
      </c>
      <c r="K27" s="82"/>
      <c r="L27" s="82" t="s">
        <v>62</v>
      </c>
      <c r="M27" s="82"/>
      <c r="N27" s="82" t="str">
        <f t="shared" ref="N27:N34" si="11">L27</f>
        <v>Jumlah Alat tulis Kantor dan Bahan Komputer</v>
      </c>
      <c r="O27" s="290"/>
      <c r="P27" s="290"/>
      <c r="Q27" s="290"/>
      <c r="R27" s="291" t="s">
        <v>63</v>
      </c>
      <c r="S27" s="291"/>
      <c r="T27" s="292" t="s">
        <v>43</v>
      </c>
      <c r="U27" s="57">
        <v>340000000</v>
      </c>
      <c r="V27" s="57">
        <v>423890000</v>
      </c>
      <c r="W27" s="57"/>
      <c r="X27" s="96" t="s">
        <v>1963</v>
      </c>
      <c r="Y27" s="489" t="s">
        <v>2028</v>
      </c>
      <c r="Z27" s="489" t="s">
        <v>1998</v>
      </c>
      <c r="AA27" s="290"/>
      <c r="AB27" s="290"/>
      <c r="AC27" s="290"/>
      <c r="AD27" s="290"/>
      <c r="AE27" s="290"/>
      <c r="AF27" s="290"/>
      <c r="AG27" s="442">
        <v>304912753</v>
      </c>
      <c r="AH27" s="517">
        <f t="shared" si="6"/>
        <v>0</v>
      </c>
      <c r="AI27" s="442">
        <v>304912753</v>
      </c>
      <c r="AJ27" s="313">
        <f t="shared" si="7"/>
        <v>71.932046757413488</v>
      </c>
      <c r="AK27" s="510">
        <v>0.75</v>
      </c>
      <c r="AL27" s="57">
        <v>83890000</v>
      </c>
      <c r="AM27" s="257" t="s">
        <v>44</v>
      </c>
      <c r="AN27" s="257" t="s">
        <v>44</v>
      </c>
      <c r="AO27" s="257">
        <v>1</v>
      </c>
      <c r="AP27" s="257"/>
      <c r="AQ27" s="245"/>
      <c r="AR27" s="245"/>
      <c r="AS27" s="245"/>
      <c r="AT27" s="245"/>
      <c r="AU27" s="245"/>
      <c r="AV27" s="245"/>
      <c r="AW27" s="245"/>
      <c r="AX27" s="245"/>
      <c r="AY27" s="245"/>
      <c r="AZ27" s="245"/>
      <c r="BA27" s="245"/>
      <c r="BB27" s="251"/>
      <c r="BC27" s="252"/>
      <c r="BD27" s="252"/>
      <c r="BE27" s="293">
        <f t="shared" si="8"/>
        <v>1</v>
      </c>
      <c r="BG27" s="428">
        <f t="shared" si="9"/>
        <v>317917500</v>
      </c>
      <c r="BH27" s="426">
        <f t="shared" si="10"/>
        <v>75</v>
      </c>
    </row>
    <row r="28" spans="1:60" s="89" customFormat="1" ht="43.5" thickBot="1" x14ac:dyDescent="0.3">
      <c r="A28" s="288"/>
      <c r="B28" s="288"/>
      <c r="C28" s="288"/>
      <c r="D28" s="288"/>
      <c r="E28" s="288"/>
      <c r="F28" s="288"/>
      <c r="G28" s="288"/>
      <c r="H28" s="304"/>
      <c r="I28" s="290"/>
      <c r="J28" s="82"/>
      <c r="K28" s="82"/>
      <c r="L28" s="82" t="s">
        <v>64</v>
      </c>
      <c r="M28" s="82"/>
      <c r="N28" s="82" t="str">
        <f t="shared" si="11"/>
        <v>Jumlah Bahan dan Alat Pembersih</v>
      </c>
      <c r="O28" s="290"/>
      <c r="P28" s="290"/>
      <c r="Q28" s="290"/>
      <c r="R28" s="291" t="s">
        <v>65</v>
      </c>
      <c r="S28" s="291"/>
      <c r="T28" s="292" t="s">
        <v>66</v>
      </c>
      <c r="U28" s="57"/>
      <c r="V28" s="57"/>
      <c r="W28" s="57"/>
      <c r="X28" s="96"/>
      <c r="Y28" s="494"/>
      <c r="Z28" s="494"/>
      <c r="AA28" s="290"/>
      <c r="AB28" s="290"/>
      <c r="AC28" s="290"/>
      <c r="AD28" s="290"/>
      <c r="AE28" s="290"/>
      <c r="AF28" s="290"/>
      <c r="AG28" s="57"/>
      <c r="AH28" s="57"/>
      <c r="AI28" s="57"/>
      <c r="AJ28" s="313"/>
      <c r="AK28" s="301"/>
      <c r="AL28" s="57"/>
      <c r="AM28" s="96"/>
      <c r="AN28" s="257"/>
      <c r="AO28" s="257"/>
      <c r="AP28" s="257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51"/>
      <c r="BC28" s="252"/>
      <c r="BD28" s="252"/>
      <c r="BE28" s="252"/>
      <c r="BG28" s="428">
        <f t="shared" si="9"/>
        <v>0</v>
      </c>
      <c r="BH28" s="429"/>
    </row>
    <row r="29" spans="1:60" s="89" customFormat="1" ht="43.5" thickBot="1" x14ac:dyDescent="0.3">
      <c r="A29" s="288"/>
      <c r="B29" s="288"/>
      <c r="C29" s="288"/>
      <c r="D29" s="288"/>
      <c r="E29" s="288"/>
      <c r="F29" s="288"/>
      <c r="G29" s="288"/>
      <c r="H29" s="304"/>
      <c r="I29" s="290"/>
      <c r="J29" s="82"/>
      <c r="K29" s="82"/>
      <c r="L29" s="82" t="s">
        <v>67</v>
      </c>
      <c r="M29" s="82"/>
      <c r="N29" s="82" t="str">
        <f t="shared" si="11"/>
        <v>Jumlah Makanan dan Minuman Harian pegawa dan Tamu yang disediakan</v>
      </c>
      <c r="O29" s="290"/>
      <c r="P29" s="290"/>
      <c r="Q29" s="290"/>
      <c r="R29" s="291" t="s">
        <v>68</v>
      </c>
      <c r="S29" s="291"/>
      <c r="T29" s="292" t="s">
        <v>66</v>
      </c>
      <c r="U29" s="57"/>
      <c r="V29" s="57"/>
      <c r="W29" s="57"/>
      <c r="X29" s="96"/>
      <c r="Y29" s="494"/>
      <c r="Z29" s="494"/>
      <c r="AA29" s="290"/>
      <c r="AB29" s="290"/>
      <c r="AC29" s="290"/>
      <c r="AD29" s="290"/>
      <c r="AE29" s="290"/>
      <c r="AF29" s="290"/>
      <c r="AG29" s="57"/>
      <c r="AH29" s="57"/>
      <c r="AI29" s="57"/>
      <c r="AJ29" s="313"/>
      <c r="AK29" s="301"/>
      <c r="AL29" s="57"/>
      <c r="AM29" s="96"/>
      <c r="AN29" s="257"/>
      <c r="AO29" s="257"/>
      <c r="AP29" s="257"/>
      <c r="AQ29" s="245"/>
      <c r="AR29" s="245"/>
      <c r="AS29" s="245"/>
      <c r="AT29" s="245"/>
      <c r="AU29" s="245"/>
      <c r="AV29" s="245"/>
      <c r="AW29" s="245"/>
      <c r="AX29" s="245"/>
      <c r="AY29" s="245"/>
      <c r="AZ29" s="245"/>
      <c r="BA29" s="245"/>
      <c r="BB29" s="251"/>
      <c r="BC29" s="252"/>
      <c r="BD29" s="252"/>
      <c r="BE29" s="252"/>
      <c r="BG29" s="428">
        <f t="shared" si="9"/>
        <v>0</v>
      </c>
      <c r="BH29" s="429"/>
    </row>
    <row r="30" spans="1:60" s="89" customFormat="1" ht="45.75" thickBot="1" x14ac:dyDescent="0.3">
      <c r="A30" s="288" t="s">
        <v>33</v>
      </c>
      <c r="B30" s="288" t="s">
        <v>34</v>
      </c>
      <c r="C30" s="288" t="s">
        <v>45</v>
      </c>
      <c r="D30" s="288" t="s">
        <v>37</v>
      </c>
      <c r="E30" s="288" t="s">
        <v>39</v>
      </c>
      <c r="F30" s="288">
        <v>5</v>
      </c>
      <c r="G30" s="312" t="s">
        <v>1883</v>
      </c>
      <c r="H30" s="304"/>
      <c r="I30" s="290"/>
      <c r="J30" s="82" t="s">
        <v>69</v>
      </c>
      <c r="K30" s="82"/>
      <c r="L30" s="82" t="s">
        <v>70</v>
      </c>
      <c r="M30" s="82"/>
      <c r="N30" s="82" t="str">
        <f t="shared" si="11"/>
        <v>Jumlah Barang Cetakan</v>
      </c>
      <c r="O30" s="290"/>
      <c r="P30" s="290"/>
      <c r="Q30" s="290"/>
      <c r="R30" s="291" t="s">
        <v>71</v>
      </c>
      <c r="S30" s="291"/>
      <c r="T30" s="292" t="s">
        <v>43</v>
      </c>
      <c r="U30" s="57">
        <v>190000000</v>
      </c>
      <c r="V30" s="57">
        <v>106110000</v>
      </c>
      <c r="W30" s="57"/>
      <c r="X30" s="96" t="s">
        <v>1963</v>
      </c>
      <c r="Y30" s="489" t="s">
        <v>2028</v>
      </c>
      <c r="Z30" s="489" t="s">
        <v>1998</v>
      </c>
      <c r="AA30" s="290"/>
      <c r="AB30" s="290"/>
      <c r="AC30" s="290"/>
      <c r="AD30" s="290"/>
      <c r="AE30" s="290"/>
      <c r="AF30" s="290"/>
      <c r="AG30" s="442">
        <v>74184100</v>
      </c>
      <c r="AH30" s="517">
        <f>AI30-AG30</f>
        <v>0</v>
      </c>
      <c r="AI30" s="442">
        <v>74184100</v>
      </c>
      <c r="AJ30" s="313">
        <f>(AI30/V30)*100</f>
        <v>69.912449345019326</v>
      </c>
      <c r="AK30" s="510">
        <v>0.7</v>
      </c>
      <c r="AL30" s="57">
        <v>-83890000</v>
      </c>
      <c r="AM30" s="257" t="s">
        <v>44</v>
      </c>
      <c r="AN30" s="257" t="s">
        <v>44</v>
      </c>
      <c r="AO30" s="257">
        <v>1</v>
      </c>
      <c r="AP30" s="257"/>
      <c r="AQ30" s="245"/>
      <c r="AR30" s="245"/>
      <c r="AS30" s="245"/>
      <c r="AT30" s="245"/>
      <c r="AU30" s="245"/>
      <c r="AV30" s="245"/>
      <c r="AW30" s="245"/>
      <c r="AX30" s="245"/>
      <c r="AY30" s="245"/>
      <c r="AZ30" s="245"/>
      <c r="BA30" s="245"/>
      <c r="BB30" s="251"/>
      <c r="BC30" s="252"/>
      <c r="BD30" s="252"/>
      <c r="BE30" s="293">
        <f t="shared" ref="BE30:BE39" si="12">AO30</f>
        <v>1</v>
      </c>
      <c r="BG30" s="428">
        <f t="shared" si="9"/>
        <v>74277000</v>
      </c>
      <c r="BH30" s="426">
        <f>(BG30/V30)*100</f>
        <v>70</v>
      </c>
    </row>
    <row r="31" spans="1:60" s="89" customFormat="1" ht="43.5" thickBot="1" x14ac:dyDescent="0.3">
      <c r="A31" s="288"/>
      <c r="B31" s="288"/>
      <c r="C31" s="288"/>
      <c r="D31" s="288"/>
      <c r="E31" s="288"/>
      <c r="F31" s="288"/>
      <c r="G31" s="288"/>
      <c r="H31" s="304"/>
      <c r="I31" s="290"/>
      <c r="J31" s="82"/>
      <c r="K31" s="82"/>
      <c r="L31" s="82" t="s">
        <v>72</v>
      </c>
      <c r="M31" s="82"/>
      <c r="N31" s="82" t="str">
        <f t="shared" si="11"/>
        <v>Jumlah Penggandan</v>
      </c>
      <c r="O31" s="290"/>
      <c r="P31" s="290"/>
      <c r="Q31" s="290"/>
      <c r="R31" s="291" t="s">
        <v>73</v>
      </c>
      <c r="S31" s="291"/>
      <c r="T31" s="292" t="s">
        <v>66</v>
      </c>
      <c r="U31" s="57"/>
      <c r="V31" s="57"/>
      <c r="W31" s="57"/>
      <c r="X31" s="96"/>
      <c r="Y31" s="489"/>
      <c r="Z31" s="489"/>
      <c r="AA31" s="290"/>
      <c r="AB31" s="290"/>
      <c r="AC31" s="290"/>
      <c r="AD31" s="290"/>
      <c r="AE31" s="290"/>
      <c r="AF31" s="290"/>
      <c r="AG31" s="57"/>
      <c r="AH31" s="57"/>
      <c r="AI31" s="57"/>
      <c r="AJ31" s="313"/>
      <c r="AK31" s="301"/>
      <c r="AL31" s="57"/>
      <c r="AM31" s="96"/>
      <c r="AN31" s="257"/>
      <c r="AO31" s="257"/>
      <c r="AP31" s="257"/>
      <c r="AQ31" s="245"/>
      <c r="AR31" s="245"/>
      <c r="AS31" s="245"/>
      <c r="AT31" s="245"/>
      <c r="AU31" s="245"/>
      <c r="AV31" s="245"/>
      <c r="AW31" s="245"/>
      <c r="AX31" s="245"/>
      <c r="AY31" s="245"/>
      <c r="AZ31" s="245"/>
      <c r="BA31" s="245"/>
      <c r="BB31" s="251"/>
      <c r="BC31" s="252"/>
      <c r="BD31" s="252"/>
      <c r="BE31" s="252"/>
      <c r="BG31" s="428">
        <f t="shared" si="9"/>
        <v>0</v>
      </c>
      <c r="BH31" s="429"/>
    </row>
    <row r="32" spans="1:60" s="89" customFormat="1" ht="45.75" thickBot="1" x14ac:dyDescent="0.3">
      <c r="A32" s="288" t="s">
        <v>33</v>
      </c>
      <c r="B32" s="288" t="s">
        <v>34</v>
      </c>
      <c r="C32" s="288" t="s">
        <v>45</v>
      </c>
      <c r="D32" s="288" t="s">
        <v>37</v>
      </c>
      <c r="E32" s="288" t="s">
        <v>39</v>
      </c>
      <c r="F32" s="288">
        <v>6</v>
      </c>
      <c r="G32" s="312" t="s">
        <v>1884</v>
      </c>
      <c r="H32" s="304"/>
      <c r="I32" s="290"/>
      <c r="J32" s="82" t="s">
        <v>74</v>
      </c>
      <c r="K32" s="82"/>
      <c r="L32" s="82" t="s">
        <v>75</v>
      </c>
      <c r="M32" s="82"/>
      <c r="N32" s="82" t="str">
        <f t="shared" si="11"/>
        <v>Jumlah bahan bacaan dan peraturan perundang-undangan</v>
      </c>
      <c r="O32" s="290"/>
      <c r="P32" s="290"/>
      <c r="Q32" s="290"/>
      <c r="R32" s="291" t="s">
        <v>76</v>
      </c>
      <c r="S32" s="291"/>
      <c r="T32" s="292" t="s">
        <v>43</v>
      </c>
      <c r="U32" s="57">
        <v>50000000</v>
      </c>
      <c r="V32" s="57">
        <v>25000000</v>
      </c>
      <c r="W32" s="57"/>
      <c r="X32" s="96" t="s">
        <v>1965</v>
      </c>
      <c r="Y32" s="489" t="s">
        <v>2028</v>
      </c>
      <c r="Z32" s="489" t="s">
        <v>1998</v>
      </c>
      <c r="AA32" s="290"/>
      <c r="AB32" s="290"/>
      <c r="AC32" s="290"/>
      <c r="AD32" s="290"/>
      <c r="AE32" s="290"/>
      <c r="AF32" s="290"/>
      <c r="AG32" s="442">
        <v>10000000</v>
      </c>
      <c r="AH32" s="517">
        <f t="shared" ref="AH32:AH34" si="13">AI32-AG32</f>
        <v>0</v>
      </c>
      <c r="AI32" s="442">
        <v>10000000</v>
      </c>
      <c r="AJ32" s="313">
        <f t="shared" ref="AJ32:AJ34" si="14">(AI32/V32)*100</f>
        <v>40</v>
      </c>
      <c r="AK32" s="510">
        <v>0.3</v>
      </c>
      <c r="AL32" s="57">
        <v>-25000000</v>
      </c>
      <c r="AM32" s="257" t="s">
        <v>44</v>
      </c>
      <c r="AN32" s="257" t="s">
        <v>44</v>
      </c>
      <c r="AO32" s="257">
        <v>1</v>
      </c>
      <c r="AP32" s="257"/>
      <c r="AQ32" s="245"/>
      <c r="AR32" s="245"/>
      <c r="AS32" s="245"/>
      <c r="AT32" s="245"/>
      <c r="AU32" s="245"/>
      <c r="AV32" s="245"/>
      <c r="AW32" s="245"/>
      <c r="AX32" s="245"/>
      <c r="AY32" s="245"/>
      <c r="AZ32" s="245"/>
      <c r="BA32" s="245"/>
      <c r="BB32" s="251"/>
      <c r="BC32" s="252"/>
      <c r="BD32" s="252"/>
      <c r="BE32" s="293">
        <f t="shared" si="12"/>
        <v>1</v>
      </c>
      <c r="BG32" s="428">
        <f t="shared" si="9"/>
        <v>7500000</v>
      </c>
      <c r="BH32" s="426">
        <f t="shared" ref="BH32:BH34" si="15">(BG32/V32)*100</f>
        <v>30</v>
      </c>
    </row>
    <row r="33" spans="1:60" s="89" customFormat="1" ht="45.75" thickBot="1" x14ac:dyDescent="0.3">
      <c r="A33" s="288" t="s">
        <v>33</v>
      </c>
      <c r="B33" s="288" t="s">
        <v>34</v>
      </c>
      <c r="C33" s="288" t="s">
        <v>45</v>
      </c>
      <c r="D33" s="288" t="s">
        <v>37</v>
      </c>
      <c r="E33" s="288" t="s">
        <v>39</v>
      </c>
      <c r="F33" s="288">
        <v>9</v>
      </c>
      <c r="G33" s="312" t="s">
        <v>1885</v>
      </c>
      <c r="H33" s="304"/>
      <c r="I33" s="290"/>
      <c r="J33" s="82" t="s">
        <v>77</v>
      </c>
      <c r="K33" s="82"/>
      <c r="L33" s="82" t="s">
        <v>78</v>
      </c>
      <c r="M33" s="82"/>
      <c r="N33" s="82" t="str">
        <f t="shared" si="11"/>
        <v>Jumlah frekuensi rapat-rapat koordinasi dan konsultasi ke luar daerah</v>
      </c>
      <c r="O33" s="290"/>
      <c r="P33" s="290"/>
      <c r="Q33" s="290"/>
      <c r="R33" s="291" t="s">
        <v>79</v>
      </c>
      <c r="S33" s="291"/>
      <c r="T33" s="292" t="s">
        <v>43</v>
      </c>
      <c r="U33" s="57">
        <v>125000000</v>
      </c>
      <c r="V33" s="57">
        <v>100000000</v>
      </c>
      <c r="W33" s="57"/>
      <c r="X33" s="96" t="s">
        <v>1965</v>
      </c>
      <c r="Y33" s="489" t="s">
        <v>2028</v>
      </c>
      <c r="Z33" s="489" t="s">
        <v>1998</v>
      </c>
      <c r="AA33" s="290"/>
      <c r="AB33" s="290"/>
      <c r="AC33" s="290"/>
      <c r="AD33" s="290"/>
      <c r="AE33" s="290"/>
      <c r="AF33" s="290"/>
      <c r="AG33" s="442">
        <v>15987006</v>
      </c>
      <c r="AH33" s="517">
        <f t="shared" si="13"/>
        <v>0</v>
      </c>
      <c r="AI33" s="442">
        <v>15987006</v>
      </c>
      <c r="AJ33" s="313">
        <f t="shared" si="14"/>
        <v>15.987006000000001</v>
      </c>
      <c r="AK33" s="510">
        <v>0.2</v>
      </c>
      <c r="AL33" s="57">
        <v>-25000000</v>
      </c>
      <c r="AM33" s="257" t="s">
        <v>44</v>
      </c>
      <c r="AN33" s="257" t="s">
        <v>44</v>
      </c>
      <c r="AO33" s="257">
        <v>1</v>
      </c>
      <c r="AP33" s="257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51"/>
      <c r="BC33" s="252"/>
      <c r="BD33" s="252"/>
      <c r="BE33" s="293">
        <f t="shared" si="12"/>
        <v>1</v>
      </c>
      <c r="BG33" s="428">
        <f t="shared" si="9"/>
        <v>20000000</v>
      </c>
      <c r="BH33" s="426">
        <f t="shared" si="15"/>
        <v>20</v>
      </c>
    </row>
    <row r="34" spans="1:60" s="89" customFormat="1" ht="45.75" thickBot="1" x14ac:dyDescent="0.3">
      <c r="A34" s="288" t="s">
        <v>33</v>
      </c>
      <c r="B34" s="288" t="s">
        <v>34</v>
      </c>
      <c r="C34" s="288" t="s">
        <v>45</v>
      </c>
      <c r="D34" s="288" t="s">
        <v>37</v>
      </c>
      <c r="E34" s="288" t="s">
        <v>39</v>
      </c>
      <c r="F34" s="288">
        <v>10</v>
      </c>
      <c r="G34" s="312" t="s">
        <v>1886</v>
      </c>
      <c r="H34" s="304"/>
      <c r="I34" s="290"/>
      <c r="J34" s="82" t="s">
        <v>80</v>
      </c>
      <c r="K34" s="82"/>
      <c r="L34" s="82" t="s">
        <v>81</v>
      </c>
      <c r="M34" s="82"/>
      <c r="N34" s="82" t="str">
        <f t="shared" si="11"/>
        <v>Jumlah bahan arsip yang ditata/dikelola</v>
      </c>
      <c r="O34" s="290"/>
      <c r="P34" s="290"/>
      <c r="Q34" s="290"/>
      <c r="R34" s="291" t="s">
        <v>82</v>
      </c>
      <c r="S34" s="291"/>
      <c r="T34" s="292" t="s">
        <v>43</v>
      </c>
      <c r="U34" s="57">
        <v>30000000</v>
      </c>
      <c r="V34" s="57">
        <v>30000000</v>
      </c>
      <c r="W34" s="57"/>
      <c r="X34" s="96" t="s">
        <v>1965</v>
      </c>
      <c r="Y34" s="489" t="s">
        <v>2028</v>
      </c>
      <c r="Z34" s="489" t="s">
        <v>1997</v>
      </c>
      <c r="AA34" s="290"/>
      <c r="AB34" s="290"/>
      <c r="AC34" s="290"/>
      <c r="AD34" s="290"/>
      <c r="AE34" s="290"/>
      <c r="AF34" s="290"/>
      <c r="AG34" s="57"/>
      <c r="AH34" s="517">
        <f t="shared" si="13"/>
        <v>0</v>
      </c>
      <c r="AI34" s="57"/>
      <c r="AJ34" s="313">
        <f t="shared" si="14"/>
        <v>0</v>
      </c>
      <c r="AK34" s="510">
        <v>0.05</v>
      </c>
      <c r="AL34" s="57"/>
      <c r="AM34" s="257" t="s">
        <v>44</v>
      </c>
      <c r="AN34" s="257" t="s">
        <v>44</v>
      </c>
      <c r="AO34" s="257">
        <v>1</v>
      </c>
      <c r="AP34" s="257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  <c r="BA34" s="245"/>
      <c r="BB34" s="251"/>
      <c r="BC34" s="252"/>
      <c r="BD34" s="252"/>
      <c r="BE34" s="293">
        <f t="shared" si="12"/>
        <v>1</v>
      </c>
      <c r="BG34" s="428">
        <f t="shared" si="9"/>
        <v>1500000</v>
      </c>
      <c r="BH34" s="426">
        <f t="shared" si="15"/>
        <v>5</v>
      </c>
    </row>
    <row r="35" spans="1:60" ht="62.25" customHeight="1" thickBot="1" x14ac:dyDescent="0.3">
      <c r="A35" s="36" t="s">
        <v>33</v>
      </c>
      <c r="B35" s="36" t="s">
        <v>34</v>
      </c>
      <c r="C35" s="37" t="s">
        <v>45</v>
      </c>
      <c r="D35" s="37" t="s">
        <v>37</v>
      </c>
      <c r="E35" s="37" t="s">
        <v>83</v>
      </c>
      <c r="F35" s="36"/>
      <c r="G35" s="36"/>
      <c r="H35" s="303"/>
      <c r="I35" s="38" t="s">
        <v>84</v>
      </c>
      <c r="J35" s="39"/>
      <c r="K35" s="39"/>
      <c r="L35" s="39"/>
      <c r="M35" s="39"/>
      <c r="N35" s="39"/>
      <c r="O35" s="40"/>
      <c r="P35" s="40"/>
      <c r="Q35" s="40"/>
      <c r="R35" s="41"/>
      <c r="S35" s="41"/>
      <c r="T35" s="42"/>
      <c r="U35" s="43"/>
      <c r="V35" s="43"/>
      <c r="W35" s="43"/>
      <c r="X35" s="46"/>
      <c r="Y35" s="499"/>
      <c r="Z35" s="39"/>
      <c r="AA35" s="40"/>
      <c r="AB35" s="40"/>
      <c r="AC35" s="40"/>
      <c r="AD35" s="40"/>
      <c r="AE35" s="40"/>
      <c r="AF35" s="40"/>
      <c r="AG35" s="43"/>
      <c r="AH35" s="43"/>
      <c r="AI35" s="43"/>
      <c r="AJ35" s="43"/>
      <c r="AK35" s="43"/>
      <c r="AL35" s="43"/>
      <c r="AM35" s="46" t="s">
        <v>110</v>
      </c>
      <c r="AN35" s="243"/>
      <c r="AO35" s="243"/>
      <c r="AP35" s="243"/>
      <c r="AQ35" s="244"/>
      <c r="AR35" s="244"/>
      <c r="AS35" s="244"/>
      <c r="AT35" s="244"/>
      <c r="AU35" s="244"/>
      <c r="AV35" s="244"/>
      <c r="AW35" s="244"/>
      <c r="AX35" s="244"/>
      <c r="AY35" s="244"/>
      <c r="AZ35" s="245"/>
      <c r="BA35" s="245"/>
      <c r="BB35" s="235"/>
      <c r="BC35" s="242"/>
      <c r="BD35" s="242">
        <v>1</v>
      </c>
      <c r="BE35" s="242"/>
      <c r="BG35" s="423"/>
      <c r="BH35" s="424"/>
    </row>
    <row r="36" spans="1:60" s="89" customFormat="1" ht="45.75" thickBot="1" x14ac:dyDescent="0.3">
      <c r="A36" s="294" t="s">
        <v>33</v>
      </c>
      <c r="B36" s="294" t="s">
        <v>34</v>
      </c>
      <c r="C36" s="294" t="s">
        <v>45</v>
      </c>
      <c r="D36" s="294" t="s">
        <v>37</v>
      </c>
      <c r="E36" s="294" t="s">
        <v>83</v>
      </c>
      <c r="F36" s="295" t="s">
        <v>39</v>
      </c>
      <c r="G36" s="312" t="s">
        <v>1887</v>
      </c>
      <c r="H36" s="305"/>
      <c r="I36" s="296"/>
      <c r="J36" s="297" t="s">
        <v>85</v>
      </c>
      <c r="K36" s="297"/>
      <c r="L36" s="297" t="s">
        <v>86</v>
      </c>
      <c r="M36" s="297"/>
      <c r="N36" s="297" t="str">
        <f>L36</f>
        <v>Jumlah Peralatan</v>
      </c>
      <c r="O36" s="298"/>
      <c r="P36" s="298"/>
      <c r="Q36" s="298"/>
      <c r="R36" s="299"/>
      <c r="S36" s="299"/>
      <c r="T36" s="292" t="s">
        <v>43</v>
      </c>
      <c r="U36" s="87">
        <v>150000000</v>
      </c>
      <c r="V36" s="57">
        <v>50000000</v>
      </c>
      <c r="W36" s="57"/>
      <c r="X36" s="96" t="s">
        <v>1964</v>
      </c>
      <c r="Y36" s="489" t="s">
        <v>2028</v>
      </c>
      <c r="Z36" s="489" t="s">
        <v>1998</v>
      </c>
      <c r="AA36" s="298"/>
      <c r="AB36" s="298"/>
      <c r="AC36" s="298"/>
      <c r="AD36" s="298"/>
      <c r="AE36" s="298"/>
      <c r="AF36" s="298"/>
      <c r="AG36" s="57"/>
      <c r="AH36" s="517">
        <f>AI36-AG36</f>
        <v>0</v>
      </c>
      <c r="AI36" s="57"/>
      <c r="AJ36" s="313">
        <f>(AI36/V36)*100</f>
        <v>0</v>
      </c>
      <c r="AK36" s="510">
        <v>0.25</v>
      </c>
      <c r="AL36" s="87">
        <v>-100000000</v>
      </c>
      <c r="AM36" s="257" t="s">
        <v>44</v>
      </c>
      <c r="AN36" s="257" t="s">
        <v>44</v>
      </c>
      <c r="AO36" s="257">
        <v>1</v>
      </c>
      <c r="AP36" s="257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45"/>
      <c r="BB36" s="251"/>
      <c r="BC36" s="252"/>
      <c r="BD36" s="252"/>
      <c r="BE36" s="293">
        <f t="shared" si="12"/>
        <v>1</v>
      </c>
      <c r="BG36" s="428">
        <f t="shared" ref="BG36" si="16">V36*AK36</f>
        <v>12500000</v>
      </c>
      <c r="BH36" s="426">
        <f>(BG36/V36)*100</f>
        <v>25</v>
      </c>
    </row>
    <row r="37" spans="1:60" ht="66" customHeight="1" thickBot="1" x14ac:dyDescent="0.3">
      <c r="A37" s="36" t="s">
        <v>33</v>
      </c>
      <c r="B37" s="36" t="s">
        <v>34</v>
      </c>
      <c r="C37" s="37" t="s">
        <v>45</v>
      </c>
      <c r="D37" s="37" t="s">
        <v>37</v>
      </c>
      <c r="E37" s="37" t="s">
        <v>87</v>
      </c>
      <c r="F37" s="36"/>
      <c r="G37" s="36"/>
      <c r="H37" s="303"/>
      <c r="I37" s="38" t="s">
        <v>88</v>
      </c>
      <c r="J37" s="39"/>
      <c r="K37" s="39"/>
      <c r="L37" s="39"/>
      <c r="M37" s="39"/>
      <c r="N37" s="39"/>
      <c r="O37" s="40"/>
      <c r="P37" s="40"/>
      <c r="Q37" s="40"/>
      <c r="R37" s="41"/>
      <c r="S37" s="41"/>
      <c r="T37" s="42"/>
      <c r="U37" s="43"/>
      <c r="V37" s="43"/>
      <c r="W37" s="43"/>
      <c r="X37" s="46"/>
      <c r="Y37" s="499"/>
      <c r="Z37" s="39"/>
      <c r="AA37" s="40"/>
      <c r="AB37" s="40"/>
      <c r="AC37" s="40"/>
      <c r="AD37" s="40"/>
      <c r="AE37" s="40"/>
      <c r="AF37" s="40"/>
      <c r="AG37" s="43"/>
      <c r="AH37" s="43"/>
      <c r="AI37" s="43"/>
      <c r="AJ37" s="43"/>
      <c r="AK37" s="43"/>
      <c r="AL37" s="43"/>
      <c r="AM37" s="46" t="s">
        <v>110</v>
      </c>
      <c r="AN37" s="243"/>
      <c r="AO37" s="243"/>
      <c r="AP37" s="243"/>
      <c r="AQ37" s="244"/>
      <c r="AR37" s="244"/>
      <c r="AS37" s="244"/>
      <c r="AT37" s="244"/>
      <c r="AU37" s="244"/>
      <c r="AV37" s="244"/>
      <c r="AW37" s="244"/>
      <c r="AX37" s="244"/>
      <c r="AY37" s="244"/>
      <c r="AZ37" s="245"/>
      <c r="BA37" s="245"/>
      <c r="BB37" s="235"/>
      <c r="BC37" s="242"/>
      <c r="BD37" s="242">
        <v>1</v>
      </c>
      <c r="BE37" s="242"/>
      <c r="BG37" s="423"/>
      <c r="BH37" s="424"/>
    </row>
    <row r="38" spans="1:60" s="89" customFormat="1" ht="45.75" thickBot="1" x14ac:dyDescent="0.3">
      <c r="A38" s="288" t="s">
        <v>33</v>
      </c>
      <c r="B38" s="288" t="s">
        <v>34</v>
      </c>
      <c r="C38" s="288" t="s">
        <v>45</v>
      </c>
      <c r="D38" s="288" t="s">
        <v>37</v>
      </c>
      <c r="E38" s="288" t="s">
        <v>87</v>
      </c>
      <c r="F38" s="289" t="s">
        <v>45</v>
      </c>
      <c r="G38" s="312" t="s">
        <v>1888</v>
      </c>
      <c r="H38" s="304"/>
      <c r="I38" s="290"/>
      <c r="J38" s="82" t="s">
        <v>89</v>
      </c>
      <c r="K38" s="82"/>
      <c r="L38" s="82" t="s">
        <v>90</v>
      </c>
      <c r="M38" s="82"/>
      <c r="N38" s="82" t="str">
        <f>L38</f>
        <v>jumlah rekening teleppn, internet, air dan listrik</v>
      </c>
      <c r="O38" s="290"/>
      <c r="P38" s="290"/>
      <c r="Q38" s="290"/>
      <c r="R38" s="291" t="s">
        <v>91</v>
      </c>
      <c r="S38" s="291"/>
      <c r="T38" s="225" t="s">
        <v>43</v>
      </c>
      <c r="U38" s="57">
        <v>840000000</v>
      </c>
      <c r="V38" s="57">
        <v>840000000</v>
      </c>
      <c r="W38" s="57"/>
      <c r="X38" s="96" t="s">
        <v>1965</v>
      </c>
      <c r="Y38" s="489" t="s">
        <v>2028</v>
      </c>
      <c r="Z38" s="489" t="s">
        <v>1998</v>
      </c>
      <c r="AA38" s="290"/>
      <c r="AB38" s="290"/>
      <c r="AC38" s="290"/>
      <c r="AD38" s="290"/>
      <c r="AE38" s="290"/>
      <c r="AF38" s="290"/>
      <c r="AG38" s="442">
        <v>269243561</v>
      </c>
      <c r="AH38" s="517">
        <f t="shared" ref="AH38:AH39" si="17">AI38-AG38</f>
        <v>0</v>
      </c>
      <c r="AI38" s="442">
        <v>269243561</v>
      </c>
      <c r="AJ38" s="313">
        <f t="shared" ref="AJ38:AJ39" si="18">(AI38/V38)*100</f>
        <v>32.05280488095238</v>
      </c>
      <c r="AK38" s="510">
        <v>0.35</v>
      </c>
      <c r="AL38" s="57"/>
      <c r="AM38" s="257" t="s">
        <v>44</v>
      </c>
      <c r="AN38" s="257" t="s">
        <v>44</v>
      </c>
      <c r="AO38" s="257">
        <v>1</v>
      </c>
      <c r="AP38" s="257"/>
      <c r="AQ38" s="245"/>
      <c r="AR38" s="245"/>
      <c r="AS38" s="245"/>
      <c r="AT38" s="245"/>
      <c r="AU38" s="245"/>
      <c r="AV38" s="245"/>
      <c r="AW38" s="245"/>
      <c r="AX38" s="245"/>
      <c r="AY38" s="245"/>
      <c r="AZ38" s="245"/>
      <c r="BA38" s="245"/>
      <c r="BB38" s="251"/>
      <c r="BC38" s="252"/>
      <c r="BD38" s="252"/>
      <c r="BE38" s="293">
        <f t="shared" si="12"/>
        <v>1</v>
      </c>
      <c r="BG38" s="428">
        <f t="shared" ref="BG38:BG40" si="19">V38*AK38</f>
        <v>294000000</v>
      </c>
      <c r="BH38" s="426">
        <f t="shared" ref="BH38:BH39" si="20">(BG38/V38)*100</f>
        <v>35</v>
      </c>
    </row>
    <row r="39" spans="1:60" s="89" customFormat="1" ht="45.75" thickBot="1" x14ac:dyDescent="0.3">
      <c r="A39" s="288" t="s">
        <v>33</v>
      </c>
      <c r="B39" s="288" t="s">
        <v>34</v>
      </c>
      <c r="C39" s="288" t="s">
        <v>45</v>
      </c>
      <c r="D39" s="288" t="s">
        <v>37</v>
      </c>
      <c r="E39" s="288" t="s">
        <v>87</v>
      </c>
      <c r="F39" s="289" t="s">
        <v>92</v>
      </c>
      <c r="G39" s="312" t="s">
        <v>1889</v>
      </c>
      <c r="H39" s="304"/>
      <c r="I39" s="290"/>
      <c r="J39" s="82" t="s">
        <v>93</v>
      </c>
      <c r="K39" s="82"/>
      <c r="L39" s="82" t="s">
        <v>94</v>
      </c>
      <c r="M39" s="82"/>
      <c r="N39" s="82" t="str">
        <f t="shared" ref="N39:N40" si="21">L39</f>
        <v>jumlah tenaga administrasi</v>
      </c>
      <c r="O39" s="290"/>
      <c r="P39" s="290"/>
      <c r="Q39" s="290"/>
      <c r="R39" s="291" t="s">
        <v>95</v>
      </c>
      <c r="S39" s="291"/>
      <c r="T39" s="225" t="s">
        <v>43</v>
      </c>
      <c r="U39" s="57">
        <v>3067952666</v>
      </c>
      <c r="V39" s="57">
        <v>2727942125</v>
      </c>
      <c r="W39" s="57"/>
      <c r="X39" s="96" t="s">
        <v>1965</v>
      </c>
      <c r="Y39" s="489" t="s">
        <v>2028</v>
      </c>
      <c r="Z39" s="489" t="s">
        <v>1998</v>
      </c>
      <c r="AA39" s="290"/>
      <c r="AB39" s="290"/>
      <c r="AC39" s="290"/>
      <c r="AD39" s="290"/>
      <c r="AE39" s="290"/>
      <c r="AF39" s="290"/>
      <c r="AG39" s="442">
        <v>1074744199</v>
      </c>
      <c r="AH39" s="517">
        <f t="shared" si="17"/>
        <v>0</v>
      </c>
      <c r="AI39" s="442">
        <v>1074744199</v>
      </c>
      <c r="AJ39" s="313">
        <f t="shared" si="18"/>
        <v>39.397617315653278</v>
      </c>
      <c r="AK39" s="510">
        <v>0.45</v>
      </c>
      <c r="AL39" s="57">
        <v>-340010541</v>
      </c>
      <c r="AM39" s="257" t="s">
        <v>44</v>
      </c>
      <c r="AN39" s="257" t="s">
        <v>44</v>
      </c>
      <c r="AO39" s="257">
        <v>1</v>
      </c>
      <c r="AP39" s="257"/>
      <c r="AQ39" s="245"/>
      <c r="AR39" s="245"/>
      <c r="AS39" s="245"/>
      <c r="AT39" s="245"/>
      <c r="AU39" s="245"/>
      <c r="AV39" s="245"/>
      <c r="AW39" s="245"/>
      <c r="AX39" s="245"/>
      <c r="AY39" s="245"/>
      <c r="AZ39" s="245"/>
      <c r="BA39" s="245"/>
      <c r="BB39" s="251"/>
      <c r="BC39" s="252"/>
      <c r="BD39" s="252"/>
      <c r="BE39" s="293">
        <f t="shared" si="12"/>
        <v>1</v>
      </c>
      <c r="BG39" s="428">
        <f t="shared" si="19"/>
        <v>1227573956.25</v>
      </c>
      <c r="BH39" s="426">
        <f t="shared" si="20"/>
        <v>45</v>
      </c>
    </row>
    <row r="40" spans="1:60" s="89" customFormat="1" ht="43.5" thickBot="1" x14ac:dyDescent="0.3">
      <c r="A40" s="288"/>
      <c r="B40" s="288"/>
      <c r="C40" s="288"/>
      <c r="D40" s="288"/>
      <c r="E40" s="288"/>
      <c r="F40" s="288"/>
      <c r="G40" s="288"/>
      <c r="H40" s="304"/>
      <c r="I40" s="290"/>
      <c r="J40" s="82"/>
      <c r="K40" s="82"/>
      <c r="L40" s="82" t="s">
        <v>96</v>
      </c>
      <c r="M40" s="82"/>
      <c r="N40" s="82" t="str">
        <f t="shared" si="21"/>
        <v>jumlah tenaga kebersihan yang disediakan</v>
      </c>
      <c r="O40" s="290"/>
      <c r="P40" s="290"/>
      <c r="Q40" s="290"/>
      <c r="R40" s="291" t="s">
        <v>97</v>
      </c>
      <c r="S40" s="291"/>
      <c r="T40" s="292" t="s">
        <v>66</v>
      </c>
      <c r="U40" s="57"/>
      <c r="V40" s="57"/>
      <c r="W40" s="57"/>
      <c r="X40" s="96"/>
      <c r="Y40" s="489"/>
      <c r="Z40" s="82"/>
      <c r="AA40" s="290"/>
      <c r="AB40" s="290"/>
      <c r="AC40" s="290"/>
      <c r="AD40" s="290"/>
      <c r="AE40" s="290"/>
      <c r="AF40" s="290"/>
      <c r="AG40" s="57"/>
      <c r="AH40" s="57"/>
      <c r="AI40" s="57"/>
      <c r="AJ40" s="313"/>
      <c r="AK40" s="301"/>
      <c r="AL40" s="57"/>
      <c r="AM40" s="96"/>
      <c r="AN40" s="257"/>
      <c r="AO40" s="257"/>
      <c r="AP40" s="257"/>
      <c r="AQ40" s="245"/>
      <c r="AR40" s="245"/>
      <c r="AS40" s="245"/>
      <c r="AT40" s="245"/>
      <c r="AU40" s="245"/>
      <c r="AV40" s="245"/>
      <c r="AW40" s="245"/>
      <c r="AX40" s="245"/>
      <c r="AY40" s="245"/>
      <c r="AZ40" s="245"/>
      <c r="BA40" s="245"/>
      <c r="BB40" s="251"/>
      <c r="BC40" s="252"/>
      <c r="BD40" s="252"/>
      <c r="BE40" s="252"/>
      <c r="BG40" s="428">
        <f t="shared" si="19"/>
        <v>0</v>
      </c>
      <c r="BH40" s="429"/>
    </row>
    <row r="41" spans="1:60" ht="77.25" customHeight="1" thickBot="1" x14ac:dyDescent="0.3">
      <c r="A41" s="36" t="s">
        <v>33</v>
      </c>
      <c r="B41" s="36" t="s">
        <v>34</v>
      </c>
      <c r="C41" s="37" t="s">
        <v>45</v>
      </c>
      <c r="D41" s="37" t="s">
        <v>37</v>
      </c>
      <c r="E41" s="37" t="s">
        <v>55</v>
      </c>
      <c r="F41" s="36"/>
      <c r="G41" s="36"/>
      <c r="H41" s="303"/>
      <c r="I41" s="38" t="s">
        <v>98</v>
      </c>
      <c r="J41" s="39"/>
      <c r="K41" s="39"/>
      <c r="L41" s="39"/>
      <c r="M41" s="39"/>
      <c r="N41" s="39"/>
      <c r="O41" s="40"/>
      <c r="P41" s="40"/>
      <c r="Q41" s="40"/>
      <c r="R41" s="41"/>
      <c r="S41" s="41"/>
      <c r="T41" s="42"/>
      <c r="U41" s="43"/>
      <c r="V41" s="43"/>
      <c r="W41" s="43"/>
      <c r="X41" s="46"/>
      <c r="Y41" s="499"/>
      <c r="Z41" s="39"/>
      <c r="AA41" s="40"/>
      <c r="AB41" s="40"/>
      <c r="AC41" s="40"/>
      <c r="AD41" s="40"/>
      <c r="AE41" s="40"/>
      <c r="AF41" s="40"/>
      <c r="AG41" s="43"/>
      <c r="AH41" s="43"/>
      <c r="AI41" s="43"/>
      <c r="AJ41" s="43"/>
      <c r="AK41" s="43"/>
      <c r="AL41" s="43"/>
      <c r="AM41" s="46" t="s">
        <v>110</v>
      </c>
      <c r="AN41" s="243"/>
      <c r="AO41" s="243"/>
      <c r="AP41" s="243"/>
      <c r="AQ41" s="244"/>
      <c r="AR41" s="244"/>
      <c r="AS41" s="244"/>
      <c r="AT41" s="244"/>
      <c r="AU41" s="244"/>
      <c r="AV41" s="244"/>
      <c r="AW41" s="244"/>
      <c r="AX41" s="244"/>
      <c r="AY41" s="244"/>
      <c r="AZ41" s="245"/>
      <c r="BA41" s="245"/>
      <c r="BB41" s="235"/>
      <c r="BC41" s="242"/>
      <c r="BD41" s="242">
        <v>1</v>
      </c>
      <c r="BE41" s="242"/>
      <c r="BG41" s="423"/>
      <c r="BH41" s="424"/>
    </row>
    <row r="42" spans="1:60" s="89" customFormat="1" ht="57.75" thickBot="1" x14ac:dyDescent="0.3">
      <c r="A42" s="288" t="s">
        <v>33</v>
      </c>
      <c r="B42" s="288" t="s">
        <v>34</v>
      </c>
      <c r="C42" s="288" t="s">
        <v>45</v>
      </c>
      <c r="D42" s="288" t="s">
        <v>37</v>
      </c>
      <c r="E42" s="288" t="s">
        <v>55</v>
      </c>
      <c r="F42" s="289" t="s">
        <v>35</v>
      </c>
      <c r="G42" s="312" t="s">
        <v>1890</v>
      </c>
      <c r="H42" s="304"/>
      <c r="I42" s="290"/>
      <c r="J42" s="82" t="s">
        <v>99</v>
      </c>
      <c r="K42" s="82"/>
      <c r="L42" s="82" t="s">
        <v>100</v>
      </c>
      <c r="M42" s="82"/>
      <c r="N42" s="82" t="str">
        <f>L42</f>
        <v>jumlah kendaraan dinas/operasional</v>
      </c>
      <c r="O42" s="290"/>
      <c r="P42" s="290"/>
      <c r="Q42" s="290"/>
      <c r="R42" s="291" t="s">
        <v>101</v>
      </c>
      <c r="S42" s="291"/>
      <c r="T42" s="225" t="s">
        <v>43</v>
      </c>
      <c r="U42" s="57">
        <v>150000000</v>
      </c>
      <c r="V42" s="57">
        <v>100000000</v>
      </c>
      <c r="W42" s="57"/>
      <c r="X42" s="96" t="s">
        <v>1965</v>
      </c>
      <c r="Y42" s="489" t="s">
        <v>2028</v>
      </c>
      <c r="Z42" s="489" t="s">
        <v>1997</v>
      </c>
      <c r="AA42" s="290"/>
      <c r="AB42" s="290"/>
      <c r="AC42" s="290"/>
      <c r="AD42" s="290"/>
      <c r="AE42" s="290"/>
      <c r="AF42" s="290"/>
      <c r="AG42" s="57"/>
      <c r="AH42" s="517">
        <f t="shared" ref="AH42:AH45" si="22">AI42-AG42</f>
        <v>0</v>
      </c>
      <c r="AI42" s="57"/>
      <c r="AJ42" s="313">
        <f t="shared" ref="AJ42:AJ45" si="23">(AI42/V42)*100</f>
        <v>0</v>
      </c>
      <c r="AK42" s="510">
        <v>0.05</v>
      </c>
      <c r="AL42" s="57">
        <v>-50000000</v>
      </c>
      <c r="AM42" s="257" t="s">
        <v>44</v>
      </c>
      <c r="AN42" s="257" t="s">
        <v>44</v>
      </c>
      <c r="AO42" s="257">
        <v>1</v>
      </c>
      <c r="AP42" s="257"/>
      <c r="AQ42" s="245"/>
      <c r="AR42" s="245"/>
      <c r="AS42" s="245"/>
      <c r="AT42" s="245"/>
      <c r="AU42" s="245"/>
      <c r="AV42" s="245"/>
      <c r="AW42" s="245"/>
      <c r="AX42" s="245"/>
      <c r="AY42" s="245"/>
      <c r="AZ42" s="245"/>
      <c r="BA42" s="245"/>
      <c r="BB42" s="251"/>
      <c r="BC42" s="252"/>
      <c r="BD42" s="252"/>
      <c r="BE42" s="293">
        <f t="shared" ref="BE42:BE45" si="24">AO42</f>
        <v>1</v>
      </c>
      <c r="BG42" s="428">
        <f t="shared" ref="BG42:BG45" si="25">V42*AK42</f>
        <v>5000000</v>
      </c>
      <c r="BH42" s="426">
        <f t="shared" ref="BH42:BH45" si="26">(BG42/V42)*100</f>
        <v>5</v>
      </c>
    </row>
    <row r="43" spans="1:60" s="89" customFormat="1" ht="57.75" thickBot="1" x14ac:dyDescent="0.3">
      <c r="A43" s="288" t="s">
        <v>33</v>
      </c>
      <c r="B43" s="288" t="s">
        <v>34</v>
      </c>
      <c r="C43" s="288" t="s">
        <v>45</v>
      </c>
      <c r="D43" s="288" t="s">
        <v>37</v>
      </c>
      <c r="E43" s="288" t="s">
        <v>55</v>
      </c>
      <c r="F43" s="289" t="s">
        <v>45</v>
      </c>
      <c r="G43" s="312" t="s">
        <v>1891</v>
      </c>
      <c r="H43" s="304"/>
      <c r="I43" s="290"/>
      <c r="J43" s="82" t="s">
        <v>102</v>
      </c>
      <c r="K43" s="82"/>
      <c r="L43" s="82"/>
      <c r="M43" s="82"/>
      <c r="N43" s="82"/>
      <c r="O43" s="290"/>
      <c r="P43" s="290"/>
      <c r="Q43" s="290"/>
      <c r="R43" s="291"/>
      <c r="S43" s="291"/>
      <c r="T43" s="225" t="s">
        <v>43</v>
      </c>
      <c r="U43" s="57">
        <v>500000000</v>
      </c>
      <c r="V43" s="57">
        <v>400000000</v>
      </c>
      <c r="W43" s="57"/>
      <c r="X43" s="96" t="s">
        <v>1965</v>
      </c>
      <c r="Y43" s="489" t="s">
        <v>2028</v>
      </c>
      <c r="Z43" s="489" t="s">
        <v>1997</v>
      </c>
      <c r="AA43" s="290"/>
      <c r="AB43" s="290"/>
      <c r="AC43" s="290"/>
      <c r="AD43" s="290"/>
      <c r="AE43" s="290"/>
      <c r="AF43" s="290"/>
      <c r="AG43" s="442">
        <v>90442800</v>
      </c>
      <c r="AH43" s="517">
        <f t="shared" si="22"/>
        <v>0</v>
      </c>
      <c r="AI43" s="442">
        <v>90442800</v>
      </c>
      <c r="AJ43" s="313">
        <f t="shared" si="23"/>
        <v>22.610700000000001</v>
      </c>
      <c r="AK43" s="510">
        <v>0.3</v>
      </c>
      <c r="AL43" s="57">
        <v>-100000000</v>
      </c>
      <c r="AM43" s="257" t="s">
        <v>44</v>
      </c>
      <c r="AN43" s="257" t="s">
        <v>44</v>
      </c>
      <c r="AO43" s="257">
        <v>1</v>
      </c>
      <c r="AP43" s="257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5"/>
      <c r="BB43" s="251"/>
      <c r="BC43" s="252"/>
      <c r="BD43" s="252"/>
      <c r="BE43" s="293">
        <f t="shared" si="24"/>
        <v>1</v>
      </c>
      <c r="BG43" s="428">
        <f t="shared" si="25"/>
        <v>120000000</v>
      </c>
      <c r="BH43" s="426">
        <f t="shared" si="26"/>
        <v>30</v>
      </c>
    </row>
    <row r="44" spans="1:60" s="89" customFormat="1" ht="45.75" thickBot="1" x14ac:dyDescent="0.3">
      <c r="A44" s="288" t="s">
        <v>33</v>
      </c>
      <c r="B44" s="288" t="s">
        <v>34</v>
      </c>
      <c r="C44" s="288" t="s">
        <v>45</v>
      </c>
      <c r="D44" s="288" t="s">
        <v>37</v>
      </c>
      <c r="E44" s="288" t="s">
        <v>55</v>
      </c>
      <c r="F44" s="289" t="s">
        <v>39</v>
      </c>
      <c r="G44" s="312" t="s">
        <v>1892</v>
      </c>
      <c r="H44" s="304"/>
      <c r="I44" s="290"/>
      <c r="J44" s="82" t="s">
        <v>103</v>
      </c>
      <c r="K44" s="82"/>
      <c r="L44" s="82" t="s">
        <v>104</v>
      </c>
      <c r="M44" s="82"/>
      <c r="N44" s="82" t="str">
        <f t="shared" ref="N44:N45" si="27">L44</f>
        <v>jumlah peralatan gedung kantor</v>
      </c>
      <c r="O44" s="290"/>
      <c r="P44" s="290"/>
      <c r="Q44" s="290"/>
      <c r="R44" s="291" t="s">
        <v>105</v>
      </c>
      <c r="S44" s="291"/>
      <c r="T44" s="225" t="s">
        <v>43</v>
      </c>
      <c r="U44" s="57">
        <v>75000000</v>
      </c>
      <c r="V44" s="57">
        <v>75000000</v>
      </c>
      <c r="W44" s="57"/>
      <c r="X44" s="96" t="s">
        <v>1965</v>
      </c>
      <c r="Y44" s="489" t="s">
        <v>2028</v>
      </c>
      <c r="Z44" s="489" t="s">
        <v>1997</v>
      </c>
      <c r="AA44" s="290"/>
      <c r="AB44" s="290"/>
      <c r="AC44" s="290"/>
      <c r="AD44" s="290"/>
      <c r="AE44" s="290"/>
      <c r="AF44" s="290"/>
      <c r="AG44" s="442">
        <v>32395000</v>
      </c>
      <c r="AH44" s="517">
        <f t="shared" si="22"/>
        <v>0</v>
      </c>
      <c r="AI44" s="442">
        <v>32395000</v>
      </c>
      <c r="AJ44" s="313">
        <f t="shared" si="23"/>
        <v>43.193333333333335</v>
      </c>
      <c r="AK44" s="510">
        <v>0.45</v>
      </c>
      <c r="AL44" s="57"/>
      <c r="AM44" s="257" t="s">
        <v>44</v>
      </c>
      <c r="AN44" s="257" t="s">
        <v>44</v>
      </c>
      <c r="AO44" s="257">
        <v>1</v>
      </c>
      <c r="AP44" s="257"/>
      <c r="AQ44" s="245"/>
      <c r="AR44" s="245"/>
      <c r="AS44" s="245"/>
      <c r="AT44" s="245"/>
      <c r="AU44" s="245"/>
      <c r="AV44" s="245"/>
      <c r="AW44" s="245"/>
      <c r="AX44" s="245"/>
      <c r="AY44" s="245"/>
      <c r="AZ44" s="245"/>
      <c r="BA44" s="245"/>
      <c r="BB44" s="251"/>
      <c r="BC44" s="252"/>
      <c r="BD44" s="252"/>
      <c r="BE44" s="293">
        <f t="shared" si="24"/>
        <v>1</v>
      </c>
      <c r="BG44" s="428">
        <f t="shared" si="25"/>
        <v>33750000</v>
      </c>
      <c r="BH44" s="426">
        <f t="shared" si="26"/>
        <v>45</v>
      </c>
    </row>
    <row r="45" spans="1:60" s="89" customFormat="1" ht="45.75" thickBot="1" x14ac:dyDescent="0.3">
      <c r="A45" s="288" t="s">
        <v>33</v>
      </c>
      <c r="B45" s="288" t="s">
        <v>34</v>
      </c>
      <c r="C45" s="288" t="s">
        <v>45</v>
      </c>
      <c r="D45" s="288" t="s">
        <v>37</v>
      </c>
      <c r="E45" s="288" t="s">
        <v>55</v>
      </c>
      <c r="F45" s="289" t="s">
        <v>55</v>
      </c>
      <c r="G45" s="312" t="s">
        <v>1893</v>
      </c>
      <c r="H45" s="304"/>
      <c r="I45" s="290"/>
      <c r="J45" s="82" t="s">
        <v>106</v>
      </c>
      <c r="K45" s="82"/>
      <c r="L45" s="82" t="s">
        <v>107</v>
      </c>
      <c r="M45" s="82"/>
      <c r="N45" s="82" t="str">
        <f t="shared" si="27"/>
        <v>luas gedung kantor</v>
      </c>
      <c r="O45" s="290"/>
      <c r="P45" s="290"/>
      <c r="Q45" s="290"/>
      <c r="R45" s="291" t="s">
        <v>108</v>
      </c>
      <c r="S45" s="291"/>
      <c r="T45" s="225" t="s">
        <v>43</v>
      </c>
      <c r="U45" s="57">
        <v>200000000</v>
      </c>
      <c r="V45" s="57">
        <v>200000000</v>
      </c>
      <c r="W45" s="57"/>
      <c r="X45" s="96" t="s">
        <v>1965</v>
      </c>
      <c r="Y45" s="489" t="s">
        <v>2028</v>
      </c>
      <c r="Z45" s="489" t="s">
        <v>1997</v>
      </c>
      <c r="AA45" s="290"/>
      <c r="AB45" s="290"/>
      <c r="AC45" s="290"/>
      <c r="AD45" s="290"/>
      <c r="AE45" s="290"/>
      <c r="AF45" s="290"/>
      <c r="AG45" s="57"/>
      <c r="AH45" s="517">
        <f t="shared" si="22"/>
        <v>0</v>
      </c>
      <c r="AI45" s="57"/>
      <c r="AJ45" s="313">
        <f t="shared" si="23"/>
        <v>0</v>
      </c>
      <c r="AK45" s="510">
        <v>0.05</v>
      </c>
      <c r="AL45" s="57"/>
      <c r="AM45" s="257" t="s">
        <v>44</v>
      </c>
      <c r="AN45" s="257" t="s">
        <v>44</v>
      </c>
      <c r="AO45" s="257">
        <v>1</v>
      </c>
      <c r="AP45" s="257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51"/>
      <c r="BC45" s="252"/>
      <c r="BD45" s="252"/>
      <c r="BE45" s="293">
        <f t="shared" si="24"/>
        <v>1</v>
      </c>
      <c r="BG45" s="428">
        <f t="shared" si="25"/>
        <v>10000000</v>
      </c>
      <c r="BH45" s="426">
        <f t="shared" si="26"/>
        <v>5</v>
      </c>
    </row>
    <row r="46" spans="1:60" ht="64.5" customHeight="1" thickBot="1" x14ac:dyDescent="0.3">
      <c r="A46" s="25" t="s">
        <v>33</v>
      </c>
      <c r="B46" s="25" t="s">
        <v>34</v>
      </c>
      <c r="C46" s="26" t="s">
        <v>45</v>
      </c>
      <c r="D46" s="25"/>
      <c r="E46" s="25"/>
      <c r="F46" s="25"/>
      <c r="G46" s="25"/>
      <c r="H46" s="302" t="s">
        <v>109</v>
      </c>
      <c r="I46" s="27"/>
      <c r="J46" s="28"/>
      <c r="K46" s="28"/>
      <c r="L46" s="28"/>
      <c r="M46" s="28"/>
      <c r="N46" s="28"/>
      <c r="O46" s="29"/>
      <c r="P46" s="29" t="s">
        <v>110</v>
      </c>
      <c r="Q46" s="29"/>
      <c r="R46" s="30"/>
      <c r="S46" s="30"/>
      <c r="T46" s="31"/>
      <c r="U46" s="32">
        <f>SUBTOTAL(9,U49:U93)</f>
        <v>22900000000</v>
      </c>
      <c r="V46" s="32">
        <f>SUBTOTAL(9,V49:V93)</f>
        <v>58899311808</v>
      </c>
      <c r="W46" s="32"/>
      <c r="X46" s="29"/>
      <c r="Y46" s="498"/>
      <c r="Z46" s="28"/>
      <c r="AA46" s="29"/>
      <c r="AB46" s="29"/>
      <c r="AC46" s="29"/>
      <c r="AD46" s="29"/>
      <c r="AE46" s="29"/>
      <c r="AF46" s="29"/>
      <c r="AG46" s="32">
        <f>SUBTOTAL(9,AG49:AG93)</f>
        <v>282211270</v>
      </c>
      <c r="AH46" s="32"/>
      <c r="AI46" s="32">
        <f>SUBTOTAL(9,AI49:AI93)</f>
        <v>282211270</v>
      </c>
      <c r="AJ46" s="421">
        <f>(AI46/V46)*100</f>
        <v>0.47914188016313736</v>
      </c>
      <c r="AK46" s="421">
        <f>BH46</f>
        <v>0.49576131033900989</v>
      </c>
      <c r="AL46" s="32">
        <f>SUBTOTAL(9,AL49:AL93)</f>
        <v>16931133574</v>
      </c>
      <c r="AM46" s="35" t="s">
        <v>1866</v>
      </c>
      <c r="AN46" s="240" t="s">
        <v>110</v>
      </c>
      <c r="AO46" s="241">
        <f>SUBTOTAL(9,AO49:AO93)</f>
        <v>41</v>
      </c>
      <c r="AP46" s="240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35"/>
      <c r="BC46" s="241">
        <v>1</v>
      </c>
      <c r="BD46" s="241">
        <f t="shared" ref="BD46:BE46" si="28">SUBTOTAL(9,BD49:BD93)</f>
        <v>0</v>
      </c>
      <c r="BE46" s="241">
        <f t="shared" si="28"/>
        <v>45</v>
      </c>
      <c r="BG46" s="430">
        <f>SUBTOTAL(9,BG49:BG93)</f>
        <v>292000000</v>
      </c>
      <c r="BH46" s="426">
        <f>(BG46/V46)*100</f>
        <v>0.49576131033900989</v>
      </c>
    </row>
    <row r="47" spans="1:60" ht="114.75" customHeight="1" thickBot="1" x14ac:dyDescent="0.3">
      <c r="A47" s="36" t="s">
        <v>33</v>
      </c>
      <c r="B47" s="36" t="s">
        <v>34</v>
      </c>
      <c r="C47" s="37" t="s">
        <v>45</v>
      </c>
      <c r="D47" s="37" t="s">
        <v>37</v>
      </c>
      <c r="E47" s="37" t="s">
        <v>35</v>
      </c>
      <c r="F47" s="36"/>
      <c r="G47" s="36"/>
      <c r="H47" s="303"/>
      <c r="I47" s="38" t="s">
        <v>111</v>
      </c>
      <c r="J47" s="39"/>
      <c r="K47" s="39"/>
      <c r="L47" s="39"/>
      <c r="M47" s="39"/>
      <c r="N47" s="39"/>
      <c r="O47" s="40"/>
      <c r="P47" s="40" t="s">
        <v>110</v>
      </c>
      <c r="Q47" s="40"/>
      <c r="R47" s="41"/>
      <c r="S47" s="41"/>
      <c r="T47" s="42"/>
      <c r="U47" s="43">
        <f>SUBTOTAL(9,U49:U93)</f>
        <v>22900000000</v>
      </c>
      <c r="V47" s="43">
        <f>SUBTOTAL(9,V49:V93)</f>
        <v>58899311808</v>
      </c>
      <c r="W47" s="43"/>
      <c r="X47" s="40"/>
      <c r="Y47" s="499"/>
      <c r="Z47" s="39"/>
      <c r="AA47" s="40"/>
      <c r="AB47" s="40"/>
      <c r="AC47" s="40"/>
      <c r="AD47" s="40"/>
      <c r="AE47" s="40"/>
      <c r="AF47" s="40"/>
      <c r="AG47" s="43"/>
      <c r="AH47" s="43"/>
      <c r="AI47" s="43"/>
      <c r="AJ47" s="43"/>
      <c r="AK47" s="43"/>
      <c r="AL47" s="43">
        <f>SUBTOTAL(9,AL49:AL93)</f>
        <v>16931133574</v>
      </c>
      <c r="AM47" s="46" t="s">
        <v>110</v>
      </c>
      <c r="AN47" s="243"/>
      <c r="AO47" s="43">
        <f t="shared" ref="AO47:BE47" si="29">SUBTOTAL(9,AO49:AO93)</f>
        <v>41</v>
      </c>
      <c r="AP47" s="43">
        <f t="shared" si="29"/>
        <v>0</v>
      </c>
      <c r="AQ47" s="43">
        <f t="shared" si="29"/>
        <v>14200000</v>
      </c>
      <c r="AR47" s="43">
        <f t="shared" si="29"/>
        <v>152</v>
      </c>
      <c r="AS47" s="43">
        <f t="shared" si="29"/>
        <v>41</v>
      </c>
      <c r="AT47" s="43">
        <f t="shared" si="29"/>
        <v>27300000</v>
      </c>
      <c r="AU47" s="43">
        <f t="shared" si="29"/>
        <v>110</v>
      </c>
      <c r="AV47" s="43">
        <f t="shared" si="29"/>
        <v>133</v>
      </c>
      <c r="AW47" s="43">
        <f t="shared" si="29"/>
        <v>62550000</v>
      </c>
      <c r="AX47" s="43">
        <f t="shared" si="29"/>
        <v>480800000</v>
      </c>
      <c r="AY47" s="43">
        <f t="shared" si="29"/>
        <v>653245342.96000004</v>
      </c>
      <c r="AZ47" s="43">
        <f t="shared" si="29"/>
        <v>0</v>
      </c>
      <c r="BA47" s="43">
        <f t="shared" si="29"/>
        <v>15093788231.040001</v>
      </c>
      <c r="BB47" s="43">
        <f t="shared" si="29"/>
        <v>0</v>
      </c>
      <c r="BC47" s="43">
        <f t="shared" si="29"/>
        <v>0</v>
      </c>
      <c r="BD47" s="43">
        <v>1</v>
      </c>
      <c r="BE47" s="43">
        <f t="shared" si="29"/>
        <v>45</v>
      </c>
      <c r="BG47" s="423"/>
      <c r="BH47" s="424"/>
    </row>
    <row r="48" spans="1:60" s="89" customFormat="1" ht="72" thickBot="1" x14ac:dyDescent="0.3">
      <c r="A48" s="79" t="s">
        <v>33</v>
      </c>
      <c r="B48" s="79" t="s">
        <v>34</v>
      </c>
      <c r="C48" s="79" t="s">
        <v>45</v>
      </c>
      <c r="D48" s="79" t="s">
        <v>37</v>
      </c>
      <c r="E48" s="79" t="s">
        <v>35</v>
      </c>
      <c r="F48" s="80" t="s">
        <v>35</v>
      </c>
      <c r="G48" s="312" t="s">
        <v>1894</v>
      </c>
      <c r="H48" s="306"/>
      <c r="I48" s="81"/>
      <c r="J48" s="82" t="s">
        <v>112</v>
      </c>
      <c r="K48" s="82"/>
      <c r="L48" s="83"/>
      <c r="M48" s="83"/>
      <c r="N48" s="83"/>
      <c r="O48" s="84"/>
      <c r="P48" s="84"/>
      <c r="Q48" s="84"/>
      <c r="R48" s="85"/>
      <c r="S48" s="85"/>
      <c r="T48" s="86"/>
      <c r="U48" s="87"/>
      <c r="V48" s="87">
        <f>SUBTOTAL(9,V49)</f>
        <v>1500000000</v>
      </c>
      <c r="W48" s="88"/>
      <c r="X48" s="108" t="s">
        <v>1966</v>
      </c>
      <c r="Y48" s="497"/>
      <c r="Z48" s="83"/>
      <c r="AA48" s="84"/>
      <c r="AB48" s="84"/>
      <c r="AC48" s="84"/>
      <c r="AD48" s="84"/>
      <c r="AE48" s="84"/>
      <c r="AF48" s="84"/>
      <c r="AG48" s="88"/>
      <c r="AH48" s="517">
        <f>AI48-AG48</f>
        <v>0</v>
      </c>
      <c r="AI48" s="88"/>
      <c r="AJ48" s="313"/>
      <c r="AK48" s="522">
        <f>BH48</f>
        <v>10</v>
      </c>
      <c r="AL48" s="87">
        <f>SUBTOTAL(9,AL49)</f>
        <v>0</v>
      </c>
      <c r="AM48" s="96"/>
      <c r="AN48" s="249"/>
      <c r="AO48" s="250">
        <f>SUBTOTAL(9,AO49)</f>
        <v>1</v>
      </c>
      <c r="AP48" s="249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45"/>
      <c r="BB48" s="251"/>
      <c r="BC48" s="252"/>
      <c r="BD48" s="252"/>
      <c r="BE48" s="252">
        <v>1</v>
      </c>
      <c r="BG48" s="87">
        <f>SUBTOTAL(9,BG49)</f>
        <v>150000000</v>
      </c>
      <c r="BH48" s="426">
        <f>(BG48/V48)*100</f>
        <v>10</v>
      </c>
    </row>
    <row r="49" spans="1:60" s="89" customFormat="1" ht="45.75" thickBot="1" x14ac:dyDescent="0.3">
      <c r="A49" s="79"/>
      <c r="B49" s="79"/>
      <c r="C49" s="79"/>
      <c r="D49" s="79"/>
      <c r="E49" s="79"/>
      <c r="F49" s="80"/>
      <c r="G49" s="80"/>
      <c r="H49" s="306"/>
      <c r="I49" s="81"/>
      <c r="J49" s="82"/>
      <c r="K49" s="82"/>
      <c r="L49" s="83" t="s">
        <v>113</v>
      </c>
      <c r="M49" s="83"/>
      <c r="N49" s="83" t="str">
        <f>L49</f>
        <v>Perencanaan Teknis dan DED  Polder Di Kota Bekasi</v>
      </c>
      <c r="O49" s="84"/>
      <c r="P49" s="84"/>
      <c r="Q49" s="84"/>
      <c r="R49" s="85" t="s">
        <v>114</v>
      </c>
      <c r="S49" s="85"/>
      <c r="T49" s="86" t="s">
        <v>43</v>
      </c>
      <c r="U49" s="87">
        <v>1500000000</v>
      </c>
      <c r="V49" s="87">
        <v>1500000000</v>
      </c>
      <c r="W49" s="88"/>
      <c r="X49" s="108" t="s">
        <v>1966</v>
      </c>
      <c r="Y49" s="503" t="s">
        <v>2029</v>
      </c>
      <c r="Z49" s="489" t="s">
        <v>1999</v>
      </c>
      <c r="AA49" s="84"/>
      <c r="AB49" s="84"/>
      <c r="AC49" s="84"/>
      <c r="AD49" s="84"/>
      <c r="AE49" s="84"/>
      <c r="AF49" s="84"/>
      <c r="AG49" s="88"/>
      <c r="AH49" s="88"/>
      <c r="AI49" s="88"/>
      <c r="AJ49" s="313">
        <f t="shared" ref="AJ49:AJ68" si="30">(AI49/V49)*100%</f>
        <v>0</v>
      </c>
      <c r="AK49" s="510">
        <v>0.1</v>
      </c>
      <c r="AL49" s="87"/>
      <c r="AM49" s="88" t="s">
        <v>1868</v>
      </c>
      <c r="AN49" s="249" t="s">
        <v>115</v>
      </c>
      <c r="AO49" s="249">
        <v>1</v>
      </c>
      <c r="AP49" s="249"/>
      <c r="AQ49" s="250">
        <v>750000</v>
      </c>
      <c r="AR49" s="250">
        <v>6</v>
      </c>
      <c r="AS49" s="250"/>
      <c r="AT49" s="250"/>
      <c r="AU49" s="250"/>
      <c r="AV49" s="250"/>
      <c r="AW49" s="250"/>
      <c r="AX49" s="250"/>
      <c r="AY49" s="250"/>
      <c r="AZ49" s="250"/>
      <c r="BA49" s="245"/>
      <c r="BB49" s="251"/>
      <c r="BC49" s="252"/>
      <c r="BD49" s="252"/>
      <c r="BE49" s="293">
        <f>AO49</f>
        <v>1</v>
      </c>
      <c r="BG49" s="428">
        <f t="shared" ref="BG49:BG68" si="31">V49*AK49</f>
        <v>150000000</v>
      </c>
      <c r="BH49" s="429"/>
    </row>
    <row r="50" spans="1:60" s="89" customFormat="1" ht="43.5" thickBot="1" x14ac:dyDescent="0.3">
      <c r="A50" s="79" t="s">
        <v>33</v>
      </c>
      <c r="B50" s="79" t="s">
        <v>34</v>
      </c>
      <c r="C50" s="79" t="s">
        <v>45</v>
      </c>
      <c r="D50" s="79" t="s">
        <v>37</v>
      </c>
      <c r="E50" s="79" t="s">
        <v>35</v>
      </c>
      <c r="F50" s="80" t="s">
        <v>55</v>
      </c>
      <c r="G50" s="312" t="s">
        <v>1895</v>
      </c>
      <c r="H50" s="306"/>
      <c r="I50" s="81"/>
      <c r="J50" s="82" t="s">
        <v>116</v>
      </c>
      <c r="K50" s="82"/>
      <c r="L50" s="83"/>
      <c r="M50" s="83"/>
      <c r="N50" s="83"/>
      <c r="O50" s="84"/>
      <c r="P50" s="84" t="s">
        <v>110</v>
      </c>
      <c r="Q50" s="84"/>
      <c r="R50" s="85"/>
      <c r="S50" s="85"/>
      <c r="T50" s="86" t="s">
        <v>43</v>
      </c>
      <c r="U50" s="87">
        <f>SUBTOTAL(9,U51:U68)</f>
        <v>1900000000</v>
      </c>
      <c r="V50" s="87">
        <f>SUBTOTAL(9,V51:V68)</f>
        <v>2840000000</v>
      </c>
      <c r="W50" s="88" t="s">
        <v>110</v>
      </c>
      <c r="X50" s="108" t="s">
        <v>1966</v>
      </c>
      <c r="Y50" s="497"/>
      <c r="Z50" s="83"/>
      <c r="AA50" s="84"/>
      <c r="AB50" s="84"/>
      <c r="AC50" s="84"/>
      <c r="AD50" s="84"/>
      <c r="AE50" s="84"/>
      <c r="AF50" s="84"/>
      <c r="AG50" s="442">
        <v>84376270</v>
      </c>
      <c r="AH50" s="517">
        <f>AI50-AG50</f>
        <v>0</v>
      </c>
      <c r="AI50" s="442">
        <v>84376270</v>
      </c>
      <c r="AJ50" s="313">
        <f t="shared" ref="AJ50" si="32">(AI50/V50)*100</f>
        <v>2.9709954225352111</v>
      </c>
      <c r="AK50" s="301">
        <v>0.05</v>
      </c>
      <c r="AL50" s="87">
        <f>SUBTOTAL(9,AL51:AL68)</f>
        <v>940000000</v>
      </c>
      <c r="AM50" s="96" t="s">
        <v>1867</v>
      </c>
      <c r="AN50" s="249" t="s">
        <v>110</v>
      </c>
      <c r="AO50" s="250">
        <f>SUBTOTAL(9,AO51:AO68)</f>
        <v>18</v>
      </c>
      <c r="AP50" s="249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45"/>
      <c r="BB50" s="251"/>
      <c r="BC50" s="252"/>
      <c r="BD50" s="252"/>
      <c r="BE50" s="252">
        <v>1</v>
      </c>
      <c r="BG50" s="87">
        <f>V50*AK50</f>
        <v>142000000</v>
      </c>
      <c r="BH50" s="426">
        <f>(BG50/V50)*100</f>
        <v>5</v>
      </c>
    </row>
    <row r="51" spans="1:60" ht="45.75" thickBot="1" x14ac:dyDescent="0.3">
      <c r="A51" s="90"/>
      <c r="B51" s="90"/>
      <c r="C51" s="90"/>
      <c r="D51" s="90"/>
      <c r="E51" s="90"/>
      <c r="F51" s="90"/>
      <c r="G51" s="90"/>
      <c r="H51" s="307"/>
      <c r="I51" s="91"/>
      <c r="J51" s="92"/>
      <c r="K51" s="92" t="s">
        <v>117</v>
      </c>
      <c r="L51" s="92" t="s">
        <v>118</v>
      </c>
      <c r="M51" s="92" t="e">
        <f>INDEX('[26]PENINGKATAN SALURAN DRAINASE'!$D$4:$D$90,MATCH('KEGIATAN DBMSDA 2022 (2)'!L51,'[26]PENINGKATAN SALURAN DRAINASE'!$D$4:$D$90,0))</f>
        <v>#N/A</v>
      </c>
      <c r="N51" s="92" t="str">
        <f>L51</f>
        <v>Pembangunan Tanggul Penguat Perumahan Havila RW.10, Kel. Jatiraden</v>
      </c>
      <c r="O51" s="93"/>
      <c r="P51" s="93" t="s">
        <v>120</v>
      </c>
      <c r="Q51" s="93"/>
      <c r="R51" s="94" t="s">
        <v>121</v>
      </c>
      <c r="S51" s="94" t="e">
        <f>#REF!&amp;" "&amp;#REF!</f>
        <v>#REF!</v>
      </c>
      <c r="T51" s="95" t="s">
        <v>66</v>
      </c>
      <c r="U51" s="87">
        <v>500000000</v>
      </c>
      <c r="V51" s="57">
        <f>U51+AL51</f>
        <v>200000000</v>
      </c>
      <c r="W51" s="96" t="str">
        <f>IF(V51&gt;200000000,"LELANG","PL")</f>
        <v>PL</v>
      </c>
      <c r="X51" s="108" t="s">
        <v>1966</v>
      </c>
      <c r="Y51" s="489" t="s">
        <v>2030</v>
      </c>
      <c r="Z51" s="489" t="s">
        <v>2000</v>
      </c>
      <c r="AA51" s="93"/>
      <c r="AB51" s="93"/>
      <c r="AC51" s="93"/>
      <c r="AD51" s="93"/>
      <c r="AE51" s="93"/>
      <c r="AF51" s="93"/>
      <c r="AG51" s="96"/>
      <c r="AH51" s="96"/>
      <c r="AI51" s="96"/>
      <c r="AJ51" s="313">
        <f t="shared" si="30"/>
        <v>0</v>
      </c>
      <c r="AK51" s="301">
        <v>0</v>
      </c>
      <c r="AL51" s="87">
        <v>-300000000</v>
      </c>
      <c r="AM51" s="96" t="str">
        <f t="shared" ref="AM51:AM68" si="33">IF(V51&gt;200000000,"LELANG","PL")</f>
        <v>PL</v>
      </c>
      <c r="AN51" s="249" t="str">
        <f>INDEX([26]Sheet1!$C$2:$C$1154,MATCH('KEGIATAN DBMSDA 2022 (2)'!L51,[26]Sheet1!$B$2:$B$68,0))</f>
        <v>Usulan UPTD</v>
      </c>
      <c r="AO51" s="249">
        <v>1</v>
      </c>
      <c r="AP51" s="249"/>
      <c r="AQ51" s="245">
        <f t="shared" ref="AQ51:AQ68" si="34">IF(AND(V51&gt;1,V51&lt;=200000000),350000,IF(AND(V51&gt;200000000),750000))</f>
        <v>350000</v>
      </c>
      <c r="AR51" s="250">
        <f>IF(AND(V51&gt;1,V51&lt;=200000000),'[26]Data Base PAKAI (INPUT)'!$E$24,IF(AND(V51&gt;200000000),'[26]Data Base PAKAI (INPUT)'!$M$24))</f>
        <v>4</v>
      </c>
      <c r="AS51" s="250">
        <f>IF(AND(V51&gt;1,V51&lt;=200000000),'[26]Data Base PAKAI (INPUT)'!$F$24,IF(AND(V51&gt;200000000,V51&lt;=1000000000),'[26]Data Base PAKAI (INPUT)'!$V$24,IF(AND(V51&gt;1000000000),'[26]Data Base PAKAI (INPUT)'!$Z$24)))</f>
        <v>1</v>
      </c>
      <c r="AT51" s="250">
        <f t="shared" ref="AT51:AT68" si="35">AR51*AS51*$AT$15</f>
        <v>600000</v>
      </c>
      <c r="AU51" s="250">
        <f>IF(AND(V51&gt;1,V51&lt;=1000000000),'[26]Data Base PAKAI (INPUT)'!$E$25,IF(AND(V51&gt;1000000000,V51&lt;=5000000000),'[26]Data Base PAKAI (INPUT)'!$Y$25,IF(AND(V51&gt;5000000000,V51&lt;=10000000000),'[26]Data Base PAKAI (INPUT)'!$AG$25)))</f>
        <v>3</v>
      </c>
      <c r="AV51" s="250">
        <f>IF(AND(V51&gt;1,V51&lt;=100000000),'[26]Data Base PAKAI (INPUT)'!$F$25,IF(AND(V51&gt;100000000,V51&lt;=200000000),'[26]Data Base PAKAI (INPUT)'!$J$25,IF(AND(V51&gt;200000000,V51&lt;=250000000),'[26]Data Base PAKAI (INPUT)'!$N$25,IF(AND(V51&gt;250000000,V51&lt;=500000000),'[26]Data Base PAKAI (INPUT)'!$R$25,IF(AND(V51&gt;500000000,V51&lt;=1000000000),'[26]Data Base PAKAI (INPUT)'!$V$25,IF(AND(V51&gt;1000000000,V51&lt;=2500000000),'[26]Data Base PAKAI (INPUT)'!$Z$25,IF(AND(V51&gt;2500000000,V51&lt;=5000000000),'[26]Data Base PAKAI (INPUT)'!$AD$25,IF(AND(V51&gt;5000000000,V51&lt;=10000000000),'[26]Data Base PAKAI (INPUT)'!AH780))))))))</f>
        <v>4</v>
      </c>
      <c r="AW51" s="250">
        <f>AU51*AV51*$AW$15</f>
        <v>1800000</v>
      </c>
      <c r="AX51" s="250">
        <f t="shared" ref="AX51:AX68" si="36">IF(V51&lt;=4000000000,4%*V51,IF(V51&gt;4000000000,100000000))</f>
        <v>8000000</v>
      </c>
      <c r="AY51" s="99">
        <f t="shared" ref="AY51:AY68" si="37">4%*V51</f>
        <v>8000000</v>
      </c>
      <c r="AZ51" s="250"/>
      <c r="BA51" s="245">
        <f t="shared" ref="BA51:BA68" si="38">V51-AQ51-AT51-AW51-AX51-AY51-AZ51</f>
        <v>181250000</v>
      </c>
      <c r="BB51" s="235"/>
      <c r="BC51" s="242"/>
      <c r="BD51" s="242"/>
      <c r="BE51" s="293">
        <f t="shared" ref="BE51:BE68" si="39">AO51</f>
        <v>1</v>
      </c>
      <c r="BG51" s="428">
        <f t="shared" si="31"/>
        <v>0</v>
      </c>
      <c r="BH51" s="424"/>
    </row>
    <row r="52" spans="1:60" ht="45.75" thickBot="1" x14ac:dyDescent="0.3">
      <c r="A52" s="90"/>
      <c r="B52" s="90"/>
      <c r="C52" s="90"/>
      <c r="D52" s="90"/>
      <c r="E52" s="90"/>
      <c r="F52" s="90"/>
      <c r="G52" s="90"/>
      <c r="H52" s="307"/>
      <c r="I52" s="91"/>
      <c r="J52" s="92"/>
      <c r="K52" s="92" t="s">
        <v>117</v>
      </c>
      <c r="L52" s="92" t="s">
        <v>122</v>
      </c>
      <c r="M52" s="92" t="e">
        <f>INDEX('[26]PENINGKATAN SALURAN DRAINASE'!$D$4:$D$90,MATCH('KEGIATAN DBMSDA 2022 (2)'!L52,'[26]PENINGKATAN SALURAN DRAINASE'!$D$4:$D$90,0))</f>
        <v>#N/A</v>
      </c>
      <c r="N52" s="92" t="str">
        <f t="shared" ref="N52:N55" si="40">L52</f>
        <v>Pembangunan Turap RW 14 RT 06 Kel. Jatimekar</v>
      </c>
      <c r="O52" s="93"/>
      <c r="P52" s="93" t="s">
        <v>124</v>
      </c>
      <c r="Q52" s="93"/>
      <c r="R52" s="94" t="s">
        <v>121</v>
      </c>
      <c r="S52" s="94" t="e">
        <f>#REF!&amp;" "&amp;#REF!</f>
        <v>#REF!</v>
      </c>
      <c r="T52" s="95" t="s">
        <v>66</v>
      </c>
      <c r="U52" s="87">
        <v>500000000</v>
      </c>
      <c r="V52" s="57">
        <f t="shared" ref="V52:V55" si="41">U52+AL52</f>
        <v>200000000</v>
      </c>
      <c r="W52" s="96" t="str">
        <f t="shared" ref="W52:W68" si="42">IF(V52&gt;200000000,"LELANG","PL")</f>
        <v>PL</v>
      </c>
      <c r="X52" s="108" t="s">
        <v>1966</v>
      </c>
      <c r="Y52" s="489" t="s">
        <v>2030</v>
      </c>
      <c r="Z52" s="489" t="s">
        <v>2001</v>
      </c>
      <c r="AA52" s="93"/>
      <c r="AB52" s="93"/>
      <c r="AC52" s="93"/>
      <c r="AD52" s="93"/>
      <c r="AE52" s="93"/>
      <c r="AF52" s="93"/>
      <c r="AG52" s="96"/>
      <c r="AH52" s="96"/>
      <c r="AI52" s="96"/>
      <c r="AJ52" s="313">
        <f t="shared" si="30"/>
        <v>0</v>
      </c>
      <c r="AK52" s="301">
        <v>0</v>
      </c>
      <c r="AL52" s="87">
        <v>-300000000</v>
      </c>
      <c r="AM52" s="96" t="str">
        <f t="shared" si="33"/>
        <v>PL</v>
      </c>
      <c r="AN52" s="249" t="str">
        <f>INDEX([26]Sheet1!$C$2:$C$1154,MATCH('KEGIATAN DBMSDA 2022 (2)'!L52,[26]Sheet1!$B$2:$B$68,0))</f>
        <v>Program 100 Hari</v>
      </c>
      <c r="AO52" s="249">
        <v>1</v>
      </c>
      <c r="AP52" s="249"/>
      <c r="AQ52" s="245">
        <f t="shared" si="34"/>
        <v>350000</v>
      </c>
      <c r="AR52" s="250">
        <f>IF(AND(V52&gt;1,V52&lt;=200000000),'[26]Data Base PAKAI (INPUT)'!$E$24,IF(AND(V52&gt;200000000),'[26]Data Base PAKAI (INPUT)'!$M$24))</f>
        <v>4</v>
      </c>
      <c r="AS52" s="250">
        <f>IF(AND(V52&gt;1,V52&lt;=200000000),'[26]Data Base PAKAI (INPUT)'!$F$24,IF(AND(V52&gt;200000000,V52&lt;=1000000000),'[26]Data Base PAKAI (INPUT)'!$V$24,IF(AND(V52&gt;1000000000),'[26]Data Base PAKAI (INPUT)'!$Z$24)))</f>
        <v>1</v>
      </c>
      <c r="AT52" s="250">
        <f t="shared" si="35"/>
        <v>600000</v>
      </c>
      <c r="AU52" s="250">
        <f>IF(AND(V52&gt;1,V52&lt;=1000000000),'[26]Data Base PAKAI (INPUT)'!$E$25,IF(AND(V52&gt;1000000000,V52&lt;=5000000000),'[26]Data Base PAKAI (INPUT)'!$Y$25,IF(AND(V52&gt;5000000000,V52&lt;=10000000000),'[26]Data Base PAKAI (INPUT)'!$AG$25)))</f>
        <v>3</v>
      </c>
      <c r="AV52" s="250">
        <f>IF(AND(V52&gt;1,V52&lt;=100000000),'[26]Data Base PAKAI (INPUT)'!$F$25,IF(AND(V52&gt;100000000,V52&lt;=200000000),'[26]Data Base PAKAI (INPUT)'!$J$25,IF(AND(V52&gt;200000000,V52&lt;=250000000),'[26]Data Base PAKAI (INPUT)'!$N$25,IF(AND(V52&gt;250000000,V52&lt;=500000000),'[26]Data Base PAKAI (INPUT)'!$R$25,IF(AND(V52&gt;500000000,V52&lt;=1000000000),'[26]Data Base PAKAI (INPUT)'!$V$25,IF(AND(V52&gt;1000000000,V52&lt;=2500000000),'[26]Data Base PAKAI (INPUT)'!$Z$25,IF(AND(V52&gt;2500000000,V52&lt;=5000000000),'[26]Data Base PAKAI (INPUT)'!$AD$25,IF(AND(V52&gt;5000000000,V52&lt;=10000000000),'[26]Data Base PAKAI (INPUT)'!AH781))))))))</f>
        <v>4</v>
      </c>
      <c r="AW52" s="250">
        <f t="shared" ref="AW52:AW68" si="43">AU52*AV52*$AW$15</f>
        <v>1800000</v>
      </c>
      <c r="AX52" s="250">
        <f t="shared" si="36"/>
        <v>8000000</v>
      </c>
      <c r="AY52" s="99">
        <f t="shared" si="37"/>
        <v>8000000</v>
      </c>
      <c r="AZ52" s="250"/>
      <c r="BA52" s="245">
        <f t="shared" si="38"/>
        <v>181250000</v>
      </c>
      <c r="BB52" s="235"/>
      <c r="BC52" s="242"/>
      <c r="BD52" s="242"/>
      <c r="BE52" s="293">
        <f t="shared" si="39"/>
        <v>1</v>
      </c>
      <c r="BG52" s="428">
        <f t="shared" si="31"/>
        <v>0</v>
      </c>
      <c r="BH52" s="424"/>
    </row>
    <row r="53" spans="1:60" ht="45.75" thickBot="1" x14ac:dyDescent="0.3">
      <c r="A53" s="90"/>
      <c r="B53" s="90"/>
      <c r="C53" s="90"/>
      <c r="D53" s="90"/>
      <c r="E53" s="90"/>
      <c r="F53" s="90"/>
      <c r="G53" s="90"/>
      <c r="H53" s="307"/>
      <c r="I53" s="91"/>
      <c r="J53" s="92"/>
      <c r="K53" s="92" t="s">
        <v>117</v>
      </c>
      <c r="L53" s="92" t="s">
        <v>125</v>
      </c>
      <c r="M53" s="92" t="e">
        <f>INDEX('[26]PENINGKATAN SALURAN DRAINASE'!$D$4:$D$90,MATCH('KEGIATAN DBMSDA 2022 (2)'!L53,'[26]PENINGKATAN SALURAN DRAINASE'!$D$4:$D$90,0))</f>
        <v>#N/A</v>
      </c>
      <c r="N53" s="92" t="str">
        <f t="shared" si="40"/>
        <v>Pembangunan Turap Mesjid Al-ikhwan Vida Bumipala RW 19 Kel. Padurenan</v>
      </c>
      <c r="O53" s="93"/>
      <c r="P53" s="93" t="s">
        <v>127</v>
      </c>
      <c r="Q53" s="93"/>
      <c r="R53" s="94" t="s">
        <v>128</v>
      </c>
      <c r="S53" s="94" t="e">
        <f>#REF!&amp;" "&amp;#REF!</f>
        <v>#REF!</v>
      </c>
      <c r="T53" s="95" t="s">
        <v>66</v>
      </c>
      <c r="U53" s="87">
        <v>200000000</v>
      </c>
      <c r="V53" s="57">
        <f t="shared" si="41"/>
        <v>200000000</v>
      </c>
      <c r="W53" s="96" t="str">
        <f t="shared" si="42"/>
        <v>PL</v>
      </c>
      <c r="X53" s="108" t="s">
        <v>1966</v>
      </c>
      <c r="Y53" s="489" t="s">
        <v>2030</v>
      </c>
      <c r="Z53" s="489" t="s">
        <v>2001</v>
      </c>
      <c r="AA53" s="93"/>
      <c r="AB53" s="93"/>
      <c r="AC53" s="93"/>
      <c r="AD53" s="93"/>
      <c r="AE53" s="93"/>
      <c r="AF53" s="93"/>
      <c r="AG53" s="96"/>
      <c r="AH53" s="96"/>
      <c r="AI53" s="96"/>
      <c r="AJ53" s="313">
        <f t="shared" si="30"/>
        <v>0</v>
      </c>
      <c r="AK53" s="301">
        <v>0</v>
      </c>
      <c r="AL53" s="87"/>
      <c r="AM53" s="96" t="str">
        <f t="shared" si="33"/>
        <v>PL</v>
      </c>
      <c r="AN53" s="249" t="s">
        <v>129</v>
      </c>
      <c r="AO53" s="249">
        <v>1</v>
      </c>
      <c r="AP53" s="249"/>
      <c r="AQ53" s="245">
        <f t="shared" si="34"/>
        <v>350000</v>
      </c>
      <c r="AR53" s="250">
        <f>IF(AND(V53&gt;1,V53&lt;=200000000),'[26]Data Base PAKAI (INPUT)'!$E$24,IF(AND(V53&gt;200000000),'[26]Data Base PAKAI (INPUT)'!$M$24))</f>
        <v>4</v>
      </c>
      <c r="AS53" s="250">
        <f>IF(AND(V53&gt;1,V53&lt;=200000000),'[26]Data Base PAKAI (INPUT)'!$F$24,IF(AND(V53&gt;200000000,V53&lt;=1000000000),'[26]Data Base PAKAI (INPUT)'!$V$24,IF(AND(V53&gt;1000000000),'[26]Data Base PAKAI (INPUT)'!$Z$24)))</f>
        <v>1</v>
      </c>
      <c r="AT53" s="250">
        <f t="shared" si="35"/>
        <v>600000</v>
      </c>
      <c r="AU53" s="250">
        <f>IF(AND(V53&gt;1,V53&lt;=1000000000),'[26]Data Base PAKAI (INPUT)'!$E$25,IF(AND(V53&gt;1000000000,V53&lt;=5000000000),'[26]Data Base PAKAI (INPUT)'!$Y$25,IF(AND(V53&gt;5000000000,V53&lt;=10000000000),'[26]Data Base PAKAI (INPUT)'!$AG$25)))</f>
        <v>3</v>
      </c>
      <c r="AV53" s="250">
        <f>IF(AND(V53&gt;1,V53&lt;=100000000),'[26]Data Base PAKAI (INPUT)'!$F$25,IF(AND(V53&gt;100000000,V53&lt;=200000000),'[26]Data Base PAKAI (INPUT)'!$J$25,IF(AND(V53&gt;200000000,V53&lt;=250000000),'[26]Data Base PAKAI (INPUT)'!$N$25,IF(AND(V53&gt;250000000,V53&lt;=500000000),'[26]Data Base PAKAI (INPUT)'!$R$25,IF(AND(V53&gt;500000000,V53&lt;=1000000000),'[26]Data Base PAKAI (INPUT)'!$V$25,IF(AND(V53&gt;1000000000,V53&lt;=2500000000),'[26]Data Base PAKAI (INPUT)'!$Z$25,IF(AND(V53&gt;2500000000,V53&lt;=5000000000),'[26]Data Base PAKAI (INPUT)'!$AD$25,IF(AND(V53&gt;5000000000,V53&lt;=10000000000),'[26]Data Base PAKAI (INPUT)'!AH782))))))))</f>
        <v>4</v>
      </c>
      <c r="AW53" s="250">
        <f t="shared" si="43"/>
        <v>1800000</v>
      </c>
      <c r="AX53" s="250">
        <f t="shared" si="36"/>
        <v>8000000</v>
      </c>
      <c r="AY53" s="99">
        <f t="shared" si="37"/>
        <v>8000000</v>
      </c>
      <c r="AZ53" s="250"/>
      <c r="BA53" s="245">
        <f t="shared" si="38"/>
        <v>181250000</v>
      </c>
      <c r="BB53" s="235"/>
      <c r="BC53" s="242"/>
      <c r="BD53" s="242"/>
      <c r="BE53" s="293">
        <f t="shared" si="39"/>
        <v>1</v>
      </c>
      <c r="BG53" s="428">
        <f t="shared" si="31"/>
        <v>0</v>
      </c>
      <c r="BH53" s="424"/>
    </row>
    <row r="54" spans="1:60" ht="45.75" thickBot="1" x14ac:dyDescent="0.3">
      <c r="A54" s="90"/>
      <c r="B54" s="90"/>
      <c r="C54" s="90"/>
      <c r="D54" s="90"/>
      <c r="E54" s="90"/>
      <c r="F54" s="90"/>
      <c r="G54" s="90"/>
      <c r="H54" s="307"/>
      <c r="I54" s="91"/>
      <c r="J54" s="92"/>
      <c r="K54" s="92" t="s">
        <v>117</v>
      </c>
      <c r="L54" s="92" t="s">
        <v>130</v>
      </c>
      <c r="M54" s="92" t="e">
        <f>INDEX('[26]PENINGKATAN SALURAN DRAINASE'!$D$4:$D$90,MATCH('KEGIATAN DBMSDA 2022 (2)'!L54,'[26]PENINGKATAN SALURAN DRAINASE'!$D$4:$D$90,0))</f>
        <v>#N/A</v>
      </c>
      <c r="N54" s="92" t="str">
        <f t="shared" si="40"/>
        <v>Penurapan dan Normalisasi Kali Alam Lintas RW 01 s/d RW 05 Kel. Kalibaru</v>
      </c>
      <c r="O54" s="93"/>
      <c r="P54" s="93" t="s">
        <v>132</v>
      </c>
      <c r="Q54" s="93"/>
      <c r="R54" s="100" t="s">
        <v>133</v>
      </c>
      <c r="S54" s="94" t="e">
        <f>#REF!&amp;" "&amp;#REF!</f>
        <v>#REF!</v>
      </c>
      <c r="T54" s="95" t="s">
        <v>66</v>
      </c>
      <c r="U54" s="87">
        <v>200000000</v>
      </c>
      <c r="V54" s="57">
        <f t="shared" si="41"/>
        <v>200000000</v>
      </c>
      <c r="W54" s="96" t="str">
        <f t="shared" si="42"/>
        <v>PL</v>
      </c>
      <c r="X54" s="108" t="s">
        <v>1966</v>
      </c>
      <c r="Y54" s="489" t="s">
        <v>2030</v>
      </c>
      <c r="Z54" s="489" t="s">
        <v>2002</v>
      </c>
      <c r="AA54" s="93"/>
      <c r="AB54" s="93"/>
      <c r="AC54" s="93"/>
      <c r="AD54" s="93"/>
      <c r="AE54" s="93"/>
      <c r="AF54" s="93"/>
      <c r="AG54" s="96"/>
      <c r="AH54" s="96"/>
      <c r="AI54" s="96"/>
      <c r="AJ54" s="313">
        <f t="shared" si="30"/>
        <v>0</v>
      </c>
      <c r="AK54" s="301">
        <v>0</v>
      </c>
      <c r="AL54" s="87"/>
      <c r="AM54" s="96" t="str">
        <f t="shared" si="33"/>
        <v>PL</v>
      </c>
      <c r="AN54" s="249" t="str">
        <f>INDEX([26]Sheet1!$C$2:$C$1154,MATCH('KEGIATAN DBMSDA 2022 (2)'!L54,[26]Sheet1!$B$2:$B$68,0))</f>
        <v>USULAN FKRW</v>
      </c>
      <c r="AO54" s="249">
        <v>1</v>
      </c>
      <c r="AP54" s="249"/>
      <c r="AQ54" s="245">
        <f t="shared" si="34"/>
        <v>350000</v>
      </c>
      <c r="AR54" s="250">
        <f>IF(AND(V54&gt;1,V54&lt;=200000000),'[26]Data Base PAKAI (INPUT)'!$E$24,IF(AND(V54&gt;200000000),'[26]Data Base PAKAI (INPUT)'!$M$24))</f>
        <v>4</v>
      </c>
      <c r="AS54" s="250">
        <f>IF(AND(V54&gt;1,V54&lt;=200000000),'[26]Data Base PAKAI (INPUT)'!$F$24,IF(AND(V54&gt;200000000,V54&lt;=1000000000),'[26]Data Base PAKAI (INPUT)'!$V$24,IF(AND(V54&gt;1000000000),'[26]Data Base PAKAI (INPUT)'!$Z$24)))</f>
        <v>1</v>
      </c>
      <c r="AT54" s="250">
        <f t="shared" si="35"/>
        <v>600000</v>
      </c>
      <c r="AU54" s="250">
        <f>IF(AND(V54&gt;1,V54&lt;=1000000000),'[26]Data Base PAKAI (INPUT)'!$E$25,IF(AND(V54&gt;1000000000,V54&lt;=5000000000),'[26]Data Base PAKAI (INPUT)'!$Y$25,IF(AND(V54&gt;5000000000,V54&lt;=10000000000),'[26]Data Base PAKAI (INPUT)'!$AG$25)))</f>
        <v>3</v>
      </c>
      <c r="AV54" s="250">
        <f>IF(AND(V54&gt;1,V54&lt;=100000000),'[26]Data Base PAKAI (INPUT)'!$F$25,IF(AND(V54&gt;100000000,V54&lt;=200000000),'[26]Data Base PAKAI (INPUT)'!$J$25,IF(AND(V54&gt;200000000,V54&lt;=250000000),'[26]Data Base PAKAI (INPUT)'!$N$25,IF(AND(V54&gt;250000000,V54&lt;=500000000),'[26]Data Base PAKAI (INPUT)'!$R$25,IF(AND(V54&gt;500000000,V54&lt;=1000000000),'[26]Data Base PAKAI (INPUT)'!$V$25,IF(AND(V54&gt;1000000000,V54&lt;=2500000000),'[26]Data Base PAKAI (INPUT)'!$Z$25,IF(AND(V54&gt;2500000000,V54&lt;=5000000000),'[26]Data Base PAKAI (INPUT)'!$AD$25,IF(AND(V54&gt;5000000000,V54&lt;=10000000000),'[26]Data Base PAKAI (INPUT)'!AH783))))))))</f>
        <v>4</v>
      </c>
      <c r="AW54" s="250">
        <f t="shared" si="43"/>
        <v>1800000</v>
      </c>
      <c r="AX54" s="250">
        <f t="shared" si="36"/>
        <v>8000000</v>
      </c>
      <c r="AY54" s="99">
        <f t="shared" si="37"/>
        <v>8000000</v>
      </c>
      <c r="AZ54" s="250"/>
      <c r="BA54" s="245">
        <f t="shared" si="38"/>
        <v>181250000</v>
      </c>
      <c r="BB54" s="235"/>
      <c r="BC54" s="242"/>
      <c r="BD54" s="242"/>
      <c r="BE54" s="293">
        <f t="shared" si="39"/>
        <v>1</v>
      </c>
      <c r="BG54" s="428">
        <f t="shared" si="31"/>
        <v>0</v>
      </c>
      <c r="BH54" s="424"/>
    </row>
    <row r="55" spans="1:60" ht="45.75" thickBot="1" x14ac:dyDescent="0.3">
      <c r="A55" s="90"/>
      <c r="B55" s="90"/>
      <c r="C55" s="90"/>
      <c r="D55" s="90"/>
      <c r="E55" s="90"/>
      <c r="F55" s="90"/>
      <c r="G55" s="90"/>
      <c r="H55" s="307"/>
      <c r="I55" s="91"/>
      <c r="J55" s="92"/>
      <c r="K55" s="92" t="s">
        <v>117</v>
      </c>
      <c r="L55" s="92" t="s">
        <v>134</v>
      </c>
      <c r="M55" s="92" t="e">
        <f>INDEX('[26]PENINGKATAN SALURAN DRAINASE'!$D$4:$D$90,MATCH('KEGIATAN DBMSDA 2022 (2)'!L55,'[26]PENINGKATAN SALURAN DRAINASE'!$D$4:$D$90,0))</f>
        <v>#N/A</v>
      </c>
      <c r="N55" s="92" t="str">
        <f t="shared" si="40"/>
        <v>Penurapan Kali Sisi Selatan Jalan Pangeran Jayakarta</v>
      </c>
      <c r="O55" s="93"/>
      <c r="P55" s="93" t="s">
        <v>132</v>
      </c>
      <c r="Q55" s="93"/>
      <c r="R55" s="100" t="s">
        <v>121</v>
      </c>
      <c r="S55" s="94" t="e">
        <f>#REF!&amp;" "&amp;#REF!</f>
        <v>#REF!</v>
      </c>
      <c r="T55" s="95" t="s">
        <v>66</v>
      </c>
      <c r="U55" s="87">
        <v>500000000</v>
      </c>
      <c r="V55" s="57">
        <f t="shared" si="41"/>
        <v>200000000</v>
      </c>
      <c r="W55" s="96" t="str">
        <f t="shared" si="42"/>
        <v>PL</v>
      </c>
      <c r="X55" s="108" t="s">
        <v>1966</v>
      </c>
      <c r="Y55" s="489" t="s">
        <v>2030</v>
      </c>
      <c r="Z55" s="489" t="s">
        <v>2002</v>
      </c>
      <c r="AA55" s="93"/>
      <c r="AB55" s="93"/>
      <c r="AC55" s="93"/>
      <c r="AD55" s="93"/>
      <c r="AE55" s="93"/>
      <c r="AF55" s="93"/>
      <c r="AG55" s="96"/>
      <c r="AH55" s="96"/>
      <c r="AI55" s="96"/>
      <c r="AJ55" s="313">
        <f t="shared" si="30"/>
        <v>0</v>
      </c>
      <c r="AK55" s="301">
        <v>0</v>
      </c>
      <c r="AL55" s="87">
        <v>-300000000</v>
      </c>
      <c r="AM55" s="96" t="str">
        <f t="shared" si="33"/>
        <v>PL</v>
      </c>
      <c r="AN55" s="249" t="str">
        <f>INDEX([26]Sheet1!$C$2:$C$1154,MATCH('KEGIATAN DBMSDA 2022 (2)'!L55,[26]Sheet1!$B$2:$B$68,0))</f>
        <v>USULAN FKRW</v>
      </c>
      <c r="AO55" s="249">
        <v>1</v>
      </c>
      <c r="AP55" s="249"/>
      <c r="AQ55" s="245">
        <f t="shared" si="34"/>
        <v>350000</v>
      </c>
      <c r="AR55" s="250">
        <f>IF(AND(V55&gt;1,V55&lt;=200000000),'[26]Data Base PAKAI (INPUT)'!$E$24,IF(AND(V55&gt;200000000),'[26]Data Base PAKAI (INPUT)'!$M$24))</f>
        <v>4</v>
      </c>
      <c r="AS55" s="250">
        <f>IF(AND(V55&gt;1,V55&lt;=200000000),'[26]Data Base PAKAI (INPUT)'!$F$24,IF(AND(V55&gt;200000000,V55&lt;=1000000000),'[26]Data Base PAKAI (INPUT)'!$V$24,IF(AND(V55&gt;1000000000),'[26]Data Base PAKAI (INPUT)'!$Z$24)))</f>
        <v>1</v>
      </c>
      <c r="AT55" s="250">
        <f t="shared" si="35"/>
        <v>600000</v>
      </c>
      <c r="AU55" s="250">
        <f>IF(AND(V55&gt;1,V55&lt;=1000000000),'[26]Data Base PAKAI (INPUT)'!$E$25,IF(AND(V55&gt;1000000000,V55&lt;=5000000000),'[26]Data Base PAKAI (INPUT)'!$Y$25,IF(AND(V55&gt;5000000000,V55&lt;=10000000000),'[26]Data Base PAKAI (INPUT)'!$AG$25)))</f>
        <v>3</v>
      </c>
      <c r="AV55" s="250">
        <f>IF(AND(V55&gt;1,V55&lt;=100000000),'[26]Data Base PAKAI (INPUT)'!$F$25,IF(AND(V55&gt;100000000,V55&lt;=200000000),'[26]Data Base PAKAI (INPUT)'!$J$25,IF(AND(V55&gt;200000000,V55&lt;=250000000),'[26]Data Base PAKAI (INPUT)'!$N$25,IF(AND(V55&gt;250000000,V55&lt;=500000000),'[26]Data Base PAKAI (INPUT)'!$R$25,IF(AND(V55&gt;500000000,V55&lt;=1000000000),'[26]Data Base PAKAI (INPUT)'!$V$25,IF(AND(V55&gt;1000000000,V55&lt;=2500000000),'[26]Data Base PAKAI (INPUT)'!$Z$25,IF(AND(V55&gt;2500000000,V55&lt;=5000000000),'[26]Data Base PAKAI (INPUT)'!$AD$25,IF(AND(V55&gt;5000000000,V55&lt;=10000000000),'[26]Data Base PAKAI (INPUT)'!AH784))))))))</f>
        <v>4</v>
      </c>
      <c r="AW55" s="250">
        <f t="shared" si="43"/>
        <v>1800000</v>
      </c>
      <c r="AX55" s="250">
        <f t="shared" si="36"/>
        <v>8000000</v>
      </c>
      <c r="AY55" s="99">
        <f t="shared" si="37"/>
        <v>8000000</v>
      </c>
      <c r="AZ55" s="250"/>
      <c r="BA55" s="245">
        <f t="shared" si="38"/>
        <v>181250000</v>
      </c>
      <c r="BB55" s="235"/>
      <c r="BC55" s="242"/>
      <c r="BD55" s="242"/>
      <c r="BE55" s="293">
        <f t="shared" si="39"/>
        <v>1</v>
      </c>
      <c r="BG55" s="428">
        <f t="shared" si="31"/>
        <v>0</v>
      </c>
      <c r="BH55" s="424"/>
    </row>
    <row r="56" spans="1:60" ht="45.75" thickBot="1" x14ac:dyDescent="0.3">
      <c r="A56" s="90"/>
      <c r="B56" s="90"/>
      <c r="C56" s="90"/>
      <c r="D56" s="90"/>
      <c r="E56" s="90"/>
      <c r="F56" s="90"/>
      <c r="G56" s="90"/>
      <c r="H56" s="307"/>
      <c r="I56" s="91"/>
      <c r="J56" s="92"/>
      <c r="K56" s="92" t="s">
        <v>117</v>
      </c>
      <c r="L56" s="92" t="s">
        <v>136</v>
      </c>
      <c r="M56" s="92" t="e">
        <f>INDEX('[26]PENINGKATAN SALURAN DRAINASE'!$D$4:$D$90,MATCH('KEGIATAN DBMSDA 2022 (2)'!L56,'[26]PENINGKATAN SALURAN DRAINASE'!$D$4:$D$90,0))</f>
        <v>#N/A</v>
      </c>
      <c r="N56" s="92" t="s">
        <v>136</v>
      </c>
      <c r="O56" s="92"/>
      <c r="P56" s="93" t="s">
        <v>822</v>
      </c>
      <c r="Q56" s="93"/>
      <c r="R56" s="100"/>
      <c r="S56" s="94" t="e">
        <f>#REF!&amp;" "&amp;#REF!</f>
        <v>#REF!</v>
      </c>
      <c r="T56" s="95" t="s">
        <v>66</v>
      </c>
      <c r="U56" s="87"/>
      <c r="V56" s="57">
        <f t="shared" ref="V56:V68" si="44">AL56+U56</f>
        <v>200000000</v>
      </c>
      <c r="W56" s="96" t="str">
        <f t="shared" si="42"/>
        <v>PL</v>
      </c>
      <c r="X56" s="108" t="s">
        <v>1966</v>
      </c>
      <c r="Y56" s="489" t="s">
        <v>2030</v>
      </c>
      <c r="Z56" s="489" t="s">
        <v>2003</v>
      </c>
      <c r="AA56" s="93"/>
      <c r="AB56" s="93"/>
      <c r="AC56" s="93"/>
      <c r="AD56" s="93"/>
      <c r="AE56" s="93"/>
      <c r="AF56" s="93"/>
      <c r="AG56" s="96"/>
      <c r="AH56" s="96"/>
      <c r="AI56" s="96"/>
      <c r="AJ56" s="313">
        <f t="shared" si="30"/>
        <v>0</v>
      </c>
      <c r="AK56" s="301">
        <v>0</v>
      </c>
      <c r="AL56" s="87">
        <v>200000000</v>
      </c>
      <c r="AM56" s="96" t="str">
        <f t="shared" si="33"/>
        <v>PL</v>
      </c>
      <c r="AN56" s="249" t="s">
        <v>139</v>
      </c>
      <c r="AO56" s="249">
        <v>1</v>
      </c>
      <c r="AP56" s="249"/>
      <c r="AQ56" s="245">
        <f t="shared" si="34"/>
        <v>350000</v>
      </c>
      <c r="AR56" s="250">
        <f>IF(AND(V56&gt;1,V56&lt;=200000000),'[26]Data Base PAKAI (INPUT)'!$E$24,IF(AND(V56&gt;200000000),'[26]Data Base PAKAI (INPUT)'!$M$24))</f>
        <v>4</v>
      </c>
      <c r="AS56" s="250">
        <f>IF(AND(V56&gt;1,V56&lt;=200000000),'[26]Data Base PAKAI (INPUT)'!$F$24,IF(AND(V56&gt;200000000,V56&lt;=1000000000),'[26]Data Base PAKAI (INPUT)'!$V$24,IF(AND(V56&gt;1000000000),'[26]Data Base PAKAI (INPUT)'!$Z$24)))</f>
        <v>1</v>
      </c>
      <c r="AT56" s="250">
        <f t="shared" si="35"/>
        <v>600000</v>
      </c>
      <c r="AU56" s="250">
        <f>IF(AND(V56&gt;1,V56&lt;=1000000000),'[26]Data Base PAKAI (INPUT)'!$E$25,IF(AND(V56&gt;1000000000,V56&lt;=5000000000),'[26]Data Base PAKAI (INPUT)'!$Y$25,IF(AND(V56&gt;5000000000,V56&lt;=10000000000),'[26]Data Base PAKAI (INPUT)'!$AG$25)))</f>
        <v>3</v>
      </c>
      <c r="AV56" s="250">
        <f>IF(AND(V56&gt;1,V56&lt;=100000000),'[26]Data Base PAKAI (INPUT)'!$F$25,IF(AND(V56&gt;100000000,V56&lt;=200000000),'[26]Data Base PAKAI (INPUT)'!$J$25,IF(AND(V56&gt;200000000,V56&lt;=250000000),'[26]Data Base PAKAI (INPUT)'!$N$25,IF(AND(V56&gt;250000000,V56&lt;=500000000),'[26]Data Base PAKAI (INPUT)'!$R$25,IF(AND(V56&gt;500000000,V56&lt;=1000000000),'[26]Data Base PAKAI (INPUT)'!$V$25,IF(AND(V56&gt;1000000000,V56&lt;=2500000000),'[26]Data Base PAKAI (INPUT)'!$Z$25,IF(AND(V56&gt;2500000000,V56&lt;=5000000000),'[26]Data Base PAKAI (INPUT)'!$AD$25,IF(AND(V56&gt;5000000000,V56&lt;=10000000000),'[26]Data Base PAKAI (INPUT)'!AH809))))))))</f>
        <v>4</v>
      </c>
      <c r="AW56" s="250">
        <f t="shared" si="43"/>
        <v>1800000</v>
      </c>
      <c r="AX56" s="250">
        <f t="shared" si="36"/>
        <v>8000000</v>
      </c>
      <c r="AY56" s="99">
        <f t="shared" si="37"/>
        <v>8000000</v>
      </c>
      <c r="AZ56" s="250"/>
      <c r="BA56" s="245">
        <f t="shared" si="38"/>
        <v>181250000</v>
      </c>
      <c r="BB56" s="235"/>
      <c r="BC56" s="242"/>
      <c r="BD56" s="242"/>
      <c r="BE56" s="293">
        <f t="shared" si="39"/>
        <v>1</v>
      </c>
      <c r="BG56" s="428">
        <f t="shared" si="31"/>
        <v>0</v>
      </c>
      <c r="BH56" s="424"/>
    </row>
    <row r="57" spans="1:60" ht="45.75" thickBot="1" x14ac:dyDescent="0.3">
      <c r="A57" s="90"/>
      <c r="B57" s="90"/>
      <c r="C57" s="90"/>
      <c r="D57" s="90"/>
      <c r="E57" s="90"/>
      <c r="F57" s="90"/>
      <c r="G57" s="90"/>
      <c r="H57" s="307"/>
      <c r="I57" s="91"/>
      <c r="J57" s="92"/>
      <c r="K57" s="92" t="s">
        <v>117</v>
      </c>
      <c r="L57" s="92" t="s">
        <v>140</v>
      </c>
      <c r="M57" s="92" t="e">
        <f>INDEX('[26]PENINGKATAN SALURAN DRAINASE'!$D$4:$D$90,MATCH('KEGIATAN DBMSDA 2022 (2)'!L57,'[26]PENINGKATAN SALURAN DRAINASE'!$D$4:$D$90,0))</f>
        <v>#N/A</v>
      </c>
      <c r="N57" s="92" t="s">
        <v>141</v>
      </c>
      <c r="O57" s="92"/>
      <c r="P57" s="93" t="s">
        <v>120</v>
      </c>
      <c r="Q57" s="93"/>
      <c r="R57" s="100"/>
      <c r="S57" s="94" t="e">
        <f>#REF!&amp;" "&amp;#REF!</f>
        <v>#REF!</v>
      </c>
      <c r="T57" s="95" t="s">
        <v>66</v>
      </c>
      <c r="U57" s="87"/>
      <c r="V57" s="57">
        <f t="shared" si="44"/>
        <v>200000000</v>
      </c>
      <c r="W57" s="96" t="str">
        <f t="shared" si="42"/>
        <v>PL</v>
      </c>
      <c r="X57" s="108" t="s">
        <v>1966</v>
      </c>
      <c r="Y57" s="489" t="s">
        <v>2030</v>
      </c>
      <c r="Z57" s="489" t="s">
        <v>2000</v>
      </c>
      <c r="AA57" s="93"/>
      <c r="AB57" s="93"/>
      <c r="AC57" s="93"/>
      <c r="AD57" s="93"/>
      <c r="AE57" s="93"/>
      <c r="AF57" s="93"/>
      <c r="AG57" s="96"/>
      <c r="AH57" s="96"/>
      <c r="AI57" s="96"/>
      <c r="AJ57" s="313">
        <f t="shared" si="30"/>
        <v>0</v>
      </c>
      <c r="AK57" s="301">
        <v>0</v>
      </c>
      <c r="AL57" s="87">
        <v>200000000</v>
      </c>
      <c r="AM57" s="96" t="str">
        <f t="shared" si="33"/>
        <v>PL</v>
      </c>
      <c r="AN57" s="249" t="s">
        <v>139</v>
      </c>
      <c r="AO57" s="249">
        <v>1</v>
      </c>
      <c r="AP57" s="249"/>
      <c r="AQ57" s="245">
        <f t="shared" si="34"/>
        <v>350000</v>
      </c>
      <c r="AR57" s="250">
        <f>IF(AND(V57&gt;1,V57&lt;=200000000),'[26]Data Base PAKAI (INPUT)'!$E$24,IF(AND(V57&gt;200000000),'[26]Data Base PAKAI (INPUT)'!$M$24))</f>
        <v>4</v>
      </c>
      <c r="AS57" s="250">
        <f>IF(AND(V57&gt;1,V57&lt;=200000000),'[26]Data Base PAKAI (INPUT)'!$F$24,IF(AND(V57&gt;200000000,V57&lt;=1000000000),'[26]Data Base PAKAI (INPUT)'!$V$24,IF(AND(V57&gt;1000000000),'[26]Data Base PAKAI (INPUT)'!$Z$24)))</f>
        <v>1</v>
      </c>
      <c r="AT57" s="250">
        <f t="shared" si="35"/>
        <v>600000</v>
      </c>
      <c r="AU57" s="250">
        <f>IF(AND(V57&gt;1,V57&lt;=1000000000),'[26]Data Base PAKAI (INPUT)'!$E$25,IF(AND(V57&gt;1000000000,V57&lt;=5000000000),'[26]Data Base PAKAI (INPUT)'!$Y$25,IF(AND(V57&gt;5000000000,V57&lt;=10000000000),'[26]Data Base PAKAI (INPUT)'!$AG$25)))</f>
        <v>3</v>
      </c>
      <c r="AV57" s="250">
        <f>IF(AND(V57&gt;1,V57&lt;=100000000),'[26]Data Base PAKAI (INPUT)'!$F$25,IF(AND(V57&gt;100000000,V57&lt;=200000000),'[26]Data Base PAKAI (INPUT)'!$J$25,IF(AND(V57&gt;200000000,V57&lt;=250000000),'[26]Data Base PAKAI (INPUT)'!$N$25,IF(AND(V57&gt;250000000,V57&lt;=500000000),'[26]Data Base PAKAI (INPUT)'!$R$25,IF(AND(V57&gt;500000000,V57&lt;=1000000000),'[26]Data Base PAKAI (INPUT)'!$V$25,IF(AND(V57&gt;1000000000,V57&lt;=2500000000),'[26]Data Base PAKAI (INPUT)'!$Z$25,IF(AND(V57&gt;2500000000,V57&lt;=5000000000),'[26]Data Base PAKAI (INPUT)'!$AD$25,IF(AND(V57&gt;5000000000,V57&lt;=10000000000),'[26]Data Base PAKAI (INPUT)'!AH810))))))))</f>
        <v>4</v>
      </c>
      <c r="AW57" s="250">
        <f t="shared" si="43"/>
        <v>1800000</v>
      </c>
      <c r="AX57" s="250">
        <f t="shared" si="36"/>
        <v>8000000</v>
      </c>
      <c r="AY57" s="99">
        <f t="shared" si="37"/>
        <v>8000000</v>
      </c>
      <c r="AZ57" s="250"/>
      <c r="BA57" s="245">
        <f t="shared" si="38"/>
        <v>181250000</v>
      </c>
      <c r="BB57" s="235"/>
      <c r="BC57" s="242"/>
      <c r="BD57" s="242"/>
      <c r="BE57" s="293">
        <f t="shared" si="39"/>
        <v>1</v>
      </c>
      <c r="BG57" s="428">
        <f t="shared" si="31"/>
        <v>0</v>
      </c>
      <c r="BH57" s="424"/>
    </row>
    <row r="58" spans="1:60" ht="45.75" thickBot="1" x14ac:dyDescent="0.3">
      <c r="A58" s="90"/>
      <c r="B58" s="90"/>
      <c r="C58" s="90"/>
      <c r="D58" s="90"/>
      <c r="E58" s="90"/>
      <c r="F58" s="90"/>
      <c r="G58" s="90"/>
      <c r="H58" s="307"/>
      <c r="I58" s="91"/>
      <c r="J58" s="92"/>
      <c r="K58" s="92" t="s">
        <v>117</v>
      </c>
      <c r="L58" s="92" t="s">
        <v>143</v>
      </c>
      <c r="M58" s="92" t="e">
        <f>INDEX('[26]PENINGKATAN SALURAN DRAINASE'!$D$4:$D$90,MATCH('KEGIATAN DBMSDA 2022 (2)'!L58,'[26]PENINGKATAN SALURAN DRAINASE'!$D$4:$D$90,0))</f>
        <v>#N/A</v>
      </c>
      <c r="N58" s="92" t="s">
        <v>144</v>
      </c>
      <c r="O58" s="92"/>
      <c r="P58" s="93" t="s">
        <v>171</v>
      </c>
      <c r="Q58" s="93"/>
      <c r="R58" s="100"/>
      <c r="S58" s="94" t="e">
        <f>#REF!&amp;" "&amp;#REF!</f>
        <v>#REF!</v>
      </c>
      <c r="T58" s="95" t="s">
        <v>66</v>
      </c>
      <c r="U58" s="87"/>
      <c r="V58" s="57">
        <f t="shared" si="44"/>
        <v>150000000</v>
      </c>
      <c r="W58" s="96" t="str">
        <f t="shared" si="42"/>
        <v>PL</v>
      </c>
      <c r="X58" s="108" t="s">
        <v>1966</v>
      </c>
      <c r="Y58" s="489" t="s">
        <v>2030</v>
      </c>
      <c r="Z58" s="489" t="s">
        <v>2004</v>
      </c>
      <c r="AA58" s="93"/>
      <c r="AB58" s="93"/>
      <c r="AC58" s="93"/>
      <c r="AD58" s="93"/>
      <c r="AE58" s="93"/>
      <c r="AF58" s="93"/>
      <c r="AG58" s="96"/>
      <c r="AH58" s="96"/>
      <c r="AI58" s="96"/>
      <c r="AJ58" s="313">
        <f t="shared" si="30"/>
        <v>0</v>
      </c>
      <c r="AK58" s="301">
        <v>0</v>
      </c>
      <c r="AL58" s="87">
        <v>150000000</v>
      </c>
      <c r="AM58" s="96" t="str">
        <f t="shared" si="33"/>
        <v>PL</v>
      </c>
      <c r="AN58" s="249" t="s">
        <v>139</v>
      </c>
      <c r="AO58" s="249">
        <v>1</v>
      </c>
      <c r="AP58" s="249"/>
      <c r="AQ58" s="245">
        <f t="shared" si="34"/>
        <v>350000</v>
      </c>
      <c r="AR58" s="250">
        <f>IF(AND(V58&gt;1,V58&lt;=200000000),'[26]Data Base PAKAI (INPUT)'!$E$24,IF(AND(V58&gt;200000000),'[26]Data Base PAKAI (INPUT)'!$M$24))</f>
        <v>4</v>
      </c>
      <c r="AS58" s="250">
        <f>IF(AND(V58&gt;1,V58&lt;=200000000),'[26]Data Base PAKAI (INPUT)'!$F$24,IF(AND(V58&gt;200000000,V58&lt;=1000000000),'[26]Data Base PAKAI (INPUT)'!$V$24,IF(AND(V58&gt;1000000000),'[26]Data Base PAKAI (INPUT)'!$Z$24)))</f>
        <v>1</v>
      </c>
      <c r="AT58" s="250">
        <f t="shared" si="35"/>
        <v>600000</v>
      </c>
      <c r="AU58" s="250">
        <f>IF(AND(V58&gt;1,V58&lt;=1000000000),'[26]Data Base PAKAI (INPUT)'!$E$25,IF(AND(V58&gt;1000000000,V58&lt;=5000000000),'[26]Data Base PAKAI (INPUT)'!$Y$25,IF(AND(V58&gt;5000000000,V58&lt;=10000000000),'[26]Data Base PAKAI (INPUT)'!$AG$25)))</f>
        <v>3</v>
      </c>
      <c r="AV58" s="250">
        <f>IF(AND(V58&gt;1,V58&lt;=100000000),'[26]Data Base PAKAI (INPUT)'!$F$25,IF(AND(V58&gt;100000000,V58&lt;=200000000),'[26]Data Base PAKAI (INPUT)'!$J$25,IF(AND(V58&gt;200000000,V58&lt;=250000000),'[26]Data Base PAKAI (INPUT)'!$N$25,IF(AND(V58&gt;250000000,V58&lt;=500000000),'[26]Data Base PAKAI (INPUT)'!$R$25,IF(AND(V58&gt;500000000,V58&lt;=1000000000),'[26]Data Base PAKAI (INPUT)'!$V$25,IF(AND(V58&gt;1000000000,V58&lt;=2500000000),'[26]Data Base PAKAI (INPUT)'!$Z$25,IF(AND(V58&gt;2500000000,V58&lt;=5000000000),'[26]Data Base PAKAI (INPUT)'!$AD$25,IF(AND(V58&gt;5000000000,V58&lt;=10000000000),'[26]Data Base PAKAI (INPUT)'!AH812))))))))</f>
        <v>4</v>
      </c>
      <c r="AW58" s="250">
        <f t="shared" si="43"/>
        <v>1800000</v>
      </c>
      <c r="AX58" s="250">
        <f t="shared" si="36"/>
        <v>6000000</v>
      </c>
      <c r="AY58" s="99">
        <f t="shared" si="37"/>
        <v>6000000</v>
      </c>
      <c r="AZ58" s="250"/>
      <c r="BA58" s="245">
        <f t="shared" si="38"/>
        <v>135250000</v>
      </c>
      <c r="BB58" s="235"/>
      <c r="BC58" s="242"/>
      <c r="BD58" s="242"/>
      <c r="BE58" s="293">
        <f t="shared" si="39"/>
        <v>1</v>
      </c>
      <c r="BG58" s="428">
        <f t="shared" si="31"/>
        <v>0</v>
      </c>
      <c r="BH58" s="424"/>
    </row>
    <row r="59" spans="1:60" ht="45.75" thickBot="1" x14ac:dyDescent="0.3">
      <c r="A59" s="90"/>
      <c r="B59" s="90"/>
      <c r="C59" s="90"/>
      <c r="D59" s="90"/>
      <c r="E59" s="90"/>
      <c r="F59" s="90"/>
      <c r="G59" s="90"/>
      <c r="H59" s="307"/>
      <c r="I59" s="91"/>
      <c r="J59" s="92"/>
      <c r="K59" s="92" t="s">
        <v>117</v>
      </c>
      <c r="L59" s="92" t="s">
        <v>147</v>
      </c>
      <c r="M59" s="92" t="e">
        <f>INDEX('[26]PENINGKATAN SALURAN DRAINASE'!$D$4:$D$90,MATCH('KEGIATAN DBMSDA 2022 (2)'!L59,'[26]PENINGKATAN SALURAN DRAINASE'!$D$4:$D$90,0))</f>
        <v>#N/A</v>
      </c>
      <c r="N59" s="92" t="s">
        <v>148</v>
      </c>
      <c r="O59" s="92"/>
      <c r="P59" s="93" t="s">
        <v>1840</v>
      </c>
      <c r="Q59" s="93"/>
      <c r="R59" s="100"/>
      <c r="S59" s="94" t="e">
        <f>#REF!&amp;" "&amp;#REF!</f>
        <v>#REF!</v>
      </c>
      <c r="T59" s="95" t="s">
        <v>66</v>
      </c>
      <c r="U59" s="87"/>
      <c r="V59" s="57">
        <f t="shared" si="44"/>
        <v>90000000</v>
      </c>
      <c r="W59" s="96" t="str">
        <f t="shared" si="42"/>
        <v>PL</v>
      </c>
      <c r="X59" s="108" t="s">
        <v>1966</v>
      </c>
      <c r="Y59" s="489" t="s">
        <v>2030</v>
      </c>
      <c r="Z59" s="489" t="s">
        <v>2005</v>
      </c>
      <c r="AA59" s="93"/>
      <c r="AB59" s="93"/>
      <c r="AC59" s="93"/>
      <c r="AD59" s="93"/>
      <c r="AE59" s="93"/>
      <c r="AF59" s="93"/>
      <c r="AG59" s="96"/>
      <c r="AH59" s="96"/>
      <c r="AI59" s="96"/>
      <c r="AJ59" s="313">
        <f t="shared" si="30"/>
        <v>0</v>
      </c>
      <c r="AK59" s="301">
        <v>0</v>
      </c>
      <c r="AL59" s="87">
        <v>90000000</v>
      </c>
      <c r="AM59" s="96" t="str">
        <f t="shared" si="33"/>
        <v>PL</v>
      </c>
      <c r="AN59" s="249" t="s">
        <v>139</v>
      </c>
      <c r="AO59" s="249">
        <v>1</v>
      </c>
      <c r="AP59" s="249"/>
      <c r="AQ59" s="245">
        <f t="shared" si="34"/>
        <v>350000</v>
      </c>
      <c r="AR59" s="250">
        <f>IF(AND(V59&gt;1,V59&lt;=200000000),'[26]Data Base PAKAI (INPUT)'!$E$24,IF(AND(V59&gt;200000000),'[26]Data Base PAKAI (INPUT)'!$M$24))</f>
        <v>4</v>
      </c>
      <c r="AS59" s="250">
        <f>IF(AND(V59&gt;1,V59&lt;=200000000),'[26]Data Base PAKAI (INPUT)'!$F$24,IF(AND(V59&gt;200000000,V59&lt;=1000000000),'[26]Data Base PAKAI (INPUT)'!$V$24,IF(AND(V59&gt;1000000000),'[26]Data Base PAKAI (INPUT)'!$Z$24)))</f>
        <v>1</v>
      </c>
      <c r="AT59" s="250">
        <f t="shared" si="35"/>
        <v>600000</v>
      </c>
      <c r="AU59" s="250">
        <f>IF(AND(V59&gt;1,V59&lt;=1000000000),'[26]Data Base PAKAI (INPUT)'!$E$25,IF(AND(V59&gt;1000000000,V59&lt;=5000000000),'[26]Data Base PAKAI (INPUT)'!$Y$25,IF(AND(V59&gt;5000000000,V59&lt;=10000000000),'[26]Data Base PAKAI (INPUT)'!$AG$25)))</f>
        <v>3</v>
      </c>
      <c r="AV59" s="250">
        <f>IF(AND(V59&gt;1,V59&lt;=100000000),'[26]Data Base PAKAI (INPUT)'!$F$25,IF(AND(V59&gt;100000000,V59&lt;=200000000),'[26]Data Base PAKAI (INPUT)'!$J$25,IF(AND(V59&gt;200000000,V59&lt;=250000000),'[26]Data Base PAKAI (INPUT)'!$N$25,IF(AND(V59&gt;250000000,V59&lt;=500000000),'[26]Data Base PAKAI (INPUT)'!$R$25,IF(AND(V59&gt;500000000,V59&lt;=1000000000),'[26]Data Base PAKAI (INPUT)'!$V$25,IF(AND(V59&gt;1000000000,V59&lt;=2500000000),'[26]Data Base PAKAI (INPUT)'!$Z$25,IF(AND(V59&gt;2500000000,V59&lt;=5000000000),'[26]Data Base PAKAI (INPUT)'!$AD$25,IF(AND(V59&gt;5000000000,V59&lt;=10000000000),'[26]Data Base PAKAI (INPUT)'!AH813))))))))</f>
        <v>3</v>
      </c>
      <c r="AW59" s="250">
        <f t="shared" si="43"/>
        <v>1350000</v>
      </c>
      <c r="AX59" s="250">
        <f t="shared" si="36"/>
        <v>3600000</v>
      </c>
      <c r="AY59" s="99">
        <f t="shared" si="37"/>
        <v>3600000</v>
      </c>
      <c r="AZ59" s="250"/>
      <c r="BA59" s="245">
        <f t="shared" si="38"/>
        <v>80500000</v>
      </c>
      <c r="BB59" s="235"/>
      <c r="BC59" s="242"/>
      <c r="BD59" s="242"/>
      <c r="BE59" s="293">
        <f t="shared" si="39"/>
        <v>1</v>
      </c>
      <c r="BG59" s="428">
        <f t="shared" si="31"/>
        <v>0</v>
      </c>
      <c r="BH59" s="424"/>
    </row>
    <row r="60" spans="1:60" ht="45.75" thickBot="1" x14ac:dyDescent="0.3">
      <c r="A60" s="90"/>
      <c r="B60" s="90"/>
      <c r="C60" s="90"/>
      <c r="D60" s="90"/>
      <c r="E60" s="90"/>
      <c r="F60" s="90"/>
      <c r="G60" s="90"/>
      <c r="H60" s="307"/>
      <c r="I60" s="91"/>
      <c r="J60" s="92"/>
      <c r="K60" s="92" t="s">
        <v>117</v>
      </c>
      <c r="L60" s="92" t="s">
        <v>151</v>
      </c>
      <c r="M60" s="92" t="e">
        <f>INDEX('[26]PENINGKATAN SALURAN DRAINASE'!$D$4:$D$90,MATCH('KEGIATAN DBMSDA 2022 (2)'!L60,'[26]PENINGKATAN SALURAN DRAINASE'!$D$4:$D$90,0))</f>
        <v>#N/A</v>
      </c>
      <c r="N60" s="92" t="s">
        <v>152</v>
      </c>
      <c r="O60" s="92"/>
      <c r="P60" s="93" t="s">
        <v>822</v>
      </c>
      <c r="Q60" s="93"/>
      <c r="R60" s="100"/>
      <c r="S60" s="94" t="e">
        <f>#REF!&amp;" "&amp;#REF!</f>
        <v>#REF!</v>
      </c>
      <c r="T60" s="95" t="s">
        <v>66</v>
      </c>
      <c r="U60" s="87"/>
      <c r="V60" s="57">
        <f t="shared" si="44"/>
        <v>100000000</v>
      </c>
      <c r="W60" s="96" t="str">
        <f t="shared" si="42"/>
        <v>PL</v>
      </c>
      <c r="X60" s="108" t="s">
        <v>1966</v>
      </c>
      <c r="Y60" s="489" t="s">
        <v>2030</v>
      </c>
      <c r="Z60" s="489" t="s">
        <v>2003</v>
      </c>
      <c r="AA60" s="93"/>
      <c r="AB60" s="93"/>
      <c r="AC60" s="93"/>
      <c r="AD60" s="93"/>
      <c r="AE60" s="93"/>
      <c r="AF60" s="93"/>
      <c r="AG60" s="96"/>
      <c r="AH60" s="96"/>
      <c r="AI60" s="96"/>
      <c r="AJ60" s="313">
        <f t="shared" si="30"/>
        <v>0</v>
      </c>
      <c r="AK60" s="301">
        <v>0</v>
      </c>
      <c r="AL60" s="87">
        <v>100000000</v>
      </c>
      <c r="AM60" s="96" t="str">
        <f t="shared" si="33"/>
        <v>PL</v>
      </c>
      <c r="AN60" s="249" t="s">
        <v>139</v>
      </c>
      <c r="AO60" s="249">
        <v>1</v>
      </c>
      <c r="AP60" s="249"/>
      <c r="AQ60" s="245">
        <f t="shared" si="34"/>
        <v>350000</v>
      </c>
      <c r="AR60" s="250">
        <f>IF(AND(V60&gt;1,V60&lt;=200000000),'[26]Data Base PAKAI (INPUT)'!$E$24,IF(AND(V60&gt;200000000),'[26]Data Base PAKAI (INPUT)'!$M$24))</f>
        <v>4</v>
      </c>
      <c r="AS60" s="250">
        <f>IF(AND(V60&gt;1,V60&lt;=200000000),'[26]Data Base PAKAI (INPUT)'!$F$24,IF(AND(V60&gt;200000000,V60&lt;=1000000000),'[26]Data Base PAKAI (INPUT)'!$V$24,IF(AND(V60&gt;1000000000),'[26]Data Base PAKAI (INPUT)'!$Z$24)))</f>
        <v>1</v>
      </c>
      <c r="AT60" s="250">
        <f t="shared" si="35"/>
        <v>600000</v>
      </c>
      <c r="AU60" s="250">
        <f>IF(AND(V60&gt;1,V60&lt;=1000000000),'[26]Data Base PAKAI (INPUT)'!$E$25,IF(AND(V60&gt;1000000000,V60&lt;=5000000000),'[26]Data Base PAKAI (INPUT)'!$Y$25,IF(AND(V60&gt;5000000000,V60&lt;=10000000000),'[26]Data Base PAKAI (INPUT)'!$AG$25)))</f>
        <v>3</v>
      </c>
      <c r="AV60" s="250">
        <f>IF(AND(V60&gt;1,V60&lt;=100000000),'[26]Data Base PAKAI (INPUT)'!$F$25,IF(AND(V60&gt;100000000,V60&lt;=200000000),'[26]Data Base PAKAI (INPUT)'!$J$25,IF(AND(V60&gt;200000000,V60&lt;=250000000),'[26]Data Base PAKAI (INPUT)'!$N$25,IF(AND(V60&gt;250000000,V60&lt;=500000000),'[26]Data Base PAKAI (INPUT)'!$R$25,IF(AND(V60&gt;500000000,V60&lt;=1000000000),'[26]Data Base PAKAI (INPUT)'!$V$25,IF(AND(V60&gt;1000000000,V60&lt;=2500000000),'[26]Data Base PAKAI (INPUT)'!$Z$25,IF(AND(V60&gt;2500000000,V60&lt;=5000000000),'[26]Data Base PAKAI (INPUT)'!$AD$25,IF(AND(V60&gt;5000000000,V60&lt;=10000000000),'[26]Data Base PAKAI (INPUT)'!AH815))))))))</f>
        <v>3</v>
      </c>
      <c r="AW60" s="250">
        <f t="shared" si="43"/>
        <v>1350000</v>
      </c>
      <c r="AX60" s="250">
        <f t="shared" si="36"/>
        <v>4000000</v>
      </c>
      <c r="AY60" s="99">
        <f t="shared" si="37"/>
        <v>4000000</v>
      </c>
      <c r="AZ60" s="250"/>
      <c r="BA60" s="245">
        <f t="shared" si="38"/>
        <v>89700000</v>
      </c>
      <c r="BB60" s="235"/>
      <c r="BC60" s="242"/>
      <c r="BD60" s="242"/>
      <c r="BE60" s="293">
        <f t="shared" si="39"/>
        <v>1</v>
      </c>
      <c r="BG60" s="428">
        <f t="shared" si="31"/>
        <v>0</v>
      </c>
      <c r="BH60" s="424"/>
    </row>
    <row r="61" spans="1:60" ht="45.75" thickBot="1" x14ac:dyDescent="0.3">
      <c r="A61" s="90"/>
      <c r="B61" s="90"/>
      <c r="C61" s="90"/>
      <c r="D61" s="90"/>
      <c r="E61" s="90"/>
      <c r="F61" s="90"/>
      <c r="G61" s="90"/>
      <c r="H61" s="307"/>
      <c r="I61" s="91"/>
      <c r="J61" s="92"/>
      <c r="K61" s="92" t="s">
        <v>117</v>
      </c>
      <c r="L61" s="92" t="s">
        <v>155</v>
      </c>
      <c r="M61" s="92" t="e">
        <f>INDEX('[26]PENINGKATAN SALURAN DRAINASE'!$D$4:$D$90,MATCH('KEGIATAN DBMSDA 2022 (2)'!L61,'[26]PENINGKATAN SALURAN DRAINASE'!$D$4:$D$90,0))</f>
        <v>#N/A</v>
      </c>
      <c r="N61" s="92" t="s">
        <v>156</v>
      </c>
      <c r="O61" s="92"/>
      <c r="P61" s="93" t="s">
        <v>822</v>
      </c>
      <c r="Q61" s="93"/>
      <c r="R61" s="100"/>
      <c r="S61" s="94" t="e">
        <f>#REF!&amp;" "&amp;#REF!</f>
        <v>#REF!</v>
      </c>
      <c r="T61" s="95" t="s">
        <v>66</v>
      </c>
      <c r="U61" s="87"/>
      <c r="V61" s="57">
        <f t="shared" si="44"/>
        <v>100000000</v>
      </c>
      <c r="W61" s="96" t="str">
        <f t="shared" si="42"/>
        <v>PL</v>
      </c>
      <c r="X61" s="108" t="s">
        <v>1966</v>
      </c>
      <c r="Y61" s="489" t="s">
        <v>2030</v>
      </c>
      <c r="Z61" s="489" t="s">
        <v>2003</v>
      </c>
      <c r="AA61" s="93"/>
      <c r="AB61" s="93"/>
      <c r="AC61" s="93"/>
      <c r="AD61" s="93"/>
      <c r="AE61" s="93"/>
      <c r="AF61" s="93"/>
      <c r="AG61" s="96"/>
      <c r="AH61" s="96"/>
      <c r="AI61" s="96"/>
      <c r="AJ61" s="313">
        <f t="shared" si="30"/>
        <v>0</v>
      </c>
      <c r="AK61" s="301">
        <v>0</v>
      </c>
      <c r="AL61" s="87">
        <v>100000000</v>
      </c>
      <c r="AM61" s="96" t="str">
        <f t="shared" si="33"/>
        <v>PL</v>
      </c>
      <c r="AN61" s="249" t="s">
        <v>139</v>
      </c>
      <c r="AO61" s="249">
        <v>1</v>
      </c>
      <c r="AP61" s="249"/>
      <c r="AQ61" s="245">
        <f t="shared" si="34"/>
        <v>350000</v>
      </c>
      <c r="AR61" s="250">
        <f>IF(AND(V61&gt;1,V61&lt;=200000000),'[26]Data Base PAKAI (INPUT)'!$E$24,IF(AND(V61&gt;200000000),'[26]Data Base PAKAI (INPUT)'!$M$24))</f>
        <v>4</v>
      </c>
      <c r="AS61" s="250">
        <f>IF(AND(V61&gt;1,V61&lt;=200000000),'[26]Data Base PAKAI (INPUT)'!$F$24,IF(AND(V61&gt;200000000,V61&lt;=1000000000),'[26]Data Base PAKAI (INPUT)'!$V$24,IF(AND(V61&gt;1000000000),'[26]Data Base PAKAI (INPUT)'!$Z$24)))</f>
        <v>1</v>
      </c>
      <c r="AT61" s="250">
        <f t="shared" si="35"/>
        <v>600000</v>
      </c>
      <c r="AU61" s="250">
        <f>IF(AND(V61&gt;1,V61&lt;=1000000000),'[26]Data Base PAKAI (INPUT)'!$E$25,IF(AND(V61&gt;1000000000,V61&lt;=5000000000),'[26]Data Base PAKAI (INPUT)'!$Y$25,IF(AND(V61&gt;5000000000,V61&lt;=10000000000),'[26]Data Base PAKAI (INPUT)'!$AG$25)))</f>
        <v>3</v>
      </c>
      <c r="AV61" s="250">
        <f>IF(AND(V61&gt;1,V61&lt;=100000000),'[26]Data Base PAKAI (INPUT)'!$F$25,IF(AND(V61&gt;100000000,V61&lt;=200000000),'[26]Data Base PAKAI (INPUT)'!$J$25,IF(AND(V61&gt;200000000,V61&lt;=250000000),'[26]Data Base PAKAI (INPUT)'!$N$25,IF(AND(V61&gt;250000000,V61&lt;=500000000),'[26]Data Base PAKAI (INPUT)'!$R$25,IF(AND(V61&gt;500000000,V61&lt;=1000000000),'[26]Data Base PAKAI (INPUT)'!$V$25,IF(AND(V61&gt;1000000000,V61&lt;=2500000000),'[26]Data Base PAKAI (INPUT)'!$Z$25,IF(AND(V61&gt;2500000000,V61&lt;=5000000000),'[26]Data Base PAKAI (INPUT)'!$AD$25,IF(AND(V61&gt;5000000000,V61&lt;=10000000000),'[26]Data Base PAKAI (INPUT)'!AH816))))))))</f>
        <v>3</v>
      </c>
      <c r="AW61" s="250">
        <f t="shared" si="43"/>
        <v>1350000</v>
      </c>
      <c r="AX61" s="250">
        <f t="shared" si="36"/>
        <v>4000000</v>
      </c>
      <c r="AY61" s="99">
        <f t="shared" si="37"/>
        <v>4000000</v>
      </c>
      <c r="AZ61" s="250"/>
      <c r="BA61" s="245">
        <f t="shared" si="38"/>
        <v>89700000</v>
      </c>
      <c r="BB61" s="235"/>
      <c r="BC61" s="242"/>
      <c r="BD61" s="242"/>
      <c r="BE61" s="293">
        <f t="shared" si="39"/>
        <v>1</v>
      </c>
      <c r="BG61" s="428">
        <f t="shared" si="31"/>
        <v>0</v>
      </c>
      <c r="BH61" s="424"/>
    </row>
    <row r="62" spans="1:60" ht="45.75" thickBot="1" x14ac:dyDescent="0.3">
      <c r="A62" s="90"/>
      <c r="B62" s="90"/>
      <c r="C62" s="90"/>
      <c r="D62" s="90"/>
      <c r="E62" s="90"/>
      <c r="F62" s="90"/>
      <c r="G62" s="90"/>
      <c r="H62" s="307"/>
      <c r="I62" s="91"/>
      <c r="J62" s="92"/>
      <c r="K62" s="92" t="s">
        <v>117</v>
      </c>
      <c r="L62" s="92" t="s">
        <v>157</v>
      </c>
      <c r="M62" s="92" t="e">
        <f>INDEX('[26]PENINGKATAN SALURAN DRAINASE'!$D$4:$D$90,MATCH('KEGIATAN DBMSDA 2022 (2)'!L62,'[26]PENINGKATAN SALURAN DRAINASE'!$D$4:$D$90,0))</f>
        <v>#N/A</v>
      </c>
      <c r="N62" s="92" t="s">
        <v>158</v>
      </c>
      <c r="O62" s="92"/>
      <c r="P62" s="92" t="s">
        <v>160</v>
      </c>
      <c r="Q62" s="92"/>
      <c r="R62" s="100"/>
      <c r="S62" s="94" t="e">
        <f>#REF!&amp;" "&amp;#REF!</f>
        <v>#REF!</v>
      </c>
      <c r="T62" s="95" t="s">
        <v>66</v>
      </c>
      <c r="U62" s="87"/>
      <c r="V62" s="57">
        <f t="shared" si="44"/>
        <v>150000000</v>
      </c>
      <c r="W62" s="96" t="str">
        <f t="shared" si="42"/>
        <v>PL</v>
      </c>
      <c r="X62" s="108" t="s">
        <v>1966</v>
      </c>
      <c r="Y62" s="489" t="s">
        <v>2030</v>
      </c>
      <c r="Z62" s="489" t="s">
        <v>2006</v>
      </c>
      <c r="AA62" s="92"/>
      <c r="AB62" s="92"/>
      <c r="AC62" s="92"/>
      <c r="AD62" s="92"/>
      <c r="AE62" s="92"/>
      <c r="AF62" s="92"/>
      <c r="AG62" s="96"/>
      <c r="AH62" s="96"/>
      <c r="AI62" s="96"/>
      <c r="AJ62" s="313">
        <f t="shared" si="30"/>
        <v>0</v>
      </c>
      <c r="AK62" s="301">
        <v>0</v>
      </c>
      <c r="AL62" s="87">
        <v>150000000</v>
      </c>
      <c r="AM62" s="96" t="str">
        <f t="shared" si="33"/>
        <v>PL</v>
      </c>
      <c r="AN62" s="249" t="s">
        <v>139</v>
      </c>
      <c r="AO62" s="249">
        <v>1</v>
      </c>
      <c r="AP62" s="249" t="s">
        <v>163</v>
      </c>
      <c r="AQ62" s="253">
        <f t="shared" si="34"/>
        <v>350000</v>
      </c>
      <c r="AR62" s="254">
        <f>IF(AND(V62&gt;1,V62&lt;=200000000),'[26]Data Base PAKAI (INPUT)'!$E$24,IF(AND(V62&gt;200000000),'[26]Data Base PAKAI (INPUT)'!$M$24))</f>
        <v>4</v>
      </c>
      <c r="AS62" s="254">
        <f>IF(AND(V62&gt;1,V62&lt;=200000000),'[26]Data Base PAKAI (INPUT)'!$F$24,IF(AND(V62&gt;200000000,V62&lt;=1000000000),'[26]Data Base PAKAI (INPUT)'!$V$24,IF(AND(V62&gt;1000000000),'[26]Data Base PAKAI (INPUT)'!$Z$24)))</f>
        <v>1</v>
      </c>
      <c r="AT62" s="254">
        <f t="shared" si="35"/>
        <v>600000</v>
      </c>
      <c r="AU62" s="254">
        <f>IF(AND(V62&gt;1,V62&lt;=1000000000),'[26]Data Base PAKAI (INPUT)'!$E$25,IF(AND(V62&gt;1000000000,V62&lt;=5000000000),'[26]Data Base PAKAI (INPUT)'!$Y$25,IF(AND(V62&gt;5000000000,V62&lt;=10000000000),'[26]Data Base PAKAI (INPUT)'!$AG$25)))</f>
        <v>3</v>
      </c>
      <c r="AV62" s="254">
        <f>IF(AND(V62&gt;1,V62&lt;=100000000),'[26]Data Base PAKAI (INPUT)'!$F$25,IF(AND(V62&gt;100000000,V62&lt;=200000000),'[26]Data Base PAKAI (INPUT)'!$J$25,IF(AND(V62&gt;200000000,V62&lt;=250000000),'[26]Data Base PAKAI (INPUT)'!$N$25,IF(AND(V62&gt;250000000,V62&lt;=500000000),'[26]Data Base PAKAI (INPUT)'!$R$25,IF(AND(V62&gt;500000000,V62&lt;=1000000000),'[26]Data Base PAKAI (INPUT)'!$V$25,IF(AND(V62&gt;1000000000,V62&lt;=2500000000),'[26]Data Base PAKAI (INPUT)'!$Z$25,IF(AND(V62&gt;2500000000,V62&lt;=5000000000),'[26]Data Base PAKAI (INPUT)'!$AD$25,IF(AND(V62&gt;5000000000,V62&lt;=10000000000),'[26]Data Base PAKAI (INPUT)'!AH817))))))))</f>
        <v>4</v>
      </c>
      <c r="AW62" s="254">
        <f t="shared" si="43"/>
        <v>1800000</v>
      </c>
      <c r="AX62" s="254">
        <f t="shared" si="36"/>
        <v>6000000</v>
      </c>
      <c r="AY62" s="103">
        <f t="shared" si="37"/>
        <v>6000000</v>
      </c>
      <c r="AZ62" s="254"/>
      <c r="BA62" s="253">
        <f t="shared" si="38"/>
        <v>135250000</v>
      </c>
      <c r="BB62" s="235"/>
      <c r="BC62" s="242"/>
      <c r="BD62" s="242"/>
      <c r="BE62" s="293">
        <f t="shared" si="39"/>
        <v>1</v>
      </c>
      <c r="BG62" s="428">
        <f t="shared" si="31"/>
        <v>0</v>
      </c>
      <c r="BH62" s="424"/>
    </row>
    <row r="63" spans="1:60" ht="57.75" thickBot="1" x14ac:dyDescent="0.3">
      <c r="A63" s="90"/>
      <c r="B63" s="90"/>
      <c r="C63" s="90"/>
      <c r="D63" s="90"/>
      <c r="E63" s="90"/>
      <c r="F63" s="90"/>
      <c r="G63" s="90"/>
      <c r="H63" s="307"/>
      <c r="I63" s="91"/>
      <c r="J63" s="92"/>
      <c r="K63" s="92" t="s">
        <v>117</v>
      </c>
      <c r="L63" s="92" t="s">
        <v>164</v>
      </c>
      <c r="M63" s="92" t="e">
        <f>INDEX('[26]PENINGKATAN SALURAN DRAINASE'!$D$4:$D$90,MATCH('KEGIATAN DBMSDA 2022 (2)'!L63,'[26]PENINGKATAN SALURAN DRAINASE'!$D$4:$D$90,0))</f>
        <v>#N/A</v>
      </c>
      <c r="N63" s="92" t="s">
        <v>164</v>
      </c>
      <c r="O63" s="92"/>
      <c r="P63" s="92" t="s">
        <v>127</v>
      </c>
      <c r="Q63" s="92"/>
      <c r="R63" s="100"/>
      <c r="S63" s="94" t="e">
        <f>#REF!&amp;" "&amp;#REF!</f>
        <v>#REF!</v>
      </c>
      <c r="T63" s="95" t="s">
        <v>66</v>
      </c>
      <c r="U63" s="87"/>
      <c r="V63" s="57">
        <f t="shared" si="44"/>
        <v>75000000</v>
      </c>
      <c r="W63" s="96" t="str">
        <f t="shared" si="42"/>
        <v>PL</v>
      </c>
      <c r="X63" s="108" t="s">
        <v>1966</v>
      </c>
      <c r="Y63" s="489" t="s">
        <v>2030</v>
      </c>
      <c r="Z63" s="489" t="s">
        <v>2007</v>
      </c>
      <c r="AA63" s="92"/>
      <c r="AB63" s="92"/>
      <c r="AC63" s="92"/>
      <c r="AD63" s="92"/>
      <c r="AE63" s="92"/>
      <c r="AF63" s="92"/>
      <c r="AG63" s="96"/>
      <c r="AH63" s="96"/>
      <c r="AI63" s="96"/>
      <c r="AJ63" s="313">
        <f t="shared" si="30"/>
        <v>0</v>
      </c>
      <c r="AK63" s="301">
        <v>0</v>
      </c>
      <c r="AL63" s="87">
        <v>75000000</v>
      </c>
      <c r="AM63" s="96" t="str">
        <f t="shared" si="33"/>
        <v>PL</v>
      </c>
      <c r="AN63" s="249" t="s">
        <v>139</v>
      </c>
      <c r="AO63" s="249">
        <v>1</v>
      </c>
      <c r="AP63" s="249" t="s">
        <v>163</v>
      </c>
      <c r="AQ63" s="253">
        <f t="shared" si="34"/>
        <v>350000</v>
      </c>
      <c r="AR63" s="254">
        <f>IF(AND(V63&gt;1,V63&lt;=200000000),'[26]Data Base PAKAI (INPUT)'!$E$24,IF(AND(V63&gt;200000000),'[26]Data Base PAKAI (INPUT)'!$M$24))</f>
        <v>4</v>
      </c>
      <c r="AS63" s="254">
        <f>IF(AND(V63&gt;1,V63&lt;=200000000),'[26]Data Base PAKAI (INPUT)'!$F$24,IF(AND(V63&gt;200000000,V63&lt;=1000000000),'[26]Data Base PAKAI (INPUT)'!$V$24,IF(AND(V63&gt;1000000000),'[26]Data Base PAKAI (INPUT)'!$Z$24)))</f>
        <v>1</v>
      </c>
      <c r="AT63" s="254">
        <f t="shared" si="35"/>
        <v>600000</v>
      </c>
      <c r="AU63" s="254">
        <f>IF(AND(V63&gt;1,V63&lt;=1000000000),'[26]Data Base PAKAI (INPUT)'!$E$25,IF(AND(V63&gt;1000000000,V63&lt;=5000000000),'[26]Data Base PAKAI (INPUT)'!$Y$25,IF(AND(V63&gt;5000000000,V63&lt;=10000000000),'[26]Data Base PAKAI (INPUT)'!$AG$25)))</f>
        <v>3</v>
      </c>
      <c r="AV63" s="254">
        <f>IF(AND(V63&gt;1,V63&lt;=100000000),'[26]Data Base PAKAI (INPUT)'!$F$25,IF(AND(V63&gt;100000000,V63&lt;=200000000),'[26]Data Base PAKAI (INPUT)'!$J$25,IF(AND(V63&gt;200000000,V63&lt;=250000000),'[26]Data Base PAKAI (INPUT)'!$N$25,IF(AND(V63&gt;250000000,V63&lt;=500000000),'[26]Data Base PAKAI (INPUT)'!$R$25,IF(AND(V63&gt;500000000,V63&lt;=1000000000),'[26]Data Base PAKAI (INPUT)'!$V$25,IF(AND(V63&gt;1000000000,V63&lt;=2500000000),'[26]Data Base PAKAI (INPUT)'!$Z$25,IF(AND(V63&gt;2500000000,V63&lt;=5000000000),'[26]Data Base PAKAI (INPUT)'!$AD$25,IF(AND(V63&gt;5000000000,V63&lt;=10000000000),'[26]Data Base PAKAI (INPUT)'!AH818))))))))</f>
        <v>3</v>
      </c>
      <c r="AW63" s="254">
        <f t="shared" si="43"/>
        <v>1350000</v>
      </c>
      <c r="AX63" s="254">
        <f t="shared" si="36"/>
        <v>3000000</v>
      </c>
      <c r="AY63" s="103">
        <f t="shared" si="37"/>
        <v>3000000</v>
      </c>
      <c r="AZ63" s="254"/>
      <c r="BA63" s="253">
        <f t="shared" si="38"/>
        <v>66700000</v>
      </c>
      <c r="BB63" s="235"/>
      <c r="BC63" s="242"/>
      <c r="BD63" s="242"/>
      <c r="BE63" s="293">
        <f t="shared" si="39"/>
        <v>1</v>
      </c>
      <c r="BG63" s="428">
        <f t="shared" si="31"/>
        <v>0</v>
      </c>
      <c r="BH63" s="424"/>
    </row>
    <row r="64" spans="1:60" ht="45.75" thickBot="1" x14ac:dyDescent="0.3">
      <c r="A64" s="90"/>
      <c r="B64" s="90"/>
      <c r="C64" s="90"/>
      <c r="D64" s="90"/>
      <c r="E64" s="90"/>
      <c r="F64" s="90"/>
      <c r="G64" s="90"/>
      <c r="H64" s="307"/>
      <c r="I64" s="91"/>
      <c r="J64" s="92"/>
      <c r="K64" s="92" t="s">
        <v>117</v>
      </c>
      <c r="L64" s="92" t="s">
        <v>166</v>
      </c>
      <c r="M64" s="92" t="e">
        <f>INDEX('[26]PENINGKATAN SALURAN DRAINASE'!$D$4:$D$90,MATCH('KEGIATAN DBMSDA 2022 (2)'!L64,'[26]PENINGKATAN SALURAN DRAINASE'!$D$4:$D$90,0))</f>
        <v>#N/A</v>
      </c>
      <c r="N64" s="92" t="s">
        <v>167</v>
      </c>
      <c r="O64" s="92"/>
      <c r="P64" s="93" t="s">
        <v>127</v>
      </c>
      <c r="Q64" s="93"/>
      <c r="R64" s="100"/>
      <c r="S64" s="94" t="e">
        <f>#REF!&amp;" "&amp;#REF!</f>
        <v>#REF!</v>
      </c>
      <c r="T64" s="95" t="s">
        <v>66</v>
      </c>
      <c r="U64" s="87"/>
      <c r="V64" s="57">
        <f t="shared" si="44"/>
        <v>100000000</v>
      </c>
      <c r="W64" s="96" t="str">
        <f t="shared" si="42"/>
        <v>PL</v>
      </c>
      <c r="X64" s="108" t="s">
        <v>1966</v>
      </c>
      <c r="Y64" s="489" t="s">
        <v>2030</v>
      </c>
      <c r="Z64" s="489" t="s">
        <v>2007</v>
      </c>
      <c r="AA64" s="93"/>
      <c r="AB64" s="93"/>
      <c r="AC64" s="93"/>
      <c r="AD64" s="93"/>
      <c r="AE64" s="93"/>
      <c r="AF64" s="93"/>
      <c r="AG64" s="96"/>
      <c r="AH64" s="96"/>
      <c r="AI64" s="96"/>
      <c r="AJ64" s="313">
        <f t="shared" si="30"/>
        <v>0</v>
      </c>
      <c r="AK64" s="301">
        <v>0</v>
      </c>
      <c r="AL64" s="87">
        <v>100000000</v>
      </c>
      <c r="AM64" s="96" t="str">
        <f t="shared" si="33"/>
        <v>PL</v>
      </c>
      <c r="AN64" s="249" t="s">
        <v>139</v>
      </c>
      <c r="AO64" s="249">
        <v>1</v>
      </c>
      <c r="AP64" s="249"/>
      <c r="AQ64" s="245">
        <f t="shared" si="34"/>
        <v>350000</v>
      </c>
      <c r="AR64" s="250">
        <f>IF(AND(V64&gt;1,V64&lt;=200000000),'[26]Data Base PAKAI (INPUT)'!$E$24,IF(AND(V64&gt;200000000),'[26]Data Base PAKAI (INPUT)'!$M$24))</f>
        <v>4</v>
      </c>
      <c r="AS64" s="250">
        <f>IF(AND(V64&gt;1,V64&lt;=200000000),'[26]Data Base PAKAI (INPUT)'!$F$24,IF(AND(V64&gt;200000000,V64&lt;=1000000000),'[26]Data Base PAKAI (INPUT)'!$V$24,IF(AND(V64&gt;1000000000),'[26]Data Base PAKAI (INPUT)'!$Z$24)))</f>
        <v>1</v>
      </c>
      <c r="AT64" s="250">
        <f t="shared" si="35"/>
        <v>600000</v>
      </c>
      <c r="AU64" s="250">
        <f>IF(AND(V64&gt;1,V64&lt;=1000000000),'[26]Data Base PAKAI (INPUT)'!$E$25,IF(AND(V64&gt;1000000000,V64&lt;=5000000000),'[26]Data Base PAKAI (INPUT)'!$Y$25,IF(AND(V64&gt;5000000000,V64&lt;=10000000000),'[26]Data Base PAKAI (INPUT)'!$AG$25)))</f>
        <v>3</v>
      </c>
      <c r="AV64" s="250">
        <f>IF(AND(V64&gt;1,V64&lt;=100000000),'[26]Data Base PAKAI (INPUT)'!$F$25,IF(AND(V64&gt;100000000,V64&lt;=200000000),'[26]Data Base PAKAI (INPUT)'!$J$25,IF(AND(V64&gt;200000000,V64&lt;=250000000),'[26]Data Base PAKAI (INPUT)'!$N$25,IF(AND(V64&gt;250000000,V64&lt;=500000000),'[26]Data Base PAKAI (INPUT)'!$R$25,IF(AND(V64&gt;500000000,V64&lt;=1000000000),'[26]Data Base PAKAI (INPUT)'!$V$25,IF(AND(V64&gt;1000000000,V64&lt;=2500000000),'[26]Data Base PAKAI (INPUT)'!$Z$25,IF(AND(V64&gt;2500000000,V64&lt;=5000000000),'[26]Data Base PAKAI (INPUT)'!$AD$25,IF(AND(V64&gt;5000000000,V64&lt;=10000000000),'[26]Data Base PAKAI (INPUT)'!AH819))))))))</f>
        <v>3</v>
      </c>
      <c r="AW64" s="250">
        <f t="shared" si="43"/>
        <v>1350000</v>
      </c>
      <c r="AX64" s="250">
        <f t="shared" si="36"/>
        <v>4000000</v>
      </c>
      <c r="AY64" s="99">
        <f t="shared" si="37"/>
        <v>4000000</v>
      </c>
      <c r="AZ64" s="250"/>
      <c r="BA64" s="245">
        <f t="shared" si="38"/>
        <v>89700000</v>
      </c>
      <c r="BB64" s="235"/>
      <c r="BC64" s="242"/>
      <c r="BD64" s="242"/>
      <c r="BE64" s="293">
        <f t="shared" si="39"/>
        <v>1</v>
      </c>
      <c r="BG64" s="428">
        <f t="shared" si="31"/>
        <v>0</v>
      </c>
      <c r="BH64" s="424"/>
    </row>
    <row r="65" spans="1:60" ht="45.75" thickBot="1" x14ac:dyDescent="0.3">
      <c r="A65" s="90"/>
      <c r="B65" s="90"/>
      <c r="C65" s="90"/>
      <c r="D65" s="90"/>
      <c r="E65" s="90"/>
      <c r="F65" s="90"/>
      <c r="G65" s="90"/>
      <c r="H65" s="307"/>
      <c r="I65" s="91"/>
      <c r="J65" s="92"/>
      <c r="K65" s="92" t="s">
        <v>117</v>
      </c>
      <c r="L65" s="92" t="s">
        <v>168</v>
      </c>
      <c r="M65" s="92" t="e">
        <f>INDEX('[26]PENINGKATAN SALURAN DRAINASE'!$D$4:$D$90,MATCH('KEGIATAN DBMSDA 2022 (2)'!L65,'[26]PENINGKATAN SALURAN DRAINASE'!$D$4:$D$90,0))</f>
        <v>#N/A</v>
      </c>
      <c r="N65" s="92" t="s">
        <v>169</v>
      </c>
      <c r="O65" s="92"/>
      <c r="P65" s="93" t="s">
        <v>171</v>
      </c>
      <c r="Q65" s="93"/>
      <c r="R65" s="100"/>
      <c r="S65" s="94" t="e">
        <f>#REF!&amp;" "&amp;#REF!</f>
        <v>#REF!</v>
      </c>
      <c r="T65" s="95" t="s">
        <v>66</v>
      </c>
      <c r="U65" s="87"/>
      <c r="V65" s="57">
        <f t="shared" si="44"/>
        <v>75000000</v>
      </c>
      <c r="W65" s="96" t="str">
        <f t="shared" si="42"/>
        <v>PL</v>
      </c>
      <c r="X65" s="108" t="s">
        <v>1966</v>
      </c>
      <c r="Y65" s="489" t="s">
        <v>2030</v>
      </c>
      <c r="Z65" s="489" t="s">
        <v>2004</v>
      </c>
      <c r="AA65" s="93"/>
      <c r="AB65" s="93"/>
      <c r="AC65" s="93"/>
      <c r="AD65" s="93"/>
      <c r="AE65" s="93"/>
      <c r="AF65" s="93"/>
      <c r="AG65" s="96"/>
      <c r="AH65" s="96"/>
      <c r="AI65" s="96"/>
      <c r="AJ65" s="313">
        <f t="shared" si="30"/>
        <v>0</v>
      </c>
      <c r="AK65" s="301">
        <v>0</v>
      </c>
      <c r="AL65" s="87">
        <v>75000000</v>
      </c>
      <c r="AM65" s="96" t="str">
        <f t="shared" si="33"/>
        <v>PL</v>
      </c>
      <c r="AN65" s="249" t="s">
        <v>139</v>
      </c>
      <c r="AO65" s="249">
        <v>1</v>
      </c>
      <c r="AP65" s="249" t="s">
        <v>163</v>
      </c>
      <c r="AQ65" s="253">
        <f t="shared" si="34"/>
        <v>350000</v>
      </c>
      <c r="AR65" s="254">
        <f>IF(AND(V65&gt;1,V65&lt;=200000000),'[26]Data Base PAKAI (INPUT)'!$E$24,IF(AND(V65&gt;200000000),'[26]Data Base PAKAI (INPUT)'!$M$24))</f>
        <v>4</v>
      </c>
      <c r="AS65" s="254">
        <f>IF(AND(V65&gt;1,V65&lt;=200000000),'[26]Data Base PAKAI (INPUT)'!$F$24,IF(AND(V65&gt;200000000,V65&lt;=1000000000),'[26]Data Base PAKAI (INPUT)'!$V$24,IF(AND(V65&gt;1000000000),'[26]Data Base PAKAI (INPUT)'!$Z$24)))</f>
        <v>1</v>
      </c>
      <c r="AT65" s="254">
        <f t="shared" si="35"/>
        <v>600000</v>
      </c>
      <c r="AU65" s="254">
        <f>IF(AND(V65&gt;1,V65&lt;=1000000000),'[26]Data Base PAKAI (INPUT)'!$E$25,IF(AND(V65&gt;1000000000,V65&lt;=5000000000),'[26]Data Base PAKAI (INPUT)'!$Y$25,IF(AND(V65&gt;5000000000,V65&lt;=10000000000),'[26]Data Base PAKAI (INPUT)'!$AG$25)))</f>
        <v>3</v>
      </c>
      <c r="AV65" s="254">
        <f>IF(AND(V65&gt;1,V65&lt;=100000000),'[26]Data Base PAKAI (INPUT)'!$F$25,IF(AND(V65&gt;100000000,V65&lt;=200000000),'[26]Data Base PAKAI (INPUT)'!$J$25,IF(AND(V65&gt;200000000,V65&lt;=250000000),'[26]Data Base PAKAI (INPUT)'!$N$25,IF(AND(V65&gt;250000000,V65&lt;=500000000),'[26]Data Base PAKAI (INPUT)'!$R$25,IF(AND(V65&gt;500000000,V65&lt;=1000000000),'[26]Data Base PAKAI (INPUT)'!$V$25,IF(AND(V65&gt;1000000000,V65&lt;=2500000000),'[26]Data Base PAKAI (INPUT)'!$Z$25,IF(AND(V65&gt;2500000000,V65&lt;=5000000000),'[26]Data Base PAKAI (INPUT)'!$AD$25,IF(AND(V65&gt;5000000000,V65&lt;=10000000000),'[26]Data Base PAKAI (INPUT)'!AH820))))))))</f>
        <v>3</v>
      </c>
      <c r="AW65" s="254">
        <f t="shared" si="43"/>
        <v>1350000</v>
      </c>
      <c r="AX65" s="254">
        <f t="shared" si="36"/>
        <v>3000000</v>
      </c>
      <c r="AY65" s="103">
        <f t="shared" si="37"/>
        <v>3000000</v>
      </c>
      <c r="AZ65" s="254"/>
      <c r="BA65" s="253">
        <f t="shared" si="38"/>
        <v>66700000</v>
      </c>
      <c r="BB65" s="235"/>
      <c r="BC65" s="242"/>
      <c r="BD65" s="242"/>
      <c r="BE65" s="293">
        <f t="shared" si="39"/>
        <v>1</v>
      </c>
      <c r="BG65" s="428">
        <f t="shared" si="31"/>
        <v>0</v>
      </c>
      <c r="BH65" s="424"/>
    </row>
    <row r="66" spans="1:60" ht="45.75" thickBot="1" x14ac:dyDescent="0.3">
      <c r="A66" s="90"/>
      <c r="B66" s="90"/>
      <c r="C66" s="90"/>
      <c r="D66" s="90"/>
      <c r="E66" s="90"/>
      <c r="F66" s="90"/>
      <c r="G66" s="90"/>
      <c r="H66" s="307"/>
      <c r="I66" s="91"/>
      <c r="J66" s="92"/>
      <c r="K66" s="92" t="s">
        <v>117</v>
      </c>
      <c r="L66" s="92" t="s">
        <v>173</v>
      </c>
      <c r="M66" s="92" t="e">
        <f>INDEX('[26]PENINGKATAN SALURAN DRAINASE'!$D$4:$D$90,MATCH('KEGIATAN DBMSDA 2022 (2)'!L66,'[26]PENINGKATAN SALURAN DRAINASE'!$D$4:$D$90,0))</f>
        <v>#N/A</v>
      </c>
      <c r="N66" s="92" t="s">
        <v>174</v>
      </c>
      <c r="O66" s="92"/>
      <c r="P66" s="93" t="s">
        <v>171</v>
      </c>
      <c r="Q66" s="93"/>
      <c r="R66" s="100"/>
      <c r="S66" s="94" t="e">
        <f>#REF!&amp;" "&amp;#REF!</f>
        <v>#REF!</v>
      </c>
      <c r="T66" s="95" t="s">
        <v>66</v>
      </c>
      <c r="U66" s="87"/>
      <c r="V66" s="57">
        <f t="shared" si="44"/>
        <v>200000000</v>
      </c>
      <c r="W66" s="96" t="str">
        <f t="shared" si="42"/>
        <v>PL</v>
      </c>
      <c r="X66" s="108" t="s">
        <v>1966</v>
      </c>
      <c r="Y66" s="489" t="s">
        <v>2030</v>
      </c>
      <c r="Z66" s="489" t="s">
        <v>2004</v>
      </c>
      <c r="AA66" s="93"/>
      <c r="AB66" s="93"/>
      <c r="AC66" s="93"/>
      <c r="AD66" s="93"/>
      <c r="AE66" s="93"/>
      <c r="AF66" s="93"/>
      <c r="AG66" s="96"/>
      <c r="AH66" s="96"/>
      <c r="AI66" s="96"/>
      <c r="AJ66" s="313">
        <f t="shared" si="30"/>
        <v>0</v>
      </c>
      <c r="AK66" s="301">
        <v>0</v>
      </c>
      <c r="AL66" s="87">
        <v>200000000</v>
      </c>
      <c r="AM66" s="96" t="str">
        <f t="shared" si="33"/>
        <v>PL</v>
      </c>
      <c r="AN66" s="249" t="s">
        <v>139</v>
      </c>
      <c r="AO66" s="249">
        <v>1</v>
      </c>
      <c r="AP66" s="249"/>
      <c r="AQ66" s="245">
        <f t="shared" si="34"/>
        <v>350000</v>
      </c>
      <c r="AR66" s="250">
        <f>IF(AND(V66&gt;1,V66&lt;=200000000),'[26]Data Base PAKAI (INPUT)'!$E$24,IF(AND(V66&gt;200000000),'[26]Data Base PAKAI (INPUT)'!$M$24))</f>
        <v>4</v>
      </c>
      <c r="AS66" s="250">
        <f>IF(AND(V66&gt;1,V66&lt;=200000000),'[26]Data Base PAKAI (INPUT)'!$F$24,IF(AND(V66&gt;200000000,V66&lt;=1000000000),'[26]Data Base PAKAI (INPUT)'!$V$24,IF(AND(V66&gt;1000000000),'[26]Data Base PAKAI (INPUT)'!$Z$24)))</f>
        <v>1</v>
      </c>
      <c r="AT66" s="250">
        <f t="shared" si="35"/>
        <v>600000</v>
      </c>
      <c r="AU66" s="250">
        <f>IF(AND(V66&gt;1,V66&lt;=1000000000),'[26]Data Base PAKAI (INPUT)'!$E$25,IF(AND(V66&gt;1000000000,V66&lt;=5000000000),'[26]Data Base PAKAI (INPUT)'!$Y$25,IF(AND(V66&gt;5000000000,V66&lt;=10000000000),'[26]Data Base PAKAI (INPUT)'!$AG$25)))</f>
        <v>3</v>
      </c>
      <c r="AV66" s="250">
        <f>IF(AND(V66&gt;1,V66&lt;=100000000),'[26]Data Base PAKAI (INPUT)'!$F$25,IF(AND(V66&gt;100000000,V66&lt;=200000000),'[26]Data Base PAKAI (INPUT)'!$J$25,IF(AND(V66&gt;200000000,V66&lt;=250000000),'[26]Data Base PAKAI (INPUT)'!$N$25,IF(AND(V66&gt;250000000,V66&lt;=500000000),'[26]Data Base PAKAI (INPUT)'!$R$25,IF(AND(V66&gt;500000000,V66&lt;=1000000000),'[26]Data Base PAKAI (INPUT)'!$V$25,IF(AND(V66&gt;1000000000,V66&lt;=2500000000),'[26]Data Base PAKAI (INPUT)'!$Z$25,IF(AND(V66&gt;2500000000,V66&lt;=5000000000),'[26]Data Base PAKAI (INPUT)'!$AD$25,IF(AND(V66&gt;5000000000,V66&lt;=10000000000),'[26]Data Base PAKAI (INPUT)'!AH821))))))))</f>
        <v>4</v>
      </c>
      <c r="AW66" s="250">
        <f t="shared" si="43"/>
        <v>1800000</v>
      </c>
      <c r="AX66" s="250">
        <f t="shared" si="36"/>
        <v>8000000</v>
      </c>
      <c r="AY66" s="99">
        <f t="shared" si="37"/>
        <v>8000000</v>
      </c>
      <c r="AZ66" s="250"/>
      <c r="BA66" s="245">
        <f t="shared" si="38"/>
        <v>181250000</v>
      </c>
      <c r="BB66" s="235"/>
      <c r="BC66" s="242"/>
      <c r="BD66" s="242"/>
      <c r="BE66" s="293">
        <f t="shared" si="39"/>
        <v>1</v>
      </c>
      <c r="BG66" s="428">
        <f t="shared" si="31"/>
        <v>0</v>
      </c>
      <c r="BH66" s="424"/>
    </row>
    <row r="67" spans="1:60" ht="45.75" thickBot="1" x14ac:dyDescent="0.3">
      <c r="A67" s="90"/>
      <c r="B67" s="90"/>
      <c r="C67" s="90"/>
      <c r="D67" s="90"/>
      <c r="E67" s="90"/>
      <c r="F67" s="90"/>
      <c r="G67" s="90"/>
      <c r="H67" s="307"/>
      <c r="I67" s="91"/>
      <c r="J67" s="92"/>
      <c r="K67" s="92" t="s">
        <v>117</v>
      </c>
      <c r="L67" s="92" t="s">
        <v>176</v>
      </c>
      <c r="M67" s="92" t="e">
        <f>INDEX('[26]PENINGKATAN SALURAN DRAINASE'!$D$4:$D$90,MATCH('KEGIATAN DBMSDA 2022 (2)'!L67,'[26]PENINGKATAN SALURAN DRAINASE'!$D$4:$D$90,0))</f>
        <v>#N/A</v>
      </c>
      <c r="N67" s="92" t="s">
        <v>177</v>
      </c>
      <c r="O67" s="92"/>
      <c r="P67" s="93" t="s">
        <v>212</v>
      </c>
      <c r="Q67" s="93"/>
      <c r="R67" s="100"/>
      <c r="S67" s="94" t="e">
        <f>#REF!&amp;" "&amp;#REF!</f>
        <v>#REF!</v>
      </c>
      <c r="T67" s="95" t="s">
        <v>66</v>
      </c>
      <c r="U67" s="87"/>
      <c r="V67" s="57">
        <f t="shared" si="44"/>
        <v>200000000</v>
      </c>
      <c r="W67" s="96" t="str">
        <f t="shared" si="42"/>
        <v>PL</v>
      </c>
      <c r="X67" s="108" t="s">
        <v>1966</v>
      </c>
      <c r="Y67" s="489" t="s">
        <v>2030</v>
      </c>
      <c r="Z67" s="489" t="s">
        <v>2008</v>
      </c>
      <c r="AA67" s="93"/>
      <c r="AB67" s="93"/>
      <c r="AC67" s="93"/>
      <c r="AD67" s="93"/>
      <c r="AE67" s="93"/>
      <c r="AF67" s="93"/>
      <c r="AG67" s="96"/>
      <c r="AH67" s="96"/>
      <c r="AI67" s="96"/>
      <c r="AJ67" s="313">
        <f t="shared" si="30"/>
        <v>0</v>
      </c>
      <c r="AK67" s="301">
        <v>0</v>
      </c>
      <c r="AL67" s="87">
        <v>200000000</v>
      </c>
      <c r="AM67" s="96" t="str">
        <f t="shared" si="33"/>
        <v>PL</v>
      </c>
      <c r="AN67" s="249" t="s">
        <v>139</v>
      </c>
      <c r="AO67" s="249">
        <v>1</v>
      </c>
      <c r="AP67" s="249"/>
      <c r="AQ67" s="245">
        <f t="shared" si="34"/>
        <v>350000</v>
      </c>
      <c r="AR67" s="250">
        <f>IF(AND(V67&gt;1,V67&lt;=200000000),'[26]Data Base PAKAI (INPUT)'!$E$24,IF(AND(V67&gt;200000000),'[26]Data Base PAKAI (INPUT)'!$M$24))</f>
        <v>4</v>
      </c>
      <c r="AS67" s="250">
        <f>IF(AND(V67&gt;1,V67&lt;=200000000),'[26]Data Base PAKAI (INPUT)'!$F$24,IF(AND(V67&gt;200000000,V67&lt;=1000000000),'[26]Data Base PAKAI (INPUT)'!$V$24,IF(AND(V67&gt;1000000000),'[26]Data Base PAKAI (INPUT)'!$Z$24)))</f>
        <v>1</v>
      </c>
      <c r="AT67" s="250">
        <f t="shared" si="35"/>
        <v>600000</v>
      </c>
      <c r="AU67" s="250">
        <f>IF(AND(V67&gt;1,V67&lt;=1000000000),'[26]Data Base PAKAI (INPUT)'!$E$25,IF(AND(V67&gt;1000000000,V67&lt;=5000000000),'[26]Data Base PAKAI (INPUT)'!$Y$25,IF(AND(V67&gt;5000000000,V67&lt;=10000000000),'[26]Data Base PAKAI (INPUT)'!$AG$25)))</f>
        <v>3</v>
      </c>
      <c r="AV67" s="250">
        <f>IF(AND(V67&gt;1,V67&lt;=100000000),'[26]Data Base PAKAI (INPUT)'!$F$25,IF(AND(V67&gt;100000000,V67&lt;=200000000),'[26]Data Base PAKAI (INPUT)'!$J$25,IF(AND(V67&gt;200000000,V67&lt;=250000000),'[26]Data Base PAKAI (INPUT)'!$N$25,IF(AND(V67&gt;250000000,V67&lt;=500000000),'[26]Data Base PAKAI (INPUT)'!$R$25,IF(AND(V67&gt;500000000,V67&lt;=1000000000),'[26]Data Base PAKAI (INPUT)'!$V$25,IF(AND(V67&gt;1000000000,V67&lt;=2500000000),'[26]Data Base PAKAI (INPUT)'!$Z$25,IF(AND(V67&gt;2500000000,V67&lt;=5000000000),'[26]Data Base PAKAI (INPUT)'!$AD$25,IF(AND(V67&gt;5000000000,V67&lt;=10000000000),'[26]Data Base PAKAI (INPUT)'!AH822))))))))</f>
        <v>4</v>
      </c>
      <c r="AW67" s="250">
        <f t="shared" si="43"/>
        <v>1800000</v>
      </c>
      <c r="AX67" s="250">
        <f t="shared" si="36"/>
        <v>8000000</v>
      </c>
      <c r="AY67" s="99">
        <f t="shared" si="37"/>
        <v>8000000</v>
      </c>
      <c r="AZ67" s="250"/>
      <c r="BA67" s="245">
        <f t="shared" si="38"/>
        <v>181250000</v>
      </c>
      <c r="BB67" s="235"/>
      <c r="BC67" s="242"/>
      <c r="BD67" s="242"/>
      <c r="BE67" s="293">
        <f t="shared" si="39"/>
        <v>1</v>
      </c>
      <c r="BG67" s="428">
        <f t="shared" si="31"/>
        <v>0</v>
      </c>
      <c r="BH67" s="424"/>
    </row>
    <row r="68" spans="1:60" ht="45.75" thickBot="1" x14ac:dyDescent="0.3">
      <c r="A68" s="90"/>
      <c r="B68" s="90"/>
      <c r="C68" s="90"/>
      <c r="D68" s="90"/>
      <c r="E68" s="90"/>
      <c r="F68" s="90"/>
      <c r="G68" s="90"/>
      <c r="H68" s="307"/>
      <c r="I68" s="91"/>
      <c r="J68" s="92"/>
      <c r="K68" s="92" t="s">
        <v>117</v>
      </c>
      <c r="L68" s="92" t="s">
        <v>178</v>
      </c>
      <c r="M68" s="92" t="e">
        <f>INDEX('[26]PENINGKATAN SALURAN DRAINASE'!$D$4:$D$90,MATCH('KEGIATAN DBMSDA 2022 (2)'!L68,'[26]PENINGKATAN SALURAN DRAINASE'!$D$4:$D$90,0))</f>
        <v>#N/A</v>
      </c>
      <c r="N68" s="92" t="s">
        <v>179</v>
      </c>
      <c r="O68" s="92"/>
      <c r="P68" s="93" t="s">
        <v>212</v>
      </c>
      <c r="Q68" s="93"/>
      <c r="R68" s="100"/>
      <c r="S68" s="94" t="e">
        <f>#REF!&amp;" "&amp;#REF!</f>
        <v>#REF!</v>
      </c>
      <c r="T68" s="95" t="s">
        <v>66</v>
      </c>
      <c r="U68" s="87"/>
      <c r="V68" s="57">
        <f t="shared" si="44"/>
        <v>200000000</v>
      </c>
      <c r="W68" s="96" t="str">
        <f t="shared" si="42"/>
        <v>PL</v>
      </c>
      <c r="X68" s="108" t="s">
        <v>1966</v>
      </c>
      <c r="Y68" s="489" t="s">
        <v>2030</v>
      </c>
      <c r="Z68" s="489" t="s">
        <v>2008</v>
      </c>
      <c r="AA68" s="93"/>
      <c r="AB68" s="93"/>
      <c r="AC68" s="93"/>
      <c r="AD68" s="93"/>
      <c r="AE68" s="93"/>
      <c r="AF68" s="93"/>
      <c r="AG68" s="96"/>
      <c r="AH68" s="96"/>
      <c r="AI68" s="96"/>
      <c r="AJ68" s="313">
        <f t="shared" si="30"/>
        <v>0</v>
      </c>
      <c r="AK68" s="301">
        <v>0</v>
      </c>
      <c r="AL68" s="87">
        <v>200000000</v>
      </c>
      <c r="AM68" s="96" t="str">
        <f t="shared" si="33"/>
        <v>PL</v>
      </c>
      <c r="AN68" s="249" t="s">
        <v>139</v>
      </c>
      <c r="AO68" s="249">
        <v>1</v>
      </c>
      <c r="AP68" s="249"/>
      <c r="AQ68" s="245">
        <f t="shared" si="34"/>
        <v>350000</v>
      </c>
      <c r="AR68" s="250">
        <f>IF(AND(V68&gt;1,V68&lt;=200000000),'[26]Data Base PAKAI (INPUT)'!$E$24,IF(AND(V68&gt;200000000),'[26]Data Base PAKAI (INPUT)'!$M$24))</f>
        <v>4</v>
      </c>
      <c r="AS68" s="250">
        <f>IF(AND(V68&gt;1,V68&lt;=200000000),'[26]Data Base PAKAI (INPUT)'!$F$24,IF(AND(V68&gt;200000000,V68&lt;=1000000000),'[26]Data Base PAKAI (INPUT)'!$V$24,IF(AND(V68&gt;1000000000),'[26]Data Base PAKAI (INPUT)'!$Z$24)))</f>
        <v>1</v>
      </c>
      <c r="AT68" s="250">
        <f t="shared" si="35"/>
        <v>600000</v>
      </c>
      <c r="AU68" s="250">
        <f>IF(AND(V68&gt;1,V68&lt;=1000000000),'[26]Data Base PAKAI (INPUT)'!$E$25,IF(AND(V68&gt;1000000000,V68&lt;=5000000000),'[26]Data Base PAKAI (INPUT)'!$Y$25,IF(AND(V68&gt;5000000000,V68&lt;=10000000000),'[26]Data Base PAKAI (INPUT)'!$AG$25)))</f>
        <v>3</v>
      </c>
      <c r="AV68" s="250">
        <f>IF(AND(V68&gt;1,V68&lt;=100000000),'[26]Data Base PAKAI (INPUT)'!$F$25,IF(AND(V68&gt;100000000,V68&lt;=200000000),'[26]Data Base PAKAI (INPUT)'!$J$25,IF(AND(V68&gt;200000000,V68&lt;=250000000),'[26]Data Base PAKAI (INPUT)'!$N$25,IF(AND(V68&gt;250000000,V68&lt;=500000000),'[26]Data Base PAKAI (INPUT)'!$R$25,IF(AND(V68&gt;500000000,V68&lt;=1000000000),'[26]Data Base PAKAI (INPUT)'!$V$25,IF(AND(V68&gt;1000000000,V68&lt;=2500000000),'[26]Data Base PAKAI (INPUT)'!$Z$25,IF(AND(V68&gt;2500000000,V68&lt;=5000000000),'[26]Data Base PAKAI (INPUT)'!$AD$25,IF(AND(V68&gt;5000000000,V68&lt;=10000000000),'[26]Data Base PAKAI (INPUT)'!AH823))))))))</f>
        <v>4</v>
      </c>
      <c r="AW68" s="250">
        <f t="shared" si="43"/>
        <v>1800000</v>
      </c>
      <c r="AX68" s="250">
        <f t="shared" si="36"/>
        <v>8000000</v>
      </c>
      <c r="AY68" s="99">
        <f t="shared" si="37"/>
        <v>8000000</v>
      </c>
      <c r="AZ68" s="250"/>
      <c r="BA68" s="245">
        <f t="shared" si="38"/>
        <v>181250000</v>
      </c>
      <c r="BB68" s="235"/>
      <c r="BC68" s="242"/>
      <c r="BD68" s="242"/>
      <c r="BE68" s="293">
        <f t="shared" si="39"/>
        <v>1</v>
      </c>
      <c r="BG68" s="428">
        <f t="shared" si="31"/>
        <v>0</v>
      </c>
      <c r="BH68" s="424"/>
    </row>
    <row r="69" spans="1:60" ht="43.5" thickBot="1" x14ac:dyDescent="0.3">
      <c r="A69" s="68" t="s">
        <v>33</v>
      </c>
      <c r="B69" s="68" t="s">
        <v>34</v>
      </c>
      <c r="C69" s="68" t="s">
        <v>45</v>
      </c>
      <c r="D69" s="68" t="s">
        <v>37</v>
      </c>
      <c r="E69" s="68" t="s">
        <v>35</v>
      </c>
      <c r="F69" s="68">
        <v>13</v>
      </c>
      <c r="G69" s="312" t="s">
        <v>1896</v>
      </c>
      <c r="H69" s="308"/>
      <c r="I69" s="70"/>
      <c r="J69" s="71" t="s">
        <v>180</v>
      </c>
      <c r="K69" s="71"/>
      <c r="L69" s="72"/>
      <c r="M69" s="92" t="e">
        <f>INDEX('[26]PENINGKATAN SALURAN DRAINASE'!$D$4:$D$90,MATCH('KEGIATAN DBMSDA 2022 (2)'!L69,'[26]PENINGKATAN SALURAN DRAINASE'!$D$4:$D$90,0))</f>
        <v>#N/A</v>
      </c>
      <c r="N69" s="72"/>
      <c r="O69" s="73"/>
      <c r="P69" s="73" t="s">
        <v>110</v>
      </c>
      <c r="Q69" s="73"/>
      <c r="R69" s="74"/>
      <c r="S69" s="74"/>
      <c r="T69" s="75" t="s">
        <v>43</v>
      </c>
      <c r="U69" s="76">
        <f>SUBTOTAL(9,U70:U77)</f>
        <v>9500000000</v>
      </c>
      <c r="V69" s="76">
        <f>SUBTOTAL(9,V70:V77)</f>
        <v>22185000000</v>
      </c>
      <c r="W69" s="77" t="s">
        <v>110</v>
      </c>
      <c r="X69" s="108" t="s">
        <v>1966</v>
      </c>
      <c r="Y69" s="497"/>
      <c r="Z69" s="72"/>
      <c r="AA69" s="73"/>
      <c r="AB69" s="73"/>
      <c r="AC69" s="73"/>
      <c r="AD69" s="73"/>
      <c r="AE69" s="73"/>
      <c r="AF69" s="73"/>
      <c r="AG69" s="77"/>
      <c r="AH69" s="517">
        <f>AI69-AG69</f>
        <v>0</v>
      </c>
      <c r="AI69" s="77"/>
      <c r="AJ69" s="313">
        <f t="shared" ref="AJ69" si="45">(AI69/V69)*100</f>
        <v>0</v>
      </c>
      <c r="AK69" s="511">
        <f>BH69</f>
        <v>0</v>
      </c>
      <c r="AL69" s="76">
        <f>SUBTOTAL(9,AL70:AL77)</f>
        <v>12685000000</v>
      </c>
      <c r="AM69" s="77" t="s">
        <v>1867</v>
      </c>
      <c r="AN69" s="246" t="s">
        <v>110</v>
      </c>
      <c r="AO69" s="247">
        <f>SUBTOTAL(9,AO70:AO77)</f>
        <v>8</v>
      </c>
      <c r="AP69" s="246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8"/>
      <c r="BB69" s="235"/>
      <c r="BC69" s="247">
        <f t="shared" ref="BC69:BD69" si="46">SUBTOTAL(9,BC70:BC77)</f>
        <v>0</v>
      </c>
      <c r="BD69" s="247">
        <f t="shared" si="46"/>
        <v>0</v>
      </c>
      <c r="BE69" s="252">
        <v>1</v>
      </c>
      <c r="BG69" s="76">
        <f>SUBTOTAL(9,BG70:BG77)</f>
        <v>0</v>
      </c>
      <c r="BH69" s="426">
        <f>(BG69/V69)*100</f>
        <v>0</v>
      </c>
    </row>
    <row r="70" spans="1:60" ht="45.75" thickBot="1" x14ac:dyDescent="0.3">
      <c r="A70" s="90"/>
      <c r="B70" s="90"/>
      <c r="C70" s="90"/>
      <c r="D70" s="90"/>
      <c r="E70" s="90"/>
      <c r="F70" s="90"/>
      <c r="G70" s="90"/>
      <c r="H70" s="307"/>
      <c r="I70" s="91"/>
      <c r="J70" s="92"/>
      <c r="K70" s="92"/>
      <c r="L70" s="92" t="s">
        <v>181</v>
      </c>
      <c r="M70" s="92" t="e">
        <f>INDEX('[26]PENINGKATAN SALURAN DRAINASE'!$D$4:$D$90,MATCH('KEGIATAN DBMSDA 2022 (2)'!L70,'[26]PENINGKATAN SALURAN DRAINASE'!$D$4:$D$90,0))</f>
        <v>#N/A</v>
      </c>
      <c r="N70" s="92" t="str">
        <f>L70</f>
        <v>Pengadaan Pompa Se-Kota Bekasi</v>
      </c>
      <c r="O70" s="93"/>
      <c r="P70" s="93"/>
      <c r="Q70" s="93"/>
      <c r="R70" s="100" t="s">
        <v>182</v>
      </c>
      <c r="S70" s="104" t="s">
        <v>183</v>
      </c>
      <c r="T70" s="95" t="s">
        <v>66</v>
      </c>
      <c r="U70" s="87">
        <v>6500000000</v>
      </c>
      <c r="V70" s="57">
        <f>U70+AL70</f>
        <v>19000000000</v>
      </c>
      <c r="W70" s="96" t="str">
        <f t="shared" ref="W70:W77" si="47">IF(V70&gt;200000000,"LELANG","PL")</f>
        <v>LELANG</v>
      </c>
      <c r="X70" s="108" t="s">
        <v>1966</v>
      </c>
      <c r="Y70" s="489" t="s">
        <v>2030</v>
      </c>
      <c r="Z70" s="495" t="s">
        <v>2001</v>
      </c>
      <c r="AA70" s="93"/>
      <c r="AB70" s="93"/>
      <c r="AC70" s="93"/>
      <c r="AD70" s="93"/>
      <c r="AE70" s="93"/>
      <c r="AF70" s="93"/>
      <c r="AG70" s="96"/>
      <c r="AH70" s="96"/>
      <c r="AI70" s="96"/>
      <c r="AJ70" s="313">
        <f t="shared" ref="AJ70:AJ77" si="48">(AI70/V70)*100%</f>
        <v>0</v>
      </c>
      <c r="AK70" s="301">
        <v>0</v>
      </c>
      <c r="AL70" s="87">
        <v>12500000000</v>
      </c>
      <c r="AM70" s="96" t="str">
        <f t="shared" ref="AM70:AM77" si="49">IF(V70&gt;200000000,"LELANG","PL")</f>
        <v>LELANG</v>
      </c>
      <c r="AN70" s="249" t="s">
        <v>115</v>
      </c>
      <c r="AO70" s="249">
        <v>1</v>
      </c>
      <c r="AP70" s="249"/>
      <c r="AQ70" s="245"/>
      <c r="AR70" s="250"/>
      <c r="AS70" s="250"/>
      <c r="AT70" s="250"/>
      <c r="AU70" s="250"/>
      <c r="AV70" s="250"/>
      <c r="AW70" s="250"/>
      <c r="AX70" s="250"/>
      <c r="AY70" s="99"/>
      <c r="AZ70" s="250"/>
      <c r="BA70" s="245"/>
      <c r="BB70" s="235"/>
      <c r="BC70" s="242"/>
      <c r="BD70" s="242"/>
      <c r="BE70" s="293">
        <f t="shared" ref="BE70:BE77" si="50">AO70</f>
        <v>1</v>
      </c>
      <c r="BG70" s="428">
        <f t="shared" ref="BG70:BG77" si="51">V70*AK70</f>
        <v>0</v>
      </c>
      <c r="BH70" s="424"/>
    </row>
    <row r="71" spans="1:60" ht="45.75" thickBot="1" x14ac:dyDescent="0.3">
      <c r="A71" s="90"/>
      <c r="B71" s="90"/>
      <c r="C71" s="90"/>
      <c r="D71" s="90"/>
      <c r="E71" s="90"/>
      <c r="F71" s="90"/>
      <c r="G71" s="90"/>
      <c r="H71" s="307"/>
      <c r="I71" s="91"/>
      <c r="J71" s="92"/>
      <c r="K71" s="92"/>
      <c r="L71" s="92" t="s">
        <v>184</v>
      </c>
      <c r="M71" s="92" t="e">
        <f>INDEX('[26]PENINGKATAN SALURAN DRAINASE'!$D$4:$D$90,MATCH('KEGIATAN DBMSDA 2022 (2)'!L71,'[26]PENINGKATAN SALURAN DRAINASE'!$D$4:$D$90,0))</f>
        <v>#N/A</v>
      </c>
      <c r="N71" s="92" t="str">
        <f t="shared" ref="N71:N74" si="52">L71</f>
        <v>Pengadaan Pompa Apung</v>
      </c>
      <c r="O71" s="93"/>
      <c r="P71" s="93"/>
      <c r="Q71" s="93"/>
      <c r="R71" s="100" t="s">
        <v>182</v>
      </c>
      <c r="S71" s="104" t="s">
        <v>185</v>
      </c>
      <c r="T71" s="95" t="s">
        <v>66</v>
      </c>
      <c r="U71" s="87">
        <v>1500000000</v>
      </c>
      <c r="V71" s="57">
        <f t="shared" ref="V71:V72" si="53">U71+AL71</f>
        <v>1500000000</v>
      </c>
      <c r="W71" s="96" t="str">
        <f t="shared" si="47"/>
        <v>LELANG</v>
      </c>
      <c r="X71" s="108" t="s">
        <v>1966</v>
      </c>
      <c r="Y71" s="489" t="s">
        <v>2030</v>
      </c>
      <c r="Z71" s="489" t="s">
        <v>2009</v>
      </c>
      <c r="AA71" s="93"/>
      <c r="AB71" s="93"/>
      <c r="AC71" s="93"/>
      <c r="AD71" s="93"/>
      <c r="AE71" s="93"/>
      <c r="AF71" s="93"/>
      <c r="AG71" s="96"/>
      <c r="AH71" s="96"/>
      <c r="AI71" s="96"/>
      <c r="AJ71" s="313">
        <f t="shared" si="48"/>
        <v>0</v>
      </c>
      <c r="AK71" s="301">
        <v>0</v>
      </c>
      <c r="AL71" s="87"/>
      <c r="AM71" s="96" t="str">
        <f t="shared" si="49"/>
        <v>LELANG</v>
      </c>
      <c r="AN71" s="249" t="s">
        <v>129</v>
      </c>
      <c r="AO71" s="249">
        <v>1</v>
      </c>
      <c r="AP71" s="249"/>
      <c r="AQ71" s="245"/>
      <c r="AR71" s="250"/>
      <c r="AS71" s="250"/>
      <c r="AT71" s="250"/>
      <c r="AU71" s="250"/>
      <c r="AV71" s="250"/>
      <c r="AW71" s="250"/>
      <c r="AX71" s="250"/>
      <c r="AY71" s="99"/>
      <c r="AZ71" s="250"/>
      <c r="BA71" s="245"/>
      <c r="BB71" s="235"/>
      <c r="BC71" s="242"/>
      <c r="BD71" s="242"/>
      <c r="BE71" s="293">
        <f t="shared" si="50"/>
        <v>1</v>
      </c>
      <c r="BG71" s="428">
        <f t="shared" si="51"/>
        <v>0</v>
      </c>
      <c r="BH71" s="424"/>
    </row>
    <row r="72" spans="1:60" ht="45.75" thickBot="1" x14ac:dyDescent="0.3">
      <c r="A72" s="90"/>
      <c r="B72" s="90"/>
      <c r="C72" s="90"/>
      <c r="D72" s="90"/>
      <c r="E72" s="90"/>
      <c r="F72" s="90"/>
      <c r="G72" s="90"/>
      <c r="H72" s="307"/>
      <c r="I72" s="91"/>
      <c r="J72" s="92"/>
      <c r="K72" s="92"/>
      <c r="L72" s="92" t="s">
        <v>186</v>
      </c>
      <c r="M72" s="92" t="e">
        <f>INDEX('[26]PENINGKATAN SALURAN DRAINASE'!$D$4:$D$90,MATCH('KEGIATAN DBMSDA 2022 (2)'!L72,'[26]PENINGKATAN SALURAN DRAINASE'!$D$4:$D$90,0))</f>
        <v>#N/A</v>
      </c>
      <c r="N72" s="92" t="str">
        <f t="shared" si="52"/>
        <v>Pengadaan Pompa Alkon</v>
      </c>
      <c r="O72" s="93"/>
      <c r="P72" s="93"/>
      <c r="Q72" s="93"/>
      <c r="R72" s="100" t="s">
        <v>182</v>
      </c>
      <c r="S72" s="104" t="s">
        <v>185</v>
      </c>
      <c r="T72" s="95" t="s">
        <v>66</v>
      </c>
      <c r="U72" s="87">
        <v>1500000000</v>
      </c>
      <c r="V72" s="57">
        <f t="shared" si="53"/>
        <v>1500000000</v>
      </c>
      <c r="W72" s="96" t="str">
        <f t="shared" si="47"/>
        <v>LELANG</v>
      </c>
      <c r="X72" s="108" t="s">
        <v>1966</v>
      </c>
      <c r="Y72" s="489" t="s">
        <v>2030</v>
      </c>
      <c r="Z72" s="489" t="s">
        <v>2002</v>
      </c>
      <c r="AA72" s="93"/>
      <c r="AB72" s="93"/>
      <c r="AC72" s="93"/>
      <c r="AD72" s="93"/>
      <c r="AE72" s="93"/>
      <c r="AF72" s="93"/>
      <c r="AG72" s="96"/>
      <c r="AH72" s="96"/>
      <c r="AI72" s="96"/>
      <c r="AJ72" s="313">
        <f t="shared" si="48"/>
        <v>0</v>
      </c>
      <c r="AK72" s="301">
        <v>0</v>
      </c>
      <c r="AL72" s="87"/>
      <c r="AM72" s="96" t="str">
        <f t="shared" si="49"/>
        <v>LELANG</v>
      </c>
      <c r="AN72" s="249" t="s">
        <v>129</v>
      </c>
      <c r="AO72" s="249">
        <v>1</v>
      </c>
      <c r="AP72" s="249"/>
      <c r="AQ72" s="245"/>
      <c r="AR72" s="250"/>
      <c r="AS72" s="250"/>
      <c r="AT72" s="250"/>
      <c r="AU72" s="250"/>
      <c r="AV72" s="250"/>
      <c r="AW72" s="250"/>
      <c r="AX72" s="250"/>
      <c r="AY72" s="99"/>
      <c r="AZ72" s="250"/>
      <c r="BA72" s="245"/>
      <c r="BB72" s="235"/>
      <c r="BC72" s="242"/>
      <c r="BD72" s="242"/>
      <c r="BE72" s="293">
        <f t="shared" si="50"/>
        <v>1</v>
      </c>
      <c r="BG72" s="428">
        <f t="shared" si="51"/>
        <v>0</v>
      </c>
      <c r="BH72" s="424"/>
    </row>
    <row r="73" spans="1:60" ht="45.75" thickBot="1" x14ac:dyDescent="0.3">
      <c r="A73" s="90"/>
      <c r="B73" s="90"/>
      <c r="C73" s="90"/>
      <c r="D73" s="90"/>
      <c r="E73" s="90"/>
      <c r="F73" s="90"/>
      <c r="G73" s="90"/>
      <c r="H73" s="307"/>
      <c r="I73" s="91"/>
      <c r="J73" s="92"/>
      <c r="K73" s="92" t="s">
        <v>187</v>
      </c>
      <c r="L73" s="92" t="s">
        <v>188</v>
      </c>
      <c r="M73" s="92" t="e">
        <f>INDEX('[26]PENINGKATAN SALURAN DRAINASE'!$D$4:$D$90,MATCH('KEGIATAN DBMSDA 2022 (2)'!L73,'[26]PENINGKATAN SALURAN DRAINASE'!$D$4:$D$90,0))</f>
        <v>#N/A</v>
      </c>
      <c r="N73" s="92" t="str">
        <f t="shared" si="52"/>
        <v>Pengadaan Pompa Sedot 80 PK Rw 07</v>
      </c>
      <c r="O73" s="92"/>
      <c r="P73" s="93" t="s">
        <v>160</v>
      </c>
      <c r="Q73" s="93"/>
      <c r="R73" s="100" t="s">
        <v>190</v>
      </c>
      <c r="S73" s="100"/>
      <c r="T73" s="95" t="s">
        <v>66</v>
      </c>
      <c r="U73" s="87"/>
      <c r="V73" s="57">
        <f t="shared" ref="V73:V77" si="54">AL73+U73</f>
        <v>50000000</v>
      </c>
      <c r="W73" s="96" t="str">
        <f t="shared" si="47"/>
        <v>PL</v>
      </c>
      <c r="X73" s="108" t="s">
        <v>1966</v>
      </c>
      <c r="Y73" s="489" t="s">
        <v>2030</v>
      </c>
      <c r="Z73" s="489" t="s">
        <v>2006</v>
      </c>
      <c r="AA73" s="93"/>
      <c r="AB73" s="93"/>
      <c r="AC73" s="93"/>
      <c r="AD73" s="93"/>
      <c r="AE73" s="93"/>
      <c r="AF73" s="93"/>
      <c r="AG73" s="96"/>
      <c r="AH73" s="96"/>
      <c r="AI73" s="96"/>
      <c r="AJ73" s="313">
        <f t="shared" si="48"/>
        <v>0</v>
      </c>
      <c r="AK73" s="301">
        <v>0</v>
      </c>
      <c r="AL73" s="87">
        <v>50000000</v>
      </c>
      <c r="AM73" s="96" t="str">
        <f t="shared" si="49"/>
        <v>PL</v>
      </c>
      <c r="AN73" s="249" t="s">
        <v>139</v>
      </c>
      <c r="AO73" s="249">
        <v>1</v>
      </c>
      <c r="AP73" s="249" t="s">
        <v>163</v>
      </c>
      <c r="AQ73" s="253">
        <f>IF(AND(V73&gt;1,V73&lt;=200000000),350000,IF(AND(V73&gt;200000000),750000))</f>
        <v>350000</v>
      </c>
      <c r="AR73" s="254">
        <f>IF(AND(V73&gt;1,V73&lt;=200000000),'[26]Data Base PAKAI (INPUT)'!$E$24,IF(AND(V73&gt;200000000),'[26]Data Base PAKAI (INPUT)'!$M$24))</f>
        <v>4</v>
      </c>
      <c r="AS73" s="254">
        <f>IF(AND(V73&gt;1,V73&lt;=200000000),'[26]Data Base PAKAI (INPUT)'!$F$24,IF(AND(V73&gt;200000000,V73&lt;=1000000000),'[26]Data Base PAKAI (INPUT)'!$V$24,IF(AND(V73&gt;1000000000),'[26]Data Base PAKAI (INPUT)'!$Z$24)))</f>
        <v>1</v>
      </c>
      <c r="AT73" s="254">
        <f t="shared" ref="AT73:AT77" si="55">AR73*AS73*$AT$15</f>
        <v>600000</v>
      </c>
      <c r="AU73" s="254">
        <f>IF(AND(V73&gt;1,V73&lt;=1000000000),'[26]Data Base PAKAI (INPUT)'!$E$25,IF(AND(V73&gt;1000000000,V73&lt;=5000000000),'[26]Data Base PAKAI (INPUT)'!$Y$25,IF(AND(V73&gt;5000000000,V73&lt;=10000000000),'[26]Data Base PAKAI (INPUT)'!$AG$25)))</f>
        <v>3</v>
      </c>
      <c r="AV73" s="254">
        <f>IF(AND(V73&gt;1,V73&lt;=100000000),'[26]Data Base PAKAI (INPUT)'!$F$25,IF(AND(V73&gt;100000000,V73&lt;=200000000),'[26]Data Base PAKAI (INPUT)'!$J$25,IF(AND(V73&gt;200000000,V73&lt;=250000000),'[26]Data Base PAKAI (INPUT)'!$N$25,IF(AND(V73&gt;250000000,V73&lt;=500000000),'[26]Data Base PAKAI (INPUT)'!$R$25,IF(AND(V73&gt;500000000,V73&lt;=1000000000),'[26]Data Base PAKAI (INPUT)'!$V$25,IF(AND(V73&gt;1000000000,V73&lt;=2500000000),'[26]Data Base PAKAI (INPUT)'!$Z$25,IF(AND(V73&gt;2500000000,V73&lt;=5000000000),'[26]Data Base PAKAI (INPUT)'!$AD$25,IF(AND(V73&gt;5000000000,V73&lt;=10000000000),'[26]Data Base PAKAI (INPUT)'!AH830))))))))</f>
        <v>3</v>
      </c>
      <c r="AW73" s="254">
        <f t="shared" ref="AW73:AW77" si="56">AU73*AV73*$AW$15</f>
        <v>1350000</v>
      </c>
      <c r="AX73" s="254">
        <f>IF(V73&lt;=4000000000,4%*V73,IF(V73&gt;4000000000,100000000))</f>
        <v>2000000</v>
      </c>
      <c r="AY73" s="103">
        <f>4%*V73</f>
        <v>2000000</v>
      </c>
      <c r="AZ73" s="254"/>
      <c r="BA73" s="253">
        <f>V73-AQ73-AT73-AW73-AX73-AY73-AZ73</f>
        <v>43700000</v>
      </c>
      <c r="BB73" s="235"/>
      <c r="BC73" s="242"/>
      <c r="BD73" s="242"/>
      <c r="BE73" s="293">
        <f t="shared" si="50"/>
        <v>1</v>
      </c>
      <c r="BG73" s="428">
        <f t="shared" si="51"/>
        <v>0</v>
      </c>
      <c r="BH73" s="424"/>
    </row>
    <row r="74" spans="1:60" ht="45.75" thickBot="1" x14ac:dyDescent="0.3">
      <c r="A74" s="90"/>
      <c r="B74" s="90"/>
      <c r="C74" s="90"/>
      <c r="D74" s="90"/>
      <c r="E74" s="90"/>
      <c r="F74" s="90"/>
      <c r="G74" s="90"/>
      <c r="H74" s="307"/>
      <c r="I74" s="91"/>
      <c r="J74" s="92"/>
      <c r="K74" s="92" t="s">
        <v>187</v>
      </c>
      <c r="L74" s="92" t="s">
        <v>191</v>
      </c>
      <c r="M74" s="92" t="e">
        <f>INDEX('[26]PENINGKATAN SALURAN DRAINASE'!$D$4:$D$90,MATCH('KEGIATAN DBMSDA 2022 (2)'!L74,'[26]PENINGKATAN SALURAN DRAINASE'!$D$4:$D$90,0))</f>
        <v>#N/A</v>
      </c>
      <c r="N74" s="92" t="str">
        <f t="shared" si="52"/>
        <v>Pengadaan Pompa Air RT. 003 RW. 018</v>
      </c>
      <c r="O74" s="92"/>
      <c r="P74" s="93" t="s">
        <v>160</v>
      </c>
      <c r="Q74" s="93"/>
      <c r="R74" s="100" t="s">
        <v>190</v>
      </c>
      <c r="S74" s="100"/>
      <c r="T74" s="95" t="s">
        <v>66</v>
      </c>
      <c r="U74" s="87"/>
      <c r="V74" s="57">
        <f t="shared" si="54"/>
        <v>30000000</v>
      </c>
      <c r="W74" s="96" t="str">
        <f t="shared" si="47"/>
        <v>PL</v>
      </c>
      <c r="X74" s="108" t="s">
        <v>1966</v>
      </c>
      <c r="Y74" s="489" t="s">
        <v>2030</v>
      </c>
      <c r="Z74" s="489" t="s">
        <v>2006</v>
      </c>
      <c r="AA74" s="93"/>
      <c r="AB74" s="93"/>
      <c r="AC74" s="93"/>
      <c r="AD74" s="93"/>
      <c r="AE74" s="93"/>
      <c r="AF74" s="93"/>
      <c r="AG74" s="96"/>
      <c r="AH74" s="96"/>
      <c r="AI74" s="96"/>
      <c r="AJ74" s="313">
        <f t="shared" si="48"/>
        <v>0</v>
      </c>
      <c r="AK74" s="301">
        <v>0</v>
      </c>
      <c r="AL74" s="87">
        <v>30000000</v>
      </c>
      <c r="AM74" s="96" t="str">
        <f t="shared" si="49"/>
        <v>PL</v>
      </c>
      <c r="AN74" s="249" t="s">
        <v>139</v>
      </c>
      <c r="AO74" s="249">
        <v>1</v>
      </c>
      <c r="AP74" s="249" t="s">
        <v>163</v>
      </c>
      <c r="AQ74" s="253">
        <f>IF(AND(V74&gt;1,V74&lt;=200000000),350000,IF(AND(V74&gt;200000000),750000))</f>
        <v>350000</v>
      </c>
      <c r="AR74" s="254">
        <f>IF(AND(V74&gt;1,V74&lt;=200000000),'[26]Data Base PAKAI (INPUT)'!$E$24,IF(AND(V74&gt;200000000),'[26]Data Base PAKAI (INPUT)'!$M$24))</f>
        <v>4</v>
      </c>
      <c r="AS74" s="254">
        <f>IF(AND(V74&gt;1,V74&lt;=200000000),'[26]Data Base PAKAI (INPUT)'!$F$24,IF(AND(V74&gt;200000000,V74&lt;=1000000000),'[26]Data Base PAKAI (INPUT)'!$V$24,IF(AND(V74&gt;1000000000),'[26]Data Base PAKAI (INPUT)'!$Z$24)))</f>
        <v>1</v>
      </c>
      <c r="AT74" s="254">
        <f t="shared" si="55"/>
        <v>600000</v>
      </c>
      <c r="AU74" s="254">
        <f>IF(AND(V74&gt;1,V74&lt;=1000000000),'[26]Data Base PAKAI (INPUT)'!$E$25,IF(AND(V74&gt;1000000000,V74&lt;=5000000000),'[26]Data Base PAKAI (INPUT)'!$Y$25,IF(AND(V74&gt;5000000000,V74&lt;=10000000000),'[26]Data Base PAKAI (INPUT)'!$AG$25)))</f>
        <v>3</v>
      </c>
      <c r="AV74" s="254">
        <f>IF(AND(V74&gt;1,V74&lt;=100000000),'[26]Data Base PAKAI (INPUT)'!$F$25,IF(AND(V74&gt;100000000,V74&lt;=200000000),'[26]Data Base PAKAI (INPUT)'!$J$25,IF(AND(V74&gt;200000000,V74&lt;=250000000),'[26]Data Base PAKAI (INPUT)'!$N$25,IF(AND(V74&gt;250000000,V74&lt;=500000000),'[26]Data Base PAKAI (INPUT)'!$R$25,IF(AND(V74&gt;500000000,V74&lt;=1000000000),'[26]Data Base PAKAI (INPUT)'!$V$25,IF(AND(V74&gt;1000000000,V74&lt;=2500000000),'[26]Data Base PAKAI (INPUT)'!$Z$25,IF(AND(V74&gt;2500000000,V74&lt;=5000000000),'[26]Data Base PAKAI (INPUT)'!$AD$25,IF(AND(V74&gt;5000000000,V74&lt;=10000000000),'[26]Data Base PAKAI (INPUT)'!AH831))))))))</f>
        <v>3</v>
      </c>
      <c r="AW74" s="254">
        <f t="shared" si="56"/>
        <v>1350000</v>
      </c>
      <c r="AX74" s="254">
        <f>IF(V74&lt;=4000000000,4%*V74,IF(V74&gt;4000000000,100000000))</f>
        <v>1200000</v>
      </c>
      <c r="AY74" s="103">
        <f>4%*V74</f>
        <v>1200000</v>
      </c>
      <c r="AZ74" s="254"/>
      <c r="BA74" s="253">
        <f>V74-AQ74-AT74-AW74-AX74-AY74-AZ74</f>
        <v>25300000</v>
      </c>
      <c r="BB74" s="235"/>
      <c r="BC74" s="242"/>
      <c r="BD74" s="242"/>
      <c r="BE74" s="293">
        <f t="shared" si="50"/>
        <v>1</v>
      </c>
      <c r="BG74" s="428">
        <f t="shared" si="51"/>
        <v>0</v>
      </c>
      <c r="BH74" s="424"/>
    </row>
    <row r="75" spans="1:60" ht="45.75" thickBot="1" x14ac:dyDescent="0.3">
      <c r="A75" s="90"/>
      <c r="B75" s="90"/>
      <c r="C75" s="90"/>
      <c r="D75" s="90"/>
      <c r="E75" s="90"/>
      <c r="F75" s="90"/>
      <c r="G75" s="90"/>
      <c r="H75" s="307"/>
      <c r="I75" s="91"/>
      <c r="J75" s="92"/>
      <c r="K75" s="92" t="s">
        <v>187</v>
      </c>
      <c r="L75" s="92" t="s">
        <v>192</v>
      </c>
      <c r="M75" s="92" t="e">
        <f>INDEX('[26]PENINGKATAN SALURAN DRAINASE'!$D$4:$D$90,MATCH('KEGIATAN DBMSDA 2022 (2)'!L75,'[26]PENINGKATAN SALURAN DRAINASE'!$D$4:$D$90,0))</f>
        <v>#N/A</v>
      </c>
      <c r="N75" s="92" t="str">
        <f>L75</f>
        <v>Pengadaan Mesin Pompa Banjir 2 unit di RW. 024 Kel. Pengasinan</v>
      </c>
      <c r="O75" s="92"/>
      <c r="P75" s="93" t="s">
        <v>735</v>
      </c>
      <c r="Q75" s="93"/>
      <c r="R75" s="100" t="s">
        <v>193</v>
      </c>
      <c r="S75" s="100"/>
      <c r="T75" s="95" t="s">
        <v>66</v>
      </c>
      <c r="U75" s="87"/>
      <c r="V75" s="57">
        <f t="shared" si="54"/>
        <v>25000000</v>
      </c>
      <c r="W75" s="96" t="str">
        <f t="shared" si="47"/>
        <v>PL</v>
      </c>
      <c r="X75" s="108" t="s">
        <v>1966</v>
      </c>
      <c r="Y75" s="489" t="s">
        <v>2030</v>
      </c>
      <c r="Z75" s="489" t="s">
        <v>2010</v>
      </c>
      <c r="AA75" s="93"/>
      <c r="AB75" s="93"/>
      <c r="AC75" s="93"/>
      <c r="AD75" s="93"/>
      <c r="AE75" s="93"/>
      <c r="AF75" s="93"/>
      <c r="AG75" s="96"/>
      <c r="AH75" s="96"/>
      <c r="AI75" s="96"/>
      <c r="AJ75" s="313">
        <f t="shared" si="48"/>
        <v>0</v>
      </c>
      <c r="AK75" s="301">
        <v>0</v>
      </c>
      <c r="AL75" s="87">
        <v>25000000</v>
      </c>
      <c r="AM75" s="96" t="str">
        <f t="shared" si="49"/>
        <v>PL</v>
      </c>
      <c r="AN75" s="249" t="s">
        <v>139</v>
      </c>
      <c r="AO75" s="249">
        <v>1</v>
      </c>
      <c r="AP75" s="249"/>
      <c r="AQ75" s="245">
        <f>IF(AND(V75&gt;1,V75&lt;=200000000),350000,IF(AND(V75&gt;200000000),750000))</f>
        <v>350000</v>
      </c>
      <c r="AR75" s="250">
        <f>IF(AND(V75&gt;1,V75&lt;=200000000),'[26]Data Base PAKAI (INPUT)'!$E$24,IF(AND(V75&gt;200000000),'[26]Data Base PAKAI (INPUT)'!$M$24))</f>
        <v>4</v>
      </c>
      <c r="AS75" s="250">
        <f>IF(AND(V75&gt;1,V75&lt;=200000000),'[26]Data Base PAKAI (INPUT)'!$F$24,IF(AND(V75&gt;200000000,V75&lt;=1000000000),'[26]Data Base PAKAI (INPUT)'!$V$24,IF(AND(V75&gt;1000000000),'[26]Data Base PAKAI (INPUT)'!$Z$24)))</f>
        <v>1</v>
      </c>
      <c r="AT75" s="250">
        <f t="shared" si="55"/>
        <v>600000</v>
      </c>
      <c r="AU75" s="250">
        <f>IF(AND(V75&gt;1,V75&lt;=1000000000),'[26]Data Base PAKAI (INPUT)'!$E$25,IF(AND(V75&gt;1000000000,V75&lt;=5000000000),'[26]Data Base PAKAI (INPUT)'!$Y$25,IF(AND(V75&gt;5000000000,V75&lt;=10000000000),'[26]Data Base PAKAI (INPUT)'!$AG$25)))</f>
        <v>3</v>
      </c>
      <c r="AV75" s="250">
        <f>IF(AND(V75&gt;1,V75&lt;=100000000),'[26]Data Base PAKAI (INPUT)'!$F$25,IF(AND(V75&gt;100000000,V75&lt;=200000000),'[26]Data Base PAKAI (INPUT)'!$J$25,IF(AND(V75&gt;200000000,V75&lt;=250000000),'[26]Data Base PAKAI (INPUT)'!$N$25,IF(AND(V75&gt;250000000,V75&lt;=500000000),'[26]Data Base PAKAI (INPUT)'!$R$25,IF(AND(V75&gt;500000000,V75&lt;=1000000000),'[26]Data Base PAKAI (INPUT)'!$V$25,IF(AND(V75&gt;1000000000,V75&lt;=2500000000),'[26]Data Base PAKAI (INPUT)'!$Z$25,IF(AND(V75&gt;2500000000,V75&lt;=5000000000),'[26]Data Base PAKAI (INPUT)'!$AD$25,IF(AND(V75&gt;5000000000,V75&lt;=10000000000),'[26]Data Base PAKAI (INPUT)'!AH832))))))))</f>
        <v>3</v>
      </c>
      <c r="AW75" s="250">
        <f t="shared" si="56"/>
        <v>1350000</v>
      </c>
      <c r="AX75" s="250">
        <f>IF(V75&lt;=4000000000,4%*V75,IF(V75&gt;4000000000,100000000))</f>
        <v>1000000</v>
      </c>
      <c r="AY75" s="99">
        <f>4%*V75</f>
        <v>1000000</v>
      </c>
      <c r="AZ75" s="250"/>
      <c r="BA75" s="245">
        <f>V75-AQ75-AT75-AW75-AX75-AY75-AZ75</f>
        <v>20700000</v>
      </c>
      <c r="BB75" s="235"/>
      <c r="BC75" s="242"/>
      <c r="BD75" s="242"/>
      <c r="BE75" s="293">
        <f t="shared" si="50"/>
        <v>1</v>
      </c>
      <c r="BG75" s="428">
        <f t="shared" si="51"/>
        <v>0</v>
      </c>
      <c r="BH75" s="424"/>
    </row>
    <row r="76" spans="1:60" ht="64.5" customHeight="1" thickBot="1" x14ac:dyDescent="0.3">
      <c r="A76" s="90"/>
      <c r="B76" s="90"/>
      <c r="C76" s="90"/>
      <c r="D76" s="90"/>
      <c r="E76" s="90"/>
      <c r="F76" s="90"/>
      <c r="G76" s="90"/>
      <c r="H76" s="307"/>
      <c r="I76" s="91"/>
      <c r="J76" s="92"/>
      <c r="K76" s="92" t="s">
        <v>187</v>
      </c>
      <c r="L76" s="92" t="s">
        <v>195</v>
      </c>
      <c r="M76" s="92" t="e">
        <f>INDEX('[26]PENINGKATAN SALURAN DRAINASE'!$D$4:$D$90,MATCH('KEGIATAN DBMSDA 2022 (2)'!L76,'[26]PENINGKATAN SALURAN DRAINASE'!$D$4:$D$90,0))</f>
        <v>#N/A</v>
      </c>
      <c r="N76" s="92" t="s">
        <v>196</v>
      </c>
      <c r="O76" s="92"/>
      <c r="P76" s="93" t="s">
        <v>124</v>
      </c>
      <c r="Q76" s="93"/>
      <c r="R76" s="100" t="s">
        <v>197</v>
      </c>
      <c r="S76" s="100"/>
      <c r="T76" s="95" t="s">
        <v>66</v>
      </c>
      <c r="U76" s="87"/>
      <c r="V76" s="57">
        <f t="shared" si="54"/>
        <v>50000000</v>
      </c>
      <c r="W76" s="96" t="str">
        <f t="shared" si="47"/>
        <v>PL</v>
      </c>
      <c r="X76" s="108" t="s">
        <v>1966</v>
      </c>
      <c r="Y76" s="489" t="s">
        <v>2030</v>
      </c>
      <c r="Z76" s="489" t="s">
        <v>2011</v>
      </c>
      <c r="AA76" s="93"/>
      <c r="AB76" s="93"/>
      <c r="AC76" s="93"/>
      <c r="AD76" s="93"/>
      <c r="AE76" s="93"/>
      <c r="AF76" s="93"/>
      <c r="AG76" s="96"/>
      <c r="AH76" s="96"/>
      <c r="AI76" s="96"/>
      <c r="AJ76" s="313">
        <f t="shared" si="48"/>
        <v>0</v>
      </c>
      <c r="AK76" s="301">
        <v>0</v>
      </c>
      <c r="AL76" s="87">
        <v>50000000</v>
      </c>
      <c r="AM76" s="96" t="str">
        <f t="shared" si="49"/>
        <v>PL</v>
      </c>
      <c r="AN76" s="249" t="s">
        <v>139</v>
      </c>
      <c r="AO76" s="249">
        <v>1</v>
      </c>
      <c r="AP76" s="249"/>
      <c r="AQ76" s="245">
        <f>IF(AND(V76&gt;1,V76&lt;=200000000),350000,IF(AND(V76&gt;200000000),750000))</f>
        <v>350000</v>
      </c>
      <c r="AR76" s="250">
        <f>IF(AND(V76&gt;1,V76&lt;=200000000),'[26]Data Base PAKAI (INPUT)'!$E$24,IF(AND(V76&gt;200000000),'[26]Data Base PAKAI (INPUT)'!$M$24))</f>
        <v>4</v>
      </c>
      <c r="AS76" s="250">
        <f>IF(AND(V76&gt;1,V76&lt;=200000000),'[26]Data Base PAKAI (INPUT)'!$F$24,IF(AND(V76&gt;200000000,V76&lt;=1000000000),'[26]Data Base PAKAI (INPUT)'!$V$24,IF(AND(V76&gt;1000000000),'[26]Data Base PAKAI (INPUT)'!$Z$24)))</f>
        <v>1</v>
      </c>
      <c r="AT76" s="250">
        <f t="shared" si="55"/>
        <v>600000</v>
      </c>
      <c r="AU76" s="250">
        <f>IF(AND(V76&gt;1,V76&lt;=1000000000),'[26]Data Base PAKAI (INPUT)'!$E$25,IF(AND(V76&gt;1000000000,V76&lt;=5000000000),'[26]Data Base PAKAI (INPUT)'!$Y$25,IF(AND(V76&gt;5000000000,V76&lt;=10000000000),'[26]Data Base PAKAI (INPUT)'!$AG$25)))</f>
        <v>3</v>
      </c>
      <c r="AV76" s="250">
        <f>IF(AND(V76&gt;1,V76&lt;=100000000),'[26]Data Base PAKAI (INPUT)'!$F$25,IF(AND(V76&gt;100000000,V76&lt;=200000000),'[26]Data Base PAKAI (INPUT)'!$J$25,IF(AND(V76&gt;200000000,V76&lt;=250000000),'[26]Data Base PAKAI (INPUT)'!$N$25,IF(AND(V76&gt;250000000,V76&lt;=500000000),'[26]Data Base PAKAI (INPUT)'!$R$25,IF(AND(V76&gt;500000000,V76&lt;=1000000000),'[26]Data Base PAKAI (INPUT)'!$V$25,IF(AND(V76&gt;1000000000,V76&lt;=2500000000),'[26]Data Base PAKAI (INPUT)'!$Z$25,IF(AND(V76&gt;2500000000,V76&lt;=5000000000),'[26]Data Base PAKAI (INPUT)'!$AD$25,IF(AND(V76&gt;5000000000,V76&lt;=10000000000),'[26]Data Base PAKAI (INPUT)'!AH834))))))))</f>
        <v>3</v>
      </c>
      <c r="AW76" s="250">
        <f t="shared" si="56"/>
        <v>1350000</v>
      </c>
      <c r="AX76" s="250">
        <f>IF(V76&lt;=4000000000,4%*V76,IF(V76&gt;4000000000,100000000))</f>
        <v>2000000</v>
      </c>
      <c r="AY76" s="99">
        <f>4%*V76</f>
        <v>2000000</v>
      </c>
      <c r="AZ76" s="250"/>
      <c r="BA76" s="245">
        <f>V76-AQ76-AT76-AW76-AX76-AY76-AZ76</f>
        <v>43700000</v>
      </c>
      <c r="BB76" s="235"/>
      <c r="BC76" s="242"/>
      <c r="BD76" s="242"/>
      <c r="BE76" s="293">
        <f t="shared" si="50"/>
        <v>1</v>
      </c>
      <c r="BG76" s="428">
        <f t="shared" si="51"/>
        <v>0</v>
      </c>
      <c r="BH76" s="424"/>
    </row>
    <row r="77" spans="1:60" ht="45.75" thickBot="1" x14ac:dyDescent="0.3">
      <c r="A77" s="90"/>
      <c r="B77" s="90"/>
      <c r="C77" s="90"/>
      <c r="D77" s="90"/>
      <c r="E77" s="90"/>
      <c r="F77" s="90"/>
      <c r="G77" s="90"/>
      <c r="H77" s="307"/>
      <c r="I77" s="91"/>
      <c r="J77" s="92"/>
      <c r="K77" s="92" t="s">
        <v>187</v>
      </c>
      <c r="L77" s="92" t="s">
        <v>199</v>
      </c>
      <c r="M77" s="92" t="e">
        <f>INDEX('[26]PENINGKATAN SALURAN DRAINASE'!$D$4:$D$90,MATCH('KEGIATAN DBMSDA 2022 (2)'!L77,'[26]PENINGKATAN SALURAN DRAINASE'!$D$4:$D$90,0))</f>
        <v>#N/A</v>
      </c>
      <c r="N77" s="92" t="str">
        <f t="shared" ref="N77" si="57">L77</f>
        <v>Pengadaan Pompa Buang Aliran Air Hujan Bintang Metropole RW 13</v>
      </c>
      <c r="O77" s="92"/>
      <c r="P77" s="93" t="s">
        <v>201</v>
      </c>
      <c r="Q77" s="93"/>
      <c r="R77" s="100" t="s">
        <v>202</v>
      </c>
      <c r="S77" s="100"/>
      <c r="T77" s="95" t="s">
        <v>66</v>
      </c>
      <c r="U77" s="87"/>
      <c r="V77" s="57">
        <f t="shared" si="54"/>
        <v>30000000</v>
      </c>
      <c r="W77" s="96" t="str">
        <f t="shared" si="47"/>
        <v>PL</v>
      </c>
      <c r="X77" s="108" t="s">
        <v>1966</v>
      </c>
      <c r="Y77" s="489" t="s">
        <v>2030</v>
      </c>
      <c r="Z77" s="489" t="s">
        <v>2012</v>
      </c>
      <c r="AA77" s="93"/>
      <c r="AB77" s="93"/>
      <c r="AC77" s="93"/>
      <c r="AD77" s="93"/>
      <c r="AE77" s="93"/>
      <c r="AF77" s="93"/>
      <c r="AG77" s="96"/>
      <c r="AH77" s="96"/>
      <c r="AI77" s="96"/>
      <c r="AJ77" s="313">
        <f t="shared" si="48"/>
        <v>0</v>
      </c>
      <c r="AK77" s="301">
        <v>0</v>
      </c>
      <c r="AL77" s="87">
        <v>30000000</v>
      </c>
      <c r="AM77" s="96" t="str">
        <f t="shared" si="49"/>
        <v>PL</v>
      </c>
      <c r="AN77" s="249" t="s">
        <v>139</v>
      </c>
      <c r="AO77" s="249">
        <v>1</v>
      </c>
      <c r="AP77" s="249" t="s">
        <v>163</v>
      </c>
      <c r="AQ77" s="253">
        <f>IF(AND(V77&gt;1,V77&lt;=200000000),350000,IF(AND(V77&gt;200000000),750000))</f>
        <v>350000</v>
      </c>
      <c r="AR77" s="254">
        <f>IF(AND(V77&gt;1,V77&lt;=200000000),'[26]Data Base PAKAI (INPUT)'!$E$24,IF(AND(V77&gt;200000000),'[26]Data Base PAKAI (INPUT)'!$M$24))</f>
        <v>4</v>
      </c>
      <c r="AS77" s="254">
        <f>IF(AND(V77&gt;1,V77&lt;=200000000),'[26]Data Base PAKAI (INPUT)'!$F$24,IF(AND(V77&gt;200000000,V77&lt;=1000000000),'[26]Data Base PAKAI (INPUT)'!$V$24,IF(AND(V77&gt;1000000000),'[26]Data Base PAKAI (INPUT)'!$Z$24)))</f>
        <v>1</v>
      </c>
      <c r="AT77" s="254">
        <f t="shared" si="55"/>
        <v>600000</v>
      </c>
      <c r="AU77" s="254">
        <f>IF(AND(V77&gt;1,V77&lt;=1000000000),'[26]Data Base PAKAI (INPUT)'!$E$25,IF(AND(V77&gt;1000000000,V77&lt;=5000000000),'[26]Data Base PAKAI (INPUT)'!$Y$25,IF(AND(V77&gt;5000000000,V77&lt;=10000000000),'[26]Data Base PAKAI (INPUT)'!$AG$25)))</f>
        <v>3</v>
      </c>
      <c r="AV77" s="254">
        <f>IF(AND(V77&gt;1,V77&lt;=100000000),'[26]Data Base PAKAI (INPUT)'!$F$25,IF(AND(V77&gt;100000000,V77&lt;=200000000),'[26]Data Base PAKAI (INPUT)'!$J$25,IF(AND(V77&gt;200000000,V77&lt;=250000000),'[26]Data Base PAKAI (INPUT)'!$N$25,IF(AND(V77&gt;250000000,V77&lt;=500000000),'[26]Data Base PAKAI (INPUT)'!$R$25,IF(AND(V77&gt;500000000,V77&lt;=1000000000),'[26]Data Base PAKAI (INPUT)'!$V$25,IF(AND(V77&gt;1000000000,V77&lt;=2500000000),'[26]Data Base PAKAI (INPUT)'!$Z$25,IF(AND(V77&gt;2500000000,V77&lt;=5000000000),'[26]Data Base PAKAI (INPUT)'!$AD$25,IF(AND(V77&gt;5000000000,V77&lt;=10000000000),'[26]Data Base PAKAI (INPUT)'!AH835))))))))</f>
        <v>3</v>
      </c>
      <c r="AW77" s="254">
        <f t="shared" si="56"/>
        <v>1350000</v>
      </c>
      <c r="AX77" s="254">
        <f>IF(V77&lt;=4000000000,4%*V77,IF(V77&gt;4000000000,100000000))</f>
        <v>1200000</v>
      </c>
      <c r="AY77" s="103">
        <f>4%*V77</f>
        <v>1200000</v>
      </c>
      <c r="AZ77" s="254"/>
      <c r="BA77" s="253">
        <f>V77-AQ77-AT77-AW77-AX77-AY77-AZ77</f>
        <v>25300000</v>
      </c>
      <c r="BB77" s="235"/>
      <c r="BC77" s="242"/>
      <c r="BD77" s="242"/>
      <c r="BE77" s="293">
        <f t="shared" si="50"/>
        <v>1</v>
      </c>
      <c r="BG77" s="428">
        <f t="shared" si="51"/>
        <v>0</v>
      </c>
      <c r="BH77" s="424"/>
    </row>
    <row r="78" spans="1:60" ht="43.5" thickBot="1" x14ac:dyDescent="0.3">
      <c r="A78" s="68" t="s">
        <v>33</v>
      </c>
      <c r="B78" s="68" t="s">
        <v>34</v>
      </c>
      <c r="C78" s="68" t="s">
        <v>45</v>
      </c>
      <c r="D78" s="68" t="s">
        <v>37</v>
      </c>
      <c r="E78" s="68" t="s">
        <v>35</v>
      </c>
      <c r="F78" s="68">
        <v>14</v>
      </c>
      <c r="G78" s="312" t="s">
        <v>1897</v>
      </c>
      <c r="H78" s="308"/>
      <c r="I78" s="70"/>
      <c r="J78" s="71" t="s">
        <v>204</v>
      </c>
      <c r="K78" s="71"/>
      <c r="L78" s="72"/>
      <c r="M78" s="92" t="e">
        <f>INDEX('[26]PENINGKATAN SALURAN DRAINASE'!$D$4:$D$90,MATCH('KEGIATAN DBMSDA 2022 (2)'!L78,'[26]PENINGKATAN SALURAN DRAINASE'!$D$4:$D$90,0))</f>
        <v>#N/A</v>
      </c>
      <c r="N78" s="72"/>
      <c r="O78" s="73"/>
      <c r="P78" s="73" t="s">
        <v>110</v>
      </c>
      <c r="Q78" s="73"/>
      <c r="R78" s="74" t="s">
        <v>205</v>
      </c>
      <c r="S78" s="74"/>
      <c r="T78" s="75" t="s">
        <v>43</v>
      </c>
      <c r="U78" s="76">
        <f>SUBTOTAL(9,U79:U83)</f>
        <v>10000000000</v>
      </c>
      <c r="V78" s="76">
        <f>SUBTOTAL(9,V79:V85)</f>
        <v>31279311808</v>
      </c>
      <c r="W78" s="77" t="s">
        <v>110</v>
      </c>
      <c r="X78" s="108" t="s">
        <v>1966</v>
      </c>
      <c r="Y78" s="497"/>
      <c r="Z78" s="72"/>
      <c r="AA78" s="73"/>
      <c r="AB78" s="73"/>
      <c r="AC78" s="73"/>
      <c r="AD78" s="73"/>
      <c r="AE78" s="73"/>
      <c r="AF78" s="73"/>
      <c r="AG78" s="442">
        <v>197835000</v>
      </c>
      <c r="AH78" s="517">
        <f>AI78-AG78</f>
        <v>0</v>
      </c>
      <c r="AI78" s="442">
        <v>197835000</v>
      </c>
      <c r="AJ78" s="313">
        <f t="shared" ref="AJ78" si="58">(AI78/V78)*100</f>
        <v>0.6324787489391045</v>
      </c>
      <c r="AK78" s="511">
        <v>7</v>
      </c>
      <c r="AL78" s="76">
        <f>SUBTOTAL(9,AL79:AL83)</f>
        <v>2211133574</v>
      </c>
      <c r="AM78" s="77" t="s">
        <v>1867</v>
      </c>
      <c r="AN78" s="246" t="s">
        <v>110</v>
      </c>
      <c r="AO78" s="247">
        <f>SUBTOTAL(9,AO79:AO83)</f>
        <v>5</v>
      </c>
      <c r="AP78" s="246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8"/>
      <c r="BB78" s="235"/>
      <c r="BC78" s="242"/>
      <c r="BD78" s="242"/>
      <c r="BE78" s="252">
        <v>1</v>
      </c>
      <c r="BG78" s="76">
        <f>SUBTOTAL(9,BG79:BG83)</f>
        <v>0</v>
      </c>
      <c r="BH78" s="426">
        <f>(BG78/V78)*100</f>
        <v>0</v>
      </c>
    </row>
    <row r="79" spans="1:60" ht="45.75" thickBot="1" x14ac:dyDescent="0.3">
      <c r="A79" s="90"/>
      <c r="B79" s="90"/>
      <c r="C79" s="90"/>
      <c r="D79" s="90"/>
      <c r="E79" s="90"/>
      <c r="F79" s="90"/>
      <c r="G79" s="90"/>
      <c r="H79" s="307"/>
      <c r="I79" s="91"/>
      <c r="J79" s="92"/>
      <c r="K79" s="92" t="s">
        <v>187</v>
      </c>
      <c r="L79" s="92" t="s">
        <v>206</v>
      </c>
      <c r="M79" s="92" t="e">
        <f>INDEX('[26]PENINGKATAN SALURAN DRAINASE'!$D$4:$D$90,MATCH('KEGIATAN DBMSDA 2022 (2)'!L79,'[26]PENINGKATAN SALURAN DRAINASE'!$D$4:$D$90,0))</f>
        <v>#N/A</v>
      </c>
      <c r="N79" s="92" t="str">
        <f>L79</f>
        <v>Pembangunan Polder Jatikramat Kec. Jatiasih</v>
      </c>
      <c r="O79" s="93"/>
      <c r="P79" s="93" t="s">
        <v>124</v>
      </c>
      <c r="Q79" s="93"/>
      <c r="R79" s="100" t="s">
        <v>208</v>
      </c>
      <c r="S79" s="100"/>
      <c r="T79" s="95" t="s">
        <v>66</v>
      </c>
      <c r="U79" s="87">
        <v>3000000000</v>
      </c>
      <c r="V79" s="57">
        <f t="shared" ref="V79:V80" si="59">U79+AL79</f>
        <v>3000000000</v>
      </c>
      <c r="W79" s="96" t="str">
        <f t="shared" ref="W79:W85" si="60">IF(V79&gt;200000000,"LELANG","PL")</f>
        <v>LELANG</v>
      </c>
      <c r="X79" s="108" t="s">
        <v>1966</v>
      </c>
      <c r="Y79" s="489" t="s">
        <v>2030</v>
      </c>
      <c r="Z79" s="489" t="s">
        <v>2001</v>
      </c>
      <c r="AA79" s="93"/>
      <c r="AB79" s="93"/>
      <c r="AC79" s="93"/>
      <c r="AD79" s="93"/>
      <c r="AE79" s="93"/>
      <c r="AF79" s="93"/>
      <c r="AG79" s="96"/>
      <c r="AH79" s="96"/>
      <c r="AI79" s="96"/>
      <c r="AJ79" s="313">
        <f t="shared" ref="AJ79:AJ85" si="61">(AI79/V79)*100%</f>
        <v>0</v>
      </c>
      <c r="AK79" s="301">
        <v>0</v>
      </c>
      <c r="AL79" s="87"/>
      <c r="AM79" s="96" t="str">
        <f t="shared" ref="AM79:AM85" si="62">IF(V79&gt;200000000,"LELANG","PL")</f>
        <v>LELANG</v>
      </c>
      <c r="AN79" s="255" t="s">
        <v>209</v>
      </c>
      <c r="AO79" s="249">
        <v>1</v>
      </c>
      <c r="AP79" s="255"/>
      <c r="AQ79" s="245">
        <f>IF(AND(V79&gt;1,V79&lt;=200000000),350000,IF(AND(V79&gt;200000000),750000))</f>
        <v>750000</v>
      </c>
      <c r="AR79" s="250">
        <f>IF(AND(V79&gt;1,V79&lt;=200000000),'[26]Data Base PAKAI (INPUT)'!$E$24,IF(AND(V79&gt;200000000),'[26]Data Base PAKAI (INPUT)'!$M$24))</f>
        <v>6</v>
      </c>
      <c r="AS79" s="250">
        <f>IF(AND(V79&gt;1,V79&lt;=200000000),'[26]Data Base PAKAI (INPUT)'!$F$24,IF(AND(V79&gt;200000000,V79&lt;=1000000000),'[26]Data Base PAKAI (INPUT)'!$V$24,IF(AND(V79&gt;1000000000),'[26]Data Base PAKAI (INPUT)'!$Z$24)))</f>
        <v>3</v>
      </c>
      <c r="AT79" s="250">
        <f t="shared" ref="AT79:AT83" si="63">AR79*AS79*$AT$15</f>
        <v>2700000</v>
      </c>
      <c r="AU79" s="250">
        <f>IF(AND(V79&gt;1,V79&lt;=1000000000),'[26]Data Base PAKAI (INPUT)'!$E$25,IF(AND(V79&gt;1000000000,V79&lt;=5000000000),'[26]Data Base PAKAI (INPUT)'!$Y$25,IF(AND(V79&gt;5000000000,V79&lt;=10000000000),'[26]Data Base PAKAI (INPUT)'!$AG$25)))</f>
        <v>4</v>
      </c>
      <c r="AV79" s="250">
        <f>IF(AND(V79&gt;1,V79&lt;=100000000),'[26]Data Base PAKAI (INPUT)'!$F$25,IF(AND(V79&gt;100000000,V79&lt;=200000000),'[26]Data Base PAKAI (INPUT)'!$J$25,IF(AND(V79&gt;200000000,V79&lt;=250000000),'[26]Data Base PAKAI (INPUT)'!$N$25,IF(AND(V79&gt;250000000,V79&lt;=500000000),'[26]Data Base PAKAI (INPUT)'!$R$25,IF(AND(V79&gt;500000000,V79&lt;=1000000000),'[26]Data Base PAKAI (INPUT)'!$V$25,IF(AND(V79&gt;1000000000,V79&lt;=2500000000),'[26]Data Base PAKAI (INPUT)'!$Z$25,IF(AND(V79&gt;2500000000,V79&lt;=5000000000),'[26]Data Base PAKAI (INPUT)'!$AD$25,IF(AND(V79&gt;5000000000,V79&lt;=10000000000),'[26]Data Base PAKAI (INPUT)'!AH840))))))))</f>
        <v>10</v>
      </c>
      <c r="AW79" s="250">
        <f t="shared" ref="AW79:AW83" si="64">AU79*AV79*$AW$15</f>
        <v>6000000</v>
      </c>
      <c r="AX79" s="250">
        <f>IF(V79&lt;=4000000000,4%*V79,IF(V79&gt;4000000000,100000000))</f>
        <v>120000000</v>
      </c>
      <c r="AY79" s="99">
        <f>4%*V79</f>
        <v>120000000</v>
      </c>
      <c r="AZ79" s="250"/>
      <c r="BA79" s="245">
        <f>V79-AQ79-AT79-AW79-AX79-AY79-AZ79</f>
        <v>2750550000</v>
      </c>
      <c r="BB79" s="235"/>
      <c r="BC79" s="242"/>
      <c r="BD79" s="242"/>
      <c r="BE79" s="293">
        <f t="shared" ref="BE79:BE85" si="65">AO79</f>
        <v>1</v>
      </c>
      <c r="BG79" s="428">
        <f t="shared" ref="BG79:BG83" si="66">V79*AK79</f>
        <v>0</v>
      </c>
      <c r="BH79" s="424"/>
    </row>
    <row r="80" spans="1:60" ht="45.75" thickBot="1" x14ac:dyDescent="0.3">
      <c r="A80" s="90"/>
      <c r="B80" s="90"/>
      <c r="C80" s="90"/>
      <c r="D80" s="90"/>
      <c r="E80" s="90"/>
      <c r="F80" s="90"/>
      <c r="G80" s="90"/>
      <c r="H80" s="307"/>
      <c r="I80" s="91"/>
      <c r="J80" s="92"/>
      <c r="K80" s="92" t="s">
        <v>187</v>
      </c>
      <c r="L80" s="92" t="s">
        <v>210</v>
      </c>
      <c r="M80" s="92" t="e">
        <f>INDEX('[26]PENINGKATAN SALURAN DRAINASE'!$D$4:$D$90,MATCH('KEGIATAN DBMSDA 2022 (2)'!L80,'[26]PENINGKATAN SALURAN DRAINASE'!$D$4:$D$90,0))</f>
        <v>#N/A</v>
      </c>
      <c r="N80" s="92" t="str">
        <f t="shared" ref="N80:N83" si="67">L80</f>
        <v>Pembangunan Polder Dan Bangunan Pelengkap Perum Chandra RT 007 RW 016 Kel. Jatirahayu</v>
      </c>
      <c r="O80" s="93"/>
      <c r="P80" s="93" t="s">
        <v>212</v>
      </c>
      <c r="Q80" s="93"/>
      <c r="R80" s="100" t="s">
        <v>213</v>
      </c>
      <c r="S80" s="100"/>
      <c r="T80" s="95" t="s">
        <v>66</v>
      </c>
      <c r="U80" s="87">
        <v>5000000000</v>
      </c>
      <c r="V80" s="57">
        <f t="shared" si="59"/>
        <v>6811133574</v>
      </c>
      <c r="W80" s="96" t="str">
        <f t="shared" si="60"/>
        <v>LELANG</v>
      </c>
      <c r="X80" s="108" t="s">
        <v>1966</v>
      </c>
      <c r="Y80" s="489" t="s">
        <v>2030</v>
      </c>
      <c r="Z80" s="489" t="s">
        <v>2001</v>
      </c>
      <c r="AA80" s="93"/>
      <c r="AB80" s="93"/>
      <c r="AC80" s="93"/>
      <c r="AD80" s="93"/>
      <c r="AE80" s="93"/>
      <c r="AF80" s="93"/>
      <c r="AG80" s="96"/>
      <c r="AH80" s="96"/>
      <c r="AI80" s="96"/>
      <c r="AJ80" s="313">
        <f t="shared" si="61"/>
        <v>0</v>
      </c>
      <c r="AK80" s="301">
        <v>0</v>
      </c>
      <c r="AL80" s="87">
        <v>1811133574</v>
      </c>
      <c r="AM80" s="96" t="str">
        <f t="shared" si="62"/>
        <v>LELANG</v>
      </c>
      <c r="AN80" s="256" t="s">
        <v>214</v>
      </c>
      <c r="AO80" s="249">
        <v>1</v>
      </c>
      <c r="AP80" s="256"/>
      <c r="AQ80" s="245">
        <f>IF(AND(V80&gt;1,V80&lt;=200000000),350000,IF(AND(V80&gt;200000000),750000))</f>
        <v>750000</v>
      </c>
      <c r="AR80" s="250">
        <f>IF(AND(V80&gt;1,V80&lt;=200000000),'[26]Data Base PAKAI (INPUT)'!$E$24,IF(AND(V80&gt;200000000),'[26]Data Base PAKAI (INPUT)'!$M$24))</f>
        <v>6</v>
      </c>
      <c r="AS80" s="250">
        <f>IF(AND(V80&gt;1,V80&lt;=200000000),'[26]Data Base PAKAI (INPUT)'!$F$24,IF(AND(V80&gt;200000000,V80&lt;=1000000000),'[26]Data Base PAKAI (INPUT)'!$V$24,IF(AND(V80&gt;1000000000),'[26]Data Base PAKAI (INPUT)'!$Z$24)))</f>
        <v>3</v>
      </c>
      <c r="AT80" s="250">
        <f t="shared" si="63"/>
        <v>2700000</v>
      </c>
      <c r="AU80" s="250">
        <f>IF(AND(V80&gt;1,V80&lt;=1000000000),'[26]Data Base PAKAI (INPUT)'!$E$25,IF(AND(V80&gt;1000000000,V80&lt;=5000000000),'[26]Data Base PAKAI (INPUT)'!$Y$25,IF(AND(V80&gt;5000000000,V80&lt;=10000000000),'[26]Data Base PAKAI (INPUT)'!$AG$25)))</f>
        <v>6</v>
      </c>
      <c r="AV80" s="250">
        <f>IF(AND(V80&gt;1,V80&lt;=100000000),'[26]Data Base PAKAI (INPUT)'!$F$25,IF(AND(V80&gt;100000000,V80&lt;=200000000),'[26]Data Base PAKAI (INPUT)'!$J$25,IF(AND(V80&gt;200000000,V80&lt;=250000000),'[26]Data Base PAKAI (INPUT)'!$N$25,IF(AND(V80&gt;250000000,V80&lt;=500000000),'[26]Data Base PAKAI (INPUT)'!$R$25,IF(AND(V80&gt;500000000,V80&lt;=1000000000),'[26]Data Base PAKAI (INPUT)'!$V$25,IF(AND(V80&gt;1000000000,V80&lt;=2500000000),'[26]Data Base PAKAI (INPUT)'!$Z$25,IF(AND(V80&gt;2500000000,V80&lt;=5000000000),'[26]Data Base PAKAI (INPUT)'!$AD$25,IF(AND(V80&gt;5000000000,V80&lt;=10000000000),'[26]Data Base PAKAI (INPUT)'!AH846))))))))</f>
        <v>0</v>
      </c>
      <c r="AW80" s="250">
        <f t="shared" si="64"/>
        <v>0</v>
      </c>
      <c r="AX80" s="250">
        <f>IF(V80&lt;=4000000000,4%*V80,IF(V80&gt;4000000000,100000000))</f>
        <v>100000000</v>
      </c>
      <c r="AY80" s="99">
        <f>4%*V80</f>
        <v>272445342.95999998</v>
      </c>
      <c r="AZ80" s="250"/>
      <c r="BA80" s="245">
        <f>V80-AQ80-AT80-AW80-AX80-AY80-AZ80</f>
        <v>6435238231.04</v>
      </c>
      <c r="BB80" s="235"/>
      <c r="BC80" s="242"/>
      <c r="BD80" s="242"/>
      <c r="BE80" s="293">
        <f t="shared" si="65"/>
        <v>1</v>
      </c>
      <c r="BG80" s="428">
        <f t="shared" si="66"/>
        <v>0</v>
      </c>
      <c r="BH80" s="424"/>
    </row>
    <row r="81" spans="1:60" ht="52.5" customHeight="1" thickBot="1" x14ac:dyDescent="0.3">
      <c r="A81" s="90"/>
      <c r="B81" s="90"/>
      <c r="C81" s="90"/>
      <c r="D81" s="90"/>
      <c r="E81" s="90"/>
      <c r="F81" s="90"/>
      <c r="G81" s="90"/>
      <c r="H81" s="307"/>
      <c r="I81" s="91"/>
      <c r="J81" s="92"/>
      <c r="K81" s="92" t="s">
        <v>187</v>
      </c>
      <c r="L81" s="92" t="s">
        <v>215</v>
      </c>
      <c r="M81" s="92" t="e">
        <f>INDEX('[26]PENINGKATAN SALURAN DRAINASE'!$D$4:$D$90,MATCH('KEGIATAN DBMSDA 2022 (2)'!L81,'[26]PENINGKATAN SALURAN DRAINASE'!$D$4:$D$90,0))</f>
        <v>#N/A</v>
      </c>
      <c r="N81" s="92" t="str">
        <f t="shared" si="67"/>
        <v>Pembangunan Polder Jalan Lame Kp. Kalimanggis RT.002/ RW.001, Kota Bekasi, Jatisampurna, Jatikarya</v>
      </c>
      <c r="O81" s="92"/>
      <c r="P81" s="93" t="s">
        <v>120</v>
      </c>
      <c r="Q81" s="93"/>
      <c r="R81" s="100" t="s">
        <v>216</v>
      </c>
      <c r="S81" s="100"/>
      <c r="T81" s="95" t="s">
        <v>66</v>
      </c>
      <c r="U81" s="87">
        <v>2000000000</v>
      </c>
      <c r="V81" s="57">
        <f t="shared" ref="V81:V83" si="68">AL81+U81</f>
        <v>2000000000</v>
      </c>
      <c r="W81" s="96" t="str">
        <f t="shared" si="60"/>
        <v>LELANG</v>
      </c>
      <c r="X81" s="108" t="s">
        <v>1966</v>
      </c>
      <c r="Y81" s="489" t="s">
        <v>2030</v>
      </c>
      <c r="Z81" s="489" t="s">
        <v>2000</v>
      </c>
      <c r="AA81" s="93"/>
      <c r="AB81" s="93"/>
      <c r="AC81" s="93"/>
      <c r="AD81" s="93"/>
      <c r="AE81" s="93"/>
      <c r="AF81" s="93"/>
      <c r="AG81" s="96"/>
      <c r="AH81" s="96"/>
      <c r="AI81" s="96"/>
      <c r="AJ81" s="313">
        <f t="shared" si="61"/>
        <v>0</v>
      </c>
      <c r="AK81" s="301">
        <v>0</v>
      </c>
      <c r="AL81" s="87"/>
      <c r="AM81" s="96" t="str">
        <f t="shared" si="62"/>
        <v>LELANG</v>
      </c>
      <c r="AN81" s="256" t="s">
        <v>139</v>
      </c>
      <c r="AO81" s="249">
        <v>1</v>
      </c>
      <c r="AP81" s="256" t="s">
        <v>218</v>
      </c>
      <c r="AQ81" s="245">
        <f>IF(AND(V81&gt;1,V81&lt;=200000000),350000,IF(AND(V81&gt;200000000),750000))</f>
        <v>750000</v>
      </c>
      <c r="AR81" s="250">
        <f>IF(AND(V81&gt;1,V81&lt;=200000000),'[26]Data Base PAKAI (INPUT)'!$E$24,IF(AND(V81&gt;200000000),'[26]Data Base PAKAI (INPUT)'!$M$24))</f>
        <v>6</v>
      </c>
      <c r="AS81" s="250">
        <f>IF(AND(V81&gt;1,V81&lt;=200000000),'[26]Data Base PAKAI (INPUT)'!$F$24,IF(AND(V81&gt;200000000,V81&lt;=1000000000),'[26]Data Base PAKAI (INPUT)'!$V$24,IF(AND(V81&gt;1000000000),'[26]Data Base PAKAI (INPUT)'!$Z$24)))</f>
        <v>3</v>
      </c>
      <c r="AT81" s="250">
        <f t="shared" si="63"/>
        <v>2700000</v>
      </c>
      <c r="AU81" s="250">
        <f>IF(AND(V81&gt;1,V81&lt;=1000000000),'[26]Data Base PAKAI (INPUT)'!$E$25,IF(AND(V81&gt;1000000000,V81&lt;=5000000000),'[26]Data Base PAKAI (INPUT)'!$Y$25,IF(AND(V81&gt;5000000000,V81&lt;=10000000000),'[26]Data Base PAKAI (INPUT)'!$AG$25)))</f>
        <v>4</v>
      </c>
      <c r="AV81" s="250">
        <f>IF(AND(V81&gt;1,V81&lt;=100000000),'[26]Data Base PAKAI (INPUT)'!$F$25,IF(AND(V81&gt;100000000,V81&lt;=200000000),'[26]Data Base PAKAI (INPUT)'!$J$25,IF(AND(V81&gt;200000000,V81&lt;=250000000),'[26]Data Base PAKAI (INPUT)'!$N$25,IF(AND(V81&gt;250000000,V81&lt;=500000000),'[26]Data Base PAKAI (INPUT)'!$R$25,IF(AND(V81&gt;500000000,V81&lt;=1000000000),'[26]Data Base PAKAI (INPUT)'!$V$25,IF(AND(V81&gt;1000000000,V81&lt;=2500000000),'[26]Data Base PAKAI (INPUT)'!$Z$25,IF(AND(V81&gt;2500000000,V81&lt;=5000000000),'[26]Data Base PAKAI (INPUT)'!$AD$25,IF(AND(V81&gt;5000000000,V81&lt;=10000000000),'[26]Data Base PAKAI (INPUT)'!AH849))))))))</f>
        <v>8</v>
      </c>
      <c r="AW81" s="250">
        <f t="shared" si="64"/>
        <v>4800000</v>
      </c>
      <c r="AX81" s="250">
        <f>IF(V81&lt;=4000000000,4%*V81,IF(V81&gt;4000000000,100000000))</f>
        <v>80000000</v>
      </c>
      <c r="AY81" s="99">
        <f>4%*V81</f>
        <v>80000000</v>
      </c>
      <c r="AZ81" s="250"/>
      <c r="BA81" s="245">
        <f>V81-AQ81-AT81-AW81-AX81-AY81-AZ81</f>
        <v>1831750000</v>
      </c>
      <c r="BB81" s="235"/>
      <c r="BC81" s="242"/>
      <c r="BD81" s="242"/>
      <c r="BE81" s="293">
        <f t="shared" si="65"/>
        <v>1</v>
      </c>
      <c r="BG81" s="428">
        <f t="shared" si="66"/>
        <v>0</v>
      </c>
      <c r="BH81" s="424"/>
    </row>
    <row r="82" spans="1:60" ht="45.75" thickBot="1" x14ac:dyDescent="0.3">
      <c r="A82" s="90"/>
      <c r="B82" s="90"/>
      <c r="C82" s="90"/>
      <c r="D82" s="90"/>
      <c r="E82" s="90"/>
      <c r="F82" s="90"/>
      <c r="G82" s="90"/>
      <c r="H82" s="307"/>
      <c r="I82" s="91"/>
      <c r="J82" s="92"/>
      <c r="K82" s="92" t="s">
        <v>187</v>
      </c>
      <c r="L82" s="92" t="s">
        <v>219</v>
      </c>
      <c r="M82" s="92" t="e">
        <f>INDEX('[26]PENINGKATAN SALURAN DRAINASE'!$D$4:$D$90,MATCH('KEGIATAN DBMSDA 2022 (2)'!L82,'[26]PENINGKATAN SALURAN DRAINASE'!$D$4:$D$90,0))</f>
        <v>#N/A</v>
      </c>
      <c r="N82" s="92" t="str">
        <f t="shared" si="67"/>
        <v>PEMBUATAN FOLDER di RW 010 RT 09, Kota Bekasi, Bekasi Timur, Bekasijaya</v>
      </c>
      <c r="O82" s="92"/>
      <c r="P82" s="93" t="s">
        <v>264</v>
      </c>
      <c r="Q82" s="93"/>
      <c r="R82" s="100" t="s">
        <v>220</v>
      </c>
      <c r="S82" s="94" t="e">
        <f>#REF!&amp;" "&amp;#REF!</f>
        <v>#REF!</v>
      </c>
      <c r="T82" s="95" t="s">
        <v>66</v>
      </c>
      <c r="U82" s="87"/>
      <c r="V82" s="57">
        <f t="shared" si="68"/>
        <v>200000000</v>
      </c>
      <c r="W82" s="96" t="str">
        <f t="shared" si="60"/>
        <v>PL</v>
      </c>
      <c r="X82" s="108" t="s">
        <v>1966</v>
      </c>
      <c r="Y82" s="489" t="s">
        <v>2030</v>
      </c>
      <c r="Z82" s="489" t="s">
        <v>2013</v>
      </c>
      <c r="AA82" s="93"/>
      <c r="AB82" s="93"/>
      <c r="AC82" s="93"/>
      <c r="AD82" s="93"/>
      <c r="AE82" s="93"/>
      <c r="AF82" s="93"/>
      <c r="AG82" s="96"/>
      <c r="AH82" s="96"/>
      <c r="AI82" s="96"/>
      <c r="AJ82" s="313">
        <f t="shared" si="61"/>
        <v>0</v>
      </c>
      <c r="AK82" s="301">
        <v>0</v>
      </c>
      <c r="AL82" s="87">
        <v>200000000</v>
      </c>
      <c r="AM82" s="96" t="str">
        <f t="shared" si="62"/>
        <v>PL</v>
      </c>
      <c r="AN82" s="249" t="s">
        <v>139</v>
      </c>
      <c r="AO82" s="249">
        <v>1</v>
      </c>
      <c r="AP82" s="249"/>
      <c r="AQ82" s="245">
        <f>IF(AND(V82&gt;1,V82&lt;=200000000),350000,IF(AND(V82&gt;200000000),750000))</f>
        <v>350000</v>
      </c>
      <c r="AR82" s="250">
        <f>IF(AND(V82&gt;1,V82&lt;=200000000),'[26]Data Base PAKAI (INPUT)'!$E$24,IF(AND(V82&gt;200000000),'[26]Data Base PAKAI (INPUT)'!$M$24))</f>
        <v>4</v>
      </c>
      <c r="AS82" s="250">
        <f>IF(AND(V82&gt;1,V82&lt;=200000000),'[26]Data Base PAKAI (INPUT)'!$F$24,IF(AND(V82&gt;200000000,V82&lt;=1000000000),'[26]Data Base PAKAI (INPUT)'!$V$24,IF(AND(V82&gt;1000000000),'[26]Data Base PAKAI (INPUT)'!$Z$24)))</f>
        <v>1</v>
      </c>
      <c r="AT82" s="250">
        <f t="shared" si="63"/>
        <v>600000</v>
      </c>
      <c r="AU82" s="250">
        <f>IF(AND(V82&gt;1,V82&lt;=1000000000),'[26]Data Base PAKAI (INPUT)'!$E$25,IF(AND(V82&gt;1000000000,V82&lt;=5000000000),'[26]Data Base PAKAI (INPUT)'!$Y$25,IF(AND(V82&gt;5000000000,V82&lt;=10000000000),'[26]Data Base PAKAI (INPUT)'!$AG$25)))</f>
        <v>3</v>
      </c>
      <c r="AV82" s="250">
        <f>IF(AND(V82&gt;1,V82&lt;=100000000),'[26]Data Base PAKAI (INPUT)'!$F$25,IF(AND(V82&gt;100000000,V82&lt;=200000000),'[26]Data Base PAKAI (INPUT)'!$J$25,IF(AND(V82&gt;200000000,V82&lt;=250000000),'[26]Data Base PAKAI (INPUT)'!$N$25,IF(AND(V82&gt;250000000,V82&lt;=500000000),'[26]Data Base PAKAI (INPUT)'!$R$25,IF(AND(V82&gt;500000000,V82&lt;=1000000000),'[26]Data Base PAKAI (INPUT)'!$V$25,IF(AND(V82&gt;1000000000,V82&lt;=2500000000),'[26]Data Base PAKAI (INPUT)'!$Z$25,IF(AND(V82&gt;2500000000,V82&lt;=5000000000),'[26]Data Base PAKAI (INPUT)'!$AD$25,IF(AND(V82&gt;5000000000,V82&lt;=10000000000),'[26]Data Base PAKAI (INPUT)'!AH850))))))))</f>
        <v>4</v>
      </c>
      <c r="AW82" s="250">
        <f t="shared" si="64"/>
        <v>1800000</v>
      </c>
      <c r="AX82" s="250">
        <f>IF(V82&lt;=4000000000,4%*V82,IF(V82&gt;4000000000,100000000))</f>
        <v>8000000</v>
      </c>
      <c r="AY82" s="99">
        <f>4%*V82</f>
        <v>8000000</v>
      </c>
      <c r="AZ82" s="250"/>
      <c r="BA82" s="245">
        <f>V82-AQ82-AT82-AW82-AX82-AY82-AZ82</f>
        <v>181250000</v>
      </c>
      <c r="BB82" s="235"/>
      <c r="BC82" s="242"/>
      <c r="BD82" s="242"/>
      <c r="BE82" s="293">
        <f t="shared" si="65"/>
        <v>1</v>
      </c>
      <c r="BG82" s="428">
        <f t="shared" si="66"/>
        <v>0</v>
      </c>
      <c r="BH82" s="424"/>
    </row>
    <row r="83" spans="1:60" ht="45.75" thickBot="1" x14ac:dyDescent="0.3">
      <c r="A83" s="90"/>
      <c r="B83" s="90"/>
      <c r="C83" s="90"/>
      <c r="D83" s="90"/>
      <c r="E83" s="90"/>
      <c r="F83" s="90"/>
      <c r="G83" s="90"/>
      <c r="H83" s="307"/>
      <c r="I83" s="91"/>
      <c r="J83" s="92"/>
      <c r="K83" s="92" t="s">
        <v>187</v>
      </c>
      <c r="L83" s="92" t="s">
        <v>223</v>
      </c>
      <c r="M83" s="92" t="s">
        <v>223</v>
      </c>
      <c r="N83" s="92" t="str">
        <f t="shared" si="67"/>
        <v>RT 06 RW 022, Kota Bekasi, Bekasi Barat, Kotabaru</v>
      </c>
      <c r="O83" s="92"/>
      <c r="P83" s="93" t="s">
        <v>822</v>
      </c>
      <c r="Q83" s="93"/>
      <c r="R83" s="100" t="s">
        <v>224</v>
      </c>
      <c r="S83" s="94" t="e">
        <f>#REF!&amp;" "&amp;#REF!</f>
        <v>#REF!</v>
      </c>
      <c r="T83" s="95" t="s">
        <v>66</v>
      </c>
      <c r="U83" s="87"/>
      <c r="V83" s="57">
        <f t="shared" si="68"/>
        <v>200000000</v>
      </c>
      <c r="W83" s="96" t="str">
        <f t="shared" si="60"/>
        <v>PL</v>
      </c>
      <c r="X83" s="108" t="s">
        <v>1966</v>
      </c>
      <c r="Y83" s="489" t="s">
        <v>2030</v>
      </c>
      <c r="Z83" s="489" t="s">
        <v>2003</v>
      </c>
      <c r="AA83" s="93"/>
      <c r="AB83" s="93"/>
      <c r="AC83" s="93"/>
      <c r="AD83" s="93"/>
      <c r="AE83" s="93"/>
      <c r="AF83" s="93"/>
      <c r="AG83" s="96"/>
      <c r="AH83" s="96"/>
      <c r="AI83" s="96"/>
      <c r="AJ83" s="313">
        <f t="shared" si="61"/>
        <v>0</v>
      </c>
      <c r="AK83" s="301">
        <v>0</v>
      </c>
      <c r="AL83" s="87">
        <v>200000000</v>
      </c>
      <c r="AM83" s="96" t="str">
        <f t="shared" si="62"/>
        <v>PL</v>
      </c>
      <c r="AN83" s="249" t="s">
        <v>139</v>
      </c>
      <c r="AO83" s="249">
        <v>1</v>
      </c>
      <c r="AP83" s="249"/>
      <c r="AQ83" s="245">
        <f>IF(AND(V83&gt;1,V83&lt;=200000000),350000,IF(AND(V83&gt;200000000),750000))</f>
        <v>350000</v>
      </c>
      <c r="AR83" s="250">
        <f>IF(AND(V83&gt;1,V83&lt;=200000000),'[26]Data Base PAKAI (INPUT)'!$E$24,IF(AND(V83&gt;200000000),'[26]Data Base PAKAI (INPUT)'!$M$24))</f>
        <v>4</v>
      </c>
      <c r="AS83" s="250">
        <f>IF(AND(V83&gt;1,V83&lt;=200000000),'[26]Data Base PAKAI (INPUT)'!$F$24,IF(AND(V83&gt;200000000,V83&lt;=1000000000),'[26]Data Base PAKAI (INPUT)'!$V$24,IF(AND(V83&gt;1000000000),'[26]Data Base PAKAI (INPUT)'!$Z$24)))</f>
        <v>1</v>
      </c>
      <c r="AT83" s="250">
        <f t="shared" si="63"/>
        <v>600000</v>
      </c>
      <c r="AU83" s="250">
        <f>IF(AND(V83&gt;1,V83&lt;=1000000000),'[26]Data Base PAKAI (INPUT)'!$E$25,IF(AND(V83&gt;1000000000,V83&lt;=5000000000),'[26]Data Base PAKAI (INPUT)'!$Y$25,IF(AND(V83&gt;5000000000,V83&lt;=10000000000),'[26]Data Base PAKAI (INPUT)'!$AG$25)))</f>
        <v>3</v>
      </c>
      <c r="AV83" s="250">
        <f>IF(AND(V83&gt;1,V83&lt;=100000000),'[26]Data Base PAKAI (INPUT)'!$F$25,IF(AND(V83&gt;100000000,V83&lt;=200000000),'[26]Data Base PAKAI (INPUT)'!$J$25,IF(AND(V83&gt;200000000,V83&lt;=250000000),'[26]Data Base PAKAI (INPUT)'!$N$25,IF(AND(V83&gt;250000000,V83&lt;=500000000),'[26]Data Base PAKAI (INPUT)'!$R$25,IF(AND(V83&gt;500000000,V83&lt;=1000000000),'[26]Data Base PAKAI (INPUT)'!$V$25,IF(AND(V83&gt;1000000000,V83&lt;=2500000000),'[26]Data Base PAKAI (INPUT)'!$Z$25,IF(AND(V83&gt;2500000000,V83&lt;=5000000000),'[26]Data Base PAKAI (INPUT)'!$AD$25,IF(AND(V83&gt;5000000000,V83&lt;=10000000000),'[26]Data Base PAKAI (INPUT)'!AH851))))))))</f>
        <v>4</v>
      </c>
      <c r="AW83" s="250">
        <f t="shared" si="64"/>
        <v>1800000</v>
      </c>
      <c r="AX83" s="250">
        <f>IF(V83&lt;=4000000000,4%*V83,IF(V83&gt;4000000000,100000000))</f>
        <v>8000000</v>
      </c>
      <c r="AY83" s="99">
        <f>4%*V83</f>
        <v>8000000</v>
      </c>
      <c r="AZ83" s="250"/>
      <c r="BA83" s="245">
        <f>V83-AQ83-AT83-AW83-AX83-AY83-AZ83</f>
        <v>181250000</v>
      </c>
      <c r="BB83" s="235"/>
      <c r="BC83" s="242"/>
      <c r="BD83" s="242"/>
      <c r="BE83" s="293">
        <f t="shared" si="65"/>
        <v>1</v>
      </c>
      <c r="BG83" s="428">
        <f t="shared" si="66"/>
        <v>0</v>
      </c>
      <c r="BH83" s="424"/>
    </row>
    <row r="84" spans="1:60" ht="47.25" customHeight="1" thickBot="1" x14ac:dyDescent="0.3">
      <c r="A84" s="90"/>
      <c r="B84" s="90"/>
      <c r="C84" s="90"/>
      <c r="D84" s="90"/>
      <c r="E84" s="90"/>
      <c r="F84" s="90"/>
      <c r="G84" s="90"/>
      <c r="H84" s="307"/>
      <c r="I84" s="91"/>
      <c r="J84" s="92"/>
      <c r="K84" s="92"/>
      <c r="L84" s="92"/>
      <c r="M84" s="92"/>
      <c r="N84" s="92" t="s">
        <v>2036</v>
      </c>
      <c r="O84" s="92"/>
      <c r="P84" s="93" t="s">
        <v>1841</v>
      </c>
      <c r="Q84" s="93"/>
      <c r="R84" s="100"/>
      <c r="S84" s="94"/>
      <c r="T84" s="95"/>
      <c r="U84" s="87"/>
      <c r="V84" s="57">
        <v>9500000000</v>
      </c>
      <c r="W84" s="96" t="str">
        <f t="shared" si="60"/>
        <v>LELANG</v>
      </c>
      <c r="X84" s="108" t="s">
        <v>2038</v>
      </c>
      <c r="Y84" s="489"/>
      <c r="Z84" s="489"/>
      <c r="AA84" s="93"/>
      <c r="AB84" s="93"/>
      <c r="AC84" s="93"/>
      <c r="AD84" s="93"/>
      <c r="AE84" s="93"/>
      <c r="AF84" s="93"/>
      <c r="AG84" s="96"/>
      <c r="AH84" s="96"/>
      <c r="AI84" s="96"/>
      <c r="AJ84" s="313">
        <f t="shared" si="61"/>
        <v>0</v>
      </c>
      <c r="AK84" s="301">
        <v>0</v>
      </c>
      <c r="AL84" s="87"/>
      <c r="AM84" s="96" t="str">
        <f t="shared" si="62"/>
        <v>LELANG</v>
      </c>
      <c r="AN84" s="108" t="s">
        <v>2038</v>
      </c>
      <c r="AO84" s="249">
        <v>1</v>
      </c>
      <c r="AP84" s="249"/>
      <c r="AQ84" s="245"/>
      <c r="AR84" s="250"/>
      <c r="AS84" s="250"/>
      <c r="AT84" s="250"/>
      <c r="AU84" s="250"/>
      <c r="AV84" s="250"/>
      <c r="AW84" s="250"/>
      <c r="AX84" s="250"/>
      <c r="AY84" s="99"/>
      <c r="AZ84" s="250"/>
      <c r="BA84" s="245"/>
      <c r="BB84" s="235"/>
      <c r="BC84" s="242"/>
      <c r="BD84" s="242"/>
      <c r="BE84" s="293">
        <f t="shared" si="65"/>
        <v>1</v>
      </c>
      <c r="BG84" s="523"/>
      <c r="BH84" s="424"/>
    </row>
    <row r="85" spans="1:60" ht="51.75" customHeight="1" thickBot="1" x14ac:dyDescent="0.3">
      <c r="A85" s="90"/>
      <c r="B85" s="90"/>
      <c r="C85" s="90"/>
      <c r="D85" s="90"/>
      <c r="E85" s="90"/>
      <c r="F85" s="90"/>
      <c r="G85" s="90"/>
      <c r="H85" s="307"/>
      <c r="I85" s="91"/>
      <c r="J85" s="92"/>
      <c r="K85" s="92"/>
      <c r="L85" s="92"/>
      <c r="M85" s="92"/>
      <c r="N85" s="92" t="s">
        <v>2037</v>
      </c>
      <c r="O85" s="92"/>
      <c r="P85" s="93" t="s">
        <v>1841</v>
      </c>
      <c r="Q85" s="93"/>
      <c r="R85" s="100"/>
      <c r="S85" s="94"/>
      <c r="T85" s="95"/>
      <c r="U85" s="87"/>
      <c r="V85" s="57">
        <v>9568178234</v>
      </c>
      <c r="W85" s="96" t="str">
        <f t="shared" si="60"/>
        <v>LELANG</v>
      </c>
      <c r="X85" s="108" t="s">
        <v>2038</v>
      </c>
      <c r="Y85" s="489"/>
      <c r="Z85" s="489"/>
      <c r="AA85" s="93"/>
      <c r="AB85" s="93"/>
      <c r="AC85" s="93"/>
      <c r="AD85" s="93"/>
      <c r="AE85" s="93"/>
      <c r="AF85" s="93"/>
      <c r="AG85" s="96"/>
      <c r="AH85" s="96"/>
      <c r="AI85" s="96"/>
      <c r="AJ85" s="313">
        <f t="shared" si="61"/>
        <v>0</v>
      </c>
      <c r="AK85" s="301">
        <v>0</v>
      </c>
      <c r="AL85" s="87"/>
      <c r="AM85" s="96" t="str">
        <f t="shared" si="62"/>
        <v>LELANG</v>
      </c>
      <c r="AN85" s="108" t="s">
        <v>2038</v>
      </c>
      <c r="AO85" s="249">
        <v>1</v>
      </c>
      <c r="AP85" s="249"/>
      <c r="AQ85" s="245"/>
      <c r="AR85" s="250"/>
      <c r="AS85" s="250"/>
      <c r="AT85" s="250"/>
      <c r="AU85" s="250"/>
      <c r="AV85" s="250"/>
      <c r="AW85" s="250"/>
      <c r="AX85" s="250"/>
      <c r="AY85" s="99"/>
      <c r="AZ85" s="250"/>
      <c r="BA85" s="245"/>
      <c r="BB85" s="235"/>
      <c r="BC85" s="242"/>
      <c r="BD85" s="242"/>
      <c r="BE85" s="293">
        <f t="shared" si="65"/>
        <v>1</v>
      </c>
      <c r="BG85" s="523"/>
      <c r="BH85" s="424"/>
    </row>
    <row r="86" spans="1:60" ht="43.5" thickBot="1" x14ac:dyDescent="0.3">
      <c r="A86" s="68" t="s">
        <v>33</v>
      </c>
      <c r="B86" s="68" t="s">
        <v>34</v>
      </c>
      <c r="C86" s="68" t="s">
        <v>45</v>
      </c>
      <c r="D86" s="68" t="s">
        <v>37</v>
      </c>
      <c r="E86" s="68" t="s">
        <v>35</v>
      </c>
      <c r="F86" s="68">
        <v>24</v>
      </c>
      <c r="G86" s="312" t="s">
        <v>1898</v>
      </c>
      <c r="H86" s="308"/>
      <c r="I86" s="70"/>
      <c r="J86" s="71" t="s">
        <v>226</v>
      </c>
      <c r="K86" s="71"/>
      <c r="L86" s="72"/>
      <c r="M86" s="92" t="e">
        <f>INDEX('[26]PENINGKATAN SALURAN DRAINASE'!$D$4:$D$90,MATCH('KEGIATAN DBMSDA 2022 (2)'!L86,'[26]PENINGKATAN SALURAN DRAINASE'!$D$4:$D$90,0))</f>
        <v>#N/A</v>
      </c>
      <c r="N86" s="72"/>
      <c r="O86" s="73"/>
      <c r="P86" s="73" t="s">
        <v>110</v>
      </c>
      <c r="Q86" s="73"/>
      <c r="R86" s="74"/>
      <c r="S86" s="74"/>
      <c r="T86" s="75" t="s">
        <v>43</v>
      </c>
      <c r="U86" s="76">
        <f>SUBTOTAL(9,U87:U93)</f>
        <v>0</v>
      </c>
      <c r="V86" s="76">
        <f>SUBTOTAL(9,V87:V93)</f>
        <v>1095000000</v>
      </c>
      <c r="W86" s="77" t="s">
        <v>110</v>
      </c>
      <c r="X86" s="108" t="s">
        <v>1966</v>
      </c>
      <c r="Y86" s="497"/>
      <c r="Z86" s="72"/>
      <c r="AA86" s="73"/>
      <c r="AB86" s="73"/>
      <c r="AC86" s="73"/>
      <c r="AD86" s="73"/>
      <c r="AE86" s="73"/>
      <c r="AF86" s="73"/>
      <c r="AG86" s="77"/>
      <c r="AH86" s="517">
        <f>AI86-AG86</f>
        <v>0</v>
      </c>
      <c r="AI86" s="77"/>
      <c r="AJ86" s="313">
        <f t="shared" ref="AJ86" si="69">(AI86/V86)*100</f>
        <v>0</v>
      </c>
      <c r="AK86" s="511">
        <f>BH86</f>
        <v>0</v>
      </c>
      <c r="AL86" s="76">
        <f>SUBTOTAL(9,AL87:AL93)</f>
        <v>1095000000</v>
      </c>
      <c r="AM86" s="77" t="s">
        <v>1867</v>
      </c>
      <c r="AN86" s="246" t="s">
        <v>110</v>
      </c>
      <c r="AO86" s="247">
        <f>SUBTOTAL(9,AO87:AO93)</f>
        <v>7</v>
      </c>
      <c r="AP86" s="246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8"/>
      <c r="BB86" s="235"/>
      <c r="BC86" s="242"/>
      <c r="BD86" s="242"/>
      <c r="BE86" s="252">
        <v>1</v>
      </c>
      <c r="BG86" s="76">
        <f>SUBTOTAL(9,BG87:BG93)</f>
        <v>0</v>
      </c>
      <c r="BH86" s="426">
        <f>(BG86/V86)*100</f>
        <v>0</v>
      </c>
    </row>
    <row r="87" spans="1:60" ht="45.75" thickBot="1" x14ac:dyDescent="0.3">
      <c r="A87" s="90"/>
      <c r="B87" s="90"/>
      <c r="C87" s="90"/>
      <c r="D87" s="90"/>
      <c r="E87" s="90"/>
      <c r="F87" s="90"/>
      <c r="G87" s="90"/>
      <c r="H87" s="307"/>
      <c r="I87" s="91"/>
      <c r="J87" s="92"/>
      <c r="K87" s="92" t="s">
        <v>187</v>
      </c>
      <c r="L87" s="92" t="s">
        <v>227</v>
      </c>
      <c r="M87" s="92" t="e">
        <f>INDEX('[26]PENINGKATAN SALURAN DRAINASE'!$D$4:$D$90,MATCH('KEGIATAN DBMSDA 2022 (2)'!L87,'[26]PENINGKATAN SALURAN DRAINASE'!$D$4:$D$90,0))</f>
        <v>#N/A</v>
      </c>
      <c r="N87" s="92" t="s">
        <v>228</v>
      </c>
      <c r="O87" s="92"/>
      <c r="P87" s="93" t="s">
        <v>171</v>
      </c>
      <c r="Q87" s="93"/>
      <c r="R87" s="100" t="s">
        <v>229</v>
      </c>
      <c r="S87" s="94" t="e">
        <f>#REF!&amp;" "&amp;#REF!</f>
        <v>#REF!</v>
      </c>
      <c r="T87" s="95" t="s">
        <v>66</v>
      </c>
      <c r="U87" s="87"/>
      <c r="V87" s="57">
        <f t="shared" ref="V87:V93" si="70">AL87+U87</f>
        <v>150000000</v>
      </c>
      <c r="W87" s="96" t="str">
        <f t="shared" ref="W87:W93" si="71">IF(V87&gt;200000000,"LELANG","PL")</f>
        <v>PL</v>
      </c>
      <c r="X87" s="108" t="s">
        <v>1966</v>
      </c>
      <c r="Y87" s="489" t="s">
        <v>2030</v>
      </c>
      <c r="Z87" s="489" t="s">
        <v>2004</v>
      </c>
      <c r="AA87" s="93"/>
      <c r="AB87" s="93"/>
      <c r="AC87" s="93"/>
      <c r="AD87" s="93"/>
      <c r="AE87" s="93"/>
      <c r="AF87" s="93"/>
      <c r="AG87" s="96"/>
      <c r="AH87" s="96"/>
      <c r="AI87" s="96"/>
      <c r="AJ87" s="313">
        <f t="shared" ref="AJ87:AJ93" si="72">(AI87/V87)*100%</f>
        <v>0</v>
      </c>
      <c r="AK87" s="301">
        <v>0</v>
      </c>
      <c r="AL87" s="87">
        <v>150000000</v>
      </c>
      <c r="AM87" s="96" t="str">
        <f t="shared" ref="AM87:AM92" si="73">IF(V87&gt;200000000,"LELANG","PL")</f>
        <v>PL</v>
      </c>
      <c r="AN87" s="249" t="s">
        <v>139</v>
      </c>
      <c r="AO87" s="249">
        <v>1</v>
      </c>
      <c r="AP87" s="249"/>
      <c r="AQ87" s="245">
        <f t="shared" ref="AQ87:AQ93" si="74">IF(AND(V87&gt;1,V87&lt;=200000000),350000,IF(AND(V87&gt;200000000),750000))</f>
        <v>350000</v>
      </c>
      <c r="AR87" s="250">
        <f>IF(AND(V87&gt;1,V87&lt;=200000000),'[26]Data Base PAKAI (INPUT)'!$E$24,IF(AND(V87&gt;200000000),'[26]Data Base PAKAI (INPUT)'!$M$24))</f>
        <v>4</v>
      </c>
      <c r="AS87" s="250">
        <f>IF(AND(V87&gt;1,V87&lt;=200000000),'[26]Data Base PAKAI (INPUT)'!$F$24,IF(AND(V87&gt;200000000,V87&lt;=1000000000),'[26]Data Base PAKAI (INPUT)'!$V$24,IF(AND(V87&gt;1000000000),'[26]Data Base PAKAI (INPUT)'!$Z$24)))</f>
        <v>1</v>
      </c>
      <c r="AT87" s="250">
        <f t="shared" ref="AT87:AT93" si="75">AR87*AS87*$AT$15</f>
        <v>600000</v>
      </c>
      <c r="AU87" s="250">
        <f>IF(AND(V87&gt;1,V87&lt;=1000000000),'[26]Data Base PAKAI (INPUT)'!$E$25,IF(AND(V87&gt;1000000000,V87&lt;=5000000000),'[26]Data Base PAKAI (INPUT)'!$Y$25,IF(AND(V87&gt;5000000000,V87&lt;=10000000000),'[26]Data Base PAKAI (INPUT)'!$AG$25)))</f>
        <v>3</v>
      </c>
      <c r="AV87" s="250">
        <f>IF(AND(V87&gt;1,V87&lt;=100000000),'[26]Data Base PAKAI (INPUT)'!$F$25,IF(AND(V87&gt;100000000,V87&lt;=200000000),'[26]Data Base PAKAI (INPUT)'!$J$25,IF(AND(V87&gt;200000000,V87&lt;=250000000),'[26]Data Base PAKAI (INPUT)'!$N$25,IF(AND(V87&gt;250000000,V87&lt;=500000000),'[26]Data Base PAKAI (INPUT)'!$R$25,IF(AND(V87&gt;500000000,V87&lt;=1000000000),'[26]Data Base PAKAI (INPUT)'!$V$25,IF(AND(V87&gt;1000000000,V87&lt;=2500000000),'[26]Data Base PAKAI (INPUT)'!$Z$25,IF(AND(V87&gt;2500000000,V87&lt;=5000000000),'[26]Data Base PAKAI (INPUT)'!$AD$25,IF(AND(V87&gt;5000000000,V87&lt;=10000000000),'[26]Data Base PAKAI (INPUT)'!AH860))))))))</f>
        <v>4</v>
      </c>
      <c r="AW87" s="250">
        <f t="shared" ref="AW87:AW93" si="76">AU87*AV87*$AW$15</f>
        <v>1800000</v>
      </c>
      <c r="AX87" s="250">
        <f t="shared" ref="AX87:AX93" si="77">IF(V87&lt;=4000000000,4%*V87,IF(V87&gt;4000000000,100000000))</f>
        <v>6000000</v>
      </c>
      <c r="AY87" s="99">
        <f t="shared" ref="AY87:AY93" si="78">4%*V87</f>
        <v>6000000</v>
      </c>
      <c r="AZ87" s="250"/>
      <c r="BA87" s="245">
        <f t="shared" ref="BA87:BA93" si="79">V87-AQ87-AT87-AW87-AX87-AY87-AZ87</f>
        <v>135250000</v>
      </c>
      <c r="BB87" s="235"/>
      <c r="BC87" s="242"/>
      <c r="BD87" s="242"/>
      <c r="BE87" s="293">
        <f t="shared" ref="BE87:BE93" si="80">AO87</f>
        <v>1</v>
      </c>
      <c r="BG87" s="428">
        <f t="shared" ref="BG87:BG93" si="81">V87*AK87</f>
        <v>0</v>
      </c>
      <c r="BH87" s="424"/>
    </row>
    <row r="88" spans="1:60" ht="45.75" thickBot="1" x14ac:dyDescent="0.3">
      <c r="A88" s="90"/>
      <c r="B88" s="90"/>
      <c r="C88" s="90"/>
      <c r="D88" s="90"/>
      <c r="E88" s="90"/>
      <c r="F88" s="90"/>
      <c r="G88" s="90"/>
      <c r="H88" s="307"/>
      <c r="I88" s="91"/>
      <c r="J88" s="92"/>
      <c r="K88" s="92" t="s">
        <v>187</v>
      </c>
      <c r="L88" s="92" t="s">
        <v>231</v>
      </c>
      <c r="M88" s="92" t="e">
        <f>INDEX('[26]PENINGKATAN SALURAN DRAINASE'!$D$4:$D$90,MATCH('KEGIATAN DBMSDA 2022 (2)'!L88,'[26]PENINGKATAN SALURAN DRAINASE'!$D$4:$D$90,0))</f>
        <v>#N/A</v>
      </c>
      <c r="N88" s="92" t="s">
        <v>232</v>
      </c>
      <c r="O88" s="92"/>
      <c r="P88" s="93" t="s">
        <v>171</v>
      </c>
      <c r="Q88" s="93"/>
      <c r="R88" s="100" t="s">
        <v>229</v>
      </c>
      <c r="S88" s="94" t="e">
        <f>#REF!&amp;" "&amp;#REF!</f>
        <v>#REF!</v>
      </c>
      <c r="T88" s="95" t="s">
        <v>66</v>
      </c>
      <c r="U88" s="87"/>
      <c r="V88" s="57">
        <f t="shared" si="70"/>
        <v>200000000</v>
      </c>
      <c r="W88" s="96" t="str">
        <f t="shared" si="71"/>
        <v>PL</v>
      </c>
      <c r="X88" s="108" t="s">
        <v>1966</v>
      </c>
      <c r="Y88" s="489" t="s">
        <v>2030</v>
      </c>
      <c r="Z88" s="489" t="s">
        <v>2004</v>
      </c>
      <c r="AA88" s="93"/>
      <c r="AB88" s="93"/>
      <c r="AC88" s="93"/>
      <c r="AD88" s="93"/>
      <c r="AE88" s="93"/>
      <c r="AF88" s="93"/>
      <c r="AG88" s="96"/>
      <c r="AH88" s="96"/>
      <c r="AI88" s="96"/>
      <c r="AJ88" s="313">
        <f t="shared" si="72"/>
        <v>0</v>
      </c>
      <c r="AK88" s="301">
        <v>0</v>
      </c>
      <c r="AL88" s="87">
        <v>200000000</v>
      </c>
      <c r="AM88" s="96" t="str">
        <f t="shared" si="73"/>
        <v>PL</v>
      </c>
      <c r="AN88" s="249" t="s">
        <v>139</v>
      </c>
      <c r="AO88" s="249">
        <v>1</v>
      </c>
      <c r="AP88" s="249"/>
      <c r="AQ88" s="245">
        <f t="shared" si="74"/>
        <v>350000</v>
      </c>
      <c r="AR88" s="250">
        <f>IF(AND(V88&gt;1,V88&lt;=200000000),'[26]Data Base PAKAI (INPUT)'!$E$24,IF(AND(V88&gt;200000000),'[26]Data Base PAKAI (INPUT)'!$M$24))</f>
        <v>4</v>
      </c>
      <c r="AS88" s="250">
        <f>IF(AND(V88&gt;1,V88&lt;=200000000),'[26]Data Base PAKAI (INPUT)'!$F$24,IF(AND(V88&gt;200000000,V88&lt;=1000000000),'[26]Data Base PAKAI (INPUT)'!$V$24,IF(AND(V88&gt;1000000000),'[26]Data Base PAKAI (INPUT)'!$Z$24)))</f>
        <v>1</v>
      </c>
      <c r="AT88" s="250">
        <f t="shared" si="75"/>
        <v>600000</v>
      </c>
      <c r="AU88" s="250">
        <f>IF(AND(V88&gt;1,V88&lt;=1000000000),'[26]Data Base PAKAI (INPUT)'!$E$25,IF(AND(V88&gt;1000000000,V88&lt;=5000000000),'[26]Data Base PAKAI (INPUT)'!$Y$25,IF(AND(V88&gt;5000000000,V88&lt;=10000000000),'[26]Data Base PAKAI (INPUT)'!$AG$25)))</f>
        <v>3</v>
      </c>
      <c r="AV88" s="250">
        <f>IF(AND(V88&gt;1,V88&lt;=100000000),'[26]Data Base PAKAI (INPUT)'!$F$25,IF(AND(V88&gt;100000000,V88&lt;=200000000),'[26]Data Base PAKAI (INPUT)'!$J$25,IF(AND(V88&gt;200000000,V88&lt;=250000000),'[26]Data Base PAKAI (INPUT)'!$N$25,IF(AND(V88&gt;250000000,V88&lt;=500000000),'[26]Data Base PAKAI (INPUT)'!$R$25,IF(AND(V88&gt;500000000,V88&lt;=1000000000),'[26]Data Base PAKAI (INPUT)'!$V$25,IF(AND(V88&gt;1000000000,V88&lt;=2500000000),'[26]Data Base PAKAI (INPUT)'!$Z$25,IF(AND(V88&gt;2500000000,V88&lt;=5000000000),'[26]Data Base PAKAI (INPUT)'!$AD$25,IF(AND(V88&gt;5000000000,V88&lt;=10000000000),'[26]Data Base PAKAI (INPUT)'!AH861))))))))</f>
        <v>4</v>
      </c>
      <c r="AW88" s="250">
        <f t="shared" si="76"/>
        <v>1800000</v>
      </c>
      <c r="AX88" s="250">
        <f t="shared" si="77"/>
        <v>8000000</v>
      </c>
      <c r="AY88" s="99">
        <f t="shared" si="78"/>
        <v>8000000</v>
      </c>
      <c r="AZ88" s="250"/>
      <c r="BA88" s="245">
        <f t="shared" si="79"/>
        <v>181250000</v>
      </c>
      <c r="BB88" s="235"/>
      <c r="BC88" s="242"/>
      <c r="BD88" s="242"/>
      <c r="BE88" s="293">
        <f t="shared" si="80"/>
        <v>1</v>
      </c>
      <c r="BG88" s="428">
        <f t="shared" si="81"/>
        <v>0</v>
      </c>
      <c r="BH88" s="424"/>
    </row>
    <row r="89" spans="1:60" ht="45.75" thickBot="1" x14ac:dyDescent="0.3">
      <c r="A89" s="90"/>
      <c r="B89" s="90"/>
      <c r="C89" s="90"/>
      <c r="D89" s="90"/>
      <c r="E89" s="90"/>
      <c r="F89" s="90"/>
      <c r="G89" s="90"/>
      <c r="H89" s="307"/>
      <c r="I89" s="91"/>
      <c r="J89" s="92"/>
      <c r="K89" s="92" t="s">
        <v>187</v>
      </c>
      <c r="L89" s="92" t="s">
        <v>233</v>
      </c>
      <c r="M89" s="92" t="e">
        <f>INDEX('[26]PENINGKATAN SALURAN DRAINASE'!$D$4:$D$90,MATCH('KEGIATAN DBMSDA 2022 (2)'!L89,'[26]PENINGKATAN SALURAN DRAINASE'!$D$4:$D$90,0))</f>
        <v>#N/A</v>
      </c>
      <c r="N89" s="92" t="s">
        <v>234</v>
      </c>
      <c r="O89" s="92"/>
      <c r="P89" s="93" t="s">
        <v>735</v>
      </c>
      <c r="Q89" s="93"/>
      <c r="R89" s="100" t="s">
        <v>235</v>
      </c>
      <c r="S89" s="94" t="e">
        <f>#REF!&amp;" "&amp;#REF!</f>
        <v>#REF!</v>
      </c>
      <c r="T89" s="95" t="s">
        <v>66</v>
      </c>
      <c r="U89" s="87"/>
      <c r="V89" s="57">
        <f t="shared" si="70"/>
        <v>200000000</v>
      </c>
      <c r="W89" s="96" t="str">
        <f t="shared" si="71"/>
        <v>PL</v>
      </c>
      <c r="X89" s="108" t="s">
        <v>1966</v>
      </c>
      <c r="Y89" s="489" t="s">
        <v>2030</v>
      </c>
      <c r="Z89" s="489" t="s">
        <v>2010</v>
      </c>
      <c r="AA89" s="93"/>
      <c r="AB89" s="93"/>
      <c r="AC89" s="93"/>
      <c r="AD89" s="93"/>
      <c r="AE89" s="93"/>
      <c r="AF89" s="93"/>
      <c r="AG89" s="96"/>
      <c r="AH89" s="96"/>
      <c r="AI89" s="96"/>
      <c r="AJ89" s="313">
        <f t="shared" si="72"/>
        <v>0</v>
      </c>
      <c r="AK89" s="301">
        <v>0</v>
      </c>
      <c r="AL89" s="87">
        <v>200000000</v>
      </c>
      <c r="AM89" s="96" t="str">
        <f t="shared" si="73"/>
        <v>PL</v>
      </c>
      <c r="AN89" s="249" t="s">
        <v>139</v>
      </c>
      <c r="AO89" s="249">
        <v>1</v>
      </c>
      <c r="AP89" s="249"/>
      <c r="AQ89" s="245">
        <f t="shared" si="74"/>
        <v>350000</v>
      </c>
      <c r="AR89" s="250">
        <f>IF(AND(V89&gt;1,V89&lt;=200000000),'[26]Data Base PAKAI (INPUT)'!$E$24,IF(AND(V89&gt;200000000),'[26]Data Base PAKAI (INPUT)'!$M$24))</f>
        <v>4</v>
      </c>
      <c r="AS89" s="250">
        <f>IF(AND(V89&gt;1,V89&lt;=200000000),'[26]Data Base PAKAI (INPUT)'!$F$24,IF(AND(V89&gt;200000000,V89&lt;=1000000000),'[26]Data Base PAKAI (INPUT)'!$V$24,IF(AND(V89&gt;1000000000),'[26]Data Base PAKAI (INPUT)'!$Z$24)))</f>
        <v>1</v>
      </c>
      <c r="AT89" s="250">
        <f t="shared" si="75"/>
        <v>600000</v>
      </c>
      <c r="AU89" s="250">
        <f>IF(AND(V89&gt;1,V89&lt;=1000000000),'[26]Data Base PAKAI (INPUT)'!$E$25,IF(AND(V89&gt;1000000000,V89&lt;=5000000000),'[26]Data Base PAKAI (INPUT)'!$Y$25,IF(AND(V89&gt;5000000000,V89&lt;=10000000000),'[26]Data Base PAKAI (INPUT)'!$AG$25)))</f>
        <v>3</v>
      </c>
      <c r="AV89" s="250">
        <f>IF(AND(V89&gt;1,V89&lt;=100000000),'[26]Data Base PAKAI (INPUT)'!$F$25,IF(AND(V89&gt;100000000,V89&lt;=200000000),'[26]Data Base PAKAI (INPUT)'!$J$25,IF(AND(V89&gt;200000000,V89&lt;=250000000),'[26]Data Base PAKAI (INPUT)'!$N$25,IF(AND(V89&gt;250000000,V89&lt;=500000000),'[26]Data Base PAKAI (INPUT)'!$R$25,IF(AND(V89&gt;500000000,V89&lt;=1000000000),'[26]Data Base PAKAI (INPUT)'!$V$25,IF(AND(V89&gt;1000000000,V89&lt;=2500000000),'[26]Data Base PAKAI (INPUT)'!$Z$25,IF(AND(V89&gt;2500000000,V89&lt;=5000000000),'[26]Data Base PAKAI (INPUT)'!$AD$25,IF(AND(V89&gt;5000000000,V89&lt;=10000000000),'[26]Data Base PAKAI (INPUT)'!AH862))))))))</f>
        <v>4</v>
      </c>
      <c r="AW89" s="250">
        <f t="shared" si="76"/>
        <v>1800000</v>
      </c>
      <c r="AX89" s="250">
        <f t="shared" si="77"/>
        <v>8000000</v>
      </c>
      <c r="AY89" s="99">
        <f t="shared" si="78"/>
        <v>8000000</v>
      </c>
      <c r="AZ89" s="250"/>
      <c r="BA89" s="245">
        <f t="shared" si="79"/>
        <v>181250000</v>
      </c>
      <c r="BB89" s="235"/>
      <c r="BC89" s="242"/>
      <c r="BD89" s="242"/>
      <c r="BE89" s="293">
        <f t="shared" si="80"/>
        <v>1</v>
      </c>
      <c r="BG89" s="428">
        <f t="shared" si="81"/>
        <v>0</v>
      </c>
      <c r="BH89" s="424"/>
    </row>
    <row r="90" spans="1:60" ht="57.75" thickBot="1" x14ac:dyDescent="0.3">
      <c r="A90" s="90"/>
      <c r="B90" s="90"/>
      <c r="C90" s="90"/>
      <c r="D90" s="90"/>
      <c r="E90" s="90"/>
      <c r="F90" s="90"/>
      <c r="G90" s="90"/>
      <c r="H90" s="307"/>
      <c r="I90" s="91"/>
      <c r="J90" s="92"/>
      <c r="K90" s="92" t="s">
        <v>187</v>
      </c>
      <c r="L90" s="92" t="s">
        <v>237</v>
      </c>
      <c r="M90" s="92" t="e">
        <f>INDEX('[26]PENINGKATAN SALURAN DRAINASE'!$D$4:$D$90,MATCH('KEGIATAN DBMSDA 2022 (2)'!L90,'[26]PENINGKATAN SALURAN DRAINASE'!$D$4:$D$90,0))</f>
        <v>#N/A</v>
      </c>
      <c r="N90" s="92" t="s">
        <v>238</v>
      </c>
      <c r="O90" s="92"/>
      <c r="P90" s="93" t="s">
        <v>171</v>
      </c>
      <c r="Q90" s="93"/>
      <c r="R90" s="100" t="s">
        <v>239</v>
      </c>
      <c r="S90" s="94" t="e">
        <f>#REF!&amp;" "&amp;#REF!</f>
        <v>#REF!</v>
      </c>
      <c r="T90" s="95" t="s">
        <v>66</v>
      </c>
      <c r="U90" s="87"/>
      <c r="V90" s="57">
        <f t="shared" si="70"/>
        <v>150000000</v>
      </c>
      <c r="W90" s="96" t="str">
        <f t="shared" si="71"/>
        <v>PL</v>
      </c>
      <c r="X90" s="108" t="s">
        <v>1966</v>
      </c>
      <c r="Y90" s="489" t="s">
        <v>2030</v>
      </c>
      <c r="Z90" s="489" t="s">
        <v>2004</v>
      </c>
      <c r="AA90" s="93"/>
      <c r="AB90" s="93"/>
      <c r="AC90" s="93"/>
      <c r="AD90" s="93"/>
      <c r="AE90" s="93"/>
      <c r="AF90" s="93"/>
      <c r="AG90" s="96"/>
      <c r="AH90" s="96"/>
      <c r="AI90" s="96"/>
      <c r="AJ90" s="313">
        <f t="shared" si="72"/>
        <v>0</v>
      </c>
      <c r="AK90" s="301">
        <v>0</v>
      </c>
      <c r="AL90" s="87">
        <v>150000000</v>
      </c>
      <c r="AM90" s="96" t="str">
        <f t="shared" si="73"/>
        <v>PL</v>
      </c>
      <c r="AN90" s="249" t="s">
        <v>139</v>
      </c>
      <c r="AO90" s="249">
        <v>1</v>
      </c>
      <c r="AP90" s="249"/>
      <c r="AQ90" s="245">
        <f t="shared" si="74"/>
        <v>350000</v>
      </c>
      <c r="AR90" s="250">
        <f>IF(AND(V90&gt;1,V90&lt;=200000000),'[26]Data Base PAKAI (INPUT)'!$E$24,IF(AND(V90&gt;200000000),'[26]Data Base PAKAI (INPUT)'!$M$24))</f>
        <v>4</v>
      </c>
      <c r="AS90" s="250">
        <f>IF(AND(V90&gt;1,V90&lt;=200000000),'[26]Data Base PAKAI (INPUT)'!$F$24,IF(AND(V90&gt;200000000,V90&lt;=1000000000),'[26]Data Base PAKAI (INPUT)'!$V$24,IF(AND(V90&gt;1000000000),'[26]Data Base PAKAI (INPUT)'!$Z$24)))</f>
        <v>1</v>
      </c>
      <c r="AT90" s="250">
        <f t="shared" si="75"/>
        <v>600000</v>
      </c>
      <c r="AU90" s="250">
        <f>IF(AND(V90&gt;1,V90&lt;=1000000000),'[26]Data Base PAKAI (INPUT)'!$E$25,IF(AND(V90&gt;1000000000,V90&lt;=5000000000),'[26]Data Base PAKAI (INPUT)'!$Y$25,IF(AND(V90&gt;5000000000,V90&lt;=10000000000),'[26]Data Base PAKAI (INPUT)'!$AG$25)))</f>
        <v>3</v>
      </c>
      <c r="AV90" s="250">
        <f>IF(AND(V90&gt;1,V90&lt;=100000000),'[26]Data Base PAKAI (INPUT)'!$F$25,IF(AND(V90&gt;100000000,V90&lt;=200000000),'[26]Data Base PAKAI (INPUT)'!$J$25,IF(AND(V90&gt;200000000,V90&lt;=250000000),'[26]Data Base PAKAI (INPUT)'!$N$25,IF(AND(V90&gt;250000000,V90&lt;=500000000),'[26]Data Base PAKAI (INPUT)'!$R$25,IF(AND(V90&gt;500000000,V90&lt;=1000000000),'[26]Data Base PAKAI (INPUT)'!$V$25,IF(AND(V90&gt;1000000000,V90&lt;=2500000000),'[26]Data Base PAKAI (INPUT)'!$Z$25,IF(AND(V90&gt;2500000000,V90&lt;=5000000000),'[26]Data Base PAKAI (INPUT)'!$AD$25,IF(AND(V90&gt;5000000000,V90&lt;=10000000000),'[26]Data Base PAKAI (INPUT)'!AH864))))))))</f>
        <v>4</v>
      </c>
      <c r="AW90" s="250">
        <f t="shared" si="76"/>
        <v>1800000</v>
      </c>
      <c r="AX90" s="250">
        <f t="shared" si="77"/>
        <v>6000000</v>
      </c>
      <c r="AY90" s="99">
        <f t="shared" si="78"/>
        <v>6000000</v>
      </c>
      <c r="AZ90" s="250"/>
      <c r="BA90" s="245">
        <f t="shared" si="79"/>
        <v>135250000</v>
      </c>
      <c r="BB90" s="235"/>
      <c r="BC90" s="242"/>
      <c r="BD90" s="242"/>
      <c r="BE90" s="293">
        <f t="shared" si="80"/>
        <v>1</v>
      </c>
      <c r="BG90" s="428">
        <f t="shared" si="81"/>
        <v>0</v>
      </c>
      <c r="BH90" s="424"/>
    </row>
    <row r="91" spans="1:60" ht="45.75" thickBot="1" x14ac:dyDescent="0.3">
      <c r="A91" s="90"/>
      <c r="B91" s="90"/>
      <c r="C91" s="90"/>
      <c r="D91" s="90"/>
      <c r="E91" s="90"/>
      <c r="F91" s="90"/>
      <c r="G91" s="90"/>
      <c r="H91" s="307"/>
      <c r="I91" s="91"/>
      <c r="J91" s="92"/>
      <c r="K91" s="92" t="s">
        <v>187</v>
      </c>
      <c r="L91" s="92" t="s">
        <v>240</v>
      </c>
      <c r="M91" s="92" t="e">
        <f>INDEX('[26]PENINGKATAN SALURAN DRAINASE'!$D$4:$D$90,MATCH('KEGIATAN DBMSDA 2022 (2)'!L91,'[26]PENINGKATAN SALURAN DRAINASE'!$D$4:$D$90,0))</f>
        <v>#N/A</v>
      </c>
      <c r="N91" s="92" t="s">
        <v>241</v>
      </c>
      <c r="O91" s="92"/>
      <c r="P91" s="93" t="s">
        <v>735</v>
      </c>
      <c r="Q91" s="93"/>
      <c r="R91" s="100" t="s">
        <v>235</v>
      </c>
      <c r="S91" s="94" t="e">
        <f>#REF!&amp;" "&amp;#REF!</f>
        <v>#REF!</v>
      </c>
      <c r="T91" s="95" t="s">
        <v>66</v>
      </c>
      <c r="U91" s="87"/>
      <c r="V91" s="57">
        <f t="shared" si="70"/>
        <v>100000000</v>
      </c>
      <c r="W91" s="96" t="str">
        <f t="shared" si="71"/>
        <v>PL</v>
      </c>
      <c r="X91" s="108" t="s">
        <v>1966</v>
      </c>
      <c r="Y91" s="489" t="s">
        <v>2030</v>
      </c>
      <c r="Z91" s="489" t="s">
        <v>2010</v>
      </c>
      <c r="AA91" s="93"/>
      <c r="AB91" s="93"/>
      <c r="AC91" s="93"/>
      <c r="AD91" s="93"/>
      <c r="AE91" s="93"/>
      <c r="AF91" s="93"/>
      <c r="AG91" s="96"/>
      <c r="AH91" s="96"/>
      <c r="AI91" s="96"/>
      <c r="AJ91" s="313">
        <f t="shared" si="72"/>
        <v>0</v>
      </c>
      <c r="AK91" s="301">
        <v>0</v>
      </c>
      <c r="AL91" s="87">
        <v>100000000</v>
      </c>
      <c r="AM91" s="96" t="str">
        <f t="shared" si="73"/>
        <v>PL</v>
      </c>
      <c r="AN91" s="249" t="s">
        <v>139</v>
      </c>
      <c r="AO91" s="249">
        <v>1</v>
      </c>
      <c r="AP91" s="249"/>
      <c r="AQ91" s="245">
        <f t="shared" si="74"/>
        <v>350000</v>
      </c>
      <c r="AR91" s="250">
        <f>IF(AND(V91&gt;1,V91&lt;=200000000),'[26]Data Base PAKAI (INPUT)'!$E$24,IF(AND(V91&gt;200000000),'[26]Data Base PAKAI (INPUT)'!$M$24))</f>
        <v>4</v>
      </c>
      <c r="AS91" s="250">
        <f>IF(AND(V91&gt;1,V91&lt;=200000000),'[26]Data Base PAKAI (INPUT)'!$F$24,IF(AND(V91&gt;200000000,V91&lt;=1000000000),'[26]Data Base PAKAI (INPUT)'!$V$24,IF(AND(V91&gt;1000000000),'[26]Data Base PAKAI (INPUT)'!$Z$24)))</f>
        <v>1</v>
      </c>
      <c r="AT91" s="250">
        <f t="shared" si="75"/>
        <v>600000</v>
      </c>
      <c r="AU91" s="250">
        <f>IF(AND(V91&gt;1,V91&lt;=1000000000),'[26]Data Base PAKAI (INPUT)'!$E$25,IF(AND(V91&gt;1000000000,V91&lt;=5000000000),'[26]Data Base PAKAI (INPUT)'!$Y$25,IF(AND(V91&gt;5000000000,V91&lt;=10000000000),'[26]Data Base PAKAI (INPUT)'!$AG$25)))</f>
        <v>3</v>
      </c>
      <c r="AV91" s="250">
        <f>IF(AND(V91&gt;1,V91&lt;=100000000),'[26]Data Base PAKAI (INPUT)'!$F$25,IF(AND(V91&gt;100000000,V91&lt;=200000000),'[26]Data Base PAKAI (INPUT)'!$J$25,IF(AND(V91&gt;200000000,V91&lt;=250000000),'[26]Data Base PAKAI (INPUT)'!$N$25,IF(AND(V91&gt;250000000,V91&lt;=500000000),'[26]Data Base PAKAI (INPUT)'!$R$25,IF(AND(V91&gt;500000000,V91&lt;=1000000000),'[26]Data Base PAKAI (INPUT)'!$V$25,IF(AND(V91&gt;1000000000,V91&lt;=2500000000),'[26]Data Base PAKAI (INPUT)'!$Z$25,IF(AND(V91&gt;2500000000,V91&lt;=5000000000),'[26]Data Base PAKAI (INPUT)'!$AD$25,IF(AND(V91&gt;5000000000,V91&lt;=10000000000),'[26]Data Base PAKAI (INPUT)'!AH866))))))))</f>
        <v>3</v>
      </c>
      <c r="AW91" s="250">
        <f t="shared" si="76"/>
        <v>1350000</v>
      </c>
      <c r="AX91" s="250">
        <f t="shared" si="77"/>
        <v>4000000</v>
      </c>
      <c r="AY91" s="99">
        <f t="shared" si="78"/>
        <v>4000000</v>
      </c>
      <c r="AZ91" s="250"/>
      <c r="BA91" s="245">
        <f t="shared" si="79"/>
        <v>89700000</v>
      </c>
      <c r="BB91" s="235"/>
      <c r="BC91" s="242"/>
      <c r="BD91" s="242"/>
      <c r="BE91" s="293">
        <f t="shared" si="80"/>
        <v>1</v>
      </c>
      <c r="BG91" s="428">
        <f t="shared" si="81"/>
        <v>0</v>
      </c>
      <c r="BH91" s="424"/>
    </row>
    <row r="92" spans="1:60" ht="45.75" thickBot="1" x14ac:dyDescent="0.3">
      <c r="A92" s="90"/>
      <c r="B92" s="90"/>
      <c r="C92" s="90"/>
      <c r="D92" s="90"/>
      <c r="E92" s="90"/>
      <c r="F92" s="90"/>
      <c r="G92" s="90"/>
      <c r="H92" s="307"/>
      <c r="I92" s="91"/>
      <c r="J92" s="92"/>
      <c r="K92" s="92" t="s">
        <v>187</v>
      </c>
      <c r="L92" s="92" t="s">
        <v>243</v>
      </c>
      <c r="M92" s="92" t="e">
        <f>INDEX('[26]PENINGKATAN SALURAN DRAINASE'!$D$4:$D$90,MATCH('KEGIATAN DBMSDA 2022 (2)'!L92,'[26]PENINGKATAN SALURAN DRAINASE'!$D$4:$D$90,0))</f>
        <v>#N/A</v>
      </c>
      <c r="N92" s="92" t="s">
        <v>244</v>
      </c>
      <c r="O92" s="92"/>
      <c r="P92" s="93" t="s">
        <v>735</v>
      </c>
      <c r="Q92" s="93"/>
      <c r="R92" s="100" t="s">
        <v>229</v>
      </c>
      <c r="S92" s="94" t="e">
        <f>#REF!&amp;" "&amp;#REF!</f>
        <v>#REF!</v>
      </c>
      <c r="T92" s="95" t="s">
        <v>66</v>
      </c>
      <c r="U92" s="87"/>
      <c r="V92" s="57">
        <f t="shared" si="70"/>
        <v>200000000</v>
      </c>
      <c r="W92" s="96" t="str">
        <f t="shared" si="71"/>
        <v>PL</v>
      </c>
      <c r="X92" s="108" t="s">
        <v>1966</v>
      </c>
      <c r="Y92" s="489" t="s">
        <v>2030</v>
      </c>
      <c r="Z92" s="489" t="s">
        <v>2010</v>
      </c>
      <c r="AA92" s="93"/>
      <c r="AB92" s="93"/>
      <c r="AC92" s="93"/>
      <c r="AD92" s="93"/>
      <c r="AE92" s="93"/>
      <c r="AF92" s="93"/>
      <c r="AG92" s="96"/>
      <c r="AH92" s="96"/>
      <c r="AI92" s="96"/>
      <c r="AJ92" s="313">
        <f t="shared" si="72"/>
        <v>0</v>
      </c>
      <c r="AK92" s="301">
        <v>0</v>
      </c>
      <c r="AL92" s="87">
        <v>200000000</v>
      </c>
      <c r="AM92" s="96" t="str">
        <f t="shared" si="73"/>
        <v>PL</v>
      </c>
      <c r="AN92" s="249" t="s">
        <v>139</v>
      </c>
      <c r="AO92" s="249">
        <v>1</v>
      </c>
      <c r="AP92" s="249"/>
      <c r="AQ92" s="245">
        <f t="shared" si="74"/>
        <v>350000</v>
      </c>
      <c r="AR92" s="250">
        <f>IF(AND(V92&gt;1,V92&lt;=200000000),'[26]Data Base PAKAI (INPUT)'!$E$24,IF(AND(V92&gt;200000000),'[26]Data Base PAKAI (INPUT)'!$M$24))</f>
        <v>4</v>
      </c>
      <c r="AS92" s="250">
        <f>IF(AND(V92&gt;1,V92&lt;=200000000),'[26]Data Base PAKAI (INPUT)'!$F$24,IF(AND(V92&gt;200000000,V92&lt;=1000000000),'[26]Data Base PAKAI (INPUT)'!$V$24,IF(AND(V92&gt;1000000000),'[26]Data Base PAKAI (INPUT)'!$Z$24)))</f>
        <v>1</v>
      </c>
      <c r="AT92" s="250">
        <f t="shared" si="75"/>
        <v>600000</v>
      </c>
      <c r="AU92" s="250">
        <f>IF(AND(V92&gt;1,V92&lt;=1000000000),'[26]Data Base PAKAI (INPUT)'!$E$25,IF(AND(V92&gt;1000000000,V92&lt;=5000000000),'[26]Data Base PAKAI (INPUT)'!$Y$25,IF(AND(V92&gt;5000000000,V92&lt;=10000000000),'[26]Data Base PAKAI (INPUT)'!$AG$25)))</f>
        <v>3</v>
      </c>
      <c r="AV92" s="250">
        <f>IF(AND(V92&gt;1,V92&lt;=100000000),'[26]Data Base PAKAI (INPUT)'!$F$25,IF(AND(V92&gt;100000000,V92&lt;=200000000),'[26]Data Base PAKAI (INPUT)'!$J$25,IF(AND(V92&gt;200000000,V92&lt;=250000000),'[26]Data Base PAKAI (INPUT)'!$N$25,IF(AND(V92&gt;250000000,V92&lt;=500000000),'[26]Data Base PAKAI (INPUT)'!$R$25,IF(AND(V92&gt;500000000,V92&lt;=1000000000),'[26]Data Base PAKAI (INPUT)'!$V$25,IF(AND(V92&gt;1000000000,V92&lt;=2500000000),'[26]Data Base PAKAI (INPUT)'!$Z$25,IF(AND(V92&gt;2500000000,V92&lt;=5000000000),'[26]Data Base PAKAI (INPUT)'!$AD$25,IF(AND(V92&gt;5000000000,V92&lt;=10000000000),'[26]Data Base PAKAI (INPUT)'!AH867))))))))</f>
        <v>4</v>
      </c>
      <c r="AW92" s="250">
        <f t="shared" si="76"/>
        <v>1800000</v>
      </c>
      <c r="AX92" s="250">
        <f t="shared" si="77"/>
        <v>8000000</v>
      </c>
      <c r="AY92" s="99">
        <f t="shared" si="78"/>
        <v>8000000</v>
      </c>
      <c r="AZ92" s="250"/>
      <c r="BA92" s="245">
        <f t="shared" si="79"/>
        <v>181250000</v>
      </c>
      <c r="BB92" s="235"/>
      <c r="BC92" s="242"/>
      <c r="BD92" s="242"/>
      <c r="BE92" s="293">
        <f t="shared" si="80"/>
        <v>1</v>
      </c>
      <c r="BG92" s="428">
        <f t="shared" si="81"/>
        <v>0</v>
      </c>
      <c r="BH92" s="424"/>
    </row>
    <row r="93" spans="1:60" ht="45.75" thickBot="1" x14ac:dyDescent="0.3">
      <c r="A93" s="90"/>
      <c r="B93" s="90"/>
      <c r="C93" s="90"/>
      <c r="D93" s="90"/>
      <c r="E93" s="90"/>
      <c r="F93" s="90"/>
      <c r="G93" s="90"/>
      <c r="H93" s="307"/>
      <c r="I93" s="91"/>
      <c r="J93" s="92"/>
      <c r="K93" s="92" t="s">
        <v>187</v>
      </c>
      <c r="L93" s="92" t="s">
        <v>245</v>
      </c>
      <c r="M93" s="92" t="e">
        <f>INDEX('[26]PENINGKATAN SALURAN DRAINASE'!$D$4:$D$90,MATCH('KEGIATAN DBMSDA 2022 (2)'!L93,'[26]PENINGKATAN SALURAN DRAINASE'!$D$4:$D$90,0))</f>
        <v>#N/A</v>
      </c>
      <c r="N93" s="92" t="s">
        <v>246</v>
      </c>
      <c r="O93" s="92"/>
      <c r="P93" s="93" t="s">
        <v>248</v>
      </c>
      <c r="Q93" s="93"/>
      <c r="R93" s="100" t="s">
        <v>249</v>
      </c>
      <c r="S93" s="94" t="e">
        <f>#REF!&amp;" "&amp;#REF!</f>
        <v>#REF!</v>
      </c>
      <c r="T93" s="95" t="s">
        <v>66</v>
      </c>
      <c r="U93" s="87"/>
      <c r="V93" s="57">
        <f t="shared" si="70"/>
        <v>95000000</v>
      </c>
      <c r="W93" s="96" t="str">
        <f t="shared" si="71"/>
        <v>PL</v>
      </c>
      <c r="X93" s="108" t="s">
        <v>1966</v>
      </c>
      <c r="Y93" s="489" t="s">
        <v>2030</v>
      </c>
      <c r="Z93" s="489" t="s">
        <v>2005</v>
      </c>
      <c r="AA93" s="93"/>
      <c r="AB93" s="93"/>
      <c r="AC93" s="93"/>
      <c r="AD93" s="93"/>
      <c r="AE93" s="93"/>
      <c r="AF93" s="93"/>
      <c r="AG93" s="96"/>
      <c r="AH93" s="96"/>
      <c r="AI93" s="96"/>
      <c r="AJ93" s="313">
        <f t="shared" si="72"/>
        <v>0</v>
      </c>
      <c r="AK93" s="301">
        <v>0</v>
      </c>
      <c r="AL93" s="87">
        <v>95000000</v>
      </c>
      <c r="AM93" s="96" t="str">
        <f>IF(V93&gt;200000000,"LELANG","PL")</f>
        <v>PL</v>
      </c>
      <c r="AN93" s="249" t="s">
        <v>139</v>
      </c>
      <c r="AO93" s="249">
        <v>1</v>
      </c>
      <c r="AP93" s="249" t="s">
        <v>163</v>
      </c>
      <c r="AQ93" s="253">
        <f t="shared" si="74"/>
        <v>350000</v>
      </c>
      <c r="AR93" s="254">
        <f>IF(AND(V93&gt;1,V93&lt;=200000000),'[26]Data Base PAKAI (INPUT)'!$E$24,IF(AND(V93&gt;200000000),'[26]Data Base PAKAI (INPUT)'!$M$24))</f>
        <v>4</v>
      </c>
      <c r="AS93" s="254">
        <f>IF(AND(V93&gt;1,V93&lt;=200000000),'[26]Data Base PAKAI (INPUT)'!$F$24,IF(AND(V93&gt;200000000,V93&lt;=1000000000),'[26]Data Base PAKAI (INPUT)'!$V$24,IF(AND(V93&gt;1000000000),'[26]Data Base PAKAI (INPUT)'!$Z$24)))</f>
        <v>1</v>
      </c>
      <c r="AT93" s="254">
        <f t="shared" si="75"/>
        <v>600000</v>
      </c>
      <c r="AU93" s="254">
        <f>IF(AND(V93&gt;1,V93&lt;=1000000000),'[26]Data Base PAKAI (INPUT)'!$E$25,IF(AND(V93&gt;1000000000,V93&lt;=5000000000),'[26]Data Base PAKAI (INPUT)'!$Y$25,IF(AND(V93&gt;5000000000,V93&lt;=10000000000),'[26]Data Base PAKAI (INPUT)'!$AG$25)))</f>
        <v>3</v>
      </c>
      <c r="AV93" s="254">
        <f>IF(AND(V93&gt;1,V93&lt;=100000000),'[26]Data Base PAKAI (INPUT)'!$F$25,IF(AND(V93&gt;100000000,V93&lt;=200000000),'[26]Data Base PAKAI (INPUT)'!$J$25,IF(AND(V93&gt;200000000,V93&lt;=250000000),'[26]Data Base PAKAI (INPUT)'!$N$25,IF(AND(V93&gt;250000000,V93&lt;=500000000),'[26]Data Base PAKAI (INPUT)'!$R$25,IF(AND(V93&gt;500000000,V93&lt;=1000000000),'[26]Data Base PAKAI (INPUT)'!$V$25,IF(AND(V93&gt;1000000000,V93&lt;=2500000000),'[26]Data Base PAKAI (INPUT)'!$Z$25,IF(AND(V93&gt;2500000000,V93&lt;=5000000000),'[26]Data Base PAKAI (INPUT)'!$AD$25,IF(AND(V93&gt;5000000000,V93&lt;=10000000000),'[26]Data Base PAKAI (INPUT)'!AH868))))))))</f>
        <v>3</v>
      </c>
      <c r="AW93" s="254">
        <f t="shared" si="76"/>
        <v>1350000</v>
      </c>
      <c r="AX93" s="254">
        <f t="shared" si="77"/>
        <v>3800000</v>
      </c>
      <c r="AY93" s="103">
        <f t="shared" si="78"/>
        <v>3800000</v>
      </c>
      <c r="AZ93" s="254"/>
      <c r="BA93" s="253">
        <f t="shared" si="79"/>
        <v>85100000</v>
      </c>
      <c r="BB93" s="235"/>
      <c r="BC93" s="242"/>
      <c r="BD93" s="242"/>
      <c r="BE93" s="293">
        <f t="shared" si="80"/>
        <v>1</v>
      </c>
      <c r="BG93" s="428">
        <f t="shared" si="81"/>
        <v>0</v>
      </c>
      <c r="BH93" s="424"/>
    </row>
    <row r="94" spans="1:60" ht="75.75" customHeight="1" thickBot="1" x14ac:dyDescent="0.3">
      <c r="A94" s="25" t="s">
        <v>33</v>
      </c>
      <c r="B94" s="25" t="s">
        <v>34</v>
      </c>
      <c r="C94" s="26" t="s">
        <v>39</v>
      </c>
      <c r="D94" s="25"/>
      <c r="E94" s="25"/>
      <c r="F94" s="25"/>
      <c r="G94" s="25"/>
      <c r="H94" s="302" t="s">
        <v>251</v>
      </c>
      <c r="I94" s="27"/>
      <c r="J94" s="28"/>
      <c r="K94" s="28"/>
      <c r="L94" s="28"/>
      <c r="M94" s="28"/>
      <c r="N94" s="28"/>
      <c r="O94" s="29"/>
      <c r="P94" s="29" t="s">
        <v>110</v>
      </c>
      <c r="Q94" s="29"/>
      <c r="R94" s="30"/>
      <c r="S94" s="30"/>
      <c r="T94" s="31"/>
      <c r="U94" s="32">
        <f>SUBTOTAL(9,U96:U424)</f>
        <v>99925202296</v>
      </c>
      <c r="V94" s="32">
        <f>SUBTOTAL(9,V96:V424)</f>
        <v>181349761318</v>
      </c>
      <c r="W94" s="32"/>
      <c r="X94" s="32"/>
      <c r="Y94" s="498"/>
      <c r="Z94" s="28"/>
      <c r="AA94" s="29"/>
      <c r="AB94" s="29"/>
      <c r="AC94" s="29"/>
      <c r="AD94" s="29"/>
      <c r="AE94" s="29"/>
      <c r="AF94" s="29"/>
      <c r="AG94" s="32">
        <f>SUBTOTAL(9,AG96:AG424)</f>
        <v>6546873649</v>
      </c>
      <c r="AH94" s="32"/>
      <c r="AI94" s="32">
        <f>SUBTOTAL(9,AI96:AI424)</f>
        <v>6924721009</v>
      </c>
      <c r="AJ94" s="421">
        <f>(AI94/V94)*100</f>
        <v>3.8184340352438513</v>
      </c>
      <c r="AK94" s="421">
        <f>BH94</f>
        <v>4.155620589312564</v>
      </c>
      <c r="AL94" s="32">
        <f>SUBTOTAL(9,AL96:AL424)</f>
        <v>68292854801</v>
      </c>
      <c r="AM94" s="35" t="s">
        <v>1866</v>
      </c>
      <c r="AN94" s="240" t="s">
        <v>110</v>
      </c>
      <c r="AO94" s="241">
        <f>SUBTOTAL(9,AO96:AO424)</f>
        <v>323</v>
      </c>
      <c r="AP94" s="240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35"/>
      <c r="BC94" s="242">
        <v>1</v>
      </c>
      <c r="BD94" s="242"/>
      <c r="BE94" s="242"/>
      <c r="BG94" s="430">
        <f>SUBTOTAL(9,BG96:BG424)</f>
        <v>7536208020</v>
      </c>
      <c r="BH94" s="426">
        <f>(BG94/V94)*100</f>
        <v>4.155620589312564</v>
      </c>
    </row>
    <row r="95" spans="1:60" ht="117" customHeight="1" thickBot="1" x14ac:dyDescent="0.3">
      <c r="A95" s="36" t="s">
        <v>33</v>
      </c>
      <c r="B95" s="36" t="s">
        <v>34</v>
      </c>
      <c r="C95" s="37" t="s">
        <v>39</v>
      </c>
      <c r="D95" s="37" t="s">
        <v>37</v>
      </c>
      <c r="E95" s="37" t="s">
        <v>35</v>
      </c>
      <c r="F95" s="36"/>
      <c r="G95" s="36"/>
      <c r="H95" s="107"/>
      <c r="I95" s="38" t="s">
        <v>252</v>
      </c>
      <c r="J95" s="39"/>
      <c r="K95" s="39"/>
      <c r="L95" s="39"/>
      <c r="M95" s="39"/>
      <c r="N95" s="39"/>
      <c r="O95" s="40"/>
      <c r="P95" s="40" t="s">
        <v>110</v>
      </c>
      <c r="Q95" s="40"/>
      <c r="R95" s="41"/>
      <c r="S95" s="41"/>
      <c r="T95" s="42"/>
      <c r="U95" s="43">
        <f>SUBTOTAL(9,U96:U424)</f>
        <v>99925202296</v>
      </c>
      <c r="V95" s="43">
        <f>SUBTOTAL(9,V96:V424)</f>
        <v>181349761318</v>
      </c>
      <c r="W95" s="43"/>
      <c r="X95" s="43"/>
      <c r="Y95" s="499"/>
      <c r="Z95" s="39"/>
      <c r="AA95" s="40"/>
      <c r="AB95" s="40"/>
      <c r="AC95" s="40"/>
      <c r="AD95" s="40"/>
      <c r="AE95" s="40"/>
      <c r="AF95" s="40"/>
      <c r="AG95" s="43"/>
      <c r="AH95" s="43"/>
      <c r="AI95" s="43"/>
      <c r="AJ95" s="43"/>
      <c r="AK95" s="43"/>
      <c r="AL95" s="43">
        <f>SUBTOTAL(9,AL96:AL424)</f>
        <v>68292854801</v>
      </c>
      <c r="AM95" s="46" t="s">
        <v>110</v>
      </c>
      <c r="AN95" s="243"/>
      <c r="AO95" s="244">
        <f>SUBTOTAL(9,AO96:AO424)</f>
        <v>323</v>
      </c>
      <c r="AP95" s="243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35"/>
      <c r="BC95" s="242"/>
      <c r="BD95" s="242">
        <v>1</v>
      </c>
      <c r="BE95" s="242"/>
      <c r="BG95" s="423"/>
      <c r="BH95" s="424"/>
    </row>
    <row r="96" spans="1:60" ht="43.5" thickBot="1" x14ac:dyDescent="0.3">
      <c r="A96" s="68" t="s">
        <v>33</v>
      </c>
      <c r="B96" s="68" t="s">
        <v>34</v>
      </c>
      <c r="C96" s="68" t="s">
        <v>39</v>
      </c>
      <c r="D96" s="68" t="s">
        <v>37</v>
      </c>
      <c r="E96" s="68" t="s">
        <v>35</v>
      </c>
      <c r="F96" s="69" t="s">
        <v>35</v>
      </c>
      <c r="G96" s="312" t="s">
        <v>1899</v>
      </c>
      <c r="H96" s="308"/>
      <c r="I96" s="70"/>
      <c r="J96" s="71" t="s">
        <v>253</v>
      </c>
      <c r="K96" s="71"/>
      <c r="L96" s="72"/>
      <c r="M96" s="92"/>
      <c r="N96" s="72"/>
      <c r="O96" s="73"/>
      <c r="P96" s="73"/>
      <c r="Q96" s="73"/>
      <c r="R96" s="74"/>
      <c r="S96" s="74"/>
      <c r="T96" s="75"/>
      <c r="U96" s="78">
        <f>SUBTOTAL(9,U97)</f>
        <v>1500000000</v>
      </c>
      <c r="V96" s="78">
        <f>SUBTOTAL(9,V97)</f>
        <v>1500000000</v>
      </c>
      <c r="W96" s="77"/>
      <c r="X96" s="77" t="s">
        <v>1965</v>
      </c>
      <c r="Y96" s="501"/>
      <c r="Z96" s="72"/>
      <c r="AA96" s="73"/>
      <c r="AB96" s="73"/>
      <c r="AC96" s="73"/>
      <c r="AD96" s="73"/>
      <c r="AE96" s="73"/>
      <c r="AF96" s="73"/>
      <c r="AG96" s="77"/>
      <c r="AH96" s="517">
        <f>AI96-AG96</f>
        <v>0</v>
      </c>
      <c r="AI96" s="77"/>
      <c r="AJ96" s="313">
        <f t="shared" ref="AJ96" si="82">(AI96/V96)*100</f>
        <v>0</v>
      </c>
      <c r="AK96" s="511">
        <f>BH96</f>
        <v>12</v>
      </c>
      <c r="AL96" s="78">
        <f>SUBTOTAL(9,AL97)</f>
        <v>0</v>
      </c>
      <c r="AM96" s="77"/>
      <c r="AN96" s="246"/>
      <c r="AO96" s="248">
        <f>SUBTOTAL(9,AO97)</f>
        <v>1</v>
      </c>
      <c r="AP96" s="246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8"/>
      <c r="BB96" s="235"/>
      <c r="BC96" s="242"/>
      <c r="BD96" s="242"/>
      <c r="BE96" s="242">
        <v>1</v>
      </c>
      <c r="BG96" s="78">
        <f>SUBTOTAL(9,BG97)</f>
        <v>180000000</v>
      </c>
      <c r="BH96" s="426">
        <f>(BG96/V96)*100</f>
        <v>12</v>
      </c>
    </row>
    <row r="97" spans="1:60" s="89" customFormat="1" ht="45.75" thickBot="1" x14ac:dyDescent="0.3">
      <c r="A97" s="79"/>
      <c r="B97" s="79"/>
      <c r="C97" s="79"/>
      <c r="D97" s="79"/>
      <c r="E97" s="79"/>
      <c r="F97" s="80"/>
      <c r="G97" s="80"/>
      <c r="H97" s="306"/>
      <c r="I97" s="81"/>
      <c r="J97" s="82"/>
      <c r="K97" s="82"/>
      <c r="L97" s="83" t="s">
        <v>254</v>
      </c>
      <c r="M97" s="83" t="e">
        <v>#N/A</v>
      </c>
      <c r="N97" s="92" t="str">
        <f>L97</f>
        <v>Perencanaan Teknis dan DED Drainase Di Kota Bekasi</v>
      </c>
      <c r="O97" s="84"/>
      <c r="P97" s="84"/>
      <c r="Q97" s="84"/>
      <c r="R97" s="85" t="s">
        <v>114</v>
      </c>
      <c r="S97" s="85" t="s">
        <v>255</v>
      </c>
      <c r="T97" s="86" t="s">
        <v>43</v>
      </c>
      <c r="U97" s="87">
        <v>1500000000</v>
      </c>
      <c r="V97" s="57">
        <v>1500000000</v>
      </c>
      <c r="W97" s="96" t="str">
        <f t="shared" ref="W97:W147" si="83">IF(V97&gt;200000000,"LELANG","PL")</f>
        <v>LELANG</v>
      </c>
      <c r="X97" s="77" t="s">
        <v>1965</v>
      </c>
      <c r="Y97" s="489" t="s">
        <v>2029</v>
      </c>
      <c r="Z97" s="489" t="s">
        <v>1999</v>
      </c>
      <c r="AA97" s="84"/>
      <c r="AB97" s="84"/>
      <c r="AC97" s="84"/>
      <c r="AD97" s="84"/>
      <c r="AE97" s="84"/>
      <c r="AF97" s="84"/>
      <c r="AG97" s="96"/>
      <c r="AH97" s="96"/>
      <c r="AI97" s="96"/>
      <c r="AJ97" s="313">
        <f>(AI97/V97)*100%</f>
        <v>0</v>
      </c>
      <c r="AK97" s="301">
        <v>0.12</v>
      </c>
      <c r="AL97" s="87">
        <v>0</v>
      </c>
      <c r="AM97" s="96" t="str">
        <f t="shared" ref="AM97" si="84">IF(AL97&gt;200000000,"LELANG","PL")</f>
        <v>PL</v>
      </c>
      <c r="AN97" s="249" t="s">
        <v>115</v>
      </c>
      <c r="AO97" s="249">
        <v>1</v>
      </c>
      <c r="AP97" s="249"/>
      <c r="AQ97" s="250"/>
      <c r="AR97" s="250"/>
      <c r="AS97" s="250"/>
      <c r="AT97" s="250"/>
      <c r="AU97" s="250"/>
      <c r="AV97" s="250"/>
      <c r="AW97" s="250"/>
      <c r="AX97" s="250"/>
      <c r="AY97" s="250"/>
      <c r="AZ97" s="250"/>
      <c r="BA97" s="245"/>
      <c r="BB97" s="251"/>
      <c r="BC97" s="252"/>
      <c r="BD97" s="252"/>
      <c r="BE97" s="252"/>
      <c r="BG97" s="428">
        <f t="shared" ref="BG97" si="85">V97*AK97</f>
        <v>180000000</v>
      </c>
      <c r="BH97" s="429"/>
    </row>
    <row r="98" spans="1:60" ht="43.5" thickBot="1" x14ac:dyDescent="0.3">
      <c r="A98" s="68" t="s">
        <v>33</v>
      </c>
      <c r="B98" s="68" t="s">
        <v>34</v>
      </c>
      <c r="C98" s="68" t="s">
        <v>39</v>
      </c>
      <c r="D98" s="68" t="s">
        <v>37</v>
      </c>
      <c r="E98" s="68" t="s">
        <v>35</v>
      </c>
      <c r="F98" s="69" t="s">
        <v>50</v>
      </c>
      <c r="G98" s="312" t="s">
        <v>1900</v>
      </c>
      <c r="H98" s="308"/>
      <c r="I98" s="70"/>
      <c r="J98" s="71" t="s">
        <v>256</v>
      </c>
      <c r="K98" s="71"/>
      <c r="L98" s="72"/>
      <c r="M98" s="92" t="e">
        <f>INDEX('[26]PENINGKATAN SALURAN DRAINASE'!$D$4:$D$90,MATCH('KEGIATAN DBMSDA 2022 (2)'!L98,'[26]PENINGKATAN SALURAN DRAINASE'!$D$4:$D$90,0))</f>
        <v>#N/A</v>
      </c>
      <c r="N98" s="72"/>
      <c r="O98" s="73"/>
      <c r="P98" s="73" t="s">
        <v>110</v>
      </c>
      <c r="Q98" s="73"/>
      <c r="R98" s="74" t="s">
        <v>257</v>
      </c>
      <c r="S98" s="74"/>
      <c r="T98" s="75" t="s">
        <v>43</v>
      </c>
      <c r="U98" s="76">
        <f>SUBTOTAL(9,U99:U147)</f>
        <v>12450000000</v>
      </c>
      <c r="V98" s="76">
        <f>SUBTOTAL(9,V99:V147)</f>
        <v>14365000000</v>
      </c>
      <c r="W98" s="77" t="s">
        <v>110</v>
      </c>
      <c r="X98" s="77" t="s">
        <v>1967</v>
      </c>
      <c r="Y98" s="497"/>
      <c r="Z98" s="72"/>
      <c r="AA98" s="73"/>
      <c r="AB98" s="73"/>
      <c r="AC98" s="73"/>
      <c r="AD98" s="73"/>
      <c r="AE98" s="73"/>
      <c r="AF98" s="73"/>
      <c r="AG98" s="442">
        <v>461139151</v>
      </c>
      <c r="AH98" s="517">
        <f>AI98-AG98</f>
        <v>0</v>
      </c>
      <c r="AI98" s="442">
        <v>461139151</v>
      </c>
      <c r="AJ98" s="313">
        <f t="shared" ref="AJ98" si="86">(AI98/V98)*100</f>
        <v>3.2101576818656454</v>
      </c>
      <c r="AK98" s="301">
        <v>0.05</v>
      </c>
      <c r="AL98" s="76">
        <f>SUBTOTAL(9,AL99:AL147)</f>
        <v>1915000000</v>
      </c>
      <c r="AM98" s="77" t="s">
        <v>1867</v>
      </c>
      <c r="AN98" s="246" t="s">
        <v>110</v>
      </c>
      <c r="AO98" s="247">
        <f>SUBTOTAL(9,AO99:AO147)</f>
        <v>49</v>
      </c>
      <c r="AP98" s="246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8"/>
      <c r="BB98" s="235"/>
      <c r="BC98" s="242"/>
      <c r="BD98" s="242"/>
      <c r="BE98" s="252">
        <v>1</v>
      </c>
      <c r="BG98" s="76">
        <f>V98*AK98</f>
        <v>718250000</v>
      </c>
      <c r="BH98" s="426">
        <f>(BG98/V98)*100</f>
        <v>5</v>
      </c>
    </row>
    <row r="99" spans="1:60" ht="45.75" thickBot="1" x14ac:dyDescent="0.3">
      <c r="A99" s="90"/>
      <c r="B99" s="90"/>
      <c r="C99" s="90"/>
      <c r="D99" s="90"/>
      <c r="E99" s="90"/>
      <c r="F99" s="90"/>
      <c r="G99" s="90"/>
      <c r="H99" s="307"/>
      <c r="I99" s="91"/>
      <c r="J99" s="92"/>
      <c r="K99" s="92" t="s">
        <v>187</v>
      </c>
      <c r="L99" s="92" t="s">
        <v>258</v>
      </c>
      <c r="M99" s="92" t="e">
        <f>INDEX('[26]PENINGKATAN SALURAN DRAINASE'!$D$4:$D$90,MATCH('KEGIATAN DBMSDA 2022 (2)'!L99,'[26]PENINGKATAN SALURAN DRAINASE'!$D$4:$D$90,0))</f>
        <v>#N/A</v>
      </c>
      <c r="N99" s="92" t="str">
        <f>L99</f>
        <v>Pembangunan Saluran dari Polder THB ke Kali Blencong</v>
      </c>
      <c r="O99" s="93"/>
      <c r="P99" s="93" t="s">
        <v>132</v>
      </c>
      <c r="Q99" s="93"/>
      <c r="R99" s="94" t="s">
        <v>182</v>
      </c>
      <c r="S99" s="94" t="e">
        <f>#REF!&amp;" "&amp;#REF!</f>
        <v>#REF!</v>
      </c>
      <c r="T99" s="95" t="s">
        <v>66</v>
      </c>
      <c r="U99" s="87">
        <v>2000000000</v>
      </c>
      <c r="V99" s="57">
        <f t="shared" ref="V99:V105" si="87">U99+AL99</f>
        <v>2000000000</v>
      </c>
      <c r="W99" s="96" t="str">
        <f t="shared" si="83"/>
        <v>LELANG</v>
      </c>
      <c r="X99" s="77" t="s">
        <v>1967</v>
      </c>
      <c r="Y99" s="489" t="s">
        <v>2030</v>
      </c>
      <c r="Z99" s="489" t="s">
        <v>2002</v>
      </c>
      <c r="AA99" s="93"/>
      <c r="AB99" s="93"/>
      <c r="AC99" s="93"/>
      <c r="AD99" s="93"/>
      <c r="AE99" s="93"/>
      <c r="AF99" s="93"/>
      <c r="AG99" s="96"/>
      <c r="AH99" s="96"/>
      <c r="AI99" s="96"/>
      <c r="AJ99" s="313">
        <f t="shared" ref="AJ99:AJ147" si="88">(AI99/V99)*100%</f>
        <v>0</v>
      </c>
      <c r="AK99" s="301">
        <v>0</v>
      </c>
      <c r="AL99" s="87"/>
      <c r="AM99" s="96" t="str">
        <f t="shared" ref="AM99:AM147" si="89">IF(V99&gt;200000000,"LELANG","PL")</f>
        <v>LELANG</v>
      </c>
      <c r="AN99" s="109" t="s">
        <v>129</v>
      </c>
      <c r="AO99" s="249">
        <v>1</v>
      </c>
      <c r="AP99" s="256"/>
      <c r="AQ99" s="245">
        <f t="shared" ref="AQ99:AQ130" si="90">IF(AND(V99&gt;1,V99&lt;=200000000),350000,IF(AND(V99&gt;200000000),750000))</f>
        <v>750000</v>
      </c>
      <c r="AR99" s="250">
        <f>IF(AND(V99&gt;1,V99&lt;=200000000),'[26]Data Base PAKAI (INPUT)'!$E$24,IF(AND(V99&gt;200000000),'[26]Data Base PAKAI (INPUT)'!$M$24))</f>
        <v>6</v>
      </c>
      <c r="AS99" s="250">
        <f>IF(AND(V99&gt;1,V99&lt;=200000000),'[26]Data Base PAKAI (INPUT)'!$F$24,IF(AND(V99&gt;200000000,V99&lt;=1000000000),'[26]Data Base PAKAI (INPUT)'!$V$24,IF(AND(V99&gt;1000000000),'[26]Data Base PAKAI (INPUT)'!$Z$24)))</f>
        <v>3</v>
      </c>
      <c r="AT99" s="250">
        <f t="shared" ref="AT99:AT147" si="91">AR99*AS99*$AT$15</f>
        <v>2700000</v>
      </c>
      <c r="AU99" s="250">
        <f>IF(AND(V99&gt;1,V99&lt;=1000000000),'[26]Data Base PAKAI (INPUT)'!$E$25,IF(AND(V99&gt;1000000000,V99&lt;=5000000000),'[26]Data Base PAKAI (INPUT)'!$Y$25,IF(AND(V99&gt;5000000000,V99&lt;=10000000000),'[26]Data Base PAKAI (INPUT)'!$AG$25)))</f>
        <v>4</v>
      </c>
      <c r="AV99" s="250">
        <f>IF(AND(V99&gt;1,V99&lt;=100000000),'[26]Data Base PAKAI (INPUT)'!$F$25,IF(AND(V99&gt;100000000,V99&lt;=200000000),'[26]Data Base PAKAI (INPUT)'!$J$25,IF(AND(V99&gt;200000000,V99&lt;=250000000),'[26]Data Base PAKAI (INPUT)'!$N$25,IF(AND(V99&gt;250000000,V99&lt;=500000000),'[26]Data Base PAKAI (INPUT)'!$R$25,IF(AND(V99&gt;500000000,V99&lt;=1000000000),'[26]Data Base PAKAI (INPUT)'!$V$25,IF(AND(V99&gt;1000000000,V99&lt;=2500000000),'[26]Data Base PAKAI (INPUT)'!$Z$25,IF(AND(V99&gt;2500000000,V99&lt;=5000000000),'[26]Data Base PAKAI (INPUT)'!$AD$25,IF(AND(V99&gt;5000000000,V99&lt;=10000000000),'[26]Data Base PAKAI (INPUT)'!AH883))))))))</f>
        <v>8</v>
      </c>
      <c r="AW99" s="250">
        <f t="shared" ref="AW99:AW147" si="92">AU99*AV99*$AW$15</f>
        <v>4800000</v>
      </c>
      <c r="AX99" s="250">
        <f t="shared" ref="AX99:AX130" si="93">IF(V99&lt;=4000000000,4%*V99,IF(V99&gt;4000000000,100000000))</f>
        <v>80000000</v>
      </c>
      <c r="AY99" s="99">
        <f t="shared" ref="AY99:AY130" si="94">4%*V99</f>
        <v>80000000</v>
      </c>
      <c r="AZ99" s="250"/>
      <c r="BA99" s="245">
        <f t="shared" ref="BA99:BA130" si="95">V99-AQ99-AT99-AW99-AX99-AY99-AZ99</f>
        <v>1831750000</v>
      </c>
      <c r="BB99" s="235"/>
      <c r="BC99" s="242"/>
      <c r="BD99" s="242"/>
      <c r="BE99" s="242"/>
      <c r="BG99" s="428">
        <f t="shared" ref="BG99:BG147" si="96">V99*AK99</f>
        <v>0</v>
      </c>
      <c r="BH99" s="424"/>
    </row>
    <row r="100" spans="1:60" ht="45.75" thickBot="1" x14ac:dyDescent="0.3">
      <c r="A100" s="90"/>
      <c r="B100" s="90"/>
      <c r="C100" s="90"/>
      <c r="D100" s="90"/>
      <c r="E100" s="90"/>
      <c r="F100" s="90"/>
      <c r="G100" s="90"/>
      <c r="H100" s="307"/>
      <c r="I100" s="91"/>
      <c r="J100" s="92"/>
      <c r="K100" s="92" t="s">
        <v>187</v>
      </c>
      <c r="L100" s="92" t="s">
        <v>259</v>
      </c>
      <c r="M100" s="92" t="e">
        <f>INDEX('[26]PENINGKATAN SALURAN DRAINASE'!$D$4:$D$90,MATCH('KEGIATAN DBMSDA 2022 (2)'!L100,'[26]PENINGKATAN SALURAN DRAINASE'!$D$4:$D$90,0))</f>
        <v>#N/A</v>
      </c>
      <c r="N100" s="92" t="str">
        <f t="shared" ref="N100:N105" si="97">L100</f>
        <v>Daerah batas kota RT 02/04 saluran kampung Irian dan Jalan Irian Kec. Bekasi Utara</v>
      </c>
      <c r="O100" s="93"/>
      <c r="P100" s="93" t="s">
        <v>201</v>
      </c>
      <c r="Q100" s="93"/>
      <c r="R100" s="94" t="s">
        <v>182</v>
      </c>
      <c r="S100" s="94" t="e">
        <f>#REF!&amp;" "&amp;#REF!</f>
        <v>#REF!</v>
      </c>
      <c r="T100" s="95" t="s">
        <v>66</v>
      </c>
      <c r="U100" s="87">
        <v>750000000</v>
      </c>
      <c r="V100" s="57">
        <f t="shared" si="87"/>
        <v>750000000</v>
      </c>
      <c r="W100" s="96" t="str">
        <f t="shared" si="83"/>
        <v>LELANG</v>
      </c>
      <c r="X100" s="77" t="s">
        <v>1967</v>
      </c>
      <c r="Y100" s="489" t="s">
        <v>2030</v>
      </c>
      <c r="Z100" s="489" t="s">
        <v>2009</v>
      </c>
      <c r="AA100" s="93"/>
      <c r="AB100" s="93"/>
      <c r="AC100" s="93"/>
      <c r="AD100" s="93"/>
      <c r="AE100" s="93"/>
      <c r="AF100" s="93"/>
      <c r="AG100" s="96"/>
      <c r="AH100" s="96"/>
      <c r="AI100" s="96"/>
      <c r="AJ100" s="313">
        <f t="shared" si="88"/>
        <v>0</v>
      </c>
      <c r="AK100" s="301">
        <v>0</v>
      </c>
      <c r="AL100" s="87"/>
      <c r="AM100" s="96" t="str">
        <f t="shared" si="89"/>
        <v>LELANG</v>
      </c>
      <c r="AN100" s="256" t="s">
        <v>209</v>
      </c>
      <c r="AO100" s="249">
        <v>1</v>
      </c>
      <c r="AP100" s="256"/>
      <c r="AQ100" s="245">
        <f t="shared" si="90"/>
        <v>750000</v>
      </c>
      <c r="AR100" s="250">
        <f>IF(AND(V100&gt;1,V100&lt;=200000000),'[26]Data Base PAKAI (INPUT)'!$E$24,IF(AND(V100&gt;200000000),'[26]Data Base PAKAI (INPUT)'!$M$24))</f>
        <v>6</v>
      </c>
      <c r="AS100" s="250">
        <f>IF(AND(V100&gt;1,V100&lt;=200000000),'[26]Data Base PAKAI (INPUT)'!$F$24,IF(AND(V100&gt;200000000,V100&lt;=1000000000),'[26]Data Base PAKAI (INPUT)'!$V$24,IF(AND(V100&gt;1000000000),'[26]Data Base PAKAI (INPUT)'!$Z$24)))</f>
        <v>2</v>
      </c>
      <c r="AT100" s="250">
        <f t="shared" si="91"/>
        <v>1800000</v>
      </c>
      <c r="AU100" s="250">
        <f>IF(AND(V100&gt;1,V100&lt;=1000000000),'[26]Data Base PAKAI (INPUT)'!$E$25,IF(AND(V100&gt;1000000000,V100&lt;=5000000000),'[26]Data Base PAKAI (INPUT)'!$Y$25,IF(AND(V100&gt;5000000000,V100&lt;=10000000000),'[26]Data Base PAKAI (INPUT)'!$AG$25)))</f>
        <v>3</v>
      </c>
      <c r="AV100" s="250">
        <f>IF(AND(V100&gt;1,V100&lt;=100000000),'[26]Data Base PAKAI (INPUT)'!$F$25,IF(AND(V100&gt;100000000,V100&lt;=200000000),'[26]Data Base PAKAI (INPUT)'!$J$25,IF(AND(V100&gt;200000000,V100&lt;=250000000),'[26]Data Base PAKAI (INPUT)'!$N$25,IF(AND(V100&gt;250000000,V100&lt;=500000000),'[26]Data Base PAKAI (INPUT)'!$R$25,IF(AND(V100&gt;500000000,V100&lt;=1000000000),'[26]Data Base PAKAI (INPUT)'!$V$25,IF(AND(V100&gt;1000000000,V100&lt;=2500000000),'[26]Data Base PAKAI (INPUT)'!$Z$25,IF(AND(V100&gt;2500000000,V100&lt;=5000000000),'[26]Data Base PAKAI (INPUT)'!$AD$25,IF(AND(V100&gt;5000000000,V100&lt;=10000000000),'[26]Data Base PAKAI (INPUT)'!AH884))))))))</f>
        <v>7</v>
      </c>
      <c r="AW100" s="250">
        <f t="shared" si="92"/>
        <v>3150000</v>
      </c>
      <c r="AX100" s="250">
        <f t="shared" si="93"/>
        <v>30000000</v>
      </c>
      <c r="AY100" s="99">
        <f t="shared" si="94"/>
        <v>30000000</v>
      </c>
      <c r="AZ100" s="250"/>
      <c r="BA100" s="245">
        <f t="shared" si="95"/>
        <v>684300000</v>
      </c>
      <c r="BB100" s="235"/>
      <c r="BC100" s="242"/>
      <c r="BD100" s="242"/>
      <c r="BE100" s="242"/>
      <c r="BG100" s="428">
        <f t="shared" si="96"/>
        <v>0</v>
      </c>
      <c r="BH100" s="424"/>
    </row>
    <row r="101" spans="1:60" ht="45.75" thickBot="1" x14ac:dyDescent="0.3">
      <c r="A101" s="90"/>
      <c r="B101" s="90"/>
      <c r="C101" s="90"/>
      <c r="D101" s="90"/>
      <c r="E101" s="90"/>
      <c r="F101" s="90"/>
      <c r="G101" s="90"/>
      <c r="H101" s="307"/>
      <c r="I101" s="91"/>
      <c r="J101" s="92"/>
      <c r="K101" s="92" t="s">
        <v>187</v>
      </c>
      <c r="L101" s="92" t="s">
        <v>261</v>
      </c>
      <c r="M101" s="92" t="e">
        <f>INDEX('[26]PENINGKATAN SALURAN DRAINASE'!$D$4:$D$90,MATCH('KEGIATAN DBMSDA 2022 (2)'!L101,'[26]PENINGKATAN SALURAN DRAINASE'!$D$4:$D$90,0))</f>
        <v>#N/A</v>
      </c>
      <c r="N101" s="92" t="str">
        <f t="shared" si="97"/>
        <v>Penataan Polder MGT (pertemuan Kali PTI dan Kali Siluman)</v>
      </c>
      <c r="O101" s="93"/>
      <c r="P101" s="93" t="s">
        <v>127</v>
      </c>
      <c r="Q101" s="93"/>
      <c r="R101" s="94" t="s">
        <v>182</v>
      </c>
      <c r="S101" s="94" t="e">
        <f>#REF!&amp;" "&amp;#REF!</f>
        <v>#REF!</v>
      </c>
      <c r="T101" s="95" t="s">
        <v>66</v>
      </c>
      <c r="U101" s="87">
        <v>200000000</v>
      </c>
      <c r="V101" s="57">
        <f t="shared" si="87"/>
        <v>200000000</v>
      </c>
      <c r="W101" s="96" t="str">
        <f t="shared" si="83"/>
        <v>PL</v>
      </c>
      <c r="X101" s="77" t="s">
        <v>1967</v>
      </c>
      <c r="Y101" s="489" t="s">
        <v>2030</v>
      </c>
      <c r="Z101" s="489" t="s">
        <v>2002</v>
      </c>
      <c r="AA101" s="93"/>
      <c r="AB101" s="93"/>
      <c r="AC101" s="93"/>
      <c r="AD101" s="93"/>
      <c r="AE101" s="93"/>
      <c r="AF101" s="93"/>
      <c r="AG101" s="96"/>
      <c r="AH101" s="96"/>
      <c r="AI101" s="96"/>
      <c r="AJ101" s="313">
        <f t="shared" si="88"/>
        <v>0</v>
      </c>
      <c r="AK101" s="301">
        <v>0</v>
      </c>
      <c r="AL101" s="87"/>
      <c r="AM101" s="96" t="str">
        <f t="shared" si="89"/>
        <v>PL</v>
      </c>
      <c r="AN101" s="256" t="s">
        <v>209</v>
      </c>
      <c r="AO101" s="249">
        <v>1</v>
      </c>
      <c r="AP101" s="256"/>
      <c r="AQ101" s="245">
        <f t="shared" si="90"/>
        <v>350000</v>
      </c>
      <c r="AR101" s="250">
        <f>IF(AND(V101&gt;1,V101&lt;=200000000),'[26]Data Base PAKAI (INPUT)'!$E$24,IF(AND(V101&gt;200000000),'[26]Data Base PAKAI (INPUT)'!$M$24))</f>
        <v>4</v>
      </c>
      <c r="AS101" s="250">
        <f>IF(AND(V101&gt;1,V101&lt;=200000000),'[26]Data Base PAKAI (INPUT)'!$F$24,IF(AND(V101&gt;200000000,V101&lt;=1000000000),'[26]Data Base PAKAI (INPUT)'!$V$24,IF(AND(V101&gt;1000000000),'[26]Data Base PAKAI (INPUT)'!$Z$24)))</f>
        <v>1</v>
      </c>
      <c r="AT101" s="250">
        <f t="shared" si="91"/>
        <v>600000</v>
      </c>
      <c r="AU101" s="250">
        <f>IF(AND(V101&gt;1,V101&lt;=1000000000),'[26]Data Base PAKAI (INPUT)'!$E$25,IF(AND(V101&gt;1000000000,V101&lt;=5000000000),'[26]Data Base PAKAI (INPUT)'!$Y$25,IF(AND(V101&gt;5000000000,V101&lt;=10000000000),'[26]Data Base PAKAI (INPUT)'!$AG$25)))</f>
        <v>3</v>
      </c>
      <c r="AV101" s="250">
        <f>IF(AND(V101&gt;1,V101&lt;=100000000),'[26]Data Base PAKAI (INPUT)'!$F$25,IF(AND(V101&gt;100000000,V101&lt;=200000000),'[26]Data Base PAKAI (INPUT)'!$J$25,IF(AND(V101&gt;200000000,V101&lt;=250000000),'[26]Data Base PAKAI (INPUT)'!$N$25,IF(AND(V101&gt;250000000,V101&lt;=500000000),'[26]Data Base PAKAI (INPUT)'!$R$25,IF(AND(V101&gt;500000000,V101&lt;=1000000000),'[26]Data Base PAKAI (INPUT)'!$V$25,IF(AND(V101&gt;1000000000,V101&lt;=2500000000),'[26]Data Base PAKAI (INPUT)'!$Z$25,IF(AND(V101&gt;2500000000,V101&lt;=5000000000),'[26]Data Base PAKAI (INPUT)'!$AD$25,IF(AND(V101&gt;5000000000,V101&lt;=10000000000),'[26]Data Base PAKAI (INPUT)'!AH885))))))))</f>
        <v>4</v>
      </c>
      <c r="AW101" s="250">
        <f t="shared" si="92"/>
        <v>1800000</v>
      </c>
      <c r="AX101" s="250">
        <f t="shared" si="93"/>
        <v>8000000</v>
      </c>
      <c r="AY101" s="99">
        <f t="shared" si="94"/>
        <v>8000000</v>
      </c>
      <c r="AZ101" s="250"/>
      <c r="BA101" s="245">
        <f t="shared" si="95"/>
        <v>181250000</v>
      </c>
      <c r="BB101" s="235"/>
      <c r="BC101" s="242"/>
      <c r="BD101" s="242"/>
      <c r="BE101" s="242"/>
      <c r="BG101" s="428">
        <f t="shared" si="96"/>
        <v>0</v>
      </c>
      <c r="BH101" s="424"/>
    </row>
    <row r="102" spans="1:60" ht="45.75" thickBot="1" x14ac:dyDescent="0.3">
      <c r="A102" s="90"/>
      <c r="B102" s="90"/>
      <c r="C102" s="90"/>
      <c r="D102" s="90"/>
      <c r="E102" s="90"/>
      <c r="F102" s="90"/>
      <c r="G102" s="90"/>
      <c r="H102" s="307"/>
      <c r="I102" s="91"/>
      <c r="J102" s="92"/>
      <c r="K102" s="92" t="s">
        <v>187</v>
      </c>
      <c r="L102" s="92" t="s">
        <v>263</v>
      </c>
      <c r="M102" s="92" t="e">
        <f>INDEX('[26]PENINGKATAN SALURAN DRAINASE'!$D$4:$D$90,MATCH('KEGIATAN DBMSDA 2022 (2)'!L102,'[26]PENINGKATAN SALURAN DRAINASE'!$D$4:$D$90,0))</f>
        <v>#N/A</v>
      </c>
      <c r="N102" s="92" t="str">
        <f t="shared" si="97"/>
        <v>Revitalisasi Kali Sasak Jarang</v>
      </c>
      <c r="O102" s="93"/>
      <c r="P102" s="93" t="s">
        <v>264</v>
      </c>
      <c r="Q102" s="93"/>
      <c r="R102" s="94" t="s">
        <v>182</v>
      </c>
      <c r="S102" s="94" t="e">
        <f>#REF!&amp;" "&amp;#REF!</f>
        <v>#REF!</v>
      </c>
      <c r="T102" s="95" t="s">
        <v>66</v>
      </c>
      <c r="U102" s="87">
        <v>1500000000</v>
      </c>
      <c r="V102" s="57">
        <f t="shared" si="87"/>
        <v>1000000000</v>
      </c>
      <c r="W102" s="96" t="str">
        <f t="shared" si="83"/>
        <v>LELANG</v>
      </c>
      <c r="X102" s="77" t="s">
        <v>1967</v>
      </c>
      <c r="Y102" s="489" t="s">
        <v>2030</v>
      </c>
      <c r="Z102" s="489" t="s">
        <v>2002</v>
      </c>
      <c r="AA102" s="93"/>
      <c r="AB102" s="93"/>
      <c r="AC102" s="93"/>
      <c r="AD102" s="93"/>
      <c r="AE102" s="93"/>
      <c r="AF102" s="93"/>
      <c r="AG102" s="96"/>
      <c r="AH102" s="96"/>
      <c r="AI102" s="96"/>
      <c r="AJ102" s="313">
        <f t="shared" si="88"/>
        <v>0</v>
      </c>
      <c r="AK102" s="301">
        <v>0</v>
      </c>
      <c r="AL102" s="87">
        <v>-500000000</v>
      </c>
      <c r="AM102" s="96" t="str">
        <f t="shared" si="89"/>
        <v>LELANG</v>
      </c>
      <c r="AN102" s="256" t="s">
        <v>209</v>
      </c>
      <c r="AO102" s="249">
        <v>1</v>
      </c>
      <c r="AP102" s="256"/>
      <c r="AQ102" s="245">
        <f t="shared" si="90"/>
        <v>750000</v>
      </c>
      <c r="AR102" s="250">
        <f>IF(AND(V102&gt;1,V102&lt;=200000000),'[26]Data Base PAKAI (INPUT)'!$E$24,IF(AND(V102&gt;200000000),'[26]Data Base PAKAI (INPUT)'!$M$24))</f>
        <v>6</v>
      </c>
      <c r="AS102" s="250">
        <f>IF(AND(V102&gt;1,V102&lt;=200000000),'[26]Data Base PAKAI (INPUT)'!$F$24,IF(AND(V102&gt;200000000,V102&lt;=1000000000),'[26]Data Base PAKAI (INPUT)'!$V$24,IF(AND(V102&gt;1000000000),'[26]Data Base PAKAI (INPUT)'!$Z$24)))</f>
        <v>2</v>
      </c>
      <c r="AT102" s="250">
        <f t="shared" si="91"/>
        <v>1800000</v>
      </c>
      <c r="AU102" s="250">
        <f>IF(AND(V102&gt;1,V102&lt;=1000000000),'[26]Data Base PAKAI (INPUT)'!$E$25,IF(AND(V102&gt;1000000000,V102&lt;=5000000000),'[26]Data Base PAKAI (INPUT)'!$Y$25,IF(AND(V102&gt;5000000000,V102&lt;=10000000000),'[26]Data Base PAKAI (INPUT)'!$AG$25)))</f>
        <v>3</v>
      </c>
      <c r="AV102" s="250">
        <f>IF(AND(V102&gt;1,V102&lt;=100000000),'[26]Data Base PAKAI (INPUT)'!$F$25,IF(AND(V102&gt;100000000,V102&lt;=200000000),'[26]Data Base PAKAI (INPUT)'!$J$25,IF(AND(V102&gt;200000000,V102&lt;=250000000),'[26]Data Base PAKAI (INPUT)'!$N$25,IF(AND(V102&gt;250000000,V102&lt;=500000000),'[26]Data Base PAKAI (INPUT)'!$R$25,IF(AND(V102&gt;500000000,V102&lt;=1000000000),'[26]Data Base PAKAI (INPUT)'!$V$25,IF(AND(V102&gt;1000000000,V102&lt;=2500000000),'[26]Data Base PAKAI (INPUT)'!$Z$25,IF(AND(V102&gt;2500000000,V102&lt;=5000000000),'[26]Data Base PAKAI (INPUT)'!$AD$25,IF(AND(V102&gt;5000000000,V102&lt;=10000000000),'[26]Data Base PAKAI (INPUT)'!AH886))))))))</f>
        <v>7</v>
      </c>
      <c r="AW102" s="250">
        <f t="shared" si="92"/>
        <v>3150000</v>
      </c>
      <c r="AX102" s="250">
        <f t="shared" si="93"/>
        <v>40000000</v>
      </c>
      <c r="AY102" s="99">
        <f t="shared" si="94"/>
        <v>40000000</v>
      </c>
      <c r="AZ102" s="250"/>
      <c r="BA102" s="245">
        <f t="shared" si="95"/>
        <v>914300000</v>
      </c>
      <c r="BB102" s="235"/>
      <c r="BC102" s="242"/>
      <c r="BD102" s="242"/>
      <c r="BE102" s="242"/>
      <c r="BG102" s="428">
        <f t="shared" si="96"/>
        <v>0</v>
      </c>
      <c r="BH102" s="424"/>
    </row>
    <row r="103" spans="1:60" ht="45.75" thickBot="1" x14ac:dyDescent="0.3">
      <c r="A103" s="90"/>
      <c r="B103" s="90"/>
      <c r="C103" s="90"/>
      <c r="D103" s="90"/>
      <c r="E103" s="90"/>
      <c r="F103" s="90"/>
      <c r="G103" s="90"/>
      <c r="H103" s="307"/>
      <c r="I103" s="91"/>
      <c r="J103" s="92"/>
      <c r="K103" s="92" t="s">
        <v>187</v>
      </c>
      <c r="L103" s="92" t="s">
        <v>265</v>
      </c>
      <c r="M103" s="92" t="e">
        <f>INDEX('[26]PENINGKATAN SALURAN DRAINASE'!$D$4:$D$90,MATCH('KEGIATAN DBMSDA 2022 (2)'!L103,'[26]PENINGKATAN SALURAN DRAINASE'!$D$4:$D$90,0))</f>
        <v>#N/A</v>
      </c>
      <c r="N103" s="92" t="str">
        <f t="shared" si="97"/>
        <v>Revitalisasi kalibaru</v>
      </c>
      <c r="O103" s="93"/>
      <c r="P103" s="93" t="s">
        <v>160</v>
      </c>
      <c r="Q103" s="93"/>
      <c r="R103" s="94" t="s">
        <v>182</v>
      </c>
      <c r="S103" s="94" t="e">
        <f>#REF!&amp;" "&amp;#REF!</f>
        <v>#REF!</v>
      </c>
      <c r="T103" s="95" t="s">
        <v>66</v>
      </c>
      <c r="U103" s="87">
        <v>1500000000</v>
      </c>
      <c r="V103" s="57">
        <f t="shared" si="87"/>
        <v>1000000000</v>
      </c>
      <c r="W103" s="96" t="str">
        <f t="shared" si="83"/>
        <v>LELANG</v>
      </c>
      <c r="X103" s="77" t="s">
        <v>1967</v>
      </c>
      <c r="Y103" s="489" t="s">
        <v>2030</v>
      </c>
      <c r="Z103" s="489" t="s">
        <v>2002</v>
      </c>
      <c r="AA103" s="93"/>
      <c r="AB103" s="93"/>
      <c r="AC103" s="93"/>
      <c r="AD103" s="93"/>
      <c r="AE103" s="93"/>
      <c r="AF103" s="93"/>
      <c r="AG103" s="96"/>
      <c r="AH103" s="96"/>
      <c r="AI103" s="96"/>
      <c r="AJ103" s="313">
        <f t="shared" si="88"/>
        <v>0</v>
      </c>
      <c r="AK103" s="301">
        <v>0</v>
      </c>
      <c r="AL103" s="87">
        <v>-500000000</v>
      </c>
      <c r="AM103" s="96" t="str">
        <f t="shared" si="89"/>
        <v>LELANG</v>
      </c>
      <c r="AN103" s="256" t="s">
        <v>209</v>
      </c>
      <c r="AO103" s="249">
        <v>1</v>
      </c>
      <c r="AP103" s="256"/>
      <c r="AQ103" s="245">
        <f t="shared" si="90"/>
        <v>750000</v>
      </c>
      <c r="AR103" s="250">
        <f>IF(AND(V103&gt;1,V103&lt;=200000000),'[26]Data Base PAKAI (INPUT)'!$E$24,IF(AND(V103&gt;200000000),'[26]Data Base PAKAI (INPUT)'!$M$24))</f>
        <v>6</v>
      </c>
      <c r="AS103" s="250">
        <f>IF(AND(V103&gt;1,V103&lt;=200000000),'[26]Data Base PAKAI (INPUT)'!$F$24,IF(AND(V103&gt;200000000,V103&lt;=1000000000),'[26]Data Base PAKAI (INPUT)'!$V$24,IF(AND(V103&gt;1000000000),'[26]Data Base PAKAI (INPUT)'!$Z$24)))</f>
        <v>2</v>
      </c>
      <c r="AT103" s="250">
        <f t="shared" si="91"/>
        <v>1800000</v>
      </c>
      <c r="AU103" s="250">
        <f>IF(AND(V103&gt;1,V103&lt;=1000000000),'[26]Data Base PAKAI (INPUT)'!$E$25,IF(AND(V103&gt;1000000000,V103&lt;=5000000000),'[26]Data Base PAKAI (INPUT)'!$Y$25,IF(AND(V103&gt;5000000000,V103&lt;=10000000000),'[26]Data Base PAKAI (INPUT)'!$AG$25)))</f>
        <v>3</v>
      </c>
      <c r="AV103" s="250">
        <f>IF(AND(V103&gt;1,V103&lt;=100000000),'[26]Data Base PAKAI (INPUT)'!$F$25,IF(AND(V103&gt;100000000,V103&lt;=200000000),'[26]Data Base PAKAI (INPUT)'!$J$25,IF(AND(V103&gt;200000000,V103&lt;=250000000),'[26]Data Base PAKAI (INPUT)'!$N$25,IF(AND(V103&gt;250000000,V103&lt;=500000000),'[26]Data Base PAKAI (INPUT)'!$R$25,IF(AND(V103&gt;500000000,V103&lt;=1000000000),'[26]Data Base PAKAI (INPUT)'!$V$25,IF(AND(V103&gt;1000000000,V103&lt;=2500000000),'[26]Data Base PAKAI (INPUT)'!$Z$25,IF(AND(V103&gt;2500000000,V103&lt;=5000000000),'[26]Data Base PAKAI (INPUT)'!$AD$25,IF(AND(V103&gt;5000000000,V103&lt;=10000000000),'[26]Data Base PAKAI (INPUT)'!AH887))))))))</f>
        <v>7</v>
      </c>
      <c r="AW103" s="250">
        <f t="shared" si="92"/>
        <v>3150000</v>
      </c>
      <c r="AX103" s="250">
        <f t="shared" si="93"/>
        <v>40000000</v>
      </c>
      <c r="AY103" s="99">
        <f t="shared" si="94"/>
        <v>40000000</v>
      </c>
      <c r="AZ103" s="250"/>
      <c r="BA103" s="245">
        <f t="shared" si="95"/>
        <v>914300000</v>
      </c>
      <c r="BB103" s="235"/>
      <c r="BC103" s="242"/>
      <c r="BD103" s="242"/>
      <c r="BE103" s="242"/>
      <c r="BG103" s="428">
        <f t="shared" si="96"/>
        <v>0</v>
      </c>
      <c r="BH103" s="424"/>
    </row>
    <row r="104" spans="1:60" ht="45.75" thickBot="1" x14ac:dyDescent="0.3">
      <c r="A104" s="90"/>
      <c r="B104" s="90"/>
      <c r="C104" s="90"/>
      <c r="D104" s="90"/>
      <c r="E104" s="90"/>
      <c r="F104" s="90"/>
      <c r="G104" s="90"/>
      <c r="H104" s="307"/>
      <c r="I104" s="91"/>
      <c r="J104" s="92"/>
      <c r="K104" s="92" t="s">
        <v>187</v>
      </c>
      <c r="L104" s="92" t="s">
        <v>266</v>
      </c>
      <c r="M104" s="92" t="e">
        <f>INDEX('[26]PENINGKATAN SALURAN DRAINASE'!$D$4:$D$90,MATCH('KEGIATAN DBMSDA 2022 (2)'!L104,'[26]PENINGKATAN SALURAN DRAINASE'!$D$4:$D$90,0))</f>
        <v>#N/A</v>
      </c>
      <c r="N104" s="92" t="str">
        <f t="shared" si="97"/>
        <v>Revitalisasi Kali Pinggir</v>
      </c>
      <c r="O104" s="93"/>
      <c r="P104" s="93" t="s">
        <v>160</v>
      </c>
      <c r="Q104" s="93"/>
      <c r="R104" s="94" t="s">
        <v>182</v>
      </c>
      <c r="S104" s="94" t="e">
        <f>#REF!&amp;" "&amp;#REF!</f>
        <v>#REF!</v>
      </c>
      <c r="T104" s="95" t="s">
        <v>66</v>
      </c>
      <c r="U104" s="87">
        <v>1500000000</v>
      </c>
      <c r="V104" s="57">
        <f t="shared" si="87"/>
        <v>1000000000</v>
      </c>
      <c r="W104" s="96" t="str">
        <f t="shared" si="83"/>
        <v>LELANG</v>
      </c>
      <c r="X104" s="77" t="s">
        <v>1967</v>
      </c>
      <c r="Y104" s="489" t="s">
        <v>2030</v>
      </c>
      <c r="Z104" s="489" t="s">
        <v>2002</v>
      </c>
      <c r="AA104" s="93"/>
      <c r="AB104" s="93"/>
      <c r="AC104" s="93"/>
      <c r="AD104" s="93"/>
      <c r="AE104" s="93"/>
      <c r="AF104" s="93"/>
      <c r="AG104" s="96"/>
      <c r="AH104" s="96"/>
      <c r="AI104" s="96"/>
      <c r="AJ104" s="313">
        <f t="shared" si="88"/>
        <v>0</v>
      </c>
      <c r="AK104" s="301">
        <v>0</v>
      </c>
      <c r="AL104" s="87">
        <v>-500000000</v>
      </c>
      <c r="AM104" s="96" t="str">
        <f t="shared" si="89"/>
        <v>LELANG</v>
      </c>
      <c r="AN104" s="256" t="s">
        <v>209</v>
      </c>
      <c r="AO104" s="249">
        <v>1</v>
      </c>
      <c r="AP104" s="256"/>
      <c r="AQ104" s="245">
        <f t="shared" si="90"/>
        <v>750000</v>
      </c>
      <c r="AR104" s="250">
        <f>IF(AND(V104&gt;1,V104&lt;=200000000),'[26]Data Base PAKAI (INPUT)'!$E$24,IF(AND(V104&gt;200000000),'[26]Data Base PAKAI (INPUT)'!$M$24))</f>
        <v>6</v>
      </c>
      <c r="AS104" s="250">
        <f>IF(AND(V104&gt;1,V104&lt;=200000000),'[26]Data Base PAKAI (INPUT)'!$F$24,IF(AND(V104&gt;200000000,V104&lt;=1000000000),'[26]Data Base PAKAI (INPUT)'!$V$24,IF(AND(V104&gt;1000000000),'[26]Data Base PAKAI (INPUT)'!$Z$24)))</f>
        <v>2</v>
      </c>
      <c r="AT104" s="250">
        <f t="shared" si="91"/>
        <v>1800000</v>
      </c>
      <c r="AU104" s="250">
        <f>IF(AND(V104&gt;1,V104&lt;=1000000000),'[26]Data Base PAKAI (INPUT)'!$E$25,IF(AND(V104&gt;1000000000,V104&lt;=5000000000),'[26]Data Base PAKAI (INPUT)'!$Y$25,IF(AND(V104&gt;5000000000,V104&lt;=10000000000),'[26]Data Base PAKAI (INPUT)'!$AG$25)))</f>
        <v>3</v>
      </c>
      <c r="AV104" s="250">
        <f>IF(AND(V104&gt;1,V104&lt;=100000000),'[26]Data Base PAKAI (INPUT)'!$F$25,IF(AND(V104&gt;100000000,V104&lt;=200000000),'[26]Data Base PAKAI (INPUT)'!$J$25,IF(AND(V104&gt;200000000,V104&lt;=250000000),'[26]Data Base PAKAI (INPUT)'!$N$25,IF(AND(V104&gt;250000000,V104&lt;=500000000),'[26]Data Base PAKAI (INPUT)'!$R$25,IF(AND(V104&gt;500000000,V104&lt;=1000000000),'[26]Data Base PAKAI (INPUT)'!$V$25,IF(AND(V104&gt;1000000000,V104&lt;=2500000000),'[26]Data Base PAKAI (INPUT)'!$Z$25,IF(AND(V104&gt;2500000000,V104&lt;=5000000000),'[26]Data Base PAKAI (INPUT)'!$AD$25,IF(AND(V104&gt;5000000000,V104&lt;=10000000000),'[26]Data Base PAKAI (INPUT)'!AH888))))))))</f>
        <v>7</v>
      </c>
      <c r="AW104" s="250">
        <f t="shared" si="92"/>
        <v>3150000</v>
      </c>
      <c r="AX104" s="250">
        <f t="shared" si="93"/>
        <v>40000000</v>
      </c>
      <c r="AY104" s="99">
        <f t="shared" si="94"/>
        <v>40000000</v>
      </c>
      <c r="AZ104" s="250"/>
      <c r="BA104" s="245">
        <f t="shared" si="95"/>
        <v>914300000</v>
      </c>
      <c r="BB104" s="235"/>
      <c r="BC104" s="242"/>
      <c r="BD104" s="242"/>
      <c r="BE104" s="242"/>
      <c r="BG104" s="428">
        <f t="shared" si="96"/>
        <v>0</v>
      </c>
      <c r="BH104" s="424"/>
    </row>
    <row r="105" spans="1:60" ht="45.75" thickBot="1" x14ac:dyDescent="0.3">
      <c r="A105" s="90"/>
      <c r="B105" s="90"/>
      <c r="C105" s="90"/>
      <c r="D105" s="90"/>
      <c r="E105" s="90"/>
      <c r="F105" s="90"/>
      <c r="G105" s="90"/>
      <c r="H105" s="307"/>
      <c r="I105" s="91"/>
      <c r="J105" s="92"/>
      <c r="K105" s="92" t="s">
        <v>187</v>
      </c>
      <c r="L105" s="92" t="s">
        <v>267</v>
      </c>
      <c r="M105" s="92" t="e">
        <f>INDEX('[26]PENINGKATAN SALURAN DRAINASE'!$D$4:$D$90,MATCH('KEGIATAN DBMSDA 2022 (2)'!L105,'[26]PENINGKATAN SALURAN DRAINASE'!$D$4:$D$90,0))</f>
        <v>#N/A</v>
      </c>
      <c r="N105" s="92" t="str">
        <f t="shared" si="97"/>
        <v>Penanganan DAS Kali Cakung</v>
      </c>
      <c r="O105" s="93"/>
      <c r="P105" s="93" t="s">
        <v>124</v>
      </c>
      <c r="Q105" s="93"/>
      <c r="R105" s="94" t="s">
        <v>182</v>
      </c>
      <c r="S105" s="94" t="e">
        <f>#REF!&amp;" "&amp;#REF!</f>
        <v>#REF!</v>
      </c>
      <c r="T105" s="95" t="s">
        <v>66</v>
      </c>
      <c r="U105" s="87">
        <v>5000000000</v>
      </c>
      <c r="V105" s="57">
        <f t="shared" si="87"/>
        <v>2000000000</v>
      </c>
      <c r="W105" s="96" t="str">
        <f t="shared" si="83"/>
        <v>LELANG</v>
      </c>
      <c r="X105" s="77" t="s">
        <v>1967</v>
      </c>
      <c r="Y105" s="489" t="s">
        <v>2030</v>
      </c>
      <c r="Z105" s="489" t="s">
        <v>2001</v>
      </c>
      <c r="AA105" s="93"/>
      <c r="AB105" s="93"/>
      <c r="AC105" s="93"/>
      <c r="AD105" s="93"/>
      <c r="AE105" s="93"/>
      <c r="AF105" s="93"/>
      <c r="AG105" s="96"/>
      <c r="AH105" s="96"/>
      <c r="AI105" s="96"/>
      <c r="AJ105" s="313">
        <f t="shared" si="88"/>
        <v>0</v>
      </c>
      <c r="AK105" s="301">
        <v>0</v>
      </c>
      <c r="AL105" s="87">
        <v>-3000000000</v>
      </c>
      <c r="AM105" s="96" t="str">
        <f t="shared" si="89"/>
        <v>LELANG</v>
      </c>
      <c r="AN105" s="256" t="s">
        <v>268</v>
      </c>
      <c r="AO105" s="249">
        <v>1</v>
      </c>
      <c r="AP105" s="256"/>
      <c r="AQ105" s="245">
        <f t="shared" si="90"/>
        <v>750000</v>
      </c>
      <c r="AR105" s="250">
        <f>IF(AND(V105&gt;1,V105&lt;=200000000),'[26]Data Base PAKAI (INPUT)'!$E$24,IF(AND(V105&gt;200000000),'[26]Data Base PAKAI (INPUT)'!$M$24))</f>
        <v>6</v>
      </c>
      <c r="AS105" s="250">
        <f>IF(AND(V105&gt;1,V105&lt;=200000000),'[26]Data Base PAKAI (INPUT)'!$F$24,IF(AND(V105&gt;200000000,V105&lt;=1000000000),'[26]Data Base PAKAI (INPUT)'!$V$24,IF(AND(V105&gt;1000000000),'[26]Data Base PAKAI (INPUT)'!$Z$24)))</f>
        <v>3</v>
      </c>
      <c r="AT105" s="250">
        <f t="shared" si="91"/>
        <v>2700000</v>
      </c>
      <c r="AU105" s="250">
        <f>IF(AND(V105&gt;1,V105&lt;=1000000000),'[26]Data Base PAKAI (INPUT)'!$E$25,IF(AND(V105&gt;1000000000,V105&lt;=5000000000),'[26]Data Base PAKAI (INPUT)'!$Y$25,IF(AND(V105&gt;5000000000,V105&lt;=10000000000),'[26]Data Base PAKAI (INPUT)'!$AG$25)))</f>
        <v>4</v>
      </c>
      <c r="AV105" s="250">
        <f>IF(AND(V105&gt;1,V105&lt;=100000000),'[26]Data Base PAKAI (INPUT)'!$F$25,IF(AND(V105&gt;100000000,V105&lt;=200000000),'[26]Data Base PAKAI (INPUT)'!$J$25,IF(AND(V105&gt;200000000,V105&lt;=250000000),'[26]Data Base PAKAI (INPUT)'!$N$25,IF(AND(V105&gt;250000000,V105&lt;=500000000),'[26]Data Base PAKAI (INPUT)'!$R$25,IF(AND(V105&gt;500000000,V105&lt;=1000000000),'[26]Data Base PAKAI (INPUT)'!$V$25,IF(AND(V105&gt;1000000000,V105&lt;=2500000000),'[26]Data Base PAKAI (INPUT)'!$Z$25,IF(AND(V105&gt;2500000000,V105&lt;=5000000000),'[26]Data Base PAKAI (INPUT)'!$AD$25,IF(AND(V105&gt;5000000000,V105&lt;=10000000000),'[26]Data Base PAKAI (INPUT)'!AH889))))))))</f>
        <v>8</v>
      </c>
      <c r="AW105" s="250">
        <f t="shared" si="92"/>
        <v>4800000</v>
      </c>
      <c r="AX105" s="250">
        <f t="shared" si="93"/>
        <v>80000000</v>
      </c>
      <c r="AY105" s="99">
        <f t="shared" si="94"/>
        <v>80000000</v>
      </c>
      <c r="AZ105" s="250"/>
      <c r="BA105" s="245">
        <f t="shared" si="95"/>
        <v>1831750000</v>
      </c>
      <c r="BB105" s="235"/>
      <c r="BC105" s="242"/>
      <c r="BD105" s="242"/>
      <c r="BE105" s="242"/>
      <c r="BG105" s="428">
        <f t="shared" si="96"/>
        <v>0</v>
      </c>
      <c r="BH105" s="424"/>
    </row>
    <row r="106" spans="1:60" ht="45.75" thickBot="1" x14ac:dyDescent="0.3">
      <c r="A106" s="90"/>
      <c r="B106" s="90"/>
      <c r="C106" s="90"/>
      <c r="D106" s="90"/>
      <c r="E106" s="90"/>
      <c r="F106" s="90"/>
      <c r="G106" s="90"/>
      <c r="H106" s="307"/>
      <c r="I106" s="91"/>
      <c r="J106" s="92"/>
      <c r="K106" s="92" t="s">
        <v>187</v>
      </c>
      <c r="L106" s="92" t="s">
        <v>269</v>
      </c>
      <c r="M106" s="92" t="e">
        <f>INDEX('[26]PENINGKATAN SALURAN DRAINASE'!$D$4:$D$90,MATCH('KEGIATAN DBMSDA 2022 (2)'!L106,'[26]PENINGKATAN SALURAN DRAINASE'!$D$4:$D$90,0))</f>
        <v>#N/A</v>
      </c>
      <c r="N106" s="92" t="s">
        <v>270</v>
      </c>
      <c r="O106" s="92"/>
      <c r="P106" s="93" t="s">
        <v>171</v>
      </c>
      <c r="Q106" s="93"/>
      <c r="R106" s="94" t="s">
        <v>271</v>
      </c>
      <c r="S106" s="94" t="e">
        <f>#REF!&amp;" "&amp;#REF!</f>
        <v>#REF!</v>
      </c>
      <c r="T106" s="95" t="s">
        <v>66</v>
      </c>
      <c r="U106" s="87"/>
      <c r="V106" s="57">
        <f t="shared" ref="V106:V147" si="98">AL106+U106</f>
        <v>200000000</v>
      </c>
      <c r="W106" s="96" t="str">
        <f t="shared" si="83"/>
        <v>PL</v>
      </c>
      <c r="X106" s="77" t="s">
        <v>1967</v>
      </c>
      <c r="Y106" s="489" t="s">
        <v>2030</v>
      </c>
      <c r="Z106" s="489" t="s">
        <v>2004</v>
      </c>
      <c r="AA106" s="93"/>
      <c r="AB106" s="93"/>
      <c r="AC106" s="93"/>
      <c r="AD106" s="93"/>
      <c r="AE106" s="93"/>
      <c r="AF106" s="93"/>
      <c r="AG106" s="96"/>
      <c r="AH106" s="96"/>
      <c r="AI106" s="96"/>
      <c r="AJ106" s="313">
        <f t="shared" si="88"/>
        <v>0</v>
      </c>
      <c r="AK106" s="301">
        <v>0</v>
      </c>
      <c r="AL106" s="87">
        <v>200000000</v>
      </c>
      <c r="AM106" s="96" t="str">
        <f t="shared" si="89"/>
        <v>PL</v>
      </c>
      <c r="AN106" s="249" t="s">
        <v>139</v>
      </c>
      <c r="AO106" s="249">
        <v>1</v>
      </c>
      <c r="AP106" s="249"/>
      <c r="AQ106" s="245">
        <f t="shared" si="90"/>
        <v>350000</v>
      </c>
      <c r="AR106" s="250">
        <f>IF(AND(V106&gt;1,V106&lt;=200000000),'[26]Data Base PAKAI (INPUT)'!$E$24,IF(AND(V106&gt;200000000),'[26]Data Base PAKAI (INPUT)'!$M$24))</f>
        <v>4</v>
      </c>
      <c r="AS106" s="250">
        <f>IF(AND(V106&gt;1,V106&lt;=200000000),'[26]Data Base PAKAI (INPUT)'!$F$24,IF(AND(V106&gt;200000000,V106&lt;=1000000000),'[26]Data Base PAKAI (INPUT)'!$V$24,IF(AND(V106&gt;1000000000),'[26]Data Base PAKAI (INPUT)'!$Z$24)))</f>
        <v>1</v>
      </c>
      <c r="AT106" s="250">
        <f t="shared" si="91"/>
        <v>600000</v>
      </c>
      <c r="AU106" s="250">
        <f>IF(AND(V106&gt;1,V106&lt;=1000000000),'[26]Data Base PAKAI (INPUT)'!$E$25,IF(AND(V106&gt;1000000000,V106&lt;=5000000000),'[26]Data Base PAKAI (INPUT)'!$Y$25,IF(AND(V106&gt;5000000000,V106&lt;=10000000000),'[26]Data Base PAKAI (INPUT)'!$AG$25)))</f>
        <v>3</v>
      </c>
      <c r="AV106" s="250">
        <f>IF(AND(V106&gt;1,V106&lt;=100000000),'[26]Data Base PAKAI (INPUT)'!$F$25,IF(AND(V106&gt;100000000,V106&lt;=200000000),'[26]Data Base PAKAI (INPUT)'!$J$25,IF(AND(V106&gt;200000000,V106&lt;=250000000),'[26]Data Base PAKAI (INPUT)'!$N$25,IF(AND(V106&gt;250000000,V106&lt;=500000000),'[26]Data Base PAKAI (INPUT)'!$R$25,IF(AND(V106&gt;500000000,V106&lt;=1000000000),'[26]Data Base PAKAI (INPUT)'!$V$25,IF(AND(V106&gt;1000000000,V106&lt;=2500000000),'[26]Data Base PAKAI (INPUT)'!$Z$25,IF(AND(V106&gt;2500000000,V106&lt;=5000000000),'[26]Data Base PAKAI (INPUT)'!$AD$25,IF(AND(V106&gt;5000000000,V106&lt;=10000000000),'[26]Data Base PAKAI (INPUT)'!AH961))))))))</f>
        <v>4</v>
      </c>
      <c r="AW106" s="250">
        <f t="shared" si="92"/>
        <v>1800000</v>
      </c>
      <c r="AX106" s="250">
        <f t="shared" si="93"/>
        <v>8000000</v>
      </c>
      <c r="AY106" s="99">
        <f t="shared" si="94"/>
        <v>8000000</v>
      </c>
      <c r="AZ106" s="250"/>
      <c r="BA106" s="245">
        <f t="shared" si="95"/>
        <v>181250000</v>
      </c>
      <c r="BB106" s="235"/>
      <c r="BC106" s="242"/>
      <c r="BD106" s="242"/>
      <c r="BE106" s="242"/>
      <c r="BG106" s="428">
        <f t="shared" si="96"/>
        <v>0</v>
      </c>
      <c r="BH106" s="424"/>
    </row>
    <row r="107" spans="1:60" ht="45.75" thickBot="1" x14ac:dyDescent="0.3">
      <c r="A107" s="90"/>
      <c r="B107" s="90"/>
      <c r="C107" s="90"/>
      <c r="D107" s="90"/>
      <c r="E107" s="90"/>
      <c r="F107" s="90"/>
      <c r="G107" s="90"/>
      <c r="H107" s="307"/>
      <c r="I107" s="91"/>
      <c r="J107" s="92"/>
      <c r="K107" s="92" t="s">
        <v>187</v>
      </c>
      <c r="L107" s="92" t="s">
        <v>272</v>
      </c>
      <c r="M107" s="92" t="e">
        <f>INDEX('[26]PENINGKATAN SALURAN DRAINASE'!$D$4:$D$90,MATCH('KEGIATAN DBMSDA 2022 (2)'!L107,'[26]PENINGKATAN SALURAN DRAINASE'!$D$4:$D$90,0))</f>
        <v>#N/A</v>
      </c>
      <c r="N107" s="92" t="s">
        <v>273</v>
      </c>
      <c r="O107" s="92"/>
      <c r="P107" s="93" t="s">
        <v>1841</v>
      </c>
      <c r="Q107" s="93"/>
      <c r="R107" s="94" t="s">
        <v>271</v>
      </c>
      <c r="S107" s="94" t="e">
        <f>#REF!&amp;" "&amp;#REF!</f>
        <v>#REF!</v>
      </c>
      <c r="T107" s="95" t="s">
        <v>66</v>
      </c>
      <c r="U107" s="87"/>
      <c r="V107" s="57">
        <f t="shared" si="98"/>
        <v>200000000</v>
      </c>
      <c r="W107" s="96" t="str">
        <f t="shared" si="83"/>
        <v>PL</v>
      </c>
      <c r="X107" s="77" t="s">
        <v>1967</v>
      </c>
      <c r="Y107" s="489" t="s">
        <v>2030</v>
      </c>
      <c r="Z107" s="489" t="s">
        <v>2014</v>
      </c>
      <c r="AA107" s="93"/>
      <c r="AB107" s="93"/>
      <c r="AC107" s="93"/>
      <c r="AD107" s="93"/>
      <c r="AE107" s="93"/>
      <c r="AF107" s="93"/>
      <c r="AG107" s="96"/>
      <c r="AH107" s="96"/>
      <c r="AI107" s="96"/>
      <c r="AJ107" s="313">
        <f t="shared" si="88"/>
        <v>0</v>
      </c>
      <c r="AK107" s="301">
        <v>0</v>
      </c>
      <c r="AL107" s="87">
        <v>200000000</v>
      </c>
      <c r="AM107" s="96" t="str">
        <f t="shared" si="89"/>
        <v>PL</v>
      </c>
      <c r="AN107" s="249" t="s">
        <v>139</v>
      </c>
      <c r="AO107" s="249">
        <v>1</v>
      </c>
      <c r="AP107" s="249"/>
      <c r="AQ107" s="245">
        <f t="shared" si="90"/>
        <v>350000</v>
      </c>
      <c r="AR107" s="250">
        <f>IF(AND(V107&gt;1,V107&lt;=200000000),'[26]Data Base PAKAI (INPUT)'!$E$24,IF(AND(V107&gt;200000000),'[26]Data Base PAKAI (INPUT)'!$M$24))</f>
        <v>4</v>
      </c>
      <c r="AS107" s="250">
        <f>IF(AND(V107&gt;1,V107&lt;=200000000),'[26]Data Base PAKAI (INPUT)'!$F$24,IF(AND(V107&gt;200000000,V107&lt;=1000000000),'[26]Data Base PAKAI (INPUT)'!$V$24,IF(AND(V107&gt;1000000000),'[26]Data Base PAKAI (INPUT)'!$Z$24)))</f>
        <v>1</v>
      </c>
      <c r="AT107" s="250">
        <f t="shared" si="91"/>
        <v>600000</v>
      </c>
      <c r="AU107" s="250">
        <f>IF(AND(V107&gt;1,V107&lt;=1000000000),'[26]Data Base PAKAI (INPUT)'!$E$25,IF(AND(V107&gt;1000000000,V107&lt;=5000000000),'[26]Data Base PAKAI (INPUT)'!$Y$25,IF(AND(V107&gt;5000000000,V107&lt;=10000000000),'[26]Data Base PAKAI (INPUT)'!$AG$25)))</f>
        <v>3</v>
      </c>
      <c r="AV107" s="250">
        <f>IF(AND(V107&gt;1,V107&lt;=100000000),'[26]Data Base PAKAI (INPUT)'!$F$25,IF(AND(V107&gt;100000000,V107&lt;=200000000),'[26]Data Base PAKAI (INPUT)'!$J$25,IF(AND(V107&gt;200000000,V107&lt;=250000000),'[26]Data Base PAKAI (INPUT)'!$N$25,IF(AND(V107&gt;250000000,V107&lt;=500000000),'[26]Data Base PAKAI (INPUT)'!$R$25,IF(AND(V107&gt;500000000,V107&lt;=1000000000),'[26]Data Base PAKAI (INPUT)'!$V$25,IF(AND(V107&gt;1000000000,V107&lt;=2500000000),'[26]Data Base PAKAI (INPUT)'!$Z$25,IF(AND(V107&gt;2500000000,V107&lt;=5000000000),'[26]Data Base PAKAI (INPUT)'!$AD$25,IF(AND(V107&gt;5000000000,V107&lt;=10000000000),'[26]Data Base PAKAI (INPUT)'!AH962))))))))</f>
        <v>4</v>
      </c>
      <c r="AW107" s="250">
        <f t="shared" si="92"/>
        <v>1800000</v>
      </c>
      <c r="AX107" s="250">
        <f t="shared" si="93"/>
        <v>8000000</v>
      </c>
      <c r="AY107" s="99">
        <f t="shared" si="94"/>
        <v>8000000</v>
      </c>
      <c r="AZ107" s="250"/>
      <c r="BA107" s="245">
        <f t="shared" si="95"/>
        <v>181250000</v>
      </c>
      <c r="BB107" s="235"/>
      <c r="BC107" s="242"/>
      <c r="BD107" s="242"/>
      <c r="BE107" s="242"/>
      <c r="BG107" s="428">
        <f t="shared" si="96"/>
        <v>0</v>
      </c>
      <c r="BH107" s="424"/>
    </row>
    <row r="108" spans="1:60" ht="45.75" thickBot="1" x14ac:dyDescent="0.3">
      <c r="A108" s="90"/>
      <c r="B108" s="90"/>
      <c r="C108" s="90"/>
      <c r="D108" s="90"/>
      <c r="E108" s="90"/>
      <c r="F108" s="90"/>
      <c r="G108" s="90"/>
      <c r="H108" s="307"/>
      <c r="I108" s="91"/>
      <c r="J108" s="92"/>
      <c r="K108" s="92" t="s">
        <v>187</v>
      </c>
      <c r="L108" s="92" t="s">
        <v>275</v>
      </c>
      <c r="M108" s="92" t="e">
        <f>INDEX('[26]PENINGKATAN SALURAN DRAINASE'!$D$4:$D$90,MATCH('KEGIATAN DBMSDA 2022 (2)'!L108,'[26]PENINGKATAN SALURAN DRAINASE'!$D$4:$D$90,0))</f>
        <v>#N/A</v>
      </c>
      <c r="N108" s="92" t="s">
        <v>276</v>
      </c>
      <c r="O108" s="92"/>
      <c r="P108" s="93" t="s">
        <v>1841</v>
      </c>
      <c r="Q108" s="93"/>
      <c r="R108" s="94" t="s">
        <v>277</v>
      </c>
      <c r="S108" s="94" t="e">
        <f>#REF!&amp;" "&amp;#REF!</f>
        <v>#REF!</v>
      </c>
      <c r="T108" s="95" t="s">
        <v>66</v>
      </c>
      <c r="U108" s="87"/>
      <c r="V108" s="57">
        <f t="shared" si="98"/>
        <v>200000000</v>
      </c>
      <c r="W108" s="96" t="str">
        <f t="shared" si="83"/>
        <v>PL</v>
      </c>
      <c r="X108" s="77" t="s">
        <v>1967</v>
      </c>
      <c r="Y108" s="489" t="s">
        <v>2030</v>
      </c>
      <c r="Z108" s="489" t="s">
        <v>2014</v>
      </c>
      <c r="AA108" s="93"/>
      <c r="AB108" s="93"/>
      <c r="AC108" s="93"/>
      <c r="AD108" s="93"/>
      <c r="AE108" s="93"/>
      <c r="AF108" s="93"/>
      <c r="AG108" s="96"/>
      <c r="AH108" s="96"/>
      <c r="AI108" s="96"/>
      <c r="AJ108" s="313">
        <f t="shared" si="88"/>
        <v>0</v>
      </c>
      <c r="AK108" s="301">
        <v>0</v>
      </c>
      <c r="AL108" s="87">
        <v>200000000</v>
      </c>
      <c r="AM108" s="96" t="str">
        <f t="shared" si="89"/>
        <v>PL</v>
      </c>
      <c r="AN108" s="249" t="s">
        <v>139</v>
      </c>
      <c r="AO108" s="249">
        <v>1</v>
      </c>
      <c r="AP108" s="249"/>
      <c r="AQ108" s="245">
        <f t="shared" si="90"/>
        <v>350000</v>
      </c>
      <c r="AR108" s="250">
        <f>IF(AND(V108&gt;1,V108&lt;=200000000),'[26]Data Base PAKAI (INPUT)'!$E$24,IF(AND(V108&gt;200000000),'[26]Data Base PAKAI (INPUT)'!$M$24))</f>
        <v>4</v>
      </c>
      <c r="AS108" s="250">
        <f>IF(AND(V108&gt;1,V108&lt;=200000000),'[26]Data Base PAKAI (INPUT)'!$F$24,IF(AND(V108&gt;200000000,V108&lt;=1000000000),'[26]Data Base PAKAI (INPUT)'!$V$24,IF(AND(V108&gt;1000000000),'[26]Data Base PAKAI (INPUT)'!$Z$24)))</f>
        <v>1</v>
      </c>
      <c r="AT108" s="250">
        <f t="shared" si="91"/>
        <v>600000</v>
      </c>
      <c r="AU108" s="250">
        <f>IF(AND(V108&gt;1,V108&lt;=1000000000),'[26]Data Base PAKAI (INPUT)'!$E$25,IF(AND(V108&gt;1000000000,V108&lt;=5000000000),'[26]Data Base PAKAI (INPUT)'!$Y$25,IF(AND(V108&gt;5000000000,V108&lt;=10000000000),'[26]Data Base PAKAI (INPUT)'!$AG$25)))</f>
        <v>3</v>
      </c>
      <c r="AV108" s="250">
        <f>IF(AND(V108&gt;1,V108&lt;=100000000),'[26]Data Base PAKAI (INPUT)'!$F$25,IF(AND(V108&gt;100000000,V108&lt;=200000000),'[26]Data Base PAKAI (INPUT)'!$J$25,IF(AND(V108&gt;200000000,V108&lt;=250000000),'[26]Data Base PAKAI (INPUT)'!$N$25,IF(AND(V108&gt;250000000,V108&lt;=500000000),'[26]Data Base PAKAI (INPUT)'!$R$25,IF(AND(V108&gt;500000000,V108&lt;=1000000000),'[26]Data Base PAKAI (INPUT)'!$V$25,IF(AND(V108&gt;1000000000,V108&lt;=2500000000),'[26]Data Base PAKAI (INPUT)'!$Z$25,IF(AND(V108&gt;2500000000,V108&lt;=5000000000),'[26]Data Base PAKAI (INPUT)'!$AD$25,IF(AND(V108&gt;5000000000,V108&lt;=10000000000),'[26]Data Base PAKAI (INPUT)'!AH963))))))))</f>
        <v>4</v>
      </c>
      <c r="AW108" s="250">
        <f t="shared" si="92"/>
        <v>1800000</v>
      </c>
      <c r="AX108" s="250">
        <f t="shared" si="93"/>
        <v>8000000</v>
      </c>
      <c r="AY108" s="99">
        <f t="shared" si="94"/>
        <v>8000000</v>
      </c>
      <c r="AZ108" s="250"/>
      <c r="BA108" s="245">
        <f t="shared" si="95"/>
        <v>181250000</v>
      </c>
      <c r="BB108" s="235"/>
      <c r="BC108" s="242"/>
      <c r="BD108" s="242"/>
      <c r="BE108" s="242"/>
      <c r="BG108" s="428">
        <f t="shared" si="96"/>
        <v>0</v>
      </c>
      <c r="BH108" s="424"/>
    </row>
    <row r="109" spans="1:60" ht="45.75" thickBot="1" x14ac:dyDescent="0.3">
      <c r="A109" s="90"/>
      <c r="B109" s="90"/>
      <c r="C109" s="90"/>
      <c r="D109" s="90"/>
      <c r="E109" s="90"/>
      <c r="F109" s="90"/>
      <c r="G109" s="90"/>
      <c r="H109" s="307"/>
      <c r="I109" s="91"/>
      <c r="J109" s="92"/>
      <c r="K109" s="92" t="s">
        <v>187</v>
      </c>
      <c r="L109" s="92" t="s">
        <v>278</v>
      </c>
      <c r="M109" s="92" t="e">
        <f>INDEX('[26]PENINGKATAN SALURAN DRAINASE'!$D$4:$D$90,MATCH('KEGIATAN DBMSDA 2022 (2)'!L109,'[26]PENINGKATAN SALURAN DRAINASE'!$D$4:$D$90,0))</f>
        <v>#N/A</v>
      </c>
      <c r="N109" s="92" t="s">
        <v>279</v>
      </c>
      <c r="O109" s="92"/>
      <c r="P109" s="93" t="s">
        <v>735</v>
      </c>
      <c r="Q109" s="93"/>
      <c r="R109" s="94"/>
      <c r="S109" s="94" t="e">
        <f>#REF!&amp;" "&amp;#REF!</f>
        <v>#REF!</v>
      </c>
      <c r="T109" s="95" t="s">
        <v>66</v>
      </c>
      <c r="U109" s="87"/>
      <c r="V109" s="57">
        <f t="shared" si="98"/>
        <v>200000000</v>
      </c>
      <c r="W109" s="96" t="str">
        <f t="shared" si="83"/>
        <v>PL</v>
      </c>
      <c r="X109" s="77" t="s">
        <v>1967</v>
      </c>
      <c r="Y109" s="489" t="s">
        <v>2030</v>
      </c>
      <c r="Z109" s="489" t="s">
        <v>2010</v>
      </c>
      <c r="AA109" s="93"/>
      <c r="AB109" s="93"/>
      <c r="AC109" s="93"/>
      <c r="AD109" s="93"/>
      <c r="AE109" s="93"/>
      <c r="AF109" s="93"/>
      <c r="AG109" s="96"/>
      <c r="AH109" s="96"/>
      <c r="AI109" s="96"/>
      <c r="AJ109" s="313">
        <f t="shared" si="88"/>
        <v>0</v>
      </c>
      <c r="AK109" s="301">
        <v>0</v>
      </c>
      <c r="AL109" s="87">
        <v>200000000</v>
      </c>
      <c r="AM109" s="96" t="str">
        <f t="shared" si="89"/>
        <v>PL</v>
      </c>
      <c r="AN109" s="249" t="s">
        <v>139</v>
      </c>
      <c r="AO109" s="249">
        <v>1</v>
      </c>
      <c r="AP109" s="249"/>
      <c r="AQ109" s="245">
        <f t="shared" si="90"/>
        <v>350000</v>
      </c>
      <c r="AR109" s="250">
        <f>IF(AND(V109&gt;1,V109&lt;=200000000),'[26]Data Base PAKAI (INPUT)'!$E$24,IF(AND(V109&gt;200000000),'[26]Data Base PAKAI (INPUT)'!$M$24))</f>
        <v>4</v>
      </c>
      <c r="AS109" s="250">
        <f>IF(AND(V109&gt;1,V109&lt;=200000000),'[26]Data Base PAKAI (INPUT)'!$F$24,IF(AND(V109&gt;200000000,V109&lt;=1000000000),'[26]Data Base PAKAI (INPUT)'!$V$24,IF(AND(V109&gt;1000000000),'[26]Data Base PAKAI (INPUT)'!$Z$24)))</f>
        <v>1</v>
      </c>
      <c r="AT109" s="250">
        <f t="shared" si="91"/>
        <v>600000</v>
      </c>
      <c r="AU109" s="250">
        <f>IF(AND(V109&gt;1,V109&lt;=1000000000),'[26]Data Base PAKAI (INPUT)'!$E$25,IF(AND(V109&gt;1000000000,V109&lt;=5000000000),'[26]Data Base PAKAI (INPUT)'!$Y$25,IF(AND(V109&gt;5000000000,V109&lt;=10000000000),'[26]Data Base PAKAI (INPUT)'!$AG$25)))</f>
        <v>3</v>
      </c>
      <c r="AV109" s="250">
        <f>IF(AND(V109&gt;1,V109&lt;=100000000),'[26]Data Base PAKAI (INPUT)'!$F$25,IF(AND(V109&gt;100000000,V109&lt;=200000000),'[26]Data Base PAKAI (INPUT)'!$J$25,IF(AND(V109&gt;200000000,V109&lt;=250000000),'[26]Data Base PAKAI (INPUT)'!$N$25,IF(AND(V109&gt;250000000,V109&lt;=500000000),'[26]Data Base PAKAI (INPUT)'!$R$25,IF(AND(V109&gt;500000000,V109&lt;=1000000000),'[26]Data Base PAKAI (INPUT)'!$V$25,IF(AND(V109&gt;1000000000,V109&lt;=2500000000),'[26]Data Base PAKAI (INPUT)'!$Z$25,IF(AND(V109&gt;2500000000,V109&lt;=5000000000),'[26]Data Base PAKAI (INPUT)'!$AD$25,IF(AND(V109&gt;5000000000,V109&lt;=10000000000),'[26]Data Base PAKAI (INPUT)'!AH964))))))))</f>
        <v>4</v>
      </c>
      <c r="AW109" s="250">
        <f t="shared" si="92"/>
        <v>1800000</v>
      </c>
      <c r="AX109" s="250">
        <f t="shared" si="93"/>
        <v>8000000</v>
      </c>
      <c r="AY109" s="99">
        <f t="shared" si="94"/>
        <v>8000000</v>
      </c>
      <c r="AZ109" s="250"/>
      <c r="BA109" s="245">
        <f t="shared" si="95"/>
        <v>181250000</v>
      </c>
      <c r="BB109" s="235"/>
      <c r="BC109" s="242"/>
      <c r="BD109" s="242"/>
      <c r="BE109" s="242"/>
      <c r="BG109" s="428">
        <f t="shared" si="96"/>
        <v>0</v>
      </c>
      <c r="BH109" s="424"/>
    </row>
    <row r="110" spans="1:60" ht="57.75" thickBot="1" x14ac:dyDescent="0.3">
      <c r="A110" s="90"/>
      <c r="B110" s="90"/>
      <c r="C110" s="90"/>
      <c r="D110" s="90"/>
      <c r="E110" s="90"/>
      <c r="F110" s="90"/>
      <c r="G110" s="90"/>
      <c r="H110" s="307"/>
      <c r="I110" s="91"/>
      <c r="J110" s="92"/>
      <c r="K110" s="92" t="s">
        <v>187</v>
      </c>
      <c r="L110" s="92" t="s">
        <v>280</v>
      </c>
      <c r="M110" s="92" t="e">
        <f>INDEX('[26]PENINGKATAN SALURAN DRAINASE'!$D$4:$D$90,MATCH('KEGIATAN DBMSDA 2022 (2)'!L110,'[26]PENINGKATAN SALURAN DRAINASE'!$D$4:$D$90,0))</f>
        <v>#N/A</v>
      </c>
      <c r="N110" s="92" t="s">
        <v>281</v>
      </c>
      <c r="O110" s="92"/>
      <c r="P110" s="93" t="s">
        <v>822</v>
      </c>
      <c r="Q110" s="93"/>
      <c r="R110" s="94" t="s">
        <v>282</v>
      </c>
      <c r="S110" s="94" t="e">
        <f>#REF!&amp;" "&amp;#REF!</f>
        <v>#REF!</v>
      </c>
      <c r="T110" s="95" t="s">
        <v>66</v>
      </c>
      <c r="U110" s="87"/>
      <c r="V110" s="57">
        <f t="shared" si="98"/>
        <v>200000000</v>
      </c>
      <c r="W110" s="96" t="str">
        <f t="shared" si="83"/>
        <v>PL</v>
      </c>
      <c r="X110" s="77" t="s">
        <v>1967</v>
      </c>
      <c r="Y110" s="489" t="s">
        <v>2030</v>
      </c>
      <c r="Z110" s="489" t="s">
        <v>2003</v>
      </c>
      <c r="AA110" s="93"/>
      <c r="AB110" s="93"/>
      <c r="AC110" s="93"/>
      <c r="AD110" s="93"/>
      <c r="AE110" s="93"/>
      <c r="AF110" s="93"/>
      <c r="AG110" s="96"/>
      <c r="AH110" s="96"/>
      <c r="AI110" s="96"/>
      <c r="AJ110" s="313">
        <f t="shared" si="88"/>
        <v>0</v>
      </c>
      <c r="AK110" s="301">
        <v>0</v>
      </c>
      <c r="AL110" s="87">
        <v>200000000</v>
      </c>
      <c r="AM110" s="96" t="str">
        <f t="shared" si="89"/>
        <v>PL</v>
      </c>
      <c r="AN110" s="249" t="s">
        <v>139</v>
      </c>
      <c r="AO110" s="249">
        <v>1</v>
      </c>
      <c r="AP110" s="249"/>
      <c r="AQ110" s="245">
        <f t="shared" si="90"/>
        <v>350000</v>
      </c>
      <c r="AR110" s="250">
        <f>IF(AND(V110&gt;1,V110&lt;=200000000),'[26]Data Base PAKAI (INPUT)'!$E$24,IF(AND(V110&gt;200000000),'[26]Data Base PAKAI (INPUT)'!$M$24))</f>
        <v>4</v>
      </c>
      <c r="AS110" s="250">
        <f>IF(AND(V110&gt;1,V110&lt;=200000000),'[26]Data Base PAKAI (INPUT)'!$F$24,IF(AND(V110&gt;200000000,V110&lt;=1000000000),'[26]Data Base PAKAI (INPUT)'!$V$24,IF(AND(V110&gt;1000000000),'[26]Data Base PAKAI (INPUT)'!$Z$24)))</f>
        <v>1</v>
      </c>
      <c r="AT110" s="250">
        <f t="shared" si="91"/>
        <v>600000</v>
      </c>
      <c r="AU110" s="250">
        <f>IF(AND(V110&gt;1,V110&lt;=1000000000),'[26]Data Base PAKAI (INPUT)'!$E$25,IF(AND(V110&gt;1000000000,V110&lt;=5000000000),'[26]Data Base PAKAI (INPUT)'!$Y$25,IF(AND(V110&gt;5000000000,V110&lt;=10000000000),'[26]Data Base PAKAI (INPUT)'!$AG$25)))</f>
        <v>3</v>
      </c>
      <c r="AV110" s="250">
        <f>IF(AND(V110&gt;1,V110&lt;=100000000),'[26]Data Base PAKAI (INPUT)'!$F$25,IF(AND(V110&gt;100000000,V110&lt;=200000000),'[26]Data Base PAKAI (INPUT)'!$J$25,IF(AND(V110&gt;200000000,V110&lt;=250000000),'[26]Data Base PAKAI (INPUT)'!$N$25,IF(AND(V110&gt;250000000,V110&lt;=500000000),'[26]Data Base PAKAI (INPUT)'!$R$25,IF(AND(V110&gt;500000000,V110&lt;=1000000000),'[26]Data Base PAKAI (INPUT)'!$V$25,IF(AND(V110&gt;1000000000,V110&lt;=2500000000),'[26]Data Base PAKAI (INPUT)'!$Z$25,IF(AND(V110&gt;2500000000,V110&lt;=5000000000),'[26]Data Base PAKAI (INPUT)'!$AD$25,IF(AND(V110&gt;5000000000,V110&lt;=10000000000),'[26]Data Base PAKAI (INPUT)'!AH965))))))))</f>
        <v>4</v>
      </c>
      <c r="AW110" s="250">
        <f t="shared" si="92"/>
        <v>1800000</v>
      </c>
      <c r="AX110" s="250">
        <f t="shared" si="93"/>
        <v>8000000</v>
      </c>
      <c r="AY110" s="99">
        <f t="shared" si="94"/>
        <v>8000000</v>
      </c>
      <c r="AZ110" s="250"/>
      <c r="BA110" s="245">
        <f t="shared" si="95"/>
        <v>181250000</v>
      </c>
      <c r="BB110" s="235"/>
      <c r="BC110" s="242"/>
      <c r="BD110" s="242"/>
      <c r="BE110" s="242"/>
      <c r="BG110" s="428">
        <f t="shared" si="96"/>
        <v>0</v>
      </c>
      <c r="BH110" s="424"/>
    </row>
    <row r="111" spans="1:60" ht="45.75" thickBot="1" x14ac:dyDescent="0.3">
      <c r="A111" s="90"/>
      <c r="B111" s="90"/>
      <c r="C111" s="90"/>
      <c r="D111" s="90"/>
      <c r="E111" s="90"/>
      <c r="F111" s="90"/>
      <c r="G111" s="90"/>
      <c r="H111" s="307"/>
      <c r="I111" s="91"/>
      <c r="J111" s="92"/>
      <c r="K111" s="92" t="s">
        <v>187</v>
      </c>
      <c r="L111" s="92" t="s">
        <v>283</v>
      </c>
      <c r="M111" s="92" t="e">
        <f>INDEX('[26]PENINGKATAN SALURAN DRAINASE'!$D$4:$D$90,MATCH('KEGIATAN DBMSDA 2022 (2)'!L111,'[26]PENINGKATAN SALURAN DRAINASE'!$D$4:$D$90,0))</f>
        <v>#N/A</v>
      </c>
      <c r="N111" s="92" t="s">
        <v>284</v>
      </c>
      <c r="O111" s="92"/>
      <c r="P111" s="93" t="s">
        <v>171</v>
      </c>
      <c r="Q111" s="93"/>
      <c r="R111" s="94" t="s">
        <v>285</v>
      </c>
      <c r="S111" s="94" t="e">
        <f>#REF!&amp;" "&amp;#REF!</f>
        <v>#REF!</v>
      </c>
      <c r="T111" s="95" t="s">
        <v>66</v>
      </c>
      <c r="U111" s="87"/>
      <c r="V111" s="57">
        <f t="shared" si="98"/>
        <v>200000000</v>
      </c>
      <c r="W111" s="96" t="str">
        <f t="shared" si="83"/>
        <v>PL</v>
      </c>
      <c r="X111" s="77" t="s">
        <v>1967</v>
      </c>
      <c r="Y111" s="489" t="s">
        <v>2030</v>
      </c>
      <c r="Z111" s="489" t="s">
        <v>2004</v>
      </c>
      <c r="AA111" s="93"/>
      <c r="AB111" s="93"/>
      <c r="AC111" s="93"/>
      <c r="AD111" s="93"/>
      <c r="AE111" s="93"/>
      <c r="AF111" s="93"/>
      <c r="AG111" s="96"/>
      <c r="AH111" s="96"/>
      <c r="AI111" s="96"/>
      <c r="AJ111" s="313">
        <f t="shared" si="88"/>
        <v>0</v>
      </c>
      <c r="AK111" s="301">
        <v>0</v>
      </c>
      <c r="AL111" s="87">
        <v>200000000</v>
      </c>
      <c r="AM111" s="96" t="str">
        <f t="shared" si="89"/>
        <v>PL</v>
      </c>
      <c r="AN111" s="249" t="s">
        <v>139</v>
      </c>
      <c r="AO111" s="249">
        <v>1</v>
      </c>
      <c r="AP111" s="249"/>
      <c r="AQ111" s="245">
        <f t="shared" si="90"/>
        <v>350000</v>
      </c>
      <c r="AR111" s="250">
        <f>IF(AND(V111&gt;1,V111&lt;=200000000),'[26]Data Base PAKAI (INPUT)'!$E$24,IF(AND(V111&gt;200000000),'[26]Data Base PAKAI (INPUT)'!$M$24))</f>
        <v>4</v>
      </c>
      <c r="AS111" s="250">
        <f>IF(AND(V111&gt;1,V111&lt;=200000000),'[26]Data Base PAKAI (INPUT)'!$F$24,IF(AND(V111&gt;200000000,V111&lt;=1000000000),'[26]Data Base PAKAI (INPUT)'!$V$24,IF(AND(V111&gt;1000000000),'[26]Data Base PAKAI (INPUT)'!$Z$24)))</f>
        <v>1</v>
      </c>
      <c r="AT111" s="250">
        <f t="shared" si="91"/>
        <v>600000</v>
      </c>
      <c r="AU111" s="250">
        <f>IF(AND(V111&gt;1,V111&lt;=1000000000),'[26]Data Base PAKAI (INPUT)'!$E$25,IF(AND(V111&gt;1000000000,V111&lt;=5000000000),'[26]Data Base PAKAI (INPUT)'!$Y$25,IF(AND(V111&gt;5000000000,V111&lt;=10000000000),'[26]Data Base PAKAI (INPUT)'!$AG$25)))</f>
        <v>3</v>
      </c>
      <c r="AV111" s="250">
        <f>IF(AND(V111&gt;1,V111&lt;=100000000),'[26]Data Base PAKAI (INPUT)'!$F$25,IF(AND(V111&gt;100000000,V111&lt;=200000000),'[26]Data Base PAKAI (INPUT)'!$J$25,IF(AND(V111&gt;200000000,V111&lt;=250000000),'[26]Data Base PAKAI (INPUT)'!$N$25,IF(AND(V111&gt;250000000,V111&lt;=500000000),'[26]Data Base PAKAI (INPUT)'!$R$25,IF(AND(V111&gt;500000000,V111&lt;=1000000000),'[26]Data Base PAKAI (INPUT)'!$V$25,IF(AND(V111&gt;1000000000,V111&lt;=2500000000),'[26]Data Base PAKAI (INPUT)'!$Z$25,IF(AND(V111&gt;2500000000,V111&lt;=5000000000),'[26]Data Base PAKAI (INPUT)'!$AD$25,IF(AND(V111&gt;5000000000,V111&lt;=10000000000),'[26]Data Base PAKAI (INPUT)'!AH966))))))))</f>
        <v>4</v>
      </c>
      <c r="AW111" s="250">
        <f t="shared" si="92"/>
        <v>1800000</v>
      </c>
      <c r="AX111" s="250">
        <f t="shared" si="93"/>
        <v>8000000</v>
      </c>
      <c r="AY111" s="99">
        <f t="shared" si="94"/>
        <v>8000000</v>
      </c>
      <c r="AZ111" s="250"/>
      <c r="BA111" s="245">
        <f t="shared" si="95"/>
        <v>181250000</v>
      </c>
      <c r="BB111" s="235"/>
      <c r="BC111" s="242"/>
      <c r="BD111" s="242"/>
      <c r="BE111" s="242"/>
      <c r="BG111" s="428">
        <f t="shared" si="96"/>
        <v>0</v>
      </c>
      <c r="BH111" s="424"/>
    </row>
    <row r="112" spans="1:60" ht="45.75" thickBot="1" x14ac:dyDescent="0.3">
      <c r="A112" s="90"/>
      <c r="B112" s="90"/>
      <c r="C112" s="90"/>
      <c r="D112" s="90"/>
      <c r="E112" s="90"/>
      <c r="F112" s="90"/>
      <c r="G112" s="90"/>
      <c r="H112" s="307"/>
      <c r="I112" s="91"/>
      <c r="J112" s="92"/>
      <c r="K112" s="92" t="s">
        <v>187</v>
      </c>
      <c r="L112" s="92" t="s">
        <v>287</v>
      </c>
      <c r="M112" s="92" t="e">
        <f>INDEX('[26]PENINGKATAN SALURAN DRAINASE'!$D$4:$D$90,MATCH('KEGIATAN DBMSDA 2022 (2)'!L112,'[26]PENINGKATAN SALURAN DRAINASE'!$D$4:$D$90,0))</f>
        <v>#N/A</v>
      </c>
      <c r="N112" s="92" t="s">
        <v>288</v>
      </c>
      <c r="O112" s="92"/>
      <c r="P112" s="93" t="s">
        <v>212</v>
      </c>
      <c r="Q112" s="93"/>
      <c r="R112" s="94" t="s">
        <v>289</v>
      </c>
      <c r="S112" s="94" t="e">
        <f>#REF!&amp;" "&amp;#REF!</f>
        <v>#REF!</v>
      </c>
      <c r="T112" s="95" t="s">
        <v>66</v>
      </c>
      <c r="U112" s="87"/>
      <c r="V112" s="57">
        <f t="shared" si="98"/>
        <v>175000000</v>
      </c>
      <c r="W112" s="96" t="str">
        <f t="shared" si="83"/>
        <v>PL</v>
      </c>
      <c r="X112" s="77" t="s">
        <v>1967</v>
      </c>
      <c r="Y112" s="489" t="s">
        <v>2030</v>
      </c>
      <c r="Z112" s="489" t="s">
        <v>2008</v>
      </c>
      <c r="AA112" s="93"/>
      <c r="AB112" s="93"/>
      <c r="AC112" s="93"/>
      <c r="AD112" s="93"/>
      <c r="AE112" s="93"/>
      <c r="AF112" s="93"/>
      <c r="AG112" s="96"/>
      <c r="AH112" s="96"/>
      <c r="AI112" s="96"/>
      <c r="AJ112" s="313">
        <f t="shared" si="88"/>
        <v>0</v>
      </c>
      <c r="AK112" s="301">
        <v>0</v>
      </c>
      <c r="AL112" s="87">
        <v>175000000</v>
      </c>
      <c r="AM112" s="96" t="str">
        <f t="shared" si="89"/>
        <v>PL</v>
      </c>
      <c r="AN112" s="249" t="s">
        <v>139</v>
      </c>
      <c r="AO112" s="249">
        <v>1</v>
      </c>
      <c r="AP112" s="249"/>
      <c r="AQ112" s="245">
        <f t="shared" si="90"/>
        <v>350000</v>
      </c>
      <c r="AR112" s="250">
        <f>IF(AND(V112&gt;1,V112&lt;=200000000),'[26]Data Base PAKAI (INPUT)'!$E$24,IF(AND(V112&gt;200000000),'[26]Data Base PAKAI (INPUT)'!$M$24))</f>
        <v>4</v>
      </c>
      <c r="AS112" s="250">
        <f>IF(AND(V112&gt;1,V112&lt;=200000000),'[26]Data Base PAKAI (INPUT)'!$F$24,IF(AND(V112&gt;200000000,V112&lt;=1000000000),'[26]Data Base PAKAI (INPUT)'!$V$24,IF(AND(V112&gt;1000000000),'[26]Data Base PAKAI (INPUT)'!$Z$24)))</f>
        <v>1</v>
      </c>
      <c r="AT112" s="250">
        <f t="shared" si="91"/>
        <v>600000</v>
      </c>
      <c r="AU112" s="250">
        <f>IF(AND(V112&gt;1,V112&lt;=1000000000),'[26]Data Base PAKAI (INPUT)'!$E$25,IF(AND(V112&gt;1000000000,V112&lt;=5000000000),'[26]Data Base PAKAI (INPUT)'!$Y$25,IF(AND(V112&gt;5000000000,V112&lt;=10000000000),'[26]Data Base PAKAI (INPUT)'!$AG$25)))</f>
        <v>3</v>
      </c>
      <c r="AV112" s="250">
        <f>IF(AND(V112&gt;1,V112&lt;=100000000),'[26]Data Base PAKAI (INPUT)'!$F$25,IF(AND(V112&gt;100000000,V112&lt;=200000000),'[26]Data Base PAKAI (INPUT)'!$J$25,IF(AND(V112&gt;200000000,V112&lt;=250000000),'[26]Data Base PAKAI (INPUT)'!$N$25,IF(AND(V112&gt;250000000,V112&lt;=500000000),'[26]Data Base PAKAI (INPUT)'!$R$25,IF(AND(V112&gt;500000000,V112&lt;=1000000000),'[26]Data Base PAKAI (INPUT)'!$V$25,IF(AND(V112&gt;1000000000,V112&lt;=2500000000),'[26]Data Base PAKAI (INPUT)'!$Z$25,IF(AND(V112&gt;2500000000,V112&lt;=5000000000),'[26]Data Base PAKAI (INPUT)'!$AD$25,IF(AND(V112&gt;5000000000,V112&lt;=10000000000),'[26]Data Base PAKAI (INPUT)'!AH967))))))))</f>
        <v>4</v>
      </c>
      <c r="AW112" s="250">
        <f t="shared" si="92"/>
        <v>1800000</v>
      </c>
      <c r="AX112" s="250">
        <f t="shared" si="93"/>
        <v>7000000</v>
      </c>
      <c r="AY112" s="99">
        <f t="shared" si="94"/>
        <v>7000000</v>
      </c>
      <c r="AZ112" s="250"/>
      <c r="BA112" s="245">
        <f t="shared" si="95"/>
        <v>158250000</v>
      </c>
      <c r="BB112" s="235"/>
      <c r="BC112" s="242"/>
      <c r="BD112" s="242"/>
      <c r="BE112" s="242"/>
      <c r="BG112" s="428">
        <f t="shared" si="96"/>
        <v>0</v>
      </c>
      <c r="BH112" s="424"/>
    </row>
    <row r="113" spans="1:60" ht="45.75" thickBot="1" x14ac:dyDescent="0.3">
      <c r="A113" s="90"/>
      <c r="B113" s="90"/>
      <c r="C113" s="90"/>
      <c r="D113" s="90"/>
      <c r="E113" s="90"/>
      <c r="F113" s="90"/>
      <c r="G113" s="90"/>
      <c r="H113" s="307"/>
      <c r="I113" s="91"/>
      <c r="J113" s="92"/>
      <c r="K113" s="92" t="s">
        <v>187</v>
      </c>
      <c r="L113" s="92" t="s">
        <v>290</v>
      </c>
      <c r="M113" s="92" t="e">
        <f>INDEX('[26]PENINGKATAN SALURAN DRAINASE'!$D$4:$D$90,MATCH('KEGIATAN DBMSDA 2022 (2)'!L113,'[26]PENINGKATAN SALURAN DRAINASE'!$D$4:$D$90,0))</f>
        <v>#N/A</v>
      </c>
      <c r="N113" s="92" t="s">
        <v>291</v>
      </c>
      <c r="O113" s="92"/>
      <c r="P113" s="93" t="s">
        <v>120</v>
      </c>
      <c r="Q113" s="93"/>
      <c r="R113" s="94" t="s">
        <v>271</v>
      </c>
      <c r="S113" s="94" t="e">
        <f>#REF!&amp;" "&amp;#REF!</f>
        <v>#REF!</v>
      </c>
      <c r="T113" s="95" t="s">
        <v>66</v>
      </c>
      <c r="U113" s="87"/>
      <c r="V113" s="57">
        <f t="shared" si="98"/>
        <v>200000000</v>
      </c>
      <c r="W113" s="96" t="str">
        <f t="shared" si="83"/>
        <v>PL</v>
      </c>
      <c r="X113" s="77" t="s">
        <v>1967</v>
      </c>
      <c r="Y113" s="489" t="s">
        <v>2030</v>
      </c>
      <c r="Z113" s="489" t="s">
        <v>2000</v>
      </c>
      <c r="AA113" s="93"/>
      <c r="AB113" s="93"/>
      <c r="AC113" s="93"/>
      <c r="AD113" s="93"/>
      <c r="AE113" s="93"/>
      <c r="AF113" s="93"/>
      <c r="AG113" s="96"/>
      <c r="AH113" s="96"/>
      <c r="AI113" s="96"/>
      <c r="AJ113" s="313">
        <f t="shared" si="88"/>
        <v>0</v>
      </c>
      <c r="AK113" s="301">
        <v>0</v>
      </c>
      <c r="AL113" s="87">
        <v>200000000</v>
      </c>
      <c r="AM113" s="96" t="str">
        <f t="shared" si="89"/>
        <v>PL</v>
      </c>
      <c r="AN113" s="249" t="s">
        <v>139</v>
      </c>
      <c r="AO113" s="249">
        <v>1</v>
      </c>
      <c r="AP113" s="249"/>
      <c r="AQ113" s="245">
        <f t="shared" si="90"/>
        <v>350000</v>
      </c>
      <c r="AR113" s="250">
        <f>IF(AND(V113&gt;1,V113&lt;=200000000),'[26]Data Base PAKAI (INPUT)'!$E$24,IF(AND(V113&gt;200000000),'[26]Data Base PAKAI (INPUT)'!$M$24))</f>
        <v>4</v>
      </c>
      <c r="AS113" s="250">
        <f>IF(AND(V113&gt;1,V113&lt;=200000000),'[26]Data Base PAKAI (INPUT)'!$F$24,IF(AND(V113&gt;200000000,V113&lt;=1000000000),'[26]Data Base PAKAI (INPUT)'!$V$24,IF(AND(V113&gt;1000000000),'[26]Data Base PAKAI (INPUT)'!$Z$24)))</f>
        <v>1</v>
      </c>
      <c r="AT113" s="250">
        <f t="shared" si="91"/>
        <v>600000</v>
      </c>
      <c r="AU113" s="250">
        <f>IF(AND(V113&gt;1,V113&lt;=1000000000),'[26]Data Base PAKAI (INPUT)'!$E$25,IF(AND(V113&gt;1000000000,V113&lt;=5000000000),'[26]Data Base PAKAI (INPUT)'!$Y$25,IF(AND(V113&gt;5000000000,V113&lt;=10000000000),'[26]Data Base PAKAI (INPUT)'!$AG$25)))</f>
        <v>3</v>
      </c>
      <c r="AV113" s="250">
        <f>IF(AND(V113&gt;1,V113&lt;=100000000),'[26]Data Base PAKAI (INPUT)'!$F$25,IF(AND(V113&gt;100000000,V113&lt;=200000000),'[26]Data Base PAKAI (INPUT)'!$J$25,IF(AND(V113&gt;200000000,V113&lt;=250000000),'[26]Data Base PAKAI (INPUT)'!$N$25,IF(AND(V113&gt;250000000,V113&lt;=500000000),'[26]Data Base PAKAI (INPUT)'!$R$25,IF(AND(V113&gt;500000000,V113&lt;=1000000000),'[26]Data Base PAKAI (INPUT)'!$V$25,IF(AND(V113&gt;1000000000,V113&lt;=2500000000),'[26]Data Base PAKAI (INPUT)'!$Z$25,IF(AND(V113&gt;2500000000,V113&lt;=5000000000),'[26]Data Base PAKAI (INPUT)'!$AD$25,IF(AND(V113&gt;5000000000,V113&lt;=10000000000),'[26]Data Base PAKAI (INPUT)'!AH968))))))))</f>
        <v>4</v>
      </c>
      <c r="AW113" s="250">
        <f t="shared" si="92"/>
        <v>1800000</v>
      </c>
      <c r="AX113" s="250">
        <f t="shared" si="93"/>
        <v>8000000</v>
      </c>
      <c r="AY113" s="99">
        <f t="shared" si="94"/>
        <v>8000000</v>
      </c>
      <c r="AZ113" s="250"/>
      <c r="BA113" s="245">
        <f t="shared" si="95"/>
        <v>181250000</v>
      </c>
      <c r="BB113" s="235"/>
      <c r="BC113" s="242"/>
      <c r="BD113" s="242"/>
      <c r="BE113" s="242"/>
      <c r="BG113" s="428">
        <f t="shared" si="96"/>
        <v>0</v>
      </c>
      <c r="BH113" s="424"/>
    </row>
    <row r="114" spans="1:60" ht="45.75" thickBot="1" x14ac:dyDescent="0.3">
      <c r="A114" s="90"/>
      <c r="B114" s="90"/>
      <c r="C114" s="90"/>
      <c r="D114" s="90"/>
      <c r="E114" s="90"/>
      <c r="F114" s="90"/>
      <c r="G114" s="90"/>
      <c r="H114" s="307"/>
      <c r="I114" s="91"/>
      <c r="J114" s="92"/>
      <c r="K114" s="92" t="s">
        <v>187</v>
      </c>
      <c r="L114" s="92" t="s">
        <v>292</v>
      </c>
      <c r="M114" s="92" t="e">
        <f>INDEX('[26]PENINGKATAN SALURAN DRAINASE'!$D$4:$D$90,MATCH('KEGIATAN DBMSDA 2022 (2)'!L114,'[26]PENINGKATAN SALURAN DRAINASE'!$D$4:$D$90,0))</f>
        <v>#N/A</v>
      </c>
      <c r="N114" s="92" t="s">
        <v>293</v>
      </c>
      <c r="O114" s="92"/>
      <c r="P114" s="93" t="s">
        <v>212</v>
      </c>
      <c r="Q114" s="93"/>
      <c r="R114" s="94" t="s">
        <v>294</v>
      </c>
      <c r="S114" s="94" t="e">
        <f>#REF!&amp;" "&amp;#REF!</f>
        <v>#REF!</v>
      </c>
      <c r="T114" s="95" t="s">
        <v>66</v>
      </c>
      <c r="U114" s="87"/>
      <c r="V114" s="57">
        <f t="shared" si="98"/>
        <v>100000000</v>
      </c>
      <c r="W114" s="96" t="str">
        <f t="shared" si="83"/>
        <v>PL</v>
      </c>
      <c r="X114" s="77" t="s">
        <v>1967</v>
      </c>
      <c r="Y114" s="489" t="s">
        <v>2030</v>
      </c>
      <c r="Z114" s="489" t="s">
        <v>2008</v>
      </c>
      <c r="AA114" s="93"/>
      <c r="AB114" s="93"/>
      <c r="AC114" s="93"/>
      <c r="AD114" s="93"/>
      <c r="AE114" s="93"/>
      <c r="AF114" s="93"/>
      <c r="AG114" s="96"/>
      <c r="AH114" s="96"/>
      <c r="AI114" s="96"/>
      <c r="AJ114" s="313">
        <f t="shared" si="88"/>
        <v>0</v>
      </c>
      <c r="AK114" s="301">
        <v>0</v>
      </c>
      <c r="AL114" s="87">
        <v>100000000</v>
      </c>
      <c r="AM114" s="96" t="str">
        <f t="shared" si="89"/>
        <v>PL</v>
      </c>
      <c r="AN114" s="249" t="s">
        <v>139</v>
      </c>
      <c r="AO114" s="249">
        <v>1</v>
      </c>
      <c r="AP114" s="249"/>
      <c r="AQ114" s="245">
        <f t="shared" si="90"/>
        <v>350000</v>
      </c>
      <c r="AR114" s="250">
        <f>IF(AND(V114&gt;1,V114&lt;=200000000),'[26]Data Base PAKAI (INPUT)'!$E$24,IF(AND(V114&gt;200000000),'[26]Data Base PAKAI (INPUT)'!$M$24))</f>
        <v>4</v>
      </c>
      <c r="AS114" s="250">
        <f>IF(AND(V114&gt;1,V114&lt;=200000000),'[26]Data Base PAKAI (INPUT)'!$F$24,IF(AND(V114&gt;200000000,V114&lt;=1000000000),'[26]Data Base PAKAI (INPUT)'!$V$24,IF(AND(V114&gt;1000000000),'[26]Data Base PAKAI (INPUT)'!$Z$24)))</f>
        <v>1</v>
      </c>
      <c r="AT114" s="250">
        <f t="shared" si="91"/>
        <v>600000</v>
      </c>
      <c r="AU114" s="250">
        <f>IF(AND(V114&gt;1,V114&lt;=1000000000),'[26]Data Base PAKAI (INPUT)'!$E$25,IF(AND(V114&gt;1000000000,V114&lt;=5000000000),'[26]Data Base PAKAI (INPUT)'!$Y$25,IF(AND(V114&gt;5000000000,V114&lt;=10000000000),'[26]Data Base PAKAI (INPUT)'!$AG$25)))</f>
        <v>3</v>
      </c>
      <c r="AV114" s="250">
        <f>IF(AND(V114&gt;1,V114&lt;=100000000),'[26]Data Base PAKAI (INPUT)'!$F$25,IF(AND(V114&gt;100000000,V114&lt;=200000000),'[26]Data Base PAKAI (INPUT)'!$J$25,IF(AND(V114&gt;200000000,V114&lt;=250000000),'[26]Data Base PAKAI (INPUT)'!$N$25,IF(AND(V114&gt;250000000,V114&lt;=500000000),'[26]Data Base PAKAI (INPUT)'!$R$25,IF(AND(V114&gt;500000000,V114&lt;=1000000000),'[26]Data Base PAKAI (INPUT)'!$V$25,IF(AND(V114&gt;1000000000,V114&lt;=2500000000),'[26]Data Base PAKAI (INPUT)'!$Z$25,IF(AND(V114&gt;2500000000,V114&lt;=5000000000),'[26]Data Base PAKAI (INPUT)'!$AD$25,IF(AND(V114&gt;5000000000,V114&lt;=10000000000),'[26]Data Base PAKAI (INPUT)'!AH969))))))))</f>
        <v>3</v>
      </c>
      <c r="AW114" s="250">
        <f t="shared" si="92"/>
        <v>1350000</v>
      </c>
      <c r="AX114" s="250">
        <f t="shared" si="93"/>
        <v>4000000</v>
      </c>
      <c r="AY114" s="99">
        <f t="shared" si="94"/>
        <v>4000000</v>
      </c>
      <c r="AZ114" s="250"/>
      <c r="BA114" s="245">
        <f t="shared" si="95"/>
        <v>89700000</v>
      </c>
      <c r="BB114" s="235"/>
      <c r="BC114" s="242"/>
      <c r="BD114" s="242"/>
      <c r="BE114" s="242"/>
      <c r="BG114" s="428">
        <f t="shared" si="96"/>
        <v>0</v>
      </c>
      <c r="BH114" s="424"/>
    </row>
    <row r="115" spans="1:60" ht="45.75" thickBot="1" x14ac:dyDescent="0.3">
      <c r="A115" s="90"/>
      <c r="B115" s="90"/>
      <c r="C115" s="90"/>
      <c r="D115" s="90"/>
      <c r="E115" s="90"/>
      <c r="F115" s="90"/>
      <c r="G115" s="90"/>
      <c r="H115" s="307"/>
      <c r="I115" s="91"/>
      <c r="J115" s="92"/>
      <c r="K115" s="92" t="s">
        <v>187</v>
      </c>
      <c r="L115" s="92" t="s">
        <v>296</v>
      </c>
      <c r="M115" s="92" t="e">
        <f>INDEX('[26]PENINGKATAN SALURAN DRAINASE'!$D$4:$D$90,MATCH('KEGIATAN DBMSDA 2022 (2)'!L115,'[26]PENINGKATAN SALURAN DRAINASE'!$D$4:$D$90,0))</f>
        <v>#N/A</v>
      </c>
      <c r="N115" s="92" t="s">
        <v>297</v>
      </c>
      <c r="O115" s="92"/>
      <c r="P115" s="93" t="s">
        <v>201</v>
      </c>
      <c r="Q115" s="93"/>
      <c r="R115" s="94" t="s">
        <v>298</v>
      </c>
      <c r="S115" s="94" t="e">
        <f>#REF!&amp;" "&amp;#REF!</f>
        <v>#REF!</v>
      </c>
      <c r="T115" s="95" t="s">
        <v>66</v>
      </c>
      <c r="U115" s="87"/>
      <c r="V115" s="57">
        <f t="shared" si="98"/>
        <v>100000000</v>
      </c>
      <c r="W115" s="96" t="str">
        <f t="shared" si="83"/>
        <v>PL</v>
      </c>
      <c r="X115" s="77" t="s">
        <v>1967</v>
      </c>
      <c r="Y115" s="489" t="s">
        <v>2030</v>
      </c>
      <c r="Z115" s="489" t="s">
        <v>2012</v>
      </c>
      <c r="AA115" s="93"/>
      <c r="AB115" s="93"/>
      <c r="AC115" s="93"/>
      <c r="AD115" s="93"/>
      <c r="AE115" s="93"/>
      <c r="AF115" s="93"/>
      <c r="AG115" s="96"/>
      <c r="AH115" s="96"/>
      <c r="AI115" s="96"/>
      <c r="AJ115" s="313">
        <f t="shared" si="88"/>
        <v>0</v>
      </c>
      <c r="AK115" s="301">
        <v>0</v>
      </c>
      <c r="AL115" s="87">
        <v>100000000</v>
      </c>
      <c r="AM115" s="96" t="str">
        <f t="shared" si="89"/>
        <v>PL</v>
      </c>
      <c r="AN115" s="249" t="s">
        <v>139</v>
      </c>
      <c r="AO115" s="249">
        <v>1</v>
      </c>
      <c r="AP115" s="249"/>
      <c r="AQ115" s="245">
        <f t="shared" si="90"/>
        <v>350000</v>
      </c>
      <c r="AR115" s="250">
        <f>IF(AND(V115&gt;1,V115&lt;=200000000),'[26]Data Base PAKAI (INPUT)'!$E$24,IF(AND(V115&gt;200000000),'[26]Data Base PAKAI (INPUT)'!$M$24))</f>
        <v>4</v>
      </c>
      <c r="AS115" s="250">
        <f>IF(AND(V115&gt;1,V115&lt;=200000000),'[26]Data Base PAKAI (INPUT)'!$F$24,IF(AND(V115&gt;200000000,V115&lt;=1000000000),'[26]Data Base PAKAI (INPUT)'!$V$24,IF(AND(V115&gt;1000000000),'[26]Data Base PAKAI (INPUT)'!$Z$24)))</f>
        <v>1</v>
      </c>
      <c r="AT115" s="250">
        <f t="shared" si="91"/>
        <v>600000</v>
      </c>
      <c r="AU115" s="250">
        <f>IF(AND(V115&gt;1,V115&lt;=1000000000),'[26]Data Base PAKAI (INPUT)'!$E$25,IF(AND(V115&gt;1000000000,V115&lt;=5000000000),'[26]Data Base PAKAI (INPUT)'!$Y$25,IF(AND(V115&gt;5000000000,V115&lt;=10000000000),'[26]Data Base PAKAI (INPUT)'!$AG$25)))</f>
        <v>3</v>
      </c>
      <c r="AV115" s="250">
        <f>IF(AND(V115&gt;1,V115&lt;=100000000),'[26]Data Base PAKAI (INPUT)'!$F$25,IF(AND(V115&gt;100000000,V115&lt;=200000000),'[26]Data Base PAKAI (INPUT)'!$J$25,IF(AND(V115&gt;200000000,V115&lt;=250000000),'[26]Data Base PAKAI (INPUT)'!$N$25,IF(AND(V115&gt;250000000,V115&lt;=500000000),'[26]Data Base PAKAI (INPUT)'!$R$25,IF(AND(V115&gt;500000000,V115&lt;=1000000000),'[26]Data Base PAKAI (INPUT)'!$V$25,IF(AND(V115&gt;1000000000,V115&lt;=2500000000),'[26]Data Base PAKAI (INPUT)'!$Z$25,IF(AND(V115&gt;2500000000,V115&lt;=5000000000),'[26]Data Base PAKAI (INPUT)'!$AD$25,IF(AND(V115&gt;5000000000,V115&lt;=10000000000),'[26]Data Base PAKAI (INPUT)'!AH971))))))))</f>
        <v>3</v>
      </c>
      <c r="AW115" s="250">
        <f t="shared" si="92"/>
        <v>1350000</v>
      </c>
      <c r="AX115" s="250">
        <f t="shared" si="93"/>
        <v>4000000</v>
      </c>
      <c r="AY115" s="99">
        <f t="shared" si="94"/>
        <v>4000000</v>
      </c>
      <c r="AZ115" s="250"/>
      <c r="BA115" s="245">
        <f t="shared" si="95"/>
        <v>89700000</v>
      </c>
      <c r="BB115" s="235"/>
      <c r="BC115" s="242"/>
      <c r="BD115" s="242"/>
      <c r="BE115" s="242"/>
      <c r="BG115" s="428">
        <f t="shared" si="96"/>
        <v>0</v>
      </c>
      <c r="BH115" s="424"/>
    </row>
    <row r="116" spans="1:60" ht="45.75" thickBot="1" x14ac:dyDescent="0.3">
      <c r="A116" s="90"/>
      <c r="B116" s="90"/>
      <c r="C116" s="90"/>
      <c r="D116" s="90"/>
      <c r="E116" s="90"/>
      <c r="F116" s="90"/>
      <c r="G116" s="90"/>
      <c r="H116" s="307"/>
      <c r="I116" s="91"/>
      <c r="J116" s="92"/>
      <c r="K116" s="92" t="s">
        <v>187</v>
      </c>
      <c r="L116" s="92" t="s">
        <v>300</v>
      </c>
      <c r="M116" s="92" t="e">
        <f>INDEX('[26]PENINGKATAN SALURAN DRAINASE'!$D$4:$D$90,MATCH('KEGIATAN DBMSDA 2022 (2)'!L116,'[26]PENINGKATAN SALURAN DRAINASE'!$D$4:$D$90,0))</f>
        <v>#N/A</v>
      </c>
      <c r="N116" s="92" t="s">
        <v>301</v>
      </c>
      <c r="O116" s="92"/>
      <c r="P116" s="93" t="s">
        <v>212</v>
      </c>
      <c r="Q116" s="93"/>
      <c r="R116" s="94" t="s">
        <v>302</v>
      </c>
      <c r="S116" s="94" t="e">
        <f>#REF!&amp;" "&amp;#REF!</f>
        <v>#REF!</v>
      </c>
      <c r="T116" s="95" t="s">
        <v>66</v>
      </c>
      <c r="U116" s="87"/>
      <c r="V116" s="57">
        <f t="shared" si="98"/>
        <v>200000000</v>
      </c>
      <c r="W116" s="96" t="str">
        <f t="shared" si="83"/>
        <v>PL</v>
      </c>
      <c r="X116" s="77" t="s">
        <v>1967</v>
      </c>
      <c r="Y116" s="489" t="s">
        <v>2030</v>
      </c>
      <c r="Z116" s="489" t="s">
        <v>2008</v>
      </c>
      <c r="AA116" s="93"/>
      <c r="AB116" s="93"/>
      <c r="AC116" s="93"/>
      <c r="AD116" s="93"/>
      <c r="AE116" s="93"/>
      <c r="AF116" s="93"/>
      <c r="AG116" s="96"/>
      <c r="AH116" s="96"/>
      <c r="AI116" s="96"/>
      <c r="AJ116" s="313">
        <f t="shared" si="88"/>
        <v>0</v>
      </c>
      <c r="AK116" s="301">
        <v>0</v>
      </c>
      <c r="AL116" s="87">
        <v>200000000</v>
      </c>
      <c r="AM116" s="96" t="str">
        <f t="shared" si="89"/>
        <v>PL</v>
      </c>
      <c r="AN116" s="249" t="s">
        <v>139</v>
      </c>
      <c r="AO116" s="249">
        <v>1</v>
      </c>
      <c r="AP116" s="249"/>
      <c r="AQ116" s="245">
        <f t="shared" si="90"/>
        <v>350000</v>
      </c>
      <c r="AR116" s="250">
        <f>IF(AND(V116&gt;1,V116&lt;=200000000),'[26]Data Base PAKAI (INPUT)'!$E$24,IF(AND(V116&gt;200000000),'[26]Data Base PAKAI (INPUT)'!$M$24))</f>
        <v>4</v>
      </c>
      <c r="AS116" s="250">
        <f>IF(AND(V116&gt;1,V116&lt;=200000000),'[26]Data Base PAKAI (INPUT)'!$F$24,IF(AND(V116&gt;200000000,V116&lt;=1000000000),'[26]Data Base PAKAI (INPUT)'!$V$24,IF(AND(V116&gt;1000000000),'[26]Data Base PAKAI (INPUT)'!$Z$24)))</f>
        <v>1</v>
      </c>
      <c r="AT116" s="250">
        <f t="shared" si="91"/>
        <v>600000</v>
      </c>
      <c r="AU116" s="250">
        <f>IF(AND(V116&gt;1,V116&lt;=1000000000),'[26]Data Base PAKAI (INPUT)'!$E$25,IF(AND(V116&gt;1000000000,V116&lt;=5000000000),'[26]Data Base PAKAI (INPUT)'!$Y$25,IF(AND(V116&gt;5000000000,V116&lt;=10000000000),'[26]Data Base PAKAI (INPUT)'!$AG$25)))</f>
        <v>3</v>
      </c>
      <c r="AV116" s="250">
        <f>IF(AND(V116&gt;1,V116&lt;=100000000),'[26]Data Base PAKAI (INPUT)'!$F$25,IF(AND(V116&gt;100000000,V116&lt;=200000000),'[26]Data Base PAKAI (INPUT)'!$J$25,IF(AND(V116&gt;200000000,V116&lt;=250000000),'[26]Data Base PAKAI (INPUT)'!$N$25,IF(AND(V116&gt;250000000,V116&lt;=500000000),'[26]Data Base PAKAI (INPUT)'!$R$25,IF(AND(V116&gt;500000000,V116&lt;=1000000000),'[26]Data Base PAKAI (INPUT)'!$V$25,IF(AND(V116&gt;1000000000,V116&lt;=2500000000),'[26]Data Base PAKAI (INPUT)'!$Z$25,IF(AND(V116&gt;2500000000,V116&lt;=5000000000),'[26]Data Base PAKAI (INPUT)'!$AD$25,IF(AND(V116&gt;5000000000,V116&lt;=10000000000),'[26]Data Base PAKAI (INPUT)'!AH972))))))))</f>
        <v>4</v>
      </c>
      <c r="AW116" s="250">
        <f t="shared" si="92"/>
        <v>1800000</v>
      </c>
      <c r="AX116" s="250">
        <f t="shared" si="93"/>
        <v>8000000</v>
      </c>
      <c r="AY116" s="99">
        <f t="shared" si="94"/>
        <v>8000000</v>
      </c>
      <c r="AZ116" s="250"/>
      <c r="BA116" s="245">
        <f t="shared" si="95"/>
        <v>181250000</v>
      </c>
      <c r="BB116" s="235"/>
      <c r="BC116" s="242"/>
      <c r="BD116" s="242"/>
      <c r="BE116" s="242"/>
      <c r="BG116" s="428">
        <f t="shared" si="96"/>
        <v>0</v>
      </c>
      <c r="BH116" s="424"/>
    </row>
    <row r="117" spans="1:60" ht="45.75" thickBot="1" x14ac:dyDescent="0.3">
      <c r="A117" s="90"/>
      <c r="B117" s="90"/>
      <c r="C117" s="90"/>
      <c r="D117" s="90"/>
      <c r="E117" s="90"/>
      <c r="F117" s="90"/>
      <c r="G117" s="90"/>
      <c r="H117" s="307"/>
      <c r="I117" s="91"/>
      <c r="J117" s="92"/>
      <c r="K117" s="92" t="s">
        <v>187</v>
      </c>
      <c r="L117" s="92" t="s">
        <v>304</v>
      </c>
      <c r="M117" s="92" t="e">
        <f>INDEX('[26]PENINGKATAN SALURAN DRAINASE'!$D$4:$D$90,MATCH('KEGIATAN DBMSDA 2022 (2)'!L117,'[26]PENINGKATAN SALURAN DRAINASE'!$D$4:$D$90,0))</f>
        <v>#N/A</v>
      </c>
      <c r="N117" s="92" t="s">
        <v>305</v>
      </c>
      <c r="O117" s="92"/>
      <c r="P117" s="93" t="s">
        <v>735</v>
      </c>
      <c r="Q117" s="93"/>
      <c r="R117" s="94" t="s">
        <v>306</v>
      </c>
      <c r="S117" s="94" t="e">
        <f>#REF!&amp;" "&amp;#REF!</f>
        <v>#REF!</v>
      </c>
      <c r="T117" s="95" t="s">
        <v>66</v>
      </c>
      <c r="U117" s="87"/>
      <c r="V117" s="57">
        <f t="shared" si="98"/>
        <v>200000000</v>
      </c>
      <c r="W117" s="96" t="str">
        <f t="shared" si="83"/>
        <v>PL</v>
      </c>
      <c r="X117" s="77" t="s">
        <v>1967</v>
      </c>
      <c r="Y117" s="489" t="s">
        <v>2030</v>
      </c>
      <c r="Z117" s="489" t="s">
        <v>2010</v>
      </c>
      <c r="AA117" s="93"/>
      <c r="AB117" s="93"/>
      <c r="AC117" s="93"/>
      <c r="AD117" s="93"/>
      <c r="AE117" s="93"/>
      <c r="AF117" s="93"/>
      <c r="AG117" s="96"/>
      <c r="AH117" s="96"/>
      <c r="AI117" s="96"/>
      <c r="AJ117" s="313">
        <f t="shared" si="88"/>
        <v>0</v>
      </c>
      <c r="AK117" s="301">
        <v>0</v>
      </c>
      <c r="AL117" s="87">
        <v>200000000</v>
      </c>
      <c r="AM117" s="96" t="str">
        <f t="shared" si="89"/>
        <v>PL</v>
      </c>
      <c r="AN117" s="249" t="s">
        <v>139</v>
      </c>
      <c r="AO117" s="249">
        <v>1</v>
      </c>
      <c r="AP117" s="256" t="s">
        <v>308</v>
      </c>
      <c r="AQ117" s="245">
        <f t="shared" si="90"/>
        <v>350000</v>
      </c>
      <c r="AR117" s="250">
        <f>IF(AND(V117&gt;1,V117&lt;=200000000),'[26]Data Base PAKAI (INPUT)'!$E$24,IF(AND(V117&gt;200000000),'[26]Data Base PAKAI (INPUT)'!$M$24))</f>
        <v>4</v>
      </c>
      <c r="AS117" s="250">
        <f>IF(AND(V117&gt;1,V117&lt;=200000000),'[26]Data Base PAKAI (INPUT)'!$F$24,IF(AND(V117&gt;200000000,V117&lt;=1000000000),'[26]Data Base PAKAI (INPUT)'!$V$24,IF(AND(V117&gt;1000000000),'[26]Data Base PAKAI (INPUT)'!$Z$24)))</f>
        <v>1</v>
      </c>
      <c r="AT117" s="250">
        <f t="shared" si="91"/>
        <v>600000</v>
      </c>
      <c r="AU117" s="250">
        <f>IF(AND(V117&gt;1,V117&lt;=1000000000),'[26]Data Base PAKAI (INPUT)'!$E$25,IF(AND(V117&gt;1000000000,V117&lt;=5000000000),'[26]Data Base PAKAI (INPUT)'!$Y$25,IF(AND(V117&gt;5000000000,V117&lt;=10000000000),'[26]Data Base PAKAI (INPUT)'!$AG$25)))</f>
        <v>3</v>
      </c>
      <c r="AV117" s="250">
        <f>IF(AND(V117&gt;1,V117&lt;=100000000),'[26]Data Base PAKAI (INPUT)'!$F$25,IF(AND(V117&gt;100000000,V117&lt;=200000000),'[26]Data Base PAKAI (INPUT)'!$J$25,IF(AND(V117&gt;200000000,V117&lt;=250000000),'[26]Data Base PAKAI (INPUT)'!$N$25,IF(AND(V117&gt;250000000,V117&lt;=500000000),'[26]Data Base PAKAI (INPUT)'!$R$25,IF(AND(V117&gt;500000000,V117&lt;=1000000000),'[26]Data Base PAKAI (INPUT)'!$V$25,IF(AND(V117&gt;1000000000,V117&lt;=2500000000),'[26]Data Base PAKAI (INPUT)'!$Z$25,IF(AND(V117&gt;2500000000,V117&lt;=5000000000),'[26]Data Base PAKAI (INPUT)'!$AD$25,IF(AND(V117&gt;5000000000,V117&lt;=10000000000),'[26]Data Base PAKAI (INPUT)'!AH974))))))))</f>
        <v>4</v>
      </c>
      <c r="AW117" s="250">
        <f t="shared" si="92"/>
        <v>1800000</v>
      </c>
      <c r="AX117" s="250">
        <f t="shared" si="93"/>
        <v>8000000</v>
      </c>
      <c r="AY117" s="99">
        <f t="shared" si="94"/>
        <v>8000000</v>
      </c>
      <c r="AZ117" s="250"/>
      <c r="BA117" s="245">
        <f t="shared" si="95"/>
        <v>181250000</v>
      </c>
      <c r="BB117" s="235"/>
      <c r="BC117" s="242"/>
      <c r="BD117" s="242"/>
      <c r="BE117" s="242"/>
      <c r="BG117" s="428">
        <f t="shared" si="96"/>
        <v>0</v>
      </c>
      <c r="BH117" s="424"/>
    </row>
    <row r="118" spans="1:60" ht="45.75" thickBot="1" x14ac:dyDescent="0.3">
      <c r="A118" s="90"/>
      <c r="B118" s="90"/>
      <c r="C118" s="90"/>
      <c r="D118" s="90"/>
      <c r="E118" s="90"/>
      <c r="F118" s="90"/>
      <c r="G118" s="90"/>
      <c r="H118" s="307"/>
      <c r="I118" s="91"/>
      <c r="J118" s="92"/>
      <c r="K118" s="92" t="s">
        <v>187</v>
      </c>
      <c r="L118" s="92" t="s">
        <v>309</v>
      </c>
      <c r="M118" s="92" t="e">
        <f>INDEX('[26]PENINGKATAN SALURAN DRAINASE'!$D$4:$D$90,MATCH('KEGIATAN DBMSDA 2022 (2)'!L118,'[26]PENINGKATAN SALURAN DRAINASE'!$D$4:$D$90,0))</f>
        <v>#N/A</v>
      </c>
      <c r="N118" s="92" t="s">
        <v>310</v>
      </c>
      <c r="O118" s="92"/>
      <c r="P118" s="93" t="s">
        <v>735</v>
      </c>
      <c r="Q118" s="93"/>
      <c r="R118" s="94" t="s">
        <v>229</v>
      </c>
      <c r="S118" s="94" t="e">
        <f>#REF!&amp;" "&amp;#REF!</f>
        <v>#REF!</v>
      </c>
      <c r="T118" s="95" t="s">
        <v>66</v>
      </c>
      <c r="U118" s="87"/>
      <c r="V118" s="57">
        <f t="shared" si="98"/>
        <v>175000000</v>
      </c>
      <c r="W118" s="96" t="str">
        <f t="shared" si="83"/>
        <v>PL</v>
      </c>
      <c r="X118" s="77" t="s">
        <v>1967</v>
      </c>
      <c r="Y118" s="489" t="s">
        <v>2030</v>
      </c>
      <c r="Z118" s="489" t="s">
        <v>2010</v>
      </c>
      <c r="AA118" s="93"/>
      <c r="AB118" s="93"/>
      <c r="AC118" s="93"/>
      <c r="AD118" s="93"/>
      <c r="AE118" s="93"/>
      <c r="AF118" s="93"/>
      <c r="AG118" s="96"/>
      <c r="AH118" s="96"/>
      <c r="AI118" s="96"/>
      <c r="AJ118" s="313">
        <f t="shared" si="88"/>
        <v>0</v>
      </c>
      <c r="AK118" s="301">
        <v>0</v>
      </c>
      <c r="AL118" s="87">
        <v>175000000</v>
      </c>
      <c r="AM118" s="96" t="str">
        <f t="shared" si="89"/>
        <v>PL</v>
      </c>
      <c r="AN118" s="249" t="s">
        <v>139</v>
      </c>
      <c r="AO118" s="249">
        <v>1</v>
      </c>
      <c r="AP118" s="249"/>
      <c r="AQ118" s="245">
        <f t="shared" si="90"/>
        <v>350000</v>
      </c>
      <c r="AR118" s="250">
        <f>IF(AND(V118&gt;1,V118&lt;=200000000),'[26]Data Base PAKAI (INPUT)'!$E$24,IF(AND(V118&gt;200000000),'[26]Data Base PAKAI (INPUT)'!$M$24))</f>
        <v>4</v>
      </c>
      <c r="AS118" s="250">
        <f>IF(AND(V118&gt;1,V118&lt;=200000000),'[26]Data Base PAKAI (INPUT)'!$F$24,IF(AND(V118&gt;200000000,V118&lt;=1000000000),'[26]Data Base PAKAI (INPUT)'!$V$24,IF(AND(V118&gt;1000000000),'[26]Data Base PAKAI (INPUT)'!$Z$24)))</f>
        <v>1</v>
      </c>
      <c r="AT118" s="250">
        <f t="shared" si="91"/>
        <v>600000</v>
      </c>
      <c r="AU118" s="250">
        <f>IF(AND(V118&gt;1,V118&lt;=1000000000),'[26]Data Base PAKAI (INPUT)'!$E$25,IF(AND(V118&gt;1000000000,V118&lt;=5000000000),'[26]Data Base PAKAI (INPUT)'!$Y$25,IF(AND(V118&gt;5000000000,V118&lt;=10000000000),'[26]Data Base PAKAI (INPUT)'!$AG$25)))</f>
        <v>3</v>
      </c>
      <c r="AV118" s="250">
        <f>IF(AND(V118&gt;1,V118&lt;=100000000),'[26]Data Base PAKAI (INPUT)'!$F$25,IF(AND(V118&gt;100000000,V118&lt;=200000000),'[26]Data Base PAKAI (INPUT)'!$J$25,IF(AND(V118&gt;200000000,V118&lt;=250000000),'[26]Data Base PAKAI (INPUT)'!$N$25,IF(AND(V118&gt;250000000,V118&lt;=500000000),'[26]Data Base PAKAI (INPUT)'!$R$25,IF(AND(V118&gt;500000000,V118&lt;=1000000000),'[26]Data Base PAKAI (INPUT)'!$V$25,IF(AND(V118&gt;1000000000,V118&lt;=2500000000),'[26]Data Base PAKAI (INPUT)'!$Z$25,IF(AND(V118&gt;2500000000,V118&lt;=5000000000),'[26]Data Base PAKAI (INPUT)'!$AD$25,IF(AND(V118&gt;5000000000,V118&lt;=10000000000),'[26]Data Base PAKAI (INPUT)'!AH975))))))))</f>
        <v>4</v>
      </c>
      <c r="AW118" s="250">
        <f t="shared" si="92"/>
        <v>1800000</v>
      </c>
      <c r="AX118" s="250">
        <f t="shared" si="93"/>
        <v>7000000</v>
      </c>
      <c r="AY118" s="99">
        <f t="shared" si="94"/>
        <v>7000000</v>
      </c>
      <c r="AZ118" s="250"/>
      <c r="BA118" s="245">
        <f t="shared" si="95"/>
        <v>158250000</v>
      </c>
      <c r="BB118" s="235"/>
      <c r="BC118" s="242"/>
      <c r="BD118" s="242"/>
      <c r="BE118" s="242"/>
      <c r="BG118" s="428">
        <f t="shared" si="96"/>
        <v>0</v>
      </c>
      <c r="BH118" s="424"/>
    </row>
    <row r="119" spans="1:60" ht="45.75" thickBot="1" x14ac:dyDescent="0.3">
      <c r="A119" s="90"/>
      <c r="B119" s="90"/>
      <c r="C119" s="90"/>
      <c r="D119" s="90"/>
      <c r="E119" s="90"/>
      <c r="F119" s="90"/>
      <c r="G119" s="90"/>
      <c r="H119" s="307"/>
      <c r="I119" s="91"/>
      <c r="J119" s="92"/>
      <c r="K119" s="92" t="s">
        <v>311</v>
      </c>
      <c r="L119" s="92" t="s">
        <v>312</v>
      </c>
      <c r="M119" s="92" t="e">
        <f>INDEX('[26]PENINGKATAN SALURAN DRAINASE'!$D$4:$D$90,MATCH('KEGIATAN DBMSDA 2022 (2)'!L119,'[26]PENINGKATAN SALURAN DRAINASE'!$D$4:$D$90,0))</f>
        <v>#N/A</v>
      </c>
      <c r="N119" s="92" t="s">
        <v>313</v>
      </c>
      <c r="O119" s="92"/>
      <c r="P119" s="93" t="s">
        <v>120</v>
      </c>
      <c r="Q119" s="93"/>
      <c r="R119" s="94" t="s">
        <v>314</v>
      </c>
      <c r="S119" s="94" t="e">
        <f>#REF!&amp;" "&amp;#REF!</f>
        <v>#REF!</v>
      </c>
      <c r="T119" s="95" t="s">
        <v>66</v>
      </c>
      <c r="U119" s="87"/>
      <c r="V119" s="57">
        <f t="shared" si="98"/>
        <v>150000000</v>
      </c>
      <c r="W119" s="96" t="str">
        <f t="shared" si="83"/>
        <v>PL</v>
      </c>
      <c r="X119" s="77" t="s">
        <v>1967</v>
      </c>
      <c r="Y119" s="489" t="s">
        <v>2030</v>
      </c>
      <c r="Z119" s="489" t="s">
        <v>2000</v>
      </c>
      <c r="AA119" s="93"/>
      <c r="AB119" s="93"/>
      <c r="AC119" s="93"/>
      <c r="AD119" s="93"/>
      <c r="AE119" s="93"/>
      <c r="AF119" s="93"/>
      <c r="AG119" s="96"/>
      <c r="AH119" s="96"/>
      <c r="AI119" s="96"/>
      <c r="AJ119" s="313">
        <f t="shared" si="88"/>
        <v>0</v>
      </c>
      <c r="AK119" s="301">
        <v>0</v>
      </c>
      <c r="AL119" s="87">
        <v>150000000</v>
      </c>
      <c r="AM119" s="96" t="str">
        <f t="shared" si="89"/>
        <v>PL</v>
      </c>
      <c r="AN119" s="249" t="s">
        <v>139</v>
      </c>
      <c r="AO119" s="249">
        <v>1</v>
      </c>
      <c r="AP119" s="249"/>
      <c r="AQ119" s="245">
        <f t="shared" si="90"/>
        <v>350000</v>
      </c>
      <c r="AR119" s="250">
        <f>IF(AND(V119&gt;1,V119&lt;=200000000),'[26]Data Base PAKAI (INPUT)'!$E$24,IF(AND(V119&gt;200000000),'[26]Data Base PAKAI (INPUT)'!$M$24))</f>
        <v>4</v>
      </c>
      <c r="AS119" s="250">
        <f>IF(AND(V119&gt;1,V119&lt;=200000000),'[26]Data Base PAKAI (INPUT)'!$F$24,IF(AND(V119&gt;200000000,V119&lt;=1000000000),'[26]Data Base PAKAI (INPUT)'!$V$24,IF(AND(V119&gt;1000000000),'[26]Data Base PAKAI (INPUT)'!$Z$24)))</f>
        <v>1</v>
      </c>
      <c r="AT119" s="250">
        <f t="shared" si="91"/>
        <v>600000</v>
      </c>
      <c r="AU119" s="250">
        <f>IF(AND(V119&gt;1,V119&lt;=1000000000),'[26]Data Base PAKAI (INPUT)'!$E$25,IF(AND(V119&gt;1000000000,V119&lt;=5000000000),'[26]Data Base PAKAI (INPUT)'!$Y$25,IF(AND(V119&gt;5000000000,V119&lt;=10000000000),'[26]Data Base PAKAI (INPUT)'!$AG$25)))</f>
        <v>3</v>
      </c>
      <c r="AV119" s="250">
        <f>IF(AND(V119&gt;1,V119&lt;=100000000),'[26]Data Base PAKAI (INPUT)'!$F$25,IF(AND(V119&gt;100000000,V119&lt;=200000000),'[26]Data Base PAKAI (INPUT)'!$J$25,IF(AND(V119&gt;200000000,V119&lt;=250000000),'[26]Data Base PAKAI (INPUT)'!$N$25,IF(AND(V119&gt;250000000,V119&lt;=500000000),'[26]Data Base PAKAI (INPUT)'!$R$25,IF(AND(V119&gt;500000000,V119&lt;=1000000000),'[26]Data Base PAKAI (INPUT)'!$V$25,IF(AND(V119&gt;1000000000,V119&lt;=2500000000),'[26]Data Base PAKAI (INPUT)'!$Z$25,IF(AND(V119&gt;2500000000,V119&lt;=5000000000),'[26]Data Base PAKAI (INPUT)'!$AD$25,IF(AND(V119&gt;5000000000,V119&lt;=10000000000),'[26]Data Base PAKAI (INPUT)'!AH976))))))))</f>
        <v>4</v>
      </c>
      <c r="AW119" s="250">
        <f t="shared" si="92"/>
        <v>1800000</v>
      </c>
      <c r="AX119" s="250">
        <f t="shared" si="93"/>
        <v>6000000</v>
      </c>
      <c r="AY119" s="99">
        <f t="shared" si="94"/>
        <v>6000000</v>
      </c>
      <c r="AZ119" s="250"/>
      <c r="BA119" s="245">
        <f t="shared" si="95"/>
        <v>135250000</v>
      </c>
      <c r="BB119" s="235"/>
      <c r="BC119" s="242"/>
      <c r="BD119" s="242"/>
      <c r="BE119" s="242"/>
      <c r="BG119" s="428">
        <f t="shared" si="96"/>
        <v>0</v>
      </c>
      <c r="BH119" s="424"/>
    </row>
    <row r="120" spans="1:60" ht="45.75" thickBot="1" x14ac:dyDescent="0.3">
      <c r="A120" s="90"/>
      <c r="B120" s="90"/>
      <c r="C120" s="90"/>
      <c r="D120" s="90"/>
      <c r="E120" s="90"/>
      <c r="F120" s="90"/>
      <c r="G120" s="90"/>
      <c r="H120" s="307"/>
      <c r="I120" s="91"/>
      <c r="J120" s="92"/>
      <c r="K120" s="92" t="s">
        <v>311</v>
      </c>
      <c r="L120" s="92" t="s">
        <v>315</v>
      </c>
      <c r="M120" s="92" t="e">
        <f>INDEX('[26]PENINGKATAN SALURAN DRAINASE'!$D$4:$D$90,MATCH('KEGIATAN DBMSDA 2022 (2)'!L120,'[26]PENINGKATAN SALURAN DRAINASE'!$D$4:$D$90,0))</f>
        <v>#N/A</v>
      </c>
      <c r="N120" s="92" t="s">
        <v>316</v>
      </c>
      <c r="O120" s="92"/>
      <c r="P120" s="93" t="s">
        <v>120</v>
      </c>
      <c r="Q120" s="93"/>
      <c r="R120" s="94" t="s">
        <v>302</v>
      </c>
      <c r="S120" s="94" t="e">
        <f>#REF!&amp;" "&amp;#REF!</f>
        <v>#REF!</v>
      </c>
      <c r="T120" s="95" t="s">
        <v>66</v>
      </c>
      <c r="U120" s="87"/>
      <c r="V120" s="57">
        <f t="shared" si="98"/>
        <v>300000000</v>
      </c>
      <c r="W120" s="96" t="str">
        <f t="shared" si="83"/>
        <v>LELANG</v>
      </c>
      <c r="X120" s="77" t="s">
        <v>1967</v>
      </c>
      <c r="Y120" s="489" t="s">
        <v>2030</v>
      </c>
      <c r="Z120" s="489" t="s">
        <v>2000</v>
      </c>
      <c r="AA120" s="93"/>
      <c r="AB120" s="93"/>
      <c r="AC120" s="93"/>
      <c r="AD120" s="93"/>
      <c r="AE120" s="93"/>
      <c r="AF120" s="93"/>
      <c r="AG120" s="96"/>
      <c r="AH120" s="96"/>
      <c r="AI120" s="96"/>
      <c r="AJ120" s="313">
        <f t="shared" si="88"/>
        <v>0</v>
      </c>
      <c r="AK120" s="301">
        <v>0</v>
      </c>
      <c r="AL120" s="87">
        <v>300000000</v>
      </c>
      <c r="AM120" s="96" t="str">
        <f t="shared" si="89"/>
        <v>LELANG</v>
      </c>
      <c r="AN120" s="256" t="s">
        <v>139</v>
      </c>
      <c r="AO120" s="249">
        <v>1</v>
      </c>
      <c r="AP120" s="256"/>
      <c r="AQ120" s="245">
        <f t="shared" si="90"/>
        <v>750000</v>
      </c>
      <c r="AR120" s="250">
        <f>IF(AND(V120&gt;1,V120&lt;=200000000),'[26]Data Base PAKAI (INPUT)'!$E$24,IF(AND(V120&gt;200000000),'[26]Data Base PAKAI (INPUT)'!$M$24))</f>
        <v>6</v>
      </c>
      <c r="AS120" s="250">
        <f>IF(AND(V120&gt;1,V120&lt;=200000000),'[26]Data Base PAKAI (INPUT)'!$F$24,IF(AND(V120&gt;200000000,V120&lt;=1000000000),'[26]Data Base PAKAI (INPUT)'!$V$24,IF(AND(V120&gt;1000000000),'[26]Data Base PAKAI (INPUT)'!$Z$24)))</f>
        <v>2</v>
      </c>
      <c r="AT120" s="250">
        <f t="shared" si="91"/>
        <v>1800000</v>
      </c>
      <c r="AU120" s="250">
        <f>IF(AND(V120&gt;1,V120&lt;=1000000000),'[26]Data Base PAKAI (INPUT)'!$E$25,IF(AND(V120&gt;1000000000,V120&lt;=5000000000),'[26]Data Base PAKAI (INPUT)'!$Y$25,IF(AND(V120&gt;5000000000,V120&lt;=10000000000),'[26]Data Base PAKAI (INPUT)'!$AG$25)))</f>
        <v>3</v>
      </c>
      <c r="AV120" s="250">
        <f>IF(AND(V120&gt;1,V120&lt;=100000000),'[26]Data Base PAKAI (INPUT)'!$F$25,IF(AND(V120&gt;100000000,V120&lt;=200000000),'[26]Data Base PAKAI (INPUT)'!$J$25,IF(AND(V120&gt;200000000,V120&lt;=250000000),'[26]Data Base PAKAI (INPUT)'!$N$25,IF(AND(V120&gt;250000000,V120&lt;=500000000),'[26]Data Base PAKAI (INPUT)'!$R$25,IF(AND(V120&gt;500000000,V120&lt;=1000000000),'[26]Data Base PAKAI (INPUT)'!$V$25,IF(AND(V120&gt;1000000000,V120&lt;=2500000000),'[26]Data Base PAKAI (INPUT)'!$Z$25,IF(AND(V120&gt;2500000000,V120&lt;=5000000000),'[26]Data Base PAKAI (INPUT)'!$AD$25,IF(AND(V120&gt;5000000000,V120&lt;=10000000000),'[26]Data Base PAKAI (INPUT)'!AH977))))))))</f>
        <v>6</v>
      </c>
      <c r="AW120" s="250">
        <f t="shared" si="92"/>
        <v>2700000</v>
      </c>
      <c r="AX120" s="250">
        <f t="shared" si="93"/>
        <v>12000000</v>
      </c>
      <c r="AY120" s="99">
        <f t="shared" si="94"/>
        <v>12000000</v>
      </c>
      <c r="AZ120" s="250"/>
      <c r="BA120" s="245">
        <f t="shared" si="95"/>
        <v>270750000</v>
      </c>
      <c r="BB120" s="235"/>
      <c r="BC120" s="242"/>
      <c r="BD120" s="242"/>
      <c r="BE120" s="242"/>
      <c r="BG120" s="428">
        <f t="shared" si="96"/>
        <v>0</v>
      </c>
      <c r="BH120" s="424"/>
    </row>
    <row r="121" spans="1:60" ht="45.75" thickBot="1" x14ac:dyDescent="0.3">
      <c r="A121" s="90"/>
      <c r="B121" s="90"/>
      <c r="C121" s="90"/>
      <c r="D121" s="90"/>
      <c r="E121" s="90"/>
      <c r="F121" s="90"/>
      <c r="G121" s="90"/>
      <c r="H121" s="307"/>
      <c r="I121" s="91"/>
      <c r="J121" s="92"/>
      <c r="K121" s="92" t="s">
        <v>311</v>
      </c>
      <c r="L121" s="92" t="s">
        <v>317</v>
      </c>
      <c r="M121" s="92" t="e">
        <f>INDEX('[26]PENINGKATAN SALURAN DRAINASE'!$D$4:$D$90,MATCH('KEGIATAN DBMSDA 2022 (2)'!L121,'[26]PENINGKATAN SALURAN DRAINASE'!$D$4:$D$90,0))</f>
        <v>#N/A</v>
      </c>
      <c r="N121" s="92" t="s">
        <v>318</v>
      </c>
      <c r="O121" s="92"/>
      <c r="P121" s="93" t="s">
        <v>120</v>
      </c>
      <c r="Q121" s="93"/>
      <c r="R121" s="94" t="s">
        <v>289</v>
      </c>
      <c r="S121" s="94" t="e">
        <f>#REF!&amp;" "&amp;#REF!</f>
        <v>#REF!</v>
      </c>
      <c r="T121" s="95" t="s">
        <v>66</v>
      </c>
      <c r="U121" s="87"/>
      <c r="V121" s="57">
        <f t="shared" si="98"/>
        <v>200000000</v>
      </c>
      <c r="W121" s="96" t="str">
        <f t="shared" si="83"/>
        <v>PL</v>
      </c>
      <c r="X121" s="77" t="s">
        <v>1967</v>
      </c>
      <c r="Y121" s="489" t="s">
        <v>2030</v>
      </c>
      <c r="Z121" s="489" t="s">
        <v>2000</v>
      </c>
      <c r="AA121" s="93"/>
      <c r="AB121" s="93"/>
      <c r="AC121" s="93"/>
      <c r="AD121" s="93"/>
      <c r="AE121" s="93"/>
      <c r="AF121" s="93"/>
      <c r="AG121" s="96"/>
      <c r="AH121" s="96"/>
      <c r="AI121" s="96"/>
      <c r="AJ121" s="313">
        <f t="shared" si="88"/>
        <v>0</v>
      </c>
      <c r="AK121" s="301">
        <v>0</v>
      </c>
      <c r="AL121" s="87">
        <v>200000000</v>
      </c>
      <c r="AM121" s="96" t="str">
        <f t="shared" si="89"/>
        <v>PL</v>
      </c>
      <c r="AN121" s="249" t="s">
        <v>139</v>
      </c>
      <c r="AO121" s="249">
        <v>1</v>
      </c>
      <c r="AP121" s="249"/>
      <c r="AQ121" s="245">
        <f t="shared" si="90"/>
        <v>350000</v>
      </c>
      <c r="AR121" s="250">
        <f>IF(AND(V121&gt;1,V121&lt;=200000000),'[26]Data Base PAKAI (INPUT)'!$E$24,IF(AND(V121&gt;200000000),'[26]Data Base PAKAI (INPUT)'!$M$24))</f>
        <v>4</v>
      </c>
      <c r="AS121" s="250">
        <f>IF(AND(V121&gt;1,V121&lt;=200000000),'[26]Data Base PAKAI (INPUT)'!$F$24,IF(AND(V121&gt;200000000,V121&lt;=1000000000),'[26]Data Base PAKAI (INPUT)'!$V$24,IF(AND(V121&gt;1000000000),'[26]Data Base PAKAI (INPUT)'!$Z$24)))</f>
        <v>1</v>
      </c>
      <c r="AT121" s="250">
        <f t="shared" si="91"/>
        <v>600000</v>
      </c>
      <c r="AU121" s="250">
        <f>IF(AND(V121&gt;1,V121&lt;=1000000000),'[26]Data Base PAKAI (INPUT)'!$E$25,IF(AND(V121&gt;1000000000,V121&lt;=5000000000),'[26]Data Base PAKAI (INPUT)'!$Y$25,IF(AND(V121&gt;5000000000,V121&lt;=10000000000),'[26]Data Base PAKAI (INPUT)'!$AG$25)))</f>
        <v>3</v>
      </c>
      <c r="AV121" s="250">
        <f>IF(AND(V121&gt;1,V121&lt;=100000000),'[26]Data Base PAKAI (INPUT)'!$F$25,IF(AND(V121&gt;100000000,V121&lt;=200000000),'[26]Data Base PAKAI (INPUT)'!$J$25,IF(AND(V121&gt;200000000,V121&lt;=250000000),'[26]Data Base PAKAI (INPUT)'!$N$25,IF(AND(V121&gt;250000000,V121&lt;=500000000),'[26]Data Base PAKAI (INPUT)'!$R$25,IF(AND(V121&gt;500000000,V121&lt;=1000000000),'[26]Data Base PAKAI (INPUT)'!$V$25,IF(AND(V121&gt;1000000000,V121&lt;=2500000000),'[26]Data Base PAKAI (INPUT)'!$Z$25,IF(AND(V121&gt;2500000000,V121&lt;=5000000000),'[26]Data Base PAKAI (INPUT)'!$AD$25,IF(AND(V121&gt;5000000000,V121&lt;=10000000000),'[26]Data Base PAKAI (INPUT)'!AH978))))))))</f>
        <v>4</v>
      </c>
      <c r="AW121" s="250">
        <f t="shared" si="92"/>
        <v>1800000</v>
      </c>
      <c r="AX121" s="250">
        <f t="shared" si="93"/>
        <v>8000000</v>
      </c>
      <c r="AY121" s="99">
        <f t="shared" si="94"/>
        <v>8000000</v>
      </c>
      <c r="AZ121" s="250"/>
      <c r="BA121" s="245">
        <f t="shared" si="95"/>
        <v>181250000</v>
      </c>
      <c r="BB121" s="235"/>
      <c r="BC121" s="242"/>
      <c r="BD121" s="242"/>
      <c r="BE121" s="242"/>
      <c r="BG121" s="428">
        <f t="shared" si="96"/>
        <v>0</v>
      </c>
      <c r="BH121" s="424"/>
    </row>
    <row r="122" spans="1:60" ht="45.75" thickBot="1" x14ac:dyDescent="0.3">
      <c r="A122" s="90"/>
      <c r="B122" s="90"/>
      <c r="C122" s="90"/>
      <c r="D122" s="90"/>
      <c r="E122" s="90"/>
      <c r="F122" s="90"/>
      <c r="G122" s="90"/>
      <c r="H122" s="307"/>
      <c r="I122" s="91"/>
      <c r="J122" s="92"/>
      <c r="K122" s="92" t="s">
        <v>311</v>
      </c>
      <c r="L122" s="92" t="s">
        <v>319</v>
      </c>
      <c r="M122" s="92" t="e">
        <f>INDEX('[26]PENINGKATAN SALURAN DRAINASE'!$D$4:$D$90,MATCH('KEGIATAN DBMSDA 2022 (2)'!L122,'[26]PENINGKATAN SALURAN DRAINASE'!$D$4:$D$90,0))</f>
        <v>#N/A</v>
      </c>
      <c r="N122" s="92" t="s">
        <v>320</v>
      </c>
      <c r="O122" s="92"/>
      <c r="P122" s="93" t="s">
        <v>264</v>
      </c>
      <c r="Q122" s="93"/>
      <c r="R122" s="94" t="s">
        <v>321</v>
      </c>
      <c r="S122" s="94" t="e">
        <f>#REF!&amp;" "&amp;#REF!</f>
        <v>#REF!</v>
      </c>
      <c r="T122" s="95" t="s">
        <v>66</v>
      </c>
      <c r="U122" s="87"/>
      <c r="V122" s="57">
        <f t="shared" si="98"/>
        <v>110000000</v>
      </c>
      <c r="W122" s="96" t="str">
        <f t="shared" si="83"/>
        <v>PL</v>
      </c>
      <c r="X122" s="77" t="s">
        <v>1967</v>
      </c>
      <c r="Y122" s="489" t="s">
        <v>2030</v>
      </c>
      <c r="Z122" s="489" t="s">
        <v>2013</v>
      </c>
      <c r="AA122" s="93"/>
      <c r="AB122" s="93"/>
      <c r="AC122" s="93"/>
      <c r="AD122" s="93"/>
      <c r="AE122" s="93"/>
      <c r="AF122" s="93"/>
      <c r="AG122" s="96"/>
      <c r="AH122" s="96"/>
      <c r="AI122" s="96"/>
      <c r="AJ122" s="313">
        <f t="shared" si="88"/>
        <v>0</v>
      </c>
      <c r="AK122" s="301">
        <v>0</v>
      </c>
      <c r="AL122" s="87">
        <v>110000000</v>
      </c>
      <c r="AM122" s="96" t="str">
        <f t="shared" si="89"/>
        <v>PL</v>
      </c>
      <c r="AN122" s="249" t="s">
        <v>139</v>
      </c>
      <c r="AO122" s="249">
        <v>1</v>
      </c>
      <c r="AP122" s="249"/>
      <c r="AQ122" s="245">
        <f t="shared" si="90"/>
        <v>350000</v>
      </c>
      <c r="AR122" s="250">
        <f>IF(AND(V122&gt;1,V122&lt;=200000000),'[26]Data Base PAKAI (INPUT)'!$E$24,IF(AND(V122&gt;200000000),'[26]Data Base PAKAI (INPUT)'!$M$24))</f>
        <v>4</v>
      </c>
      <c r="AS122" s="250">
        <f>IF(AND(V122&gt;1,V122&lt;=200000000),'[26]Data Base PAKAI (INPUT)'!$F$24,IF(AND(V122&gt;200000000,V122&lt;=1000000000),'[26]Data Base PAKAI (INPUT)'!$V$24,IF(AND(V122&gt;1000000000),'[26]Data Base PAKAI (INPUT)'!$Z$24)))</f>
        <v>1</v>
      </c>
      <c r="AT122" s="250">
        <f t="shared" si="91"/>
        <v>600000</v>
      </c>
      <c r="AU122" s="250">
        <f>IF(AND(V122&gt;1,V122&lt;=1000000000),'[26]Data Base PAKAI (INPUT)'!$E$25,IF(AND(V122&gt;1000000000,V122&lt;=5000000000),'[26]Data Base PAKAI (INPUT)'!$Y$25,IF(AND(V122&gt;5000000000,V122&lt;=10000000000),'[26]Data Base PAKAI (INPUT)'!$AG$25)))</f>
        <v>3</v>
      </c>
      <c r="AV122" s="250">
        <f>IF(AND(V122&gt;1,V122&lt;=100000000),'[26]Data Base PAKAI (INPUT)'!$F$25,IF(AND(V122&gt;100000000,V122&lt;=200000000),'[26]Data Base PAKAI (INPUT)'!$J$25,IF(AND(V122&gt;200000000,V122&lt;=250000000),'[26]Data Base PAKAI (INPUT)'!$N$25,IF(AND(V122&gt;250000000,V122&lt;=500000000),'[26]Data Base PAKAI (INPUT)'!$R$25,IF(AND(V122&gt;500000000,V122&lt;=1000000000),'[26]Data Base PAKAI (INPUT)'!$V$25,IF(AND(V122&gt;1000000000,V122&lt;=2500000000),'[26]Data Base PAKAI (INPUT)'!$Z$25,IF(AND(V122&gt;2500000000,V122&lt;=5000000000),'[26]Data Base PAKAI (INPUT)'!$AD$25,IF(AND(V122&gt;5000000000,V122&lt;=10000000000),'[26]Data Base PAKAI (INPUT)'!AH979))))))))</f>
        <v>4</v>
      </c>
      <c r="AW122" s="250">
        <f t="shared" si="92"/>
        <v>1800000</v>
      </c>
      <c r="AX122" s="250">
        <f t="shared" si="93"/>
        <v>4400000</v>
      </c>
      <c r="AY122" s="99">
        <f t="shared" si="94"/>
        <v>4400000</v>
      </c>
      <c r="AZ122" s="250"/>
      <c r="BA122" s="245">
        <f t="shared" si="95"/>
        <v>98450000</v>
      </c>
      <c r="BB122" s="235"/>
      <c r="BC122" s="242"/>
      <c r="BD122" s="242"/>
      <c r="BE122" s="242"/>
      <c r="BG122" s="428">
        <f t="shared" si="96"/>
        <v>0</v>
      </c>
      <c r="BH122" s="424"/>
    </row>
    <row r="123" spans="1:60" ht="45.75" thickBot="1" x14ac:dyDescent="0.3">
      <c r="A123" s="90"/>
      <c r="B123" s="90"/>
      <c r="C123" s="90"/>
      <c r="D123" s="90"/>
      <c r="E123" s="90"/>
      <c r="F123" s="90"/>
      <c r="G123" s="90"/>
      <c r="H123" s="307"/>
      <c r="I123" s="91"/>
      <c r="J123" s="92"/>
      <c r="K123" s="92" t="s">
        <v>311</v>
      </c>
      <c r="L123" s="92" t="s">
        <v>323</v>
      </c>
      <c r="M123" s="92" t="e">
        <f>INDEX('[26]PENINGKATAN SALURAN DRAINASE'!$D$4:$D$90,MATCH('KEGIATAN DBMSDA 2022 (2)'!L123,'[26]PENINGKATAN SALURAN DRAINASE'!$D$4:$D$90,0))</f>
        <v>#N/A</v>
      </c>
      <c r="N123" s="92" t="s">
        <v>324</v>
      </c>
      <c r="O123" s="92"/>
      <c r="P123" s="93" t="s">
        <v>264</v>
      </c>
      <c r="Q123" s="93"/>
      <c r="R123" s="94" t="s">
        <v>325</v>
      </c>
      <c r="S123" s="94" t="e">
        <f>#REF!&amp;" "&amp;#REF!</f>
        <v>#REF!</v>
      </c>
      <c r="T123" s="95" t="s">
        <v>66</v>
      </c>
      <c r="U123" s="87"/>
      <c r="V123" s="57">
        <f t="shared" si="98"/>
        <v>90000000</v>
      </c>
      <c r="W123" s="96" t="str">
        <f t="shared" si="83"/>
        <v>PL</v>
      </c>
      <c r="X123" s="77" t="s">
        <v>1967</v>
      </c>
      <c r="Y123" s="489" t="s">
        <v>2030</v>
      </c>
      <c r="Z123" s="489" t="s">
        <v>2013</v>
      </c>
      <c r="AA123" s="93"/>
      <c r="AB123" s="93"/>
      <c r="AC123" s="93"/>
      <c r="AD123" s="93"/>
      <c r="AE123" s="93"/>
      <c r="AF123" s="93"/>
      <c r="AG123" s="96"/>
      <c r="AH123" s="96"/>
      <c r="AI123" s="96"/>
      <c r="AJ123" s="313">
        <f t="shared" si="88"/>
        <v>0</v>
      </c>
      <c r="AK123" s="301">
        <v>0</v>
      </c>
      <c r="AL123" s="87">
        <v>90000000</v>
      </c>
      <c r="AM123" s="96" t="str">
        <f t="shared" si="89"/>
        <v>PL</v>
      </c>
      <c r="AN123" s="249" t="s">
        <v>139</v>
      </c>
      <c r="AO123" s="249">
        <v>1</v>
      </c>
      <c r="AP123" s="249"/>
      <c r="AQ123" s="245">
        <f t="shared" si="90"/>
        <v>350000</v>
      </c>
      <c r="AR123" s="250">
        <f>IF(AND(V123&gt;1,V123&lt;=200000000),'[26]Data Base PAKAI (INPUT)'!$E$24,IF(AND(V123&gt;200000000),'[26]Data Base PAKAI (INPUT)'!$M$24))</f>
        <v>4</v>
      </c>
      <c r="AS123" s="250">
        <f>IF(AND(V123&gt;1,V123&lt;=200000000),'[26]Data Base PAKAI (INPUT)'!$F$24,IF(AND(V123&gt;200000000,V123&lt;=1000000000),'[26]Data Base PAKAI (INPUT)'!$V$24,IF(AND(V123&gt;1000000000),'[26]Data Base PAKAI (INPUT)'!$Z$24)))</f>
        <v>1</v>
      </c>
      <c r="AT123" s="250">
        <f t="shared" si="91"/>
        <v>600000</v>
      </c>
      <c r="AU123" s="250">
        <f>IF(AND(V123&gt;1,V123&lt;=1000000000),'[26]Data Base PAKAI (INPUT)'!$E$25,IF(AND(V123&gt;1000000000,V123&lt;=5000000000),'[26]Data Base PAKAI (INPUT)'!$Y$25,IF(AND(V123&gt;5000000000,V123&lt;=10000000000),'[26]Data Base PAKAI (INPUT)'!$AG$25)))</f>
        <v>3</v>
      </c>
      <c r="AV123" s="250">
        <f>IF(AND(V123&gt;1,V123&lt;=100000000),'[26]Data Base PAKAI (INPUT)'!$F$25,IF(AND(V123&gt;100000000,V123&lt;=200000000),'[26]Data Base PAKAI (INPUT)'!$J$25,IF(AND(V123&gt;200000000,V123&lt;=250000000),'[26]Data Base PAKAI (INPUT)'!$N$25,IF(AND(V123&gt;250000000,V123&lt;=500000000),'[26]Data Base PAKAI (INPUT)'!$R$25,IF(AND(V123&gt;500000000,V123&lt;=1000000000),'[26]Data Base PAKAI (INPUT)'!$V$25,IF(AND(V123&gt;1000000000,V123&lt;=2500000000),'[26]Data Base PAKAI (INPUT)'!$Z$25,IF(AND(V123&gt;2500000000,V123&lt;=5000000000),'[26]Data Base PAKAI (INPUT)'!$AD$25,IF(AND(V123&gt;5000000000,V123&lt;=10000000000),'[26]Data Base PAKAI (INPUT)'!AH980))))))))</f>
        <v>3</v>
      </c>
      <c r="AW123" s="250">
        <f t="shared" si="92"/>
        <v>1350000</v>
      </c>
      <c r="AX123" s="250">
        <f t="shared" si="93"/>
        <v>3600000</v>
      </c>
      <c r="AY123" s="99">
        <f t="shared" si="94"/>
        <v>3600000</v>
      </c>
      <c r="AZ123" s="250"/>
      <c r="BA123" s="245">
        <f t="shared" si="95"/>
        <v>80500000</v>
      </c>
      <c r="BB123" s="235"/>
      <c r="BC123" s="242"/>
      <c r="BD123" s="242"/>
      <c r="BE123" s="242"/>
      <c r="BG123" s="428">
        <f t="shared" si="96"/>
        <v>0</v>
      </c>
      <c r="BH123" s="424"/>
    </row>
    <row r="124" spans="1:60" ht="45.75" thickBot="1" x14ac:dyDescent="0.3">
      <c r="A124" s="90"/>
      <c r="B124" s="90"/>
      <c r="C124" s="90"/>
      <c r="D124" s="90"/>
      <c r="E124" s="90"/>
      <c r="F124" s="90"/>
      <c r="G124" s="90"/>
      <c r="H124" s="307"/>
      <c r="I124" s="91"/>
      <c r="J124" s="92"/>
      <c r="K124" s="92" t="s">
        <v>311</v>
      </c>
      <c r="L124" s="92" t="s">
        <v>326</v>
      </c>
      <c r="M124" s="92" t="e">
        <f>INDEX('[26]PENINGKATAN SALURAN DRAINASE'!$D$4:$D$90,MATCH('KEGIATAN DBMSDA 2022 (2)'!L124,'[26]PENINGKATAN SALURAN DRAINASE'!$D$4:$D$90,0))</f>
        <v>#N/A</v>
      </c>
      <c r="N124" s="92" t="s">
        <v>327</v>
      </c>
      <c r="O124" s="92"/>
      <c r="P124" s="93" t="s">
        <v>822</v>
      </c>
      <c r="Q124" s="93"/>
      <c r="R124" s="94" t="s">
        <v>328</v>
      </c>
      <c r="S124" s="94" t="e">
        <f>#REF!&amp;" "&amp;#REF!</f>
        <v>#REF!</v>
      </c>
      <c r="T124" s="95" t="s">
        <v>66</v>
      </c>
      <c r="U124" s="87"/>
      <c r="V124" s="57">
        <f t="shared" si="98"/>
        <v>200000000</v>
      </c>
      <c r="W124" s="96" t="str">
        <f t="shared" si="83"/>
        <v>PL</v>
      </c>
      <c r="X124" s="77" t="s">
        <v>1967</v>
      </c>
      <c r="Y124" s="489" t="s">
        <v>2030</v>
      </c>
      <c r="Z124" s="489" t="s">
        <v>2003</v>
      </c>
      <c r="AA124" s="93"/>
      <c r="AB124" s="93"/>
      <c r="AC124" s="93"/>
      <c r="AD124" s="93"/>
      <c r="AE124" s="93"/>
      <c r="AF124" s="93"/>
      <c r="AG124" s="96"/>
      <c r="AH124" s="96"/>
      <c r="AI124" s="96"/>
      <c r="AJ124" s="313">
        <f t="shared" si="88"/>
        <v>0</v>
      </c>
      <c r="AK124" s="301">
        <v>0</v>
      </c>
      <c r="AL124" s="87">
        <v>200000000</v>
      </c>
      <c r="AM124" s="96" t="str">
        <f t="shared" si="89"/>
        <v>PL</v>
      </c>
      <c r="AN124" s="249" t="s">
        <v>139</v>
      </c>
      <c r="AO124" s="249">
        <v>1</v>
      </c>
      <c r="AP124" s="249"/>
      <c r="AQ124" s="245">
        <f t="shared" si="90"/>
        <v>350000</v>
      </c>
      <c r="AR124" s="250">
        <f>IF(AND(V124&gt;1,V124&lt;=200000000),'[26]Data Base PAKAI (INPUT)'!$E$24,IF(AND(V124&gt;200000000),'[26]Data Base PAKAI (INPUT)'!$M$24))</f>
        <v>4</v>
      </c>
      <c r="AS124" s="250">
        <f>IF(AND(V124&gt;1,V124&lt;=200000000),'[26]Data Base PAKAI (INPUT)'!$F$24,IF(AND(V124&gt;200000000,V124&lt;=1000000000),'[26]Data Base PAKAI (INPUT)'!$V$24,IF(AND(V124&gt;1000000000),'[26]Data Base PAKAI (INPUT)'!$Z$24)))</f>
        <v>1</v>
      </c>
      <c r="AT124" s="250">
        <f t="shared" si="91"/>
        <v>600000</v>
      </c>
      <c r="AU124" s="250">
        <f>IF(AND(V124&gt;1,V124&lt;=1000000000),'[26]Data Base PAKAI (INPUT)'!$E$25,IF(AND(V124&gt;1000000000,V124&lt;=5000000000),'[26]Data Base PAKAI (INPUT)'!$Y$25,IF(AND(V124&gt;5000000000,V124&lt;=10000000000),'[26]Data Base PAKAI (INPUT)'!$AG$25)))</f>
        <v>3</v>
      </c>
      <c r="AV124" s="250">
        <f>IF(AND(V124&gt;1,V124&lt;=100000000),'[26]Data Base PAKAI (INPUT)'!$F$25,IF(AND(V124&gt;100000000,V124&lt;=200000000),'[26]Data Base PAKAI (INPUT)'!$J$25,IF(AND(V124&gt;200000000,V124&lt;=250000000),'[26]Data Base PAKAI (INPUT)'!$N$25,IF(AND(V124&gt;250000000,V124&lt;=500000000),'[26]Data Base PAKAI (INPUT)'!$R$25,IF(AND(V124&gt;500000000,V124&lt;=1000000000),'[26]Data Base PAKAI (INPUT)'!$V$25,IF(AND(V124&gt;1000000000,V124&lt;=2500000000),'[26]Data Base PAKAI (INPUT)'!$Z$25,IF(AND(V124&gt;2500000000,V124&lt;=5000000000),'[26]Data Base PAKAI (INPUT)'!$AD$25,IF(AND(V124&gt;5000000000,V124&lt;=10000000000),'[26]Data Base PAKAI (INPUT)'!AH981))))))))</f>
        <v>4</v>
      </c>
      <c r="AW124" s="250">
        <f t="shared" si="92"/>
        <v>1800000</v>
      </c>
      <c r="AX124" s="250">
        <f t="shared" si="93"/>
        <v>8000000</v>
      </c>
      <c r="AY124" s="99">
        <f t="shared" si="94"/>
        <v>8000000</v>
      </c>
      <c r="AZ124" s="250"/>
      <c r="BA124" s="245">
        <f t="shared" si="95"/>
        <v>181250000</v>
      </c>
      <c r="BB124" s="235"/>
      <c r="BC124" s="242"/>
      <c r="BD124" s="242"/>
      <c r="BE124" s="242"/>
      <c r="BG124" s="428">
        <f t="shared" si="96"/>
        <v>0</v>
      </c>
      <c r="BH124" s="424"/>
    </row>
    <row r="125" spans="1:60" ht="45.75" thickBot="1" x14ac:dyDescent="0.3">
      <c r="A125" s="90"/>
      <c r="B125" s="90"/>
      <c r="C125" s="90"/>
      <c r="D125" s="90"/>
      <c r="E125" s="90"/>
      <c r="F125" s="90"/>
      <c r="G125" s="90"/>
      <c r="H125" s="307"/>
      <c r="I125" s="91"/>
      <c r="J125" s="92"/>
      <c r="K125" s="92" t="s">
        <v>311</v>
      </c>
      <c r="L125" s="92" t="s">
        <v>329</v>
      </c>
      <c r="M125" s="92" t="e">
        <f>INDEX('[26]PENINGKATAN SALURAN DRAINASE'!$D$4:$D$90,MATCH('KEGIATAN DBMSDA 2022 (2)'!L125,'[26]PENINGKATAN SALURAN DRAINASE'!$D$4:$D$90,0))</f>
        <v>#N/A</v>
      </c>
      <c r="N125" s="92" t="s">
        <v>330</v>
      </c>
      <c r="O125" s="92"/>
      <c r="P125" s="93" t="s">
        <v>171</v>
      </c>
      <c r="Q125" s="93"/>
      <c r="R125" s="94" t="s">
        <v>239</v>
      </c>
      <c r="S125" s="94" t="e">
        <f>#REF!&amp;" "&amp;#REF!</f>
        <v>#REF!</v>
      </c>
      <c r="T125" s="95" t="s">
        <v>66</v>
      </c>
      <c r="U125" s="87"/>
      <c r="V125" s="57">
        <f t="shared" si="98"/>
        <v>115000000</v>
      </c>
      <c r="W125" s="96" t="str">
        <f t="shared" si="83"/>
        <v>PL</v>
      </c>
      <c r="X125" s="77" t="s">
        <v>1967</v>
      </c>
      <c r="Y125" s="489" t="s">
        <v>2030</v>
      </c>
      <c r="Z125" s="489" t="s">
        <v>2004</v>
      </c>
      <c r="AA125" s="93"/>
      <c r="AB125" s="93"/>
      <c r="AC125" s="93"/>
      <c r="AD125" s="93"/>
      <c r="AE125" s="93"/>
      <c r="AF125" s="93"/>
      <c r="AG125" s="96"/>
      <c r="AH125" s="96"/>
      <c r="AI125" s="96"/>
      <c r="AJ125" s="313">
        <f t="shared" si="88"/>
        <v>0</v>
      </c>
      <c r="AK125" s="301">
        <v>0</v>
      </c>
      <c r="AL125" s="87">
        <v>115000000</v>
      </c>
      <c r="AM125" s="96" t="str">
        <f t="shared" si="89"/>
        <v>PL</v>
      </c>
      <c r="AN125" s="249" t="s">
        <v>139</v>
      </c>
      <c r="AO125" s="249">
        <v>1</v>
      </c>
      <c r="AP125" s="249"/>
      <c r="AQ125" s="245">
        <f t="shared" si="90"/>
        <v>350000</v>
      </c>
      <c r="AR125" s="250">
        <f>IF(AND(V125&gt;1,V125&lt;=200000000),'[26]Data Base PAKAI (INPUT)'!$E$24,IF(AND(V125&gt;200000000),'[26]Data Base PAKAI (INPUT)'!$M$24))</f>
        <v>4</v>
      </c>
      <c r="AS125" s="250">
        <f>IF(AND(V125&gt;1,V125&lt;=200000000),'[26]Data Base PAKAI (INPUT)'!$F$24,IF(AND(V125&gt;200000000,V125&lt;=1000000000),'[26]Data Base PAKAI (INPUT)'!$V$24,IF(AND(V125&gt;1000000000),'[26]Data Base PAKAI (INPUT)'!$Z$24)))</f>
        <v>1</v>
      </c>
      <c r="AT125" s="250">
        <f t="shared" si="91"/>
        <v>600000</v>
      </c>
      <c r="AU125" s="250">
        <f>IF(AND(V125&gt;1,V125&lt;=1000000000),'[26]Data Base PAKAI (INPUT)'!$E$25,IF(AND(V125&gt;1000000000,V125&lt;=5000000000),'[26]Data Base PAKAI (INPUT)'!$Y$25,IF(AND(V125&gt;5000000000,V125&lt;=10000000000),'[26]Data Base PAKAI (INPUT)'!$AG$25)))</f>
        <v>3</v>
      </c>
      <c r="AV125" s="250">
        <f>IF(AND(V125&gt;1,V125&lt;=100000000),'[26]Data Base PAKAI (INPUT)'!$F$25,IF(AND(V125&gt;100000000,V125&lt;=200000000),'[26]Data Base PAKAI (INPUT)'!$J$25,IF(AND(V125&gt;200000000,V125&lt;=250000000),'[26]Data Base PAKAI (INPUT)'!$N$25,IF(AND(V125&gt;250000000,V125&lt;=500000000),'[26]Data Base PAKAI (INPUT)'!$R$25,IF(AND(V125&gt;500000000,V125&lt;=1000000000),'[26]Data Base PAKAI (INPUT)'!$V$25,IF(AND(V125&gt;1000000000,V125&lt;=2500000000),'[26]Data Base PAKAI (INPUT)'!$Z$25,IF(AND(V125&gt;2500000000,V125&lt;=5000000000),'[26]Data Base PAKAI (INPUT)'!$AD$25,IF(AND(V125&gt;5000000000,V125&lt;=10000000000),'[26]Data Base PAKAI (INPUT)'!AH982))))))))</f>
        <v>4</v>
      </c>
      <c r="AW125" s="250">
        <f t="shared" si="92"/>
        <v>1800000</v>
      </c>
      <c r="AX125" s="250">
        <f t="shared" si="93"/>
        <v>4600000</v>
      </c>
      <c r="AY125" s="99">
        <f t="shared" si="94"/>
        <v>4600000</v>
      </c>
      <c r="AZ125" s="250"/>
      <c r="BA125" s="245">
        <f t="shared" si="95"/>
        <v>103050000</v>
      </c>
      <c r="BB125" s="235"/>
      <c r="BC125" s="242"/>
      <c r="BD125" s="242"/>
      <c r="BE125" s="242"/>
      <c r="BG125" s="428">
        <f t="shared" si="96"/>
        <v>0</v>
      </c>
      <c r="BH125" s="424"/>
    </row>
    <row r="126" spans="1:60" ht="45.75" thickBot="1" x14ac:dyDescent="0.3">
      <c r="A126" s="90"/>
      <c r="B126" s="90"/>
      <c r="C126" s="90"/>
      <c r="D126" s="90"/>
      <c r="E126" s="90"/>
      <c r="F126" s="90"/>
      <c r="G126" s="90"/>
      <c r="H126" s="307"/>
      <c r="I126" s="91"/>
      <c r="J126" s="92"/>
      <c r="K126" s="92" t="s">
        <v>311</v>
      </c>
      <c r="L126" s="92" t="s">
        <v>331</v>
      </c>
      <c r="M126" s="92" t="e">
        <f>INDEX('[26]PENINGKATAN SALURAN DRAINASE'!$D$4:$D$90,MATCH('KEGIATAN DBMSDA 2022 (2)'!L126,'[26]PENINGKATAN SALURAN DRAINASE'!$D$4:$D$90,0))</f>
        <v>#N/A</v>
      </c>
      <c r="N126" s="92" t="s">
        <v>332</v>
      </c>
      <c r="O126" s="92"/>
      <c r="P126" s="93" t="s">
        <v>1840</v>
      </c>
      <c r="Q126" s="93"/>
      <c r="R126" s="94"/>
      <c r="S126" s="94" t="e">
        <f>#REF!&amp;" "&amp;#REF!</f>
        <v>#REF!</v>
      </c>
      <c r="T126" s="95" t="s">
        <v>66</v>
      </c>
      <c r="U126" s="87"/>
      <c r="V126" s="57">
        <f t="shared" si="98"/>
        <v>60000000</v>
      </c>
      <c r="W126" s="96" t="str">
        <f t="shared" si="83"/>
        <v>PL</v>
      </c>
      <c r="X126" s="77" t="s">
        <v>1967</v>
      </c>
      <c r="Y126" s="489" t="s">
        <v>2030</v>
      </c>
      <c r="Z126" s="489" t="s">
        <v>2005</v>
      </c>
      <c r="AA126" s="93"/>
      <c r="AB126" s="93"/>
      <c r="AC126" s="93"/>
      <c r="AD126" s="93"/>
      <c r="AE126" s="93"/>
      <c r="AF126" s="93"/>
      <c r="AG126" s="96"/>
      <c r="AH126" s="96"/>
      <c r="AI126" s="96"/>
      <c r="AJ126" s="313">
        <f t="shared" si="88"/>
        <v>0</v>
      </c>
      <c r="AK126" s="301">
        <v>0</v>
      </c>
      <c r="AL126" s="87">
        <v>60000000</v>
      </c>
      <c r="AM126" s="96" t="str">
        <f t="shared" si="89"/>
        <v>PL</v>
      </c>
      <c r="AN126" s="249" t="s">
        <v>139</v>
      </c>
      <c r="AO126" s="249">
        <v>1</v>
      </c>
      <c r="AP126" s="249"/>
      <c r="AQ126" s="245">
        <f t="shared" si="90"/>
        <v>350000</v>
      </c>
      <c r="AR126" s="250">
        <f>IF(AND(V126&gt;1,V126&lt;=200000000),'[26]Data Base PAKAI (INPUT)'!$E$24,IF(AND(V126&gt;200000000),'[26]Data Base PAKAI (INPUT)'!$M$24))</f>
        <v>4</v>
      </c>
      <c r="AS126" s="250">
        <f>IF(AND(V126&gt;1,V126&lt;=200000000),'[26]Data Base PAKAI (INPUT)'!$F$24,IF(AND(V126&gt;200000000,V126&lt;=1000000000),'[26]Data Base PAKAI (INPUT)'!$V$24,IF(AND(V126&gt;1000000000),'[26]Data Base PAKAI (INPUT)'!$Z$24)))</f>
        <v>1</v>
      </c>
      <c r="AT126" s="250">
        <f t="shared" si="91"/>
        <v>600000</v>
      </c>
      <c r="AU126" s="250">
        <f>IF(AND(V126&gt;1,V126&lt;=1000000000),'[26]Data Base PAKAI (INPUT)'!$E$25,IF(AND(V126&gt;1000000000,V126&lt;=5000000000),'[26]Data Base PAKAI (INPUT)'!$Y$25,IF(AND(V126&gt;5000000000,V126&lt;=10000000000),'[26]Data Base PAKAI (INPUT)'!$AG$25)))</f>
        <v>3</v>
      </c>
      <c r="AV126" s="250">
        <f>IF(AND(V126&gt;1,V126&lt;=100000000),'[26]Data Base PAKAI (INPUT)'!$F$25,IF(AND(V126&gt;100000000,V126&lt;=200000000),'[26]Data Base PAKAI (INPUT)'!$J$25,IF(AND(V126&gt;200000000,V126&lt;=250000000),'[26]Data Base PAKAI (INPUT)'!$N$25,IF(AND(V126&gt;250000000,V126&lt;=500000000),'[26]Data Base PAKAI (INPUT)'!$R$25,IF(AND(V126&gt;500000000,V126&lt;=1000000000),'[26]Data Base PAKAI (INPUT)'!$V$25,IF(AND(V126&gt;1000000000,V126&lt;=2500000000),'[26]Data Base PAKAI (INPUT)'!$Z$25,IF(AND(V126&gt;2500000000,V126&lt;=5000000000),'[26]Data Base PAKAI (INPUT)'!$AD$25,IF(AND(V126&gt;5000000000,V126&lt;=10000000000),'[26]Data Base PAKAI (INPUT)'!AH983))))))))</f>
        <v>3</v>
      </c>
      <c r="AW126" s="250">
        <f t="shared" si="92"/>
        <v>1350000</v>
      </c>
      <c r="AX126" s="250">
        <f t="shared" si="93"/>
        <v>2400000</v>
      </c>
      <c r="AY126" s="99">
        <f t="shared" si="94"/>
        <v>2400000</v>
      </c>
      <c r="AZ126" s="250"/>
      <c r="BA126" s="245">
        <f t="shared" si="95"/>
        <v>52900000</v>
      </c>
      <c r="BB126" s="235"/>
      <c r="BC126" s="242"/>
      <c r="BD126" s="242"/>
      <c r="BE126" s="242"/>
      <c r="BG126" s="428">
        <f t="shared" si="96"/>
        <v>0</v>
      </c>
      <c r="BH126" s="424"/>
    </row>
    <row r="127" spans="1:60" ht="45.75" thickBot="1" x14ac:dyDescent="0.3">
      <c r="A127" s="90"/>
      <c r="B127" s="90"/>
      <c r="C127" s="90"/>
      <c r="D127" s="90"/>
      <c r="E127" s="90"/>
      <c r="F127" s="90"/>
      <c r="G127" s="90"/>
      <c r="H127" s="307"/>
      <c r="I127" s="91"/>
      <c r="J127" s="92"/>
      <c r="K127" s="92" t="s">
        <v>311</v>
      </c>
      <c r="L127" s="92" t="s">
        <v>333</v>
      </c>
      <c r="M127" s="92" t="e">
        <f>INDEX('[26]PENINGKATAN SALURAN DRAINASE'!$D$4:$D$90,MATCH('KEGIATAN DBMSDA 2022 (2)'!L127,'[26]PENINGKATAN SALURAN DRAINASE'!$D$4:$D$90,0))</f>
        <v>#N/A</v>
      </c>
      <c r="N127" s="92" t="s">
        <v>334</v>
      </c>
      <c r="O127" s="92"/>
      <c r="P127" s="93" t="s">
        <v>1840</v>
      </c>
      <c r="Q127" s="93"/>
      <c r="R127" s="94" t="s">
        <v>229</v>
      </c>
      <c r="S127" s="94" t="e">
        <f>#REF!&amp;" "&amp;#REF!</f>
        <v>#REF!</v>
      </c>
      <c r="T127" s="95" t="s">
        <v>66</v>
      </c>
      <c r="U127" s="87"/>
      <c r="V127" s="57">
        <f t="shared" si="98"/>
        <v>90000000</v>
      </c>
      <c r="W127" s="96" t="str">
        <f t="shared" si="83"/>
        <v>PL</v>
      </c>
      <c r="X127" s="77" t="s">
        <v>1967</v>
      </c>
      <c r="Y127" s="489" t="s">
        <v>2030</v>
      </c>
      <c r="Z127" s="489" t="s">
        <v>2005</v>
      </c>
      <c r="AA127" s="93"/>
      <c r="AB127" s="93"/>
      <c r="AC127" s="93"/>
      <c r="AD127" s="93"/>
      <c r="AE127" s="93"/>
      <c r="AF127" s="93"/>
      <c r="AG127" s="96"/>
      <c r="AH127" s="96"/>
      <c r="AI127" s="96"/>
      <c r="AJ127" s="313">
        <f t="shared" si="88"/>
        <v>0</v>
      </c>
      <c r="AK127" s="301">
        <v>0</v>
      </c>
      <c r="AL127" s="87">
        <v>90000000</v>
      </c>
      <c r="AM127" s="96" t="str">
        <f t="shared" si="89"/>
        <v>PL</v>
      </c>
      <c r="AN127" s="249" t="s">
        <v>139</v>
      </c>
      <c r="AO127" s="249">
        <v>1</v>
      </c>
      <c r="AP127" s="249"/>
      <c r="AQ127" s="245">
        <f t="shared" si="90"/>
        <v>350000</v>
      </c>
      <c r="AR127" s="250">
        <f>IF(AND(V127&gt;1,V127&lt;=200000000),'[26]Data Base PAKAI (INPUT)'!$E$24,IF(AND(V127&gt;200000000),'[26]Data Base PAKAI (INPUT)'!$M$24))</f>
        <v>4</v>
      </c>
      <c r="AS127" s="250">
        <f>IF(AND(V127&gt;1,V127&lt;=200000000),'[26]Data Base PAKAI (INPUT)'!$F$24,IF(AND(V127&gt;200000000,V127&lt;=1000000000),'[26]Data Base PAKAI (INPUT)'!$V$24,IF(AND(V127&gt;1000000000),'[26]Data Base PAKAI (INPUT)'!$Z$24)))</f>
        <v>1</v>
      </c>
      <c r="AT127" s="250">
        <f t="shared" si="91"/>
        <v>600000</v>
      </c>
      <c r="AU127" s="250">
        <f>IF(AND(V127&gt;1,V127&lt;=1000000000),'[26]Data Base PAKAI (INPUT)'!$E$25,IF(AND(V127&gt;1000000000,V127&lt;=5000000000),'[26]Data Base PAKAI (INPUT)'!$Y$25,IF(AND(V127&gt;5000000000,V127&lt;=10000000000),'[26]Data Base PAKAI (INPUT)'!$AG$25)))</f>
        <v>3</v>
      </c>
      <c r="AV127" s="250">
        <f>IF(AND(V127&gt;1,V127&lt;=100000000),'[26]Data Base PAKAI (INPUT)'!$F$25,IF(AND(V127&gt;100000000,V127&lt;=200000000),'[26]Data Base PAKAI (INPUT)'!$J$25,IF(AND(V127&gt;200000000,V127&lt;=250000000),'[26]Data Base PAKAI (INPUT)'!$N$25,IF(AND(V127&gt;250000000,V127&lt;=500000000),'[26]Data Base PAKAI (INPUT)'!$R$25,IF(AND(V127&gt;500000000,V127&lt;=1000000000),'[26]Data Base PAKAI (INPUT)'!$V$25,IF(AND(V127&gt;1000000000,V127&lt;=2500000000),'[26]Data Base PAKAI (INPUT)'!$Z$25,IF(AND(V127&gt;2500000000,V127&lt;=5000000000),'[26]Data Base PAKAI (INPUT)'!$AD$25,IF(AND(V127&gt;5000000000,V127&lt;=10000000000),'[26]Data Base PAKAI (INPUT)'!AH984))))))))</f>
        <v>3</v>
      </c>
      <c r="AW127" s="250">
        <f t="shared" si="92"/>
        <v>1350000</v>
      </c>
      <c r="AX127" s="250">
        <f t="shared" si="93"/>
        <v>3600000</v>
      </c>
      <c r="AY127" s="99">
        <f t="shared" si="94"/>
        <v>3600000</v>
      </c>
      <c r="AZ127" s="250"/>
      <c r="BA127" s="245">
        <f t="shared" si="95"/>
        <v>80500000</v>
      </c>
      <c r="BB127" s="235"/>
      <c r="BC127" s="242"/>
      <c r="BD127" s="242"/>
      <c r="BE127" s="242"/>
      <c r="BG127" s="428">
        <f t="shared" si="96"/>
        <v>0</v>
      </c>
      <c r="BH127" s="424"/>
    </row>
    <row r="128" spans="1:60" ht="45.75" thickBot="1" x14ac:dyDescent="0.3">
      <c r="A128" s="90"/>
      <c r="B128" s="90"/>
      <c r="C128" s="90"/>
      <c r="D128" s="90"/>
      <c r="E128" s="90"/>
      <c r="F128" s="90"/>
      <c r="G128" s="90"/>
      <c r="H128" s="307"/>
      <c r="I128" s="91"/>
      <c r="J128" s="92"/>
      <c r="K128" s="92" t="s">
        <v>311</v>
      </c>
      <c r="L128" s="92" t="s">
        <v>335</v>
      </c>
      <c r="M128" s="92" t="e">
        <f>INDEX('[26]PENINGKATAN SALURAN DRAINASE'!$D$4:$D$90,MATCH('KEGIATAN DBMSDA 2022 (2)'!L128,'[26]PENINGKATAN SALURAN DRAINASE'!$D$4:$D$90,0))</f>
        <v>#N/A</v>
      </c>
      <c r="N128" s="92" t="s">
        <v>336</v>
      </c>
      <c r="O128" s="92"/>
      <c r="P128" s="93" t="s">
        <v>822</v>
      </c>
      <c r="Q128" s="93"/>
      <c r="R128" s="94" t="s">
        <v>337</v>
      </c>
      <c r="S128" s="94" t="e">
        <f>#REF!&amp;" "&amp;#REF!</f>
        <v>#REF!</v>
      </c>
      <c r="T128" s="95" t="s">
        <v>66</v>
      </c>
      <c r="U128" s="87"/>
      <c r="V128" s="57">
        <f t="shared" si="98"/>
        <v>100000000</v>
      </c>
      <c r="W128" s="96" t="str">
        <f t="shared" si="83"/>
        <v>PL</v>
      </c>
      <c r="X128" s="77" t="s">
        <v>1967</v>
      </c>
      <c r="Y128" s="489" t="s">
        <v>2030</v>
      </c>
      <c r="Z128" s="489" t="s">
        <v>2003</v>
      </c>
      <c r="AA128" s="93"/>
      <c r="AB128" s="93"/>
      <c r="AC128" s="93"/>
      <c r="AD128" s="93"/>
      <c r="AE128" s="93"/>
      <c r="AF128" s="93"/>
      <c r="AG128" s="96"/>
      <c r="AH128" s="96"/>
      <c r="AI128" s="96"/>
      <c r="AJ128" s="313">
        <f t="shared" si="88"/>
        <v>0</v>
      </c>
      <c r="AK128" s="301">
        <v>0</v>
      </c>
      <c r="AL128" s="87">
        <v>100000000</v>
      </c>
      <c r="AM128" s="96" t="str">
        <f t="shared" si="89"/>
        <v>PL</v>
      </c>
      <c r="AN128" s="249" t="s">
        <v>139</v>
      </c>
      <c r="AO128" s="249">
        <v>1</v>
      </c>
      <c r="AP128" s="249"/>
      <c r="AQ128" s="245">
        <f t="shared" si="90"/>
        <v>350000</v>
      </c>
      <c r="AR128" s="250">
        <f>IF(AND(V128&gt;1,V128&lt;=200000000),'[26]Data Base PAKAI (INPUT)'!$E$24,IF(AND(V128&gt;200000000),'[26]Data Base PAKAI (INPUT)'!$M$24))</f>
        <v>4</v>
      </c>
      <c r="AS128" s="250">
        <f>IF(AND(V128&gt;1,V128&lt;=200000000),'[26]Data Base PAKAI (INPUT)'!$F$24,IF(AND(V128&gt;200000000,V128&lt;=1000000000),'[26]Data Base PAKAI (INPUT)'!$V$24,IF(AND(V128&gt;1000000000),'[26]Data Base PAKAI (INPUT)'!$Z$24)))</f>
        <v>1</v>
      </c>
      <c r="AT128" s="250">
        <f t="shared" si="91"/>
        <v>600000</v>
      </c>
      <c r="AU128" s="250">
        <f>IF(AND(V128&gt;1,V128&lt;=1000000000),'[26]Data Base PAKAI (INPUT)'!$E$25,IF(AND(V128&gt;1000000000,V128&lt;=5000000000),'[26]Data Base PAKAI (INPUT)'!$Y$25,IF(AND(V128&gt;5000000000,V128&lt;=10000000000),'[26]Data Base PAKAI (INPUT)'!$AG$25)))</f>
        <v>3</v>
      </c>
      <c r="AV128" s="250">
        <f>IF(AND(V128&gt;1,V128&lt;=100000000),'[26]Data Base PAKAI (INPUT)'!$F$25,IF(AND(V128&gt;100000000,V128&lt;=200000000),'[26]Data Base PAKAI (INPUT)'!$J$25,IF(AND(V128&gt;200000000,V128&lt;=250000000),'[26]Data Base PAKAI (INPUT)'!$N$25,IF(AND(V128&gt;250000000,V128&lt;=500000000),'[26]Data Base PAKAI (INPUT)'!$R$25,IF(AND(V128&gt;500000000,V128&lt;=1000000000),'[26]Data Base PAKAI (INPUT)'!$V$25,IF(AND(V128&gt;1000000000,V128&lt;=2500000000),'[26]Data Base PAKAI (INPUT)'!$Z$25,IF(AND(V128&gt;2500000000,V128&lt;=5000000000),'[26]Data Base PAKAI (INPUT)'!$AD$25,IF(AND(V128&gt;5000000000,V128&lt;=10000000000),'[26]Data Base PAKAI (INPUT)'!AH989))))))))</f>
        <v>3</v>
      </c>
      <c r="AW128" s="250">
        <f t="shared" si="92"/>
        <v>1350000</v>
      </c>
      <c r="AX128" s="250">
        <f t="shared" si="93"/>
        <v>4000000</v>
      </c>
      <c r="AY128" s="99">
        <f t="shared" si="94"/>
        <v>4000000</v>
      </c>
      <c r="AZ128" s="250"/>
      <c r="BA128" s="245">
        <f t="shared" si="95"/>
        <v>89700000</v>
      </c>
      <c r="BB128" s="235"/>
      <c r="BC128" s="242"/>
      <c r="BD128" s="242"/>
      <c r="BE128" s="242"/>
      <c r="BG128" s="428">
        <f t="shared" si="96"/>
        <v>0</v>
      </c>
      <c r="BH128" s="424"/>
    </row>
    <row r="129" spans="1:60" ht="45.75" thickBot="1" x14ac:dyDescent="0.3">
      <c r="A129" s="90"/>
      <c r="B129" s="90"/>
      <c r="C129" s="90"/>
      <c r="D129" s="90"/>
      <c r="E129" s="90"/>
      <c r="F129" s="90"/>
      <c r="G129" s="90"/>
      <c r="H129" s="307"/>
      <c r="I129" s="91"/>
      <c r="J129" s="92"/>
      <c r="K129" s="92" t="s">
        <v>311</v>
      </c>
      <c r="L129" s="92" t="s">
        <v>338</v>
      </c>
      <c r="M129" s="92" t="e">
        <f>INDEX('[26]PENINGKATAN SALURAN DRAINASE'!$D$4:$D$90,MATCH('KEGIATAN DBMSDA 2022 (2)'!L129,'[26]PENINGKATAN SALURAN DRAINASE'!$D$4:$D$90,0))</f>
        <v>#N/A</v>
      </c>
      <c r="N129" s="92" t="s">
        <v>339</v>
      </c>
      <c r="O129" s="92"/>
      <c r="P129" s="93" t="s">
        <v>822</v>
      </c>
      <c r="Q129" s="93"/>
      <c r="R129" s="94" t="s">
        <v>340</v>
      </c>
      <c r="S129" s="94" t="e">
        <f>#REF!&amp;" "&amp;#REF!</f>
        <v>#REF!</v>
      </c>
      <c r="T129" s="95" t="s">
        <v>66</v>
      </c>
      <c r="U129" s="87"/>
      <c r="V129" s="57">
        <f t="shared" si="98"/>
        <v>100000000</v>
      </c>
      <c r="W129" s="96" t="str">
        <f t="shared" si="83"/>
        <v>PL</v>
      </c>
      <c r="X129" s="77" t="s">
        <v>1967</v>
      </c>
      <c r="Y129" s="489" t="s">
        <v>2030</v>
      </c>
      <c r="Z129" s="489" t="s">
        <v>2003</v>
      </c>
      <c r="AA129" s="93"/>
      <c r="AB129" s="93"/>
      <c r="AC129" s="93"/>
      <c r="AD129" s="93"/>
      <c r="AE129" s="93"/>
      <c r="AF129" s="93"/>
      <c r="AG129" s="96"/>
      <c r="AH129" s="96"/>
      <c r="AI129" s="96"/>
      <c r="AJ129" s="313">
        <f t="shared" si="88"/>
        <v>0</v>
      </c>
      <c r="AK129" s="301">
        <v>0</v>
      </c>
      <c r="AL129" s="87">
        <v>100000000</v>
      </c>
      <c r="AM129" s="96" t="str">
        <f t="shared" si="89"/>
        <v>PL</v>
      </c>
      <c r="AN129" s="249" t="s">
        <v>139</v>
      </c>
      <c r="AO129" s="249">
        <v>1</v>
      </c>
      <c r="AP129" s="249"/>
      <c r="AQ129" s="245">
        <f t="shared" si="90"/>
        <v>350000</v>
      </c>
      <c r="AR129" s="250">
        <f>IF(AND(V129&gt;1,V129&lt;=200000000),'[26]Data Base PAKAI (INPUT)'!$E$24,IF(AND(V129&gt;200000000),'[26]Data Base PAKAI (INPUT)'!$M$24))</f>
        <v>4</v>
      </c>
      <c r="AS129" s="250">
        <f>IF(AND(V129&gt;1,V129&lt;=200000000),'[26]Data Base PAKAI (INPUT)'!$F$24,IF(AND(V129&gt;200000000,V129&lt;=1000000000),'[26]Data Base PAKAI (INPUT)'!$V$24,IF(AND(V129&gt;1000000000),'[26]Data Base PAKAI (INPUT)'!$Z$24)))</f>
        <v>1</v>
      </c>
      <c r="AT129" s="250">
        <f t="shared" si="91"/>
        <v>600000</v>
      </c>
      <c r="AU129" s="250">
        <f>IF(AND(V129&gt;1,V129&lt;=1000000000),'[26]Data Base PAKAI (INPUT)'!$E$25,IF(AND(V129&gt;1000000000,V129&lt;=5000000000),'[26]Data Base PAKAI (INPUT)'!$Y$25,IF(AND(V129&gt;5000000000,V129&lt;=10000000000),'[26]Data Base PAKAI (INPUT)'!$AG$25)))</f>
        <v>3</v>
      </c>
      <c r="AV129" s="250">
        <f>IF(AND(V129&gt;1,V129&lt;=100000000),'[26]Data Base PAKAI (INPUT)'!$F$25,IF(AND(V129&gt;100000000,V129&lt;=200000000),'[26]Data Base PAKAI (INPUT)'!$J$25,IF(AND(V129&gt;200000000,V129&lt;=250000000),'[26]Data Base PAKAI (INPUT)'!$N$25,IF(AND(V129&gt;250000000,V129&lt;=500000000),'[26]Data Base PAKAI (INPUT)'!$R$25,IF(AND(V129&gt;500000000,V129&lt;=1000000000),'[26]Data Base PAKAI (INPUT)'!$V$25,IF(AND(V129&gt;1000000000,V129&lt;=2500000000),'[26]Data Base PAKAI (INPUT)'!$Z$25,IF(AND(V129&gt;2500000000,V129&lt;=5000000000),'[26]Data Base PAKAI (INPUT)'!$AD$25,IF(AND(V129&gt;5000000000,V129&lt;=10000000000),'[26]Data Base PAKAI (INPUT)'!AH990))))))))</f>
        <v>3</v>
      </c>
      <c r="AW129" s="250">
        <f t="shared" si="92"/>
        <v>1350000</v>
      </c>
      <c r="AX129" s="250">
        <f t="shared" si="93"/>
        <v>4000000</v>
      </c>
      <c r="AY129" s="99">
        <f t="shared" si="94"/>
        <v>4000000</v>
      </c>
      <c r="AZ129" s="250"/>
      <c r="BA129" s="245">
        <f t="shared" si="95"/>
        <v>89700000</v>
      </c>
      <c r="BB129" s="235"/>
      <c r="BC129" s="242"/>
      <c r="BD129" s="242"/>
      <c r="BE129" s="242"/>
      <c r="BG129" s="428">
        <f t="shared" si="96"/>
        <v>0</v>
      </c>
      <c r="BH129" s="424"/>
    </row>
    <row r="130" spans="1:60" ht="45.75" thickBot="1" x14ac:dyDescent="0.3">
      <c r="A130" s="90"/>
      <c r="B130" s="90"/>
      <c r="C130" s="90"/>
      <c r="D130" s="90"/>
      <c r="E130" s="90"/>
      <c r="F130" s="90"/>
      <c r="G130" s="90"/>
      <c r="H130" s="307"/>
      <c r="I130" s="91"/>
      <c r="J130" s="92"/>
      <c r="K130" s="92" t="s">
        <v>311</v>
      </c>
      <c r="L130" s="92" t="s">
        <v>341</v>
      </c>
      <c r="M130" s="92" t="e">
        <f>INDEX('[26]PENINGKATAN SALURAN DRAINASE'!$D$4:$D$90,MATCH('KEGIATAN DBMSDA 2022 (2)'!L130,'[26]PENINGKATAN SALURAN DRAINASE'!$D$4:$D$90,0))</f>
        <v>#N/A</v>
      </c>
      <c r="N130" s="92" t="s">
        <v>342</v>
      </c>
      <c r="O130" s="92"/>
      <c r="P130" s="93" t="s">
        <v>1840</v>
      </c>
      <c r="Q130" s="93"/>
      <c r="R130" s="94" t="s">
        <v>239</v>
      </c>
      <c r="S130" s="94" t="e">
        <f>#REF!&amp;" "&amp;#REF!</f>
        <v>#REF!</v>
      </c>
      <c r="T130" s="95" t="s">
        <v>66</v>
      </c>
      <c r="U130" s="87"/>
      <c r="V130" s="57">
        <f t="shared" si="98"/>
        <v>100000000</v>
      </c>
      <c r="W130" s="96" t="str">
        <f t="shared" si="83"/>
        <v>PL</v>
      </c>
      <c r="X130" s="77" t="s">
        <v>1967</v>
      </c>
      <c r="Y130" s="489" t="s">
        <v>2030</v>
      </c>
      <c r="Z130" s="489" t="s">
        <v>2005</v>
      </c>
      <c r="AA130" s="93"/>
      <c r="AB130" s="93"/>
      <c r="AC130" s="93"/>
      <c r="AD130" s="93"/>
      <c r="AE130" s="93"/>
      <c r="AF130" s="93"/>
      <c r="AG130" s="96"/>
      <c r="AH130" s="96"/>
      <c r="AI130" s="96"/>
      <c r="AJ130" s="313">
        <f t="shared" si="88"/>
        <v>0</v>
      </c>
      <c r="AK130" s="301">
        <v>0</v>
      </c>
      <c r="AL130" s="87">
        <v>100000000</v>
      </c>
      <c r="AM130" s="96" t="str">
        <f t="shared" si="89"/>
        <v>PL</v>
      </c>
      <c r="AN130" s="249" t="s">
        <v>139</v>
      </c>
      <c r="AO130" s="249">
        <v>1</v>
      </c>
      <c r="AP130" s="249"/>
      <c r="AQ130" s="245">
        <f t="shared" si="90"/>
        <v>350000</v>
      </c>
      <c r="AR130" s="250">
        <f>IF(AND(V130&gt;1,V130&lt;=200000000),'[26]Data Base PAKAI (INPUT)'!$E$24,IF(AND(V130&gt;200000000),'[26]Data Base PAKAI (INPUT)'!$M$24))</f>
        <v>4</v>
      </c>
      <c r="AS130" s="250">
        <f>IF(AND(V130&gt;1,V130&lt;=200000000),'[26]Data Base PAKAI (INPUT)'!$F$24,IF(AND(V130&gt;200000000,V130&lt;=1000000000),'[26]Data Base PAKAI (INPUT)'!$V$24,IF(AND(V130&gt;1000000000),'[26]Data Base PAKAI (INPUT)'!$Z$24)))</f>
        <v>1</v>
      </c>
      <c r="AT130" s="250">
        <f t="shared" si="91"/>
        <v>600000</v>
      </c>
      <c r="AU130" s="250">
        <f>IF(AND(V130&gt;1,V130&lt;=1000000000),'[26]Data Base PAKAI (INPUT)'!$E$25,IF(AND(V130&gt;1000000000,V130&lt;=5000000000),'[26]Data Base PAKAI (INPUT)'!$Y$25,IF(AND(V130&gt;5000000000,V130&lt;=10000000000),'[26]Data Base PAKAI (INPUT)'!$AG$25)))</f>
        <v>3</v>
      </c>
      <c r="AV130" s="250">
        <f>IF(AND(V130&gt;1,V130&lt;=100000000),'[26]Data Base PAKAI (INPUT)'!$F$25,IF(AND(V130&gt;100000000,V130&lt;=200000000),'[26]Data Base PAKAI (INPUT)'!$J$25,IF(AND(V130&gt;200000000,V130&lt;=250000000),'[26]Data Base PAKAI (INPUT)'!$N$25,IF(AND(V130&gt;250000000,V130&lt;=500000000),'[26]Data Base PAKAI (INPUT)'!$R$25,IF(AND(V130&gt;500000000,V130&lt;=1000000000),'[26]Data Base PAKAI (INPUT)'!$V$25,IF(AND(V130&gt;1000000000,V130&lt;=2500000000),'[26]Data Base PAKAI (INPUT)'!$Z$25,IF(AND(V130&gt;2500000000,V130&lt;=5000000000),'[26]Data Base PAKAI (INPUT)'!$AD$25,IF(AND(V130&gt;5000000000,V130&lt;=10000000000),'[26]Data Base PAKAI (INPUT)'!AH991))))))))</f>
        <v>3</v>
      </c>
      <c r="AW130" s="250">
        <f t="shared" si="92"/>
        <v>1350000</v>
      </c>
      <c r="AX130" s="250">
        <f t="shared" si="93"/>
        <v>4000000</v>
      </c>
      <c r="AY130" s="99">
        <f t="shared" si="94"/>
        <v>4000000</v>
      </c>
      <c r="AZ130" s="250"/>
      <c r="BA130" s="245">
        <f t="shared" si="95"/>
        <v>89700000</v>
      </c>
      <c r="BB130" s="235"/>
      <c r="BC130" s="242"/>
      <c r="BD130" s="242"/>
      <c r="BE130" s="242"/>
      <c r="BG130" s="428">
        <f t="shared" si="96"/>
        <v>0</v>
      </c>
      <c r="BH130" s="424"/>
    </row>
    <row r="131" spans="1:60" ht="45.75" thickBot="1" x14ac:dyDescent="0.3">
      <c r="A131" s="90"/>
      <c r="B131" s="90"/>
      <c r="C131" s="90"/>
      <c r="D131" s="90"/>
      <c r="E131" s="90"/>
      <c r="F131" s="90"/>
      <c r="G131" s="90"/>
      <c r="H131" s="307"/>
      <c r="I131" s="91"/>
      <c r="J131" s="92"/>
      <c r="K131" s="92" t="s">
        <v>311</v>
      </c>
      <c r="L131" s="92" t="s">
        <v>343</v>
      </c>
      <c r="M131" s="92" t="e">
        <f>INDEX('[26]PENINGKATAN SALURAN DRAINASE'!$D$4:$D$90,MATCH('KEGIATAN DBMSDA 2022 (2)'!L131,'[26]PENINGKATAN SALURAN DRAINASE'!$D$4:$D$90,0))</f>
        <v>#N/A</v>
      </c>
      <c r="N131" s="92" t="s">
        <v>344</v>
      </c>
      <c r="O131" s="92"/>
      <c r="P131" s="93" t="s">
        <v>160</v>
      </c>
      <c r="Q131" s="93"/>
      <c r="R131" s="94" t="s">
        <v>239</v>
      </c>
      <c r="S131" s="94" t="e">
        <f>#REF!&amp;" "&amp;#REF!</f>
        <v>#REF!</v>
      </c>
      <c r="T131" s="95" t="s">
        <v>66</v>
      </c>
      <c r="U131" s="87"/>
      <c r="V131" s="57">
        <f t="shared" si="98"/>
        <v>150000000</v>
      </c>
      <c r="W131" s="96" t="str">
        <f t="shared" si="83"/>
        <v>PL</v>
      </c>
      <c r="X131" s="77" t="s">
        <v>1967</v>
      </c>
      <c r="Y131" s="489" t="s">
        <v>2030</v>
      </c>
      <c r="Z131" s="489" t="s">
        <v>2006</v>
      </c>
      <c r="AA131" s="93"/>
      <c r="AB131" s="93"/>
      <c r="AC131" s="93"/>
      <c r="AD131" s="93"/>
      <c r="AE131" s="93"/>
      <c r="AF131" s="93"/>
      <c r="AG131" s="96"/>
      <c r="AH131" s="96"/>
      <c r="AI131" s="96"/>
      <c r="AJ131" s="313">
        <f t="shared" si="88"/>
        <v>0</v>
      </c>
      <c r="AK131" s="301">
        <v>0</v>
      </c>
      <c r="AL131" s="87">
        <v>150000000</v>
      </c>
      <c r="AM131" s="96" t="str">
        <f t="shared" si="89"/>
        <v>PL</v>
      </c>
      <c r="AN131" s="249" t="s">
        <v>139</v>
      </c>
      <c r="AO131" s="249">
        <v>1</v>
      </c>
      <c r="AP131" s="249" t="s">
        <v>163</v>
      </c>
      <c r="AQ131" s="253">
        <f t="shared" ref="AQ131:AQ147" si="99">IF(AND(V131&gt;1,V131&lt;=200000000),350000,IF(AND(V131&gt;200000000),750000))</f>
        <v>350000</v>
      </c>
      <c r="AR131" s="254">
        <f>IF(AND(V131&gt;1,V131&lt;=200000000),'[26]Data Base PAKAI (INPUT)'!$E$24,IF(AND(V131&gt;200000000),'[26]Data Base PAKAI (INPUT)'!$M$24))</f>
        <v>4</v>
      </c>
      <c r="AS131" s="254">
        <f>IF(AND(V131&gt;1,V131&lt;=200000000),'[26]Data Base PAKAI (INPUT)'!$F$24,IF(AND(V131&gt;200000000,V131&lt;=1000000000),'[26]Data Base PAKAI (INPUT)'!$V$24,IF(AND(V131&gt;1000000000),'[26]Data Base PAKAI (INPUT)'!$Z$24)))</f>
        <v>1</v>
      </c>
      <c r="AT131" s="254">
        <f t="shared" si="91"/>
        <v>600000</v>
      </c>
      <c r="AU131" s="254">
        <f>IF(AND(V131&gt;1,V131&lt;=1000000000),'[26]Data Base PAKAI (INPUT)'!$E$25,IF(AND(V131&gt;1000000000,V131&lt;=5000000000),'[26]Data Base PAKAI (INPUT)'!$Y$25,IF(AND(V131&gt;5000000000,V131&lt;=10000000000),'[26]Data Base PAKAI (INPUT)'!$AG$25)))</f>
        <v>3</v>
      </c>
      <c r="AV131" s="254">
        <f>IF(AND(V131&gt;1,V131&lt;=100000000),'[26]Data Base PAKAI (INPUT)'!$F$25,IF(AND(V131&gt;100000000,V131&lt;=200000000),'[26]Data Base PAKAI (INPUT)'!$J$25,IF(AND(V131&gt;200000000,V131&lt;=250000000),'[26]Data Base PAKAI (INPUT)'!$N$25,IF(AND(V131&gt;250000000,V131&lt;=500000000),'[26]Data Base PAKAI (INPUT)'!$R$25,IF(AND(V131&gt;500000000,V131&lt;=1000000000),'[26]Data Base PAKAI (INPUT)'!$V$25,IF(AND(V131&gt;1000000000,V131&lt;=2500000000),'[26]Data Base PAKAI (INPUT)'!$Z$25,IF(AND(V131&gt;2500000000,V131&lt;=5000000000),'[26]Data Base PAKAI (INPUT)'!$AD$25,IF(AND(V131&gt;5000000000,V131&lt;=10000000000),'[26]Data Base PAKAI (INPUT)'!AH992))))))))</f>
        <v>4</v>
      </c>
      <c r="AW131" s="254">
        <f t="shared" si="92"/>
        <v>1800000</v>
      </c>
      <c r="AX131" s="254">
        <f t="shared" ref="AX131:AX147" si="100">IF(V131&lt;=4000000000,4%*V131,IF(V131&gt;4000000000,100000000))</f>
        <v>6000000</v>
      </c>
      <c r="AY131" s="103">
        <f t="shared" ref="AY131:AY147" si="101">4%*V131</f>
        <v>6000000</v>
      </c>
      <c r="AZ131" s="254"/>
      <c r="BA131" s="253">
        <f t="shared" ref="BA131:BA147" si="102">V131-AQ131-AT131-AW131-AX131-AY131-AZ131</f>
        <v>135250000</v>
      </c>
      <c r="BB131" s="235"/>
      <c r="BC131" s="242"/>
      <c r="BD131" s="242"/>
      <c r="BE131" s="242"/>
      <c r="BG131" s="428">
        <f t="shared" si="96"/>
        <v>0</v>
      </c>
      <c r="BH131" s="424"/>
    </row>
    <row r="132" spans="1:60" ht="45.75" thickBot="1" x14ac:dyDescent="0.3">
      <c r="A132" s="90"/>
      <c r="B132" s="90"/>
      <c r="C132" s="90"/>
      <c r="D132" s="90"/>
      <c r="E132" s="90"/>
      <c r="F132" s="90"/>
      <c r="G132" s="90"/>
      <c r="H132" s="307"/>
      <c r="I132" s="91"/>
      <c r="J132" s="92"/>
      <c r="K132" s="92" t="s">
        <v>311</v>
      </c>
      <c r="L132" s="92" t="s">
        <v>346</v>
      </c>
      <c r="M132" s="92" t="e">
        <f>INDEX('[26]PENINGKATAN SALURAN DRAINASE'!$D$4:$D$90,MATCH('KEGIATAN DBMSDA 2022 (2)'!L132,'[26]PENINGKATAN SALURAN DRAINASE'!$D$4:$D$90,0))</f>
        <v>#N/A</v>
      </c>
      <c r="N132" s="92" t="s">
        <v>347</v>
      </c>
      <c r="O132" s="92"/>
      <c r="P132" s="93" t="s">
        <v>160</v>
      </c>
      <c r="Q132" s="93"/>
      <c r="R132" s="94" t="s">
        <v>239</v>
      </c>
      <c r="S132" s="94" t="e">
        <f>#REF!&amp;" "&amp;#REF!</f>
        <v>#REF!</v>
      </c>
      <c r="T132" s="95" t="s">
        <v>66</v>
      </c>
      <c r="U132" s="87"/>
      <c r="V132" s="57">
        <f t="shared" si="98"/>
        <v>200000000</v>
      </c>
      <c r="W132" s="96" t="str">
        <f t="shared" si="83"/>
        <v>PL</v>
      </c>
      <c r="X132" s="77" t="s">
        <v>1967</v>
      </c>
      <c r="Y132" s="489" t="s">
        <v>2030</v>
      </c>
      <c r="Z132" s="489" t="s">
        <v>2006</v>
      </c>
      <c r="AA132" s="93"/>
      <c r="AB132" s="93"/>
      <c r="AC132" s="93"/>
      <c r="AD132" s="93"/>
      <c r="AE132" s="93"/>
      <c r="AF132" s="93"/>
      <c r="AG132" s="96"/>
      <c r="AH132" s="96"/>
      <c r="AI132" s="96"/>
      <c r="AJ132" s="313">
        <f t="shared" si="88"/>
        <v>0</v>
      </c>
      <c r="AK132" s="301">
        <v>0</v>
      </c>
      <c r="AL132" s="87">
        <v>200000000</v>
      </c>
      <c r="AM132" s="96" t="str">
        <f t="shared" si="89"/>
        <v>PL</v>
      </c>
      <c r="AN132" s="249" t="s">
        <v>139</v>
      </c>
      <c r="AO132" s="249">
        <v>1</v>
      </c>
      <c r="AP132" s="249" t="s">
        <v>163</v>
      </c>
      <c r="AQ132" s="253">
        <f t="shared" si="99"/>
        <v>350000</v>
      </c>
      <c r="AR132" s="254">
        <f>IF(AND(V132&gt;1,V132&lt;=200000000),'[26]Data Base PAKAI (INPUT)'!$E$24,IF(AND(V132&gt;200000000),'[26]Data Base PAKAI (INPUT)'!$M$24))</f>
        <v>4</v>
      </c>
      <c r="AS132" s="254">
        <f>IF(AND(V132&gt;1,V132&lt;=200000000),'[26]Data Base PAKAI (INPUT)'!$F$24,IF(AND(V132&gt;200000000,V132&lt;=1000000000),'[26]Data Base PAKAI (INPUT)'!$V$24,IF(AND(V132&gt;1000000000),'[26]Data Base PAKAI (INPUT)'!$Z$24)))</f>
        <v>1</v>
      </c>
      <c r="AT132" s="254">
        <f t="shared" si="91"/>
        <v>600000</v>
      </c>
      <c r="AU132" s="254">
        <f>IF(AND(V132&gt;1,V132&lt;=1000000000),'[26]Data Base PAKAI (INPUT)'!$E$25,IF(AND(V132&gt;1000000000,V132&lt;=5000000000),'[26]Data Base PAKAI (INPUT)'!$Y$25,IF(AND(V132&gt;5000000000,V132&lt;=10000000000),'[26]Data Base PAKAI (INPUT)'!$AG$25)))</f>
        <v>3</v>
      </c>
      <c r="AV132" s="254">
        <f>IF(AND(V132&gt;1,V132&lt;=100000000),'[26]Data Base PAKAI (INPUT)'!$F$25,IF(AND(V132&gt;100000000,V132&lt;=200000000),'[26]Data Base PAKAI (INPUT)'!$J$25,IF(AND(V132&gt;200000000,V132&lt;=250000000),'[26]Data Base PAKAI (INPUT)'!$N$25,IF(AND(V132&gt;250000000,V132&lt;=500000000),'[26]Data Base PAKAI (INPUT)'!$R$25,IF(AND(V132&gt;500000000,V132&lt;=1000000000),'[26]Data Base PAKAI (INPUT)'!$V$25,IF(AND(V132&gt;1000000000,V132&lt;=2500000000),'[26]Data Base PAKAI (INPUT)'!$Z$25,IF(AND(V132&gt;2500000000,V132&lt;=5000000000),'[26]Data Base PAKAI (INPUT)'!$AD$25,IF(AND(V132&gt;5000000000,V132&lt;=10000000000),'[26]Data Base PAKAI (INPUT)'!AH993))))))))</f>
        <v>4</v>
      </c>
      <c r="AW132" s="254">
        <f t="shared" si="92"/>
        <v>1800000</v>
      </c>
      <c r="AX132" s="254">
        <f t="shared" si="100"/>
        <v>8000000</v>
      </c>
      <c r="AY132" s="103">
        <f t="shared" si="101"/>
        <v>8000000</v>
      </c>
      <c r="AZ132" s="254"/>
      <c r="BA132" s="253">
        <f t="shared" si="102"/>
        <v>181250000</v>
      </c>
      <c r="BB132" s="235"/>
      <c r="BC132" s="242"/>
      <c r="BD132" s="242"/>
      <c r="BE132" s="242"/>
      <c r="BG132" s="428">
        <f t="shared" si="96"/>
        <v>0</v>
      </c>
      <c r="BH132" s="424"/>
    </row>
    <row r="133" spans="1:60" ht="45.75" thickBot="1" x14ac:dyDescent="0.3">
      <c r="A133" s="90"/>
      <c r="B133" s="90"/>
      <c r="C133" s="90"/>
      <c r="D133" s="90"/>
      <c r="E133" s="90"/>
      <c r="F133" s="90"/>
      <c r="G133" s="90"/>
      <c r="H133" s="307"/>
      <c r="I133" s="91"/>
      <c r="J133" s="92"/>
      <c r="K133" s="92" t="s">
        <v>311</v>
      </c>
      <c r="L133" s="92" t="s">
        <v>348</v>
      </c>
      <c r="M133" s="92" t="e">
        <f>INDEX('[26]PENINGKATAN SALURAN DRAINASE'!$D$4:$D$90,MATCH('KEGIATAN DBMSDA 2022 (2)'!L133,'[26]PENINGKATAN SALURAN DRAINASE'!$D$4:$D$90,0))</f>
        <v>#N/A</v>
      </c>
      <c r="N133" s="92" t="s">
        <v>349</v>
      </c>
      <c r="O133" s="92"/>
      <c r="P133" s="93" t="s">
        <v>160</v>
      </c>
      <c r="Q133" s="93"/>
      <c r="R133" s="94" t="s">
        <v>249</v>
      </c>
      <c r="S133" s="94" t="e">
        <f>#REF!&amp;" "&amp;#REF!</f>
        <v>#REF!</v>
      </c>
      <c r="T133" s="95" t="s">
        <v>66</v>
      </c>
      <c r="U133" s="87"/>
      <c r="V133" s="57">
        <f t="shared" si="98"/>
        <v>200000000</v>
      </c>
      <c r="W133" s="96" t="str">
        <f t="shared" si="83"/>
        <v>PL</v>
      </c>
      <c r="X133" s="77" t="s">
        <v>1967</v>
      </c>
      <c r="Y133" s="489" t="s">
        <v>2030</v>
      </c>
      <c r="Z133" s="489" t="s">
        <v>2006</v>
      </c>
      <c r="AA133" s="93"/>
      <c r="AB133" s="93"/>
      <c r="AC133" s="93"/>
      <c r="AD133" s="93"/>
      <c r="AE133" s="93"/>
      <c r="AF133" s="93"/>
      <c r="AG133" s="96"/>
      <c r="AH133" s="96"/>
      <c r="AI133" s="96"/>
      <c r="AJ133" s="313">
        <f t="shared" si="88"/>
        <v>0</v>
      </c>
      <c r="AK133" s="301">
        <v>0</v>
      </c>
      <c r="AL133" s="87">
        <v>200000000</v>
      </c>
      <c r="AM133" s="96" t="str">
        <f t="shared" si="89"/>
        <v>PL</v>
      </c>
      <c r="AN133" s="249" t="s">
        <v>139</v>
      </c>
      <c r="AO133" s="249">
        <v>1</v>
      </c>
      <c r="AP133" s="249"/>
      <c r="AQ133" s="245">
        <f t="shared" si="99"/>
        <v>350000</v>
      </c>
      <c r="AR133" s="250">
        <f>IF(AND(V133&gt;1,V133&lt;=200000000),'[26]Data Base PAKAI (INPUT)'!$E$24,IF(AND(V133&gt;200000000),'[26]Data Base PAKAI (INPUT)'!$M$24))</f>
        <v>4</v>
      </c>
      <c r="AS133" s="250">
        <f>IF(AND(V133&gt;1,V133&lt;=200000000),'[26]Data Base PAKAI (INPUT)'!$F$24,IF(AND(V133&gt;200000000,V133&lt;=1000000000),'[26]Data Base PAKAI (INPUT)'!$V$24,IF(AND(V133&gt;1000000000),'[26]Data Base PAKAI (INPUT)'!$Z$24)))</f>
        <v>1</v>
      </c>
      <c r="AT133" s="250">
        <f t="shared" si="91"/>
        <v>600000</v>
      </c>
      <c r="AU133" s="250">
        <f>IF(AND(V133&gt;1,V133&lt;=1000000000),'[26]Data Base PAKAI (INPUT)'!$E$25,IF(AND(V133&gt;1000000000,V133&lt;=5000000000),'[26]Data Base PAKAI (INPUT)'!$Y$25,IF(AND(V133&gt;5000000000,V133&lt;=10000000000),'[26]Data Base PAKAI (INPUT)'!$AG$25)))</f>
        <v>3</v>
      </c>
      <c r="AV133" s="250">
        <f>IF(AND(V133&gt;1,V133&lt;=100000000),'[26]Data Base PAKAI (INPUT)'!$F$25,IF(AND(V133&gt;100000000,V133&lt;=200000000),'[26]Data Base PAKAI (INPUT)'!$J$25,IF(AND(V133&gt;200000000,V133&lt;=250000000),'[26]Data Base PAKAI (INPUT)'!$N$25,IF(AND(V133&gt;250000000,V133&lt;=500000000),'[26]Data Base PAKAI (INPUT)'!$R$25,IF(AND(V133&gt;500000000,V133&lt;=1000000000),'[26]Data Base PAKAI (INPUT)'!$V$25,IF(AND(V133&gt;1000000000,V133&lt;=2500000000),'[26]Data Base PAKAI (INPUT)'!$Z$25,IF(AND(V133&gt;2500000000,V133&lt;=5000000000),'[26]Data Base PAKAI (INPUT)'!$AD$25,IF(AND(V133&gt;5000000000,V133&lt;=10000000000),'[26]Data Base PAKAI (INPUT)'!AH994))))))))</f>
        <v>4</v>
      </c>
      <c r="AW133" s="250">
        <f t="shared" si="92"/>
        <v>1800000</v>
      </c>
      <c r="AX133" s="250">
        <f t="shared" si="100"/>
        <v>8000000</v>
      </c>
      <c r="AY133" s="99">
        <f t="shared" si="101"/>
        <v>8000000</v>
      </c>
      <c r="AZ133" s="250"/>
      <c r="BA133" s="245">
        <f t="shared" si="102"/>
        <v>181250000</v>
      </c>
      <c r="BB133" s="235"/>
      <c r="BC133" s="242"/>
      <c r="BD133" s="242"/>
      <c r="BE133" s="242"/>
      <c r="BG133" s="428">
        <f t="shared" si="96"/>
        <v>0</v>
      </c>
      <c r="BH133" s="424"/>
    </row>
    <row r="134" spans="1:60" ht="45.75" thickBot="1" x14ac:dyDescent="0.3">
      <c r="A134" s="90"/>
      <c r="B134" s="90"/>
      <c r="C134" s="90"/>
      <c r="D134" s="90"/>
      <c r="E134" s="90"/>
      <c r="F134" s="90"/>
      <c r="G134" s="90"/>
      <c r="H134" s="307"/>
      <c r="I134" s="91"/>
      <c r="J134" s="92"/>
      <c r="K134" s="92" t="s">
        <v>311</v>
      </c>
      <c r="L134" s="92" t="s">
        <v>350</v>
      </c>
      <c r="M134" s="92" t="e">
        <f>INDEX('[26]PENINGKATAN SALURAN DRAINASE'!$D$4:$D$90,MATCH('KEGIATAN DBMSDA 2022 (2)'!L134,'[26]PENINGKATAN SALURAN DRAINASE'!$D$4:$D$90,0))</f>
        <v>#N/A</v>
      </c>
      <c r="N134" s="92" t="s">
        <v>351</v>
      </c>
      <c r="O134" s="92"/>
      <c r="P134" s="93" t="s">
        <v>127</v>
      </c>
      <c r="Q134" s="93"/>
      <c r="R134" s="94" t="s">
        <v>239</v>
      </c>
      <c r="S134" s="94" t="e">
        <f>#REF!&amp;" "&amp;#REF!</f>
        <v>#REF!</v>
      </c>
      <c r="T134" s="95" t="s">
        <v>66</v>
      </c>
      <c r="U134" s="87"/>
      <c r="V134" s="57">
        <f t="shared" si="98"/>
        <v>25000000</v>
      </c>
      <c r="W134" s="96" t="str">
        <f t="shared" si="83"/>
        <v>PL</v>
      </c>
      <c r="X134" s="77" t="s">
        <v>1967</v>
      </c>
      <c r="Y134" s="489" t="s">
        <v>2030</v>
      </c>
      <c r="Z134" s="489" t="s">
        <v>2007</v>
      </c>
      <c r="AA134" s="93"/>
      <c r="AB134" s="93"/>
      <c r="AC134" s="93"/>
      <c r="AD134" s="93"/>
      <c r="AE134" s="93"/>
      <c r="AF134" s="93"/>
      <c r="AG134" s="96"/>
      <c r="AH134" s="96"/>
      <c r="AI134" s="96"/>
      <c r="AJ134" s="313">
        <f t="shared" si="88"/>
        <v>0</v>
      </c>
      <c r="AK134" s="301">
        <v>0</v>
      </c>
      <c r="AL134" s="87">
        <v>25000000</v>
      </c>
      <c r="AM134" s="96" t="str">
        <f t="shared" si="89"/>
        <v>PL</v>
      </c>
      <c r="AN134" s="249" t="s">
        <v>139</v>
      </c>
      <c r="AO134" s="249">
        <v>1</v>
      </c>
      <c r="AP134" s="249" t="s">
        <v>163</v>
      </c>
      <c r="AQ134" s="253">
        <f t="shared" si="99"/>
        <v>350000</v>
      </c>
      <c r="AR134" s="254">
        <f>IF(AND(V134&gt;1,V134&lt;=200000000),'[26]Data Base PAKAI (INPUT)'!$E$24,IF(AND(V134&gt;200000000),'[26]Data Base PAKAI (INPUT)'!$M$24))</f>
        <v>4</v>
      </c>
      <c r="AS134" s="254">
        <f>IF(AND(V134&gt;1,V134&lt;=200000000),'[26]Data Base PAKAI (INPUT)'!$F$24,IF(AND(V134&gt;200000000,V134&lt;=1000000000),'[26]Data Base PAKAI (INPUT)'!$V$24,IF(AND(V134&gt;1000000000),'[26]Data Base PAKAI (INPUT)'!$Z$24)))</f>
        <v>1</v>
      </c>
      <c r="AT134" s="254">
        <f t="shared" si="91"/>
        <v>600000</v>
      </c>
      <c r="AU134" s="254">
        <f>IF(AND(V134&gt;1,V134&lt;=1000000000),'[26]Data Base PAKAI (INPUT)'!$E$25,IF(AND(V134&gt;1000000000,V134&lt;=5000000000),'[26]Data Base PAKAI (INPUT)'!$Y$25,IF(AND(V134&gt;5000000000,V134&lt;=10000000000),'[26]Data Base PAKAI (INPUT)'!$AG$25)))</f>
        <v>3</v>
      </c>
      <c r="AV134" s="254">
        <f>IF(AND(V134&gt;1,V134&lt;=100000000),'[26]Data Base PAKAI (INPUT)'!$F$25,IF(AND(V134&gt;100000000,V134&lt;=200000000),'[26]Data Base PAKAI (INPUT)'!$J$25,IF(AND(V134&gt;200000000,V134&lt;=250000000),'[26]Data Base PAKAI (INPUT)'!$N$25,IF(AND(V134&gt;250000000,V134&lt;=500000000),'[26]Data Base PAKAI (INPUT)'!$R$25,IF(AND(V134&gt;500000000,V134&lt;=1000000000),'[26]Data Base PAKAI (INPUT)'!$V$25,IF(AND(V134&gt;1000000000,V134&lt;=2500000000),'[26]Data Base PAKAI (INPUT)'!$Z$25,IF(AND(V134&gt;2500000000,V134&lt;=5000000000),'[26]Data Base PAKAI (INPUT)'!$AD$25,IF(AND(V134&gt;5000000000,V134&lt;=10000000000),'[26]Data Base PAKAI (INPUT)'!AH995))))))))</f>
        <v>3</v>
      </c>
      <c r="AW134" s="254">
        <f t="shared" si="92"/>
        <v>1350000</v>
      </c>
      <c r="AX134" s="254">
        <f t="shared" si="100"/>
        <v>1000000</v>
      </c>
      <c r="AY134" s="103">
        <f t="shared" si="101"/>
        <v>1000000</v>
      </c>
      <c r="AZ134" s="254"/>
      <c r="BA134" s="253">
        <f t="shared" si="102"/>
        <v>20700000</v>
      </c>
      <c r="BB134" s="235"/>
      <c r="BC134" s="242"/>
      <c r="BD134" s="242"/>
      <c r="BE134" s="242"/>
      <c r="BG134" s="428">
        <f t="shared" si="96"/>
        <v>0</v>
      </c>
      <c r="BH134" s="424"/>
    </row>
    <row r="135" spans="1:60" ht="45.75" thickBot="1" x14ac:dyDescent="0.3">
      <c r="A135" s="90"/>
      <c r="B135" s="90"/>
      <c r="C135" s="90"/>
      <c r="D135" s="90"/>
      <c r="E135" s="90"/>
      <c r="F135" s="90"/>
      <c r="G135" s="90"/>
      <c r="H135" s="307"/>
      <c r="I135" s="91"/>
      <c r="J135" s="92"/>
      <c r="K135" s="92" t="s">
        <v>311</v>
      </c>
      <c r="L135" s="92" t="s">
        <v>352</v>
      </c>
      <c r="M135" s="92" t="e">
        <f>INDEX('[26]PENINGKATAN SALURAN DRAINASE'!$D$4:$D$90,MATCH('KEGIATAN DBMSDA 2022 (2)'!L135,'[26]PENINGKATAN SALURAN DRAINASE'!$D$4:$D$90,0))</f>
        <v>#N/A</v>
      </c>
      <c r="N135" s="92" t="s">
        <v>353</v>
      </c>
      <c r="O135" s="92"/>
      <c r="P135" s="93" t="s">
        <v>127</v>
      </c>
      <c r="Q135" s="93"/>
      <c r="R135" s="94" t="s">
        <v>239</v>
      </c>
      <c r="S135" s="94" t="e">
        <f>#REF!&amp;" "&amp;#REF!</f>
        <v>#REF!</v>
      </c>
      <c r="T135" s="95" t="s">
        <v>66</v>
      </c>
      <c r="U135" s="87"/>
      <c r="V135" s="57">
        <f t="shared" si="98"/>
        <v>25000000</v>
      </c>
      <c r="W135" s="96" t="str">
        <f t="shared" si="83"/>
        <v>PL</v>
      </c>
      <c r="X135" s="77" t="s">
        <v>1967</v>
      </c>
      <c r="Y135" s="489" t="s">
        <v>2030</v>
      </c>
      <c r="Z135" s="489" t="s">
        <v>2007</v>
      </c>
      <c r="AA135" s="93"/>
      <c r="AB135" s="93"/>
      <c r="AC135" s="93"/>
      <c r="AD135" s="93"/>
      <c r="AE135" s="93"/>
      <c r="AF135" s="93"/>
      <c r="AG135" s="96"/>
      <c r="AH135" s="96"/>
      <c r="AI135" s="96"/>
      <c r="AJ135" s="313">
        <f t="shared" si="88"/>
        <v>0</v>
      </c>
      <c r="AK135" s="301">
        <v>0</v>
      </c>
      <c r="AL135" s="87">
        <v>25000000</v>
      </c>
      <c r="AM135" s="96" t="str">
        <f t="shared" si="89"/>
        <v>PL</v>
      </c>
      <c r="AN135" s="249" t="s">
        <v>139</v>
      </c>
      <c r="AO135" s="249">
        <v>1</v>
      </c>
      <c r="AP135" s="249" t="s">
        <v>163</v>
      </c>
      <c r="AQ135" s="253">
        <f t="shared" si="99"/>
        <v>350000</v>
      </c>
      <c r="AR135" s="254">
        <f>IF(AND(V135&gt;1,V135&lt;=200000000),'[26]Data Base PAKAI (INPUT)'!$E$24,IF(AND(V135&gt;200000000),'[26]Data Base PAKAI (INPUT)'!$M$24))</f>
        <v>4</v>
      </c>
      <c r="AS135" s="254">
        <f>IF(AND(V135&gt;1,V135&lt;=200000000),'[26]Data Base PAKAI (INPUT)'!$F$24,IF(AND(V135&gt;200000000,V135&lt;=1000000000),'[26]Data Base PAKAI (INPUT)'!$V$24,IF(AND(V135&gt;1000000000),'[26]Data Base PAKAI (INPUT)'!$Z$24)))</f>
        <v>1</v>
      </c>
      <c r="AT135" s="254">
        <f t="shared" si="91"/>
        <v>600000</v>
      </c>
      <c r="AU135" s="254">
        <f>IF(AND(V135&gt;1,V135&lt;=1000000000),'[26]Data Base PAKAI (INPUT)'!$E$25,IF(AND(V135&gt;1000000000,V135&lt;=5000000000),'[26]Data Base PAKAI (INPUT)'!$Y$25,IF(AND(V135&gt;5000000000,V135&lt;=10000000000),'[26]Data Base PAKAI (INPUT)'!$AG$25)))</f>
        <v>3</v>
      </c>
      <c r="AV135" s="254">
        <f>IF(AND(V135&gt;1,V135&lt;=100000000),'[26]Data Base PAKAI (INPUT)'!$F$25,IF(AND(V135&gt;100000000,V135&lt;=200000000),'[26]Data Base PAKAI (INPUT)'!$J$25,IF(AND(V135&gt;200000000,V135&lt;=250000000),'[26]Data Base PAKAI (INPUT)'!$N$25,IF(AND(V135&gt;250000000,V135&lt;=500000000),'[26]Data Base PAKAI (INPUT)'!$R$25,IF(AND(V135&gt;500000000,V135&lt;=1000000000),'[26]Data Base PAKAI (INPUT)'!$V$25,IF(AND(V135&gt;1000000000,V135&lt;=2500000000),'[26]Data Base PAKAI (INPUT)'!$Z$25,IF(AND(V135&gt;2500000000,V135&lt;=5000000000),'[26]Data Base PAKAI (INPUT)'!$AD$25,IF(AND(V135&gt;5000000000,V135&lt;=10000000000),'[26]Data Base PAKAI (INPUT)'!AH996))))))))</f>
        <v>3</v>
      </c>
      <c r="AW135" s="254">
        <f t="shared" si="92"/>
        <v>1350000</v>
      </c>
      <c r="AX135" s="254">
        <f t="shared" si="100"/>
        <v>1000000</v>
      </c>
      <c r="AY135" s="103">
        <f t="shared" si="101"/>
        <v>1000000</v>
      </c>
      <c r="AZ135" s="254"/>
      <c r="BA135" s="253">
        <f t="shared" si="102"/>
        <v>20700000</v>
      </c>
      <c r="BB135" s="235"/>
      <c r="BC135" s="242"/>
      <c r="BD135" s="242"/>
      <c r="BE135" s="242"/>
      <c r="BG135" s="428">
        <f t="shared" si="96"/>
        <v>0</v>
      </c>
      <c r="BH135" s="424"/>
    </row>
    <row r="136" spans="1:60" ht="45.75" thickBot="1" x14ac:dyDescent="0.3">
      <c r="A136" s="90"/>
      <c r="B136" s="90"/>
      <c r="C136" s="90"/>
      <c r="D136" s="90"/>
      <c r="E136" s="90"/>
      <c r="F136" s="90"/>
      <c r="G136" s="90"/>
      <c r="H136" s="307"/>
      <c r="I136" s="91"/>
      <c r="J136" s="92"/>
      <c r="K136" s="92" t="s">
        <v>311</v>
      </c>
      <c r="L136" s="92" t="s">
        <v>354</v>
      </c>
      <c r="M136" s="92" t="e">
        <f>INDEX('[26]PENINGKATAN SALURAN DRAINASE'!$D$4:$D$90,MATCH('KEGIATAN DBMSDA 2022 (2)'!L136,'[26]PENINGKATAN SALURAN DRAINASE'!$D$4:$D$90,0))</f>
        <v>#N/A</v>
      </c>
      <c r="N136" s="92" t="s">
        <v>355</v>
      </c>
      <c r="O136" s="92"/>
      <c r="P136" s="93" t="s">
        <v>171</v>
      </c>
      <c r="Q136" s="93"/>
      <c r="R136" s="94" t="s">
        <v>356</v>
      </c>
      <c r="S136" s="94" t="e">
        <f>#REF!&amp;" "&amp;#REF!</f>
        <v>#REF!</v>
      </c>
      <c r="T136" s="95" t="s">
        <v>66</v>
      </c>
      <c r="U136" s="87"/>
      <c r="V136" s="57">
        <f t="shared" si="98"/>
        <v>175000000</v>
      </c>
      <c r="W136" s="96" t="str">
        <f t="shared" si="83"/>
        <v>PL</v>
      </c>
      <c r="X136" s="77" t="s">
        <v>1967</v>
      </c>
      <c r="Y136" s="489" t="s">
        <v>2030</v>
      </c>
      <c r="Z136" s="489" t="s">
        <v>2004</v>
      </c>
      <c r="AA136" s="93"/>
      <c r="AB136" s="93"/>
      <c r="AC136" s="93"/>
      <c r="AD136" s="93"/>
      <c r="AE136" s="93"/>
      <c r="AF136" s="93"/>
      <c r="AG136" s="96"/>
      <c r="AH136" s="96"/>
      <c r="AI136" s="96"/>
      <c r="AJ136" s="313">
        <f t="shared" si="88"/>
        <v>0</v>
      </c>
      <c r="AK136" s="301">
        <v>0</v>
      </c>
      <c r="AL136" s="87">
        <v>175000000</v>
      </c>
      <c r="AM136" s="96" t="str">
        <f t="shared" si="89"/>
        <v>PL</v>
      </c>
      <c r="AN136" s="249" t="s">
        <v>139</v>
      </c>
      <c r="AO136" s="249">
        <v>1</v>
      </c>
      <c r="AP136" s="249"/>
      <c r="AQ136" s="245">
        <f t="shared" si="99"/>
        <v>350000</v>
      </c>
      <c r="AR136" s="250">
        <f>IF(AND(V136&gt;1,V136&lt;=200000000),'[26]Data Base PAKAI (INPUT)'!$E$24,IF(AND(V136&gt;200000000),'[26]Data Base PAKAI (INPUT)'!$M$24))</f>
        <v>4</v>
      </c>
      <c r="AS136" s="250">
        <f>IF(AND(V136&gt;1,V136&lt;=200000000),'[26]Data Base PAKAI (INPUT)'!$F$24,IF(AND(V136&gt;200000000,V136&lt;=1000000000),'[26]Data Base PAKAI (INPUT)'!$V$24,IF(AND(V136&gt;1000000000),'[26]Data Base PAKAI (INPUT)'!$Z$24)))</f>
        <v>1</v>
      </c>
      <c r="AT136" s="250">
        <f t="shared" si="91"/>
        <v>600000</v>
      </c>
      <c r="AU136" s="250">
        <f>IF(AND(V136&gt;1,V136&lt;=1000000000),'[26]Data Base PAKAI (INPUT)'!$E$25,IF(AND(V136&gt;1000000000,V136&lt;=5000000000),'[26]Data Base PAKAI (INPUT)'!$Y$25,IF(AND(V136&gt;5000000000,V136&lt;=10000000000),'[26]Data Base PAKAI (INPUT)'!$AG$25)))</f>
        <v>3</v>
      </c>
      <c r="AV136" s="250">
        <f>IF(AND(V136&gt;1,V136&lt;=100000000),'[26]Data Base PAKAI (INPUT)'!$F$25,IF(AND(V136&gt;100000000,V136&lt;=200000000),'[26]Data Base PAKAI (INPUT)'!$J$25,IF(AND(V136&gt;200000000,V136&lt;=250000000),'[26]Data Base PAKAI (INPUT)'!$N$25,IF(AND(V136&gt;250000000,V136&lt;=500000000),'[26]Data Base PAKAI (INPUT)'!$R$25,IF(AND(V136&gt;500000000,V136&lt;=1000000000),'[26]Data Base PAKAI (INPUT)'!$V$25,IF(AND(V136&gt;1000000000,V136&lt;=2500000000),'[26]Data Base PAKAI (INPUT)'!$Z$25,IF(AND(V136&gt;2500000000,V136&lt;=5000000000),'[26]Data Base PAKAI (INPUT)'!$AD$25,IF(AND(V136&gt;5000000000,V136&lt;=10000000000),'[26]Data Base PAKAI (INPUT)'!AH997))))))))</f>
        <v>4</v>
      </c>
      <c r="AW136" s="250">
        <f t="shared" si="92"/>
        <v>1800000</v>
      </c>
      <c r="AX136" s="250">
        <f t="shared" si="100"/>
        <v>7000000</v>
      </c>
      <c r="AY136" s="99">
        <f t="shared" si="101"/>
        <v>7000000</v>
      </c>
      <c r="AZ136" s="250"/>
      <c r="BA136" s="245">
        <f t="shared" si="102"/>
        <v>158250000</v>
      </c>
      <c r="BB136" s="235"/>
      <c r="BC136" s="242"/>
      <c r="BD136" s="242"/>
      <c r="BE136" s="242"/>
      <c r="BG136" s="428">
        <f t="shared" si="96"/>
        <v>0</v>
      </c>
      <c r="BH136" s="424"/>
    </row>
    <row r="137" spans="1:60" ht="45.75" thickBot="1" x14ac:dyDescent="0.3">
      <c r="A137" s="90"/>
      <c r="B137" s="90"/>
      <c r="C137" s="90"/>
      <c r="D137" s="90"/>
      <c r="E137" s="90"/>
      <c r="F137" s="90"/>
      <c r="G137" s="90"/>
      <c r="H137" s="307"/>
      <c r="I137" s="91"/>
      <c r="J137" s="92"/>
      <c r="K137" s="92" t="s">
        <v>311</v>
      </c>
      <c r="L137" s="92" t="s">
        <v>357</v>
      </c>
      <c r="M137" s="92" t="e">
        <f>INDEX('[26]PENINGKATAN SALURAN DRAINASE'!$D$4:$D$90,MATCH('KEGIATAN DBMSDA 2022 (2)'!L137,'[26]PENINGKATAN SALURAN DRAINASE'!$D$4:$D$90,0))</f>
        <v>#N/A</v>
      </c>
      <c r="N137" s="92" t="s">
        <v>358</v>
      </c>
      <c r="O137" s="92"/>
      <c r="P137" s="93" t="s">
        <v>132</v>
      </c>
      <c r="Q137" s="93"/>
      <c r="R137" s="94" t="s">
        <v>302</v>
      </c>
      <c r="S137" s="94" t="e">
        <f>#REF!&amp;" "&amp;#REF!</f>
        <v>#REF!</v>
      </c>
      <c r="T137" s="95" t="s">
        <v>66</v>
      </c>
      <c r="U137" s="87"/>
      <c r="V137" s="57">
        <f t="shared" si="98"/>
        <v>95000000</v>
      </c>
      <c r="W137" s="96" t="str">
        <f t="shared" si="83"/>
        <v>PL</v>
      </c>
      <c r="X137" s="77" t="s">
        <v>1967</v>
      </c>
      <c r="Y137" s="489" t="s">
        <v>2030</v>
      </c>
      <c r="Z137" s="489" t="s">
        <v>2005</v>
      </c>
      <c r="AA137" s="93"/>
      <c r="AB137" s="93"/>
      <c r="AC137" s="93"/>
      <c r="AD137" s="93"/>
      <c r="AE137" s="93"/>
      <c r="AF137" s="93"/>
      <c r="AG137" s="96"/>
      <c r="AH137" s="96"/>
      <c r="AI137" s="96"/>
      <c r="AJ137" s="313">
        <f t="shared" si="88"/>
        <v>0</v>
      </c>
      <c r="AK137" s="301">
        <v>0</v>
      </c>
      <c r="AL137" s="87">
        <v>95000000</v>
      </c>
      <c r="AM137" s="96" t="str">
        <f t="shared" si="89"/>
        <v>PL</v>
      </c>
      <c r="AN137" s="249" t="s">
        <v>139</v>
      </c>
      <c r="AO137" s="249">
        <v>1</v>
      </c>
      <c r="AP137" s="249" t="s">
        <v>163</v>
      </c>
      <c r="AQ137" s="253">
        <f t="shared" si="99"/>
        <v>350000</v>
      </c>
      <c r="AR137" s="254">
        <f>IF(AND(V137&gt;1,V137&lt;=200000000),'[26]Data Base PAKAI (INPUT)'!$E$24,IF(AND(V137&gt;200000000),'[26]Data Base PAKAI (INPUT)'!$M$24))</f>
        <v>4</v>
      </c>
      <c r="AS137" s="254">
        <f>IF(AND(V137&gt;1,V137&lt;=200000000),'[26]Data Base PAKAI (INPUT)'!$F$24,IF(AND(V137&gt;200000000,V137&lt;=1000000000),'[26]Data Base PAKAI (INPUT)'!$V$24,IF(AND(V137&gt;1000000000),'[26]Data Base PAKAI (INPUT)'!$Z$24)))</f>
        <v>1</v>
      </c>
      <c r="AT137" s="254">
        <f t="shared" si="91"/>
        <v>600000</v>
      </c>
      <c r="AU137" s="254">
        <f>IF(AND(V137&gt;1,V137&lt;=1000000000),'[26]Data Base PAKAI (INPUT)'!$E$25,IF(AND(V137&gt;1000000000,V137&lt;=5000000000),'[26]Data Base PAKAI (INPUT)'!$Y$25,IF(AND(V137&gt;5000000000,V137&lt;=10000000000),'[26]Data Base PAKAI (INPUT)'!$AG$25)))</f>
        <v>3</v>
      </c>
      <c r="AV137" s="254">
        <f>IF(AND(V137&gt;1,V137&lt;=100000000),'[26]Data Base PAKAI (INPUT)'!$F$25,IF(AND(V137&gt;100000000,V137&lt;=200000000),'[26]Data Base PAKAI (INPUT)'!$J$25,IF(AND(V137&gt;200000000,V137&lt;=250000000),'[26]Data Base PAKAI (INPUT)'!$N$25,IF(AND(V137&gt;250000000,V137&lt;=500000000),'[26]Data Base PAKAI (INPUT)'!$R$25,IF(AND(V137&gt;500000000,V137&lt;=1000000000),'[26]Data Base PAKAI (INPUT)'!$V$25,IF(AND(V137&gt;1000000000,V137&lt;=2500000000),'[26]Data Base PAKAI (INPUT)'!$Z$25,IF(AND(V137&gt;2500000000,V137&lt;=5000000000),'[26]Data Base PAKAI (INPUT)'!$AD$25,IF(AND(V137&gt;5000000000,V137&lt;=10000000000),'[26]Data Base PAKAI (INPUT)'!AH998))))))))</f>
        <v>3</v>
      </c>
      <c r="AW137" s="254">
        <f t="shared" si="92"/>
        <v>1350000</v>
      </c>
      <c r="AX137" s="254">
        <f t="shared" si="100"/>
        <v>3800000</v>
      </c>
      <c r="AY137" s="103">
        <f t="shared" si="101"/>
        <v>3800000</v>
      </c>
      <c r="AZ137" s="254"/>
      <c r="BA137" s="253">
        <f t="shared" si="102"/>
        <v>85100000</v>
      </c>
      <c r="BB137" s="235"/>
      <c r="BC137" s="242"/>
      <c r="BD137" s="242"/>
      <c r="BE137" s="242"/>
      <c r="BG137" s="428">
        <f t="shared" si="96"/>
        <v>0</v>
      </c>
      <c r="BH137" s="424"/>
    </row>
    <row r="138" spans="1:60" ht="45.75" thickBot="1" x14ac:dyDescent="0.3">
      <c r="A138" s="90"/>
      <c r="B138" s="90"/>
      <c r="C138" s="90"/>
      <c r="D138" s="90"/>
      <c r="E138" s="90"/>
      <c r="F138" s="90"/>
      <c r="G138" s="90"/>
      <c r="H138" s="307"/>
      <c r="I138" s="91"/>
      <c r="J138" s="92"/>
      <c r="K138" s="92" t="s">
        <v>311</v>
      </c>
      <c r="L138" s="92" t="s">
        <v>360</v>
      </c>
      <c r="M138" s="92" t="e">
        <f>INDEX('[26]PENINGKATAN SALURAN DRAINASE'!$D$4:$D$90,MATCH('KEGIATAN DBMSDA 2022 (2)'!L138,'[26]PENINGKATAN SALURAN DRAINASE'!$D$4:$D$90,0))</f>
        <v>#N/A</v>
      </c>
      <c r="N138" s="92" t="s">
        <v>361</v>
      </c>
      <c r="O138" s="92"/>
      <c r="P138" s="93" t="s">
        <v>120</v>
      </c>
      <c r="Q138" s="93"/>
      <c r="R138" s="94" t="s">
        <v>239</v>
      </c>
      <c r="S138" s="94" t="e">
        <f>#REF!&amp;" "&amp;#REF!</f>
        <v>#REF!</v>
      </c>
      <c r="T138" s="95" t="s">
        <v>66</v>
      </c>
      <c r="U138" s="87"/>
      <c r="V138" s="57">
        <f t="shared" si="98"/>
        <v>80000000</v>
      </c>
      <c r="W138" s="96" t="str">
        <f t="shared" si="83"/>
        <v>PL</v>
      </c>
      <c r="X138" s="77" t="s">
        <v>1967</v>
      </c>
      <c r="Y138" s="489" t="s">
        <v>2030</v>
      </c>
      <c r="Z138" s="489" t="s">
        <v>2000</v>
      </c>
      <c r="AA138" s="93"/>
      <c r="AB138" s="93"/>
      <c r="AC138" s="93"/>
      <c r="AD138" s="93"/>
      <c r="AE138" s="93"/>
      <c r="AF138" s="93"/>
      <c r="AG138" s="96"/>
      <c r="AH138" s="96"/>
      <c r="AI138" s="96"/>
      <c r="AJ138" s="313">
        <f t="shared" si="88"/>
        <v>0</v>
      </c>
      <c r="AK138" s="301">
        <v>0</v>
      </c>
      <c r="AL138" s="87">
        <v>80000000</v>
      </c>
      <c r="AM138" s="96" t="str">
        <f t="shared" si="89"/>
        <v>PL</v>
      </c>
      <c r="AN138" s="249" t="s">
        <v>139</v>
      </c>
      <c r="AO138" s="249">
        <v>1</v>
      </c>
      <c r="AP138" s="249" t="s">
        <v>163</v>
      </c>
      <c r="AQ138" s="253">
        <f t="shared" si="99"/>
        <v>350000</v>
      </c>
      <c r="AR138" s="254">
        <f>IF(AND(V138&gt;1,V138&lt;=200000000),'[26]Data Base PAKAI (INPUT)'!$E$24,IF(AND(V138&gt;200000000),'[26]Data Base PAKAI (INPUT)'!$M$24))</f>
        <v>4</v>
      </c>
      <c r="AS138" s="254">
        <f>IF(AND(V138&gt;1,V138&lt;=200000000),'[26]Data Base PAKAI (INPUT)'!$F$24,IF(AND(V138&gt;200000000,V138&lt;=1000000000),'[26]Data Base PAKAI (INPUT)'!$V$24,IF(AND(V138&gt;1000000000),'[26]Data Base PAKAI (INPUT)'!$Z$24)))</f>
        <v>1</v>
      </c>
      <c r="AT138" s="254">
        <f t="shared" si="91"/>
        <v>600000</v>
      </c>
      <c r="AU138" s="254">
        <f>IF(AND(V138&gt;1,V138&lt;=1000000000),'[26]Data Base PAKAI (INPUT)'!$E$25,IF(AND(V138&gt;1000000000,V138&lt;=5000000000),'[26]Data Base PAKAI (INPUT)'!$Y$25,IF(AND(V138&gt;5000000000,V138&lt;=10000000000),'[26]Data Base PAKAI (INPUT)'!$AG$25)))</f>
        <v>3</v>
      </c>
      <c r="AV138" s="254">
        <f>IF(AND(V138&gt;1,V138&lt;=100000000),'[26]Data Base PAKAI (INPUT)'!$F$25,IF(AND(V138&gt;100000000,V138&lt;=200000000),'[26]Data Base PAKAI (INPUT)'!$J$25,IF(AND(V138&gt;200000000,V138&lt;=250000000),'[26]Data Base PAKAI (INPUT)'!$N$25,IF(AND(V138&gt;250000000,V138&lt;=500000000),'[26]Data Base PAKAI (INPUT)'!$R$25,IF(AND(V138&gt;500000000,V138&lt;=1000000000),'[26]Data Base PAKAI (INPUT)'!$V$25,IF(AND(V138&gt;1000000000,V138&lt;=2500000000),'[26]Data Base PAKAI (INPUT)'!$Z$25,IF(AND(V138&gt;2500000000,V138&lt;=5000000000),'[26]Data Base PAKAI (INPUT)'!$AD$25,IF(AND(V138&gt;5000000000,V138&lt;=10000000000),'[26]Data Base PAKAI (INPUT)'!AH999))))))))</f>
        <v>3</v>
      </c>
      <c r="AW138" s="254">
        <f t="shared" si="92"/>
        <v>1350000</v>
      </c>
      <c r="AX138" s="254">
        <f t="shared" si="100"/>
        <v>3200000</v>
      </c>
      <c r="AY138" s="103">
        <f t="shared" si="101"/>
        <v>3200000</v>
      </c>
      <c r="AZ138" s="254"/>
      <c r="BA138" s="253">
        <f t="shared" si="102"/>
        <v>71300000</v>
      </c>
      <c r="BB138" s="235"/>
      <c r="BC138" s="242"/>
      <c r="BD138" s="242"/>
      <c r="BE138" s="242"/>
      <c r="BG138" s="428">
        <f t="shared" si="96"/>
        <v>0</v>
      </c>
      <c r="BH138" s="424"/>
    </row>
    <row r="139" spans="1:60" ht="45.75" thickBot="1" x14ac:dyDescent="0.3">
      <c r="A139" s="90"/>
      <c r="B139" s="90"/>
      <c r="C139" s="90"/>
      <c r="D139" s="90"/>
      <c r="E139" s="90"/>
      <c r="F139" s="90"/>
      <c r="G139" s="90"/>
      <c r="H139" s="307"/>
      <c r="I139" s="91"/>
      <c r="J139" s="92"/>
      <c r="K139" s="92" t="s">
        <v>311</v>
      </c>
      <c r="L139" s="92" t="s">
        <v>364</v>
      </c>
      <c r="M139" s="92" t="e">
        <f>INDEX('[26]PENINGKATAN SALURAN DRAINASE'!$D$4:$D$90,MATCH('KEGIATAN DBMSDA 2022 (2)'!L139,'[26]PENINGKATAN SALURAN DRAINASE'!$D$4:$D$90,0))</f>
        <v>#N/A</v>
      </c>
      <c r="N139" s="92" t="s">
        <v>365</v>
      </c>
      <c r="O139" s="92"/>
      <c r="P139" s="93" t="s">
        <v>171</v>
      </c>
      <c r="Q139" s="93"/>
      <c r="R139" s="94" t="s">
        <v>229</v>
      </c>
      <c r="S139" s="94" t="e">
        <f>#REF!&amp;" "&amp;#REF!</f>
        <v>#REF!</v>
      </c>
      <c r="T139" s="95" t="s">
        <v>66</v>
      </c>
      <c r="U139" s="87"/>
      <c r="V139" s="57">
        <f t="shared" si="98"/>
        <v>100000000</v>
      </c>
      <c r="W139" s="96" t="str">
        <f t="shared" si="83"/>
        <v>PL</v>
      </c>
      <c r="X139" s="77" t="s">
        <v>1967</v>
      </c>
      <c r="Y139" s="489" t="s">
        <v>2030</v>
      </c>
      <c r="Z139" s="489" t="s">
        <v>2004</v>
      </c>
      <c r="AA139" s="93"/>
      <c r="AB139" s="93"/>
      <c r="AC139" s="93"/>
      <c r="AD139" s="93"/>
      <c r="AE139" s="93"/>
      <c r="AF139" s="93"/>
      <c r="AG139" s="96"/>
      <c r="AH139" s="96"/>
      <c r="AI139" s="96"/>
      <c r="AJ139" s="313">
        <f t="shared" si="88"/>
        <v>0</v>
      </c>
      <c r="AK139" s="301">
        <v>0</v>
      </c>
      <c r="AL139" s="87">
        <v>100000000</v>
      </c>
      <c r="AM139" s="96" t="str">
        <f t="shared" si="89"/>
        <v>PL</v>
      </c>
      <c r="AN139" s="249" t="s">
        <v>139</v>
      </c>
      <c r="AO139" s="249">
        <v>1</v>
      </c>
      <c r="AP139" s="249"/>
      <c r="AQ139" s="245">
        <f t="shared" si="99"/>
        <v>350000</v>
      </c>
      <c r="AR139" s="250">
        <f>IF(AND(V139&gt;1,V139&lt;=200000000),'[26]Data Base PAKAI (INPUT)'!$E$24,IF(AND(V139&gt;200000000),'[26]Data Base PAKAI (INPUT)'!$M$24))</f>
        <v>4</v>
      </c>
      <c r="AS139" s="250">
        <f>IF(AND(V139&gt;1,V139&lt;=200000000),'[26]Data Base PAKAI (INPUT)'!$F$24,IF(AND(V139&gt;200000000,V139&lt;=1000000000),'[26]Data Base PAKAI (INPUT)'!$V$24,IF(AND(V139&gt;1000000000),'[26]Data Base PAKAI (INPUT)'!$Z$24)))</f>
        <v>1</v>
      </c>
      <c r="AT139" s="250">
        <f t="shared" si="91"/>
        <v>600000</v>
      </c>
      <c r="AU139" s="250">
        <f>IF(AND(V139&gt;1,V139&lt;=1000000000),'[26]Data Base PAKAI (INPUT)'!$E$25,IF(AND(V139&gt;1000000000,V139&lt;=5000000000),'[26]Data Base PAKAI (INPUT)'!$Y$25,IF(AND(V139&gt;5000000000,V139&lt;=10000000000),'[26]Data Base PAKAI (INPUT)'!$AG$25)))</f>
        <v>3</v>
      </c>
      <c r="AV139" s="250">
        <f>IF(AND(V139&gt;1,V139&lt;=100000000),'[26]Data Base PAKAI (INPUT)'!$F$25,IF(AND(V139&gt;100000000,V139&lt;=200000000),'[26]Data Base PAKAI (INPUT)'!$J$25,IF(AND(V139&gt;200000000,V139&lt;=250000000),'[26]Data Base PAKAI (INPUT)'!$N$25,IF(AND(V139&gt;250000000,V139&lt;=500000000),'[26]Data Base PAKAI (INPUT)'!$R$25,IF(AND(V139&gt;500000000,V139&lt;=1000000000),'[26]Data Base PAKAI (INPUT)'!$V$25,IF(AND(V139&gt;1000000000,V139&lt;=2500000000),'[26]Data Base PAKAI (INPUT)'!$Z$25,IF(AND(V139&gt;2500000000,V139&lt;=5000000000),'[26]Data Base PAKAI (INPUT)'!$AD$25,IF(AND(V139&gt;5000000000,V139&lt;=10000000000),'[26]Data Base PAKAI (INPUT)'!AH1001))))))))</f>
        <v>3</v>
      </c>
      <c r="AW139" s="250">
        <f t="shared" si="92"/>
        <v>1350000</v>
      </c>
      <c r="AX139" s="250">
        <f t="shared" si="100"/>
        <v>4000000</v>
      </c>
      <c r="AY139" s="99">
        <f t="shared" si="101"/>
        <v>4000000</v>
      </c>
      <c r="AZ139" s="250"/>
      <c r="BA139" s="245">
        <f t="shared" si="102"/>
        <v>89700000</v>
      </c>
      <c r="BB139" s="235"/>
      <c r="BC139" s="242"/>
      <c r="BD139" s="242"/>
      <c r="BE139" s="242"/>
      <c r="BG139" s="428">
        <f t="shared" si="96"/>
        <v>0</v>
      </c>
      <c r="BH139" s="424"/>
    </row>
    <row r="140" spans="1:60" ht="45.75" thickBot="1" x14ac:dyDescent="0.3">
      <c r="A140" s="90"/>
      <c r="B140" s="90"/>
      <c r="C140" s="90"/>
      <c r="D140" s="90"/>
      <c r="E140" s="90"/>
      <c r="F140" s="90"/>
      <c r="G140" s="90"/>
      <c r="H140" s="307"/>
      <c r="I140" s="91"/>
      <c r="J140" s="92"/>
      <c r="K140" s="92" t="s">
        <v>311</v>
      </c>
      <c r="L140" s="92" t="s">
        <v>366</v>
      </c>
      <c r="M140" s="92" t="e">
        <f>INDEX('[26]PENINGKATAN SALURAN DRAINASE'!$D$4:$D$90,MATCH('KEGIATAN DBMSDA 2022 (2)'!L140,'[26]PENINGKATAN SALURAN DRAINASE'!$D$4:$D$90,0))</f>
        <v>#N/A</v>
      </c>
      <c r="N140" s="92" t="s">
        <v>367</v>
      </c>
      <c r="O140" s="92"/>
      <c r="P140" s="93" t="s">
        <v>171</v>
      </c>
      <c r="Q140" s="93"/>
      <c r="R140" s="94" t="s">
        <v>368</v>
      </c>
      <c r="S140" s="94" t="e">
        <f>#REF!&amp;" "&amp;#REF!</f>
        <v>#REF!</v>
      </c>
      <c r="T140" s="95" t="s">
        <v>66</v>
      </c>
      <c r="U140" s="87"/>
      <c r="V140" s="57">
        <f t="shared" si="98"/>
        <v>100000000</v>
      </c>
      <c r="W140" s="96" t="str">
        <f t="shared" si="83"/>
        <v>PL</v>
      </c>
      <c r="X140" s="77" t="s">
        <v>1967</v>
      </c>
      <c r="Y140" s="489" t="s">
        <v>2030</v>
      </c>
      <c r="Z140" s="489" t="s">
        <v>2004</v>
      </c>
      <c r="AA140" s="93"/>
      <c r="AB140" s="93"/>
      <c r="AC140" s="93"/>
      <c r="AD140" s="93"/>
      <c r="AE140" s="93"/>
      <c r="AF140" s="93"/>
      <c r="AG140" s="96"/>
      <c r="AH140" s="96"/>
      <c r="AI140" s="96"/>
      <c r="AJ140" s="313">
        <f t="shared" si="88"/>
        <v>0</v>
      </c>
      <c r="AK140" s="301">
        <v>0</v>
      </c>
      <c r="AL140" s="87">
        <v>100000000</v>
      </c>
      <c r="AM140" s="96" t="str">
        <f t="shared" si="89"/>
        <v>PL</v>
      </c>
      <c r="AN140" s="249" t="s">
        <v>139</v>
      </c>
      <c r="AO140" s="249">
        <v>1</v>
      </c>
      <c r="AP140" s="249"/>
      <c r="AQ140" s="245">
        <f t="shared" si="99"/>
        <v>350000</v>
      </c>
      <c r="AR140" s="250">
        <f>IF(AND(V140&gt;1,V140&lt;=200000000),'[26]Data Base PAKAI (INPUT)'!$E$24,IF(AND(V140&gt;200000000),'[26]Data Base PAKAI (INPUT)'!$M$24))</f>
        <v>4</v>
      </c>
      <c r="AS140" s="250">
        <f>IF(AND(V140&gt;1,V140&lt;=200000000),'[26]Data Base PAKAI (INPUT)'!$F$24,IF(AND(V140&gt;200000000,V140&lt;=1000000000),'[26]Data Base PAKAI (INPUT)'!$V$24,IF(AND(V140&gt;1000000000),'[26]Data Base PAKAI (INPUT)'!$Z$24)))</f>
        <v>1</v>
      </c>
      <c r="AT140" s="250">
        <f t="shared" si="91"/>
        <v>600000</v>
      </c>
      <c r="AU140" s="250">
        <f>IF(AND(V140&gt;1,V140&lt;=1000000000),'[26]Data Base PAKAI (INPUT)'!$E$25,IF(AND(V140&gt;1000000000,V140&lt;=5000000000),'[26]Data Base PAKAI (INPUT)'!$Y$25,IF(AND(V140&gt;5000000000,V140&lt;=10000000000),'[26]Data Base PAKAI (INPUT)'!$AG$25)))</f>
        <v>3</v>
      </c>
      <c r="AV140" s="250">
        <f>IF(AND(V140&gt;1,V140&lt;=100000000),'[26]Data Base PAKAI (INPUT)'!$F$25,IF(AND(V140&gt;100000000,V140&lt;=200000000),'[26]Data Base PAKAI (INPUT)'!$J$25,IF(AND(V140&gt;200000000,V140&lt;=250000000),'[26]Data Base PAKAI (INPUT)'!$N$25,IF(AND(V140&gt;250000000,V140&lt;=500000000),'[26]Data Base PAKAI (INPUT)'!$R$25,IF(AND(V140&gt;500000000,V140&lt;=1000000000),'[26]Data Base PAKAI (INPUT)'!$V$25,IF(AND(V140&gt;1000000000,V140&lt;=2500000000),'[26]Data Base PAKAI (INPUT)'!$Z$25,IF(AND(V140&gt;2500000000,V140&lt;=5000000000),'[26]Data Base PAKAI (INPUT)'!$AD$25,IF(AND(V140&gt;5000000000,V140&lt;=10000000000),'[26]Data Base PAKAI (INPUT)'!AH1002))))))))</f>
        <v>3</v>
      </c>
      <c r="AW140" s="250">
        <f t="shared" si="92"/>
        <v>1350000</v>
      </c>
      <c r="AX140" s="250">
        <f t="shared" si="100"/>
        <v>4000000</v>
      </c>
      <c r="AY140" s="99">
        <f t="shared" si="101"/>
        <v>4000000</v>
      </c>
      <c r="AZ140" s="250"/>
      <c r="BA140" s="245">
        <f t="shared" si="102"/>
        <v>89700000</v>
      </c>
      <c r="BB140" s="235"/>
      <c r="BC140" s="242"/>
      <c r="BD140" s="242"/>
      <c r="BE140" s="242"/>
      <c r="BG140" s="428">
        <f t="shared" si="96"/>
        <v>0</v>
      </c>
      <c r="BH140" s="424"/>
    </row>
    <row r="141" spans="1:60" ht="57.75" thickBot="1" x14ac:dyDescent="0.3">
      <c r="A141" s="90"/>
      <c r="B141" s="90"/>
      <c r="C141" s="90"/>
      <c r="D141" s="90"/>
      <c r="E141" s="90"/>
      <c r="F141" s="90"/>
      <c r="G141" s="90"/>
      <c r="H141" s="307"/>
      <c r="I141" s="91"/>
      <c r="J141" s="92"/>
      <c r="K141" s="92" t="s">
        <v>311</v>
      </c>
      <c r="L141" s="92" t="s">
        <v>369</v>
      </c>
      <c r="M141" s="92" t="e">
        <f>INDEX('[26]PENINGKATAN SALURAN DRAINASE'!$D$4:$D$90,MATCH('KEGIATAN DBMSDA 2022 (2)'!L141,'[26]PENINGKATAN SALURAN DRAINASE'!$D$4:$D$90,0))</f>
        <v>#N/A</v>
      </c>
      <c r="N141" s="92" t="s">
        <v>370</v>
      </c>
      <c r="O141" s="92"/>
      <c r="P141" s="93" t="s">
        <v>212</v>
      </c>
      <c r="Q141" s="93"/>
      <c r="R141" s="94" t="s">
        <v>229</v>
      </c>
      <c r="S141" s="94" t="e">
        <f>#REF!&amp;" "&amp;#REF!</f>
        <v>#REF!</v>
      </c>
      <c r="T141" s="95" t="s">
        <v>66</v>
      </c>
      <c r="U141" s="87"/>
      <c r="V141" s="57">
        <f t="shared" si="98"/>
        <v>150000000</v>
      </c>
      <c r="W141" s="96" t="str">
        <f t="shared" si="83"/>
        <v>PL</v>
      </c>
      <c r="X141" s="77" t="s">
        <v>1967</v>
      </c>
      <c r="Y141" s="489" t="s">
        <v>2030</v>
      </c>
      <c r="Z141" s="489" t="s">
        <v>2008</v>
      </c>
      <c r="AA141" s="93"/>
      <c r="AB141" s="93"/>
      <c r="AC141" s="93"/>
      <c r="AD141" s="93"/>
      <c r="AE141" s="93"/>
      <c r="AF141" s="93"/>
      <c r="AG141" s="96"/>
      <c r="AH141" s="96"/>
      <c r="AI141" s="96"/>
      <c r="AJ141" s="313">
        <f t="shared" si="88"/>
        <v>0</v>
      </c>
      <c r="AK141" s="301">
        <v>0</v>
      </c>
      <c r="AL141" s="87">
        <v>150000000</v>
      </c>
      <c r="AM141" s="96" t="str">
        <f t="shared" si="89"/>
        <v>PL</v>
      </c>
      <c r="AN141" s="249" t="s">
        <v>139</v>
      </c>
      <c r="AO141" s="249">
        <v>1</v>
      </c>
      <c r="AP141" s="249"/>
      <c r="AQ141" s="245">
        <f t="shared" si="99"/>
        <v>350000</v>
      </c>
      <c r="AR141" s="250">
        <f>IF(AND(V141&gt;1,V141&lt;=200000000),'[26]Data Base PAKAI (INPUT)'!$E$24,IF(AND(V141&gt;200000000),'[26]Data Base PAKAI (INPUT)'!$M$24))</f>
        <v>4</v>
      </c>
      <c r="AS141" s="250">
        <f>IF(AND(V141&gt;1,V141&lt;=200000000),'[26]Data Base PAKAI (INPUT)'!$F$24,IF(AND(V141&gt;200000000,V141&lt;=1000000000),'[26]Data Base PAKAI (INPUT)'!$V$24,IF(AND(V141&gt;1000000000),'[26]Data Base PAKAI (INPUT)'!$Z$24)))</f>
        <v>1</v>
      </c>
      <c r="AT141" s="250">
        <f t="shared" si="91"/>
        <v>600000</v>
      </c>
      <c r="AU141" s="250">
        <f>IF(AND(V141&gt;1,V141&lt;=1000000000),'[26]Data Base PAKAI (INPUT)'!$E$25,IF(AND(V141&gt;1000000000,V141&lt;=5000000000),'[26]Data Base PAKAI (INPUT)'!$Y$25,IF(AND(V141&gt;5000000000,V141&lt;=10000000000),'[26]Data Base PAKAI (INPUT)'!$AG$25)))</f>
        <v>3</v>
      </c>
      <c r="AV141" s="250">
        <f>IF(AND(V141&gt;1,V141&lt;=100000000),'[26]Data Base PAKAI (INPUT)'!$F$25,IF(AND(V141&gt;100000000,V141&lt;=200000000),'[26]Data Base PAKAI (INPUT)'!$J$25,IF(AND(V141&gt;200000000,V141&lt;=250000000),'[26]Data Base PAKAI (INPUT)'!$N$25,IF(AND(V141&gt;250000000,V141&lt;=500000000),'[26]Data Base PAKAI (INPUT)'!$R$25,IF(AND(V141&gt;500000000,V141&lt;=1000000000),'[26]Data Base PAKAI (INPUT)'!$V$25,IF(AND(V141&gt;1000000000,V141&lt;=2500000000),'[26]Data Base PAKAI (INPUT)'!$Z$25,IF(AND(V141&gt;2500000000,V141&lt;=5000000000),'[26]Data Base PAKAI (INPUT)'!$AD$25,IF(AND(V141&gt;5000000000,V141&lt;=10000000000),'[26]Data Base PAKAI (INPUT)'!AH1003))))))))</f>
        <v>4</v>
      </c>
      <c r="AW141" s="250">
        <f t="shared" si="92"/>
        <v>1800000</v>
      </c>
      <c r="AX141" s="250">
        <f t="shared" si="100"/>
        <v>6000000</v>
      </c>
      <c r="AY141" s="99">
        <f t="shared" si="101"/>
        <v>6000000</v>
      </c>
      <c r="AZ141" s="250"/>
      <c r="BA141" s="245">
        <f t="shared" si="102"/>
        <v>135250000</v>
      </c>
      <c r="BB141" s="235"/>
      <c r="BC141" s="242"/>
      <c r="BD141" s="242"/>
      <c r="BE141" s="242"/>
      <c r="BG141" s="428">
        <f t="shared" si="96"/>
        <v>0</v>
      </c>
      <c r="BH141" s="424"/>
    </row>
    <row r="142" spans="1:60" ht="45.75" thickBot="1" x14ac:dyDescent="0.3">
      <c r="A142" s="90"/>
      <c r="B142" s="90"/>
      <c r="C142" s="90"/>
      <c r="D142" s="90"/>
      <c r="E142" s="90"/>
      <c r="F142" s="90"/>
      <c r="G142" s="90"/>
      <c r="H142" s="307"/>
      <c r="I142" s="91"/>
      <c r="J142" s="92"/>
      <c r="K142" s="92" t="s">
        <v>311</v>
      </c>
      <c r="L142" s="92" t="s">
        <v>371</v>
      </c>
      <c r="M142" s="92" t="e">
        <f>INDEX('[26]PENINGKATAN SALURAN DRAINASE'!$D$4:$D$90,MATCH('KEGIATAN DBMSDA 2022 (2)'!L142,'[26]PENINGKATAN SALURAN DRAINASE'!$D$4:$D$90,0))</f>
        <v>#N/A</v>
      </c>
      <c r="N142" s="92" t="s">
        <v>372</v>
      </c>
      <c r="O142" s="92"/>
      <c r="P142" s="93" t="s">
        <v>212</v>
      </c>
      <c r="Q142" s="93"/>
      <c r="R142" s="94" t="s">
        <v>271</v>
      </c>
      <c r="S142" s="94" t="e">
        <f>#REF!&amp;" "&amp;#REF!</f>
        <v>#REF!</v>
      </c>
      <c r="T142" s="95" t="s">
        <v>66</v>
      </c>
      <c r="U142" s="87"/>
      <c r="V142" s="57">
        <f t="shared" si="98"/>
        <v>200000000</v>
      </c>
      <c r="W142" s="96" t="str">
        <f t="shared" si="83"/>
        <v>PL</v>
      </c>
      <c r="X142" s="77" t="s">
        <v>1967</v>
      </c>
      <c r="Y142" s="489" t="s">
        <v>2030</v>
      </c>
      <c r="Z142" s="489" t="s">
        <v>2008</v>
      </c>
      <c r="AA142" s="93"/>
      <c r="AB142" s="93"/>
      <c r="AC142" s="93"/>
      <c r="AD142" s="93"/>
      <c r="AE142" s="93"/>
      <c r="AF142" s="93"/>
      <c r="AG142" s="96"/>
      <c r="AH142" s="96"/>
      <c r="AI142" s="96"/>
      <c r="AJ142" s="313">
        <f t="shared" si="88"/>
        <v>0</v>
      </c>
      <c r="AK142" s="301">
        <v>0</v>
      </c>
      <c r="AL142" s="87">
        <v>200000000</v>
      </c>
      <c r="AM142" s="96" t="str">
        <f t="shared" si="89"/>
        <v>PL</v>
      </c>
      <c r="AN142" s="249" t="s">
        <v>139</v>
      </c>
      <c r="AO142" s="249">
        <v>1</v>
      </c>
      <c r="AP142" s="249"/>
      <c r="AQ142" s="245">
        <f t="shared" si="99"/>
        <v>350000</v>
      </c>
      <c r="AR142" s="250">
        <f>IF(AND(V142&gt;1,V142&lt;=200000000),'[26]Data Base PAKAI (INPUT)'!$E$24,IF(AND(V142&gt;200000000),'[26]Data Base PAKAI (INPUT)'!$M$24))</f>
        <v>4</v>
      </c>
      <c r="AS142" s="250">
        <f>IF(AND(V142&gt;1,V142&lt;=200000000),'[26]Data Base PAKAI (INPUT)'!$F$24,IF(AND(V142&gt;200000000,V142&lt;=1000000000),'[26]Data Base PAKAI (INPUT)'!$V$24,IF(AND(V142&gt;1000000000),'[26]Data Base PAKAI (INPUT)'!$Z$24)))</f>
        <v>1</v>
      </c>
      <c r="AT142" s="250">
        <f t="shared" si="91"/>
        <v>600000</v>
      </c>
      <c r="AU142" s="250">
        <f>IF(AND(V142&gt;1,V142&lt;=1000000000),'[26]Data Base PAKAI (INPUT)'!$E$25,IF(AND(V142&gt;1000000000,V142&lt;=5000000000),'[26]Data Base PAKAI (INPUT)'!$Y$25,IF(AND(V142&gt;5000000000,V142&lt;=10000000000),'[26]Data Base PAKAI (INPUT)'!$AG$25)))</f>
        <v>3</v>
      </c>
      <c r="AV142" s="250">
        <f>IF(AND(V142&gt;1,V142&lt;=100000000),'[26]Data Base PAKAI (INPUT)'!$F$25,IF(AND(V142&gt;100000000,V142&lt;=200000000),'[26]Data Base PAKAI (INPUT)'!$J$25,IF(AND(V142&gt;200000000,V142&lt;=250000000),'[26]Data Base PAKAI (INPUT)'!$N$25,IF(AND(V142&gt;250000000,V142&lt;=500000000),'[26]Data Base PAKAI (INPUT)'!$R$25,IF(AND(V142&gt;500000000,V142&lt;=1000000000),'[26]Data Base PAKAI (INPUT)'!$V$25,IF(AND(V142&gt;1000000000,V142&lt;=2500000000),'[26]Data Base PAKAI (INPUT)'!$Z$25,IF(AND(V142&gt;2500000000,V142&lt;=5000000000),'[26]Data Base PAKAI (INPUT)'!$AD$25,IF(AND(V142&gt;5000000000,V142&lt;=10000000000),'[26]Data Base PAKAI (INPUT)'!AH1004))))))))</f>
        <v>4</v>
      </c>
      <c r="AW142" s="250">
        <f t="shared" si="92"/>
        <v>1800000</v>
      </c>
      <c r="AX142" s="250">
        <f t="shared" si="100"/>
        <v>8000000</v>
      </c>
      <c r="AY142" s="99">
        <f t="shared" si="101"/>
        <v>8000000</v>
      </c>
      <c r="AZ142" s="250"/>
      <c r="BA142" s="245">
        <f t="shared" si="102"/>
        <v>181250000</v>
      </c>
      <c r="BB142" s="235"/>
      <c r="BC142" s="242"/>
      <c r="BD142" s="242"/>
      <c r="BE142" s="242"/>
      <c r="BG142" s="428">
        <f t="shared" si="96"/>
        <v>0</v>
      </c>
      <c r="BH142" s="424"/>
    </row>
    <row r="143" spans="1:60" ht="45.75" thickBot="1" x14ac:dyDescent="0.3">
      <c r="A143" s="90"/>
      <c r="B143" s="90"/>
      <c r="C143" s="90"/>
      <c r="D143" s="90"/>
      <c r="E143" s="90"/>
      <c r="F143" s="90"/>
      <c r="G143" s="90"/>
      <c r="H143" s="307"/>
      <c r="I143" s="91"/>
      <c r="J143" s="92"/>
      <c r="K143" s="92" t="s">
        <v>311</v>
      </c>
      <c r="L143" s="92" t="s">
        <v>373</v>
      </c>
      <c r="M143" s="92" t="e">
        <f>INDEX('[26]PENINGKATAN SALURAN DRAINASE'!$D$4:$D$90,MATCH('KEGIATAN DBMSDA 2022 (2)'!L143,'[26]PENINGKATAN SALURAN DRAINASE'!$D$4:$D$90,0))</f>
        <v>#N/A</v>
      </c>
      <c r="N143" s="92" t="s">
        <v>374</v>
      </c>
      <c r="O143" s="92"/>
      <c r="P143" s="93" t="s">
        <v>171</v>
      </c>
      <c r="Q143" s="93"/>
      <c r="R143" s="94" t="s">
        <v>375</v>
      </c>
      <c r="S143" s="94" t="e">
        <f>#REF!&amp;" "&amp;#REF!</f>
        <v>#REF!</v>
      </c>
      <c r="T143" s="95" t="s">
        <v>66</v>
      </c>
      <c r="U143" s="87"/>
      <c r="V143" s="57">
        <f t="shared" si="98"/>
        <v>200000000</v>
      </c>
      <c r="W143" s="96" t="str">
        <f t="shared" si="83"/>
        <v>PL</v>
      </c>
      <c r="X143" s="77" t="s">
        <v>1967</v>
      </c>
      <c r="Y143" s="489" t="s">
        <v>2030</v>
      </c>
      <c r="Z143" s="489" t="s">
        <v>2004</v>
      </c>
      <c r="AA143" s="93"/>
      <c r="AB143" s="93"/>
      <c r="AC143" s="93"/>
      <c r="AD143" s="93"/>
      <c r="AE143" s="93"/>
      <c r="AF143" s="93"/>
      <c r="AG143" s="96"/>
      <c r="AH143" s="96"/>
      <c r="AI143" s="96"/>
      <c r="AJ143" s="313">
        <f t="shared" si="88"/>
        <v>0</v>
      </c>
      <c r="AK143" s="301">
        <v>0</v>
      </c>
      <c r="AL143" s="87">
        <v>200000000</v>
      </c>
      <c r="AM143" s="96" t="str">
        <f t="shared" si="89"/>
        <v>PL</v>
      </c>
      <c r="AN143" s="249" t="s">
        <v>139</v>
      </c>
      <c r="AO143" s="249">
        <v>1</v>
      </c>
      <c r="AP143" s="249"/>
      <c r="AQ143" s="245">
        <f t="shared" si="99"/>
        <v>350000</v>
      </c>
      <c r="AR143" s="250">
        <f>IF(AND(V143&gt;1,V143&lt;=200000000),'[26]Data Base PAKAI (INPUT)'!$E$24,IF(AND(V143&gt;200000000),'[26]Data Base PAKAI (INPUT)'!$M$24))</f>
        <v>4</v>
      </c>
      <c r="AS143" s="250">
        <f>IF(AND(V143&gt;1,V143&lt;=200000000),'[26]Data Base PAKAI (INPUT)'!$F$24,IF(AND(V143&gt;200000000,V143&lt;=1000000000),'[26]Data Base PAKAI (INPUT)'!$V$24,IF(AND(V143&gt;1000000000),'[26]Data Base PAKAI (INPUT)'!$Z$24)))</f>
        <v>1</v>
      </c>
      <c r="AT143" s="250">
        <f t="shared" si="91"/>
        <v>600000</v>
      </c>
      <c r="AU143" s="250">
        <f>IF(AND(V143&gt;1,V143&lt;=1000000000),'[26]Data Base PAKAI (INPUT)'!$E$25,IF(AND(V143&gt;1000000000,V143&lt;=5000000000),'[26]Data Base PAKAI (INPUT)'!$Y$25,IF(AND(V143&gt;5000000000,V143&lt;=10000000000),'[26]Data Base PAKAI (INPUT)'!$AG$25)))</f>
        <v>3</v>
      </c>
      <c r="AV143" s="250">
        <f>IF(AND(V143&gt;1,V143&lt;=100000000),'[26]Data Base PAKAI (INPUT)'!$F$25,IF(AND(V143&gt;100000000,V143&lt;=200000000),'[26]Data Base PAKAI (INPUT)'!$J$25,IF(AND(V143&gt;200000000,V143&lt;=250000000),'[26]Data Base PAKAI (INPUT)'!$N$25,IF(AND(V143&gt;250000000,V143&lt;=500000000),'[26]Data Base PAKAI (INPUT)'!$R$25,IF(AND(V143&gt;500000000,V143&lt;=1000000000),'[26]Data Base PAKAI (INPUT)'!$V$25,IF(AND(V143&gt;1000000000,V143&lt;=2500000000),'[26]Data Base PAKAI (INPUT)'!$Z$25,IF(AND(V143&gt;2500000000,V143&lt;=5000000000),'[26]Data Base PAKAI (INPUT)'!$AD$25,IF(AND(V143&gt;5000000000,V143&lt;=10000000000),'[26]Data Base PAKAI (INPUT)'!AH1005))))))))</f>
        <v>4</v>
      </c>
      <c r="AW143" s="250">
        <f t="shared" si="92"/>
        <v>1800000</v>
      </c>
      <c r="AX143" s="250">
        <f t="shared" si="100"/>
        <v>8000000</v>
      </c>
      <c r="AY143" s="99">
        <f t="shared" si="101"/>
        <v>8000000</v>
      </c>
      <c r="AZ143" s="250"/>
      <c r="BA143" s="245">
        <f t="shared" si="102"/>
        <v>181250000</v>
      </c>
      <c r="BB143" s="235"/>
      <c r="BC143" s="242"/>
      <c r="BD143" s="242"/>
      <c r="BE143" s="242"/>
      <c r="BG143" s="428">
        <f t="shared" si="96"/>
        <v>0</v>
      </c>
      <c r="BH143" s="424"/>
    </row>
    <row r="144" spans="1:60" ht="45.75" thickBot="1" x14ac:dyDescent="0.3">
      <c r="A144" s="90"/>
      <c r="B144" s="90"/>
      <c r="C144" s="90"/>
      <c r="D144" s="90"/>
      <c r="E144" s="90"/>
      <c r="F144" s="90"/>
      <c r="G144" s="90"/>
      <c r="H144" s="307"/>
      <c r="I144" s="91"/>
      <c r="J144" s="92"/>
      <c r="K144" s="92" t="s">
        <v>311</v>
      </c>
      <c r="L144" s="92" t="s">
        <v>376</v>
      </c>
      <c r="M144" s="92" t="e">
        <f>INDEX('[26]PENINGKATAN SALURAN DRAINASE'!$D$4:$D$90,MATCH('KEGIATAN DBMSDA 2022 (2)'!L144,'[26]PENINGKATAN SALURAN DRAINASE'!$D$4:$D$90,0))</f>
        <v>#N/A</v>
      </c>
      <c r="N144" s="92" t="s">
        <v>377</v>
      </c>
      <c r="O144" s="92"/>
      <c r="P144" s="93" t="s">
        <v>120</v>
      </c>
      <c r="Q144" s="93"/>
      <c r="R144" s="94" t="s">
        <v>229</v>
      </c>
      <c r="S144" s="94" t="e">
        <f>#REF!&amp;" "&amp;#REF!</f>
        <v>#REF!</v>
      </c>
      <c r="T144" s="95" t="s">
        <v>66</v>
      </c>
      <c r="U144" s="87"/>
      <c r="V144" s="57">
        <f t="shared" si="98"/>
        <v>200000000</v>
      </c>
      <c r="W144" s="96" t="str">
        <f t="shared" si="83"/>
        <v>PL</v>
      </c>
      <c r="X144" s="77" t="s">
        <v>1967</v>
      </c>
      <c r="Y144" s="489" t="s">
        <v>2030</v>
      </c>
      <c r="Z144" s="489" t="s">
        <v>2000</v>
      </c>
      <c r="AA144" s="93"/>
      <c r="AB144" s="93"/>
      <c r="AC144" s="93"/>
      <c r="AD144" s="93"/>
      <c r="AE144" s="93"/>
      <c r="AF144" s="93"/>
      <c r="AG144" s="96"/>
      <c r="AH144" s="96"/>
      <c r="AI144" s="96"/>
      <c r="AJ144" s="313">
        <f t="shared" si="88"/>
        <v>0</v>
      </c>
      <c r="AK144" s="301">
        <v>0</v>
      </c>
      <c r="AL144" s="87">
        <v>200000000</v>
      </c>
      <c r="AM144" s="96" t="str">
        <f t="shared" si="89"/>
        <v>PL</v>
      </c>
      <c r="AN144" s="249" t="s">
        <v>139</v>
      </c>
      <c r="AO144" s="249">
        <v>1</v>
      </c>
      <c r="AP144" s="249"/>
      <c r="AQ144" s="245">
        <f t="shared" si="99"/>
        <v>350000</v>
      </c>
      <c r="AR144" s="250">
        <f>IF(AND(V144&gt;1,V144&lt;=200000000),'[26]Data Base PAKAI (INPUT)'!$E$24,IF(AND(V144&gt;200000000),'[26]Data Base PAKAI (INPUT)'!$M$24))</f>
        <v>4</v>
      </c>
      <c r="AS144" s="250">
        <f>IF(AND(V144&gt;1,V144&lt;=200000000),'[26]Data Base PAKAI (INPUT)'!$F$24,IF(AND(V144&gt;200000000,V144&lt;=1000000000),'[26]Data Base PAKAI (INPUT)'!$V$24,IF(AND(V144&gt;1000000000),'[26]Data Base PAKAI (INPUT)'!$Z$24)))</f>
        <v>1</v>
      </c>
      <c r="AT144" s="250">
        <f t="shared" si="91"/>
        <v>600000</v>
      </c>
      <c r="AU144" s="250">
        <f>IF(AND(V144&gt;1,V144&lt;=1000000000),'[26]Data Base PAKAI (INPUT)'!$E$25,IF(AND(V144&gt;1000000000,V144&lt;=5000000000),'[26]Data Base PAKAI (INPUT)'!$Y$25,IF(AND(V144&gt;5000000000,V144&lt;=10000000000),'[26]Data Base PAKAI (INPUT)'!$AG$25)))</f>
        <v>3</v>
      </c>
      <c r="AV144" s="250">
        <f>IF(AND(V144&gt;1,V144&lt;=100000000),'[26]Data Base PAKAI (INPUT)'!$F$25,IF(AND(V144&gt;100000000,V144&lt;=200000000),'[26]Data Base PAKAI (INPUT)'!$J$25,IF(AND(V144&gt;200000000,V144&lt;=250000000),'[26]Data Base PAKAI (INPUT)'!$N$25,IF(AND(V144&gt;250000000,V144&lt;=500000000),'[26]Data Base PAKAI (INPUT)'!$R$25,IF(AND(V144&gt;500000000,V144&lt;=1000000000),'[26]Data Base PAKAI (INPUT)'!$V$25,IF(AND(V144&gt;1000000000,V144&lt;=2500000000),'[26]Data Base PAKAI (INPUT)'!$Z$25,IF(AND(V144&gt;2500000000,V144&lt;=5000000000),'[26]Data Base PAKAI (INPUT)'!$AD$25,IF(AND(V144&gt;5000000000,V144&lt;=10000000000),'[26]Data Base PAKAI (INPUT)'!AH1008))))))))</f>
        <v>4</v>
      </c>
      <c r="AW144" s="250">
        <f t="shared" si="92"/>
        <v>1800000</v>
      </c>
      <c r="AX144" s="250">
        <f t="shared" si="100"/>
        <v>8000000</v>
      </c>
      <c r="AY144" s="99">
        <f t="shared" si="101"/>
        <v>8000000</v>
      </c>
      <c r="AZ144" s="250"/>
      <c r="BA144" s="245">
        <f t="shared" si="102"/>
        <v>181250000</v>
      </c>
      <c r="BB144" s="235"/>
      <c r="BC144" s="242"/>
      <c r="BD144" s="242"/>
      <c r="BE144" s="242"/>
      <c r="BG144" s="428">
        <f t="shared" si="96"/>
        <v>0</v>
      </c>
      <c r="BH144" s="424"/>
    </row>
    <row r="145" spans="1:60" ht="45.75" thickBot="1" x14ac:dyDescent="0.3">
      <c r="A145" s="90"/>
      <c r="B145" s="90"/>
      <c r="C145" s="90"/>
      <c r="D145" s="90"/>
      <c r="E145" s="90"/>
      <c r="F145" s="90"/>
      <c r="G145" s="90"/>
      <c r="H145" s="307"/>
      <c r="I145" s="91"/>
      <c r="J145" s="92"/>
      <c r="K145" s="92" t="s">
        <v>311</v>
      </c>
      <c r="L145" s="92" t="s">
        <v>379</v>
      </c>
      <c r="M145" s="92" t="e">
        <f>INDEX('[26]PENINGKATAN SALURAN DRAINASE'!$D$4:$D$90,MATCH('KEGIATAN DBMSDA 2022 (2)'!L145,'[26]PENINGKATAN SALURAN DRAINASE'!$D$4:$D$90,0))</f>
        <v>#N/A</v>
      </c>
      <c r="N145" s="92" t="s">
        <v>380</v>
      </c>
      <c r="O145" s="92"/>
      <c r="P145" s="93" t="s">
        <v>120</v>
      </c>
      <c r="Q145" s="93"/>
      <c r="R145" s="94" t="s">
        <v>229</v>
      </c>
      <c r="S145" s="94" t="e">
        <f>#REF!&amp;" "&amp;#REF!</f>
        <v>#REF!</v>
      </c>
      <c r="T145" s="95" t="s">
        <v>66</v>
      </c>
      <c r="U145" s="87"/>
      <c r="V145" s="57">
        <f t="shared" si="98"/>
        <v>200000000</v>
      </c>
      <c r="W145" s="96" t="str">
        <f t="shared" si="83"/>
        <v>PL</v>
      </c>
      <c r="X145" s="77" t="s">
        <v>1967</v>
      </c>
      <c r="Y145" s="489" t="s">
        <v>2030</v>
      </c>
      <c r="Z145" s="489" t="s">
        <v>2000</v>
      </c>
      <c r="AA145" s="93"/>
      <c r="AB145" s="93"/>
      <c r="AC145" s="93"/>
      <c r="AD145" s="93"/>
      <c r="AE145" s="93"/>
      <c r="AF145" s="93"/>
      <c r="AG145" s="96"/>
      <c r="AH145" s="96"/>
      <c r="AI145" s="96"/>
      <c r="AJ145" s="313">
        <f t="shared" si="88"/>
        <v>0</v>
      </c>
      <c r="AK145" s="301">
        <v>0</v>
      </c>
      <c r="AL145" s="87">
        <v>200000000</v>
      </c>
      <c r="AM145" s="96" t="str">
        <f t="shared" si="89"/>
        <v>PL</v>
      </c>
      <c r="AN145" s="249" t="s">
        <v>139</v>
      </c>
      <c r="AO145" s="249">
        <v>1</v>
      </c>
      <c r="AP145" s="249"/>
      <c r="AQ145" s="245">
        <f t="shared" si="99"/>
        <v>350000</v>
      </c>
      <c r="AR145" s="250">
        <f>IF(AND(V145&gt;1,V145&lt;=200000000),'[26]Data Base PAKAI (INPUT)'!$E$24,IF(AND(V145&gt;200000000),'[26]Data Base PAKAI (INPUT)'!$M$24))</f>
        <v>4</v>
      </c>
      <c r="AS145" s="250">
        <f>IF(AND(V145&gt;1,V145&lt;=200000000),'[26]Data Base PAKAI (INPUT)'!$F$24,IF(AND(V145&gt;200000000,V145&lt;=1000000000),'[26]Data Base PAKAI (INPUT)'!$V$24,IF(AND(V145&gt;1000000000),'[26]Data Base PAKAI (INPUT)'!$Z$24)))</f>
        <v>1</v>
      </c>
      <c r="AT145" s="250">
        <f t="shared" si="91"/>
        <v>600000</v>
      </c>
      <c r="AU145" s="250">
        <f>IF(AND(V145&gt;1,V145&lt;=1000000000),'[26]Data Base PAKAI (INPUT)'!$E$25,IF(AND(V145&gt;1000000000,V145&lt;=5000000000),'[26]Data Base PAKAI (INPUT)'!$Y$25,IF(AND(V145&gt;5000000000,V145&lt;=10000000000),'[26]Data Base PAKAI (INPUT)'!$AG$25)))</f>
        <v>3</v>
      </c>
      <c r="AV145" s="250">
        <f>IF(AND(V145&gt;1,V145&lt;=100000000),'[26]Data Base PAKAI (INPUT)'!$F$25,IF(AND(V145&gt;100000000,V145&lt;=200000000),'[26]Data Base PAKAI (INPUT)'!$J$25,IF(AND(V145&gt;200000000,V145&lt;=250000000),'[26]Data Base PAKAI (INPUT)'!$N$25,IF(AND(V145&gt;250000000,V145&lt;=500000000),'[26]Data Base PAKAI (INPUT)'!$R$25,IF(AND(V145&gt;500000000,V145&lt;=1000000000),'[26]Data Base PAKAI (INPUT)'!$V$25,IF(AND(V145&gt;1000000000,V145&lt;=2500000000),'[26]Data Base PAKAI (INPUT)'!$Z$25,IF(AND(V145&gt;2500000000,V145&lt;=5000000000),'[26]Data Base PAKAI (INPUT)'!$AD$25,IF(AND(V145&gt;5000000000,V145&lt;=10000000000),'[26]Data Base PAKAI (INPUT)'!AH1009))))))))</f>
        <v>4</v>
      </c>
      <c r="AW145" s="250">
        <f t="shared" si="92"/>
        <v>1800000</v>
      </c>
      <c r="AX145" s="250">
        <f t="shared" si="100"/>
        <v>8000000</v>
      </c>
      <c r="AY145" s="99">
        <f t="shared" si="101"/>
        <v>8000000</v>
      </c>
      <c r="AZ145" s="250"/>
      <c r="BA145" s="245">
        <f t="shared" si="102"/>
        <v>181250000</v>
      </c>
      <c r="BB145" s="235"/>
      <c r="BC145" s="242"/>
      <c r="BD145" s="242"/>
      <c r="BE145" s="242"/>
      <c r="BG145" s="428">
        <f t="shared" si="96"/>
        <v>0</v>
      </c>
      <c r="BH145" s="424"/>
    </row>
    <row r="146" spans="1:60" ht="45.75" thickBot="1" x14ac:dyDescent="0.3">
      <c r="A146" s="90"/>
      <c r="B146" s="90"/>
      <c r="C146" s="90"/>
      <c r="D146" s="90"/>
      <c r="E146" s="90"/>
      <c r="F146" s="90"/>
      <c r="G146" s="90"/>
      <c r="H146" s="307"/>
      <c r="I146" s="91"/>
      <c r="J146" s="92"/>
      <c r="K146" s="92" t="s">
        <v>311</v>
      </c>
      <c r="L146" s="92" t="s">
        <v>381</v>
      </c>
      <c r="M146" s="92" t="e">
        <f>INDEX('[26]PENINGKATAN SALURAN DRAINASE'!$D$4:$D$90,MATCH('KEGIATAN DBMSDA 2022 (2)'!L146,'[26]PENINGKATAN SALURAN DRAINASE'!$D$4:$D$90,0))</f>
        <v>#N/A</v>
      </c>
      <c r="N146" s="92" t="s">
        <v>382</v>
      </c>
      <c r="O146" s="92"/>
      <c r="P146" s="93" t="s">
        <v>120</v>
      </c>
      <c r="Q146" s="93"/>
      <c r="R146" s="94" t="s">
        <v>229</v>
      </c>
      <c r="S146" s="94" t="e">
        <f>#REF!&amp;" "&amp;#REF!</f>
        <v>#REF!</v>
      </c>
      <c r="T146" s="95" t="s">
        <v>66</v>
      </c>
      <c r="U146" s="87"/>
      <c r="V146" s="57">
        <f t="shared" si="98"/>
        <v>200000000</v>
      </c>
      <c r="W146" s="96" t="str">
        <f t="shared" si="83"/>
        <v>PL</v>
      </c>
      <c r="X146" s="77" t="s">
        <v>1967</v>
      </c>
      <c r="Y146" s="489" t="s">
        <v>2030</v>
      </c>
      <c r="Z146" s="489" t="s">
        <v>2000</v>
      </c>
      <c r="AA146" s="93"/>
      <c r="AB146" s="93"/>
      <c r="AC146" s="93"/>
      <c r="AD146" s="93"/>
      <c r="AE146" s="93"/>
      <c r="AF146" s="93"/>
      <c r="AG146" s="96"/>
      <c r="AH146" s="96"/>
      <c r="AI146" s="96"/>
      <c r="AJ146" s="313">
        <f t="shared" si="88"/>
        <v>0</v>
      </c>
      <c r="AK146" s="301">
        <v>0</v>
      </c>
      <c r="AL146" s="87">
        <v>200000000</v>
      </c>
      <c r="AM146" s="96" t="str">
        <f t="shared" si="89"/>
        <v>PL</v>
      </c>
      <c r="AN146" s="249" t="s">
        <v>139</v>
      </c>
      <c r="AO146" s="249">
        <v>1</v>
      </c>
      <c r="AP146" s="249"/>
      <c r="AQ146" s="245">
        <f t="shared" si="99"/>
        <v>350000</v>
      </c>
      <c r="AR146" s="250">
        <f>IF(AND(V146&gt;1,V146&lt;=200000000),'[26]Data Base PAKAI (INPUT)'!$E$24,IF(AND(V146&gt;200000000),'[26]Data Base PAKAI (INPUT)'!$M$24))</f>
        <v>4</v>
      </c>
      <c r="AS146" s="250">
        <f>IF(AND(V146&gt;1,V146&lt;=200000000),'[26]Data Base PAKAI (INPUT)'!$F$24,IF(AND(V146&gt;200000000,V146&lt;=1000000000),'[26]Data Base PAKAI (INPUT)'!$V$24,IF(AND(V146&gt;1000000000),'[26]Data Base PAKAI (INPUT)'!$Z$24)))</f>
        <v>1</v>
      </c>
      <c r="AT146" s="250">
        <f t="shared" si="91"/>
        <v>600000</v>
      </c>
      <c r="AU146" s="250">
        <f>IF(AND(V146&gt;1,V146&lt;=1000000000),'[26]Data Base PAKAI (INPUT)'!$E$25,IF(AND(V146&gt;1000000000,V146&lt;=5000000000),'[26]Data Base PAKAI (INPUT)'!$Y$25,IF(AND(V146&gt;5000000000,V146&lt;=10000000000),'[26]Data Base PAKAI (INPUT)'!$AG$25)))</f>
        <v>3</v>
      </c>
      <c r="AV146" s="250">
        <f>IF(AND(V146&gt;1,V146&lt;=100000000),'[26]Data Base PAKAI (INPUT)'!$F$25,IF(AND(V146&gt;100000000,V146&lt;=200000000),'[26]Data Base PAKAI (INPUT)'!$J$25,IF(AND(V146&gt;200000000,V146&lt;=250000000),'[26]Data Base PAKAI (INPUT)'!$N$25,IF(AND(V146&gt;250000000,V146&lt;=500000000),'[26]Data Base PAKAI (INPUT)'!$R$25,IF(AND(V146&gt;500000000,V146&lt;=1000000000),'[26]Data Base PAKAI (INPUT)'!$V$25,IF(AND(V146&gt;1000000000,V146&lt;=2500000000),'[26]Data Base PAKAI (INPUT)'!$Z$25,IF(AND(V146&gt;2500000000,V146&lt;=5000000000),'[26]Data Base PAKAI (INPUT)'!$AD$25,IF(AND(V146&gt;5000000000,V146&lt;=10000000000),'[26]Data Base PAKAI (INPUT)'!AH1010))))))))</f>
        <v>4</v>
      </c>
      <c r="AW146" s="250">
        <f t="shared" si="92"/>
        <v>1800000</v>
      </c>
      <c r="AX146" s="250">
        <f t="shared" si="100"/>
        <v>8000000</v>
      </c>
      <c r="AY146" s="99">
        <f t="shared" si="101"/>
        <v>8000000</v>
      </c>
      <c r="AZ146" s="250"/>
      <c r="BA146" s="245">
        <f t="shared" si="102"/>
        <v>181250000</v>
      </c>
      <c r="BB146" s="235"/>
      <c r="BC146" s="242"/>
      <c r="BD146" s="242"/>
      <c r="BE146" s="242"/>
      <c r="BG146" s="428">
        <f t="shared" si="96"/>
        <v>0</v>
      </c>
      <c r="BH146" s="424"/>
    </row>
    <row r="147" spans="1:60" ht="45.75" thickBot="1" x14ac:dyDescent="0.3">
      <c r="A147" s="90"/>
      <c r="B147" s="90"/>
      <c r="C147" s="90"/>
      <c r="D147" s="90"/>
      <c r="E147" s="90"/>
      <c r="F147" s="90"/>
      <c r="G147" s="90"/>
      <c r="H147" s="307"/>
      <c r="I147" s="91"/>
      <c r="J147" s="92"/>
      <c r="K147" s="92" t="s">
        <v>311</v>
      </c>
      <c r="L147" s="92" t="s">
        <v>383</v>
      </c>
      <c r="M147" s="92" t="e">
        <f>INDEX('[26]PENINGKATAN SALURAN DRAINASE'!$D$4:$D$90,MATCH('KEGIATAN DBMSDA 2022 (2)'!L147,'[26]PENINGKATAN SALURAN DRAINASE'!$D$4:$D$90,0))</f>
        <v>#N/A</v>
      </c>
      <c r="N147" s="92" t="s">
        <v>384</v>
      </c>
      <c r="O147" s="92"/>
      <c r="P147" s="93" t="s">
        <v>124</v>
      </c>
      <c r="Q147" s="93"/>
      <c r="R147" s="94" t="s">
        <v>289</v>
      </c>
      <c r="S147" s="94" t="e">
        <f>#REF!&amp;" "&amp;#REF!</f>
        <v>#REF!</v>
      </c>
      <c r="T147" s="95" t="s">
        <v>66</v>
      </c>
      <c r="U147" s="87"/>
      <c r="V147" s="57">
        <f t="shared" si="98"/>
        <v>150000000</v>
      </c>
      <c r="W147" s="96" t="str">
        <f t="shared" si="83"/>
        <v>PL</v>
      </c>
      <c r="X147" s="77" t="s">
        <v>1967</v>
      </c>
      <c r="Y147" s="489" t="s">
        <v>2030</v>
      </c>
      <c r="Z147" s="489" t="s">
        <v>2011</v>
      </c>
      <c r="AA147" s="93"/>
      <c r="AB147" s="93"/>
      <c r="AC147" s="93"/>
      <c r="AD147" s="93"/>
      <c r="AE147" s="93"/>
      <c r="AF147" s="93"/>
      <c r="AG147" s="96"/>
      <c r="AH147" s="96"/>
      <c r="AI147" s="96"/>
      <c r="AJ147" s="313">
        <f t="shared" si="88"/>
        <v>0</v>
      </c>
      <c r="AK147" s="301">
        <v>0</v>
      </c>
      <c r="AL147" s="87">
        <v>150000000</v>
      </c>
      <c r="AM147" s="96" t="str">
        <f t="shared" si="89"/>
        <v>PL</v>
      </c>
      <c r="AN147" s="249" t="s">
        <v>139</v>
      </c>
      <c r="AO147" s="249">
        <v>1</v>
      </c>
      <c r="AP147" s="249"/>
      <c r="AQ147" s="245">
        <f t="shared" si="99"/>
        <v>350000</v>
      </c>
      <c r="AR147" s="250">
        <f>IF(AND(V147&gt;1,V147&lt;=200000000),'[26]Data Base PAKAI (INPUT)'!$E$24,IF(AND(V147&gt;200000000),'[26]Data Base PAKAI (INPUT)'!$M$24))</f>
        <v>4</v>
      </c>
      <c r="AS147" s="250">
        <f>IF(AND(V147&gt;1,V147&lt;=200000000),'[26]Data Base PAKAI (INPUT)'!$F$24,IF(AND(V147&gt;200000000,V147&lt;=1000000000),'[26]Data Base PAKAI (INPUT)'!$V$24,IF(AND(V147&gt;1000000000),'[26]Data Base PAKAI (INPUT)'!$Z$24)))</f>
        <v>1</v>
      </c>
      <c r="AT147" s="250">
        <f t="shared" si="91"/>
        <v>600000</v>
      </c>
      <c r="AU147" s="250">
        <f>IF(AND(V147&gt;1,V147&lt;=1000000000),'[26]Data Base PAKAI (INPUT)'!$E$25,IF(AND(V147&gt;1000000000,V147&lt;=5000000000),'[26]Data Base PAKAI (INPUT)'!$Y$25,IF(AND(V147&gt;5000000000,V147&lt;=10000000000),'[26]Data Base PAKAI (INPUT)'!$AG$25)))</f>
        <v>3</v>
      </c>
      <c r="AV147" s="250">
        <f>IF(AND(V147&gt;1,V147&lt;=100000000),'[26]Data Base PAKAI (INPUT)'!$F$25,IF(AND(V147&gt;100000000,V147&lt;=200000000),'[26]Data Base PAKAI (INPUT)'!$J$25,IF(AND(V147&gt;200000000,V147&lt;=250000000),'[26]Data Base PAKAI (INPUT)'!$N$25,IF(AND(V147&gt;250000000,V147&lt;=500000000),'[26]Data Base PAKAI (INPUT)'!$R$25,IF(AND(V147&gt;500000000,V147&lt;=1000000000),'[26]Data Base PAKAI (INPUT)'!$V$25,IF(AND(V147&gt;1000000000,V147&lt;=2500000000),'[26]Data Base PAKAI (INPUT)'!$Z$25,IF(AND(V147&gt;2500000000,V147&lt;=5000000000),'[26]Data Base PAKAI (INPUT)'!$AD$25,IF(AND(V147&gt;5000000000,V147&lt;=10000000000),'[26]Data Base PAKAI (INPUT)'!AH1014))))))))</f>
        <v>4</v>
      </c>
      <c r="AW147" s="250">
        <f t="shared" si="92"/>
        <v>1800000</v>
      </c>
      <c r="AX147" s="250">
        <f t="shared" si="100"/>
        <v>6000000</v>
      </c>
      <c r="AY147" s="99">
        <f t="shared" si="101"/>
        <v>6000000</v>
      </c>
      <c r="AZ147" s="250"/>
      <c r="BA147" s="245">
        <f t="shared" si="102"/>
        <v>135250000</v>
      </c>
      <c r="BB147" s="235"/>
      <c r="BC147" s="242"/>
      <c r="BD147" s="242"/>
      <c r="BE147" s="242"/>
      <c r="BG147" s="428">
        <f t="shared" si="96"/>
        <v>0</v>
      </c>
      <c r="BH147" s="424"/>
    </row>
    <row r="148" spans="1:60" ht="29.25" thickBot="1" x14ac:dyDescent="0.3">
      <c r="A148" s="90"/>
      <c r="B148" s="90"/>
      <c r="C148" s="90"/>
      <c r="D148" s="90"/>
      <c r="E148" s="90"/>
      <c r="F148" s="90"/>
      <c r="G148" s="90"/>
      <c r="H148" s="307"/>
      <c r="I148" s="91"/>
      <c r="J148" s="92"/>
      <c r="K148" s="92"/>
      <c r="L148" s="92"/>
      <c r="M148" s="92"/>
      <c r="N148" s="531" t="s">
        <v>2057</v>
      </c>
      <c r="O148" s="92"/>
      <c r="P148" s="532" t="s">
        <v>2049</v>
      </c>
      <c r="Q148" s="93"/>
      <c r="R148" s="94"/>
      <c r="S148" s="94"/>
      <c r="T148" s="95"/>
      <c r="U148" s="87"/>
      <c r="V148" s="533">
        <v>1008764221</v>
      </c>
      <c r="W148" s="96"/>
      <c r="X148" s="534" t="s">
        <v>2050</v>
      </c>
      <c r="Y148" s="489"/>
      <c r="Z148" s="489"/>
      <c r="AA148" s="93"/>
      <c r="AB148" s="93"/>
      <c r="AC148" s="93"/>
      <c r="AD148" s="93"/>
      <c r="AE148" s="93"/>
      <c r="AF148" s="93"/>
      <c r="AG148" s="524"/>
      <c r="AH148" s="96"/>
      <c r="AI148" s="524"/>
      <c r="AJ148" s="313">
        <f t="shared" ref="AJ148" si="103">(AI148/V148)*100%</f>
        <v>0</v>
      </c>
      <c r="AK148" s="301">
        <v>0</v>
      </c>
      <c r="AL148" s="87"/>
      <c r="AM148" s="96" t="str">
        <f>IF(V148&gt;200000000,"LELANG","PL")</f>
        <v>LELANG</v>
      </c>
      <c r="AN148" s="249"/>
      <c r="AO148" s="249">
        <v>1</v>
      </c>
      <c r="AP148" s="249"/>
      <c r="AQ148" s="245"/>
      <c r="AR148" s="250"/>
      <c r="AS148" s="250"/>
      <c r="AT148" s="250"/>
      <c r="AU148" s="250"/>
      <c r="AV148" s="250"/>
      <c r="AW148" s="250"/>
      <c r="AX148" s="250"/>
      <c r="AY148" s="99"/>
      <c r="AZ148" s="250"/>
      <c r="BA148" s="245"/>
      <c r="BB148" s="235"/>
      <c r="BC148" s="242"/>
      <c r="BD148" s="242"/>
      <c r="BE148" s="242"/>
      <c r="BG148" s="523"/>
      <c r="BH148" s="424"/>
    </row>
    <row r="149" spans="1:60" ht="43.5" thickBot="1" x14ac:dyDescent="0.3">
      <c r="A149" s="68" t="s">
        <v>33</v>
      </c>
      <c r="B149" s="68" t="s">
        <v>34</v>
      </c>
      <c r="C149" s="68" t="s">
        <v>39</v>
      </c>
      <c r="D149" s="68" t="s">
        <v>37</v>
      </c>
      <c r="E149" s="68" t="s">
        <v>35</v>
      </c>
      <c r="F149" s="69" t="s">
        <v>39</v>
      </c>
      <c r="G149" s="312" t="s">
        <v>1901</v>
      </c>
      <c r="H149" s="308"/>
      <c r="I149" s="70"/>
      <c r="J149" s="71" t="s">
        <v>385</v>
      </c>
      <c r="K149" s="71"/>
      <c r="L149" s="72"/>
      <c r="M149" s="92" t="e">
        <f>INDEX('[26]PENINGKATAN SALURAN DRAINASE'!$D$4:$D$90,MATCH('KEGIATAN DBMSDA 2022 (2)'!L149,'[26]PENINGKATAN SALURAN DRAINASE'!$D$4:$D$90,0))</f>
        <v>#N/A</v>
      </c>
      <c r="N149" s="72"/>
      <c r="O149" s="73"/>
      <c r="P149" s="73" t="s">
        <v>110</v>
      </c>
      <c r="Q149" s="73"/>
      <c r="R149" s="74"/>
      <c r="S149" s="74"/>
      <c r="T149" s="75" t="s">
        <v>43</v>
      </c>
      <c r="U149" s="76">
        <f>SUBTOTAL(9,U150:U395)</f>
        <v>56687181606</v>
      </c>
      <c r="V149" s="76">
        <f>SUBTOTAL(9,V150:V396)</f>
        <v>127742065347</v>
      </c>
      <c r="W149" s="77" t="s">
        <v>110</v>
      </c>
      <c r="X149" s="108" t="s">
        <v>1966</v>
      </c>
      <c r="Y149" s="497"/>
      <c r="Z149" s="72"/>
      <c r="AA149" s="73"/>
      <c r="AB149" s="73"/>
      <c r="AC149" s="73"/>
      <c r="AD149" s="73"/>
      <c r="AE149" s="73"/>
      <c r="AF149" s="73"/>
      <c r="AG149" s="442">
        <v>1698855482</v>
      </c>
      <c r="AH149" s="517">
        <f>AI149-AG149</f>
        <v>338023620</v>
      </c>
      <c r="AI149" s="442">
        <v>2036879102</v>
      </c>
      <c r="AJ149" s="313">
        <f t="shared" ref="AJ149" si="104">(AI149/V149)*100</f>
        <v>1.5945249487449562</v>
      </c>
      <c r="AK149" s="512">
        <f>BH149</f>
        <v>1.7222204714037581</v>
      </c>
      <c r="AL149" s="76">
        <f>SUBTOTAL(9,AL150:AL395)</f>
        <v>60054883741</v>
      </c>
      <c r="AM149" s="77" t="s">
        <v>1867</v>
      </c>
      <c r="AN149" s="246" t="s">
        <v>110</v>
      </c>
      <c r="AO149" s="247">
        <f>SUBTOTAL(9,AO150:AO395)</f>
        <v>246</v>
      </c>
      <c r="AP149" s="246"/>
      <c r="AQ149" s="247"/>
      <c r="AR149" s="247"/>
      <c r="AS149" s="247"/>
      <c r="AT149" s="247"/>
      <c r="AU149" s="247"/>
      <c r="AV149" s="247"/>
      <c r="AW149" s="247"/>
      <c r="AX149" s="247"/>
      <c r="AY149" s="247"/>
      <c r="AZ149" s="247"/>
      <c r="BA149" s="248"/>
      <c r="BB149" s="235"/>
      <c r="BC149" s="242"/>
      <c r="BD149" s="242"/>
      <c r="BE149" s="252">
        <v>1</v>
      </c>
      <c r="BG149" s="76">
        <f>SUBTOTAL(9,BG150:BG395)</f>
        <v>2200000000</v>
      </c>
      <c r="BH149" s="426">
        <f>(BG149/V149)*100</f>
        <v>1.7222204714037581</v>
      </c>
    </row>
    <row r="150" spans="1:60" ht="45.75" thickBot="1" x14ac:dyDescent="0.3">
      <c r="A150" s="90"/>
      <c r="B150" s="90"/>
      <c r="C150" s="90"/>
      <c r="D150" s="90"/>
      <c r="E150" s="90"/>
      <c r="F150" s="90"/>
      <c r="G150" s="90"/>
      <c r="H150" s="307"/>
      <c r="I150" s="91"/>
      <c r="J150" s="92"/>
      <c r="K150" s="110"/>
      <c r="L150" s="92" t="s">
        <v>387</v>
      </c>
      <c r="M150" s="92" t="e">
        <f>INDEX('[26]PENINGKATAN SALURAN DRAINASE'!$D$4:$D$90,MATCH('KEGIATAN DBMSDA 2022 (2)'!L150,'[26]PENINGKATAN SALURAN DRAINASE'!$D$4:$D$90,0))</f>
        <v>#N/A</v>
      </c>
      <c r="N150" s="92" t="str">
        <f>L150</f>
        <v>Peningkatan Rutin Saluran Utama perkotaan</v>
      </c>
      <c r="O150" s="93"/>
      <c r="P150" s="93"/>
      <c r="Q150" s="93"/>
      <c r="R150" s="94" t="s">
        <v>182</v>
      </c>
      <c r="S150" s="94" t="s">
        <v>388</v>
      </c>
      <c r="T150" s="95" t="s">
        <v>66</v>
      </c>
      <c r="U150" s="87">
        <v>10000000000</v>
      </c>
      <c r="V150" s="57">
        <f t="shared" ref="V150:V152" si="105">U150+AL150</f>
        <v>10000000000</v>
      </c>
      <c r="W150" s="96" t="str">
        <f t="shared" ref="W150:W213" si="106">IF(V150&gt;200000000,"LELANG","PL")</f>
        <v>LELANG</v>
      </c>
      <c r="X150" s="108" t="s">
        <v>1966</v>
      </c>
      <c r="Y150" s="489" t="s">
        <v>2030</v>
      </c>
      <c r="Z150" s="489" t="s">
        <v>2002</v>
      </c>
      <c r="AA150" s="93"/>
      <c r="AB150" s="93"/>
      <c r="AC150" s="93"/>
      <c r="AD150" s="93"/>
      <c r="AE150" s="93"/>
      <c r="AF150" s="93"/>
      <c r="AG150" s="96"/>
      <c r="AH150" s="96"/>
      <c r="AI150" s="96"/>
      <c r="AJ150" s="313">
        <f t="shared" ref="AJ150:AJ213" si="107">(AI150/V150)*100%</f>
        <v>0</v>
      </c>
      <c r="AK150" s="301">
        <v>0.1</v>
      </c>
      <c r="AL150" s="87"/>
      <c r="AM150" s="96" t="str">
        <f t="shared" ref="AM150:AM213" si="108">IF(V150&gt;200000000,"LELANG","PL")</f>
        <v>LELANG</v>
      </c>
      <c r="AN150" s="249" t="s">
        <v>115</v>
      </c>
      <c r="AO150" s="249">
        <v>1</v>
      </c>
      <c r="AP150" s="249"/>
      <c r="AQ150" s="245"/>
      <c r="AR150" s="250"/>
      <c r="AS150" s="250"/>
      <c r="AT150" s="250"/>
      <c r="AU150" s="250"/>
      <c r="AV150" s="250"/>
      <c r="AW150" s="250"/>
      <c r="AX150" s="250"/>
      <c r="AY150" s="99"/>
      <c r="AZ150" s="250"/>
      <c r="BA150" s="245"/>
      <c r="BB150" s="235"/>
      <c r="BC150" s="242"/>
      <c r="BD150" s="242"/>
      <c r="BE150" s="242"/>
      <c r="BG150" s="428">
        <f t="shared" ref="BG150:BG213" si="109">V150*AK150</f>
        <v>1000000000</v>
      </c>
      <c r="BH150" s="424"/>
    </row>
    <row r="151" spans="1:60" ht="45.75" thickBot="1" x14ac:dyDescent="0.3">
      <c r="A151" s="90"/>
      <c r="B151" s="90"/>
      <c r="C151" s="90"/>
      <c r="D151" s="90"/>
      <c r="E151" s="90"/>
      <c r="F151" s="90"/>
      <c r="G151" s="90"/>
      <c r="H151" s="307"/>
      <c r="I151" s="91"/>
      <c r="J151" s="92"/>
      <c r="K151" s="110"/>
      <c r="L151" s="92" t="s">
        <v>389</v>
      </c>
      <c r="M151" s="92" t="e">
        <f>INDEX('[26]PENINGKATAN SALURAN DRAINASE'!$D$4:$D$90,MATCH('KEGIATAN DBMSDA 2022 (2)'!L151,'[26]PENINGKATAN SALURAN DRAINASE'!$D$4:$D$90,0))</f>
        <v>#N/A</v>
      </c>
      <c r="N151" s="92" t="str">
        <f t="shared" ref="N151:N152" si="110">L151</f>
        <v>Peningkatan Rutin Saluran Sekunder Kota Bekasi</v>
      </c>
      <c r="O151" s="93"/>
      <c r="P151" s="93"/>
      <c r="Q151" s="93"/>
      <c r="R151" s="111" t="s">
        <v>182</v>
      </c>
      <c r="S151" s="111" t="s">
        <v>390</v>
      </c>
      <c r="T151" s="95" t="s">
        <v>66</v>
      </c>
      <c r="U151" s="87">
        <v>14687181606</v>
      </c>
      <c r="V151" s="57">
        <f>U151+AL151</f>
        <v>43912065347</v>
      </c>
      <c r="W151" s="96" t="str">
        <f t="shared" si="106"/>
        <v>LELANG</v>
      </c>
      <c r="X151" s="108" t="s">
        <v>1966</v>
      </c>
      <c r="Y151" s="489" t="s">
        <v>2030</v>
      </c>
      <c r="Z151" s="489" t="s">
        <v>2009</v>
      </c>
      <c r="AA151" s="93"/>
      <c r="AB151" s="93"/>
      <c r="AC151" s="93"/>
      <c r="AD151" s="93"/>
      <c r="AE151" s="93"/>
      <c r="AF151" s="93"/>
      <c r="AG151" s="96"/>
      <c r="AH151" s="96"/>
      <c r="AI151" s="96"/>
      <c r="AJ151" s="313">
        <f t="shared" si="107"/>
        <v>0</v>
      </c>
      <c r="AK151" s="301">
        <v>0</v>
      </c>
      <c r="AL151" s="87">
        <f>3239883741+'[26]PENINGKATAN SALURAN DRAINASE'!D120+'[26]Peningkatan Saluran PERKIMTAN'!D7</f>
        <v>29224883741</v>
      </c>
      <c r="AM151" s="96" t="str">
        <f t="shared" si="108"/>
        <v>LELANG</v>
      </c>
      <c r="AN151" s="249" t="s">
        <v>115</v>
      </c>
      <c r="AO151" s="249">
        <v>1</v>
      </c>
      <c r="AP151" s="249"/>
      <c r="AQ151" s="245"/>
      <c r="AR151" s="250"/>
      <c r="AS151" s="250"/>
      <c r="AT151" s="250"/>
      <c r="AU151" s="250"/>
      <c r="AV151" s="250"/>
      <c r="AW151" s="250"/>
      <c r="AX151" s="250"/>
      <c r="AY151" s="99"/>
      <c r="AZ151" s="250"/>
      <c r="BA151" s="245"/>
      <c r="BB151" s="235"/>
      <c r="BC151" s="242"/>
      <c r="BD151" s="242"/>
      <c r="BE151" s="242"/>
      <c r="BG151" s="428">
        <f t="shared" si="109"/>
        <v>0</v>
      </c>
      <c r="BH151" s="424"/>
    </row>
    <row r="152" spans="1:60" ht="45.75" thickBot="1" x14ac:dyDescent="0.3">
      <c r="A152" s="90"/>
      <c r="B152" s="90"/>
      <c r="C152" s="90"/>
      <c r="D152" s="90"/>
      <c r="E152" s="90"/>
      <c r="F152" s="90"/>
      <c r="G152" s="90"/>
      <c r="H152" s="307"/>
      <c r="I152" s="91"/>
      <c r="J152" s="92"/>
      <c r="K152" s="110"/>
      <c r="L152" s="92" t="s">
        <v>391</v>
      </c>
      <c r="M152" s="92" t="e">
        <f>INDEX('[26]PENINGKATAN SALURAN DRAINASE'!$D$4:$D$90,MATCH('KEGIATAN DBMSDA 2022 (2)'!L152,'[26]PENINGKATAN SALURAN DRAINASE'!$D$4:$D$90,0))</f>
        <v>#N/A</v>
      </c>
      <c r="N152" s="92" t="str">
        <f t="shared" si="110"/>
        <v>Peningkatan Rutin Saluran Tersier Kota Bekasi</v>
      </c>
      <c r="O152" s="93"/>
      <c r="P152" s="93"/>
      <c r="Q152" s="93"/>
      <c r="R152" s="94" t="s">
        <v>182</v>
      </c>
      <c r="S152" s="94" t="s">
        <v>388</v>
      </c>
      <c r="T152" s="95" t="s">
        <v>66</v>
      </c>
      <c r="U152" s="87">
        <v>10000000000</v>
      </c>
      <c r="V152" s="57">
        <f t="shared" si="105"/>
        <v>10000000000</v>
      </c>
      <c r="W152" s="96" t="str">
        <f t="shared" si="106"/>
        <v>LELANG</v>
      </c>
      <c r="X152" s="108" t="s">
        <v>1966</v>
      </c>
      <c r="Y152" s="489" t="s">
        <v>2030</v>
      </c>
      <c r="Z152" s="489" t="s">
        <v>2001</v>
      </c>
      <c r="AA152" s="93"/>
      <c r="AB152" s="93"/>
      <c r="AC152" s="93"/>
      <c r="AD152" s="93"/>
      <c r="AE152" s="93"/>
      <c r="AF152" s="93"/>
      <c r="AG152" s="96"/>
      <c r="AH152" s="96"/>
      <c r="AI152" s="96"/>
      <c r="AJ152" s="313">
        <f t="shared" si="107"/>
        <v>0</v>
      </c>
      <c r="AK152" s="301">
        <v>0.12</v>
      </c>
      <c r="AL152" s="87"/>
      <c r="AM152" s="96" t="str">
        <f t="shared" si="108"/>
        <v>LELANG</v>
      </c>
      <c r="AN152" s="249" t="s">
        <v>115</v>
      </c>
      <c r="AO152" s="249">
        <v>1</v>
      </c>
      <c r="AP152" s="249"/>
      <c r="AQ152" s="245"/>
      <c r="AR152" s="250"/>
      <c r="AS152" s="250"/>
      <c r="AT152" s="250"/>
      <c r="AU152" s="250"/>
      <c r="AV152" s="250"/>
      <c r="AW152" s="250"/>
      <c r="AX152" s="250"/>
      <c r="AY152" s="99"/>
      <c r="AZ152" s="250"/>
      <c r="BA152" s="245"/>
      <c r="BB152" s="235"/>
      <c r="BC152" s="242"/>
      <c r="BD152" s="242"/>
      <c r="BE152" s="242"/>
      <c r="BG152" s="428">
        <f t="shared" si="109"/>
        <v>1200000000</v>
      </c>
      <c r="BH152" s="424"/>
    </row>
    <row r="153" spans="1:60" ht="45.75" thickBot="1" x14ac:dyDescent="0.3">
      <c r="A153" s="90"/>
      <c r="B153" s="90"/>
      <c r="C153" s="90"/>
      <c r="D153" s="90"/>
      <c r="E153" s="90"/>
      <c r="F153" s="90"/>
      <c r="G153" s="90"/>
      <c r="H153" s="307"/>
      <c r="I153" s="91"/>
      <c r="J153" s="92"/>
      <c r="K153" s="110" t="s">
        <v>311</v>
      </c>
      <c r="L153" s="92" t="s">
        <v>392</v>
      </c>
      <c r="M153" s="92" t="e">
        <f>INDEX('[26]PENINGKATAN SALURAN DRAINASE'!$D$4:$D$90,MATCH('KEGIATAN DBMSDA 2022 (2)'!L153,'[26]PENINGKATAN SALURAN DRAINASE'!$D$4:$D$90,0))</f>
        <v>#N/A</v>
      </c>
      <c r="N153" s="92" t="s">
        <v>393</v>
      </c>
      <c r="O153" s="92"/>
      <c r="P153" s="93" t="s">
        <v>735</v>
      </c>
      <c r="Q153" s="93"/>
      <c r="R153" s="100" t="s">
        <v>229</v>
      </c>
      <c r="S153" s="94" t="e">
        <f>#REF!&amp;" "&amp;#REF!</f>
        <v>#REF!</v>
      </c>
      <c r="T153" s="95" t="s">
        <v>66</v>
      </c>
      <c r="U153" s="87"/>
      <c r="V153" s="57">
        <f t="shared" ref="V153:V216" si="111">AL153+U153</f>
        <v>200000000</v>
      </c>
      <c r="W153" s="96" t="str">
        <f t="shared" si="106"/>
        <v>PL</v>
      </c>
      <c r="X153" s="108" t="s">
        <v>1966</v>
      </c>
      <c r="Y153" s="489" t="s">
        <v>2030</v>
      </c>
      <c r="Z153" s="489" t="s">
        <v>2010</v>
      </c>
      <c r="AA153" s="93"/>
      <c r="AB153" s="93"/>
      <c r="AC153" s="93"/>
      <c r="AD153" s="93"/>
      <c r="AE153" s="93"/>
      <c r="AF153" s="93"/>
      <c r="AG153" s="96"/>
      <c r="AH153" s="96"/>
      <c r="AI153" s="96"/>
      <c r="AJ153" s="313">
        <f t="shared" si="107"/>
        <v>0</v>
      </c>
      <c r="AK153" s="301">
        <v>0</v>
      </c>
      <c r="AL153" s="87">
        <v>200000000</v>
      </c>
      <c r="AM153" s="96" t="str">
        <f t="shared" si="108"/>
        <v>PL</v>
      </c>
      <c r="AN153" s="249" t="s">
        <v>139</v>
      </c>
      <c r="AO153" s="249">
        <v>1</v>
      </c>
      <c r="AP153" s="249"/>
      <c r="AQ153" s="245">
        <f t="shared" ref="AQ153:AQ216" si="112">IF(AND(V153&gt;1,V153&lt;=200000000),350000,IF(AND(V153&gt;200000000),750000))</f>
        <v>350000</v>
      </c>
      <c r="AR153" s="250">
        <f>IF(AND(V153&gt;1,V153&lt;=200000000),'[26]Data Base PAKAI (INPUT)'!$E$24,IF(AND(V153&gt;200000000),'[26]Data Base PAKAI (INPUT)'!$M$24))</f>
        <v>4</v>
      </c>
      <c r="AS153" s="250">
        <f>IF(AND(V153&gt;1,V153&lt;=200000000),'[26]Data Base PAKAI (INPUT)'!$F$24,IF(AND(V153&gt;200000000,V153&lt;=1000000000),'[26]Data Base PAKAI (INPUT)'!$V$24,IF(AND(V153&gt;1000000000),'[26]Data Base PAKAI (INPUT)'!$Z$24)))</f>
        <v>1</v>
      </c>
      <c r="AT153" s="250">
        <f t="shared" ref="AT153:AT216" si="113">AR153*AS153*$AT$15</f>
        <v>600000</v>
      </c>
      <c r="AU153" s="250">
        <f>IF(AND(V153&gt;1,V153&lt;=1000000000),'[26]Data Base PAKAI (INPUT)'!$E$25,IF(AND(V153&gt;1000000000,V153&lt;=5000000000),'[26]Data Base PAKAI (INPUT)'!$Y$25,IF(AND(V153&gt;5000000000,V153&lt;=10000000000),'[26]Data Base PAKAI (INPUT)'!$AG$25)))</f>
        <v>3</v>
      </c>
      <c r="AV153" s="250">
        <f>IF(AND(V153&gt;1,V153&lt;=100000000),'[26]Data Base PAKAI (INPUT)'!$F$25,IF(AND(V153&gt;100000000,V153&lt;=200000000),'[26]Data Base PAKAI (INPUT)'!$J$25,IF(AND(V153&gt;200000000,V153&lt;=250000000),'[26]Data Base PAKAI (INPUT)'!$N$25,IF(AND(V153&gt;250000000,V153&lt;=500000000),'[26]Data Base PAKAI (INPUT)'!$R$25,IF(AND(V153&gt;500000000,V153&lt;=1000000000),'[26]Data Base PAKAI (INPUT)'!$V$25,IF(AND(V153&gt;1000000000,V153&lt;=2500000000),'[26]Data Base PAKAI (INPUT)'!$Z$25,IF(AND(V153&gt;2500000000,V153&lt;=5000000000),'[26]Data Base PAKAI (INPUT)'!$AD$25,IF(AND(V153&gt;5000000000,V153&lt;=10000000000),'[26]Data Base PAKAI (INPUT)'!AH1066))))))))</f>
        <v>4</v>
      </c>
      <c r="AW153" s="250">
        <f t="shared" ref="AW153:AW216" si="114">AU153*AV153*$AW$15</f>
        <v>1800000</v>
      </c>
      <c r="AX153" s="250">
        <f t="shared" ref="AX153:AX216" si="115">IF(V153&lt;=4000000000,4%*V153,IF(V153&gt;4000000000,100000000))</f>
        <v>8000000</v>
      </c>
      <c r="AY153" s="99">
        <f t="shared" ref="AY153:AY216" si="116">4%*V153</f>
        <v>8000000</v>
      </c>
      <c r="AZ153" s="250"/>
      <c r="BA153" s="245">
        <f t="shared" ref="BA153:BA216" si="117">V153-AQ153-AT153-AW153-AX153-AY153-AZ153</f>
        <v>181250000</v>
      </c>
      <c r="BB153" s="235"/>
      <c r="BC153" s="242"/>
      <c r="BD153" s="242"/>
      <c r="BE153" s="242"/>
      <c r="BG153" s="428">
        <f t="shared" si="109"/>
        <v>0</v>
      </c>
      <c r="BH153" s="424"/>
    </row>
    <row r="154" spans="1:60" ht="45.75" thickBot="1" x14ac:dyDescent="0.3">
      <c r="A154" s="90"/>
      <c r="B154" s="90"/>
      <c r="C154" s="90"/>
      <c r="D154" s="90"/>
      <c r="E154" s="90"/>
      <c r="F154" s="90"/>
      <c r="G154" s="90"/>
      <c r="H154" s="307"/>
      <c r="I154" s="91"/>
      <c r="J154" s="92"/>
      <c r="K154" s="92" t="s">
        <v>311</v>
      </c>
      <c r="L154" s="92" t="s">
        <v>394</v>
      </c>
      <c r="M154" s="92" t="e">
        <f>INDEX('[26]PENINGKATAN SALURAN DRAINASE'!$D$4:$D$90,MATCH('KEGIATAN DBMSDA 2022 (2)'!L154,'[26]PENINGKATAN SALURAN DRAINASE'!$D$4:$D$90,0))</f>
        <v>#N/A</v>
      </c>
      <c r="N154" s="92" t="s">
        <v>395</v>
      </c>
      <c r="O154" s="92"/>
      <c r="P154" s="93" t="s">
        <v>127</v>
      </c>
      <c r="Q154" s="93"/>
      <c r="R154" s="100" t="s">
        <v>396</v>
      </c>
      <c r="S154" s="94" t="e">
        <f>#REF!&amp;" "&amp;#REF!</f>
        <v>#REF!</v>
      </c>
      <c r="T154" s="95" t="s">
        <v>66</v>
      </c>
      <c r="U154" s="87"/>
      <c r="V154" s="57">
        <f t="shared" si="111"/>
        <v>200000000</v>
      </c>
      <c r="W154" s="96" t="str">
        <f t="shared" si="106"/>
        <v>PL</v>
      </c>
      <c r="X154" s="108" t="s">
        <v>1966</v>
      </c>
      <c r="Y154" s="489" t="s">
        <v>2030</v>
      </c>
      <c r="Z154" s="489" t="s">
        <v>2007</v>
      </c>
      <c r="AA154" s="93"/>
      <c r="AB154" s="93"/>
      <c r="AC154" s="93"/>
      <c r="AD154" s="93"/>
      <c r="AE154" s="93"/>
      <c r="AF154" s="93"/>
      <c r="AG154" s="96"/>
      <c r="AH154" s="96"/>
      <c r="AI154" s="96"/>
      <c r="AJ154" s="313">
        <f t="shared" si="107"/>
        <v>0</v>
      </c>
      <c r="AK154" s="301">
        <v>0</v>
      </c>
      <c r="AL154" s="87">
        <v>200000000</v>
      </c>
      <c r="AM154" s="96" t="str">
        <f t="shared" si="108"/>
        <v>PL</v>
      </c>
      <c r="AN154" s="249" t="s">
        <v>139</v>
      </c>
      <c r="AO154" s="249">
        <v>1</v>
      </c>
      <c r="AP154" s="249"/>
      <c r="AQ154" s="245">
        <f t="shared" si="112"/>
        <v>350000</v>
      </c>
      <c r="AR154" s="250">
        <f>IF(AND(V154&gt;1,V154&lt;=200000000),'[26]Data Base PAKAI (INPUT)'!$E$24,IF(AND(V154&gt;200000000),'[26]Data Base PAKAI (INPUT)'!$M$24))</f>
        <v>4</v>
      </c>
      <c r="AS154" s="250">
        <f>IF(AND(V154&gt;1,V154&lt;=200000000),'[26]Data Base PAKAI (INPUT)'!$F$24,IF(AND(V154&gt;200000000,V154&lt;=1000000000),'[26]Data Base PAKAI (INPUT)'!$V$24,IF(AND(V154&gt;1000000000),'[26]Data Base PAKAI (INPUT)'!$Z$24)))</f>
        <v>1</v>
      </c>
      <c r="AT154" s="250">
        <f t="shared" si="113"/>
        <v>600000</v>
      </c>
      <c r="AU154" s="250">
        <f>IF(AND(V154&gt;1,V154&lt;=1000000000),'[26]Data Base PAKAI (INPUT)'!$E$25,IF(AND(V154&gt;1000000000,V154&lt;=5000000000),'[26]Data Base PAKAI (INPUT)'!$Y$25,IF(AND(V154&gt;5000000000,V154&lt;=10000000000),'[26]Data Base PAKAI (INPUT)'!$AG$25)))</f>
        <v>3</v>
      </c>
      <c r="AV154" s="250">
        <f>IF(AND(V154&gt;1,V154&lt;=100000000),'[26]Data Base PAKAI (INPUT)'!$F$25,IF(AND(V154&gt;100000000,V154&lt;=200000000),'[26]Data Base PAKAI (INPUT)'!$J$25,IF(AND(V154&gt;200000000,V154&lt;=250000000),'[26]Data Base PAKAI (INPUT)'!$N$25,IF(AND(V154&gt;250000000,V154&lt;=500000000),'[26]Data Base PAKAI (INPUT)'!$R$25,IF(AND(V154&gt;500000000,V154&lt;=1000000000),'[26]Data Base PAKAI (INPUT)'!$V$25,IF(AND(V154&gt;1000000000,V154&lt;=2500000000),'[26]Data Base PAKAI (INPUT)'!$Z$25,IF(AND(V154&gt;2500000000,V154&lt;=5000000000),'[26]Data Base PAKAI (INPUT)'!$AD$25,IF(AND(V154&gt;5000000000,V154&lt;=10000000000),'[26]Data Base PAKAI (INPUT)'!AH1067))))))))</f>
        <v>4</v>
      </c>
      <c r="AW154" s="250">
        <f t="shared" si="114"/>
        <v>1800000</v>
      </c>
      <c r="AX154" s="250">
        <f t="shared" si="115"/>
        <v>8000000</v>
      </c>
      <c r="AY154" s="99">
        <f t="shared" si="116"/>
        <v>8000000</v>
      </c>
      <c r="AZ154" s="250"/>
      <c r="BA154" s="245">
        <f t="shared" si="117"/>
        <v>181250000</v>
      </c>
      <c r="BB154" s="235"/>
      <c r="BC154" s="242"/>
      <c r="BD154" s="242"/>
      <c r="BE154" s="242"/>
      <c r="BG154" s="428">
        <f t="shared" si="109"/>
        <v>0</v>
      </c>
      <c r="BH154" s="424"/>
    </row>
    <row r="155" spans="1:60" ht="45.75" thickBot="1" x14ac:dyDescent="0.3">
      <c r="A155" s="90"/>
      <c r="B155" s="90"/>
      <c r="C155" s="90"/>
      <c r="D155" s="90"/>
      <c r="E155" s="90"/>
      <c r="F155" s="90"/>
      <c r="G155" s="90"/>
      <c r="H155" s="307"/>
      <c r="I155" s="91"/>
      <c r="J155" s="92"/>
      <c r="K155" s="92" t="s">
        <v>311</v>
      </c>
      <c r="L155" s="92" t="s">
        <v>397</v>
      </c>
      <c r="M155" s="92" t="e">
        <f>INDEX('[26]PENINGKATAN SALURAN DRAINASE'!$D$4:$D$90,MATCH('KEGIATAN DBMSDA 2022 (2)'!L155,'[26]PENINGKATAN SALURAN DRAINASE'!$D$4:$D$90,0))</f>
        <v>#N/A</v>
      </c>
      <c r="N155" s="92" t="s">
        <v>398</v>
      </c>
      <c r="O155" s="92"/>
      <c r="P155" s="93" t="s">
        <v>735</v>
      </c>
      <c r="Q155" s="93"/>
      <c r="R155" s="100" t="s">
        <v>235</v>
      </c>
      <c r="S155" s="94" t="e">
        <f>#REF!&amp;" "&amp;#REF!</f>
        <v>#REF!</v>
      </c>
      <c r="T155" s="95" t="s">
        <v>66</v>
      </c>
      <c r="U155" s="87"/>
      <c r="V155" s="57">
        <f t="shared" si="111"/>
        <v>200000000</v>
      </c>
      <c r="W155" s="96" t="str">
        <f t="shared" si="106"/>
        <v>PL</v>
      </c>
      <c r="X155" s="108" t="s">
        <v>1966</v>
      </c>
      <c r="Y155" s="489" t="s">
        <v>2030</v>
      </c>
      <c r="Z155" s="489" t="s">
        <v>2010</v>
      </c>
      <c r="AA155" s="93"/>
      <c r="AB155" s="93"/>
      <c r="AC155" s="93"/>
      <c r="AD155" s="93"/>
      <c r="AE155" s="93"/>
      <c r="AF155" s="93"/>
      <c r="AG155" s="96"/>
      <c r="AH155" s="96"/>
      <c r="AI155" s="96"/>
      <c r="AJ155" s="313">
        <f t="shared" si="107"/>
        <v>0</v>
      </c>
      <c r="AK155" s="301">
        <v>0</v>
      </c>
      <c r="AL155" s="87">
        <v>200000000</v>
      </c>
      <c r="AM155" s="96" t="str">
        <f t="shared" si="108"/>
        <v>PL</v>
      </c>
      <c r="AN155" s="249" t="s">
        <v>139</v>
      </c>
      <c r="AO155" s="249">
        <v>1</v>
      </c>
      <c r="AP155" s="249"/>
      <c r="AQ155" s="245">
        <f t="shared" si="112"/>
        <v>350000</v>
      </c>
      <c r="AR155" s="250">
        <f>IF(AND(V155&gt;1,V155&lt;=200000000),'[26]Data Base PAKAI (INPUT)'!$E$24,IF(AND(V155&gt;200000000),'[26]Data Base PAKAI (INPUT)'!$M$24))</f>
        <v>4</v>
      </c>
      <c r="AS155" s="250">
        <f>IF(AND(V155&gt;1,V155&lt;=200000000),'[26]Data Base PAKAI (INPUT)'!$F$24,IF(AND(V155&gt;200000000,V155&lt;=1000000000),'[26]Data Base PAKAI (INPUT)'!$V$24,IF(AND(V155&gt;1000000000),'[26]Data Base PAKAI (INPUT)'!$Z$24)))</f>
        <v>1</v>
      </c>
      <c r="AT155" s="250">
        <f t="shared" si="113"/>
        <v>600000</v>
      </c>
      <c r="AU155" s="250">
        <f>IF(AND(V155&gt;1,V155&lt;=1000000000),'[26]Data Base PAKAI (INPUT)'!$E$25,IF(AND(V155&gt;1000000000,V155&lt;=5000000000),'[26]Data Base PAKAI (INPUT)'!$Y$25,IF(AND(V155&gt;5000000000,V155&lt;=10000000000),'[26]Data Base PAKAI (INPUT)'!$AG$25)))</f>
        <v>3</v>
      </c>
      <c r="AV155" s="250">
        <f>IF(AND(V155&gt;1,V155&lt;=100000000),'[26]Data Base PAKAI (INPUT)'!$F$25,IF(AND(V155&gt;100000000,V155&lt;=200000000),'[26]Data Base PAKAI (INPUT)'!$J$25,IF(AND(V155&gt;200000000,V155&lt;=250000000),'[26]Data Base PAKAI (INPUT)'!$N$25,IF(AND(V155&gt;250000000,V155&lt;=500000000),'[26]Data Base PAKAI (INPUT)'!$R$25,IF(AND(V155&gt;500000000,V155&lt;=1000000000),'[26]Data Base PAKAI (INPUT)'!$V$25,IF(AND(V155&gt;1000000000,V155&lt;=2500000000),'[26]Data Base PAKAI (INPUT)'!$Z$25,IF(AND(V155&gt;2500000000,V155&lt;=5000000000),'[26]Data Base PAKAI (INPUT)'!$AD$25,IF(AND(V155&gt;5000000000,V155&lt;=10000000000),'[26]Data Base PAKAI (INPUT)'!AH1068))))))))</f>
        <v>4</v>
      </c>
      <c r="AW155" s="250">
        <f t="shared" si="114"/>
        <v>1800000</v>
      </c>
      <c r="AX155" s="250">
        <f t="shared" si="115"/>
        <v>8000000</v>
      </c>
      <c r="AY155" s="99">
        <f t="shared" si="116"/>
        <v>8000000</v>
      </c>
      <c r="AZ155" s="250"/>
      <c r="BA155" s="245">
        <f t="shared" si="117"/>
        <v>181250000</v>
      </c>
      <c r="BB155" s="235"/>
      <c r="BC155" s="242"/>
      <c r="BD155" s="242"/>
      <c r="BE155" s="242"/>
      <c r="BG155" s="428">
        <f t="shared" si="109"/>
        <v>0</v>
      </c>
      <c r="BH155" s="424"/>
    </row>
    <row r="156" spans="1:60" ht="45.75" thickBot="1" x14ac:dyDescent="0.3">
      <c r="A156" s="90"/>
      <c r="B156" s="90"/>
      <c r="C156" s="90"/>
      <c r="D156" s="90"/>
      <c r="E156" s="90"/>
      <c r="F156" s="90"/>
      <c r="G156" s="90"/>
      <c r="H156" s="307"/>
      <c r="I156" s="91"/>
      <c r="J156" s="92"/>
      <c r="K156" s="92" t="s">
        <v>311</v>
      </c>
      <c r="L156" s="92" t="s">
        <v>399</v>
      </c>
      <c r="M156" s="92" t="e">
        <f>INDEX('[26]PENINGKATAN SALURAN DRAINASE'!$D$4:$D$90,MATCH('KEGIATAN DBMSDA 2022 (2)'!L156,'[26]PENINGKATAN SALURAN DRAINASE'!$D$4:$D$90,0))</f>
        <v>#N/A</v>
      </c>
      <c r="N156" s="92" t="s">
        <v>400</v>
      </c>
      <c r="O156" s="92"/>
      <c r="P156" s="93" t="s">
        <v>735</v>
      </c>
      <c r="Q156" s="93"/>
      <c r="R156" s="100" t="s">
        <v>235</v>
      </c>
      <c r="S156" s="94" t="e">
        <f>#REF!&amp;" "&amp;#REF!</f>
        <v>#REF!</v>
      </c>
      <c r="T156" s="95" t="s">
        <v>66</v>
      </c>
      <c r="U156" s="87"/>
      <c r="V156" s="57">
        <f t="shared" si="111"/>
        <v>150000000</v>
      </c>
      <c r="W156" s="96" t="str">
        <f t="shared" si="106"/>
        <v>PL</v>
      </c>
      <c r="X156" s="108" t="s">
        <v>1966</v>
      </c>
      <c r="Y156" s="489" t="s">
        <v>2030</v>
      </c>
      <c r="Z156" s="489" t="s">
        <v>2010</v>
      </c>
      <c r="AA156" s="93"/>
      <c r="AB156" s="93"/>
      <c r="AC156" s="93"/>
      <c r="AD156" s="93"/>
      <c r="AE156" s="93"/>
      <c r="AF156" s="93"/>
      <c r="AG156" s="96"/>
      <c r="AH156" s="96"/>
      <c r="AI156" s="96"/>
      <c r="AJ156" s="313">
        <f t="shared" si="107"/>
        <v>0</v>
      </c>
      <c r="AK156" s="301">
        <v>0</v>
      </c>
      <c r="AL156" s="87">
        <v>150000000</v>
      </c>
      <c r="AM156" s="96" t="str">
        <f t="shared" si="108"/>
        <v>PL</v>
      </c>
      <c r="AN156" s="249" t="s">
        <v>139</v>
      </c>
      <c r="AO156" s="249">
        <v>1</v>
      </c>
      <c r="AP156" s="249"/>
      <c r="AQ156" s="245">
        <f t="shared" si="112"/>
        <v>350000</v>
      </c>
      <c r="AR156" s="250">
        <f>IF(AND(V156&gt;1,V156&lt;=200000000),'[26]Data Base PAKAI (INPUT)'!$E$24,IF(AND(V156&gt;200000000),'[26]Data Base PAKAI (INPUT)'!$M$24))</f>
        <v>4</v>
      </c>
      <c r="AS156" s="250">
        <f>IF(AND(V156&gt;1,V156&lt;=200000000),'[26]Data Base PAKAI (INPUT)'!$F$24,IF(AND(V156&gt;200000000,V156&lt;=1000000000),'[26]Data Base PAKAI (INPUT)'!$V$24,IF(AND(V156&gt;1000000000),'[26]Data Base PAKAI (INPUT)'!$Z$24)))</f>
        <v>1</v>
      </c>
      <c r="AT156" s="250">
        <f t="shared" si="113"/>
        <v>600000</v>
      </c>
      <c r="AU156" s="250">
        <f>IF(AND(V156&gt;1,V156&lt;=1000000000),'[26]Data Base PAKAI (INPUT)'!$E$25,IF(AND(V156&gt;1000000000,V156&lt;=5000000000),'[26]Data Base PAKAI (INPUT)'!$Y$25,IF(AND(V156&gt;5000000000,V156&lt;=10000000000),'[26]Data Base PAKAI (INPUT)'!$AG$25)))</f>
        <v>3</v>
      </c>
      <c r="AV156" s="250">
        <f>IF(AND(V156&gt;1,V156&lt;=100000000),'[26]Data Base PAKAI (INPUT)'!$F$25,IF(AND(V156&gt;100000000,V156&lt;=200000000),'[26]Data Base PAKAI (INPUT)'!$J$25,IF(AND(V156&gt;200000000,V156&lt;=250000000),'[26]Data Base PAKAI (INPUT)'!$N$25,IF(AND(V156&gt;250000000,V156&lt;=500000000),'[26]Data Base PAKAI (INPUT)'!$R$25,IF(AND(V156&gt;500000000,V156&lt;=1000000000),'[26]Data Base PAKAI (INPUT)'!$V$25,IF(AND(V156&gt;1000000000,V156&lt;=2500000000),'[26]Data Base PAKAI (INPUT)'!$Z$25,IF(AND(V156&gt;2500000000,V156&lt;=5000000000),'[26]Data Base PAKAI (INPUT)'!$AD$25,IF(AND(V156&gt;5000000000,V156&lt;=10000000000),'[26]Data Base PAKAI (INPUT)'!AH1069))))))))</f>
        <v>4</v>
      </c>
      <c r="AW156" s="250">
        <f t="shared" si="114"/>
        <v>1800000</v>
      </c>
      <c r="AX156" s="250">
        <f t="shared" si="115"/>
        <v>6000000</v>
      </c>
      <c r="AY156" s="99">
        <f t="shared" si="116"/>
        <v>6000000</v>
      </c>
      <c r="AZ156" s="250"/>
      <c r="BA156" s="245">
        <f t="shared" si="117"/>
        <v>135250000</v>
      </c>
      <c r="BB156" s="235"/>
      <c r="BC156" s="242"/>
      <c r="BD156" s="242"/>
      <c r="BE156" s="242"/>
      <c r="BG156" s="428">
        <f t="shared" si="109"/>
        <v>0</v>
      </c>
      <c r="BH156" s="424"/>
    </row>
    <row r="157" spans="1:60" ht="57.75" thickBot="1" x14ac:dyDescent="0.3">
      <c r="A157" s="90"/>
      <c r="B157" s="90"/>
      <c r="C157" s="90"/>
      <c r="D157" s="90"/>
      <c r="E157" s="90"/>
      <c r="F157" s="90"/>
      <c r="G157" s="90"/>
      <c r="H157" s="307"/>
      <c r="I157" s="91"/>
      <c r="J157" s="92"/>
      <c r="K157" s="110" t="s">
        <v>311</v>
      </c>
      <c r="L157" s="92" t="s">
        <v>401</v>
      </c>
      <c r="M157" s="92" t="e">
        <f>INDEX('[26]PENINGKATAN SALURAN DRAINASE'!$D$4:$D$90,MATCH('KEGIATAN DBMSDA 2022 (2)'!L157,'[26]PENINGKATAN SALURAN DRAINASE'!$D$4:$D$90,0))</f>
        <v>#N/A</v>
      </c>
      <c r="N157" s="92" t="s">
        <v>402</v>
      </c>
      <c r="O157" s="92"/>
      <c r="P157" s="93" t="s">
        <v>735</v>
      </c>
      <c r="Q157" s="93"/>
      <c r="R157" s="100" t="s">
        <v>239</v>
      </c>
      <c r="S157" s="94" t="e">
        <f>#REF!&amp;" "&amp;#REF!</f>
        <v>#REF!</v>
      </c>
      <c r="T157" s="95" t="s">
        <v>66</v>
      </c>
      <c r="U157" s="87"/>
      <c r="V157" s="57">
        <f t="shared" si="111"/>
        <v>200000000</v>
      </c>
      <c r="W157" s="96" t="str">
        <f t="shared" si="106"/>
        <v>PL</v>
      </c>
      <c r="X157" s="108" t="s">
        <v>1966</v>
      </c>
      <c r="Y157" s="489" t="s">
        <v>2030</v>
      </c>
      <c r="Z157" s="489" t="s">
        <v>2010</v>
      </c>
      <c r="AA157" s="93"/>
      <c r="AB157" s="93"/>
      <c r="AC157" s="93"/>
      <c r="AD157" s="93"/>
      <c r="AE157" s="93"/>
      <c r="AF157" s="93"/>
      <c r="AG157" s="96"/>
      <c r="AH157" s="96"/>
      <c r="AI157" s="96"/>
      <c r="AJ157" s="313">
        <f t="shared" si="107"/>
        <v>0</v>
      </c>
      <c r="AK157" s="301">
        <v>0</v>
      </c>
      <c r="AL157" s="87">
        <v>200000000</v>
      </c>
      <c r="AM157" s="96" t="str">
        <f t="shared" si="108"/>
        <v>PL</v>
      </c>
      <c r="AN157" s="249" t="s">
        <v>139</v>
      </c>
      <c r="AO157" s="249">
        <v>1</v>
      </c>
      <c r="AP157" s="249"/>
      <c r="AQ157" s="245">
        <f t="shared" si="112"/>
        <v>350000</v>
      </c>
      <c r="AR157" s="250">
        <f>IF(AND(V157&gt;1,V157&lt;=200000000),'[26]Data Base PAKAI (INPUT)'!$E$24,IF(AND(V157&gt;200000000),'[26]Data Base PAKAI (INPUT)'!$M$24))</f>
        <v>4</v>
      </c>
      <c r="AS157" s="250">
        <f>IF(AND(V157&gt;1,V157&lt;=200000000),'[26]Data Base PAKAI (INPUT)'!$F$24,IF(AND(V157&gt;200000000,V157&lt;=1000000000),'[26]Data Base PAKAI (INPUT)'!$V$24,IF(AND(V157&gt;1000000000),'[26]Data Base PAKAI (INPUT)'!$Z$24)))</f>
        <v>1</v>
      </c>
      <c r="AT157" s="250">
        <f t="shared" si="113"/>
        <v>600000</v>
      </c>
      <c r="AU157" s="250">
        <f>IF(AND(V157&gt;1,V157&lt;=1000000000),'[26]Data Base PAKAI (INPUT)'!$E$25,IF(AND(V157&gt;1000000000,V157&lt;=5000000000),'[26]Data Base PAKAI (INPUT)'!$Y$25,IF(AND(V157&gt;5000000000,V157&lt;=10000000000),'[26]Data Base PAKAI (INPUT)'!$AG$25)))</f>
        <v>3</v>
      </c>
      <c r="AV157" s="250">
        <f>IF(AND(V157&gt;1,V157&lt;=100000000),'[26]Data Base PAKAI (INPUT)'!$F$25,IF(AND(V157&gt;100000000,V157&lt;=200000000),'[26]Data Base PAKAI (INPUT)'!$J$25,IF(AND(V157&gt;200000000,V157&lt;=250000000),'[26]Data Base PAKAI (INPUT)'!$N$25,IF(AND(V157&gt;250000000,V157&lt;=500000000),'[26]Data Base PAKAI (INPUT)'!$R$25,IF(AND(V157&gt;500000000,V157&lt;=1000000000),'[26]Data Base PAKAI (INPUT)'!$V$25,IF(AND(V157&gt;1000000000,V157&lt;=2500000000),'[26]Data Base PAKAI (INPUT)'!$Z$25,IF(AND(V157&gt;2500000000,V157&lt;=5000000000),'[26]Data Base PAKAI (INPUT)'!$AD$25,IF(AND(V157&gt;5000000000,V157&lt;=10000000000),'[26]Data Base PAKAI (INPUT)'!AH1070))))))))</f>
        <v>4</v>
      </c>
      <c r="AW157" s="250">
        <f t="shared" si="114"/>
        <v>1800000</v>
      </c>
      <c r="AX157" s="250">
        <f t="shared" si="115"/>
        <v>8000000</v>
      </c>
      <c r="AY157" s="99">
        <f t="shared" si="116"/>
        <v>8000000</v>
      </c>
      <c r="AZ157" s="250"/>
      <c r="BA157" s="245">
        <f t="shared" si="117"/>
        <v>181250000</v>
      </c>
      <c r="BB157" s="235"/>
      <c r="BC157" s="242"/>
      <c r="BD157" s="242"/>
      <c r="BE157" s="242"/>
      <c r="BG157" s="428">
        <f t="shared" si="109"/>
        <v>0</v>
      </c>
      <c r="BH157" s="424"/>
    </row>
    <row r="158" spans="1:60" ht="45.75" thickBot="1" x14ac:dyDescent="0.3">
      <c r="A158" s="90"/>
      <c r="B158" s="90"/>
      <c r="C158" s="90"/>
      <c r="D158" s="90"/>
      <c r="E158" s="90"/>
      <c r="F158" s="90"/>
      <c r="G158" s="90"/>
      <c r="H158" s="307"/>
      <c r="I158" s="91"/>
      <c r="J158" s="92"/>
      <c r="K158" s="110" t="s">
        <v>311</v>
      </c>
      <c r="L158" s="92" t="s">
        <v>403</v>
      </c>
      <c r="M158" s="92" t="e">
        <f>INDEX('[26]PENINGKATAN SALURAN DRAINASE'!$D$4:$D$90,MATCH('KEGIATAN DBMSDA 2022 (2)'!L158,'[26]PENINGKATAN SALURAN DRAINASE'!$D$4:$D$90,0))</f>
        <v>#N/A</v>
      </c>
      <c r="N158" s="92" t="s">
        <v>404</v>
      </c>
      <c r="O158" s="92"/>
      <c r="P158" s="93" t="s">
        <v>735</v>
      </c>
      <c r="Q158" s="93"/>
      <c r="R158" s="100" t="s">
        <v>239</v>
      </c>
      <c r="S158" s="94" t="e">
        <f>#REF!&amp;" "&amp;#REF!</f>
        <v>#REF!</v>
      </c>
      <c r="T158" s="95" t="s">
        <v>66</v>
      </c>
      <c r="U158" s="87"/>
      <c r="V158" s="57">
        <f t="shared" si="111"/>
        <v>200000000</v>
      </c>
      <c r="W158" s="96" t="str">
        <f t="shared" si="106"/>
        <v>PL</v>
      </c>
      <c r="X158" s="108" t="s">
        <v>1966</v>
      </c>
      <c r="Y158" s="489" t="s">
        <v>2030</v>
      </c>
      <c r="Z158" s="489" t="s">
        <v>2010</v>
      </c>
      <c r="AA158" s="93"/>
      <c r="AB158" s="93"/>
      <c r="AC158" s="93"/>
      <c r="AD158" s="93"/>
      <c r="AE158" s="93"/>
      <c r="AF158" s="93"/>
      <c r="AG158" s="96"/>
      <c r="AH158" s="96"/>
      <c r="AI158" s="96"/>
      <c r="AJ158" s="313">
        <f t="shared" si="107"/>
        <v>0</v>
      </c>
      <c r="AK158" s="301">
        <v>0</v>
      </c>
      <c r="AL158" s="87">
        <v>200000000</v>
      </c>
      <c r="AM158" s="96" t="str">
        <f t="shared" si="108"/>
        <v>PL</v>
      </c>
      <c r="AN158" s="249" t="s">
        <v>139</v>
      </c>
      <c r="AO158" s="249">
        <v>1</v>
      </c>
      <c r="AP158" s="249"/>
      <c r="AQ158" s="245">
        <f t="shared" si="112"/>
        <v>350000</v>
      </c>
      <c r="AR158" s="250">
        <f>IF(AND(V158&gt;1,V158&lt;=200000000),'[26]Data Base PAKAI (INPUT)'!$E$24,IF(AND(V158&gt;200000000),'[26]Data Base PAKAI (INPUT)'!$M$24))</f>
        <v>4</v>
      </c>
      <c r="AS158" s="250">
        <f>IF(AND(V158&gt;1,V158&lt;=200000000),'[26]Data Base PAKAI (INPUT)'!$F$24,IF(AND(V158&gt;200000000,V158&lt;=1000000000),'[26]Data Base PAKAI (INPUT)'!$V$24,IF(AND(V158&gt;1000000000),'[26]Data Base PAKAI (INPUT)'!$Z$24)))</f>
        <v>1</v>
      </c>
      <c r="AT158" s="250">
        <f t="shared" si="113"/>
        <v>600000</v>
      </c>
      <c r="AU158" s="250">
        <f>IF(AND(V158&gt;1,V158&lt;=1000000000),'[26]Data Base PAKAI (INPUT)'!$E$25,IF(AND(V158&gt;1000000000,V158&lt;=5000000000),'[26]Data Base PAKAI (INPUT)'!$Y$25,IF(AND(V158&gt;5000000000,V158&lt;=10000000000),'[26]Data Base PAKAI (INPUT)'!$AG$25)))</f>
        <v>3</v>
      </c>
      <c r="AV158" s="250">
        <f>IF(AND(V158&gt;1,V158&lt;=100000000),'[26]Data Base PAKAI (INPUT)'!$F$25,IF(AND(V158&gt;100000000,V158&lt;=200000000),'[26]Data Base PAKAI (INPUT)'!$J$25,IF(AND(V158&gt;200000000,V158&lt;=250000000),'[26]Data Base PAKAI (INPUT)'!$N$25,IF(AND(V158&gt;250000000,V158&lt;=500000000),'[26]Data Base PAKAI (INPUT)'!$R$25,IF(AND(V158&gt;500000000,V158&lt;=1000000000),'[26]Data Base PAKAI (INPUT)'!$V$25,IF(AND(V158&gt;1000000000,V158&lt;=2500000000),'[26]Data Base PAKAI (INPUT)'!$Z$25,IF(AND(V158&gt;2500000000,V158&lt;=5000000000),'[26]Data Base PAKAI (INPUT)'!$AD$25,IF(AND(V158&gt;5000000000,V158&lt;=10000000000),'[26]Data Base PAKAI (INPUT)'!AH1071))))))))</f>
        <v>4</v>
      </c>
      <c r="AW158" s="250">
        <f t="shared" si="114"/>
        <v>1800000</v>
      </c>
      <c r="AX158" s="250">
        <f t="shared" si="115"/>
        <v>8000000</v>
      </c>
      <c r="AY158" s="99">
        <f t="shared" si="116"/>
        <v>8000000</v>
      </c>
      <c r="AZ158" s="250"/>
      <c r="BA158" s="245">
        <f t="shared" si="117"/>
        <v>181250000</v>
      </c>
      <c r="BB158" s="235"/>
      <c r="BC158" s="242"/>
      <c r="BD158" s="242"/>
      <c r="BE158" s="242"/>
      <c r="BG158" s="428">
        <f t="shared" si="109"/>
        <v>0</v>
      </c>
      <c r="BH158" s="424"/>
    </row>
    <row r="159" spans="1:60" ht="45.75" thickBot="1" x14ac:dyDescent="0.3">
      <c r="A159" s="90"/>
      <c r="B159" s="90"/>
      <c r="C159" s="90"/>
      <c r="D159" s="90"/>
      <c r="E159" s="90"/>
      <c r="F159" s="90"/>
      <c r="G159" s="90"/>
      <c r="H159" s="307"/>
      <c r="I159" s="91"/>
      <c r="J159" s="92"/>
      <c r="K159" s="92" t="s">
        <v>311</v>
      </c>
      <c r="L159" s="92" t="s">
        <v>405</v>
      </c>
      <c r="M159" s="92" t="e">
        <f>INDEX('[26]PENINGKATAN SALURAN DRAINASE'!$D$4:$D$90,MATCH('KEGIATAN DBMSDA 2022 (2)'!L159,'[26]PENINGKATAN SALURAN DRAINASE'!$D$4:$D$90,0))</f>
        <v>#N/A</v>
      </c>
      <c r="N159" s="92" t="s">
        <v>405</v>
      </c>
      <c r="O159" s="92"/>
      <c r="P159" s="93" t="s">
        <v>822</v>
      </c>
      <c r="Q159" s="93"/>
      <c r="R159" s="100" t="s">
        <v>406</v>
      </c>
      <c r="S159" s="94" t="e">
        <f>#REF!&amp;" "&amp;#REF!</f>
        <v>#REF!</v>
      </c>
      <c r="T159" s="95" t="s">
        <v>66</v>
      </c>
      <c r="U159" s="87"/>
      <c r="V159" s="57">
        <f t="shared" si="111"/>
        <v>200000000</v>
      </c>
      <c r="W159" s="96" t="str">
        <f t="shared" si="106"/>
        <v>PL</v>
      </c>
      <c r="X159" s="108" t="s">
        <v>1966</v>
      </c>
      <c r="Y159" s="489" t="s">
        <v>2030</v>
      </c>
      <c r="Z159" s="489" t="s">
        <v>2003</v>
      </c>
      <c r="AA159" s="93"/>
      <c r="AB159" s="93"/>
      <c r="AC159" s="93"/>
      <c r="AD159" s="93"/>
      <c r="AE159" s="93"/>
      <c r="AF159" s="93"/>
      <c r="AG159" s="96"/>
      <c r="AH159" s="96"/>
      <c r="AI159" s="96"/>
      <c r="AJ159" s="313">
        <f t="shared" si="107"/>
        <v>0</v>
      </c>
      <c r="AK159" s="301">
        <v>0</v>
      </c>
      <c r="AL159" s="87">
        <v>200000000</v>
      </c>
      <c r="AM159" s="96" t="str">
        <f t="shared" si="108"/>
        <v>PL</v>
      </c>
      <c r="AN159" s="249" t="s">
        <v>139</v>
      </c>
      <c r="AO159" s="249">
        <v>1</v>
      </c>
      <c r="AP159" s="249"/>
      <c r="AQ159" s="245">
        <f t="shared" si="112"/>
        <v>350000</v>
      </c>
      <c r="AR159" s="250">
        <f>IF(AND(V159&gt;1,V159&lt;=200000000),'[26]Data Base PAKAI (INPUT)'!$E$24,IF(AND(V159&gt;200000000),'[26]Data Base PAKAI (INPUT)'!$M$24))</f>
        <v>4</v>
      </c>
      <c r="AS159" s="250">
        <f>IF(AND(V159&gt;1,V159&lt;=200000000),'[26]Data Base PAKAI (INPUT)'!$F$24,IF(AND(V159&gt;200000000,V159&lt;=1000000000),'[26]Data Base PAKAI (INPUT)'!$V$24,IF(AND(V159&gt;1000000000),'[26]Data Base PAKAI (INPUT)'!$Z$24)))</f>
        <v>1</v>
      </c>
      <c r="AT159" s="250">
        <f t="shared" si="113"/>
        <v>600000</v>
      </c>
      <c r="AU159" s="250">
        <f>IF(AND(V159&gt;1,V159&lt;=1000000000),'[26]Data Base PAKAI (INPUT)'!$E$25,IF(AND(V159&gt;1000000000,V159&lt;=5000000000),'[26]Data Base PAKAI (INPUT)'!$Y$25,IF(AND(V159&gt;5000000000,V159&lt;=10000000000),'[26]Data Base PAKAI (INPUT)'!$AG$25)))</f>
        <v>3</v>
      </c>
      <c r="AV159" s="250">
        <f>IF(AND(V159&gt;1,V159&lt;=100000000),'[26]Data Base PAKAI (INPUT)'!$F$25,IF(AND(V159&gt;100000000,V159&lt;=200000000),'[26]Data Base PAKAI (INPUT)'!$J$25,IF(AND(V159&gt;200000000,V159&lt;=250000000),'[26]Data Base PAKAI (INPUT)'!$N$25,IF(AND(V159&gt;250000000,V159&lt;=500000000),'[26]Data Base PAKAI (INPUT)'!$R$25,IF(AND(V159&gt;500000000,V159&lt;=1000000000),'[26]Data Base PAKAI (INPUT)'!$V$25,IF(AND(V159&gt;1000000000,V159&lt;=2500000000),'[26]Data Base PAKAI (INPUT)'!$Z$25,IF(AND(V159&gt;2500000000,V159&lt;=5000000000),'[26]Data Base PAKAI (INPUT)'!$AD$25,IF(AND(V159&gt;5000000000,V159&lt;=10000000000),'[26]Data Base PAKAI (INPUT)'!AH1073))))))))</f>
        <v>4</v>
      </c>
      <c r="AW159" s="250">
        <f t="shared" si="114"/>
        <v>1800000</v>
      </c>
      <c r="AX159" s="250">
        <f t="shared" si="115"/>
        <v>8000000</v>
      </c>
      <c r="AY159" s="99">
        <f t="shared" si="116"/>
        <v>8000000</v>
      </c>
      <c r="AZ159" s="250"/>
      <c r="BA159" s="245">
        <f t="shared" si="117"/>
        <v>181250000</v>
      </c>
      <c r="BB159" s="235"/>
      <c r="BC159" s="242"/>
      <c r="BD159" s="242"/>
      <c r="BE159" s="242"/>
      <c r="BG159" s="428">
        <f t="shared" si="109"/>
        <v>0</v>
      </c>
      <c r="BH159" s="424"/>
    </row>
    <row r="160" spans="1:60" ht="45.75" thickBot="1" x14ac:dyDescent="0.3">
      <c r="A160" s="90"/>
      <c r="B160" s="90"/>
      <c r="C160" s="90"/>
      <c r="D160" s="90"/>
      <c r="E160" s="90"/>
      <c r="F160" s="90"/>
      <c r="G160" s="90"/>
      <c r="H160" s="307"/>
      <c r="I160" s="91"/>
      <c r="J160" s="92"/>
      <c r="K160" s="110" t="s">
        <v>311</v>
      </c>
      <c r="L160" s="92" t="s">
        <v>407</v>
      </c>
      <c r="M160" s="92" t="e">
        <f>INDEX('[26]PENINGKATAN SALURAN DRAINASE'!$D$4:$D$90,MATCH('KEGIATAN DBMSDA 2022 (2)'!L160,'[26]PENINGKATAN SALURAN DRAINASE'!$D$4:$D$90,0))</f>
        <v>#N/A</v>
      </c>
      <c r="N160" s="92" t="s">
        <v>408</v>
      </c>
      <c r="O160" s="92"/>
      <c r="P160" s="93" t="s">
        <v>1840</v>
      </c>
      <c r="Q160" s="93"/>
      <c r="R160" s="100"/>
      <c r="S160" s="94" t="e">
        <f>#REF!&amp;" "&amp;#REF!</f>
        <v>#REF!</v>
      </c>
      <c r="T160" s="95" t="s">
        <v>66</v>
      </c>
      <c r="U160" s="87"/>
      <c r="V160" s="57">
        <f t="shared" si="111"/>
        <v>100000000</v>
      </c>
      <c r="W160" s="96" t="str">
        <f t="shared" si="106"/>
        <v>PL</v>
      </c>
      <c r="X160" s="108" t="s">
        <v>1966</v>
      </c>
      <c r="Y160" s="489" t="s">
        <v>2030</v>
      </c>
      <c r="Z160" s="489" t="s">
        <v>2005</v>
      </c>
      <c r="AA160" s="93"/>
      <c r="AB160" s="93"/>
      <c r="AC160" s="93"/>
      <c r="AD160" s="93"/>
      <c r="AE160" s="93"/>
      <c r="AF160" s="93"/>
      <c r="AG160" s="96"/>
      <c r="AH160" s="96"/>
      <c r="AI160" s="96"/>
      <c r="AJ160" s="313">
        <f t="shared" si="107"/>
        <v>0</v>
      </c>
      <c r="AK160" s="301">
        <v>0</v>
      </c>
      <c r="AL160" s="87">
        <v>100000000</v>
      </c>
      <c r="AM160" s="96" t="str">
        <f t="shared" si="108"/>
        <v>PL</v>
      </c>
      <c r="AN160" s="249" t="s">
        <v>139</v>
      </c>
      <c r="AO160" s="249">
        <v>1</v>
      </c>
      <c r="AP160" s="249"/>
      <c r="AQ160" s="245">
        <f t="shared" si="112"/>
        <v>350000</v>
      </c>
      <c r="AR160" s="250">
        <f>IF(AND(V160&gt;1,V160&lt;=200000000),'[26]Data Base PAKAI (INPUT)'!$E$24,IF(AND(V160&gt;200000000),'[26]Data Base PAKAI (INPUT)'!$M$24))</f>
        <v>4</v>
      </c>
      <c r="AS160" s="250">
        <f>IF(AND(V160&gt;1,V160&lt;=200000000),'[26]Data Base PAKAI (INPUT)'!$F$24,IF(AND(V160&gt;200000000,V160&lt;=1000000000),'[26]Data Base PAKAI (INPUT)'!$V$24,IF(AND(V160&gt;1000000000),'[26]Data Base PAKAI (INPUT)'!$Z$24)))</f>
        <v>1</v>
      </c>
      <c r="AT160" s="250">
        <f t="shared" si="113"/>
        <v>600000</v>
      </c>
      <c r="AU160" s="250">
        <f>IF(AND(V160&gt;1,V160&lt;=1000000000),'[26]Data Base PAKAI (INPUT)'!$E$25,IF(AND(V160&gt;1000000000,V160&lt;=5000000000),'[26]Data Base PAKAI (INPUT)'!$Y$25,IF(AND(V160&gt;5000000000,V160&lt;=10000000000),'[26]Data Base PAKAI (INPUT)'!$AG$25)))</f>
        <v>3</v>
      </c>
      <c r="AV160" s="250">
        <f>IF(AND(V160&gt;1,V160&lt;=100000000),'[26]Data Base PAKAI (INPUT)'!$F$25,IF(AND(V160&gt;100000000,V160&lt;=200000000),'[26]Data Base PAKAI (INPUT)'!$J$25,IF(AND(V160&gt;200000000,V160&lt;=250000000),'[26]Data Base PAKAI (INPUT)'!$N$25,IF(AND(V160&gt;250000000,V160&lt;=500000000),'[26]Data Base PAKAI (INPUT)'!$R$25,IF(AND(V160&gt;500000000,V160&lt;=1000000000),'[26]Data Base PAKAI (INPUT)'!$V$25,IF(AND(V160&gt;1000000000,V160&lt;=2500000000),'[26]Data Base PAKAI (INPUT)'!$Z$25,IF(AND(V160&gt;2500000000,V160&lt;=5000000000),'[26]Data Base PAKAI (INPUT)'!$AD$25,IF(AND(V160&gt;5000000000,V160&lt;=10000000000),'[26]Data Base PAKAI (INPUT)'!AH1074))))))))</f>
        <v>3</v>
      </c>
      <c r="AW160" s="250">
        <f t="shared" si="114"/>
        <v>1350000</v>
      </c>
      <c r="AX160" s="250">
        <f t="shared" si="115"/>
        <v>4000000</v>
      </c>
      <c r="AY160" s="99">
        <f t="shared" si="116"/>
        <v>4000000</v>
      </c>
      <c r="AZ160" s="250"/>
      <c r="BA160" s="245">
        <f t="shared" si="117"/>
        <v>89700000</v>
      </c>
      <c r="BB160" s="235"/>
      <c r="BC160" s="242"/>
      <c r="BD160" s="242"/>
      <c r="BE160" s="242"/>
      <c r="BG160" s="428">
        <f t="shared" si="109"/>
        <v>0</v>
      </c>
      <c r="BH160" s="424"/>
    </row>
    <row r="161" spans="1:60" ht="45.75" thickBot="1" x14ac:dyDescent="0.3">
      <c r="A161" s="90"/>
      <c r="B161" s="90"/>
      <c r="C161" s="90"/>
      <c r="D161" s="90"/>
      <c r="E161" s="90"/>
      <c r="F161" s="90"/>
      <c r="G161" s="90"/>
      <c r="H161" s="307"/>
      <c r="I161" s="91"/>
      <c r="J161" s="92"/>
      <c r="K161" s="110" t="s">
        <v>311</v>
      </c>
      <c r="L161" s="92" t="s">
        <v>410</v>
      </c>
      <c r="M161" s="92" t="e">
        <f>INDEX('[26]PENINGKATAN SALURAN DRAINASE'!$D$4:$D$90,MATCH('KEGIATAN DBMSDA 2022 (2)'!L161,'[26]PENINGKATAN SALURAN DRAINASE'!$D$4:$D$90,0))</f>
        <v>#N/A</v>
      </c>
      <c r="N161" s="92" t="s">
        <v>411</v>
      </c>
      <c r="O161" s="92"/>
      <c r="P161" s="93" t="s">
        <v>1840</v>
      </c>
      <c r="Q161" s="93"/>
      <c r="R161" s="100"/>
      <c r="S161" s="94" t="e">
        <f>#REF!&amp;" "&amp;#REF!</f>
        <v>#REF!</v>
      </c>
      <c r="T161" s="95" t="s">
        <v>66</v>
      </c>
      <c r="U161" s="87"/>
      <c r="V161" s="57">
        <f t="shared" si="111"/>
        <v>200000000</v>
      </c>
      <c r="W161" s="96" t="str">
        <f t="shared" si="106"/>
        <v>PL</v>
      </c>
      <c r="X161" s="108" t="s">
        <v>1966</v>
      </c>
      <c r="Y161" s="489" t="s">
        <v>2030</v>
      </c>
      <c r="Z161" s="489" t="s">
        <v>2005</v>
      </c>
      <c r="AA161" s="93"/>
      <c r="AB161" s="93"/>
      <c r="AC161" s="93"/>
      <c r="AD161" s="93"/>
      <c r="AE161" s="93"/>
      <c r="AF161" s="93"/>
      <c r="AG161" s="96"/>
      <c r="AH161" s="96"/>
      <c r="AI161" s="96"/>
      <c r="AJ161" s="313">
        <f t="shared" si="107"/>
        <v>0</v>
      </c>
      <c r="AK161" s="301">
        <v>0</v>
      </c>
      <c r="AL161" s="87">
        <v>200000000</v>
      </c>
      <c r="AM161" s="96" t="str">
        <f t="shared" si="108"/>
        <v>PL</v>
      </c>
      <c r="AN161" s="249" t="s">
        <v>139</v>
      </c>
      <c r="AO161" s="249">
        <v>1</v>
      </c>
      <c r="AP161" s="249"/>
      <c r="AQ161" s="245">
        <f t="shared" si="112"/>
        <v>350000</v>
      </c>
      <c r="AR161" s="250">
        <f>IF(AND(V161&gt;1,V161&lt;=200000000),'[26]Data Base PAKAI (INPUT)'!$E$24,IF(AND(V161&gt;200000000),'[26]Data Base PAKAI (INPUT)'!$M$24))</f>
        <v>4</v>
      </c>
      <c r="AS161" s="250">
        <f>IF(AND(V161&gt;1,V161&lt;=200000000),'[26]Data Base PAKAI (INPUT)'!$F$24,IF(AND(V161&gt;200000000,V161&lt;=1000000000),'[26]Data Base PAKAI (INPUT)'!$V$24,IF(AND(V161&gt;1000000000),'[26]Data Base PAKAI (INPUT)'!$Z$24)))</f>
        <v>1</v>
      </c>
      <c r="AT161" s="250">
        <f t="shared" si="113"/>
        <v>600000</v>
      </c>
      <c r="AU161" s="250">
        <f>IF(AND(V161&gt;1,V161&lt;=1000000000),'[26]Data Base PAKAI (INPUT)'!$E$25,IF(AND(V161&gt;1000000000,V161&lt;=5000000000),'[26]Data Base PAKAI (INPUT)'!$Y$25,IF(AND(V161&gt;5000000000,V161&lt;=10000000000),'[26]Data Base PAKAI (INPUT)'!$AG$25)))</f>
        <v>3</v>
      </c>
      <c r="AV161" s="250">
        <f>IF(AND(V161&gt;1,V161&lt;=100000000),'[26]Data Base PAKAI (INPUT)'!$F$25,IF(AND(V161&gt;100000000,V161&lt;=200000000),'[26]Data Base PAKAI (INPUT)'!$J$25,IF(AND(V161&gt;200000000,V161&lt;=250000000),'[26]Data Base PAKAI (INPUT)'!$N$25,IF(AND(V161&gt;250000000,V161&lt;=500000000),'[26]Data Base PAKAI (INPUT)'!$R$25,IF(AND(V161&gt;500000000,V161&lt;=1000000000),'[26]Data Base PAKAI (INPUT)'!$V$25,IF(AND(V161&gt;1000000000,V161&lt;=2500000000),'[26]Data Base PAKAI (INPUT)'!$Z$25,IF(AND(V161&gt;2500000000,V161&lt;=5000000000),'[26]Data Base PAKAI (INPUT)'!$AD$25,IF(AND(V161&gt;5000000000,V161&lt;=10000000000),'[26]Data Base PAKAI (INPUT)'!AH1075))))))))</f>
        <v>4</v>
      </c>
      <c r="AW161" s="250">
        <f t="shared" si="114"/>
        <v>1800000</v>
      </c>
      <c r="AX161" s="250">
        <f t="shared" si="115"/>
        <v>8000000</v>
      </c>
      <c r="AY161" s="99">
        <f t="shared" si="116"/>
        <v>8000000</v>
      </c>
      <c r="AZ161" s="250"/>
      <c r="BA161" s="245">
        <f t="shared" si="117"/>
        <v>181250000</v>
      </c>
      <c r="BB161" s="235"/>
      <c r="BC161" s="242"/>
      <c r="BD161" s="242"/>
      <c r="BE161" s="242"/>
      <c r="BG161" s="428">
        <f t="shared" si="109"/>
        <v>0</v>
      </c>
      <c r="BH161" s="424"/>
    </row>
    <row r="162" spans="1:60" ht="45.75" thickBot="1" x14ac:dyDescent="0.3">
      <c r="A162" s="90"/>
      <c r="B162" s="90"/>
      <c r="C162" s="90"/>
      <c r="D162" s="90"/>
      <c r="E162" s="90"/>
      <c r="F162" s="90"/>
      <c r="G162" s="90"/>
      <c r="H162" s="307"/>
      <c r="I162" s="91"/>
      <c r="J162" s="92"/>
      <c r="K162" s="110" t="s">
        <v>311</v>
      </c>
      <c r="L162" s="92" t="s">
        <v>412</v>
      </c>
      <c r="M162" s="92" t="e">
        <f>INDEX('[26]PENINGKATAN SALURAN DRAINASE'!$D$4:$D$90,MATCH('KEGIATAN DBMSDA 2022 (2)'!L162,'[26]PENINGKATAN SALURAN DRAINASE'!$D$4:$D$90,0))</f>
        <v>#N/A</v>
      </c>
      <c r="N162" s="92" t="s">
        <v>413</v>
      </c>
      <c r="O162" s="92"/>
      <c r="P162" s="93" t="s">
        <v>120</v>
      </c>
      <c r="Q162" s="93"/>
      <c r="R162" s="100" t="s">
        <v>302</v>
      </c>
      <c r="S162" s="94" t="e">
        <f>#REF!&amp;" "&amp;#REF!</f>
        <v>#REF!</v>
      </c>
      <c r="T162" s="95" t="s">
        <v>66</v>
      </c>
      <c r="U162" s="87"/>
      <c r="V162" s="57">
        <f t="shared" si="111"/>
        <v>200000000</v>
      </c>
      <c r="W162" s="96" t="str">
        <f t="shared" si="106"/>
        <v>PL</v>
      </c>
      <c r="X162" s="108" t="s">
        <v>1966</v>
      </c>
      <c r="Y162" s="489" t="s">
        <v>2030</v>
      </c>
      <c r="Z162" s="489" t="s">
        <v>2000</v>
      </c>
      <c r="AA162" s="93"/>
      <c r="AB162" s="93"/>
      <c r="AC162" s="93"/>
      <c r="AD162" s="93"/>
      <c r="AE162" s="93"/>
      <c r="AF162" s="93"/>
      <c r="AG162" s="96"/>
      <c r="AH162" s="96"/>
      <c r="AI162" s="96"/>
      <c r="AJ162" s="313">
        <f t="shared" si="107"/>
        <v>0</v>
      </c>
      <c r="AK162" s="301">
        <v>0</v>
      </c>
      <c r="AL162" s="87">
        <v>200000000</v>
      </c>
      <c r="AM162" s="96" t="str">
        <f t="shared" si="108"/>
        <v>PL</v>
      </c>
      <c r="AN162" s="249" t="s">
        <v>139</v>
      </c>
      <c r="AO162" s="249">
        <v>1</v>
      </c>
      <c r="AP162" s="249"/>
      <c r="AQ162" s="245">
        <f t="shared" si="112"/>
        <v>350000</v>
      </c>
      <c r="AR162" s="250">
        <f>IF(AND(V162&gt;1,V162&lt;=200000000),'[26]Data Base PAKAI (INPUT)'!$E$24,IF(AND(V162&gt;200000000),'[26]Data Base PAKAI (INPUT)'!$M$24))</f>
        <v>4</v>
      </c>
      <c r="AS162" s="250">
        <f>IF(AND(V162&gt;1,V162&lt;=200000000),'[26]Data Base PAKAI (INPUT)'!$F$24,IF(AND(V162&gt;200000000,V162&lt;=1000000000),'[26]Data Base PAKAI (INPUT)'!$V$24,IF(AND(V162&gt;1000000000),'[26]Data Base PAKAI (INPUT)'!$Z$24)))</f>
        <v>1</v>
      </c>
      <c r="AT162" s="250">
        <f t="shared" si="113"/>
        <v>600000</v>
      </c>
      <c r="AU162" s="250">
        <f>IF(AND(V162&gt;1,V162&lt;=1000000000),'[26]Data Base PAKAI (INPUT)'!$E$25,IF(AND(V162&gt;1000000000,V162&lt;=5000000000),'[26]Data Base PAKAI (INPUT)'!$Y$25,IF(AND(V162&gt;5000000000,V162&lt;=10000000000),'[26]Data Base PAKAI (INPUT)'!$AG$25)))</f>
        <v>3</v>
      </c>
      <c r="AV162" s="250">
        <f>IF(AND(V162&gt;1,V162&lt;=100000000),'[26]Data Base PAKAI (INPUT)'!$F$25,IF(AND(V162&gt;100000000,V162&lt;=200000000),'[26]Data Base PAKAI (INPUT)'!$J$25,IF(AND(V162&gt;200000000,V162&lt;=250000000),'[26]Data Base PAKAI (INPUT)'!$N$25,IF(AND(V162&gt;250000000,V162&lt;=500000000),'[26]Data Base PAKAI (INPUT)'!$R$25,IF(AND(V162&gt;500000000,V162&lt;=1000000000),'[26]Data Base PAKAI (INPUT)'!$V$25,IF(AND(V162&gt;1000000000,V162&lt;=2500000000),'[26]Data Base PAKAI (INPUT)'!$Z$25,IF(AND(V162&gt;2500000000,V162&lt;=5000000000),'[26]Data Base PAKAI (INPUT)'!$AD$25,IF(AND(V162&gt;5000000000,V162&lt;=10000000000),'[26]Data Base PAKAI (INPUT)'!AH1077))))))))</f>
        <v>4</v>
      </c>
      <c r="AW162" s="250">
        <f t="shared" si="114"/>
        <v>1800000</v>
      </c>
      <c r="AX162" s="250">
        <f t="shared" si="115"/>
        <v>8000000</v>
      </c>
      <c r="AY162" s="99">
        <f t="shared" si="116"/>
        <v>8000000</v>
      </c>
      <c r="AZ162" s="250"/>
      <c r="BA162" s="245">
        <f t="shared" si="117"/>
        <v>181250000</v>
      </c>
      <c r="BB162" s="235"/>
      <c r="BC162" s="242"/>
      <c r="BD162" s="242"/>
      <c r="BE162" s="242"/>
      <c r="BG162" s="428">
        <f t="shared" si="109"/>
        <v>0</v>
      </c>
      <c r="BH162" s="424"/>
    </row>
    <row r="163" spans="1:60" ht="45.75" thickBot="1" x14ac:dyDescent="0.3">
      <c r="A163" s="90"/>
      <c r="B163" s="90"/>
      <c r="C163" s="90"/>
      <c r="D163" s="90"/>
      <c r="E163" s="90"/>
      <c r="F163" s="90"/>
      <c r="G163" s="90"/>
      <c r="H163" s="307"/>
      <c r="I163" s="91"/>
      <c r="J163" s="92"/>
      <c r="K163" s="110" t="s">
        <v>311</v>
      </c>
      <c r="L163" s="92" t="s">
        <v>414</v>
      </c>
      <c r="M163" s="92" t="e">
        <f>INDEX('[26]PENINGKATAN SALURAN DRAINASE'!$D$4:$D$90,MATCH('KEGIATAN DBMSDA 2022 (2)'!L163,'[26]PENINGKATAN SALURAN DRAINASE'!$D$4:$D$90,0))</f>
        <v>#N/A</v>
      </c>
      <c r="N163" s="92" t="s">
        <v>415</v>
      </c>
      <c r="O163" s="92"/>
      <c r="P163" s="93" t="s">
        <v>120</v>
      </c>
      <c r="Q163" s="93"/>
      <c r="R163" s="100" t="s">
        <v>289</v>
      </c>
      <c r="S163" s="94" t="e">
        <f>#REF!&amp;" "&amp;#REF!</f>
        <v>#REF!</v>
      </c>
      <c r="T163" s="95" t="s">
        <v>66</v>
      </c>
      <c r="U163" s="87"/>
      <c r="V163" s="57">
        <f t="shared" si="111"/>
        <v>200000000</v>
      </c>
      <c r="W163" s="96" t="str">
        <f t="shared" si="106"/>
        <v>PL</v>
      </c>
      <c r="X163" s="108" t="s">
        <v>1966</v>
      </c>
      <c r="Y163" s="489" t="s">
        <v>2030</v>
      </c>
      <c r="Z163" s="489" t="s">
        <v>2000</v>
      </c>
      <c r="AA163" s="93"/>
      <c r="AB163" s="93"/>
      <c r="AC163" s="93"/>
      <c r="AD163" s="93"/>
      <c r="AE163" s="93"/>
      <c r="AF163" s="93"/>
      <c r="AG163" s="96"/>
      <c r="AH163" s="96"/>
      <c r="AI163" s="96"/>
      <c r="AJ163" s="313">
        <f t="shared" si="107"/>
        <v>0</v>
      </c>
      <c r="AK163" s="301">
        <v>0</v>
      </c>
      <c r="AL163" s="87">
        <v>200000000</v>
      </c>
      <c r="AM163" s="96" t="str">
        <f t="shared" si="108"/>
        <v>PL</v>
      </c>
      <c r="AN163" s="249" t="s">
        <v>139</v>
      </c>
      <c r="AO163" s="249">
        <v>1</v>
      </c>
      <c r="AP163" s="249"/>
      <c r="AQ163" s="245">
        <f t="shared" si="112"/>
        <v>350000</v>
      </c>
      <c r="AR163" s="250">
        <f>IF(AND(V163&gt;1,V163&lt;=200000000),'[26]Data Base PAKAI (INPUT)'!$E$24,IF(AND(V163&gt;200000000),'[26]Data Base PAKAI (INPUT)'!$M$24))</f>
        <v>4</v>
      </c>
      <c r="AS163" s="250">
        <f>IF(AND(V163&gt;1,V163&lt;=200000000),'[26]Data Base PAKAI (INPUT)'!$F$24,IF(AND(V163&gt;200000000,V163&lt;=1000000000),'[26]Data Base PAKAI (INPUT)'!$V$24,IF(AND(V163&gt;1000000000),'[26]Data Base PAKAI (INPUT)'!$Z$24)))</f>
        <v>1</v>
      </c>
      <c r="AT163" s="250">
        <f t="shared" si="113"/>
        <v>600000</v>
      </c>
      <c r="AU163" s="250">
        <f>IF(AND(V163&gt;1,V163&lt;=1000000000),'[26]Data Base PAKAI (INPUT)'!$E$25,IF(AND(V163&gt;1000000000,V163&lt;=5000000000),'[26]Data Base PAKAI (INPUT)'!$Y$25,IF(AND(V163&gt;5000000000,V163&lt;=10000000000),'[26]Data Base PAKAI (INPUT)'!$AG$25)))</f>
        <v>3</v>
      </c>
      <c r="AV163" s="250">
        <f>IF(AND(V163&gt;1,V163&lt;=100000000),'[26]Data Base PAKAI (INPUT)'!$F$25,IF(AND(V163&gt;100000000,V163&lt;=200000000),'[26]Data Base PAKAI (INPUT)'!$J$25,IF(AND(V163&gt;200000000,V163&lt;=250000000),'[26]Data Base PAKAI (INPUT)'!$N$25,IF(AND(V163&gt;250000000,V163&lt;=500000000),'[26]Data Base PAKAI (INPUT)'!$R$25,IF(AND(V163&gt;500000000,V163&lt;=1000000000),'[26]Data Base PAKAI (INPUT)'!$V$25,IF(AND(V163&gt;1000000000,V163&lt;=2500000000),'[26]Data Base PAKAI (INPUT)'!$Z$25,IF(AND(V163&gt;2500000000,V163&lt;=5000000000),'[26]Data Base PAKAI (INPUT)'!$AD$25,IF(AND(V163&gt;5000000000,V163&lt;=10000000000),'[26]Data Base PAKAI (INPUT)'!AH1078))))))))</f>
        <v>4</v>
      </c>
      <c r="AW163" s="250">
        <f t="shared" si="114"/>
        <v>1800000</v>
      </c>
      <c r="AX163" s="250">
        <f t="shared" si="115"/>
        <v>8000000</v>
      </c>
      <c r="AY163" s="99">
        <f t="shared" si="116"/>
        <v>8000000</v>
      </c>
      <c r="AZ163" s="250"/>
      <c r="BA163" s="245">
        <f t="shared" si="117"/>
        <v>181250000</v>
      </c>
      <c r="BB163" s="235"/>
      <c r="BC163" s="242"/>
      <c r="BD163" s="242"/>
      <c r="BE163" s="242"/>
      <c r="BG163" s="428">
        <f t="shared" si="109"/>
        <v>0</v>
      </c>
      <c r="BH163" s="424"/>
    </row>
    <row r="164" spans="1:60" ht="45.75" thickBot="1" x14ac:dyDescent="0.3">
      <c r="A164" s="90"/>
      <c r="B164" s="90"/>
      <c r="C164" s="90"/>
      <c r="D164" s="90"/>
      <c r="E164" s="90"/>
      <c r="F164" s="90"/>
      <c r="G164" s="90"/>
      <c r="H164" s="307"/>
      <c r="I164" s="91"/>
      <c r="J164" s="92"/>
      <c r="K164" s="92" t="s">
        <v>311</v>
      </c>
      <c r="L164" s="92" t="s">
        <v>416</v>
      </c>
      <c r="M164" s="92" t="e">
        <f>INDEX('[26]PENINGKATAN SALURAN DRAINASE'!$D$4:$D$90,MATCH('KEGIATAN DBMSDA 2022 (2)'!L164,'[26]PENINGKATAN SALURAN DRAINASE'!$D$4:$D$90,0))</f>
        <v>#N/A</v>
      </c>
      <c r="N164" s="92" t="s">
        <v>417</v>
      </c>
      <c r="O164" s="92"/>
      <c r="P164" s="93" t="s">
        <v>120</v>
      </c>
      <c r="Q164" s="93"/>
      <c r="R164" s="100" t="s">
        <v>289</v>
      </c>
      <c r="S164" s="94" t="e">
        <f>#REF!&amp;" "&amp;#REF!</f>
        <v>#REF!</v>
      </c>
      <c r="T164" s="95" t="s">
        <v>66</v>
      </c>
      <c r="U164" s="87"/>
      <c r="V164" s="57">
        <f t="shared" si="111"/>
        <v>150000000</v>
      </c>
      <c r="W164" s="96" t="str">
        <f t="shared" si="106"/>
        <v>PL</v>
      </c>
      <c r="X164" s="108" t="s">
        <v>1966</v>
      </c>
      <c r="Y164" s="489" t="s">
        <v>2030</v>
      </c>
      <c r="Z164" s="489" t="s">
        <v>2000</v>
      </c>
      <c r="AA164" s="93"/>
      <c r="AB164" s="93"/>
      <c r="AC164" s="93"/>
      <c r="AD164" s="93"/>
      <c r="AE164" s="93"/>
      <c r="AF164" s="93"/>
      <c r="AG164" s="96"/>
      <c r="AH164" s="96"/>
      <c r="AI164" s="96"/>
      <c r="AJ164" s="313">
        <f t="shared" si="107"/>
        <v>0</v>
      </c>
      <c r="AK164" s="301">
        <v>0</v>
      </c>
      <c r="AL164" s="87">
        <v>150000000</v>
      </c>
      <c r="AM164" s="96" t="str">
        <f t="shared" si="108"/>
        <v>PL</v>
      </c>
      <c r="AN164" s="249" t="s">
        <v>139</v>
      </c>
      <c r="AO164" s="249">
        <v>1</v>
      </c>
      <c r="AP164" s="249"/>
      <c r="AQ164" s="245">
        <f t="shared" si="112"/>
        <v>350000</v>
      </c>
      <c r="AR164" s="250">
        <f>IF(AND(V164&gt;1,V164&lt;=200000000),'[26]Data Base PAKAI (INPUT)'!$E$24,IF(AND(V164&gt;200000000),'[26]Data Base PAKAI (INPUT)'!$M$24))</f>
        <v>4</v>
      </c>
      <c r="AS164" s="250">
        <f>IF(AND(V164&gt;1,V164&lt;=200000000),'[26]Data Base PAKAI (INPUT)'!$F$24,IF(AND(V164&gt;200000000,V164&lt;=1000000000),'[26]Data Base PAKAI (INPUT)'!$V$24,IF(AND(V164&gt;1000000000),'[26]Data Base PAKAI (INPUT)'!$Z$24)))</f>
        <v>1</v>
      </c>
      <c r="AT164" s="250">
        <f t="shared" si="113"/>
        <v>600000</v>
      </c>
      <c r="AU164" s="250">
        <f>IF(AND(V164&gt;1,V164&lt;=1000000000),'[26]Data Base PAKAI (INPUT)'!$E$25,IF(AND(V164&gt;1000000000,V164&lt;=5000000000),'[26]Data Base PAKAI (INPUT)'!$Y$25,IF(AND(V164&gt;5000000000,V164&lt;=10000000000),'[26]Data Base PAKAI (INPUT)'!$AG$25)))</f>
        <v>3</v>
      </c>
      <c r="AV164" s="250">
        <f>IF(AND(V164&gt;1,V164&lt;=100000000),'[26]Data Base PAKAI (INPUT)'!$F$25,IF(AND(V164&gt;100000000,V164&lt;=200000000),'[26]Data Base PAKAI (INPUT)'!$J$25,IF(AND(V164&gt;200000000,V164&lt;=250000000),'[26]Data Base PAKAI (INPUT)'!$N$25,IF(AND(V164&gt;250000000,V164&lt;=500000000),'[26]Data Base PAKAI (INPUT)'!$R$25,IF(AND(V164&gt;500000000,V164&lt;=1000000000),'[26]Data Base PAKAI (INPUT)'!$V$25,IF(AND(V164&gt;1000000000,V164&lt;=2500000000),'[26]Data Base PAKAI (INPUT)'!$Z$25,IF(AND(V164&gt;2500000000,V164&lt;=5000000000),'[26]Data Base PAKAI (INPUT)'!$AD$25,IF(AND(V164&gt;5000000000,V164&lt;=10000000000),'[26]Data Base PAKAI (INPUT)'!AH1079))))))))</f>
        <v>4</v>
      </c>
      <c r="AW164" s="250">
        <f t="shared" si="114"/>
        <v>1800000</v>
      </c>
      <c r="AX164" s="250">
        <f t="shared" si="115"/>
        <v>6000000</v>
      </c>
      <c r="AY164" s="99">
        <f t="shared" si="116"/>
        <v>6000000</v>
      </c>
      <c r="AZ164" s="250"/>
      <c r="BA164" s="245">
        <f t="shared" si="117"/>
        <v>135250000</v>
      </c>
      <c r="BB164" s="235"/>
      <c r="BC164" s="242"/>
      <c r="BD164" s="242"/>
      <c r="BE164" s="242"/>
      <c r="BG164" s="428">
        <f t="shared" si="109"/>
        <v>0</v>
      </c>
      <c r="BH164" s="424"/>
    </row>
    <row r="165" spans="1:60" ht="45.75" thickBot="1" x14ac:dyDescent="0.3">
      <c r="A165" s="90"/>
      <c r="B165" s="90"/>
      <c r="C165" s="90"/>
      <c r="D165" s="90"/>
      <c r="E165" s="90"/>
      <c r="F165" s="90"/>
      <c r="G165" s="90"/>
      <c r="H165" s="307"/>
      <c r="I165" s="91"/>
      <c r="J165" s="92"/>
      <c r="K165" s="110" t="s">
        <v>311</v>
      </c>
      <c r="L165" s="92" t="s">
        <v>418</v>
      </c>
      <c r="M165" s="92" t="e">
        <f>INDEX('[26]PENINGKATAN SALURAN DRAINASE'!$D$4:$D$90,MATCH('KEGIATAN DBMSDA 2022 (2)'!L165,'[26]PENINGKATAN SALURAN DRAINASE'!$D$4:$D$90,0))</f>
        <v>#N/A</v>
      </c>
      <c r="N165" s="92" t="s">
        <v>419</v>
      </c>
      <c r="O165" s="92"/>
      <c r="P165" s="93" t="s">
        <v>120</v>
      </c>
      <c r="Q165" s="93"/>
      <c r="R165" s="100" t="s">
        <v>229</v>
      </c>
      <c r="S165" s="94" t="e">
        <f>#REF!&amp;" "&amp;#REF!</f>
        <v>#REF!</v>
      </c>
      <c r="T165" s="95" t="s">
        <v>66</v>
      </c>
      <c r="U165" s="87"/>
      <c r="V165" s="57">
        <f t="shared" si="111"/>
        <v>200000000</v>
      </c>
      <c r="W165" s="96" t="str">
        <f t="shared" si="106"/>
        <v>PL</v>
      </c>
      <c r="X165" s="108" t="s">
        <v>1966</v>
      </c>
      <c r="Y165" s="489" t="s">
        <v>2030</v>
      </c>
      <c r="Z165" s="489" t="s">
        <v>2000</v>
      </c>
      <c r="AA165" s="93"/>
      <c r="AB165" s="93"/>
      <c r="AC165" s="93"/>
      <c r="AD165" s="93"/>
      <c r="AE165" s="93"/>
      <c r="AF165" s="93"/>
      <c r="AG165" s="96"/>
      <c r="AH165" s="96"/>
      <c r="AI165" s="96"/>
      <c r="AJ165" s="313">
        <f t="shared" si="107"/>
        <v>0</v>
      </c>
      <c r="AK165" s="301">
        <v>0</v>
      </c>
      <c r="AL165" s="87">
        <v>200000000</v>
      </c>
      <c r="AM165" s="96" t="str">
        <f t="shared" si="108"/>
        <v>PL</v>
      </c>
      <c r="AN165" s="249" t="s">
        <v>139</v>
      </c>
      <c r="AO165" s="249">
        <v>1</v>
      </c>
      <c r="AP165" s="249"/>
      <c r="AQ165" s="245">
        <f t="shared" si="112"/>
        <v>350000</v>
      </c>
      <c r="AR165" s="250">
        <f>IF(AND(V165&gt;1,V165&lt;=200000000),'[26]Data Base PAKAI (INPUT)'!$E$24,IF(AND(V165&gt;200000000),'[26]Data Base PAKAI (INPUT)'!$M$24))</f>
        <v>4</v>
      </c>
      <c r="AS165" s="250">
        <f>IF(AND(V165&gt;1,V165&lt;=200000000),'[26]Data Base PAKAI (INPUT)'!$F$24,IF(AND(V165&gt;200000000,V165&lt;=1000000000),'[26]Data Base PAKAI (INPUT)'!$V$24,IF(AND(V165&gt;1000000000),'[26]Data Base PAKAI (INPUT)'!$Z$24)))</f>
        <v>1</v>
      </c>
      <c r="AT165" s="250">
        <f t="shared" si="113"/>
        <v>600000</v>
      </c>
      <c r="AU165" s="250">
        <f>IF(AND(V165&gt;1,V165&lt;=1000000000),'[26]Data Base PAKAI (INPUT)'!$E$25,IF(AND(V165&gt;1000000000,V165&lt;=5000000000),'[26]Data Base PAKAI (INPUT)'!$Y$25,IF(AND(V165&gt;5000000000,V165&lt;=10000000000),'[26]Data Base PAKAI (INPUT)'!$AG$25)))</f>
        <v>3</v>
      </c>
      <c r="AV165" s="250">
        <f>IF(AND(V165&gt;1,V165&lt;=100000000),'[26]Data Base PAKAI (INPUT)'!$F$25,IF(AND(V165&gt;100000000,V165&lt;=200000000),'[26]Data Base PAKAI (INPUT)'!$J$25,IF(AND(V165&gt;200000000,V165&lt;=250000000),'[26]Data Base PAKAI (INPUT)'!$N$25,IF(AND(V165&gt;250000000,V165&lt;=500000000),'[26]Data Base PAKAI (INPUT)'!$R$25,IF(AND(V165&gt;500000000,V165&lt;=1000000000),'[26]Data Base PAKAI (INPUT)'!$V$25,IF(AND(V165&gt;1000000000,V165&lt;=2500000000),'[26]Data Base PAKAI (INPUT)'!$Z$25,IF(AND(V165&gt;2500000000,V165&lt;=5000000000),'[26]Data Base PAKAI (INPUT)'!$AD$25,IF(AND(V165&gt;5000000000,V165&lt;=10000000000),'[26]Data Base PAKAI (INPUT)'!AH1080))))))))</f>
        <v>4</v>
      </c>
      <c r="AW165" s="250">
        <f t="shared" si="114"/>
        <v>1800000</v>
      </c>
      <c r="AX165" s="250">
        <f t="shared" si="115"/>
        <v>8000000</v>
      </c>
      <c r="AY165" s="99">
        <f t="shared" si="116"/>
        <v>8000000</v>
      </c>
      <c r="AZ165" s="250"/>
      <c r="BA165" s="245">
        <f t="shared" si="117"/>
        <v>181250000</v>
      </c>
      <c r="BB165" s="235"/>
      <c r="BC165" s="242"/>
      <c r="BD165" s="242"/>
      <c r="BE165" s="242"/>
      <c r="BG165" s="428">
        <f t="shared" si="109"/>
        <v>0</v>
      </c>
      <c r="BH165" s="424"/>
    </row>
    <row r="166" spans="1:60" ht="45.75" thickBot="1" x14ac:dyDescent="0.3">
      <c r="A166" s="90"/>
      <c r="B166" s="90"/>
      <c r="C166" s="90"/>
      <c r="D166" s="90"/>
      <c r="E166" s="90"/>
      <c r="F166" s="90"/>
      <c r="G166" s="90"/>
      <c r="H166" s="307"/>
      <c r="I166" s="91"/>
      <c r="J166" s="92"/>
      <c r="K166" s="110" t="s">
        <v>311</v>
      </c>
      <c r="L166" s="92" t="s">
        <v>420</v>
      </c>
      <c r="M166" s="92" t="e">
        <f>INDEX('[26]PENINGKATAN SALURAN DRAINASE'!$D$4:$D$90,MATCH('KEGIATAN DBMSDA 2022 (2)'!L166,'[26]PENINGKATAN SALURAN DRAINASE'!$D$4:$D$90,0))</f>
        <v>#N/A</v>
      </c>
      <c r="N166" s="92" t="s">
        <v>421</v>
      </c>
      <c r="O166" s="92"/>
      <c r="P166" s="93" t="s">
        <v>120</v>
      </c>
      <c r="Q166" s="93"/>
      <c r="R166" s="100" t="s">
        <v>422</v>
      </c>
      <c r="S166" s="94" t="e">
        <f>#REF!&amp;" "&amp;#REF!</f>
        <v>#REF!</v>
      </c>
      <c r="T166" s="95" t="s">
        <v>66</v>
      </c>
      <c r="U166" s="87"/>
      <c r="V166" s="57">
        <f t="shared" si="111"/>
        <v>100000000</v>
      </c>
      <c r="W166" s="96" t="str">
        <f t="shared" si="106"/>
        <v>PL</v>
      </c>
      <c r="X166" s="108" t="s">
        <v>1966</v>
      </c>
      <c r="Y166" s="489" t="s">
        <v>2030</v>
      </c>
      <c r="Z166" s="489" t="s">
        <v>2000</v>
      </c>
      <c r="AA166" s="93"/>
      <c r="AB166" s="93"/>
      <c r="AC166" s="93"/>
      <c r="AD166" s="93"/>
      <c r="AE166" s="93"/>
      <c r="AF166" s="93"/>
      <c r="AG166" s="96"/>
      <c r="AH166" s="96"/>
      <c r="AI166" s="96"/>
      <c r="AJ166" s="313">
        <f t="shared" si="107"/>
        <v>0</v>
      </c>
      <c r="AK166" s="301">
        <v>0</v>
      </c>
      <c r="AL166" s="87">
        <v>100000000</v>
      </c>
      <c r="AM166" s="96" t="str">
        <f t="shared" si="108"/>
        <v>PL</v>
      </c>
      <c r="AN166" s="249" t="s">
        <v>139</v>
      </c>
      <c r="AO166" s="249">
        <v>1</v>
      </c>
      <c r="AP166" s="249"/>
      <c r="AQ166" s="245">
        <f t="shared" si="112"/>
        <v>350000</v>
      </c>
      <c r="AR166" s="250">
        <f>IF(AND(V166&gt;1,V166&lt;=200000000),'[26]Data Base PAKAI (INPUT)'!$E$24,IF(AND(V166&gt;200000000),'[26]Data Base PAKAI (INPUT)'!$M$24))</f>
        <v>4</v>
      </c>
      <c r="AS166" s="250">
        <f>IF(AND(V166&gt;1,V166&lt;=200000000),'[26]Data Base PAKAI (INPUT)'!$F$24,IF(AND(V166&gt;200000000,V166&lt;=1000000000),'[26]Data Base PAKAI (INPUT)'!$V$24,IF(AND(V166&gt;1000000000),'[26]Data Base PAKAI (INPUT)'!$Z$24)))</f>
        <v>1</v>
      </c>
      <c r="AT166" s="250">
        <f t="shared" si="113"/>
        <v>600000</v>
      </c>
      <c r="AU166" s="250">
        <f>IF(AND(V166&gt;1,V166&lt;=1000000000),'[26]Data Base PAKAI (INPUT)'!$E$25,IF(AND(V166&gt;1000000000,V166&lt;=5000000000),'[26]Data Base PAKAI (INPUT)'!$Y$25,IF(AND(V166&gt;5000000000,V166&lt;=10000000000),'[26]Data Base PAKAI (INPUT)'!$AG$25)))</f>
        <v>3</v>
      </c>
      <c r="AV166" s="250">
        <f>IF(AND(V166&gt;1,V166&lt;=100000000),'[26]Data Base PAKAI (INPUT)'!$F$25,IF(AND(V166&gt;100000000,V166&lt;=200000000),'[26]Data Base PAKAI (INPUT)'!$J$25,IF(AND(V166&gt;200000000,V166&lt;=250000000),'[26]Data Base PAKAI (INPUT)'!$N$25,IF(AND(V166&gt;250000000,V166&lt;=500000000),'[26]Data Base PAKAI (INPUT)'!$R$25,IF(AND(V166&gt;500000000,V166&lt;=1000000000),'[26]Data Base PAKAI (INPUT)'!$V$25,IF(AND(V166&gt;1000000000,V166&lt;=2500000000),'[26]Data Base PAKAI (INPUT)'!$Z$25,IF(AND(V166&gt;2500000000,V166&lt;=5000000000),'[26]Data Base PAKAI (INPUT)'!$AD$25,IF(AND(V166&gt;5000000000,V166&lt;=10000000000),'[26]Data Base PAKAI (INPUT)'!AH1081))))))))</f>
        <v>3</v>
      </c>
      <c r="AW166" s="250">
        <f t="shared" si="114"/>
        <v>1350000</v>
      </c>
      <c r="AX166" s="250">
        <f t="shared" si="115"/>
        <v>4000000</v>
      </c>
      <c r="AY166" s="99">
        <f t="shared" si="116"/>
        <v>4000000</v>
      </c>
      <c r="AZ166" s="250"/>
      <c r="BA166" s="245">
        <f t="shared" si="117"/>
        <v>89700000</v>
      </c>
      <c r="BB166" s="235"/>
      <c r="BC166" s="242"/>
      <c r="BD166" s="242"/>
      <c r="BE166" s="242"/>
      <c r="BG166" s="428">
        <f t="shared" si="109"/>
        <v>0</v>
      </c>
      <c r="BH166" s="424"/>
    </row>
    <row r="167" spans="1:60" ht="45.75" thickBot="1" x14ac:dyDescent="0.3">
      <c r="A167" s="90"/>
      <c r="B167" s="90"/>
      <c r="C167" s="90"/>
      <c r="D167" s="90"/>
      <c r="E167" s="90"/>
      <c r="F167" s="90"/>
      <c r="G167" s="90"/>
      <c r="H167" s="307"/>
      <c r="I167" s="91"/>
      <c r="J167" s="92"/>
      <c r="K167" s="110" t="s">
        <v>311</v>
      </c>
      <c r="L167" s="92" t="s">
        <v>423</v>
      </c>
      <c r="M167" s="92" t="e">
        <f>INDEX('[26]PENINGKATAN SALURAN DRAINASE'!$D$4:$D$90,MATCH('KEGIATAN DBMSDA 2022 (2)'!L167,'[26]PENINGKATAN SALURAN DRAINASE'!$D$4:$D$90,0))</f>
        <v>#N/A</v>
      </c>
      <c r="N167" s="92" t="s">
        <v>424</v>
      </c>
      <c r="O167" s="92"/>
      <c r="P167" s="93" t="s">
        <v>120</v>
      </c>
      <c r="Q167" s="93"/>
      <c r="R167" s="100" t="s">
        <v>239</v>
      </c>
      <c r="S167" s="94" t="e">
        <f>#REF!&amp;" "&amp;#REF!</f>
        <v>#REF!</v>
      </c>
      <c r="T167" s="95" t="s">
        <v>66</v>
      </c>
      <c r="U167" s="87"/>
      <c r="V167" s="57">
        <f t="shared" si="111"/>
        <v>200000000</v>
      </c>
      <c r="W167" s="96" t="str">
        <f t="shared" si="106"/>
        <v>PL</v>
      </c>
      <c r="X167" s="108" t="s">
        <v>1966</v>
      </c>
      <c r="Y167" s="489" t="s">
        <v>2030</v>
      </c>
      <c r="Z167" s="489" t="s">
        <v>2000</v>
      </c>
      <c r="AA167" s="93"/>
      <c r="AB167" s="93"/>
      <c r="AC167" s="93"/>
      <c r="AD167" s="93"/>
      <c r="AE167" s="93"/>
      <c r="AF167" s="93"/>
      <c r="AG167" s="96"/>
      <c r="AH167" s="96"/>
      <c r="AI167" s="96"/>
      <c r="AJ167" s="313">
        <f t="shared" si="107"/>
        <v>0</v>
      </c>
      <c r="AK167" s="301">
        <v>0</v>
      </c>
      <c r="AL167" s="87">
        <v>200000000</v>
      </c>
      <c r="AM167" s="96" t="str">
        <f t="shared" si="108"/>
        <v>PL</v>
      </c>
      <c r="AN167" s="249" t="s">
        <v>139</v>
      </c>
      <c r="AO167" s="249">
        <v>1</v>
      </c>
      <c r="AP167" s="249"/>
      <c r="AQ167" s="245">
        <f t="shared" si="112"/>
        <v>350000</v>
      </c>
      <c r="AR167" s="250">
        <f>IF(AND(V167&gt;1,V167&lt;=200000000),'[26]Data Base PAKAI (INPUT)'!$E$24,IF(AND(V167&gt;200000000),'[26]Data Base PAKAI (INPUT)'!$M$24))</f>
        <v>4</v>
      </c>
      <c r="AS167" s="250">
        <f>IF(AND(V167&gt;1,V167&lt;=200000000),'[26]Data Base PAKAI (INPUT)'!$F$24,IF(AND(V167&gt;200000000,V167&lt;=1000000000),'[26]Data Base PAKAI (INPUT)'!$V$24,IF(AND(V167&gt;1000000000),'[26]Data Base PAKAI (INPUT)'!$Z$24)))</f>
        <v>1</v>
      </c>
      <c r="AT167" s="250">
        <f t="shared" si="113"/>
        <v>600000</v>
      </c>
      <c r="AU167" s="250">
        <f>IF(AND(V167&gt;1,V167&lt;=1000000000),'[26]Data Base PAKAI (INPUT)'!$E$25,IF(AND(V167&gt;1000000000,V167&lt;=5000000000),'[26]Data Base PAKAI (INPUT)'!$Y$25,IF(AND(V167&gt;5000000000,V167&lt;=10000000000),'[26]Data Base PAKAI (INPUT)'!$AG$25)))</f>
        <v>3</v>
      </c>
      <c r="AV167" s="250">
        <f>IF(AND(V167&gt;1,V167&lt;=100000000),'[26]Data Base PAKAI (INPUT)'!$F$25,IF(AND(V167&gt;100000000,V167&lt;=200000000),'[26]Data Base PAKAI (INPUT)'!$J$25,IF(AND(V167&gt;200000000,V167&lt;=250000000),'[26]Data Base PAKAI (INPUT)'!$N$25,IF(AND(V167&gt;250000000,V167&lt;=500000000),'[26]Data Base PAKAI (INPUT)'!$R$25,IF(AND(V167&gt;500000000,V167&lt;=1000000000),'[26]Data Base PAKAI (INPUT)'!$V$25,IF(AND(V167&gt;1000000000,V167&lt;=2500000000),'[26]Data Base PAKAI (INPUT)'!$Z$25,IF(AND(V167&gt;2500000000,V167&lt;=5000000000),'[26]Data Base PAKAI (INPUT)'!$AD$25,IF(AND(V167&gt;5000000000,V167&lt;=10000000000),'[26]Data Base PAKAI (INPUT)'!AH1082))))))))</f>
        <v>4</v>
      </c>
      <c r="AW167" s="250">
        <f t="shared" si="114"/>
        <v>1800000</v>
      </c>
      <c r="AX167" s="250">
        <f t="shared" si="115"/>
        <v>8000000</v>
      </c>
      <c r="AY167" s="99">
        <f t="shared" si="116"/>
        <v>8000000</v>
      </c>
      <c r="AZ167" s="250"/>
      <c r="BA167" s="245">
        <f t="shared" si="117"/>
        <v>181250000</v>
      </c>
      <c r="BB167" s="235"/>
      <c r="BC167" s="242"/>
      <c r="BD167" s="242"/>
      <c r="BE167" s="242"/>
      <c r="BG167" s="428">
        <f t="shared" si="109"/>
        <v>0</v>
      </c>
      <c r="BH167" s="424"/>
    </row>
    <row r="168" spans="1:60" ht="45.75" thickBot="1" x14ac:dyDescent="0.3">
      <c r="A168" s="90"/>
      <c r="B168" s="90"/>
      <c r="C168" s="90"/>
      <c r="D168" s="90"/>
      <c r="E168" s="90"/>
      <c r="F168" s="90"/>
      <c r="G168" s="90"/>
      <c r="H168" s="307"/>
      <c r="I168" s="91"/>
      <c r="J168" s="92"/>
      <c r="K168" s="110" t="s">
        <v>311</v>
      </c>
      <c r="L168" s="92" t="s">
        <v>425</v>
      </c>
      <c r="M168" s="92" t="e">
        <f>INDEX('[26]PENINGKATAN SALURAN DRAINASE'!$D$4:$D$90,MATCH('KEGIATAN DBMSDA 2022 (2)'!L168,'[26]PENINGKATAN SALURAN DRAINASE'!$D$4:$D$90,0))</f>
        <v>#N/A</v>
      </c>
      <c r="N168" s="92" t="s">
        <v>426</v>
      </c>
      <c r="O168" s="92"/>
      <c r="P168" s="93" t="s">
        <v>120</v>
      </c>
      <c r="Q168" s="93"/>
      <c r="R168" s="100" t="s">
        <v>427</v>
      </c>
      <c r="S168" s="94" t="e">
        <f>#REF!&amp;" "&amp;#REF!</f>
        <v>#REF!</v>
      </c>
      <c r="T168" s="95" t="s">
        <v>66</v>
      </c>
      <c r="U168" s="87"/>
      <c r="V168" s="57">
        <f t="shared" si="111"/>
        <v>100000000</v>
      </c>
      <c r="W168" s="96" t="str">
        <f t="shared" si="106"/>
        <v>PL</v>
      </c>
      <c r="X168" s="108" t="s">
        <v>1966</v>
      </c>
      <c r="Y168" s="489" t="s">
        <v>2030</v>
      </c>
      <c r="Z168" s="489" t="s">
        <v>2000</v>
      </c>
      <c r="AA168" s="93"/>
      <c r="AB168" s="93"/>
      <c r="AC168" s="93"/>
      <c r="AD168" s="93"/>
      <c r="AE168" s="93"/>
      <c r="AF168" s="93"/>
      <c r="AG168" s="96"/>
      <c r="AH168" s="96"/>
      <c r="AI168" s="96"/>
      <c r="AJ168" s="313">
        <f t="shared" si="107"/>
        <v>0</v>
      </c>
      <c r="AK168" s="301">
        <v>0</v>
      </c>
      <c r="AL168" s="87">
        <v>100000000</v>
      </c>
      <c r="AM168" s="96" t="str">
        <f t="shared" si="108"/>
        <v>PL</v>
      </c>
      <c r="AN168" s="249" t="s">
        <v>139</v>
      </c>
      <c r="AO168" s="249">
        <v>1</v>
      </c>
      <c r="AP168" s="249"/>
      <c r="AQ168" s="245">
        <f t="shared" si="112"/>
        <v>350000</v>
      </c>
      <c r="AR168" s="250">
        <f>IF(AND(V168&gt;1,V168&lt;=200000000),'[26]Data Base PAKAI (INPUT)'!$E$24,IF(AND(V168&gt;200000000),'[26]Data Base PAKAI (INPUT)'!$M$24))</f>
        <v>4</v>
      </c>
      <c r="AS168" s="250">
        <f>IF(AND(V168&gt;1,V168&lt;=200000000),'[26]Data Base PAKAI (INPUT)'!$F$24,IF(AND(V168&gt;200000000,V168&lt;=1000000000),'[26]Data Base PAKAI (INPUT)'!$V$24,IF(AND(V168&gt;1000000000),'[26]Data Base PAKAI (INPUT)'!$Z$24)))</f>
        <v>1</v>
      </c>
      <c r="AT168" s="250">
        <f t="shared" si="113"/>
        <v>600000</v>
      </c>
      <c r="AU168" s="250">
        <f>IF(AND(V168&gt;1,V168&lt;=1000000000),'[26]Data Base PAKAI (INPUT)'!$E$25,IF(AND(V168&gt;1000000000,V168&lt;=5000000000),'[26]Data Base PAKAI (INPUT)'!$Y$25,IF(AND(V168&gt;5000000000,V168&lt;=10000000000),'[26]Data Base PAKAI (INPUT)'!$AG$25)))</f>
        <v>3</v>
      </c>
      <c r="AV168" s="250">
        <f>IF(AND(V168&gt;1,V168&lt;=100000000),'[26]Data Base PAKAI (INPUT)'!$F$25,IF(AND(V168&gt;100000000,V168&lt;=200000000),'[26]Data Base PAKAI (INPUT)'!$J$25,IF(AND(V168&gt;200000000,V168&lt;=250000000),'[26]Data Base PAKAI (INPUT)'!$N$25,IF(AND(V168&gt;250000000,V168&lt;=500000000),'[26]Data Base PAKAI (INPUT)'!$R$25,IF(AND(V168&gt;500000000,V168&lt;=1000000000),'[26]Data Base PAKAI (INPUT)'!$V$25,IF(AND(V168&gt;1000000000,V168&lt;=2500000000),'[26]Data Base PAKAI (INPUT)'!$Z$25,IF(AND(V168&gt;2500000000,V168&lt;=5000000000),'[26]Data Base PAKAI (INPUT)'!$AD$25,IF(AND(V168&gt;5000000000,V168&lt;=10000000000),'[26]Data Base PAKAI (INPUT)'!AH1083))))))))</f>
        <v>3</v>
      </c>
      <c r="AW168" s="250">
        <f t="shared" si="114"/>
        <v>1350000</v>
      </c>
      <c r="AX168" s="250">
        <f t="shared" si="115"/>
        <v>4000000</v>
      </c>
      <c r="AY168" s="99">
        <f t="shared" si="116"/>
        <v>4000000</v>
      </c>
      <c r="AZ168" s="250"/>
      <c r="BA168" s="245">
        <f t="shared" si="117"/>
        <v>89700000</v>
      </c>
      <c r="BB168" s="235"/>
      <c r="BC168" s="242"/>
      <c r="BD168" s="242"/>
      <c r="BE168" s="242"/>
      <c r="BG168" s="428">
        <f t="shared" si="109"/>
        <v>0</v>
      </c>
      <c r="BH168" s="424"/>
    </row>
    <row r="169" spans="1:60" ht="45.75" thickBot="1" x14ac:dyDescent="0.3">
      <c r="A169" s="90"/>
      <c r="B169" s="90"/>
      <c r="C169" s="90"/>
      <c r="D169" s="90"/>
      <c r="E169" s="90"/>
      <c r="F169" s="90"/>
      <c r="G169" s="90"/>
      <c r="H169" s="307"/>
      <c r="I169" s="91"/>
      <c r="J169" s="92"/>
      <c r="K169" s="110" t="s">
        <v>311</v>
      </c>
      <c r="L169" s="92" t="s">
        <v>428</v>
      </c>
      <c r="M169" s="92" t="e">
        <f>INDEX('[26]PENINGKATAN SALURAN DRAINASE'!$D$4:$D$90,MATCH('KEGIATAN DBMSDA 2022 (2)'!L169,'[26]PENINGKATAN SALURAN DRAINASE'!$D$4:$D$90,0))</f>
        <v>#N/A</v>
      </c>
      <c r="N169" s="92" t="s">
        <v>429</v>
      </c>
      <c r="O169" s="92"/>
      <c r="P169" s="93" t="s">
        <v>171</v>
      </c>
      <c r="Q169" s="93"/>
      <c r="R169" s="100" t="s">
        <v>430</v>
      </c>
      <c r="S169" s="94" t="e">
        <f>#REF!&amp;" "&amp;#REF!</f>
        <v>#REF!</v>
      </c>
      <c r="T169" s="95" t="s">
        <v>66</v>
      </c>
      <c r="U169" s="87"/>
      <c r="V169" s="57">
        <f t="shared" si="111"/>
        <v>150000000</v>
      </c>
      <c r="W169" s="96" t="str">
        <f t="shared" si="106"/>
        <v>PL</v>
      </c>
      <c r="X169" s="108" t="s">
        <v>1966</v>
      </c>
      <c r="Y169" s="489" t="s">
        <v>2030</v>
      </c>
      <c r="Z169" s="489" t="s">
        <v>2004</v>
      </c>
      <c r="AA169" s="93"/>
      <c r="AB169" s="93"/>
      <c r="AC169" s="93"/>
      <c r="AD169" s="93"/>
      <c r="AE169" s="93"/>
      <c r="AF169" s="93"/>
      <c r="AG169" s="96"/>
      <c r="AH169" s="96"/>
      <c r="AI169" s="96"/>
      <c r="AJ169" s="313">
        <f t="shared" si="107"/>
        <v>0</v>
      </c>
      <c r="AK169" s="301">
        <v>0</v>
      </c>
      <c r="AL169" s="87">
        <v>150000000</v>
      </c>
      <c r="AM169" s="96" t="str">
        <f t="shared" si="108"/>
        <v>PL</v>
      </c>
      <c r="AN169" s="249" t="s">
        <v>139</v>
      </c>
      <c r="AO169" s="249">
        <v>1</v>
      </c>
      <c r="AP169" s="249"/>
      <c r="AQ169" s="245">
        <f t="shared" si="112"/>
        <v>350000</v>
      </c>
      <c r="AR169" s="250">
        <f>IF(AND(V169&gt;1,V169&lt;=200000000),'[26]Data Base PAKAI (INPUT)'!$E$24,IF(AND(V169&gt;200000000),'[26]Data Base PAKAI (INPUT)'!$M$24))</f>
        <v>4</v>
      </c>
      <c r="AS169" s="250">
        <f>IF(AND(V169&gt;1,V169&lt;=200000000),'[26]Data Base PAKAI (INPUT)'!$F$24,IF(AND(V169&gt;200000000,V169&lt;=1000000000),'[26]Data Base PAKAI (INPUT)'!$V$24,IF(AND(V169&gt;1000000000),'[26]Data Base PAKAI (INPUT)'!$Z$24)))</f>
        <v>1</v>
      </c>
      <c r="AT169" s="250">
        <f t="shared" si="113"/>
        <v>600000</v>
      </c>
      <c r="AU169" s="250">
        <f>IF(AND(V169&gt;1,V169&lt;=1000000000),'[26]Data Base PAKAI (INPUT)'!$E$25,IF(AND(V169&gt;1000000000,V169&lt;=5000000000),'[26]Data Base PAKAI (INPUT)'!$Y$25,IF(AND(V169&gt;5000000000,V169&lt;=10000000000),'[26]Data Base PAKAI (INPUT)'!$AG$25)))</f>
        <v>3</v>
      </c>
      <c r="AV169" s="250">
        <f>IF(AND(V169&gt;1,V169&lt;=100000000),'[26]Data Base PAKAI (INPUT)'!$F$25,IF(AND(V169&gt;100000000,V169&lt;=200000000),'[26]Data Base PAKAI (INPUT)'!$J$25,IF(AND(V169&gt;200000000,V169&lt;=250000000),'[26]Data Base PAKAI (INPUT)'!$N$25,IF(AND(V169&gt;250000000,V169&lt;=500000000),'[26]Data Base PAKAI (INPUT)'!$R$25,IF(AND(V169&gt;500000000,V169&lt;=1000000000),'[26]Data Base PAKAI (INPUT)'!$V$25,IF(AND(V169&gt;1000000000,V169&lt;=2500000000),'[26]Data Base PAKAI (INPUT)'!$Z$25,IF(AND(V169&gt;2500000000,V169&lt;=5000000000),'[26]Data Base PAKAI (INPUT)'!$AD$25,IF(AND(V169&gt;5000000000,V169&lt;=10000000000),'[26]Data Base PAKAI (INPUT)'!AH1084))))))))</f>
        <v>4</v>
      </c>
      <c r="AW169" s="250">
        <f t="shared" si="114"/>
        <v>1800000</v>
      </c>
      <c r="AX169" s="250">
        <f t="shared" si="115"/>
        <v>6000000</v>
      </c>
      <c r="AY169" s="99">
        <f t="shared" si="116"/>
        <v>6000000</v>
      </c>
      <c r="AZ169" s="250"/>
      <c r="BA169" s="245">
        <f t="shared" si="117"/>
        <v>135250000</v>
      </c>
      <c r="BB169" s="235"/>
      <c r="BC169" s="242"/>
      <c r="BD169" s="242"/>
      <c r="BE169" s="242"/>
      <c r="BG169" s="428">
        <f t="shared" si="109"/>
        <v>0</v>
      </c>
      <c r="BH169" s="424"/>
    </row>
    <row r="170" spans="1:60" ht="45.75" thickBot="1" x14ac:dyDescent="0.3">
      <c r="A170" s="90"/>
      <c r="B170" s="90"/>
      <c r="C170" s="90"/>
      <c r="D170" s="90"/>
      <c r="E170" s="90"/>
      <c r="F170" s="90"/>
      <c r="G170" s="90"/>
      <c r="H170" s="307"/>
      <c r="I170" s="91"/>
      <c r="J170" s="92"/>
      <c r="K170" s="110" t="s">
        <v>311</v>
      </c>
      <c r="L170" s="92" t="s">
        <v>431</v>
      </c>
      <c r="M170" s="92" t="e">
        <f>INDEX('[26]PENINGKATAN SALURAN DRAINASE'!$D$4:$D$90,MATCH('KEGIATAN DBMSDA 2022 (2)'!L170,'[26]PENINGKATAN SALURAN DRAINASE'!$D$4:$D$90,0))</f>
        <v>#N/A</v>
      </c>
      <c r="N170" s="92" t="s">
        <v>432</v>
      </c>
      <c r="O170" s="92"/>
      <c r="P170" s="93" t="s">
        <v>212</v>
      </c>
      <c r="Q170" s="93"/>
      <c r="R170" s="100" t="s">
        <v>294</v>
      </c>
      <c r="S170" s="94" t="e">
        <f>#REF!&amp;" "&amp;#REF!</f>
        <v>#REF!</v>
      </c>
      <c r="T170" s="95" t="s">
        <v>66</v>
      </c>
      <c r="U170" s="87"/>
      <c r="V170" s="57">
        <f t="shared" si="111"/>
        <v>100000000</v>
      </c>
      <c r="W170" s="96" t="str">
        <f t="shared" si="106"/>
        <v>PL</v>
      </c>
      <c r="X170" s="108" t="s">
        <v>1966</v>
      </c>
      <c r="Y170" s="489" t="s">
        <v>2030</v>
      </c>
      <c r="Z170" s="489" t="s">
        <v>2008</v>
      </c>
      <c r="AA170" s="93"/>
      <c r="AB170" s="93"/>
      <c r="AC170" s="93"/>
      <c r="AD170" s="93"/>
      <c r="AE170" s="93"/>
      <c r="AF170" s="93"/>
      <c r="AG170" s="96"/>
      <c r="AH170" s="96"/>
      <c r="AI170" s="96"/>
      <c r="AJ170" s="313">
        <f t="shared" si="107"/>
        <v>0</v>
      </c>
      <c r="AK170" s="301">
        <v>0</v>
      </c>
      <c r="AL170" s="87">
        <v>100000000</v>
      </c>
      <c r="AM170" s="96" t="str">
        <f t="shared" si="108"/>
        <v>PL</v>
      </c>
      <c r="AN170" s="249" t="s">
        <v>139</v>
      </c>
      <c r="AO170" s="249">
        <v>1</v>
      </c>
      <c r="AP170" s="249"/>
      <c r="AQ170" s="245">
        <f t="shared" si="112"/>
        <v>350000</v>
      </c>
      <c r="AR170" s="250">
        <f>IF(AND(V170&gt;1,V170&lt;=200000000),'[26]Data Base PAKAI (INPUT)'!$E$24,IF(AND(V170&gt;200000000),'[26]Data Base PAKAI (INPUT)'!$M$24))</f>
        <v>4</v>
      </c>
      <c r="AS170" s="250">
        <f>IF(AND(V170&gt;1,V170&lt;=200000000),'[26]Data Base PAKAI (INPUT)'!$F$24,IF(AND(V170&gt;200000000,V170&lt;=1000000000),'[26]Data Base PAKAI (INPUT)'!$V$24,IF(AND(V170&gt;1000000000),'[26]Data Base PAKAI (INPUT)'!$Z$24)))</f>
        <v>1</v>
      </c>
      <c r="AT170" s="250">
        <f t="shared" si="113"/>
        <v>600000</v>
      </c>
      <c r="AU170" s="250">
        <f>IF(AND(V170&gt;1,V170&lt;=1000000000),'[26]Data Base PAKAI (INPUT)'!$E$25,IF(AND(V170&gt;1000000000,V170&lt;=5000000000),'[26]Data Base PAKAI (INPUT)'!$Y$25,IF(AND(V170&gt;5000000000,V170&lt;=10000000000),'[26]Data Base PAKAI (INPUT)'!$AG$25)))</f>
        <v>3</v>
      </c>
      <c r="AV170" s="250">
        <f>IF(AND(V170&gt;1,V170&lt;=100000000),'[26]Data Base PAKAI (INPUT)'!$F$25,IF(AND(V170&gt;100000000,V170&lt;=200000000),'[26]Data Base PAKAI (INPUT)'!$J$25,IF(AND(V170&gt;200000000,V170&lt;=250000000),'[26]Data Base PAKAI (INPUT)'!$N$25,IF(AND(V170&gt;250000000,V170&lt;=500000000),'[26]Data Base PAKAI (INPUT)'!$R$25,IF(AND(V170&gt;500000000,V170&lt;=1000000000),'[26]Data Base PAKAI (INPUT)'!$V$25,IF(AND(V170&gt;1000000000,V170&lt;=2500000000),'[26]Data Base PAKAI (INPUT)'!$Z$25,IF(AND(V170&gt;2500000000,V170&lt;=5000000000),'[26]Data Base PAKAI (INPUT)'!$AD$25,IF(AND(V170&gt;5000000000,V170&lt;=10000000000),'[26]Data Base PAKAI (INPUT)'!AH1085))))))))</f>
        <v>3</v>
      </c>
      <c r="AW170" s="250">
        <f t="shared" si="114"/>
        <v>1350000</v>
      </c>
      <c r="AX170" s="250">
        <f t="shared" si="115"/>
        <v>4000000</v>
      </c>
      <c r="AY170" s="99">
        <f t="shared" si="116"/>
        <v>4000000</v>
      </c>
      <c r="AZ170" s="250"/>
      <c r="BA170" s="245">
        <f t="shared" si="117"/>
        <v>89700000</v>
      </c>
      <c r="BB170" s="235"/>
      <c r="BC170" s="242"/>
      <c r="BD170" s="242"/>
      <c r="BE170" s="242"/>
      <c r="BG170" s="428">
        <f t="shared" si="109"/>
        <v>0</v>
      </c>
      <c r="BH170" s="424"/>
    </row>
    <row r="171" spans="1:60" ht="45.75" thickBot="1" x14ac:dyDescent="0.3">
      <c r="A171" s="90"/>
      <c r="B171" s="90"/>
      <c r="C171" s="90"/>
      <c r="D171" s="90"/>
      <c r="E171" s="90"/>
      <c r="F171" s="90"/>
      <c r="G171" s="90"/>
      <c r="H171" s="307"/>
      <c r="I171" s="91"/>
      <c r="J171" s="92"/>
      <c r="K171" s="110" t="s">
        <v>311</v>
      </c>
      <c r="L171" s="92" t="s">
        <v>433</v>
      </c>
      <c r="M171" s="92" t="e">
        <f>INDEX('[26]PENINGKATAN SALURAN DRAINASE'!$D$4:$D$90,MATCH('KEGIATAN DBMSDA 2022 (2)'!L171,'[26]PENINGKATAN SALURAN DRAINASE'!$D$4:$D$90,0))</f>
        <v>#N/A</v>
      </c>
      <c r="N171" s="92" t="s">
        <v>434</v>
      </c>
      <c r="O171" s="92"/>
      <c r="P171" s="93" t="s">
        <v>212</v>
      </c>
      <c r="Q171" s="93"/>
      <c r="R171" s="100" t="s">
        <v>435</v>
      </c>
      <c r="S171" s="94" t="e">
        <f>#REF!&amp;" "&amp;#REF!</f>
        <v>#REF!</v>
      </c>
      <c r="T171" s="95" t="s">
        <v>66</v>
      </c>
      <c r="U171" s="87"/>
      <c r="V171" s="57">
        <f t="shared" si="111"/>
        <v>100000000</v>
      </c>
      <c r="W171" s="96" t="str">
        <f t="shared" si="106"/>
        <v>PL</v>
      </c>
      <c r="X171" s="108" t="s">
        <v>1966</v>
      </c>
      <c r="Y171" s="489" t="s">
        <v>2030</v>
      </c>
      <c r="Z171" s="489" t="s">
        <v>2008</v>
      </c>
      <c r="AA171" s="93"/>
      <c r="AB171" s="93"/>
      <c r="AC171" s="93"/>
      <c r="AD171" s="93"/>
      <c r="AE171" s="93"/>
      <c r="AF171" s="93"/>
      <c r="AG171" s="96"/>
      <c r="AH171" s="96"/>
      <c r="AI171" s="96"/>
      <c r="AJ171" s="313">
        <f t="shared" si="107"/>
        <v>0</v>
      </c>
      <c r="AK171" s="301">
        <v>0</v>
      </c>
      <c r="AL171" s="87">
        <v>100000000</v>
      </c>
      <c r="AM171" s="96" t="str">
        <f t="shared" si="108"/>
        <v>PL</v>
      </c>
      <c r="AN171" s="249" t="s">
        <v>139</v>
      </c>
      <c r="AO171" s="249">
        <v>1</v>
      </c>
      <c r="AP171" s="249"/>
      <c r="AQ171" s="245">
        <f t="shared" si="112"/>
        <v>350000</v>
      </c>
      <c r="AR171" s="250">
        <f>IF(AND(V171&gt;1,V171&lt;=200000000),'[26]Data Base PAKAI (INPUT)'!$E$24,IF(AND(V171&gt;200000000),'[26]Data Base PAKAI (INPUT)'!$M$24))</f>
        <v>4</v>
      </c>
      <c r="AS171" s="250">
        <f>IF(AND(V171&gt;1,V171&lt;=200000000),'[26]Data Base PAKAI (INPUT)'!$F$24,IF(AND(V171&gt;200000000,V171&lt;=1000000000),'[26]Data Base PAKAI (INPUT)'!$V$24,IF(AND(V171&gt;1000000000),'[26]Data Base PAKAI (INPUT)'!$Z$24)))</f>
        <v>1</v>
      </c>
      <c r="AT171" s="250">
        <f t="shared" si="113"/>
        <v>600000</v>
      </c>
      <c r="AU171" s="250">
        <f>IF(AND(V171&gt;1,V171&lt;=1000000000),'[26]Data Base PAKAI (INPUT)'!$E$25,IF(AND(V171&gt;1000000000,V171&lt;=5000000000),'[26]Data Base PAKAI (INPUT)'!$Y$25,IF(AND(V171&gt;5000000000,V171&lt;=10000000000),'[26]Data Base PAKAI (INPUT)'!$AG$25)))</f>
        <v>3</v>
      </c>
      <c r="AV171" s="250">
        <f>IF(AND(V171&gt;1,V171&lt;=100000000),'[26]Data Base PAKAI (INPUT)'!$F$25,IF(AND(V171&gt;100000000,V171&lt;=200000000),'[26]Data Base PAKAI (INPUT)'!$J$25,IF(AND(V171&gt;200000000,V171&lt;=250000000),'[26]Data Base PAKAI (INPUT)'!$N$25,IF(AND(V171&gt;250000000,V171&lt;=500000000),'[26]Data Base PAKAI (INPUT)'!$R$25,IF(AND(V171&gt;500000000,V171&lt;=1000000000),'[26]Data Base PAKAI (INPUT)'!$V$25,IF(AND(V171&gt;1000000000,V171&lt;=2500000000),'[26]Data Base PAKAI (INPUT)'!$Z$25,IF(AND(V171&gt;2500000000,V171&lt;=5000000000),'[26]Data Base PAKAI (INPUT)'!$AD$25,IF(AND(V171&gt;5000000000,V171&lt;=10000000000),'[26]Data Base PAKAI (INPUT)'!AH1086))))))))</f>
        <v>3</v>
      </c>
      <c r="AW171" s="250">
        <f t="shared" si="114"/>
        <v>1350000</v>
      </c>
      <c r="AX171" s="250">
        <f t="shared" si="115"/>
        <v>4000000</v>
      </c>
      <c r="AY171" s="99">
        <f t="shared" si="116"/>
        <v>4000000</v>
      </c>
      <c r="AZ171" s="250"/>
      <c r="BA171" s="245">
        <f t="shared" si="117"/>
        <v>89700000</v>
      </c>
      <c r="BB171" s="235"/>
      <c r="BC171" s="242"/>
      <c r="BD171" s="242"/>
      <c r="BE171" s="242"/>
      <c r="BG171" s="428">
        <f t="shared" si="109"/>
        <v>0</v>
      </c>
      <c r="BH171" s="424"/>
    </row>
    <row r="172" spans="1:60" ht="45.75" thickBot="1" x14ac:dyDescent="0.3">
      <c r="A172" s="90"/>
      <c r="B172" s="90"/>
      <c r="C172" s="90"/>
      <c r="D172" s="90"/>
      <c r="E172" s="90"/>
      <c r="F172" s="90"/>
      <c r="G172" s="90"/>
      <c r="H172" s="307"/>
      <c r="I172" s="91"/>
      <c r="J172" s="92"/>
      <c r="K172" s="92" t="s">
        <v>311</v>
      </c>
      <c r="L172" s="92" t="s">
        <v>436</v>
      </c>
      <c r="M172" s="92" t="e">
        <f>INDEX('[26]PENINGKATAN SALURAN DRAINASE'!$D$4:$D$90,MATCH('KEGIATAN DBMSDA 2022 (2)'!L172,'[26]PENINGKATAN SALURAN DRAINASE'!$D$4:$D$90,0))</f>
        <v>#N/A</v>
      </c>
      <c r="N172" s="92" t="s">
        <v>437</v>
      </c>
      <c r="O172" s="92"/>
      <c r="P172" s="93" t="s">
        <v>171</v>
      </c>
      <c r="Q172" s="93"/>
      <c r="R172" s="100" t="s">
        <v>435</v>
      </c>
      <c r="S172" s="94" t="e">
        <f>#REF!&amp;" "&amp;#REF!</f>
        <v>#REF!</v>
      </c>
      <c r="T172" s="95" t="s">
        <v>66</v>
      </c>
      <c r="U172" s="87"/>
      <c r="V172" s="57">
        <f t="shared" si="111"/>
        <v>150000000</v>
      </c>
      <c r="W172" s="96" t="str">
        <f t="shared" si="106"/>
        <v>PL</v>
      </c>
      <c r="X172" s="108" t="s">
        <v>1966</v>
      </c>
      <c r="Y172" s="489" t="s">
        <v>2030</v>
      </c>
      <c r="Z172" s="489" t="s">
        <v>2004</v>
      </c>
      <c r="AA172" s="93"/>
      <c r="AB172" s="93"/>
      <c r="AC172" s="93"/>
      <c r="AD172" s="93"/>
      <c r="AE172" s="93"/>
      <c r="AF172" s="93"/>
      <c r="AG172" s="96"/>
      <c r="AH172" s="96"/>
      <c r="AI172" s="96"/>
      <c r="AJ172" s="313">
        <f t="shared" si="107"/>
        <v>0</v>
      </c>
      <c r="AK172" s="301">
        <v>0</v>
      </c>
      <c r="AL172" s="87">
        <v>150000000</v>
      </c>
      <c r="AM172" s="96" t="str">
        <f t="shared" si="108"/>
        <v>PL</v>
      </c>
      <c r="AN172" s="249" t="s">
        <v>139</v>
      </c>
      <c r="AO172" s="249">
        <v>1</v>
      </c>
      <c r="AP172" s="249"/>
      <c r="AQ172" s="245">
        <f t="shared" si="112"/>
        <v>350000</v>
      </c>
      <c r="AR172" s="250">
        <f>IF(AND(V172&gt;1,V172&lt;=200000000),'[26]Data Base PAKAI (INPUT)'!$E$24,IF(AND(V172&gt;200000000),'[26]Data Base PAKAI (INPUT)'!$M$24))</f>
        <v>4</v>
      </c>
      <c r="AS172" s="250">
        <f>IF(AND(V172&gt;1,V172&lt;=200000000),'[26]Data Base PAKAI (INPUT)'!$F$24,IF(AND(V172&gt;200000000,V172&lt;=1000000000),'[26]Data Base PAKAI (INPUT)'!$V$24,IF(AND(V172&gt;1000000000),'[26]Data Base PAKAI (INPUT)'!$Z$24)))</f>
        <v>1</v>
      </c>
      <c r="AT172" s="250">
        <f t="shared" si="113"/>
        <v>600000</v>
      </c>
      <c r="AU172" s="250">
        <f>IF(AND(V172&gt;1,V172&lt;=1000000000),'[26]Data Base PAKAI (INPUT)'!$E$25,IF(AND(V172&gt;1000000000,V172&lt;=5000000000),'[26]Data Base PAKAI (INPUT)'!$Y$25,IF(AND(V172&gt;5000000000,V172&lt;=10000000000),'[26]Data Base PAKAI (INPUT)'!$AG$25)))</f>
        <v>3</v>
      </c>
      <c r="AV172" s="250">
        <f>IF(AND(V172&gt;1,V172&lt;=100000000),'[26]Data Base PAKAI (INPUT)'!$F$25,IF(AND(V172&gt;100000000,V172&lt;=200000000),'[26]Data Base PAKAI (INPUT)'!$J$25,IF(AND(V172&gt;200000000,V172&lt;=250000000),'[26]Data Base PAKAI (INPUT)'!$N$25,IF(AND(V172&gt;250000000,V172&lt;=500000000),'[26]Data Base PAKAI (INPUT)'!$R$25,IF(AND(V172&gt;500000000,V172&lt;=1000000000),'[26]Data Base PAKAI (INPUT)'!$V$25,IF(AND(V172&gt;1000000000,V172&lt;=2500000000),'[26]Data Base PAKAI (INPUT)'!$Z$25,IF(AND(V172&gt;2500000000,V172&lt;=5000000000),'[26]Data Base PAKAI (INPUT)'!$AD$25,IF(AND(V172&gt;5000000000,V172&lt;=10000000000),'[26]Data Base PAKAI (INPUT)'!AH1087))))))))</f>
        <v>4</v>
      </c>
      <c r="AW172" s="250">
        <f t="shared" si="114"/>
        <v>1800000</v>
      </c>
      <c r="AX172" s="250">
        <f t="shared" si="115"/>
        <v>6000000</v>
      </c>
      <c r="AY172" s="99">
        <f t="shared" si="116"/>
        <v>6000000</v>
      </c>
      <c r="AZ172" s="250"/>
      <c r="BA172" s="245">
        <f t="shared" si="117"/>
        <v>135250000</v>
      </c>
      <c r="BB172" s="235"/>
      <c r="BC172" s="242"/>
      <c r="BD172" s="242"/>
      <c r="BE172" s="242"/>
      <c r="BG172" s="428">
        <f t="shared" si="109"/>
        <v>0</v>
      </c>
      <c r="BH172" s="424"/>
    </row>
    <row r="173" spans="1:60" ht="45.75" thickBot="1" x14ac:dyDescent="0.3">
      <c r="A173" s="90"/>
      <c r="B173" s="90"/>
      <c r="C173" s="90"/>
      <c r="D173" s="90"/>
      <c r="E173" s="90"/>
      <c r="F173" s="90"/>
      <c r="G173" s="90"/>
      <c r="H173" s="307"/>
      <c r="I173" s="91"/>
      <c r="J173" s="92"/>
      <c r="K173" s="92" t="s">
        <v>311</v>
      </c>
      <c r="L173" s="92" t="s">
        <v>438</v>
      </c>
      <c r="M173" s="92" t="e">
        <f>INDEX('[26]PENINGKATAN SALURAN DRAINASE'!$D$4:$D$90,MATCH('KEGIATAN DBMSDA 2022 (2)'!L173,'[26]PENINGKATAN SALURAN DRAINASE'!$D$4:$D$90,0))</f>
        <v>#N/A</v>
      </c>
      <c r="N173" s="92" t="s">
        <v>439</v>
      </c>
      <c r="O173" s="92"/>
      <c r="P173" s="93" t="s">
        <v>201</v>
      </c>
      <c r="Q173" s="93"/>
      <c r="R173" s="100" t="s">
        <v>435</v>
      </c>
      <c r="S173" s="94" t="e">
        <f>#REF!&amp;" "&amp;#REF!</f>
        <v>#REF!</v>
      </c>
      <c r="T173" s="95" t="s">
        <v>66</v>
      </c>
      <c r="U173" s="87"/>
      <c r="V173" s="57">
        <f t="shared" si="111"/>
        <v>200000000</v>
      </c>
      <c r="W173" s="96" t="str">
        <f t="shared" si="106"/>
        <v>PL</v>
      </c>
      <c r="X173" s="108" t="s">
        <v>1966</v>
      </c>
      <c r="Y173" s="489" t="s">
        <v>2030</v>
      </c>
      <c r="Z173" s="489" t="s">
        <v>2012</v>
      </c>
      <c r="AA173" s="93"/>
      <c r="AB173" s="93"/>
      <c r="AC173" s="93"/>
      <c r="AD173" s="93"/>
      <c r="AE173" s="93"/>
      <c r="AF173" s="93"/>
      <c r="AG173" s="96"/>
      <c r="AH173" s="96"/>
      <c r="AI173" s="96"/>
      <c r="AJ173" s="313">
        <f t="shared" si="107"/>
        <v>0</v>
      </c>
      <c r="AK173" s="301">
        <v>0</v>
      </c>
      <c r="AL173" s="87">
        <v>200000000</v>
      </c>
      <c r="AM173" s="96" t="str">
        <f t="shared" si="108"/>
        <v>PL</v>
      </c>
      <c r="AN173" s="249" t="s">
        <v>139</v>
      </c>
      <c r="AO173" s="249">
        <v>1</v>
      </c>
      <c r="AP173" s="249"/>
      <c r="AQ173" s="245">
        <f t="shared" si="112"/>
        <v>350000</v>
      </c>
      <c r="AR173" s="250">
        <f>IF(AND(V173&gt;1,V173&lt;=200000000),'[26]Data Base PAKAI (INPUT)'!$E$24,IF(AND(V173&gt;200000000),'[26]Data Base PAKAI (INPUT)'!$M$24))</f>
        <v>4</v>
      </c>
      <c r="AS173" s="250">
        <f>IF(AND(V173&gt;1,V173&lt;=200000000),'[26]Data Base PAKAI (INPUT)'!$F$24,IF(AND(V173&gt;200000000,V173&lt;=1000000000),'[26]Data Base PAKAI (INPUT)'!$V$24,IF(AND(V173&gt;1000000000),'[26]Data Base PAKAI (INPUT)'!$Z$24)))</f>
        <v>1</v>
      </c>
      <c r="AT173" s="250">
        <f t="shared" si="113"/>
        <v>600000</v>
      </c>
      <c r="AU173" s="250">
        <f>IF(AND(V173&gt;1,V173&lt;=1000000000),'[26]Data Base PAKAI (INPUT)'!$E$25,IF(AND(V173&gt;1000000000,V173&lt;=5000000000),'[26]Data Base PAKAI (INPUT)'!$Y$25,IF(AND(V173&gt;5000000000,V173&lt;=10000000000),'[26]Data Base PAKAI (INPUT)'!$AG$25)))</f>
        <v>3</v>
      </c>
      <c r="AV173" s="250">
        <f>IF(AND(V173&gt;1,V173&lt;=100000000),'[26]Data Base PAKAI (INPUT)'!$F$25,IF(AND(V173&gt;100000000,V173&lt;=200000000),'[26]Data Base PAKAI (INPUT)'!$J$25,IF(AND(V173&gt;200000000,V173&lt;=250000000),'[26]Data Base PAKAI (INPUT)'!$N$25,IF(AND(V173&gt;250000000,V173&lt;=500000000),'[26]Data Base PAKAI (INPUT)'!$R$25,IF(AND(V173&gt;500000000,V173&lt;=1000000000),'[26]Data Base PAKAI (INPUT)'!$V$25,IF(AND(V173&gt;1000000000,V173&lt;=2500000000),'[26]Data Base PAKAI (INPUT)'!$Z$25,IF(AND(V173&gt;2500000000,V173&lt;=5000000000),'[26]Data Base PAKAI (INPUT)'!$AD$25,IF(AND(V173&gt;5000000000,V173&lt;=10000000000),'[26]Data Base PAKAI (INPUT)'!AH1088))))))))</f>
        <v>4</v>
      </c>
      <c r="AW173" s="250">
        <f t="shared" si="114"/>
        <v>1800000</v>
      </c>
      <c r="AX173" s="250">
        <f t="shared" si="115"/>
        <v>8000000</v>
      </c>
      <c r="AY173" s="99">
        <f t="shared" si="116"/>
        <v>8000000</v>
      </c>
      <c r="AZ173" s="250"/>
      <c r="BA173" s="245">
        <f t="shared" si="117"/>
        <v>181250000</v>
      </c>
      <c r="BB173" s="235"/>
      <c r="BC173" s="242"/>
      <c r="BD173" s="242"/>
      <c r="BE173" s="242"/>
      <c r="BG173" s="428">
        <f t="shared" si="109"/>
        <v>0</v>
      </c>
      <c r="BH173" s="424"/>
    </row>
    <row r="174" spans="1:60" ht="45.75" thickBot="1" x14ac:dyDescent="0.3">
      <c r="A174" s="90"/>
      <c r="B174" s="90"/>
      <c r="C174" s="90"/>
      <c r="D174" s="90"/>
      <c r="E174" s="90"/>
      <c r="F174" s="90"/>
      <c r="G174" s="90"/>
      <c r="H174" s="307"/>
      <c r="I174" s="91"/>
      <c r="J174" s="92"/>
      <c r="K174" s="110" t="s">
        <v>311</v>
      </c>
      <c r="L174" s="92" t="s">
        <v>440</v>
      </c>
      <c r="M174" s="92" t="e">
        <f>INDEX('[26]PENINGKATAN SALURAN DRAINASE'!$D$4:$D$90,MATCH('KEGIATAN DBMSDA 2022 (2)'!L174,'[26]PENINGKATAN SALURAN DRAINASE'!$D$4:$D$90,0))</f>
        <v>#N/A</v>
      </c>
      <c r="N174" s="92" t="s">
        <v>441</v>
      </c>
      <c r="O174" s="92"/>
      <c r="P174" s="93" t="s">
        <v>201</v>
      </c>
      <c r="Q174" s="93"/>
      <c r="R174" s="100" t="s">
        <v>442</v>
      </c>
      <c r="S174" s="94" t="e">
        <f>#REF!&amp;" "&amp;#REF!</f>
        <v>#REF!</v>
      </c>
      <c r="T174" s="95" t="s">
        <v>66</v>
      </c>
      <c r="U174" s="87"/>
      <c r="V174" s="57">
        <f t="shared" si="111"/>
        <v>200000000</v>
      </c>
      <c r="W174" s="96" t="str">
        <f t="shared" si="106"/>
        <v>PL</v>
      </c>
      <c r="X174" s="108" t="s">
        <v>1966</v>
      </c>
      <c r="Y174" s="489" t="s">
        <v>2030</v>
      </c>
      <c r="Z174" s="489" t="s">
        <v>2012</v>
      </c>
      <c r="AA174" s="93"/>
      <c r="AB174" s="93"/>
      <c r="AC174" s="93"/>
      <c r="AD174" s="93"/>
      <c r="AE174" s="93"/>
      <c r="AF174" s="93"/>
      <c r="AG174" s="96"/>
      <c r="AH174" s="96"/>
      <c r="AI174" s="96"/>
      <c r="AJ174" s="313">
        <f t="shared" si="107"/>
        <v>0</v>
      </c>
      <c r="AK174" s="301">
        <v>0</v>
      </c>
      <c r="AL174" s="87">
        <v>200000000</v>
      </c>
      <c r="AM174" s="96" t="str">
        <f t="shared" si="108"/>
        <v>PL</v>
      </c>
      <c r="AN174" s="249" t="s">
        <v>139</v>
      </c>
      <c r="AO174" s="249">
        <v>1</v>
      </c>
      <c r="AP174" s="249"/>
      <c r="AQ174" s="245">
        <f t="shared" si="112"/>
        <v>350000</v>
      </c>
      <c r="AR174" s="250">
        <f>IF(AND(V174&gt;1,V174&lt;=200000000),'[26]Data Base PAKAI (INPUT)'!$E$24,IF(AND(V174&gt;200000000),'[26]Data Base PAKAI (INPUT)'!$M$24))</f>
        <v>4</v>
      </c>
      <c r="AS174" s="250">
        <f>IF(AND(V174&gt;1,V174&lt;=200000000),'[26]Data Base PAKAI (INPUT)'!$F$24,IF(AND(V174&gt;200000000,V174&lt;=1000000000),'[26]Data Base PAKAI (INPUT)'!$V$24,IF(AND(V174&gt;1000000000),'[26]Data Base PAKAI (INPUT)'!$Z$24)))</f>
        <v>1</v>
      </c>
      <c r="AT174" s="250">
        <f t="shared" si="113"/>
        <v>600000</v>
      </c>
      <c r="AU174" s="250">
        <f>IF(AND(V174&gt;1,V174&lt;=1000000000),'[26]Data Base PAKAI (INPUT)'!$E$25,IF(AND(V174&gt;1000000000,V174&lt;=5000000000),'[26]Data Base PAKAI (INPUT)'!$Y$25,IF(AND(V174&gt;5000000000,V174&lt;=10000000000),'[26]Data Base PAKAI (INPUT)'!$AG$25)))</f>
        <v>3</v>
      </c>
      <c r="AV174" s="250">
        <f>IF(AND(V174&gt;1,V174&lt;=100000000),'[26]Data Base PAKAI (INPUT)'!$F$25,IF(AND(V174&gt;100000000,V174&lt;=200000000),'[26]Data Base PAKAI (INPUT)'!$J$25,IF(AND(V174&gt;200000000,V174&lt;=250000000),'[26]Data Base PAKAI (INPUT)'!$N$25,IF(AND(V174&gt;250000000,V174&lt;=500000000),'[26]Data Base PAKAI (INPUT)'!$R$25,IF(AND(V174&gt;500000000,V174&lt;=1000000000),'[26]Data Base PAKAI (INPUT)'!$V$25,IF(AND(V174&gt;1000000000,V174&lt;=2500000000),'[26]Data Base PAKAI (INPUT)'!$Z$25,IF(AND(V174&gt;2500000000,V174&lt;=5000000000),'[26]Data Base PAKAI (INPUT)'!$AD$25,IF(AND(V174&gt;5000000000,V174&lt;=10000000000),'[26]Data Base PAKAI (INPUT)'!AH1089))))))))</f>
        <v>4</v>
      </c>
      <c r="AW174" s="250">
        <f t="shared" si="114"/>
        <v>1800000</v>
      </c>
      <c r="AX174" s="250">
        <f t="shared" si="115"/>
        <v>8000000</v>
      </c>
      <c r="AY174" s="99">
        <f t="shared" si="116"/>
        <v>8000000</v>
      </c>
      <c r="AZ174" s="250"/>
      <c r="BA174" s="245">
        <f t="shared" si="117"/>
        <v>181250000</v>
      </c>
      <c r="BB174" s="235"/>
      <c r="BC174" s="242"/>
      <c r="BD174" s="242"/>
      <c r="BE174" s="242"/>
      <c r="BG174" s="428">
        <f t="shared" si="109"/>
        <v>0</v>
      </c>
      <c r="BH174" s="424"/>
    </row>
    <row r="175" spans="1:60" ht="45.75" thickBot="1" x14ac:dyDescent="0.3">
      <c r="A175" s="90"/>
      <c r="B175" s="90"/>
      <c r="C175" s="90"/>
      <c r="D175" s="90"/>
      <c r="E175" s="90"/>
      <c r="F175" s="90"/>
      <c r="G175" s="90"/>
      <c r="H175" s="307"/>
      <c r="I175" s="91"/>
      <c r="J175" s="92"/>
      <c r="K175" s="110" t="s">
        <v>311</v>
      </c>
      <c r="L175" s="92" t="s">
        <v>443</v>
      </c>
      <c r="M175" s="92" t="e">
        <f>INDEX('[26]PENINGKATAN SALURAN DRAINASE'!$D$4:$D$90,MATCH('KEGIATAN DBMSDA 2022 (2)'!L175,'[26]PENINGKATAN SALURAN DRAINASE'!$D$4:$D$90,0))</f>
        <v>#N/A</v>
      </c>
      <c r="N175" s="92" t="s">
        <v>444</v>
      </c>
      <c r="O175" s="92"/>
      <c r="P175" s="93" t="s">
        <v>201</v>
      </c>
      <c r="Q175" s="93"/>
      <c r="R175" s="100" t="s">
        <v>445</v>
      </c>
      <c r="S175" s="94" t="e">
        <f>#REF!&amp;" "&amp;#REF!</f>
        <v>#REF!</v>
      </c>
      <c r="T175" s="95" t="s">
        <v>66</v>
      </c>
      <c r="U175" s="87"/>
      <c r="V175" s="57">
        <f t="shared" si="111"/>
        <v>175000000</v>
      </c>
      <c r="W175" s="96" t="str">
        <f t="shared" si="106"/>
        <v>PL</v>
      </c>
      <c r="X175" s="108" t="s">
        <v>1966</v>
      </c>
      <c r="Y175" s="489" t="s">
        <v>2030</v>
      </c>
      <c r="Z175" s="489" t="s">
        <v>2012</v>
      </c>
      <c r="AA175" s="93"/>
      <c r="AB175" s="93"/>
      <c r="AC175" s="93"/>
      <c r="AD175" s="93"/>
      <c r="AE175" s="93"/>
      <c r="AF175" s="93"/>
      <c r="AG175" s="96"/>
      <c r="AH175" s="96"/>
      <c r="AI175" s="96"/>
      <c r="AJ175" s="313">
        <f t="shared" si="107"/>
        <v>0</v>
      </c>
      <c r="AK175" s="301">
        <v>0</v>
      </c>
      <c r="AL175" s="87">
        <v>175000000</v>
      </c>
      <c r="AM175" s="96" t="str">
        <f t="shared" si="108"/>
        <v>PL</v>
      </c>
      <c r="AN175" s="249" t="s">
        <v>139</v>
      </c>
      <c r="AO175" s="249">
        <v>1</v>
      </c>
      <c r="AP175" s="249"/>
      <c r="AQ175" s="245">
        <f t="shared" si="112"/>
        <v>350000</v>
      </c>
      <c r="AR175" s="250">
        <f>IF(AND(V175&gt;1,V175&lt;=200000000),'[26]Data Base PAKAI (INPUT)'!$E$24,IF(AND(V175&gt;200000000),'[26]Data Base PAKAI (INPUT)'!$M$24))</f>
        <v>4</v>
      </c>
      <c r="AS175" s="250">
        <f>IF(AND(V175&gt;1,V175&lt;=200000000),'[26]Data Base PAKAI (INPUT)'!$F$24,IF(AND(V175&gt;200000000,V175&lt;=1000000000),'[26]Data Base PAKAI (INPUT)'!$V$24,IF(AND(V175&gt;1000000000),'[26]Data Base PAKAI (INPUT)'!$Z$24)))</f>
        <v>1</v>
      </c>
      <c r="AT175" s="250">
        <f t="shared" si="113"/>
        <v>600000</v>
      </c>
      <c r="AU175" s="250">
        <f>IF(AND(V175&gt;1,V175&lt;=1000000000),'[26]Data Base PAKAI (INPUT)'!$E$25,IF(AND(V175&gt;1000000000,V175&lt;=5000000000),'[26]Data Base PAKAI (INPUT)'!$Y$25,IF(AND(V175&gt;5000000000,V175&lt;=10000000000),'[26]Data Base PAKAI (INPUT)'!$AG$25)))</f>
        <v>3</v>
      </c>
      <c r="AV175" s="250">
        <f>IF(AND(V175&gt;1,V175&lt;=100000000),'[26]Data Base PAKAI (INPUT)'!$F$25,IF(AND(V175&gt;100000000,V175&lt;=200000000),'[26]Data Base PAKAI (INPUT)'!$J$25,IF(AND(V175&gt;200000000,V175&lt;=250000000),'[26]Data Base PAKAI (INPUT)'!$N$25,IF(AND(V175&gt;250000000,V175&lt;=500000000),'[26]Data Base PAKAI (INPUT)'!$R$25,IF(AND(V175&gt;500000000,V175&lt;=1000000000),'[26]Data Base PAKAI (INPUT)'!$V$25,IF(AND(V175&gt;1000000000,V175&lt;=2500000000),'[26]Data Base PAKAI (INPUT)'!$Z$25,IF(AND(V175&gt;2500000000,V175&lt;=5000000000),'[26]Data Base PAKAI (INPUT)'!$AD$25,IF(AND(V175&gt;5000000000,V175&lt;=10000000000),'[26]Data Base PAKAI (INPUT)'!AH1090))))))))</f>
        <v>4</v>
      </c>
      <c r="AW175" s="250">
        <f t="shared" si="114"/>
        <v>1800000</v>
      </c>
      <c r="AX175" s="250">
        <f t="shared" si="115"/>
        <v>7000000</v>
      </c>
      <c r="AY175" s="99">
        <f t="shared" si="116"/>
        <v>7000000</v>
      </c>
      <c r="AZ175" s="250"/>
      <c r="BA175" s="245">
        <f t="shared" si="117"/>
        <v>158250000</v>
      </c>
      <c r="BB175" s="235"/>
      <c r="BC175" s="242"/>
      <c r="BD175" s="242"/>
      <c r="BE175" s="242"/>
      <c r="BG175" s="428">
        <f t="shared" si="109"/>
        <v>0</v>
      </c>
      <c r="BH175" s="424"/>
    </row>
    <row r="176" spans="1:60" ht="45.75" thickBot="1" x14ac:dyDescent="0.3">
      <c r="A176" s="90"/>
      <c r="B176" s="90"/>
      <c r="C176" s="90"/>
      <c r="D176" s="90"/>
      <c r="E176" s="90"/>
      <c r="F176" s="90"/>
      <c r="G176" s="90"/>
      <c r="H176" s="307"/>
      <c r="I176" s="91"/>
      <c r="J176" s="92"/>
      <c r="K176" s="110" t="s">
        <v>311</v>
      </c>
      <c r="L176" s="92" t="s">
        <v>446</v>
      </c>
      <c r="M176" s="92" t="e">
        <f>INDEX('[26]PENINGKATAN SALURAN DRAINASE'!$D$4:$D$90,MATCH('KEGIATAN DBMSDA 2022 (2)'!L176,'[26]PENINGKATAN SALURAN DRAINASE'!$D$4:$D$90,0))</f>
        <v>#N/A</v>
      </c>
      <c r="N176" s="92" t="s">
        <v>447</v>
      </c>
      <c r="O176" s="92"/>
      <c r="P176" s="93" t="s">
        <v>201</v>
      </c>
      <c r="Q176" s="93"/>
      <c r="R176" s="100" t="s">
        <v>448</v>
      </c>
      <c r="S176" s="94" t="e">
        <f>#REF!&amp;" "&amp;#REF!</f>
        <v>#REF!</v>
      </c>
      <c r="T176" s="95" t="s">
        <v>66</v>
      </c>
      <c r="U176" s="87"/>
      <c r="V176" s="57">
        <f t="shared" si="111"/>
        <v>200000000</v>
      </c>
      <c r="W176" s="96" t="str">
        <f t="shared" si="106"/>
        <v>PL</v>
      </c>
      <c r="X176" s="108" t="s">
        <v>1966</v>
      </c>
      <c r="Y176" s="489" t="s">
        <v>2030</v>
      </c>
      <c r="Z176" s="489" t="s">
        <v>2012</v>
      </c>
      <c r="AA176" s="93"/>
      <c r="AB176" s="93"/>
      <c r="AC176" s="93"/>
      <c r="AD176" s="93"/>
      <c r="AE176" s="93"/>
      <c r="AF176" s="93"/>
      <c r="AG176" s="96"/>
      <c r="AH176" s="96"/>
      <c r="AI176" s="96"/>
      <c r="AJ176" s="313">
        <f t="shared" si="107"/>
        <v>0</v>
      </c>
      <c r="AK176" s="301">
        <v>0</v>
      </c>
      <c r="AL176" s="87">
        <v>200000000</v>
      </c>
      <c r="AM176" s="96" t="str">
        <f t="shared" si="108"/>
        <v>PL</v>
      </c>
      <c r="AN176" s="249" t="s">
        <v>139</v>
      </c>
      <c r="AO176" s="249">
        <v>1</v>
      </c>
      <c r="AP176" s="249"/>
      <c r="AQ176" s="245">
        <f t="shared" si="112"/>
        <v>350000</v>
      </c>
      <c r="AR176" s="250">
        <f>IF(AND(V176&gt;1,V176&lt;=200000000),'[26]Data Base PAKAI (INPUT)'!$E$24,IF(AND(V176&gt;200000000),'[26]Data Base PAKAI (INPUT)'!$M$24))</f>
        <v>4</v>
      </c>
      <c r="AS176" s="250">
        <f>IF(AND(V176&gt;1,V176&lt;=200000000),'[26]Data Base PAKAI (INPUT)'!$F$24,IF(AND(V176&gt;200000000,V176&lt;=1000000000),'[26]Data Base PAKAI (INPUT)'!$V$24,IF(AND(V176&gt;1000000000),'[26]Data Base PAKAI (INPUT)'!$Z$24)))</f>
        <v>1</v>
      </c>
      <c r="AT176" s="250">
        <f t="shared" si="113"/>
        <v>600000</v>
      </c>
      <c r="AU176" s="250">
        <f>IF(AND(V176&gt;1,V176&lt;=1000000000),'[26]Data Base PAKAI (INPUT)'!$E$25,IF(AND(V176&gt;1000000000,V176&lt;=5000000000),'[26]Data Base PAKAI (INPUT)'!$Y$25,IF(AND(V176&gt;5000000000,V176&lt;=10000000000),'[26]Data Base PAKAI (INPUT)'!$AG$25)))</f>
        <v>3</v>
      </c>
      <c r="AV176" s="250">
        <f>IF(AND(V176&gt;1,V176&lt;=100000000),'[26]Data Base PAKAI (INPUT)'!$F$25,IF(AND(V176&gt;100000000,V176&lt;=200000000),'[26]Data Base PAKAI (INPUT)'!$J$25,IF(AND(V176&gt;200000000,V176&lt;=250000000),'[26]Data Base PAKAI (INPUT)'!$N$25,IF(AND(V176&gt;250000000,V176&lt;=500000000),'[26]Data Base PAKAI (INPUT)'!$R$25,IF(AND(V176&gt;500000000,V176&lt;=1000000000),'[26]Data Base PAKAI (INPUT)'!$V$25,IF(AND(V176&gt;1000000000,V176&lt;=2500000000),'[26]Data Base PAKAI (INPUT)'!$Z$25,IF(AND(V176&gt;2500000000,V176&lt;=5000000000),'[26]Data Base PAKAI (INPUT)'!$AD$25,IF(AND(V176&gt;5000000000,V176&lt;=10000000000),'[26]Data Base PAKAI (INPUT)'!AH1092))))))))</f>
        <v>4</v>
      </c>
      <c r="AW176" s="250">
        <f t="shared" si="114"/>
        <v>1800000</v>
      </c>
      <c r="AX176" s="250">
        <f t="shared" si="115"/>
        <v>8000000</v>
      </c>
      <c r="AY176" s="99">
        <f t="shared" si="116"/>
        <v>8000000</v>
      </c>
      <c r="AZ176" s="250"/>
      <c r="BA176" s="245">
        <f t="shared" si="117"/>
        <v>181250000</v>
      </c>
      <c r="BB176" s="235"/>
      <c r="BC176" s="242"/>
      <c r="BD176" s="242"/>
      <c r="BE176" s="242"/>
      <c r="BG176" s="428">
        <f t="shared" si="109"/>
        <v>0</v>
      </c>
      <c r="BH176" s="424"/>
    </row>
    <row r="177" spans="1:60" ht="45.75" thickBot="1" x14ac:dyDescent="0.3">
      <c r="A177" s="90"/>
      <c r="B177" s="90"/>
      <c r="C177" s="90"/>
      <c r="D177" s="90"/>
      <c r="E177" s="90"/>
      <c r="F177" s="90"/>
      <c r="G177" s="90"/>
      <c r="H177" s="307"/>
      <c r="I177" s="91"/>
      <c r="J177" s="92"/>
      <c r="K177" s="110" t="s">
        <v>311</v>
      </c>
      <c r="L177" s="92" t="s">
        <v>449</v>
      </c>
      <c r="M177" s="92" t="e">
        <f>INDEX('[26]PENINGKATAN SALURAN DRAINASE'!$D$4:$D$90,MATCH('KEGIATAN DBMSDA 2022 (2)'!L177,'[26]PENINGKATAN SALURAN DRAINASE'!$D$4:$D$90,0))</f>
        <v>#N/A</v>
      </c>
      <c r="N177" s="92" t="s">
        <v>450</v>
      </c>
      <c r="O177" s="92"/>
      <c r="P177" s="93" t="s">
        <v>201</v>
      </c>
      <c r="Q177" s="93"/>
      <c r="R177" s="100" t="s">
        <v>451</v>
      </c>
      <c r="S177" s="94" t="e">
        <f>#REF!&amp;" "&amp;#REF!</f>
        <v>#REF!</v>
      </c>
      <c r="T177" s="95" t="s">
        <v>66</v>
      </c>
      <c r="U177" s="87"/>
      <c r="V177" s="57">
        <f t="shared" si="111"/>
        <v>100000000</v>
      </c>
      <c r="W177" s="96" t="str">
        <f t="shared" si="106"/>
        <v>PL</v>
      </c>
      <c r="X177" s="108" t="s">
        <v>1966</v>
      </c>
      <c r="Y177" s="489" t="s">
        <v>2030</v>
      </c>
      <c r="Z177" s="489" t="s">
        <v>2012</v>
      </c>
      <c r="AA177" s="93"/>
      <c r="AB177" s="93"/>
      <c r="AC177" s="93"/>
      <c r="AD177" s="93"/>
      <c r="AE177" s="93"/>
      <c r="AF177" s="93"/>
      <c r="AG177" s="96"/>
      <c r="AH177" s="96"/>
      <c r="AI177" s="96"/>
      <c r="AJ177" s="313">
        <f t="shared" si="107"/>
        <v>0</v>
      </c>
      <c r="AK177" s="301">
        <v>0</v>
      </c>
      <c r="AL177" s="87">
        <v>100000000</v>
      </c>
      <c r="AM177" s="96" t="str">
        <f t="shared" si="108"/>
        <v>PL</v>
      </c>
      <c r="AN177" s="249" t="s">
        <v>139</v>
      </c>
      <c r="AO177" s="249">
        <v>1</v>
      </c>
      <c r="AP177" s="249"/>
      <c r="AQ177" s="245">
        <f t="shared" si="112"/>
        <v>350000</v>
      </c>
      <c r="AR177" s="250">
        <f>IF(AND(V177&gt;1,V177&lt;=200000000),'[26]Data Base PAKAI (INPUT)'!$E$24,IF(AND(V177&gt;200000000),'[26]Data Base PAKAI (INPUT)'!$M$24))</f>
        <v>4</v>
      </c>
      <c r="AS177" s="250">
        <f>IF(AND(V177&gt;1,V177&lt;=200000000),'[26]Data Base PAKAI (INPUT)'!$F$24,IF(AND(V177&gt;200000000,V177&lt;=1000000000),'[26]Data Base PAKAI (INPUT)'!$V$24,IF(AND(V177&gt;1000000000),'[26]Data Base PAKAI (INPUT)'!$Z$24)))</f>
        <v>1</v>
      </c>
      <c r="AT177" s="250">
        <f t="shared" si="113"/>
        <v>600000</v>
      </c>
      <c r="AU177" s="250">
        <f>IF(AND(V177&gt;1,V177&lt;=1000000000),'[26]Data Base PAKAI (INPUT)'!$E$25,IF(AND(V177&gt;1000000000,V177&lt;=5000000000),'[26]Data Base PAKAI (INPUT)'!$Y$25,IF(AND(V177&gt;5000000000,V177&lt;=10000000000),'[26]Data Base PAKAI (INPUT)'!$AG$25)))</f>
        <v>3</v>
      </c>
      <c r="AV177" s="250">
        <f>IF(AND(V177&gt;1,V177&lt;=100000000),'[26]Data Base PAKAI (INPUT)'!$F$25,IF(AND(V177&gt;100000000,V177&lt;=200000000),'[26]Data Base PAKAI (INPUT)'!$J$25,IF(AND(V177&gt;200000000,V177&lt;=250000000),'[26]Data Base PAKAI (INPUT)'!$N$25,IF(AND(V177&gt;250000000,V177&lt;=500000000),'[26]Data Base PAKAI (INPUT)'!$R$25,IF(AND(V177&gt;500000000,V177&lt;=1000000000),'[26]Data Base PAKAI (INPUT)'!$V$25,IF(AND(V177&gt;1000000000,V177&lt;=2500000000),'[26]Data Base PAKAI (INPUT)'!$Z$25,IF(AND(V177&gt;2500000000,V177&lt;=5000000000),'[26]Data Base PAKAI (INPUT)'!$AD$25,IF(AND(V177&gt;5000000000,V177&lt;=10000000000),'[26]Data Base PAKAI (INPUT)'!AH1093))))))))</f>
        <v>3</v>
      </c>
      <c r="AW177" s="250">
        <f t="shared" si="114"/>
        <v>1350000</v>
      </c>
      <c r="AX177" s="250">
        <f t="shared" si="115"/>
        <v>4000000</v>
      </c>
      <c r="AY177" s="99">
        <f t="shared" si="116"/>
        <v>4000000</v>
      </c>
      <c r="AZ177" s="250"/>
      <c r="BA177" s="245">
        <f t="shared" si="117"/>
        <v>89700000</v>
      </c>
      <c r="BB177" s="235"/>
      <c r="BC177" s="242"/>
      <c r="BD177" s="242"/>
      <c r="BE177" s="242"/>
      <c r="BG177" s="428">
        <f t="shared" si="109"/>
        <v>0</v>
      </c>
      <c r="BH177" s="424"/>
    </row>
    <row r="178" spans="1:60" ht="45.75" thickBot="1" x14ac:dyDescent="0.3">
      <c r="A178" s="90"/>
      <c r="B178" s="90"/>
      <c r="C178" s="90"/>
      <c r="D178" s="90"/>
      <c r="E178" s="90"/>
      <c r="F178" s="90"/>
      <c r="G178" s="90"/>
      <c r="H178" s="307"/>
      <c r="I178" s="91"/>
      <c r="J178" s="92"/>
      <c r="K178" s="92" t="s">
        <v>311</v>
      </c>
      <c r="L178" s="92" t="s">
        <v>452</v>
      </c>
      <c r="M178" s="92" t="e">
        <f>INDEX('[26]PENINGKATAN SALURAN DRAINASE'!$D$4:$D$90,MATCH('KEGIATAN DBMSDA 2022 (2)'!L178,'[26]PENINGKATAN SALURAN DRAINASE'!$D$4:$D$90,0))</f>
        <v>#N/A</v>
      </c>
      <c r="N178" s="92" t="s">
        <v>453</v>
      </c>
      <c r="O178" s="92"/>
      <c r="P178" s="93" t="s">
        <v>201</v>
      </c>
      <c r="Q178" s="93"/>
      <c r="R178" s="100" t="s">
        <v>454</v>
      </c>
      <c r="S178" s="94" t="e">
        <f>#REF!&amp;" "&amp;#REF!</f>
        <v>#REF!</v>
      </c>
      <c r="T178" s="95" t="s">
        <v>66</v>
      </c>
      <c r="U178" s="87"/>
      <c r="V178" s="57">
        <f t="shared" si="111"/>
        <v>200000000</v>
      </c>
      <c r="W178" s="96" t="str">
        <f t="shared" si="106"/>
        <v>PL</v>
      </c>
      <c r="X178" s="108" t="s">
        <v>1966</v>
      </c>
      <c r="Y178" s="489" t="s">
        <v>2030</v>
      </c>
      <c r="Z178" s="489" t="s">
        <v>2012</v>
      </c>
      <c r="AA178" s="93"/>
      <c r="AB178" s="93"/>
      <c r="AC178" s="93"/>
      <c r="AD178" s="93"/>
      <c r="AE178" s="93"/>
      <c r="AF178" s="93"/>
      <c r="AG178" s="96"/>
      <c r="AH178" s="96"/>
      <c r="AI178" s="96"/>
      <c r="AJ178" s="313">
        <f t="shared" si="107"/>
        <v>0</v>
      </c>
      <c r="AK178" s="301">
        <v>0</v>
      </c>
      <c r="AL178" s="87">
        <v>200000000</v>
      </c>
      <c r="AM178" s="96" t="str">
        <f t="shared" si="108"/>
        <v>PL</v>
      </c>
      <c r="AN178" s="249" t="s">
        <v>139</v>
      </c>
      <c r="AO178" s="249">
        <v>1</v>
      </c>
      <c r="AP178" s="249"/>
      <c r="AQ178" s="245">
        <f t="shared" si="112"/>
        <v>350000</v>
      </c>
      <c r="AR178" s="250">
        <f>IF(AND(V178&gt;1,V178&lt;=200000000),'[26]Data Base PAKAI (INPUT)'!$E$24,IF(AND(V178&gt;200000000),'[26]Data Base PAKAI (INPUT)'!$M$24))</f>
        <v>4</v>
      </c>
      <c r="AS178" s="250">
        <f>IF(AND(V178&gt;1,V178&lt;=200000000),'[26]Data Base PAKAI (INPUT)'!$F$24,IF(AND(V178&gt;200000000,V178&lt;=1000000000),'[26]Data Base PAKAI (INPUT)'!$V$24,IF(AND(V178&gt;1000000000),'[26]Data Base PAKAI (INPUT)'!$Z$24)))</f>
        <v>1</v>
      </c>
      <c r="AT178" s="250">
        <f t="shared" si="113"/>
        <v>600000</v>
      </c>
      <c r="AU178" s="250">
        <f>IF(AND(V178&gt;1,V178&lt;=1000000000),'[26]Data Base PAKAI (INPUT)'!$E$25,IF(AND(V178&gt;1000000000,V178&lt;=5000000000),'[26]Data Base PAKAI (INPUT)'!$Y$25,IF(AND(V178&gt;5000000000,V178&lt;=10000000000),'[26]Data Base PAKAI (INPUT)'!$AG$25)))</f>
        <v>3</v>
      </c>
      <c r="AV178" s="250">
        <f>IF(AND(V178&gt;1,V178&lt;=100000000),'[26]Data Base PAKAI (INPUT)'!$F$25,IF(AND(V178&gt;100000000,V178&lt;=200000000),'[26]Data Base PAKAI (INPUT)'!$J$25,IF(AND(V178&gt;200000000,V178&lt;=250000000),'[26]Data Base PAKAI (INPUT)'!$N$25,IF(AND(V178&gt;250000000,V178&lt;=500000000),'[26]Data Base PAKAI (INPUT)'!$R$25,IF(AND(V178&gt;500000000,V178&lt;=1000000000),'[26]Data Base PAKAI (INPUT)'!$V$25,IF(AND(V178&gt;1000000000,V178&lt;=2500000000),'[26]Data Base PAKAI (INPUT)'!$Z$25,IF(AND(V178&gt;2500000000,V178&lt;=5000000000),'[26]Data Base PAKAI (INPUT)'!$AD$25,IF(AND(V178&gt;5000000000,V178&lt;=10000000000),'[26]Data Base PAKAI (INPUT)'!AH1094))))))))</f>
        <v>4</v>
      </c>
      <c r="AW178" s="250">
        <f t="shared" si="114"/>
        <v>1800000</v>
      </c>
      <c r="AX178" s="250">
        <f t="shared" si="115"/>
        <v>8000000</v>
      </c>
      <c r="AY178" s="99">
        <f t="shared" si="116"/>
        <v>8000000</v>
      </c>
      <c r="AZ178" s="250"/>
      <c r="BA178" s="245">
        <f t="shared" si="117"/>
        <v>181250000</v>
      </c>
      <c r="BB178" s="235"/>
      <c r="BC178" s="242"/>
      <c r="BD178" s="242"/>
      <c r="BE178" s="242"/>
      <c r="BG178" s="428">
        <f t="shared" si="109"/>
        <v>0</v>
      </c>
      <c r="BH178" s="424"/>
    </row>
    <row r="179" spans="1:60" ht="45.75" thickBot="1" x14ac:dyDescent="0.3">
      <c r="A179" s="90"/>
      <c r="B179" s="90"/>
      <c r="C179" s="90"/>
      <c r="D179" s="90"/>
      <c r="E179" s="90"/>
      <c r="F179" s="90"/>
      <c r="G179" s="90"/>
      <c r="H179" s="307"/>
      <c r="I179" s="91"/>
      <c r="J179" s="92"/>
      <c r="K179" s="110" t="s">
        <v>311</v>
      </c>
      <c r="L179" s="92" t="s">
        <v>456</v>
      </c>
      <c r="M179" s="92" t="e">
        <f>INDEX('[26]PENINGKATAN SALURAN DRAINASE'!$D$4:$D$90,MATCH('KEGIATAN DBMSDA 2022 (2)'!L179,'[26]PENINGKATAN SALURAN DRAINASE'!$D$4:$D$90,0))</f>
        <v>#N/A</v>
      </c>
      <c r="N179" s="92" t="s">
        <v>457</v>
      </c>
      <c r="O179" s="92"/>
      <c r="P179" s="93" t="s">
        <v>264</v>
      </c>
      <c r="Q179" s="93"/>
      <c r="R179" s="100" t="s">
        <v>458</v>
      </c>
      <c r="S179" s="94" t="e">
        <f>#REF!&amp;" "&amp;#REF!</f>
        <v>#REF!</v>
      </c>
      <c r="T179" s="95" t="s">
        <v>66</v>
      </c>
      <c r="U179" s="87"/>
      <c r="V179" s="57">
        <f t="shared" si="111"/>
        <v>150000000</v>
      </c>
      <c r="W179" s="96" t="str">
        <f t="shared" si="106"/>
        <v>PL</v>
      </c>
      <c r="X179" s="108" t="s">
        <v>1966</v>
      </c>
      <c r="Y179" s="489" t="s">
        <v>2030</v>
      </c>
      <c r="Z179" s="489" t="s">
        <v>2013</v>
      </c>
      <c r="AA179" s="93"/>
      <c r="AB179" s="93"/>
      <c r="AC179" s="93"/>
      <c r="AD179" s="93"/>
      <c r="AE179" s="93"/>
      <c r="AF179" s="93"/>
      <c r="AG179" s="96"/>
      <c r="AH179" s="96"/>
      <c r="AI179" s="96"/>
      <c r="AJ179" s="313">
        <f t="shared" si="107"/>
        <v>0</v>
      </c>
      <c r="AK179" s="301">
        <v>0</v>
      </c>
      <c r="AL179" s="87">
        <v>150000000</v>
      </c>
      <c r="AM179" s="96" t="str">
        <f t="shared" si="108"/>
        <v>PL</v>
      </c>
      <c r="AN179" s="249" t="s">
        <v>139</v>
      </c>
      <c r="AO179" s="249">
        <v>1</v>
      </c>
      <c r="AP179" s="249"/>
      <c r="AQ179" s="245">
        <f t="shared" si="112"/>
        <v>350000</v>
      </c>
      <c r="AR179" s="250">
        <f>IF(AND(V179&gt;1,V179&lt;=200000000),'[26]Data Base PAKAI (INPUT)'!$E$24,IF(AND(V179&gt;200000000),'[26]Data Base PAKAI (INPUT)'!$M$24))</f>
        <v>4</v>
      </c>
      <c r="AS179" s="250">
        <f>IF(AND(V179&gt;1,V179&lt;=200000000),'[26]Data Base PAKAI (INPUT)'!$F$24,IF(AND(V179&gt;200000000,V179&lt;=1000000000),'[26]Data Base PAKAI (INPUT)'!$V$24,IF(AND(V179&gt;1000000000),'[26]Data Base PAKAI (INPUT)'!$Z$24)))</f>
        <v>1</v>
      </c>
      <c r="AT179" s="250">
        <f t="shared" si="113"/>
        <v>600000</v>
      </c>
      <c r="AU179" s="250">
        <f>IF(AND(V179&gt;1,V179&lt;=1000000000),'[26]Data Base PAKAI (INPUT)'!$E$25,IF(AND(V179&gt;1000000000,V179&lt;=5000000000),'[26]Data Base PAKAI (INPUT)'!$Y$25,IF(AND(V179&gt;5000000000,V179&lt;=10000000000),'[26]Data Base PAKAI (INPUT)'!$AG$25)))</f>
        <v>3</v>
      </c>
      <c r="AV179" s="250">
        <f>IF(AND(V179&gt;1,V179&lt;=100000000),'[26]Data Base PAKAI (INPUT)'!$F$25,IF(AND(V179&gt;100000000,V179&lt;=200000000),'[26]Data Base PAKAI (INPUT)'!$J$25,IF(AND(V179&gt;200000000,V179&lt;=250000000),'[26]Data Base PAKAI (INPUT)'!$N$25,IF(AND(V179&gt;250000000,V179&lt;=500000000),'[26]Data Base PAKAI (INPUT)'!$R$25,IF(AND(V179&gt;500000000,V179&lt;=1000000000),'[26]Data Base PAKAI (INPUT)'!$V$25,IF(AND(V179&gt;1000000000,V179&lt;=2500000000),'[26]Data Base PAKAI (INPUT)'!$Z$25,IF(AND(V179&gt;2500000000,V179&lt;=5000000000),'[26]Data Base PAKAI (INPUT)'!$AD$25,IF(AND(V179&gt;5000000000,V179&lt;=10000000000),'[26]Data Base PAKAI (INPUT)'!AH1095))))))))</f>
        <v>4</v>
      </c>
      <c r="AW179" s="250">
        <f t="shared" si="114"/>
        <v>1800000</v>
      </c>
      <c r="AX179" s="250">
        <f t="shared" si="115"/>
        <v>6000000</v>
      </c>
      <c r="AY179" s="99">
        <f t="shared" si="116"/>
        <v>6000000</v>
      </c>
      <c r="AZ179" s="250"/>
      <c r="BA179" s="245">
        <f t="shared" si="117"/>
        <v>135250000</v>
      </c>
      <c r="BB179" s="235"/>
      <c r="BC179" s="242"/>
      <c r="BD179" s="242"/>
      <c r="BE179" s="242"/>
      <c r="BG179" s="428">
        <f t="shared" si="109"/>
        <v>0</v>
      </c>
      <c r="BH179" s="424"/>
    </row>
    <row r="180" spans="1:60" ht="45.75" thickBot="1" x14ac:dyDescent="0.3">
      <c r="A180" s="90"/>
      <c r="B180" s="90"/>
      <c r="C180" s="90"/>
      <c r="D180" s="90"/>
      <c r="E180" s="90"/>
      <c r="F180" s="90"/>
      <c r="G180" s="90"/>
      <c r="H180" s="307"/>
      <c r="I180" s="91"/>
      <c r="J180" s="92"/>
      <c r="K180" s="110" t="s">
        <v>311</v>
      </c>
      <c r="L180" s="92" t="s">
        <v>460</v>
      </c>
      <c r="M180" s="92" t="e">
        <f>INDEX('[26]PENINGKATAN SALURAN DRAINASE'!$D$4:$D$90,MATCH('KEGIATAN DBMSDA 2022 (2)'!L180,'[26]PENINGKATAN SALURAN DRAINASE'!$D$4:$D$90,0))</f>
        <v>#N/A</v>
      </c>
      <c r="N180" s="92" t="s">
        <v>461</v>
      </c>
      <c r="O180" s="92"/>
      <c r="P180" s="93" t="s">
        <v>264</v>
      </c>
      <c r="Q180" s="93"/>
      <c r="R180" s="100" t="s">
        <v>271</v>
      </c>
      <c r="S180" s="94" t="e">
        <f>#REF!&amp;" "&amp;#REF!</f>
        <v>#REF!</v>
      </c>
      <c r="T180" s="95" t="s">
        <v>66</v>
      </c>
      <c r="U180" s="87"/>
      <c r="V180" s="57">
        <f t="shared" si="111"/>
        <v>150000000</v>
      </c>
      <c r="W180" s="96" t="str">
        <f t="shared" si="106"/>
        <v>PL</v>
      </c>
      <c r="X180" s="108" t="s">
        <v>1966</v>
      </c>
      <c r="Y180" s="489" t="s">
        <v>2030</v>
      </c>
      <c r="Z180" s="489" t="s">
        <v>2013</v>
      </c>
      <c r="AA180" s="93"/>
      <c r="AB180" s="93"/>
      <c r="AC180" s="93"/>
      <c r="AD180" s="93"/>
      <c r="AE180" s="93"/>
      <c r="AF180" s="93"/>
      <c r="AG180" s="96"/>
      <c r="AH180" s="96"/>
      <c r="AI180" s="96"/>
      <c r="AJ180" s="313">
        <f t="shared" si="107"/>
        <v>0</v>
      </c>
      <c r="AK180" s="301">
        <v>0</v>
      </c>
      <c r="AL180" s="87">
        <v>150000000</v>
      </c>
      <c r="AM180" s="96" t="str">
        <f t="shared" si="108"/>
        <v>PL</v>
      </c>
      <c r="AN180" s="249" t="s">
        <v>139</v>
      </c>
      <c r="AO180" s="249">
        <v>1</v>
      </c>
      <c r="AP180" s="249"/>
      <c r="AQ180" s="245">
        <f t="shared" si="112"/>
        <v>350000</v>
      </c>
      <c r="AR180" s="250">
        <f>IF(AND(V180&gt;1,V180&lt;=200000000),'[26]Data Base PAKAI (INPUT)'!$E$24,IF(AND(V180&gt;200000000),'[26]Data Base PAKAI (INPUT)'!$M$24))</f>
        <v>4</v>
      </c>
      <c r="AS180" s="250">
        <f>IF(AND(V180&gt;1,V180&lt;=200000000),'[26]Data Base PAKAI (INPUT)'!$F$24,IF(AND(V180&gt;200000000,V180&lt;=1000000000),'[26]Data Base PAKAI (INPUT)'!$V$24,IF(AND(V180&gt;1000000000),'[26]Data Base PAKAI (INPUT)'!$Z$24)))</f>
        <v>1</v>
      </c>
      <c r="AT180" s="250">
        <f t="shared" si="113"/>
        <v>600000</v>
      </c>
      <c r="AU180" s="250">
        <f>IF(AND(V180&gt;1,V180&lt;=1000000000),'[26]Data Base PAKAI (INPUT)'!$E$25,IF(AND(V180&gt;1000000000,V180&lt;=5000000000),'[26]Data Base PAKAI (INPUT)'!$Y$25,IF(AND(V180&gt;5000000000,V180&lt;=10000000000),'[26]Data Base PAKAI (INPUT)'!$AG$25)))</f>
        <v>3</v>
      </c>
      <c r="AV180" s="250">
        <f>IF(AND(V180&gt;1,V180&lt;=100000000),'[26]Data Base PAKAI (INPUT)'!$F$25,IF(AND(V180&gt;100000000,V180&lt;=200000000),'[26]Data Base PAKAI (INPUT)'!$J$25,IF(AND(V180&gt;200000000,V180&lt;=250000000),'[26]Data Base PAKAI (INPUT)'!$N$25,IF(AND(V180&gt;250000000,V180&lt;=500000000),'[26]Data Base PAKAI (INPUT)'!$R$25,IF(AND(V180&gt;500000000,V180&lt;=1000000000),'[26]Data Base PAKAI (INPUT)'!$V$25,IF(AND(V180&gt;1000000000,V180&lt;=2500000000),'[26]Data Base PAKAI (INPUT)'!$Z$25,IF(AND(V180&gt;2500000000,V180&lt;=5000000000),'[26]Data Base PAKAI (INPUT)'!$AD$25,IF(AND(V180&gt;5000000000,V180&lt;=10000000000),'[26]Data Base PAKAI (INPUT)'!AH1096))))))))</f>
        <v>4</v>
      </c>
      <c r="AW180" s="250">
        <f t="shared" si="114"/>
        <v>1800000</v>
      </c>
      <c r="AX180" s="250">
        <f t="shared" si="115"/>
        <v>6000000</v>
      </c>
      <c r="AY180" s="99">
        <f t="shared" si="116"/>
        <v>6000000</v>
      </c>
      <c r="AZ180" s="250"/>
      <c r="BA180" s="245">
        <f t="shared" si="117"/>
        <v>135250000</v>
      </c>
      <c r="BB180" s="235"/>
      <c r="BC180" s="242"/>
      <c r="BD180" s="242"/>
      <c r="BE180" s="242"/>
      <c r="BG180" s="428">
        <f t="shared" si="109"/>
        <v>0</v>
      </c>
      <c r="BH180" s="424"/>
    </row>
    <row r="181" spans="1:60" ht="74.25" customHeight="1" thickBot="1" x14ac:dyDescent="0.3">
      <c r="A181" s="90"/>
      <c r="B181" s="90"/>
      <c r="C181" s="90"/>
      <c r="D181" s="90"/>
      <c r="E181" s="90"/>
      <c r="F181" s="90"/>
      <c r="G181" s="90"/>
      <c r="H181" s="307"/>
      <c r="I181" s="91"/>
      <c r="J181" s="92"/>
      <c r="K181" s="110" t="s">
        <v>311</v>
      </c>
      <c r="L181" s="92" t="s">
        <v>462</v>
      </c>
      <c r="M181" s="92" t="e">
        <f>INDEX('[26]PENINGKATAN SALURAN DRAINASE'!$D$4:$D$90,MATCH('KEGIATAN DBMSDA 2022 (2)'!L181,'[26]PENINGKATAN SALURAN DRAINASE'!$D$4:$D$90,0))</f>
        <v>#N/A</v>
      </c>
      <c r="N181" s="92" t="s">
        <v>463</v>
      </c>
      <c r="O181" s="92"/>
      <c r="P181" s="93" t="s">
        <v>264</v>
      </c>
      <c r="Q181" s="93"/>
      <c r="R181" s="100" t="s">
        <v>464</v>
      </c>
      <c r="S181" s="94" t="e">
        <f>#REF!&amp;" "&amp;#REF!</f>
        <v>#REF!</v>
      </c>
      <c r="T181" s="95" t="s">
        <v>66</v>
      </c>
      <c r="U181" s="87"/>
      <c r="V181" s="57">
        <f t="shared" si="111"/>
        <v>150000000</v>
      </c>
      <c r="W181" s="96" t="str">
        <f t="shared" si="106"/>
        <v>PL</v>
      </c>
      <c r="X181" s="108" t="s">
        <v>1966</v>
      </c>
      <c r="Y181" s="489" t="s">
        <v>2030</v>
      </c>
      <c r="Z181" s="489" t="s">
        <v>2013</v>
      </c>
      <c r="AA181" s="93"/>
      <c r="AB181" s="93"/>
      <c r="AC181" s="93"/>
      <c r="AD181" s="93"/>
      <c r="AE181" s="93"/>
      <c r="AF181" s="93"/>
      <c r="AG181" s="96"/>
      <c r="AH181" s="96"/>
      <c r="AI181" s="96"/>
      <c r="AJ181" s="313">
        <f t="shared" si="107"/>
        <v>0</v>
      </c>
      <c r="AK181" s="301">
        <v>0</v>
      </c>
      <c r="AL181" s="87">
        <v>150000000</v>
      </c>
      <c r="AM181" s="96" t="str">
        <f t="shared" si="108"/>
        <v>PL</v>
      </c>
      <c r="AN181" s="249" t="s">
        <v>139</v>
      </c>
      <c r="AO181" s="249">
        <v>1</v>
      </c>
      <c r="AP181" s="249"/>
      <c r="AQ181" s="245">
        <f t="shared" si="112"/>
        <v>350000</v>
      </c>
      <c r="AR181" s="250">
        <f>IF(AND(V181&gt;1,V181&lt;=200000000),'[26]Data Base PAKAI (INPUT)'!$E$24,IF(AND(V181&gt;200000000),'[26]Data Base PAKAI (INPUT)'!$M$24))</f>
        <v>4</v>
      </c>
      <c r="AS181" s="250">
        <f>IF(AND(V181&gt;1,V181&lt;=200000000),'[26]Data Base PAKAI (INPUT)'!$F$24,IF(AND(V181&gt;200000000,V181&lt;=1000000000),'[26]Data Base PAKAI (INPUT)'!$V$24,IF(AND(V181&gt;1000000000),'[26]Data Base PAKAI (INPUT)'!$Z$24)))</f>
        <v>1</v>
      </c>
      <c r="AT181" s="250">
        <f t="shared" si="113"/>
        <v>600000</v>
      </c>
      <c r="AU181" s="250">
        <f>IF(AND(V181&gt;1,V181&lt;=1000000000),'[26]Data Base PAKAI (INPUT)'!$E$25,IF(AND(V181&gt;1000000000,V181&lt;=5000000000),'[26]Data Base PAKAI (INPUT)'!$Y$25,IF(AND(V181&gt;5000000000,V181&lt;=10000000000),'[26]Data Base PAKAI (INPUT)'!$AG$25)))</f>
        <v>3</v>
      </c>
      <c r="AV181" s="250">
        <f>IF(AND(V181&gt;1,V181&lt;=100000000),'[26]Data Base PAKAI (INPUT)'!$F$25,IF(AND(V181&gt;100000000,V181&lt;=200000000),'[26]Data Base PAKAI (INPUT)'!$J$25,IF(AND(V181&gt;200000000,V181&lt;=250000000),'[26]Data Base PAKAI (INPUT)'!$N$25,IF(AND(V181&gt;250000000,V181&lt;=500000000),'[26]Data Base PAKAI (INPUT)'!$R$25,IF(AND(V181&gt;500000000,V181&lt;=1000000000),'[26]Data Base PAKAI (INPUT)'!$V$25,IF(AND(V181&gt;1000000000,V181&lt;=2500000000),'[26]Data Base PAKAI (INPUT)'!$Z$25,IF(AND(V181&gt;2500000000,V181&lt;=5000000000),'[26]Data Base PAKAI (INPUT)'!$AD$25,IF(AND(V181&gt;5000000000,V181&lt;=10000000000),'[26]Data Base PAKAI (INPUT)'!AH1097))))))))</f>
        <v>4</v>
      </c>
      <c r="AW181" s="250">
        <f t="shared" si="114"/>
        <v>1800000</v>
      </c>
      <c r="AX181" s="250">
        <f t="shared" si="115"/>
        <v>6000000</v>
      </c>
      <c r="AY181" s="99">
        <f t="shared" si="116"/>
        <v>6000000</v>
      </c>
      <c r="AZ181" s="250"/>
      <c r="BA181" s="245">
        <f t="shared" si="117"/>
        <v>135250000</v>
      </c>
      <c r="BB181" s="235"/>
      <c r="BC181" s="242"/>
      <c r="BD181" s="242"/>
      <c r="BE181" s="242"/>
      <c r="BG181" s="428">
        <f t="shared" si="109"/>
        <v>0</v>
      </c>
      <c r="BH181" s="424"/>
    </row>
    <row r="182" spans="1:60" ht="57.75" thickBot="1" x14ac:dyDescent="0.3">
      <c r="A182" s="90"/>
      <c r="B182" s="90"/>
      <c r="C182" s="90"/>
      <c r="D182" s="90"/>
      <c r="E182" s="90"/>
      <c r="F182" s="90"/>
      <c r="G182" s="90"/>
      <c r="H182" s="307"/>
      <c r="I182" s="91"/>
      <c r="J182" s="92"/>
      <c r="K182" s="110" t="s">
        <v>311</v>
      </c>
      <c r="L182" s="92" t="s">
        <v>465</v>
      </c>
      <c r="M182" s="92" t="e">
        <f>INDEX('[26]PENINGKATAN SALURAN DRAINASE'!$D$4:$D$90,MATCH('KEGIATAN DBMSDA 2022 (2)'!L182,'[26]PENINGKATAN SALURAN DRAINASE'!$D$4:$D$90,0))</f>
        <v>#N/A</v>
      </c>
      <c r="N182" s="92" t="s">
        <v>466</v>
      </c>
      <c r="O182" s="92"/>
      <c r="P182" s="93" t="s">
        <v>264</v>
      </c>
      <c r="Q182" s="93"/>
      <c r="R182" s="100" t="s">
        <v>467</v>
      </c>
      <c r="S182" s="94" t="e">
        <f>#REF!&amp;" "&amp;#REF!</f>
        <v>#REF!</v>
      </c>
      <c r="T182" s="95" t="s">
        <v>66</v>
      </c>
      <c r="U182" s="87"/>
      <c r="V182" s="57">
        <f t="shared" si="111"/>
        <v>150000000</v>
      </c>
      <c r="W182" s="96" t="str">
        <f t="shared" si="106"/>
        <v>PL</v>
      </c>
      <c r="X182" s="108" t="s">
        <v>1966</v>
      </c>
      <c r="Y182" s="489" t="s">
        <v>2030</v>
      </c>
      <c r="Z182" s="489" t="s">
        <v>2013</v>
      </c>
      <c r="AA182" s="93"/>
      <c r="AB182" s="93"/>
      <c r="AC182" s="93"/>
      <c r="AD182" s="93"/>
      <c r="AE182" s="93"/>
      <c r="AF182" s="93"/>
      <c r="AG182" s="96"/>
      <c r="AH182" s="96"/>
      <c r="AI182" s="96"/>
      <c r="AJ182" s="313">
        <f t="shared" si="107"/>
        <v>0</v>
      </c>
      <c r="AK182" s="301">
        <v>0</v>
      </c>
      <c r="AL182" s="87">
        <v>150000000</v>
      </c>
      <c r="AM182" s="96" t="str">
        <f t="shared" si="108"/>
        <v>PL</v>
      </c>
      <c r="AN182" s="249" t="s">
        <v>139</v>
      </c>
      <c r="AO182" s="249">
        <v>1</v>
      </c>
      <c r="AP182" s="249"/>
      <c r="AQ182" s="245">
        <f t="shared" si="112"/>
        <v>350000</v>
      </c>
      <c r="AR182" s="250">
        <f>IF(AND(V182&gt;1,V182&lt;=200000000),'[26]Data Base PAKAI (INPUT)'!$E$24,IF(AND(V182&gt;200000000),'[26]Data Base PAKAI (INPUT)'!$M$24))</f>
        <v>4</v>
      </c>
      <c r="AS182" s="250">
        <f>IF(AND(V182&gt;1,V182&lt;=200000000),'[26]Data Base PAKAI (INPUT)'!$F$24,IF(AND(V182&gt;200000000,V182&lt;=1000000000),'[26]Data Base PAKAI (INPUT)'!$V$24,IF(AND(V182&gt;1000000000),'[26]Data Base PAKAI (INPUT)'!$Z$24)))</f>
        <v>1</v>
      </c>
      <c r="AT182" s="250">
        <f t="shared" si="113"/>
        <v>600000</v>
      </c>
      <c r="AU182" s="250">
        <f>IF(AND(V182&gt;1,V182&lt;=1000000000),'[26]Data Base PAKAI (INPUT)'!$E$25,IF(AND(V182&gt;1000000000,V182&lt;=5000000000),'[26]Data Base PAKAI (INPUT)'!$Y$25,IF(AND(V182&gt;5000000000,V182&lt;=10000000000),'[26]Data Base PAKAI (INPUT)'!$AG$25)))</f>
        <v>3</v>
      </c>
      <c r="AV182" s="250">
        <f>IF(AND(V182&gt;1,V182&lt;=100000000),'[26]Data Base PAKAI (INPUT)'!$F$25,IF(AND(V182&gt;100000000,V182&lt;=200000000),'[26]Data Base PAKAI (INPUT)'!$J$25,IF(AND(V182&gt;200000000,V182&lt;=250000000),'[26]Data Base PAKAI (INPUT)'!$N$25,IF(AND(V182&gt;250000000,V182&lt;=500000000),'[26]Data Base PAKAI (INPUT)'!$R$25,IF(AND(V182&gt;500000000,V182&lt;=1000000000),'[26]Data Base PAKAI (INPUT)'!$V$25,IF(AND(V182&gt;1000000000,V182&lt;=2500000000),'[26]Data Base PAKAI (INPUT)'!$Z$25,IF(AND(V182&gt;2500000000,V182&lt;=5000000000),'[26]Data Base PAKAI (INPUT)'!$AD$25,IF(AND(V182&gt;5000000000,V182&lt;=10000000000),'[26]Data Base PAKAI (INPUT)'!AH1098))))))))</f>
        <v>4</v>
      </c>
      <c r="AW182" s="250">
        <f t="shared" si="114"/>
        <v>1800000</v>
      </c>
      <c r="AX182" s="250">
        <f t="shared" si="115"/>
        <v>6000000</v>
      </c>
      <c r="AY182" s="99">
        <f t="shared" si="116"/>
        <v>6000000</v>
      </c>
      <c r="AZ182" s="250"/>
      <c r="BA182" s="245">
        <f t="shared" si="117"/>
        <v>135250000</v>
      </c>
      <c r="BB182" s="235"/>
      <c r="BC182" s="242"/>
      <c r="BD182" s="242"/>
      <c r="BE182" s="242"/>
      <c r="BG182" s="428">
        <f t="shared" si="109"/>
        <v>0</v>
      </c>
      <c r="BH182" s="424"/>
    </row>
    <row r="183" spans="1:60" ht="57.75" thickBot="1" x14ac:dyDescent="0.3">
      <c r="A183" s="90"/>
      <c r="B183" s="90"/>
      <c r="C183" s="90"/>
      <c r="D183" s="90"/>
      <c r="E183" s="90"/>
      <c r="F183" s="90"/>
      <c r="G183" s="90"/>
      <c r="H183" s="307"/>
      <c r="I183" s="91"/>
      <c r="J183" s="92"/>
      <c r="K183" s="110" t="s">
        <v>311</v>
      </c>
      <c r="L183" s="92" t="s">
        <v>468</v>
      </c>
      <c r="M183" s="92" t="e">
        <f>INDEX('[26]PENINGKATAN SALURAN DRAINASE'!$D$4:$D$90,MATCH('KEGIATAN DBMSDA 2022 (2)'!L183,'[26]PENINGKATAN SALURAN DRAINASE'!$D$4:$D$90,0))</f>
        <v>#N/A</v>
      </c>
      <c r="N183" s="92" t="s">
        <v>469</v>
      </c>
      <c r="O183" s="92"/>
      <c r="P183" s="93" t="s">
        <v>264</v>
      </c>
      <c r="Q183" s="93"/>
      <c r="R183" s="100" t="s">
        <v>470</v>
      </c>
      <c r="S183" s="94" t="e">
        <f>#REF!&amp;" "&amp;#REF!</f>
        <v>#REF!</v>
      </c>
      <c r="T183" s="95" t="s">
        <v>66</v>
      </c>
      <c r="U183" s="87"/>
      <c r="V183" s="57">
        <f t="shared" si="111"/>
        <v>200000000</v>
      </c>
      <c r="W183" s="96" t="str">
        <f t="shared" si="106"/>
        <v>PL</v>
      </c>
      <c r="X183" s="108" t="s">
        <v>1966</v>
      </c>
      <c r="Y183" s="489" t="s">
        <v>2030</v>
      </c>
      <c r="Z183" s="489" t="s">
        <v>2013</v>
      </c>
      <c r="AA183" s="93"/>
      <c r="AB183" s="93"/>
      <c r="AC183" s="93"/>
      <c r="AD183" s="93"/>
      <c r="AE183" s="93"/>
      <c r="AF183" s="93"/>
      <c r="AG183" s="96"/>
      <c r="AH183" s="96"/>
      <c r="AI183" s="96"/>
      <c r="AJ183" s="313">
        <f t="shared" si="107"/>
        <v>0</v>
      </c>
      <c r="AK183" s="301">
        <v>0</v>
      </c>
      <c r="AL183" s="87">
        <v>200000000</v>
      </c>
      <c r="AM183" s="96" t="str">
        <f t="shared" si="108"/>
        <v>PL</v>
      </c>
      <c r="AN183" s="249" t="s">
        <v>139</v>
      </c>
      <c r="AO183" s="249">
        <v>1</v>
      </c>
      <c r="AP183" s="249"/>
      <c r="AQ183" s="245">
        <f t="shared" si="112"/>
        <v>350000</v>
      </c>
      <c r="AR183" s="250">
        <f>IF(AND(V183&gt;1,V183&lt;=200000000),'[26]Data Base PAKAI (INPUT)'!$E$24,IF(AND(V183&gt;200000000),'[26]Data Base PAKAI (INPUT)'!$M$24))</f>
        <v>4</v>
      </c>
      <c r="AS183" s="250">
        <f>IF(AND(V183&gt;1,V183&lt;=200000000),'[26]Data Base PAKAI (INPUT)'!$F$24,IF(AND(V183&gt;200000000,V183&lt;=1000000000),'[26]Data Base PAKAI (INPUT)'!$V$24,IF(AND(V183&gt;1000000000),'[26]Data Base PAKAI (INPUT)'!$Z$24)))</f>
        <v>1</v>
      </c>
      <c r="AT183" s="250">
        <f t="shared" si="113"/>
        <v>600000</v>
      </c>
      <c r="AU183" s="250">
        <f>IF(AND(V183&gt;1,V183&lt;=1000000000),'[26]Data Base PAKAI (INPUT)'!$E$25,IF(AND(V183&gt;1000000000,V183&lt;=5000000000),'[26]Data Base PAKAI (INPUT)'!$Y$25,IF(AND(V183&gt;5000000000,V183&lt;=10000000000),'[26]Data Base PAKAI (INPUT)'!$AG$25)))</f>
        <v>3</v>
      </c>
      <c r="AV183" s="250">
        <f>IF(AND(V183&gt;1,V183&lt;=100000000),'[26]Data Base PAKAI (INPUT)'!$F$25,IF(AND(V183&gt;100000000,V183&lt;=200000000),'[26]Data Base PAKAI (INPUT)'!$J$25,IF(AND(V183&gt;200000000,V183&lt;=250000000),'[26]Data Base PAKAI (INPUT)'!$N$25,IF(AND(V183&gt;250000000,V183&lt;=500000000),'[26]Data Base PAKAI (INPUT)'!$R$25,IF(AND(V183&gt;500000000,V183&lt;=1000000000),'[26]Data Base PAKAI (INPUT)'!$V$25,IF(AND(V183&gt;1000000000,V183&lt;=2500000000),'[26]Data Base PAKAI (INPUT)'!$Z$25,IF(AND(V183&gt;2500000000,V183&lt;=5000000000),'[26]Data Base PAKAI (INPUT)'!$AD$25,IF(AND(V183&gt;5000000000,V183&lt;=10000000000),'[26]Data Base PAKAI (INPUT)'!AH1099))))))))</f>
        <v>4</v>
      </c>
      <c r="AW183" s="250">
        <f t="shared" si="114"/>
        <v>1800000</v>
      </c>
      <c r="AX183" s="250">
        <f t="shared" si="115"/>
        <v>8000000</v>
      </c>
      <c r="AY183" s="99">
        <f t="shared" si="116"/>
        <v>8000000</v>
      </c>
      <c r="AZ183" s="250"/>
      <c r="BA183" s="245">
        <f t="shared" si="117"/>
        <v>181250000</v>
      </c>
      <c r="BB183" s="235"/>
      <c r="BC183" s="242"/>
      <c r="BD183" s="242"/>
      <c r="BE183" s="242"/>
      <c r="BG183" s="428">
        <f t="shared" si="109"/>
        <v>0</v>
      </c>
      <c r="BH183" s="424"/>
    </row>
    <row r="184" spans="1:60" ht="45.75" thickBot="1" x14ac:dyDescent="0.3">
      <c r="A184" s="90"/>
      <c r="B184" s="90"/>
      <c r="C184" s="90"/>
      <c r="D184" s="90"/>
      <c r="E184" s="90"/>
      <c r="F184" s="90"/>
      <c r="G184" s="90"/>
      <c r="H184" s="307"/>
      <c r="I184" s="91"/>
      <c r="J184" s="92"/>
      <c r="K184" s="110" t="s">
        <v>311</v>
      </c>
      <c r="L184" s="92" t="s">
        <v>471</v>
      </c>
      <c r="M184" s="92" t="e">
        <f>INDEX('[26]PENINGKATAN SALURAN DRAINASE'!$D$4:$D$90,MATCH('KEGIATAN DBMSDA 2022 (2)'!L184,'[26]PENINGKATAN SALURAN DRAINASE'!$D$4:$D$90,0))</f>
        <v>#N/A</v>
      </c>
      <c r="N184" s="92" t="s">
        <v>472</v>
      </c>
      <c r="O184" s="92"/>
      <c r="P184" s="93" t="s">
        <v>264</v>
      </c>
      <c r="Q184" s="93"/>
      <c r="R184" s="100" t="s">
        <v>473</v>
      </c>
      <c r="S184" s="94" t="e">
        <f>#REF!&amp;" "&amp;#REF!</f>
        <v>#REF!</v>
      </c>
      <c r="T184" s="95" t="s">
        <v>66</v>
      </c>
      <c r="U184" s="87"/>
      <c r="V184" s="57">
        <f t="shared" si="111"/>
        <v>200000000</v>
      </c>
      <c r="W184" s="96" t="str">
        <f t="shared" si="106"/>
        <v>PL</v>
      </c>
      <c r="X184" s="108" t="s">
        <v>1966</v>
      </c>
      <c r="Y184" s="489" t="s">
        <v>2030</v>
      </c>
      <c r="Z184" s="489" t="s">
        <v>2013</v>
      </c>
      <c r="AA184" s="93"/>
      <c r="AB184" s="93"/>
      <c r="AC184" s="93"/>
      <c r="AD184" s="93"/>
      <c r="AE184" s="93"/>
      <c r="AF184" s="93"/>
      <c r="AG184" s="96"/>
      <c r="AH184" s="96"/>
      <c r="AI184" s="96"/>
      <c r="AJ184" s="313">
        <f t="shared" si="107"/>
        <v>0</v>
      </c>
      <c r="AK184" s="301">
        <v>0</v>
      </c>
      <c r="AL184" s="87">
        <v>200000000</v>
      </c>
      <c r="AM184" s="96" t="str">
        <f t="shared" si="108"/>
        <v>PL</v>
      </c>
      <c r="AN184" s="249" t="s">
        <v>139</v>
      </c>
      <c r="AO184" s="249">
        <v>1</v>
      </c>
      <c r="AP184" s="249"/>
      <c r="AQ184" s="245">
        <f t="shared" si="112"/>
        <v>350000</v>
      </c>
      <c r="AR184" s="250">
        <f>IF(AND(V184&gt;1,V184&lt;=200000000),'[26]Data Base PAKAI (INPUT)'!$E$24,IF(AND(V184&gt;200000000),'[26]Data Base PAKAI (INPUT)'!$M$24))</f>
        <v>4</v>
      </c>
      <c r="AS184" s="250">
        <f>IF(AND(V184&gt;1,V184&lt;=200000000),'[26]Data Base PAKAI (INPUT)'!$F$24,IF(AND(V184&gt;200000000,V184&lt;=1000000000),'[26]Data Base PAKAI (INPUT)'!$V$24,IF(AND(V184&gt;1000000000),'[26]Data Base PAKAI (INPUT)'!$Z$24)))</f>
        <v>1</v>
      </c>
      <c r="AT184" s="250">
        <f t="shared" si="113"/>
        <v>600000</v>
      </c>
      <c r="AU184" s="250">
        <f>IF(AND(V184&gt;1,V184&lt;=1000000000),'[26]Data Base PAKAI (INPUT)'!$E$25,IF(AND(V184&gt;1000000000,V184&lt;=5000000000),'[26]Data Base PAKAI (INPUT)'!$Y$25,IF(AND(V184&gt;5000000000,V184&lt;=10000000000),'[26]Data Base PAKAI (INPUT)'!$AG$25)))</f>
        <v>3</v>
      </c>
      <c r="AV184" s="250">
        <f>IF(AND(V184&gt;1,V184&lt;=100000000),'[26]Data Base PAKAI (INPUT)'!$F$25,IF(AND(V184&gt;100000000,V184&lt;=200000000),'[26]Data Base PAKAI (INPUT)'!$J$25,IF(AND(V184&gt;200000000,V184&lt;=250000000),'[26]Data Base PAKAI (INPUT)'!$N$25,IF(AND(V184&gt;250000000,V184&lt;=500000000),'[26]Data Base PAKAI (INPUT)'!$R$25,IF(AND(V184&gt;500000000,V184&lt;=1000000000),'[26]Data Base PAKAI (INPUT)'!$V$25,IF(AND(V184&gt;1000000000,V184&lt;=2500000000),'[26]Data Base PAKAI (INPUT)'!$Z$25,IF(AND(V184&gt;2500000000,V184&lt;=5000000000),'[26]Data Base PAKAI (INPUT)'!$AD$25,IF(AND(V184&gt;5000000000,V184&lt;=10000000000),'[26]Data Base PAKAI (INPUT)'!AH1100))))))))</f>
        <v>4</v>
      </c>
      <c r="AW184" s="250">
        <f t="shared" si="114"/>
        <v>1800000</v>
      </c>
      <c r="AX184" s="250">
        <f t="shared" si="115"/>
        <v>8000000</v>
      </c>
      <c r="AY184" s="99">
        <f t="shared" si="116"/>
        <v>8000000</v>
      </c>
      <c r="AZ184" s="250"/>
      <c r="BA184" s="245">
        <f t="shared" si="117"/>
        <v>181250000</v>
      </c>
      <c r="BB184" s="235"/>
      <c r="BC184" s="242"/>
      <c r="BD184" s="242"/>
      <c r="BE184" s="242"/>
      <c r="BG184" s="428">
        <f t="shared" si="109"/>
        <v>0</v>
      </c>
      <c r="BH184" s="424"/>
    </row>
    <row r="185" spans="1:60" ht="45.75" thickBot="1" x14ac:dyDescent="0.3">
      <c r="A185" s="90"/>
      <c r="B185" s="90"/>
      <c r="C185" s="90"/>
      <c r="D185" s="90"/>
      <c r="E185" s="90"/>
      <c r="F185" s="90"/>
      <c r="G185" s="90"/>
      <c r="H185" s="307"/>
      <c r="I185" s="91"/>
      <c r="J185" s="92"/>
      <c r="K185" s="110" t="s">
        <v>311</v>
      </c>
      <c r="L185" s="92" t="s">
        <v>474</v>
      </c>
      <c r="M185" s="92" t="e">
        <f>INDEX('[26]PENINGKATAN SALURAN DRAINASE'!$D$4:$D$90,MATCH('KEGIATAN DBMSDA 2022 (2)'!L185,'[26]PENINGKATAN SALURAN DRAINASE'!$D$4:$D$90,0))</f>
        <v>#N/A</v>
      </c>
      <c r="N185" s="92" t="s">
        <v>475</v>
      </c>
      <c r="O185" s="92"/>
      <c r="P185" s="93" t="s">
        <v>264</v>
      </c>
      <c r="Q185" s="93"/>
      <c r="R185" s="100" t="s">
        <v>476</v>
      </c>
      <c r="S185" s="94" t="e">
        <f>#REF!&amp;" "&amp;#REF!</f>
        <v>#REF!</v>
      </c>
      <c r="T185" s="95" t="s">
        <v>66</v>
      </c>
      <c r="U185" s="87"/>
      <c r="V185" s="57">
        <f t="shared" si="111"/>
        <v>150000000</v>
      </c>
      <c r="W185" s="96" t="str">
        <f t="shared" si="106"/>
        <v>PL</v>
      </c>
      <c r="X185" s="108" t="s">
        <v>1966</v>
      </c>
      <c r="Y185" s="489" t="s">
        <v>2030</v>
      </c>
      <c r="Z185" s="489" t="s">
        <v>2013</v>
      </c>
      <c r="AA185" s="93"/>
      <c r="AB185" s="93"/>
      <c r="AC185" s="93"/>
      <c r="AD185" s="93"/>
      <c r="AE185" s="93"/>
      <c r="AF185" s="93"/>
      <c r="AG185" s="96"/>
      <c r="AH185" s="96"/>
      <c r="AI185" s="96"/>
      <c r="AJ185" s="313">
        <f t="shared" si="107"/>
        <v>0</v>
      </c>
      <c r="AK185" s="301">
        <v>0</v>
      </c>
      <c r="AL185" s="87">
        <v>150000000</v>
      </c>
      <c r="AM185" s="96" t="str">
        <f t="shared" si="108"/>
        <v>PL</v>
      </c>
      <c r="AN185" s="249" t="s">
        <v>139</v>
      </c>
      <c r="AO185" s="249">
        <v>1</v>
      </c>
      <c r="AP185" s="249"/>
      <c r="AQ185" s="245">
        <f t="shared" si="112"/>
        <v>350000</v>
      </c>
      <c r="AR185" s="250">
        <f>IF(AND(V185&gt;1,V185&lt;=200000000),'[26]Data Base PAKAI (INPUT)'!$E$24,IF(AND(V185&gt;200000000),'[26]Data Base PAKAI (INPUT)'!$M$24))</f>
        <v>4</v>
      </c>
      <c r="AS185" s="250">
        <f>IF(AND(V185&gt;1,V185&lt;=200000000),'[26]Data Base PAKAI (INPUT)'!$F$24,IF(AND(V185&gt;200000000,V185&lt;=1000000000),'[26]Data Base PAKAI (INPUT)'!$V$24,IF(AND(V185&gt;1000000000),'[26]Data Base PAKAI (INPUT)'!$Z$24)))</f>
        <v>1</v>
      </c>
      <c r="AT185" s="250">
        <f t="shared" si="113"/>
        <v>600000</v>
      </c>
      <c r="AU185" s="250">
        <f>IF(AND(V185&gt;1,V185&lt;=1000000000),'[26]Data Base PAKAI (INPUT)'!$E$25,IF(AND(V185&gt;1000000000,V185&lt;=5000000000),'[26]Data Base PAKAI (INPUT)'!$Y$25,IF(AND(V185&gt;5000000000,V185&lt;=10000000000),'[26]Data Base PAKAI (INPUT)'!$AG$25)))</f>
        <v>3</v>
      </c>
      <c r="AV185" s="250">
        <f>IF(AND(V185&gt;1,V185&lt;=100000000),'[26]Data Base PAKAI (INPUT)'!$F$25,IF(AND(V185&gt;100000000,V185&lt;=200000000),'[26]Data Base PAKAI (INPUT)'!$J$25,IF(AND(V185&gt;200000000,V185&lt;=250000000),'[26]Data Base PAKAI (INPUT)'!$N$25,IF(AND(V185&gt;250000000,V185&lt;=500000000),'[26]Data Base PAKAI (INPUT)'!$R$25,IF(AND(V185&gt;500000000,V185&lt;=1000000000),'[26]Data Base PAKAI (INPUT)'!$V$25,IF(AND(V185&gt;1000000000,V185&lt;=2500000000),'[26]Data Base PAKAI (INPUT)'!$Z$25,IF(AND(V185&gt;2500000000,V185&lt;=5000000000),'[26]Data Base PAKAI (INPUT)'!$AD$25,IF(AND(V185&gt;5000000000,V185&lt;=10000000000),'[26]Data Base PAKAI (INPUT)'!AH1101))))))))</f>
        <v>4</v>
      </c>
      <c r="AW185" s="250">
        <f t="shared" si="114"/>
        <v>1800000</v>
      </c>
      <c r="AX185" s="250">
        <f t="shared" si="115"/>
        <v>6000000</v>
      </c>
      <c r="AY185" s="99">
        <f t="shared" si="116"/>
        <v>6000000</v>
      </c>
      <c r="AZ185" s="250"/>
      <c r="BA185" s="245">
        <f t="shared" si="117"/>
        <v>135250000</v>
      </c>
      <c r="BB185" s="235"/>
      <c r="BC185" s="242"/>
      <c r="BD185" s="242"/>
      <c r="BE185" s="242"/>
      <c r="BG185" s="428">
        <f t="shared" si="109"/>
        <v>0</v>
      </c>
      <c r="BH185" s="424"/>
    </row>
    <row r="186" spans="1:60" ht="45.75" thickBot="1" x14ac:dyDescent="0.3">
      <c r="A186" s="90"/>
      <c r="B186" s="90"/>
      <c r="C186" s="90"/>
      <c r="D186" s="90"/>
      <c r="E186" s="90"/>
      <c r="F186" s="90"/>
      <c r="G186" s="90"/>
      <c r="H186" s="307"/>
      <c r="I186" s="91"/>
      <c r="J186" s="92"/>
      <c r="K186" s="110" t="s">
        <v>311</v>
      </c>
      <c r="L186" s="92" t="s">
        <v>477</v>
      </c>
      <c r="M186" s="92" t="e">
        <f>INDEX('[26]PENINGKATAN SALURAN DRAINASE'!$D$4:$D$90,MATCH('KEGIATAN DBMSDA 2022 (2)'!L186,'[26]PENINGKATAN SALURAN DRAINASE'!$D$4:$D$90,0))</f>
        <v>#N/A</v>
      </c>
      <c r="N186" s="92" t="s">
        <v>478</v>
      </c>
      <c r="O186" s="92"/>
      <c r="P186" s="93" t="s">
        <v>264</v>
      </c>
      <c r="Q186" s="93"/>
      <c r="R186" s="100" t="s">
        <v>479</v>
      </c>
      <c r="S186" s="94" t="e">
        <f>#REF!&amp;" "&amp;#REF!</f>
        <v>#REF!</v>
      </c>
      <c r="T186" s="95" t="s">
        <v>66</v>
      </c>
      <c r="U186" s="87"/>
      <c r="V186" s="57">
        <f t="shared" si="111"/>
        <v>160000000</v>
      </c>
      <c r="W186" s="96" t="str">
        <f t="shared" si="106"/>
        <v>PL</v>
      </c>
      <c r="X186" s="108" t="s">
        <v>1966</v>
      </c>
      <c r="Y186" s="489" t="s">
        <v>2030</v>
      </c>
      <c r="Z186" s="489" t="s">
        <v>2013</v>
      </c>
      <c r="AA186" s="93"/>
      <c r="AB186" s="93"/>
      <c r="AC186" s="93"/>
      <c r="AD186" s="93"/>
      <c r="AE186" s="93"/>
      <c r="AF186" s="93"/>
      <c r="AG186" s="96"/>
      <c r="AH186" s="96"/>
      <c r="AI186" s="96"/>
      <c r="AJ186" s="313">
        <f t="shared" si="107"/>
        <v>0</v>
      </c>
      <c r="AK186" s="301">
        <v>0</v>
      </c>
      <c r="AL186" s="87">
        <v>160000000</v>
      </c>
      <c r="AM186" s="96" t="str">
        <f t="shared" si="108"/>
        <v>PL</v>
      </c>
      <c r="AN186" s="249" t="s">
        <v>139</v>
      </c>
      <c r="AO186" s="249">
        <v>1</v>
      </c>
      <c r="AP186" s="249"/>
      <c r="AQ186" s="245">
        <f t="shared" si="112"/>
        <v>350000</v>
      </c>
      <c r="AR186" s="250">
        <f>IF(AND(V186&gt;1,V186&lt;=200000000),'[26]Data Base PAKAI (INPUT)'!$E$24,IF(AND(V186&gt;200000000),'[26]Data Base PAKAI (INPUT)'!$M$24))</f>
        <v>4</v>
      </c>
      <c r="AS186" s="250">
        <f>IF(AND(V186&gt;1,V186&lt;=200000000),'[26]Data Base PAKAI (INPUT)'!$F$24,IF(AND(V186&gt;200000000,V186&lt;=1000000000),'[26]Data Base PAKAI (INPUT)'!$V$24,IF(AND(V186&gt;1000000000),'[26]Data Base PAKAI (INPUT)'!$Z$24)))</f>
        <v>1</v>
      </c>
      <c r="AT186" s="250">
        <f t="shared" si="113"/>
        <v>600000</v>
      </c>
      <c r="AU186" s="250">
        <f>IF(AND(V186&gt;1,V186&lt;=1000000000),'[26]Data Base PAKAI (INPUT)'!$E$25,IF(AND(V186&gt;1000000000,V186&lt;=5000000000),'[26]Data Base PAKAI (INPUT)'!$Y$25,IF(AND(V186&gt;5000000000,V186&lt;=10000000000),'[26]Data Base PAKAI (INPUT)'!$AG$25)))</f>
        <v>3</v>
      </c>
      <c r="AV186" s="250">
        <f>IF(AND(V186&gt;1,V186&lt;=100000000),'[26]Data Base PAKAI (INPUT)'!$F$25,IF(AND(V186&gt;100000000,V186&lt;=200000000),'[26]Data Base PAKAI (INPUT)'!$J$25,IF(AND(V186&gt;200000000,V186&lt;=250000000),'[26]Data Base PAKAI (INPUT)'!$N$25,IF(AND(V186&gt;250000000,V186&lt;=500000000),'[26]Data Base PAKAI (INPUT)'!$R$25,IF(AND(V186&gt;500000000,V186&lt;=1000000000),'[26]Data Base PAKAI (INPUT)'!$V$25,IF(AND(V186&gt;1000000000,V186&lt;=2500000000),'[26]Data Base PAKAI (INPUT)'!$Z$25,IF(AND(V186&gt;2500000000,V186&lt;=5000000000),'[26]Data Base PAKAI (INPUT)'!$AD$25,IF(AND(V186&gt;5000000000,V186&lt;=10000000000),'[26]Data Base PAKAI (INPUT)'!AH1102))))))))</f>
        <v>4</v>
      </c>
      <c r="AW186" s="250">
        <f t="shared" si="114"/>
        <v>1800000</v>
      </c>
      <c r="AX186" s="250">
        <f t="shared" si="115"/>
        <v>6400000</v>
      </c>
      <c r="AY186" s="99">
        <f t="shared" si="116"/>
        <v>6400000</v>
      </c>
      <c r="AZ186" s="250"/>
      <c r="BA186" s="245">
        <f t="shared" si="117"/>
        <v>144450000</v>
      </c>
      <c r="BB186" s="235"/>
      <c r="BC186" s="242"/>
      <c r="BD186" s="242"/>
      <c r="BE186" s="242"/>
      <c r="BG186" s="428">
        <f t="shared" si="109"/>
        <v>0</v>
      </c>
      <c r="BH186" s="424"/>
    </row>
    <row r="187" spans="1:60" ht="72" thickBot="1" x14ac:dyDescent="0.3">
      <c r="A187" s="90"/>
      <c r="B187" s="90"/>
      <c r="C187" s="90"/>
      <c r="D187" s="90"/>
      <c r="E187" s="90"/>
      <c r="F187" s="90"/>
      <c r="G187" s="90"/>
      <c r="H187" s="307"/>
      <c r="I187" s="91"/>
      <c r="J187" s="92"/>
      <c r="K187" s="92" t="s">
        <v>311</v>
      </c>
      <c r="L187" s="92" t="s">
        <v>480</v>
      </c>
      <c r="M187" s="92" t="e">
        <f>INDEX('[26]PENINGKATAN SALURAN DRAINASE'!$D$4:$D$90,MATCH('KEGIATAN DBMSDA 2022 (2)'!L187,'[26]PENINGKATAN SALURAN DRAINASE'!$D$4:$D$90,0))</f>
        <v>#N/A</v>
      </c>
      <c r="N187" s="92" t="s">
        <v>481</v>
      </c>
      <c r="O187" s="92"/>
      <c r="P187" s="93" t="s">
        <v>264</v>
      </c>
      <c r="Q187" s="93"/>
      <c r="R187" s="100" t="s">
        <v>235</v>
      </c>
      <c r="S187" s="94" t="e">
        <f>#REF!&amp;" "&amp;#REF!</f>
        <v>#REF!</v>
      </c>
      <c r="T187" s="95" t="s">
        <v>66</v>
      </c>
      <c r="U187" s="87"/>
      <c r="V187" s="57">
        <f t="shared" si="111"/>
        <v>300000000</v>
      </c>
      <c r="W187" s="96" t="str">
        <f t="shared" si="106"/>
        <v>LELANG</v>
      </c>
      <c r="X187" s="108" t="s">
        <v>1966</v>
      </c>
      <c r="Y187" s="489" t="s">
        <v>2030</v>
      </c>
      <c r="Z187" s="489" t="s">
        <v>2013</v>
      </c>
      <c r="AA187" s="93"/>
      <c r="AB187" s="93"/>
      <c r="AC187" s="93"/>
      <c r="AD187" s="93"/>
      <c r="AE187" s="93"/>
      <c r="AF187" s="93"/>
      <c r="AG187" s="96"/>
      <c r="AH187" s="96"/>
      <c r="AI187" s="96"/>
      <c r="AJ187" s="313">
        <f t="shared" si="107"/>
        <v>0</v>
      </c>
      <c r="AK187" s="301">
        <v>0</v>
      </c>
      <c r="AL187" s="87">
        <v>300000000</v>
      </c>
      <c r="AM187" s="96" t="str">
        <f t="shared" si="108"/>
        <v>LELANG</v>
      </c>
      <c r="AN187" s="256" t="s">
        <v>139</v>
      </c>
      <c r="AO187" s="249">
        <v>1</v>
      </c>
      <c r="AP187" s="256"/>
      <c r="AQ187" s="245">
        <f t="shared" si="112"/>
        <v>750000</v>
      </c>
      <c r="AR187" s="250">
        <f>IF(AND(V187&gt;1,V187&lt;=200000000),'[26]Data Base PAKAI (INPUT)'!$E$24,IF(AND(V187&gt;200000000),'[26]Data Base PAKAI (INPUT)'!$M$24))</f>
        <v>6</v>
      </c>
      <c r="AS187" s="250">
        <f>IF(AND(V187&gt;1,V187&lt;=200000000),'[26]Data Base PAKAI (INPUT)'!$F$24,IF(AND(V187&gt;200000000,V187&lt;=1000000000),'[26]Data Base PAKAI (INPUT)'!$V$24,IF(AND(V187&gt;1000000000),'[26]Data Base PAKAI (INPUT)'!$Z$24)))</f>
        <v>2</v>
      </c>
      <c r="AT187" s="250">
        <f t="shared" si="113"/>
        <v>1800000</v>
      </c>
      <c r="AU187" s="250">
        <f>IF(AND(V187&gt;1,V187&lt;=1000000000),'[26]Data Base PAKAI (INPUT)'!$E$25,IF(AND(V187&gt;1000000000,V187&lt;=5000000000),'[26]Data Base PAKAI (INPUT)'!$Y$25,IF(AND(V187&gt;5000000000,V187&lt;=10000000000),'[26]Data Base PAKAI (INPUT)'!$AG$25)))</f>
        <v>3</v>
      </c>
      <c r="AV187" s="250">
        <f>IF(AND(V187&gt;1,V187&lt;=100000000),'[26]Data Base PAKAI (INPUT)'!$F$25,IF(AND(V187&gt;100000000,V187&lt;=200000000),'[26]Data Base PAKAI (INPUT)'!$J$25,IF(AND(V187&gt;200000000,V187&lt;=250000000),'[26]Data Base PAKAI (INPUT)'!$N$25,IF(AND(V187&gt;250000000,V187&lt;=500000000),'[26]Data Base PAKAI (INPUT)'!$R$25,IF(AND(V187&gt;500000000,V187&lt;=1000000000),'[26]Data Base PAKAI (INPUT)'!$V$25,IF(AND(V187&gt;1000000000,V187&lt;=2500000000),'[26]Data Base PAKAI (INPUT)'!$Z$25,IF(AND(V187&gt;2500000000,V187&lt;=5000000000),'[26]Data Base PAKAI (INPUT)'!$AD$25,IF(AND(V187&gt;5000000000,V187&lt;=10000000000),'[26]Data Base PAKAI (INPUT)'!AH1103))))))))</f>
        <v>6</v>
      </c>
      <c r="AW187" s="250">
        <f t="shared" si="114"/>
        <v>2700000</v>
      </c>
      <c r="AX187" s="250">
        <f t="shared" si="115"/>
        <v>12000000</v>
      </c>
      <c r="AY187" s="99">
        <f t="shared" si="116"/>
        <v>12000000</v>
      </c>
      <c r="AZ187" s="250"/>
      <c r="BA187" s="245">
        <f t="shared" si="117"/>
        <v>270750000</v>
      </c>
      <c r="BB187" s="235"/>
      <c r="BC187" s="242"/>
      <c r="BD187" s="242"/>
      <c r="BE187" s="242"/>
      <c r="BG187" s="428">
        <f t="shared" si="109"/>
        <v>0</v>
      </c>
      <c r="BH187" s="424"/>
    </row>
    <row r="188" spans="1:60" ht="45.75" thickBot="1" x14ac:dyDescent="0.3">
      <c r="A188" s="90"/>
      <c r="B188" s="90"/>
      <c r="C188" s="90"/>
      <c r="D188" s="90"/>
      <c r="E188" s="90"/>
      <c r="F188" s="90"/>
      <c r="G188" s="90"/>
      <c r="H188" s="307"/>
      <c r="I188" s="91"/>
      <c r="J188" s="92"/>
      <c r="K188" s="110" t="s">
        <v>311</v>
      </c>
      <c r="L188" s="92" t="s">
        <v>482</v>
      </c>
      <c r="M188" s="92" t="e">
        <f>INDEX('[26]PENINGKATAN SALURAN DRAINASE'!$D$4:$D$90,MATCH('KEGIATAN DBMSDA 2022 (2)'!L188,'[26]PENINGKATAN SALURAN DRAINASE'!$D$4:$D$90,0))</f>
        <v>#N/A</v>
      </c>
      <c r="N188" s="92" t="s">
        <v>483</v>
      </c>
      <c r="O188" s="92"/>
      <c r="P188" s="93" t="s">
        <v>264</v>
      </c>
      <c r="Q188" s="93"/>
      <c r="R188" s="100" t="s">
        <v>470</v>
      </c>
      <c r="S188" s="94" t="e">
        <f>#REF!&amp;" "&amp;#REF!</f>
        <v>#REF!</v>
      </c>
      <c r="T188" s="95" t="s">
        <v>66</v>
      </c>
      <c r="U188" s="87"/>
      <c r="V188" s="57">
        <f t="shared" si="111"/>
        <v>180000000</v>
      </c>
      <c r="W188" s="96" t="str">
        <f t="shared" si="106"/>
        <v>PL</v>
      </c>
      <c r="X188" s="108" t="s">
        <v>1966</v>
      </c>
      <c r="Y188" s="489" t="s">
        <v>2030</v>
      </c>
      <c r="Z188" s="489" t="s">
        <v>2013</v>
      </c>
      <c r="AA188" s="93"/>
      <c r="AB188" s="93"/>
      <c r="AC188" s="93"/>
      <c r="AD188" s="93"/>
      <c r="AE188" s="93"/>
      <c r="AF188" s="93"/>
      <c r="AG188" s="96"/>
      <c r="AH188" s="96"/>
      <c r="AI188" s="96"/>
      <c r="AJ188" s="313">
        <f t="shared" si="107"/>
        <v>0</v>
      </c>
      <c r="AK188" s="301">
        <v>0</v>
      </c>
      <c r="AL188" s="87">
        <v>180000000</v>
      </c>
      <c r="AM188" s="96" t="str">
        <f t="shared" si="108"/>
        <v>PL</v>
      </c>
      <c r="AN188" s="249" t="s">
        <v>139</v>
      </c>
      <c r="AO188" s="249">
        <v>1</v>
      </c>
      <c r="AP188" s="249"/>
      <c r="AQ188" s="245">
        <f t="shared" si="112"/>
        <v>350000</v>
      </c>
      <c r="AR188" s="250">
        <f>IF(AND(V188&gt;1,V188&lt;=200000000),'[26]Data Base PAKAI (INPUT)'!$E$24,IF(AND(V188&gt;200000000),'[26]Data Base PAKAI (INPUT)'!$M$24))</f>
        <v>4</v>
      </c>
      <c r="AS188" s="250">
        <f>IF(AND(V188&gt;1,V188&lt;=200000000),'[26]Data Base PAKAI (INPUT)'!$F$24,IF(AND(V188&gt;200000000,V188&lt;=1000000000),'[26]Data Base PAKAI (INPUT)'!$V$24,IF(AND(V188&gt;1000000000),'[26]Data Base PAKAI (INPUT)'!$Z$24)))</f>
        <v>1</v>
      </c>
      <c r="AT188" s="250">
        <f t="shared" si="113"/>
        <v>600000</v>
      </c>
      <c r="AU188" s="250">
        <f>IF(AND(V188&gt;1,V188&lt;=1000000000),'[26]Data Base PAKAI (INPUT)'!$E$25,IF(AND(V188&gt;1000000000,V188&lt;=5000000000),'[26]Data Base PAKAI (INPUT)'!$Y$25,IF(AND(V188&gt;5000000000,V188&lt;=10000000000),'[26]Data Base PAKAI (INPUT)'!$AG$25)))</f>
        <v>3</v>
      </c>
      <c r="AV188" s="250">
        <f>IF(AND(V188&gt;1,V188&lt;=100000000),'[26]Data Base PAKAI (INPUT)'!$F$25,IF(AND(V188&gt;100000000,V188&lt;=200000000),'[26]Data Base PAKAI (INPUT)'!$J$25,IF(AND(V188&gt;200000000,V188&lt;=250000000),'[26]Data Base PAKAI (INPUT)'!$N$25,IF(AND(V188&gt;250000000,V188&lt;=500000000),'[26]Data Base PAKAI (INPUT)'!$R$25,IF(AND(V188&gt;500000000,V188&lt;=1000000000),'[26]Data Base PAKAI (INPUT)'!$V$25,IF(AND(V188&gt;1000000000,V188&lt;=2500000000),'[26]Data Base PAKAI (INPUT)'!$Z$25,IF(AND(V188&gt;2500000000,V188&lt;=5000000000),'[26]Data Base PAKAI (INPUT)'!$AD$25,IF(AND(V188&gt;5000000000,V188&lt;=10000000000),'[26]Data Base PAKAI (INPUT)'!AH1104))))))))</f>
        <v>4</v>
      </c>
      <c r="AW188" s="250">
        <f t="shared" si="114"/>
        <v>1800000</v>
      </c>
      <c r="AX188" s="250">
        <f t="shared" si="115"/>
        <v>7200000</v>
      </c>
      <c r="AY188" s="99">
        <f t="shared" si="116"/>
        <v>7200000</v>
      </c>
      <c r="AZ188" s="250"/>
      <c r="BA188" s="245">
        <f t="shared" si="117"/>
        <v>162850000</v>
      </c>
      <c r="BB188" s="235"/>
      <c r="BC188" s="242"/>
      <c r="BD188" s="242"/>
      <c r="BE188" s="242"/>
      <c r="BG188" s="428">
        <f t="shared" si="109"/>
        <v>0</v>
      </c>
      <c r="BH188" s="424"/>
    </row>
    <row r="189" spans="1:60" ht="45.75" thickBot="1" x14ac:dyDescent="0.3">
      <c r="A189" s="90"/>
      <c r="B189" s="90"/>
      <c r="C189" s="90"/>
      <c r="D189" s="90"/>
      <c r="E189" s="90"/>
      <c r="F189" s="90"/>
      <c r="G189" s="90"/>
      <c r="H189" s="307"/>
      <c r="I189" s="91"/>
      <c r="J189" s="92"/>
      <c r="K189" s="110" t="s">
        <v>311</v>
      </c>
      <c r="L189" s="92" t="s">
        <v>485</v>
      </c>
      <c r="M189" s="92" t="e">
        <f>INDEX('[26]PENINGKATAN SALURAN DRAINASE'!$D$4:$D$90,MATCH('KEGIATAN DBMSDA 2022 (2)'!L189,'[26]PENINGKATAN SALURAN DRAINASE'!$D$4:$D$90,0))</f>
        <v>#N/A</v>
      </c>
      <c r="N189" s="92" t="s">
        <v>486</v>
      </c>
      <c r="O189" s="92"/>
      <c r="P189" s="93" t="s">
        <v>264</v>
      </c>
      <c r="Q189" s="93"/>
      <c r="R189" s="100" t="s">
        <v>487</v>
      </c>
      <c r="S189" s="94" t="e">
        <f>#REF!&amp;" "&amp;#REF!</f>
        <v>#REF!</v>
      </c>
      <c r="T189" s="95" t="s">
        <v>66</v>
      </c>
      <c r="U189" s="87"/>
      <c r="V189" s="57">
        <f t="shared" si="111"/>
        <v>200000000</v>
      </c>
      <c r="W189" s="96" t="str">
        <f t="shared" si="106"/>
        <v>PL</v>
      </c>
      <c r="X189" s="108" t="s">
        <v>1966</v>
      </c>
      <c r="Y189" s="489" t="s">
        <v>2030</v>
      </c>
      <c r="Z189" s="489" t="s">
        <v>2013</v>
      </c>
      <c r="AA189" s="93"/>
      <c r="AB189" s="93"/>
      <c r="AC189" s="93"/>
      <c r="AD189" s="93"/>
      <c r="AE189" s="93"/>
      <c r="AF189" s="93"/>
      <c r="AG189" s="96"/>
      <c r="AH189" s="96"/>
      <c r="AI189" s="96"/>
      <c r="AJ189" s="313">
        <f t="shared" si="107"/>
        <v>0</v>
      </c>
      <c r="AK189" s="301">
        <v>0</v>
      </c>
      <c r="AL189" s="87">
        <v>200000000</v>
      </c>
      <c r="AM189" s="96" t="str">
        <f t="shared" si="108"/>
        <v>PL</v>
      </c>
      <c r="AN189" s="249" t="s">
        <v>139</v>
      </c>
      <c r="AO189" s="249">
        <v>1</v>
      </c>
      <c r="AP189" s="249"/>
      <c r="AQ189" s="245">
        <f t="shared" si="112"/>
        <v>350000</v>
      </c>
      <c r="AR189" s="250">
        <f>IF(AND(V189&gt;1,V189&lt;=200000000),'[26]Data Base PAKAI (INPUT)'!$E$24,IF(AND(V189&gt;200000000),'[26]Data Base PAKAI (INPUT)'!$M$24))</f>
        <v>4</v>
      </c>
      <c r="AS189" s="250">
        <f>IF(AND(V189&gt;1,V189&lt;=200000000),'[26]Data Base PAKAI (INPUT)'!$F$24,IF(AND(V189&gt;200000000,V189&lt;=1000000000),'[26]Data Base PAKAI (INPUT)'!$V$24,IF(AND(V189&gt;1000000000),'[26]Data Base PAKAI (INPUT)'!$Z$24)))</f>
        <v>1</v>
      </c>
      <c r="AT189" s="250">
        <f t="shared" si="113"/>
        <v>600000</v>
      </c>
      <c r="AU189" s="250">
        <f>IF(AND(V189&gt;1,V189&lt;=1000000000),'[26]Data Base PAKAI (INPUT)'!$E$25,IF(AND(V189&gt;1000000000,V189&lt;=5000000000),'[26]Data Base PAKAI (INPUT)'!$Y$25,IF(AND(V189&gt;5000000000,V189&lt;=10000000000),'[26]Data Base PAKAI (INPUT)'!$AG$25)))</f>
        <v>3</v>
      </c>
      <c r="AV189" s="250">
        <f>IF(AND(V189&gt;1,V189&lt;=100000000),'[26]Data Base PAKAI (INPUT)'!$F$25,IF(AND(V189&gt;100000000,V189&lt;=200000000),'[26]Data Base PAKAI (INPUT)'!$J$25,IF(AND(V189&gt;200000000,V189&lt;=250000000),'[26]Data Base PAKAI (INPUT)'!$N$25,IF(AND(V189&gt;250000000,V189&lt;=500000000),'[26]Data Base PAKAI (INPUT)'!$R$25,IF(AND(V189&gt;500000000,V189&lt;=1000000000),'[26]Data Base PAKAI (INPUT)'!$V$25,IF(AND(V189&gt;1000000000,V189&lt;=2500000000),'[26]Data Base PAKAI (INPUT)'!$Z$25,IF(AND(V189&gt;2500000000,V189&lt;=5000000000),'[26]Data Base PAKAI (INPUT)'!$AD$25,IF(AND(V189&gt;5000000000,V189&lt;=10000000000),'[26]Data Base PAKAI (INPUT)'!AH1105))))))))</f>
        <v>4</v>
      </c>
      <c r="AW189" s="250">
        <f t="shared" si="114"/>
        <v>1800000</v>
      </c>
      <c r="AX189" s="250">
        <f t="shared" si="115"/>
        <v>8000000</v>
      </c>
      <c r="AY189" s="99">
        <f t="shared" si="116"/>
        <v>8000000</v>
      </c>
      <c r="AZ189" s="250"/>
      <c r="BA189" s="245">
        <f t="shared" si="117"/>
        <v>181250000</v>
      </c>
      <c r="BB189" s="235"/>
      <c r="BC189" s="242"/>
      <c r="BD189" s="242"/>
      <c r="BE189" s="242"/>
      <c r="BG189" s="428">
        <f t="shared" si="109"/>
        <v>0</v>
      </c>
      <c r="BH189" s="424"/>
    </row>
    <row r="190" spans="1:60" ht="45.75" thickBot="1" x14ac:dyDescent="0.3">
      <c r="A190" s="90"/>
      <c r="B190" s="90"/>
      <c r="C190" s="90"/>
      <c r="D190" s="90"/>
      <c r="E190" s="90"/>
      <c r="F190" s="90"/>
      <c r="G190" s="90"/>
      <c r="H190" s="307"/>
      <c r="I190" s="91"/>
      <c r="J190" s="92"/>
      <c r="K190" s="110" t="s">
        <v>311</v>
      </c>
      <c r="L190" s="92" t="s">
        <v>488</v>
      </c>
      <c r="M190" s="92" t="e">
        <f>INDEX('[26]PENINGKATAN SALURAN DRAINASE'!$D$4:$D$90,MATCH('KEGIATAN DBMSDA 2022 (2)'!L190,'[26]PENINGKATAN SALURAN DRAINASE'!$D$4:$D$90,0))</f>
        <v>#N/A</v>
      </c>
      <c r="N190" s="92" t="s">
        <v>489</v>
      </c>
      <c r="O190" s="92"/>
      <c r="P190" s="93" t="s">
        <v>264</v>
      </c>
      <c r="Q190" s="93"/>
      <c r="R190" s="100" t="s">
        <v>487</v>
      </c>
      <c r="S190" s="94" t="e">
        <f>#REF!&amp;" "&amp;#REF!</f>
        <v>#REF!</v>
      </c>
      <c r="T190" s="95" t="s">
        <v>66</v>
      </c>
      <c r="U190" s="87"/>
      <c r="V190" s="57">
        <f t="shared" si="111"/>
        <v>200000000</v>
      </c>
      <c r="W190" s="96" t="str">
        <f t="shared" si="106"/>
        <v>PL</v>
      </c>
      <c r="X190" s="108" t="s">
        <v>1966</v>
      </c>
      <c r="Y190" s="489" t="s">
        <v>2030</v>
      </c>
      <c r="Z190" s="489" t="s">
        <v>2013</v>
      </c>
      <c r="AA190" s="93"/>
      <c r="AB190" s="93"/>
      <c r="AC190" s="93"/>
      <c r="AD190" s="93"/>
      <c r="AE190" s="93"/>
      <c r="AF190" s="93"/>
      <c r="AG190" s="96"/>
      <c r="AH190" s="96"/>
      <c r="AI190" s="96"/>
      <c r="AJ190" s="313">
        <f t="shared" si="107"/>
        <v>0</v>
      </c>
      <c r="AK190" s="301">
        <v>0</v>
      </c>
      <c r="AL190" s="87">
        <v>200000000</v>
      </c>
      <c r="AM190" s="96" t="str">
        <f t="shared" si="108"/>
        <v>PL</v>
      </c>
      <c r="AN190" s="249" t="s">
        <v>139</v>
      </c>
      <c r="AO190" s="249">
        <v>1</v>
      </c>
      <c r="AP190" s="249"/>
      <c r="AQ190" s="245">
        <f t="shared" si="112"/>
        <v>350000</v>
      </c>
      <c r="AR190" s="250">
        <f>IF(AND(V190&gt;1,V190&lt;=200000000),'[26]Data Base PAKAI (INPUT)'!$E$24,IF(AND(V190&gt;200000000),'[26]Data Base PAKAI (INPUT)'!$M$24))</f>
        <v>4</v>
      </c>
      <c r="AS190" s="250">
        <f>IF(AND(V190&gt;1,V190&lt;=200000000),'[26]Data Base PAKAI (INPUT)'!$F$24,IF(AND(V190&gt;200000000,V190&lt;=1000000000),'[26]Data Base PAKAI (INPUT)'!$V$24,IF(AND(V190&gt;1000000000),'[26]Data Base PAKAI (INPUT)'!$Z$24)))</f>
        <v>1</v>
      </c>
      <c r="AT190" s="250">
        <f t="shared" si="113"/>
        <v>600000</v>
      </c>
      <c r="AU190" s="250">
        <f>IF(AND(V190&gt;1,V190&lt;=1000000000),'[26]Data Base PAKAI (INPUT)'!$E$25,IF(AND(V190&gt;1000000000,V190&lt;=5000000000),'[26]Data Base PAKAI (INPUT)'!$Y$25,IF(AND(V190&gt;5000000000,V190&lt;=10000000000),'[26]Data Base PAKAI (INPUT)'!$AG$25)))</f>
        <v>3</v>
      </c>
      <c r="AV190" s="250">
        <f>IF(AND(V190&gt;1,V190&lt;=100000000),'[26]Data Base PAKAI (INPUT)'!$F$25,IF(AND(V190&gt;100000000,V190&lt;=200000000),'[26]Data Base PAKAI (INPUT)'!$J$25,IF(AND(V190&gt;200000000,V190&lt;=250000000),'[26]Data Base PAKAI (INPUT)'!$N$25,IF(AND(V190&gt;250000000,V190&lt;=500000000),'[26]Data Base PAKAI (INPUT)'!$R$25,IF(AND(V190&gt;500000000,V190&lt;=1000000000),'[26]Data Base PAKAI (INPUT)'!$V$25,IF(AND(V190&gt;1000000000,V190&lt;=2500000000),'[26]Data Base PAKAI (INPUT)'!$Z$25,IF(AND(V190&gt;2500000000,V190&lt;=5000000000),'[26]Data Base PAKAI (INPUT)'!$AD$25,IF(AND(V190&gt;5000000000,V190&lt;=10000000000),'[26]Data Base PAKAI (INPUT)'!AH1106))))))))</f>
        <v>4</v>
      </c>
      <c r="AW190" s="250">
        <f t="shared" si="114"/>
        <v>1800000</v>
      </c>
      <c r="AX190" s="250">
        <f t="shared" si="115"/>
        <v>8000000</v>
      </c>
      <c r="AY190" s="99">
        <f t="shared" si="116"/>
        <v>8000000</v>
      </c>
      <c r="AZ190" s="250"/>
      <c r="BA190" s="245">
        <f t="shared" si="117"/>
        <v>181250000</v>
      </c>
      <c r="BB190" s="235"/>
      <c r="BC190" s="242"/>
      <c r="BD190" s="242"/>
      <c r="BE190" s="242"/>
      <c r="BG190" s="428">
        <f t="shared" si="109"/>
        <v>0</v>
      </c>
      <c r="BH190" s="424"/>
    </row>
    <row r="191" spans="1:60" ht="45.75" thickBot="1" x14ac:dyDescent="0.3">
      <c r="A191" s="90"/>
      <c r="B191" s="90"/>
      <c r="C191" s="90"/>
      <c r="D191" s="90"/>
      <c r="E191" s="90"/>
      <c r="F191" s="90"/>
      <c r="G191" s="90"/>
      <c r="H191" s="307"/>
      <c r="I191" s="91"/>
      <c r="J191" s="92"/>
      <c r="K191" s="110" t="s">
        <v>311</v>
      </c>
      <c r="L191" s="92" t="s">
        <v>490</v>
      </c>
      <c r="M191" s="92" t="e">
        <f>INDEX('[26]PENINGKATAN SALURAN DRAINASE'!$D$4:$D$90,MATCH('KEGIATAN DBMSDA 2022 (2)'!L191,'[26]PENINGKATAN SALURAN DRAINASE'!$D$4:$D$90,0))</f>
        <v>#N/A</v>
      </c>
      <c r="N191" s="92" t="s">
        <v>491</v>
      </c>
      <c r="O191" s="92"/>
      <c r="P191" s="93" t="s">
        <v>264</v>
      </c>
      <c r="Q191" s="93"/>
      <c r="R191" s="100" t="s">
        <v>487</v>
      </c>
      <c r="S191" s="94" t="e">
        <f>#REF!&amp;" "&amp;#REF!</f>
        <v>#REF!</v>
      </c>
      <c r="T191" s="95" t="s">
        <v>66</v>
      </c>
      <c r="U191" s="87"/>
      <c r="V191" s="57">
        <f t="shared" si="111"/>
        <v>200000000</v>
      </c>
      <c r="W191" s="96" t="str">
        <f t="shared" si="106"/>
        <v>PL</v>
      </c>
      <c r="X191" s="108" t="s">
        <v>1966</v>
      </c>
      <c r="Y191" s="489" t="s">
        <v>2030</v>
      </c>
      <c r="Z191" s="489" t="s">
        <v>2013</v>
      </c>
      <c r="AA191" s="93"/>
      <c r="AB191" s="93"/>
      <c r="AC191" s="93"/>
      <c r="AD191" s="93"/>
      <c r="AE191" s="93"/>
      <c r="AF191" s="93"/>
      <c r="AG191" s="96"/>
      <c r="AH191" s="96"/>
      <c r="AI191" s="96"/>
      <c r="AJ191" s="313">
        <f t="shared" si="107"/>
        <v>0</v>
      </c>
      <c r="AK191" s="301">
        <v>0</v>
      </c>
      <c r="AL191" s="87">
        <v>200000000</v>
      </c>
      <c r="AM191" s="96" t="str">
        <f t="shared" si="108"/>
        <v>PL</v>
      </c>
      <c r="AN191" s="249" t="s">
        <v>139</v>
      </c>
      <c r="AO191" s="249">
        <v>1</v>
      </c>
      <c r="AP191" s="249"/>
      <c r="AQ191" s="245">
        <f t="shared" si="112"/>
        <v>350000</v>
      </c>
      <c r="AR191" s="250">
        <f>IF(AND(V191&gt;1,V191&lt;=200000000),'[26]Data Base PAKAI (INPUT)'!$E$24,IF(AND(V191&gt;200000000),'[26]Data Base PAKAI (INPUT)'!$M$24))</f>
        <v>4</v>
      </c>
      <c r="AS191" s="250">
        <f>IF(AND(V191&gt;1,V191&lt;=200000000),'[26]Data Base PAKAI (INPUT)'!$F$24,IF(AND(V191&gt;200000000,V191&lt;=1000000000),'[26]Data Base PAKAI (INPUT)'!$V$24,IF(AND(V191&gt;1000000000),'[26]Data Base PAKAI (INPUT)'!$Z$24)))</f>
        <v>1</v>
      </c>
      <c r="AT191" s="250">
        <f t="shared" si="113"/>
        <v>600000</v>
      </c>
      <c r="AU191" s="250">
        <f>IF(AND(V191&gt;1,V191&lt;=1000000000),'[26]Data Base PAKAI (INPUT)'!$E$25,IF(AND(V191&gt;1000000000,V191&lt;=5000000000),'[26]Data Base PAKAI (INPUT)'!$Y$25,IF(AND(V191&gt;5000000000,V191&lt;=10000000000),'[26]Data Base PAKAI (INPUT)'!$AG$25)))</f>
        <v>3</v>
      </c>
      <c r="AV191" s="250">
        <f>IF(AND(V191&gt;1,V191&lt;=100000000),'[26]Data Base PAKAI (INPUT)'!$F$25,IF(AND(V191&gt;100000000,V191&lt;=200000000),'[26]Data Base PAKAI (INPUT)'!$J$25,IF(AND(V191&gt;200000000,V191&lt;=250000000),'[26]Data Base PAKAI (INPUT)'!$N$25,IF(AND(V191&gt;250000000,V191&lt;=500000000),'[26]Data Base PAKAI (INPUT)'!$R$25,IF(AND(V191&gt;500000000,V191&lt;=1000000000),'[26]Data Base PAKAI (INPUT)'!$V$25,IF(AND(V191&gt;1000000000,V191&lt;=2500000000),'[26]Data Base PAKAI (INPUT)'!$Z$25,IF(AND(V191&gt;2500000000,V191&lt;=5000000000),'[26]Data Base PAKAI (INPUT)'!$AD$25,IF(AND(V191&gt;5000000000,V191&lt;=10000000000),'[26]Data Base PAKAI (INPUT)'!AH1107))))))))</f>
        <v>4</v>
      </c>
      <c r="AW191" s="250">
        <f t="shared" si="114"/>
        <v>1800000</v>
      </c>
      <c r="AX191" s="250">
        <f t="shared" si="115"/>
        <v>8000000</v>
      </c>
      <c r="AY191" s="99">
        <f t="shared" si="116"/>
        <v>8000000</v>
      </c>
      <c r="AZ191" s="250"/>
      <c r="BA191" s="245">
        <f t="shared" si="117"/>
        <v>181250000</v>
      </c>
      <c r="BB191" s="235"/>
      <c r="BC191" s="242"/>
      <c r="BD191" s="242"/>
      <c r="BE191" s="242"/>
      <c r="BG191" s="428">
        <f t="shared" si="109"/>
        <v>0</v>
      </c>
      <c r="BH191" s="424"/>
    </row>
    <row r="192" spans="1:60" ht="45.75" thickBot="1" x14ac:dyDescent="0.3">
      <c r="A192" s="90"/>
      <c r="B192" s="90"/>
      <c r="C192" s="90"/>
      <c r="D192" s="90"/>
      <c r="E192" s="90"/>
      <c r="F192" s="90"/>
      <c r="G192" s="90"/>
      <c r="H192" s="307"/>
      <c r="I192" s="91"/>
      <c r="J192" s="92"/>
      <c r="K192" s="110" t="s">
        <v>311</v>
      </c>
      <c r="L192" s="92" t="s">
        <v>492</v>
      </c>
      <c r="M192" s="92" t="e">
        <f>INDEX('[26]PENINGKATAN SALURAN DRAINASE'!$D$4:$D$90,MATCH('KEGIATAN DBMSDA 2022 (2)'!L192,'[26]PENINGKATAN SALURAN DRAINASE'!$D$4:$D$90,0))</f>
        <v>#N/A</v>
      </c>
      <c r="N192" s="92" t="s">
        <v>493</v>
      </c>
      <c r="O192" s="92"/>
      <c r="P192" s="93" t="s">
        <v>735</v>
      </c>
      <c r="Q192" s="93"/>
      <c r="R192" s="100" t="s">
        <v>229</v>
      </c>
      <c r="S192" s="94" t="e">
        <f>#REF!&amp;" "&amp;#REF!</f>
        <v>#REF!</v>
      </c>
      <c r="T192" s="95" t="s">
        <v>66</v>
      </c>
      <c r="U192" s="87"/>
      <c r="V192" s="57">
        <f t="shared" si="111"/>
        <v>200000000</v>
      </c>
      <c r="W192" s="96" t="str">
        <f t="shared" si="106"/>
        <v>PL</v>
      </c>
      <c r="X192" s="108" t="s">
        <v>1966</v>
      </c>
      <c r="Y192" s="489" t="s">
        <v>2030</v>
      </c>
      <c r="Z192" s="489" t="s">
        <v>2010</v>
      </c>
      <c r="AA192" s="93"/>
      <c r="AB192" s="93"/>
      <c r="AC192" s="93"/>
      <c r="AD192" s="93"/>
      <c r="AE192" s="93"/>
      <c r="AF192" s="93"/>
      <c r="AG192" s="96"/>
      <c r="AH192" s="96"/>
      <c r="AI192" s="96"/>
      <c r="AJ192" s="313">
        <f t="shared" si="107"/>
        <v>0</v>
      </c>
      <c r="AK192" s="301">
        <v>0</v>
      </c>
      <c r="AL192" s="87">
        <v>200000000</v>
      </c>
      <c r="AM192" s="96" t="str">
        <f t="shared" si="108"/>
        <v>PL</v>
      </c>
      <c r="AN192" s="249" t="s">
        <v>139</v>
      </c>
      <c r="AO192" s="249">
        <v>1</v>
      </c>
      <c r="AP192" s="249"/>
      <c r="AQ192" s="245">
        <f t="shared" si="112"/>
        <v>350000</v>
      </c>
      <c r="AR192" s="250">
        <f>IF(AND(V192&gt;1,V192&lt;=200000000),'[26]Data Base PAKAI (INPUT)'!$E$24,IF(AND(V192&gt;200000000),'[26]Data Base PAKAI (INPUT)'!$M$24))</f>
        <v>4</v>
      </c>
      <c r="AS192" s="250">
        <f>IF(AND(V192&gt;1,V192&lt;=200000000),'[26]Data Base PAKAI (INPUT)'!$F$24,IF(AND(V192&gt;200000000,V192&lt;=1000000000),'[26]Data Base PAKAI (INPUT)'!$V$24,IF(AND(V192&gt;1000000000),'[26]Data Base PAKAI (INPUT)'!$Z$24)))</f>
        <v>1</v>
      </c>
      <c r="AT192" s="250">
        <f t="shared" si="113"/>
        <v>600000</v>
      </c>
      <c r="AU192" s="250">
        <f>IF(AND(V192&gt;1,V192&lt;=1000000000),'[26]Data Base PAKAI (INPUT)'!$E$25,IF(AND(V192&gt;1000000000,V192&lt;=5000000000),'[26]Data Base PAKAI (INPUT)'!$Y$25,IF(AND(V192&gt;5000000000,V192&lt;=10000000000),'[26]Data Base PAKAI (INPUT)'!$AG$25)))</f>
        <v>3</v>
      </c>
      <c r="AV192" s="250">
        <f>IF(AND(V192&gt;1,V192&lt;=100000000),'[26]Data Base PAKAI (INPUT)'!$F$25,IF(AND(V192&gt;100000000,V192&lt;=200000000),'[26]Data Base PAKAI (INPUT)'!$J$25,IF(AND(V192&gt;200000000,V192&lt;=250000000),'[26]Data Base PAKAI (INPUT)'!$N$25,IF(AND(V192&gt;250000000,V192&lt;=500000000),'[26]Data Base PAKAI (INPUT)'!$R$25,IF(AND(V192&gt;500000000,V192&lt;=1000000000),'[26]Data Base PAKAI (INPUT)'!$V$25,IF(AND(V192&gt;1000000000,V192&lt;=2500000000),'[26]Data Base PAKAI (INPUT)'!$Z$25,IF(AND(V192&gt;2500000000,V192&lt;=5000000000),'[26]Data Base PAKAI (INPUT)'!$AD$25,IF(AND(V192&gt;5000000000,V192&lt;=10000000000),'[26]Data Base PAKAI (INPUT)'!AH1108))))))))</f>
        <v>4</v>
      </c>
      <c r="AW192" s="250">
        <f t="shared" si="114"/>
        <v>1800000</v>
      </c>
      <c r="AX192" s="250">
        <f t="shared" si="115"/>
        <v>8000000</v>
      </c>
      <c r="AY192" s="99">
        <f t="shared" si="116"/>
        <v>8000000</v>
      </c>
      <c r="AZ192" s="250"/>
      <c r="BA192" s="245">
        <f t="shared" si="117"/>
        <v>181250000</v>
      </c>
      <c r="BB192" s="235"/>
      <c r="BC192" s="242"/>
      <c r="BD192" s="242"/>
      <c r="BE192" s="242"/>
      <c r="BG192" s="428">
        <f t="shared" si="109"/>
        <v>0</v>
      </c>
      <c r="BH192" s="424"/>
    </row>
    <row r="193" spans="1:60" ht="45.75" thickBot="1" x14ac:dyDescent="0.3">
      <c r="A193" s="90"/>
      <c r="B193" s="90"/>
      <c r="C193" s="90"/>
      <c r="D193" s="90"/>
      <c r="E193" s="90"/>
      <c r="F193" s="90"/>
      <c r="G193" s="90"/>
      <c r="H193" s="307"/>
      <c r="I193" s="91"/>
      <c r="J193" s="92"/>
      <c r="K193" s="110" t="s">
        <v>311</v>
      </c>
      <c r="L193" s="92" t="s">
        <v>494</v>
      </c>
      <c r="M193" s="92" t="e">
        <f>INDEX('[26]PENINGKATAN SALURAN DRAINASE'!$D$4:$D$90,MATCH('KEGIATAN DBMSDA 2022 (2)'!L193,'[26]PENINGKATAN SALURAN DRAINASE'!$D$4:$D$90,0))</f>
        <v>#N/A</v>
      </c>
      <c r="N193" s="92" t="s">
        <v>495</v>
      </c>
      <c r="O193" s="92"/>
      <c r="P193" s="93" t="s">
        <v>127</v>
      </c>
      <c r="Q193" s="93"/>
      <c r="R193" s="100" t="s">
        <v>249</v>
      </c>
      <c r="S193" s="94" t="e">
        <f>#REF!&amp;" "&amp;#REF!</f>
        <v>#REF!</v>
      </c>
      <c r="T193" s="95" t="s">
        <v>66</v>
      </c>
      <c r="U193" s="87"/>
      <c r="V193" s="57">
        <f t="shared" si="111"/>
        <v>200000000</v>
      </c>
      <c r="W193" s="96" t="str">
        <f t="shared" si="106"/>
        <v>PL</v>
      </c>
      <c r="X193" s="108" t="s">
        <v>1966</v>
      </c>
      <c r="Y193" s="489" t="s">
        <v>2030</v>
      </c>
      <c r="Z193" s="489" t="s">
        <v>2007</v>
      </c>
      <c r="AA193" s="93"/>
      <c r="AB193" s="93"/>
      <c r="AC193" s="93"/>
      <c r="AD193" s="93"/>
      <c r="AE193" s="93"/>
      <c r="AF193" s="93"/>
      <c r="AG193" s="96"/>
      <c r="AH193" s="96"/>
      <c r="AI193" s="96"/>
      <c r="AJ193" s="313">
        <f t="shared" si="107"/>
        <v>0</v>
      </c>
      <c r="AK193" s="301">
        <v>0</v>
      </c>
      <c r="AL193" s="87">
        <v>200000000</v>
      </c>
      <c r="AM193" s="96" t="str">
        <f t="shared" si="108"/>
        <v>PL</v>
      </c>
      <c r="AN193" s="249" t="s">
        <v>139</v>
      </c>
      <c r="AO193" s="249">
        <v>1</v>
      </c>
      <c r="AP193" s="249"/>
      <c r="AQ193" s="245">
        <f t="shared" si="112"/>
        <v>350000</v>
      </c>
      <c r="AR193" s="250">
        <f>IF(AND(V193&gt;1,V193&lt;=200000000),'[26]Data Base PAKAI (INPUT)'!$E$24,IF(AND(V193&gt;200000000),'[26]Data Base PAKAI (INPUT)'!$M$24))</f>
        <v>4</v>
      </c>
      <c r="AS193" s="250">
        <f>IF(AND(V193&gt;1,V193&lt;=200000000),'[26]Data Base PAKAI (INPUT)'!$F$24,IF(AND(V193&gt;200000000,V193&lt;=1000000000),'[26]Data Base PAKAI (INPUT)'!$V$24,IF(AND(V193&gt;1000000000),'[26]Data Base PAKAI (INPUT)'!$Z$24)))</f>
        <v>1</v>
      </c>
      <c r="AT193" s="250">
        <f t="shared" si="113"/>
        <v>600000</v>
      </c>
      <c r="AU193" s="250">
        <f>IF(AND(V193&gt;1,V193&lt;=1000000000),'[26]Data Base PAKAI (INPUT)'!$E$25,IF(AND(V193&gt;1000000000,V193&lt;=5000000000),'[26]Data Base PAKAI (INPUT)'!$Y$25,IF(AND(V193&gt;5000000000,V193&lt;=10000000000),'[26]Data Base PAKAI (INPUT)'!$AG$25)))</f>
        <v>3</v>
      </c>
      <c r="AV193" s="250">
        <f>IF(AND(V193&gt;1,V193&lt;=100000000),'[26]Data Base PAKAI (INPUT)'!$F$25,IF(AND(V193&gt;100000000,V193&lt;=200000000),'[26]Data Base PAKAI (INPUT)'!$J$25,IF(AND(V193&gt;200000000,V193&lt;=250000000),'[26]Data Base PAKAI (INPUT)'!$N$25,IF(AND(V193&gt;250000000,V193&lt;=500000000),'[26]Data Base PAKAI (INPUT)'!$R$25,IF(AND(V193&gt;500000000,V193&lt;=1000000000),'[26]Data Base PAKAI (INPUT)'!$V$25,IF(AND(V193&gt;1000000000,V193&lt;=2500000000),'[26]Data Base PAKAI (INPUT)'!$Z$25,IF(AND(V193&gt;2500000000,V193&lt;=5000000000),'[26]Data Base PAKAI (INPUT)'!$AD$25,IF(AND(V193&gt;5000000000,V193&lt;=10000000000),'[26]Data Base PAKAI (INPUT)'!AH1109))))))))</f>
        <v>4</v>
      </c>
      <c r="AW193" s="250">
        <f t="shared" si="114"/>
        <v>1800000</v>
      </c>
      <c r="AX193" s="250">
        <f t="shared" si="115"/>
        <v>8000000</v>
      </c>
      <c r="AY193" s="99">
        <f t="shared" si="116"/>
        <v>8000000</v>
      </c>
      <c r="AZ193" s="250"/>
      <c r="BA193" s="245">
        <f t="shared" si="117"/>
        <v>181250000</v>
      </c>
      <c r="BB193" s="235"/>
      <c r="BC193" s="242"/>
      <c r="BD193" s="242"/>
      <c r="BE193" s="242"/>
      <c r="BG193" s="428">
        <f t="shared" si="109"/>
        <v>0</v>
      </c>
      <c r="BH193" s="424"/>
    </row>
    <row r="194" spans="1:60" ht="45.75" thickBot="1" x14ac:dyDescent="0.3">
      <c r="A194" s="90"/>
      <c r="B194" s="90"/>
      <c r="C194" s="90"/>
      <c r="D194" s="90"/>
      <c r="E194" s="90"/>
      <c r="F194" s="90"/>
      <c r="G194" s="90"/>
      <c r="H194" s="307"/>
      <c r="I194" s="91"/>
      <c r="J194" s="92"/>
      <c r="K194" s="110" t="s">
        <v>311</v>
      </c>
      <c r="L194" s="92" t="s">
        <v>496</v>
      </c>
      <c r="M194" s="92" t="e">
        <f>INDEX('[26]PENINGKATAN SALURAN DRAINASE'!$D$4:$D$90,MATCH('KEGIATAN DBMSDA 2022 (2)'!L194,'[26]PENINGKATAN SALURAN DRAINASE'!$D$4:$D$90,0))</f>
        <v>#N/A</v>
      </c>
      <c r="N194" s="92" t="s">
        <v>497</v>
      </c>
      <c r="O194" s="92"/>
      <c r="P194" s="93" t="s">
        <v>735</v>
      </c>
      <c r="Q194" s="93"/>
      <c r="R194" s="100" t="s">
        <v>328</v>
      </c>
      <c r="S194" s="94" t="e">
        <f>#REF!&amp;" "&amp;#REF!</f>
        <v>#REF!</v>
      </c>
      <c r="T194" s="95" t="s">
        <v>66</v>
      </c>
      <c r="U194" s="87"/>
      <c r="V194" s="57">
        <f t="shared" si="111"/>
        <v>200000000</v>
      </c>
      <c r="W194" s="96" t="str">
        <f t="shared" si="106"/>
        <v>PL</v>
      </c>
      <c r="X194" s="108" t="s">
        <v>1966</v>
      </c>
      <c r="Y194" s="489" t="s">
        <v>2030</v>
      </c>
      <c r="Z194" s="489" t="s">
        <v>2010</v>
      </c>
      <c r="AA194" s="93"/>
      <c r="AB194" s="93"/>
      <c r="AC194" s="93"/>
      <c r="AD194" s="93"/>
      <c r="AE194" s="93"/>
      <c r="AF194" s="93"/>
      <c r="AG194" s="96"/>
      <c r="AH194" s="96"/>
      <c r="AI194" s="96"/>
      <c r="AJ194" s="313">
        <f t="shared" si="107"/>
        <v>0</v>
      </c>
      <c r="AK194" s="301">
        <v>0</v>
      </c>
      <c r="AL194" s="87">
        <v>200000000</v>
      </c>
      <c r="AM194" s="96" t="str">
        <f t="shared" si="108"/>
        <v>PL</v>
      </c>
      <c r="AN194" s="249" t="s">
        <v>139</v>
      </c>
      <c r="AO194" s="249">
        <v>1</v>
      </c>
      <c r="AP194" s="249"/>
      <c r="AQ194" s="245">
        <f t="shared" si="112"/>
        <v>350000</v>
      </c>
      <c r="AR194" s="250">
        <f>IF(AND(V194&gt;1,V194&lt;=200000000),'[26]Data Base PAKAI (INPUT)'!$E$24,IF(AND(V194&gt;200000000),'[26]Data Base PAKAI (INPUT)'!$M$24))</f>
        <v>4</v>
      </c>
      <c r="AS194" s="250">
        <f>IF(AND(V194&gt;1,V194&lt;=200000000),'[26]Data Base PAKAI (INPUT)'!$F$24,IF(AND(V194&gt;200000000,V194&lt;=1000000000),'[26]Data Base PAKAI (INPUT)'!$V$24,IF(AND(V194&gt;1000000000),'[26]Data Base PAKAI (INPUT)'!$Z$24)))</f>
        <v>1</v>
      </c>
      <c r="AT194" s="250">
        <f t="shared" si="113"/>
        <v>600000</v>
      </c>
      <c r="AU194" s="250">
        <f>IF(AND(V194&gt;1,V194&lt;=1000000000),'[26]Data Base PAKAI (INPUT)'!$E$25,IF(AND(V194&gt;1000000000,V194&lt;=5000000000),'[26]Data Base PAKAI (INPUT)'!$Y$25,IF(AND(V194&gt;5000000000,V194&lt;=10000000000),'[26]Data Base PAKAI (INPUT)'!$AG$25)))</f>
        <v>3</v>
      </c>
      <c r="AV194" s="250">
        <f>IF(AND(V194&gt;1,V194&lt;=100000000),'[26]Data Base PAKAI (INPUT)'!$F$25,IF(AND(V194&gt;100000000,V194&lt;=200000000),'[26]Data Base PAKAI (INPUT)'!$J$25,IF(AND(V194&gt;200000000,V194&lt;=250000000),'[26]Data Base PAKAI (INPUT)'!$N$25,IF(AND(V194&gt;250000000,V194&lt;=500000000),'[26]Data Base PAKAI (INPUT)'!$R$25,IF(AND(V194&gt;500000000,V194&lt;=1000000000),'[26]Data Base PAKAI (INPUT)'!$V$25,IF(AND(V194&gt;1000000000,V194&lt;=2500000000),'[26]Data Base PAKAI (INPUT)'!$Z$25,IF(AND(V194&gt;2500000000,V194&lt;=5000000000),'[26]Data Base PAKAI (INPUT)'!$AD$25,IF(AND(V194&gt;5000000000,V194&lt;=10000000000),'[26]Data Base PAKAI (INPUT)'!AH1110))))))))</f>
        <v>4</v>
      </c>
      <c r="AW194" s="250">
        <f t="shared" si="114"/>
        <v>1800000</v>
      </c>
      <c r="AX194" s="250">
        <f t="shared" si="115"/>
        <v>8000000</v>
      </c>
      <c r="AY194" s="99">
        <f t="shared" si="116"/>
        <v>8000000</v>
      </c>
      <c r="AZ194" s="250"/>
      <c r="BA194" s="245">
        <f t="shared" si="117"/>
        <v>181250000</v>
      </c>
      <c r="BB194" s="235"/>
      <c r="BC194" s="242"/>
      <c r="BD194" s="242"/>
      <c r="BE194" s="242"/>
      <c r="BG194" s="428">
        <f t="shared" si="109"/>
        <v>0</v>
      </c>
      <c r="BH194" s="424"/>
    </row>
    <row r="195" spans="1:60" ht="45.75" thickBot="1" x14ac:dyDescent="0.3">
      <c r="A195" s="90"/>
      <c r="B195" s="90"/>
      <c r="C195" s="90"/>
      <c r="D195" s="90"/>
      <c r="E195" s="90"/>
      <c r="F195" s="90"/>
      <c r="G195" s="90"/>
      <c r="H195" s="307"/>
      <c r="I195" s="91"/>
      <c r="J195" s="92"/>
      <c r="K195" s="110" t="s">
        <v>311</v>
      </c>
      <c r="L195" s="92" t="s">
        <v>498</v>
      </c>
      <c r="M195" s="92" t="e">
        <f>INDEX('[26]PENINGKATAN SALURAN DRAINASE'!$D$4:$D$90,MATCH('KEGIATAN DBMSDA 2022 (2)'!L195,'[26]PENINGKATAN SALURAN DRAINASE'!$D$4:$D$90,0))</f>
        <v>#N/A</v>
      </c>
      <c r="N195" s="92" t="s">
        <v>499</v>
      </c>
      <c r="O195" s="92"/>
      <c r="P195" s="93" t="s">
        <v>127</v>
      </c>
      <c r="Q195" s="93"/>
      <c r="R195" s="100" t="s">
        <v>302</v>
      </c>
      <c r="S195" s="94" t="e">
        <f>#REF!&amp;" "&amp;#REF!</f>
        <v>#REF!</v>
      </c>
      <c r="T195" s="95" t="s">
        <v>66</v>
      </c>
      <c r="U195" s="87"/>
      <c r="V195" s="57">
        <f t="shared" si="111"/>
        <v>200000000</v>
      </c>
      <c r="W195" s="96" t="str">
        <f t="shared" si="106"/>
        <v>PL</v>
      </c>
      <c r="X195" s="108" t="s">
        <v>1966</v>
      </c>
      <c r="Y195" s="489" t="s">
        <v>2030</v>
      </c>
      <c r="Z195" s="489" t="s">
        <v>2007</v>
      </c>
      <c r="AA195" s="93"/>
      <c r="AB195" s="93"/>
      <c r="AC195" s="93"/>
      <c r="AD195" s="93"/>
      <c r="AE195" s="93"/>
      <c r="AF195" s="93"/>
      <c r="AG195" s="96"/>
      <c r="AH195" s="96"/>
      <c r="AI195" s="96"/>
      <c r="AJ195" s="313">
        <f t="shared" si="107"/>
        <v>0</v>
      </c>
      <c r="AK195" s="301">
        <v>0</v>
      </c>
      <c r="AL195" s="87">
        <v>200000000</v>
      </c>
      <c r="AM195" s="96" t="str">
        <f t="shared" si="108"/>
        <v>PL</v>
      </c>
      <c r="AN195" s="249" t="s">
        <v>139</v>
      </c>
      <c r="AO195" s="249">
        <v>1</v>
      </c>
      <c r="AP195" s="249"/>
      <c r="AQ195" s="245">
        <f t="shared" si="112"/>
        <v>350000</v>
      </c>
      <c r="AR195" s="250">
        <f>IF(AND(V195&gt;1,V195&lt;=200000000),'[26]Data Base PAKAI (INPUT)'!$E$24,IF(AND(V195&gt;200000000),'[26]Data Base PAKAI (INPUT)'!$M$24))</f>
        <v>4</v>
      </c>
      <c r="AS195" s="250">
        <f>IF(AND(V195&gt;1,V195&lt;=200000000),'[26]Data Base PAKAI (INPUT)'!$F$24,IF(AND(V195&gt;200000000,V195&lt;=1000000000),'[26]Data Base PAKAI (INPUT)'!$V$24,IF(AND(V195&gt;1000000000),'[26]Data Base PAKAI (INPUT)'!$Z$24)))</f>
        <v>1</v>
      </c>
      <c r="AT195" s="250">
        <f t="shared" si="113"/>
        <v>600000</v>
      </c>
      <c r="AU195" s="250">
        <f>IF(AND(V195&gt;1,V195&lt;=1000000000),'[26]Data Base PAKAI (INPUT)'!$E$25,IF(AND(V195&gt;1000000000,V195&lt;=5000000000),'[26]Data Base PAKAI (INPUT)'!$Y$25,IF(AND(V195&gt;5000000000,V195&lt;=10000000000),'[26]Data Base PAKAI (INPUT)'!$AG$25)))</f>
        <v>3</v>
      </c>
      <c r="AV195" s="250">
        <f>IF(AND(V195&gt;1,V195&lt;=100000000),'[26]Data Base PAKAI (INPUT)'!$F$25,IF(AND(V195&gt;100000000,V195&lt;=200000000),'[26]Data Base PAKAI (INPUT)'!$J$25,IF(AND(V195&gt;200000000,V195&lt;=250000000),'[26]Data Base PAKAI (INPUT)'!$N$25,IF(AND(V195&gt;250000000,V195&lt;=500000000),'[26]Data Base PAKAI (INPUT)'!$R$25,IF(AND(V195&gt;500000000,V195&lt;=1000000000),'[26]Data Base PAKAI (INPUT)'!$V$25,IF(AND(V195&gt;1000000000,V195&lt;=2500000000),'[26]Data Base PAKAI (INPUT)'!$Z$25,IF(AND(V195&gt;2500000000,V195&lt;=5000000000),'[26]Data Base PAKAI (INPUT)'!$AD$25,IF(AND(V195&gt;5000000000,V195&lt;=10000000000),'[26]Data Base PAKAI (INPUT)'!AH1111))))))))</f>
        <v>4</v>
      </c>
      <c r="AW195" s="250">
        <f t="shared" si="114"/>
        <v>1800000</v>
      </c>
      <c r="AX195" s="250">
        <f t="shared" si="115"/>
        <v>8000000</v>
      </c>
      <c r="AY195" s="99">
        <f t="shared" si="116"/>
        <v>8000000</v>
      </c>
      <c r="AZ195" s="250"/>
      <c r="BA195" s="245">
        <f t="shared" si="117"/>
        <v>181250000</v>
      </c>
      <c r="BB195" s="235"/>
      <c r="BC195" s="242"/>
      <c r="BD195" s="242"/>
      <c r="BE195" s="242"/>
      <c r="BG195" s="428">
        <f t="shared" si="109"/>
        <v>0</v>
      </c>
      <c r="BH195" s="424"/>
    </row>
    <row r="196" spans="1:60" ht="45.75" thickBot="1" x14ac:dyDescent="0.3">
      <c r="A196" s="90"/>
      <c r="B196" s="90"/>
      <c r="C196" s="90"/>
      <c r="D196" s="90"/>
      <c r="E196" s="90"/>
      <c r="F196" s="90"/>
      <c r="G196" s="90"/>
      <c r="H196" s="307"/>
      <c r="I196" s="91"/>
      <c r="J196" s="92"/>
      <c r="K196" s="110" t="s">
        <v>311</v>
      </c>
      <c r="L196" s="92" t="s">
        <v>500</v>
      </c>
      <c r="M196" s="92" t="e">
        <f>INDEX('[26]PENINGKATAN SALURAN DRAINASE'!$D$4:$D$90,MATCH('KEGIATAN DBMSDA 2022 (2)'!L196,'[26]PENINGKATAN SALURAN DRAINASE'!$D$4:$D$90,0))</f>
        <v>#N/A</v>
      </c>
      <c r="N196" s="92" t="s">
        <v>501</v>
      </c>
      <c r="O196" s="92"/>
      <c r="P196" s="93" t="s">
        <v>160</v>
      </c>
      <c r="Q196" s="93"/>
      <c r="R196" s="100" t="s">
        <v>502</v>
      </c>
      <c r="S196" s="94" t="e">
        <f>#REF!&amp;" "&amp;#REF!</f>
        <v>#REF!</v>
      </c>
      <c r="T196" s="95" t="s">
        <v>66</v>
      </c>
      <c r="U196" s="87"/>
      <c r="V196" s="57">
        <f t="shared" si="111"/>
        <v>180000000</v>
      </c>
      <c r="W196" s="96" t="str">
        <f t="shared" si="106"/>
        <v>PL</v>
      </c>
      <c r="X196" s="108" t="s">
        <v>1966</v>
      </c>
      <c r="Y196" s="489" t="s">
        <v>2030</v>
      </c>
      <c r="Z196" s="489" t="s">
        <v>2006</v>
      </c>
      <c r="AA196" s="93"/>
      <c r="AB196" s="93"/>
      <c r="AC196" s="93"/>
      <c r="AD196" s="93"/>
      <c r="AE196" s="93"/>
      <c r="AF196" s="93"/>
      <c r="AG196" s="96"/>
      <c r="AH196" s="96"/>
      <c r="AI196" s="96"/>
      <c r="AJ196" s="313">
        <f t="shared" si="107"/>
        <v>0</v>
      </c>
      <c r="AK196" s="301">
        <v>0</v>
      </c>
      <c r="AL196" s="87">
        <v>180000000</v>
      </c>
      <c r="AM196" s="96" t="str">
        <f t="shared" si="108"/>
        <v>PL</v>
      </c>
      <c r="AN196" s="249" t="s">
        <v>139</v>
      </c>
      <c r="AO196" s="249">
        <v>1</v>
      </c>
      <c r="AP196" s="249"/>
      <c r="AQ196" s="245">
        <f t="shared" si="112"/>
        <v>350000</v>
      </c>
      <c r="AR196" s="250">
        <f>IF(AND(V196&gt;1,V196&lt;=200000000),'[26]Data Base PAKAI (INPUT)'!$E$24,IF(AND(V196&gt;200000000),'[26]Data Base PAKAI (INPUT)'!$M$24))</f>
        <v>4</v>
      </c>
      <c r="AS196" s="250">
        <f>IF(AND(V196&gt;1,V196&lt;=200000000),'[26]Data Base PAKAI (INPUT)'!$F$24,IF(AND(V196&gt;200000000,V196&lt;=1000000000),'[26]Data Base PAKAI (INPUT)'!$V$24,IF(AND(V196&gt;1000000000),'[26]Data Base PAKAI (INPUT)'!$Z$24)))</f>
        <v>1</v>
      </c>
      <c r="AT196" s="250">
        <f t="shared" si="113"/>
        <v>600000</v>
      </c>
      <c r="AU196" s="250">
        <f>IF(AND(V196&gt;1,V196&lt;=1000000000),'[26]Data Base PAKAI (INPUT)'!$E$25,IF(AND(V196&gt;1000000000,V196&lt;=5000000000),'[26]Data Base PAKAI (INPUT)'!$Y$25,IF(AND(V196&gt;5000000000,V196&lt;=10000000000),'[26]Data Base PAKAI (INPUT)'!$AG$25)))</f>
        <v>3</v>
      </c>
      <c r="AV196" s="250">
        <f>IF(AND(V196&gt;1,V196&lt;=100000000),'[26]Data Base PAKAI (INPUT)'!$F$25,IF(AND(V196&gt;100000000,V196&lt;=200000000),'[26]Data Base PAKAI (INPUT)'!$J$25,IF(AND(V196&gt;200000000,V196&lt;=250000000),'[26]Data Base PAKAI (INPUT)'!$N$25,IF(AND(V196&gt;250000000,V196&lt;=500000000),'[26]Data Base PAKAI (INPUT)'!$R$25,IF(AND(V196&gt;500000000,V196&lt;=1000000000),'[26]Data Base PAKAI (INPUT)'!$V$25,IF(AND(V196&gt;1000000000,V196&lt;=2500000000),'[26]Data Base PAKAI (INPUT)'!$Z$25,IF(AND(V196&gt;2500000000,V196&lt;=5000000000),'[26]Data Base PAKAI (INPUT)'!$AD$25,IF(AND(V196&gt;5000000000,V196&lt;=10000000000),'[26]Data Base PAKAI (INPUT)'!AH1112))))))))</f>
        <v>4</v>
      </c>
      <c r="AW196" s="250">
        <f t="shared" si="114"/>
        <v>1800000</v>
      </c>
      <c r="AX196" s="250">
        <f t="shared" si="115"/>
        <v>7200000</v>
      </c>
      <c r="AY196" s="99">
        <f t="shared" si="116"/>
        <v>7200000</v>
      </c>
      <c r="AZ196" s="250"/>
      <c r="BA196" s="245">
        <f t="shared" si="117"/>
        <v>162850000</v>
      </c>
      <c r="BB196" s="235"/>
      <c r="BC196" s="242"/>
      <c r="BD196" s="242"/>
      <c r="BE196" s="242"/>
      <c r="BG196" s="428">
        <f t="shared" si="109"/>
        <v>0</v>
      </c>
      <c r="BH196" s="424"/>
    </row>
    <row r="197" spans="1:60" ht="45.75" thickBot="1" x14ac:dyDescent="0.3">
      <c r="A197" s="90"/>
      <c r="B197" s="90"/>
      <c r="C197" s="90"/>
      <c r="D197" s="90"/>
      <c r="E197" s="90"/>
      <c r="F197" s="90"/>
      <c r="G197" s="90"/>
      <c r="H197" s="307"/>
      <c r="I197" s="91"/>
      <c r="J197" s="92"/>
      <c r="K197" s="110" t="s">
        <v>311</v>
      </c>
      <c r="L197" s="92" t="s">
        <v>503</v>
      </c>
      <c r="M197" s="92" t="e">
        <f>INDEX('[26]PENINGKATAN SALURAN DRAINASE'!$D$4:$D$90,MATCH('KEGIATAN DBMSDA 2022 (2)'!L197,'[26]PENINGKATAN SALURAN DRAINASE'!$D$4:$D$90,0))</f>
        <v>#N/A</v>
      </c>
      <c r="N197" s="92" t="s">
        <v>504</v>
      </c>
      <c r="O197" s="92"/>
      <c r="P197" s="93" t="s">
        <v>160</v>
      </c>
      <c r="Q197" s="93"/>
      <c r="R197" s="100" t="s">
        <v>505</v>
      </c>
      <c r="S197" s="94" t="e">
        <f>#REF!&amp;" "&amp;#REF!</f>
        <v>#REF!</v>
      </c>
      <c r="T197" s="95" t="s">
        <v>66</v>
      </c>
      <c r="U197" s="87"/>
      <c r="V197" s="57">
        <f t="shared" si="111"/>
        <v>650000000</v>
      </c>
      <c r="W197" s="96" t="str">
        <f t="shared" si="106"/>
        <v>LELANG</v>
      </c>
      <c r="X197" s="108" t="s">
        <v>1966</v>
      </c>
      <c r="Y197" s="489" t="s">
        <v>2030</v>
      </c>
      <c r="Z197" s="489" t="s">
        <v>2006</v>
      </c>
      <c r="AA197" s="93"/>
      <c r="AB197" s="93"/>
      <c r="AC197" s="93"/>
      <c r="AD197" s="93"/>
      <c r="AE197" s="93"/>
      <c r="AF197" s="93"/>
      <c r="AG197" s="96"/>
      <c r="AH197" s="96"/>
      <c r="AI197" s="96"/>
      <c r="AJ197" s="313">
        <f t="shared" si="107"/>
        <v>0</v>
      </c>
      <c r="AK197" s="301">
        <v>0</v>
      </c>
      <c r="AL197" s="87">
        <v>650000000</v>
      </c>
      <c r="AM197" s="96" t="str">
        <f t="shared" si="108"/>
        <v>LELANG</v>
      </c>
      <c r="AN197" s="256" t="s">
        <v>139</v>
      </c>
      <c r="AO197" s="249">
        <v>1</v>
      </c>
      <c r="AP197" s="256"/>
      <c r="AQ197" s="245">
        <f t="shared" si="112"/>
        <v>750000</v>
      </c>
      <c r="AR197" s="250">
        <f>IF(AND(V197&gt;1,V197&lt;=200000000),'[26]Data Base PAKAI (INPUT)'!$E$24,IF(AND(V197&gt;200000000),'[26]Data Base PAKAI (INPUT)'!$M$24))</f>
        <v>6</v>
      </c>
      <c r="AS197" s="250">
        <f>IF(AND(V197&gt;1,V197&lt;=200000000),'[26]Data Base PAKAI (INPUT)'!$F$24,IF(AND(V197&gt;200000000,V197&lt;=1000000000),'[26]Data Base PAKAI (INPUT)'!$V$24,IF(AND(V197&gt;1000000000),'[26]Data Base PAKAI (INPUT)'!$Z$24)))</f>
        <v>2</v>
      </c>
      <c r="AT197" s="250">
        <f t="shared" si="113"/>
        <v>1800000</v>
      </c>
      <c r="AU197" s="250">
        <f>IF(AND(V197&gt;1,V197&lt;=1000000000),'[26]Data Base PAKAI (INPUT)'!$E$25,IF(AND(V197&gt;1000000000,V197&lt;=5000000000),'[26]Data Base PAKAI (INPUT)'!$Y$25,IF(AND(V197&gt;5000000000,V197&lt;=10000000000),'[26]Data Base PAKAI (INPUT)'!$AG$25)))</f>
        <v>3</v>
      </c>
      <c r="AV197" s="250">
        <f>IF(AND(V197&gt;1,V197&lt;=100000000),'[26]Data Base PAKAI (INPUT)'!$F$25,IF(AND(V197&gt;100000000,V197&lt;=200000000),'[26]Data Base PAKAI (INPUT)'!$J$25,IF(AND(V197&gt;200000000,V197&lt;=250000000),'[26]Data Base PAKAI (INPUT)'!$N$25,IF(AND(V197&gt;250000000,V197&lt;=500000000),'[26]Data Base PAKAI (INPUT)'!$R$25,IF(AND(V197&gt;500000000,V197&lt;=1000000000),'[26]Data Base PAKAI (INPUT)'!$V$25,IF(AND(V197&gt;1000000000,V197&lt;=2500000000),'[26]Data Base PAKAI (INPUT)'!$Z$25,IF(AND(V197&gt;2500000000,V197&lt;=5000000000),'[26]Data Base PAKAI (INPUT)'!$AD$25,IF(AND(V197&gt;5000000000,V197&lt;=10000000000),'[26]Data Base PAKAI (INPUT)'!AH1113))))))))</f>
        <v>7</v>
      </c>
      <c r="AW197" s="250">
        <f t="shared" si="114"/>
        <v>3150000</v>
      </c>
      <c r="AX197" s="250">
        <f t="shared" si="115"/>
        <v>26000000</v>
      </c>
      <c r="AY197" s="99">
        <f t="shared" si="116"/>
        <v>26000000</v>
      </c>
      <c r="AZ197" s="250"/>
      <c r="BA197" s="245">
        <f t="shared" si="117"/>
        <v>592300000</v>
      </c>
      <c r="BB197" s="235"/>
      <c r="BC197" s="242"/>
      <c r="BD197" s="242"/>
      <c r="BE197" s="242"/>
      <c r="BG197" s="428">
        <f t="shared" si="109"/>
        <v>0</v>
      </c>
      <c r="BH197" s="424"/>
    </row>
    <row r="198" spans="1:60" ht="45.75" thickBot="1" x14ac:dyDescent="0.3">
      <c r="A198" s="90"/>
      <c r="B198" s="90"/>
      <c r="C198" s="90"/>
      <c r="D198" s="90"/>
      <c r="E198" s="90"/>
      <c r="F198" s="90"/>
      <c r="G198" s="90"/>
      <c r="H198" s="307"/>
      <c r="I198" s="91"/>
      <c r="J198" s="92"/>
      <c r="K198" s="110" t="s">
        <v>311</v>
      </c>
      <c r="L198" s="92" t="s">
        <v>506</v>
      </c>
      <c r="M198" s="92" t="e">
        <f>INDEX('[26]PENINGKATAN SALURAN DRAINASE'!$D$4:$D$90,MATCH('KEGIATAN DBMSDA 2022 (2)'!L198,'[26]PENINGKATAN SALURAN DRAINASE'!$D$4:$D$90,0))</f>
        <v>#N/A</v>
      </c>
      <c r="N198" s="92" t="s">
        <v>507</v>
      </c>
      <c r="O198" s="92"/>
      <c r="P198" s="93" t="s">
        <v>160</v>
      </c>
      <c r="Q198" s="93"/>
      <c r="R198" s="100" t="s">
        <v>508</v>
      </c>
      <c r="S198" s="94" t="e">
        <f>#REF!&amp;" "&amp;#REF!</f>
        <v>#REF!</v>
      </c>
      <c r="T198" s="95" t="s">
        <v>66</v>
      </c>
      <c r="U198" s="87"/>
      <c r="V198" s="57">
        <f t="shared" si="111"/>
        <v>135000000</v>
      </c>
      <c r="W198" s="96" t="str">
        <f t="shared" si="106"/>
        <v>PL</v>
      </c>
      <c r="X198" s="108" t="s">
        <v>1966</v>
      </c>
      <c r="Y198" s="489" t="s">
        <v>2030</v>
      </c>
      <c r="Z198" s="489" t="s">
        <v>2006</v>
      </c>
      <c r="AA198" s="93"/>
      <c r="AB198" s="93"/>
      <c r="AC198" s="93"/>
      <c r="AD198" s="93"/>
      <c r="AE198" s="93"/>
      <c r="AF198" s="93"/>
      <c r="AG198" s="96"/>
      <c r="AH198" s="96"/>
      <c r="AI198" s="96"/>
      <c r="AJ198" s="313">
        <f t="shared" si="107"/>
        <v>0</v>
      </c>
      <c r="AK198" s="301">
        <v>0</v>
      </c>
      <c r="AL198" s="87">
        <v>135000000</v>
      </c>
      <c r="AM198" s="96" t="str">
        <f t="shared" si="108"/>
        <v>PL</v>
      </c>
      <c r="AN198" s="249" t="s">
        <v>139</v>
      </c>
      <c r="AO198" s="249">
        <v>1</v>
      </c>
      <c r="AP198" s="249"/>
      <c r="AQ198" s="245">
        <f t="shared" si="112"/>
        <v>350000</v>
      </c>
      <c r="AR198" s="250">
        <f>IF(AND(V198&gt;1,V198&lt;=200000000),'[26]Data Base PAKAI (INPUT)'!$E$24,IF(AND(V198&gt;200000000),'[26]Data Base PAKAI (INPUT)'!$M$24))</f>
        <v>4</v>
      </c>
      <c r="AS198" s="250">
        <f>IF(AND(V198&gt;1,V198&lt;=200000000),'[26]Data Base PAKAI (INPUT)'!$F$24,IF(AND(V198&gt;200000000,V198&lt;=1000000000),'[26]Data Base PAKAI (INPUT)'!$V$24,IF(AND(V198&gt;1000000000),'[26]Data Base PAKAI (INPUT)'!$Z$24)))</f>
        <v>1</v>
      </c>
      <c r="AT198" s="250">
        <f t="shared" si="113"/>
        <v>600000</v>
      </c>
      <c r="AU198" s="250">
        <f>IF(AND(V198&gt;1,V198&lt;=1000000000),'[26]Data Base PAKAI (INPUT)'!$E$25,IF(AND(V198&gt;1000000000,V198&lt;=5000000000),'[26]Data Base PAKAI (INPUT)'!$Y$25,IF(AND(V198&gt;5000000000,V198&lt;=10000000000),'[26]Data Base PAKAI (INPUT)'!$AG$25)))</f>
        <v>3</v>
      </c>
      <c r="AV198" s="250">
        <f>IF(AND(V198&gt;1,V198&lt;=100000000),'[26]Data Base PAKAI (INPUT)'!$F$25,IF(AND(V198&gt;100000000,V198&lt;=200000000),'[26]Data Base PAKAI (INPUT)'!$J$25,IF(AND(V198&gt;200000000,V198&lt;=250000000),'[26]Data Base PAKAI (INPUT)'!$N$25,IF(AND(V198&gt;250000000,V198&lt;=500000000),'[26]Data Base PAKAI (INPUT)'!$R$25,IF(AND(V198&gt;500000000,V198&lt;=1000000000),'[26]Data Base PAKAI (INPUT)'!$V$25,IF(AND(V198&gt;1000000000,V198&lt;=2500000000),'[26]Data Base PAKAI (INPUT)'!$Z$25,IF(AND(V198&gt;2500000000,V198&lt;=5000000000),'[26]Data Base PAKAI (INPUT)'!$AD$25,IF(AND(V198&gt;5000000000,V198&lt;=10000000000),'[26]Data Base PAKAI (INPUT)'!AH1114))))))))</f>
        <v>4</v>
      </c>
      <c r="AW198" s="250">
        <f t="shared" si="114"/>
        <v>1800000</v>
      </c>
      <c r="AX198" s="250">
        <f t="shared" si="115"/>
        <v>5400000</v>
      </c>
      <c r="AY198" s="99">
        <f t="shared" si="116"/>
        <v>5400000</v>
      </c>
      <c r="AZ198" s="250"/>
      <c r="BA198" s="245">
        <f t="shared" si="117"/>
        <v>121450000</v>
      </c>
      <c r="BB198" s="235"/>
      <c r="BC198" s="242"/>
      <c r="BD198" s="242"/>
      <c r="BE198" s="242"/>
      <c r="BG198" s="428">
        <f t="shared" si="109"/>
        <v>0</v>
      </c>
      <c r="BH198" s="424"/>
    </row>
    <row r="199" spans="1:60" ht="45.75" thickBot="1" x14ac:dyDescent="0.3">
      <c r="A199" s="90"/>
      <c r="B199" s="90"/>
      <c r="C199" s="90"/>
      <c r="D199" s="90"/>
      <c r="E199" s="90"/>
      <c r="F199" s="90"/>
      <c r="G199" s="90"/>
      <c r="H199" s="307"/>
      <c r="I199" s="91"/>
      <c r="J199" s="92"/>
      <c r="K199" s="110" t="s">
        <v>311</v>
      </c>
      <c r="L199" s="92" t="s">
        <v>509</v>
      </c>
      <c r="M199" s="92" t="e">
        <f>INDEX('[26]PENINGKATAN SALURAN DRAINASE'!$D$4:$D$90,MATCH('KEGIATAN DBMSDA 2022 (2)'!L199,'[26]PENINGKATAN SALURAN DRAINASE'!$D$4:$D$90,0))</f>
        <v>#N/A</v>
      </c>
      <c r="N199" s="92" t="s">
        <v>510</v>
      </c>
      <c r="O199" s="92"/>
      <c r="P199" s="93" t="s">
        <v>160</v>
      </c>
      <c r="Q199" s="93"/>
      <c r="R199" s="100" t="s">
        <v>511</v>
      </c>
      <c r="S199" s="94" t="e">
        <f>#REF!&amp;" "&amp;#REF!</f>
        <v>#REF!</v>
      </c>
      <c r="T199" s="95" t="s">
        <v>66</v>
      </c>
      <c r="U199" s="87"/>
      <c r="V199" s="57">
        <f t="shared" si="111"/>
        <v>435000000</v>
      </c>
      <c r="W199" s="96" t="str">
        <f t="shared" si="106"/>
        <v>LELANG</v>
      </c>
      <c r="X199" s="108" t="s">
        <v>1966</v>
      </c>
      <c r="Y199" s="489" t="s">
        <v>2030</v>
      </c>
      <c r="Z199" s="489" t="s">
        <v>2006</v>
      </c>
      <c r="AA199" s="93"/>
      <c r="AB199" s="93"/>
      <c r="AC199" s="93"/>
      <c r="AD199" s="93"/>
      <c r="AE199" s="93"/>
      <c r="AF199" s="93"/>
      <c r="AG199" s="96"/>
      <c r="AH199" s="96"/>
      <c r="AI199" s="96"/>
      <c r="AJ199" s="313">
        <f t="shared" si="107"/>
        <v>0</v>
      </c>
      <c r="AK199" s="301">
        <v>0</v>
      </c>
      <c r="AL199" s="87">
        <v>435000000</v>
      </c>
      <c r="AM199" s="96" t="str">
        <f t="shared" si="108"/>
        <v>LELANG</v>
      </c>
      <c r="AN199" s="256" t="s">
        <v>139</v>
      </c>
      <c r="AO199" s="249">
        <v>1</v>
      </c>
      <c r="AP199" s="256"/>
      <c r="AQ199" s="245">
        <f t="shared" si="112"/>
        <v>750000</v>
      </c>
      <c r="AR199" s="250">
        <f>IF(AND(V199&gt;1,V199&lt;=200000000),'[26]Data Base PAKAI (INPUT)'!$E$24,IF(AND(V199&gt;200000000),'[26]Data Base PAKAI (INPUT)'!$M$24))</f>
        <v>6</v>
      </c>
      <c r="AS199" s="250">
        <f>IF(AND(V199&gt;1,V199&lt;=200000000),'[26]Data Base PAKAI (INPUT)'!$F$24,IF(AND(V199&gt;200000000,V199&lt;=1000000000),'[26]Data Base PAKAI (INPUT)'!$V$24,IF(AND(V199&gt;1000000000),'[26]Data Base PAKAI (INPUT)'!$Z$24)))</f>
        <v>2</v>
      </c>
      <c r="AT199" s="250">
        <f t="shared" si="113"/>
        <v>1800000</v>
      </c>
      <c r="AU199" s="250">
        <f>IF(AND(V199&gt;1,V199&lt;=1000000000),'[26]Data Base PAKAI (INPUT)'!$E$25,IF(AND(V199&gt;1000000000,V199&lt;=5000000000),'[26]Data Base PAKAI (INPUT)'!$Y$25,IF(AND(V199&gt;5000000000,V199&lt;=10000000000),'[26]Data Base PAKAI (INPUT)'!$AG$25)))</f>
        <v>3</v>
      </c>
      <c r="AV199" s="250">
        <f>IF(AND(V199&gt;1,V199&lt;=100000000),'[26]Data Base PAKAI (INPUT)'!$F$25,IF(AND(V199&gt;100000000,V199&lt;=200000000),'[26]Data Base PAKAI (INPUT)'!$J$25,IF(AND(V199&gt;200000000,V199&lt;=250000000),'[26]Data Base PAKAI (INPUT)'!$N$25,IF(AND(V199&gt;250000000,V199&lt;=500000000),'[26]Data Base PAKAI (INPUT)'!$R$25,IF(AND(V199&gt;500000000,V199&lt;=1000000000),'[26]Data Base PAKAI (INPUT)'!$V$25,IF(AND(V199&gt;1000000000,V199&lt;=2500000000),'[26]Data Base PAKAI (INPUT)'!$Z$25,IF(AND(V199&gt;2500000000,V199&lt;=5000000000),'[26]Data Base PAKAI (INPUT)'!$AD$25,IF(AND(V199&gt;5000000000,V199&lt;=10000000000),'[26]Data Base PAKAI (INPUT)'!AH1115))))))))</f>
        <v>6</v>
      </c>
      <c r="AW199" s="250">
        <f t="shared" si="114"/>
        <v>2700000</v>
      </c>
      <c r="AX199" s="250">
        <f t="shared" si="115"/>
        <v>17400000</v>
      </c>
      <c r="AY199" s="99">
        <f t="shared" si="116"/>
        <v>17400000</v>
      </c>
      <c r="AZ199" s="250"/>
      <c r="BA199" s="245">
        <f t="shared" si="117"/>
        <v>394950000</v>
      </c>
      <c r="BB199" s="235"/>
      <c r="BC199" s="242"/>
      <c r="BD199" s="242"/>
      <c r="BE199" s="242"/>
      <c r="BG199" s="428">
        <f t="shared" si="109"/>
        <v>0</v>
      </c>
      <c r="BH199" s="424"/>
    </row>
    <row r="200" spans="1:60" ht="45.75" thickBot="1" x14ac:dyDescent="0.3">
      <c r="A200" s="90"/>
      <c r="B200" s="90"/>
      <c r="C200" s="90"/>
      <c r="D200" s="90"/>
      <c r="E200" s="90"/>
      <c r="F200" s="90"/>
      <c r="G200" s="90"/>
      <c r="H200" s="307"/>
      <c r="I200" s="91"/>
      <c r="J200" s="92"/>
      <c r="K200" s="92" t="s">
        <v>512</v>
      </c>
      <c r="L200" s="92" t="s">
        <v>513</v>
      </c>
      <c r="M200" s="92" t="e">
        <f>INDEX('[26]PENINGKATAN SALURAN DRAINASE'!$D$4:$D$90,MATCH('KEGIATAN DBMSDA 2022 (2)'!L200,'[26]PENINGKATAN SALURAN DRAINASE'!$D$4:$D$90,0))</f>
        <v>#N/A</v>
      </c>
      <c r="N200" s="92" t="s">
        <v>514</v>
      </c>
      <c r="O200" s="92"/>
      <c r="P200" s="93" t="s">
        <v>201</v>
      </c>
      <c r="Q200" s="93"/>
      <c r="R200" s="100" t="s">
        <v>515</v>
      </c>
      <c r="S200" s="94" t="e">
        <f>#REF!&amp;" "&amp;#REF!</f>
        <v>#REF!</v>
      </c>
      <c r="T200" s="95" t="s">
        <v>66</v>
      </c>
      <c r="U200" s="87"/>
      <c r="V200" s="57">
        <f t="shared" si="111"/>
        <v>175000000</v>
      </c>
      <c r="W200" s="96" t="str">
        <f t="shared" si="106"/>
        <v>PL</v>
      </c>
      <c r="X200" s="108" t="s">
        <v>1966</v>
      </c>
      <c r="Y200" s="489" t="s">
        <v>2030</v>
      </c>
      <c r="Z200" s="489" t="s">
        <v>2012</v>
      </c>
      <c r="AA200" s="93"/>
      <c r="AB200" s="93"/>
      <c r="AC200" s="93"/>
      <c r="AD200" s="93"/>
      <c r="AE200" s="93"/>
      <c r="AF200" s="93"/>
      <c r="AG200" s="96"/>
      <c r="AH200" s="96"/>
      <c r="AI200" s="96"/>
      <c r="AJ200" s="313">
        <f t="shared" si="107"/>
        <v>0</v>
      </c>
      <c r="AK200" s="301">
        <v>0</v>
      </c>
      <c r="AL200" s="87">
        <v>175000000</v>
      </c>
      <c r="AM200" s="96" t="str">
        <f t="shared" si="108"/>
        <v>PL</v>
      </c>
      <c r="AN200" s="249" t="s">
        <v>139</v>
      </c>
      <c r="AO200" s="249">
        <v>1</v>
      </c>
      <c r="AP200" s="249"/>
      <c r="AQ200" s="245">
        <f t="shared" si="112"/>
        <v>350000</v>
      </c>
      <c r="AR200" s="250">
        <f>IF(AND(V200&gt;1,V200&lt;=200000000),'[26]Data Base PAKAI (INPUT)'!$E$24,IF(AND(V200&gt;200000000),'[26]Data Base PAKAI (INPUT)'!$M$24))</f>
        <v>4</v>
      </c>
      <c r="AS200" s="250">
        <f>IF(AND(V200&gt;1,V200&lt;=200000000),'[26]Data Base PAKAI (INPUT)'!$F$24,IF(AND(V200&gt;200000000,V200&lt;=1000000000),'[26]Data Base PAKAI (INPUT)'!$V$24,IF(AND(V200&gt;1000000000),'[26]Data Base PAKAI (INPUT)'!$Z$24)))</f>
        <v>1</v>
      </c>
      <c r="AT200" s="250">
        <f t="shared" si="113"/>
        <v>600000</v>
      </c>
      <c r="AU200" s="250">
        <f>IF(AND(V200&gt;1,V200&lt;=1000000000),'[26]Data Base PAKAI (INPUT)'!$E$25,IF(AND(V200&gt;1000000000,V200&lt;=5000000000),'[26]Data Base PAKAI (INPUT)'!$Y$25,IF(AND(V200&gt;5000000000,V200&lt;=10000000000),'[26]Data Base PAKAI (INPUT)'!$AG$25)))</f>
        <v>3</v>
      </c>
      <c r="AV200" s="250">
        <f>IF(AND(V200&gt;1,V200&lt;=100000000),'[26]Data Base PAKAI (INPUT)'!$F$25,IF(AND(V200&gt;100000000,V200&lt;=200000000),'[26]Data Base PAKAI (INPUT)'!$J$25,IF(AND(V200&gt;200000000,V200&lt;=250000000),'[26]Data Base PAKAI (INPUT)'!$N$25,IF(AND(V200&gt;250000000,V200&lt;=500000000),'[26]Data Base PAKAI (INPUT)'!$R$25,IF(AND(V200&gt;500000000,V200&lt;=1000000000),'[26]Data Base PAKAI (INPUT)'!$V$25,IF(AND(V200&gt;1000000000,V200&lt;=2500000000),'[26]Data Base PAKAI (INPUT)'!$Z$25,IF(AND(V200&gt;2500000000,V200&lt;=5000000000),'[26]Data Base PAKAI (INPUT)'!$AD$25,IF(AND(V200&gt;5000000000,V200&lt;=10000000000),'[26]Data Base PAKAI (INPUT)'!AH1116))))))))</f>
        <v>4</v>
      </c>
      <c r="AW200" s="250">
        <f t="shared" si="114"/>
        <v>1800000</v>
      </c>
      <c r="AX200" s="250">
        <f t="shared" si="115"/>
        <v>7000000</v>
      </c>
      <c r="AY200" s="99">
        <f t="shared" si="116"/>
        <v>7000000</v>
      </c>
      <c r="AZ200" s="250"/>
      <c r="BA200" s="245">
        <f t="shared" si="117"/>
        <v>158250000</v>
      </c>
      <c r="BB200" s="235"/>
      <c r="BC200" s="242"/>
      <c r="BD200" s="242"/>
      <c r="BE200" s="242"/>
      <c r="BG200" s="428">
        <f t="shared" si="109"/>
        <v>0</v>
      </c>
      <c r="BH200" s="424"/>
    </row>
    <row r="201" spans="1:60" ht="45.75" thickBot="1" x14ac:dyDescent="0.3">
      <c r="A201" s="90"/>
      <c r="B201" s="90"/>
      <c r="C201" s="90"/>
      <c r="D201" s="90"/>
      <c r="E201" s="90"/>
      <c r="F201" s="90"/>
      <c r="G201" s="90"/>
      <c r="H201" s="307"/>
      <c r="I201" s="91"/>
      <c r="J201" s="92"/>
      <c r="K201" s="110" t="s">
        <v>512</v>
      </c>
      <c r="L201" s="92" t="s">
        <v>517</v>
      </c>
      <c r="M201" s="92" t="e">
        <f>INDEX('[26]PENINGKATAN SALURAN DRAINASE'!$D$4:$D$90,MATCH('KEGIATAN DBMSDA 2022 (2)'!L201,'[26]PENINGKATAN SALURAN DRAINASE'!$D$4:$D$90,0))</f>
        <v>#N/A</v>
      </c>
      <c r="N201" s="92" t="s">
        <v>518</v>
      </c>
      <c r="O201" s="92"/>
      <c r="P201" s="93" t="s">
        <v>201</v>
      </c>
      <c r="Q201" s="93"/>
      <c r="R201" s="100" t="s">
        <v>519</v>
      </c>
      <c r="S201" s="94" t="e">
        <f>#REF!&amp;" "&amp;#REF!</f>
        <v>#REF!</v>
      </c>
      <c r="T201" s="95" t="s">
        <v>66</v>
      </c>
      <c r="U201" s="87"/>
      <c r="V201" s="57">
        <f t="shared" si="111"/>
        <v>135000000</v>
      </c>
      <c r="W201" s="96" t="str">
        <f t="shared" si="106"/>
        <v>PL</v>
      </c>
      <c r="X201" s="108" t="s">
        <v>1966</v>
      </c>
      <c r="Y201" s="489" t="s">
        <v>2030</v>
      </c>
      <c r="Z201" s="489" t="s">
        <v>2012</v>
      </c>
      <c r="AA201" s="93"/>
      <c r="AB201" s="93"/>
      <c r="AC201" s="93"/>
      <c r="AD201" s="93"/>
      <c r="AE201" s="93"/>
      <c r="AF201" s="93"/>
      <c r="AG201" s="96"/>
      <c r="AH201" s="96"/>
      <c r="AI201" s="96"/>
      <c r="AJ201" s="313">
        <f t="shared" si="107"/>
        <v>0</v>
      </c>
      <c r="AK201" s="301">
        <v>0</v>
      </c>
      <c r="AL201" s="87">
        <v>135000000</v>
      </c>
      <c r="AM201" s="96" t="str">
        <f t="shared" si="108"/>
        <v>PL</v>
      </c>
      <c r="AN201" s="249" t="s">
        <v>139</v>
      </c>
      <c r="AO201" s="249">
        <v>1</v>
      </c>
      <c r="AP201" s="249"/>
      <c r="AQ201" s="245">
        <f t="shared" si="112"/>
        <v>350000</v>
      </c>
      <c r="AR201" s="250">
        <f>IF(AND(V201&gt;1,V201&lt;=200000000),'[26]Data Base PAKAI (INPUT)'!$E$24,IF(AND(V201&gt;200000000),'[26]Data Base PAKAI (INPUT)'!$M$24))</f>
        <v>4</v>
      </c>
      <c r="AS201" s="250">
        <f>IF(AND(V201&gt;1,V201&lt;=200000000),'[26]Data Base PAKAI (INPUT)'!$F$24,IF(AND(V201&gt;200000000,V201&lt;=1000000000),'[26]Data Base PAKAI (INPUT)'!$V$24,IF(AND(V201&gt;1000000000),'[26]Data Base PAKAI (INPUT)'!$Z$24)))</f>
        <v>1</v>
      </c>
      <c r="AT201" s="250">
        <f t="shared" si="113"/>
        <v>600000</v>
      </c>
      <c r="AU201" s="250">
        <f>IF(AND(V201&gt;1,V201&lt;=1000000000),'[26]Data Base PAKAI (INPUT)'!$E$25,IF(AND(V201&gt;1000000000,V201&lt;=5000000000),'[26]Data Base PAKAI (INPUT)'!$Y$25,IF(AND(V201&gt;5000000000,V201&lt;=10000000000),'[26]Data Base PAKAI (INPUT)'!$AG$25)))</f>
        <v>3</v>
      </c>
      <c r="AV201" s="250">
        <f>IF(AND(V201&gt;1,V201&lt;=100000000),'[26]Data Base PAKAI (INPUT)'!$F$25,IF(AND(V201&gt;100000000,V201&lt;=200000000),'[26]Data Base PAKAI (INPUT)'!$J$25,IF(AND(V201&gt;200000000,V201&lt;=250000000),'[26]Data Base PAKAI (INPUT)'!$N$25,IF(AND(V201&gt;250000000,V201&lt;=500000000),'[26]Data Base PAKAI (INPUT)'!$R$25,IF(AND(V201&gt;500000000,V201&lt;=1000000000),'[26]Data Base PAKAI (INPUT)'!$V$25,IF(AND(V201&gt;1000000000,V201&lt;=2500000000),'[26]Data Base PAKAI (INPUT)'!$Z$25,IF(AND(V201&gt;2500000000,V201&lt;=5000000000),'[26]Data Base PAKAI (INPUT)'!$AD$25,IF(AND(V201&gt;5000000000,V201&lt;=10000000000),'[26]Data Base PAKAI (INPUT)'!AH1117))))))))</f>
        <v>4</v>
      </c>
      <c r="AW201" s="250">
        <f t="shared" si="114"/>
        <v>1800000</v>
      </c>
      <c r="AX201" s="250">
        <f t="shared" si="115"/>
        <v>5400000</v>
      </c>
      <c r="AY201" s="99">
        <f t="shared" si="116"/>
        <v>5400000</v>
      </c>
      <c r="AZ201" s="250"/>
      <c r="BA201" s="245">
        <f t="shared" si="117"/>
        <v>121450000</v>
      </c>
      <c r="BB201" s="235"/>
      <c r="BC201" s="242"/>
      <c r="BD201" s="242"/>
      <c r="BE201" s="242"/>
      <c r="BG201" s="428">
        <f t="shared" si="109"/>
        <v>0</v>
      </c>
      <c r="BH201" s="424"/>
    </row>
    <row r="202" spans="1:60" ht="57.75" thickBot="1" x14ac:dyDescent="0.3">
      <c r="A202" s="90"/>
      <c r="B202" s="90"/>
      <c r="C202" s="90"/>
      <c r="D202" s="90"/>
      <c r="E202" s="90"/>
      <c r="F202" s="90"/>
      <c r="G202" s="90"/>
      <c r="H202" s="307"/>
      <c r="I202" s="91"/>
      <c r="J202" s="92"/>
      <c r="K202" s="110" t="s">
        <v>512</v>
      </c>
      <c r="L202" s="92" t="s">
        <v>520</v>
      </c>
      <c r="M202" s="92" t="e">
        <f>INDEX('[26]PENINGKATAN SALURAN DRAINASE'!$D$4:$D$90,MATCH('KEGIATAN DBMSDA 2022 (2)'!L202,'[26]PENINGKATAN SALURAN DRAINASE'!$D$4:$D$90,0))</f>
        <v>#N/A</v>
      </c>
      <c r="N202" s="92" t="s">
        <v>521</v>
      </c>
      <c r="O202" s="92"/>
      <c r="P202" s="93" t="s">
        <v>201</v>
      </c>
      <c r="Q202" s="93"/>
      <c r="R202" s="100" t="s">
        <v>522</v>
      </c>
      <c r="S202" s="94" t="e">
        <f>#REF!&amp;" "&amp;#REF!</f>
        <v>#REF!</v>
      </c>
      <c r="T202" s="95" t="s">
        <v>66</v>
      </c>
      <c r="U202" s="87"/>
      <c r="V202" s="57">
        <f t="shared" si="111"/>
        <v>135000000</v>
      </c>
      <c r="W202" s="96" t="str">
        <f t="shared" si="106"/>
        <v>PL</v>
      </c>
      <c r="X202" s="108" t="s">
        <v>1966</v>
      </c>
      <c r="Y202" s="489" t="s">
        <v>2030</v>
      </c>
      <c r="Z202" s="489" t="s">
        <v>2012</v>
      </c>
      <c r="AA202" s="93"/>
      <c r="AB202" s="93"/>
      <c r="AC202" s="93"/>
      <c r="AD202" s="93"/>
      <c r="AE202" s="93"/>
      <c r="AF202" s="93"/>
      <c r="AG202" s="96"/>
      <c r="AH202" s="96"/>
      <c r="AI202" s="96"/>
      <c r="AJ202" s="313">
        <f t="shared" si="107"/>
        <v>0</v>
      </c>
      <c r="AK202" s="301">
        <v>0</v>
      </c>
      <c r="AL202" s="87">
        <v>135000000</v>
      </c>
      <c r="AM202" s="96" t="str">
        <f t="shared" si="108"/>
        <v>PL</v>
      </c>
      <c r="AN202" s="249" t="s">
        <v>139</v>
      </c>
      <c r="AO202" s="249">
        <v>1</v>
      </c>
      <c r="AP202" s="249"/>
      <c r="AQ202" s="245">
        <f t="shared" si="112"/>
        <v>350000</v>
      </c>
      <c r="AR202" s="250">
        <f>IF(AND(V202&gt;1,V202&lt;=200000000),'[26]Data Base PAKAI (INPUT)'!$E$24,IF(AND(V202&gt;200000000),'[26]Data Base PAKAI (INPUT)'!$M$24))</f>
        <v>4</v>
      </c>
      <c r="AS202" s="250">
        <f>IF(AND(V202&gt;1,V202&lt;=200000000),'[26]Data Base PAKAI (INPUT)'!$F$24,IF(AND(V202&gt;200000000,V202&lt;=1000000000),'[26]Data Base PAKAI (INPUT)'!$V$24,IF(AND(V202&gt;1000000000),'[26]Data Base PAKAI (INPUT)'!$Z$24)))</f>
        <v>1</v>
      </c>
      <c r="AT202" s="250">
        <f t="shared" si="113"/>
        <v>600000</v>
      </c>
      <c r="AU202" s="250">
        <f>IF(AND(V202&gt;1,V202&lt;=1000000000),'[26]Data Base PAKAI (INPUT)'!$E$25,IF(AND(V202&gt;1000000000,V202&lt;=5000000000),'[26]Data Base PAKAI (INPUT)'!$Y$25,IF(AND(V202&gt;5000000000,V202&lt;=10000000000),'[26]Data Base PAKAI (INPUT)'!$AG$25)))</f>
        <v>3</v>
      </c>
      <c r="AV202" s="250">
        <f>IF(AND(V202&gt;1,V202&lt;=100000000),'[26]Data Base PAKAI (INPUT)'!$F$25,IF(AND(V202&gt;100000000,V202&lt;=200000000),'[26]Data Base PAKAI (INPUT)'!$J$25,IF(AND(V202&gt;200000000,V202&lt;=250000000),'[26]Data Base PAKAI (INPUT)'!$N$25,IF(AND(V202&gt;250000000,V202&lt;=500000000),'[26]Data Base PAKAI (INPUT)'!$R$25,IF(AND(V202&gt;500000000,V202&lt;=1000000000),'[26]Data Base PAKAI (INPUT)'!$V$25,IF(AND(V202&gt;1000000000,V202&lt;=2500000000),'[26]Data Base PAKAI (INPUT)'!$Z$25,IF(AND(V202&gt;2500000000,V202&lt;=5000000000),'[26]Data Base PAKAI (INPUT)'!$AD$25,IF(AND(V202&gt;5000000000,V202&lt;=10000000000),'[26]Data Base PAKAI (INPUT)'!AH1118))))))))</f>
        <v>4</v>
      </c>
      <c r="AW202" s="250">
        <f t="shared" si="114"/>
        <v>1800000</v>
      </c>
      <c r="AX202" s="250">
        <f t="shared" si="115"/>
        <v>5400000</v>
      </c>
      <c r="AY202" s="99">
        <f t="shared" si="116"/>
        <v>5400000</v>
      </c>
      <c r="AZ202" s="250"/>
      <c r="BA202" s="245">
        <f t="shared" si="117"/>
        <v>121450000</v>
      </c>
      <c r="BB202" s="235"/>
      <c r="BC202" s="242"/>
      <c r="BD202" s="242"/>
      <c r="BE202" s="242"/>
      <c r="BG202" s="428">
        <f t="shared" si="109"/>
        <v>0</v>
      </c>
      <c r="BH202" s="424"/>
    </row>
    <row r="203" spans="1:60" ht="45.75" thickBot="1" x14ac:dyDescent="0.3">
      <c r="A203" s="90"/>
      <c r="B203" s="90"/>
      <c r="C203" s="90"/>
      <c r="D203" s="90"/>
      <c r="E203" s="90"/>
      <c r="F203" s="90"/>
      <c r="G203" s="90"/>
      <c r="H203" s="307"/>
      <c r="I203" s="91"/>
      <c r="J203" s="92"/>
      <c r="K203" s="92" t="s">
        <v>512</v>
      </c>
      <c r="L203" s="92" t="s">
        <v>523</v>
      </c>
      <c r="M203" s="92" t="e">
        <f>INDEX('[26]PENINGKATAN SALURAN DRAINASE'!$D$4:$D$90,MATCH('KEGIATAN DBMSDA 2022 (2)'!L203,'[26]PENINGKATAN SALURAN DRAINASE'!$D$4:$D$90,0))</f>
        <v>#N/A</v>
      </c>
      <c r="N203" s="92" t="s">
        <v>524</v>
      </c>
      <c r="O203" s="92"/>
      <c r="P203" s="93" t="s">
        <v>201</v>
      </c>
      <c r="Q203" s="93"/>
      <c r="R203" s="100" t="s">
        <v>525</v>
      </c>
      <c r="S203" s="94" t="e">
        <f>#REF!&amp;" "&amp;#REF!</f>
        <v>#REF!</v>
      </c>
      <c r="T203" s="95" t="s">
        <v>66</v>
      </c>
      <c r="U203" s="87"/>
      <c r="V203" s="57">
        <f t="shared" si="111"/>
        <v>135000000</v>
      </c>
      <c r="W203" s="96" t="str">
        <f t="shared" si="106"/>
        <v>PL</v>
      </c>
      <c r="X203" s="108" t="s">
        <v>1966</v>
      </c>
      <c r="Y203" s="489" t="s">
        <v>2030</v>
      </c>
      <c r="Z203" s="489" t="s">
        <v>2012</v>
      </c>
      <c r="AA203" s="93"/>
      <c r="AB203" s="93"/>
      <c r="AC203" s="93"/>
      <c r="AD203" s="93"/>
      <c r="AE203" s="93"/>
      <c r="AF203" s="93"/>
      <c r="AG203" s="96"/>
      <c r="AH203" s="96"/>
      <c r="AI203" s="96"/>
      <c r="AJ203" s="313">
        <f t="shared" si="107"/>
        <v>0</v>
      </c>
      <c r="AK203" s="301">
        <v>0</v>
      </c>
      <c r="AL203" s="87">
        <v>135000000</v>
      </c>
      <c r="AM203" s="96" t="str">
        <f t="shared" si="108"/>
        <v>PL</v>
      </c>
      <c r="AN203" s="249" t="s">
        <v>139</v>
      </c>
      <c r="AO203" s="249">
        <v>1</v>
      </c>
      <c r="AP203" s="249"/>
      <c r="AQ203" s="245">
        <f t="shared" si="112"/>
        <v>350000</v>
      </c>
      <c r="AR203" s="250">
        <f>IF(AND(V203&gt;1,V203&lt;=200000000),'[26]Data Base PAKAI (INPUT)'!$E$24,IF(AND(V203&gt;200000000),'[26]Data Base PAKAI (INPUT)'!$M$24))</f>
        <v>4</v>
      </c>
      <c r="AS203" s="250">
        <f>IF(AND(V203&gt;1,V203&lt;=200000000),'[26]Data Base PAKAI (INPUT)'!$F$24,IF(AND(V203&gt;200000000,V203&lt;=1000000000),'[26]Data Base PAKAI (INPUT)'!$V$24,IF(AND(V203&gt;1000000000),'[26]Data Base PAKAI (INPUT)'!$Z$24)))</f>
        <v>1</v>
      </c>
      <c r="AT203" s="250">
        <f t="shared" si="113"/>
        <v>600000</v>
      </c>
      <c r="AU203" s="250">
        <f>IF(AND(V203&gt;1,V203&lt;=1000000000),'[26]Data Base PAKAI (INPUT)'!$E$25,IF(AND(V203&gt;1000000000,V203&lt;=5000000000),'[26]Data Base PAKAI (INPUT)'!$Y$25,IF(AND(V203&gt;5000000000,V203&lt;=10000000000),'[26]Data Base PAKAI (INPUT)'!$AG$25)))</f>
        <v>3</v>
      </c>
      <c r="AV203" s="250">
        <f>IF(AND(V203&gt;1,V203&lt;=100000000),'[26]Data Base PAKAI (INPUT)'!$F$25,IF(AND(V203&gt;100000000,V203&lt;=200000000),'[26]Data Base PAKAI (INPUT)'!$J$25,IF(AND(V203&gt;200000000,V203&lt;=250000000),'[26]Data Base PAKAI (INPUT)'!$N$25,IF(AND(V203&gt;250000000,V203&lt;=500000000),'[26]Data Base PAKAI (INPUT)'!$R$25,IF(AND(V203&gt;500000000,V203&lt;=1000000000),'[26]Data Base PAKAI (INPUT)'!$V$25,IF(AND(V203&gt;1000000000,V203&lt;=2500000000),'[26]Data Base PAKAI (INPUT)'!$Z$25,IF(AND(V203&gt;2500000000,V203&lt;=5000000000),'[26]Data Base PAKAI (INPUT)'!$AD$25,IF(AND(V203&gt;5000000000,V203&lt;=10000000000),'[26]Data Base PAKAI (INPUT)'!AH1119))))))))</f>
        <v>4</v>
      </c>
      <c r="AW203" s="250">
        <f t="shared" si="114"/>
        <v>1800000</v>
      </c>
      <c r="AX203" s="250">
        <f t="shared" si="115"/>
        <v>5400000</v>
      </c>
      <c r="AY203" s="99">
        <f t="shared" si="116"/>
        <v>5400000</v>
      </c>
      <c r="AZ203" s="250"/>
      <c r="BA203" s="245">
        <f t="shared" si="117"/>
        <v>121450000</v>
      </c>
      <c r="BB203" s="235"/>
      <c r="BC203" s="242"/>
      <c r="BD203" s="242"/>
      <c r="BE203" s="242"/>
      <c r="BG203" s="428">
        <f t="shared" si="109"/>
        <v>0</v>
      </c>
      <c r="BH203" s="424"/>
    </row>
    <row r="204" spans="1:60" ht="45.75" thickBot="1" x14ac:dyDescent="0.3">
      <c r="A204" s="90"/>
      <c r="B204" s="90"/>
      <c r="C204" s="90"/>
      <c r="D204" s="90"/>
      <c r="E204" s="90"/>
      <c r="F204" s="90"/>
      <c r="G204" s="90"/>
      <c r="H204" s="307"/>
      <c r="I204" s="91"/>
      <c r="J204" s="92"/>
      <c r="K204" s="110" t="s">
        <v>512</v>
      </c>
      <c r="L204" s="92" t="s">
        <v>526</v>
      </c>
      <c r="M204" s="92" t="e">
        <f>INDEX('[26]PENINGKATAN SALURAN DRAINASE'!$D$4:$D$90,MATCH('KEGIATAN DBMSDA 2022 (2)'!L204,'[26]PENINGKATAN SALURAN DRAINASE'!$D$4:$D$90,0))</f>
        <v>#N/A</v>
      </c>
      <c r="N204" s="92" t="s">
        <v>527</v>
      </c>
      <c r="O204" s="92"/>
      <c r="P204" s="93" t="s">
        <v>201</v>
      </c>
      <c r="Q204" s="93"/>
      <c r="R204" s="100" t="s">
        <v>528</v>
      </c>
      <c r="S204" s="94" t="e">
        <f>#REF!&amp;" "&amp;#REF!</f>
        <v>#REF!</v>
      </c>
      <c r="T204" s="95" t="s">
        <v>66</v>
      </c>
      <c r="U204" s="87"/>
      <c r="V204" s="57">
        <f t="shared" si="111"/>
        <v>135000000</v>
      </c>
      <c r="W204" s="96" t="str">
        <f t="shared" si="106"/>
        <v>PL</v>
      </c>
      <c r="X204" s="108" t="s">
        <v>1966</v>
      </c>
      <c r="Y204" s="489" t="s">
        <v>2030</v>
      </c>
      <c r="Z204" s="489" t="s">
        <v>2012</v>
      </c>
      <c r="AA204" s="93"/>
      <c r="AB204" s="93"/>
      <c r="AC204" s="93"/>
      <c r="AD204" s="93"/>
      <c r="AE204" s="93"/>
      <c r="AF204" s="93"/>
      <c r="AG204" s="96"/>
      <c r="AH204" s="96"/>
      <c r="AI204" s="96"/>
      <c r="AJ204" s="313">
        <f t="shared" si="107"/>
        <v>0</v>
      </c>
      <c r="AK204" s="301">
        <v>0</v>
      </c>
      <c r="AL204" s="87">
        <v>135000000</v>
      </c>
      <c r="AM204" s="96" t="str">
        <f t="shared" si="108"/>
        <v>PL</v>
      </c>
      <c r="AN204" s="249" t="s">
        <v>139</v>
      </c>
      <c r="AO204" s="249">
        <v>1</v>
      </c>
      <c r="AP204" s="249"/>
      <c r="AQ204" s="245">
        <f t="shared" si="112"/>
        <v>350000</v>
      </c>
      <c r="AR204" s="250">
        <f>IF(AND(V204&gt;1,V204&lt;=200000000),'[26]Data Base PAKAI (INPUT)'!$E$24,IF(AND(V204&gt;200000000),'[26]Data Base PAKAI (INPUT)'!$M$24))</f>
        <v>4</v>
      </c>
      <c r="AS204" s="250">
        <f>IF(AND(V204&gt;1,V204&lt;=200000000),'[26]Data Base PAKAI (INPUT)'!$F$24,IF(AND(V204&gt;200000000,V204&lt;=1000000000),'[26]Data Base PAKAI (INPUT)'!$V$24,IF(AND(V204&gt;1000000000),'[26]Data Base PAKAI (INPUT)'!$Z$24)))</f>
        <v>1</v>
      </c>
      <c r="AT204" s="250">
        <f t="shared" si="113"/>
        <v>600000</v>
      </c>
      <c r="AU204" s="250">
        <f>IF(AND(V204&gt;1,V204&lt;=1000000000),'[26]Data Base PAKAI (INPUT)'!$E$25,IF(AND(V204&gt;1000000000,V204&lt;=5000000000),'[26]Data Base PAKAI (INPUT)'!$Y$25,IF(AND(V204&gt;5000000000,V204&lt;=10000000000),'[26]Data Base PAKAI (INPUT)'!$AG$25)))</f>
        <v>3</v>
      </c>
      <c r="AV204" s="250">
        <f>IF(AND(V204&gt;1,V204&lt;=100000000),'[26]Data Base PAKAI (INPUT)'!$F$25,IF(AND(V204&gt;100000000,V204&lt;=200000000),'[26]Data Base PAKAI (INPUT)'!$J$25,IF(AND(V204&gt;200000000,V204&lt;=250000000),'[26]Data Base PAKAI (INPUT)'!$N$25,IF(AND(V204&gt;250000000,V204&lt;=500000000),'[26]Data Base PAKAI (INPUT)'!$R$25,IF(AND(V204&gt;500000000,V204&lt;=1000000000),'[26]Data Base PAKAI (INPUT)'!$V$25,IF(AND(V204&gt;1000000000,V204&lt;=2500000000),'[26]Data Base PAKAI (INPUT)'!$Z$25,IF(AND(V204&gt;2500000000,V204&lt;=5000000000),'[26]Data Base PAKAI (INPUT)'!$AD$25,IF(AND(V204&gt;5000000000,V204&lt;=10000000000),'[26]Data Base PAKAI (INPUT)'!AH1120))))))))</f>
        <v>4</v>
      </c>
      <c r="AW204" s="250">
        <f t="shared" si="114"/>
        <v>1800000</v>
      </c>
      <c r="AX204" s="250">
        <f t="shared" si="115"/>
        <v>5400000</v>
      </c>
      <c r="AY204" s="99">
        <f t="shared" si="116"/>
        <v>5400000</v>
      </c>
      <c r="AZ204" s="250"/>
      <c r="BA204" s="245">
        <f t="shared" si="117"/>
        <v>121450000</v>
      </c>
      <c r="BB204" s="235"/>
      <c r="BC204" s="242"/>
      <c r="BD204" s="242"/>
      <c r="BE204" s="242"/>
      <c r="BG204" s="428">
        <f t="shared" si="109"/>
        <v>0</v>
      </c>
      <c r="BH204" s="424"/>
    </row>
    <row r="205" spans="1:60" ht="57.75" thickBot="1" x14ac:dyDescent="0.3">
      <c r="A205" s="90"/>
      <c r="B205" s="90"/>
      <c r="C205" s="90"/>
      <c r="D205" s="90"/>
      <c r="E205" s="90"/>
      <c r="F205" s="90"/>
      <c r="G205" s="90"/>
      <c r="H205" s="307"/>
      <c r="I205" s="91"/>
      <c r="J205" s="92"/>
      <c r="K205" s="110" t="s">
        <v>512</v>
      </c>
      <c r="L205" s="92" t="s">
        <v>529</v>
      </c>
      <c r="M205" s="92" t="e">
        <f>INDEX('[26]PENINGKATAN SALURAN DRAINASE'!$D$4:$D$90,MATCH('KEGIATAN DBMSDA 2022 (2)'!L205,'[26]PENINGKATAN SALURAN DRAINASE'!$D$4:$D$90,0))</f>
        <v>#N/A</v>
      </c>
      <c r="N205" s="92" t="s">
        <v>530</v>
      </c>
      <c r="O205" s="92"/>
      <c r="P205" s="93" t="s">
        <v>201</v>
      </c>
      <c r="Q205" s="93"/>
      <c r="R205" s="100" t="s">
        <v>531</v>
      </c>
      <c r="S205" s="94" t="e">
        <f>#REF!&amp;" "&amp;#REF!</f>
        <v>#REF!</v>
      </c>
      <c r="T205" s="95" t="s">
        <v>66</v>
      </c>
      <c r="U205" s="87"/>
      <c r="V205" s="57">
        <f t="shared" si="111"/>
        <v>135000000</v>
      </c>
      <c r="W205" s="96" t="str">
        <f t="shared" si="106"/>
        <v>PL</v>
      </c>
      <c r="X205" s="108" t="s">
        <v>1966</v>
      </c>
      <c r="Y205" s="489" t="s">
        <v>2030</v>
      </c>
      <c r="Z205" s="489" t="s">
        <v>2012</v>
      </c>
      <c r="AA205" s="93"/>
      <c r="AB205" s="93"/>
      <c r="AC205" s="93"/>
      <c r="AD205" s="93"/>
      <c r="AE205" s="93"/>
      <c r="AF205" s="93"/>
      <c r="AG205" s="96"/>
      <c r="AH205" s="96"/>
      <c r="AI205" s="96"/>
      <c r="AJ205" s="313">
        <f t="shared" si="107"/>
        <v>0</v>
      </c>
      <c r="AK205" s="301">
        <v>0</v>
      </c>
      <c r="AL205" s="87">
        <v>135000000</v>
      </c>
      <c r="AM205" s="96" t="str">
        <f t="shared" si="108"/>
        <v>PL</v>
      </c>
      <c r="AN205" s="249" t="s">
        <v>139</v>
      </c>
      <c r="AO205" s="249">
        <v>1</v>
      </c>
      <c r="AP205" s="249"/>
      <c r="AQ205" s="245">
        <f t="shared" si="112"/>
        <v>350000</v>
      </c>
      <c r="AR205" s="250">
        <f>IF(AND(V205&gt;1,V205&lt;=200000000),'[26]Data Base PAKAI (INPUT)'!$E$24,IF(AND(V205&gt;200000000),'[26]Data Base PAKAI (INPUT)'!$M$24))</f>
        <v>4</v>
      </c>
      <c r="AS205" s="250">
        <f>IF(AND(V205&gt;1,V205&lt;=200000000),'[26]Data Base PAKAI (INPUT)'!$F$24,IF(AND(V205&gt;200000000,V205&lt;=1000000000),'[26]Data Base PAKAI (INPUT)'!$V$24,IF(AND(V205&gt;1000000000),'[26]Data Base PAKAI (INPUT)'!$Z$24)))</f>
        <v>1</v>
      </c>
      <c r="AT205" s="250">
        <f t="shared" si="113"/>
        <v>600000</v>
      </c>
      <c r="AU205" s="250">
        <f>IF(AND(V205&gt;1,V205&lt;=1000000000),'[26]Data Base PAKAI (INPUT)'!$E$25,IF(AND(V205&gt;1000000000,V205&lt;=5000000000),'[26]Data Base PAKAI (INPUT)'!$Y$25,IF(AND(V205&gt;5000000000,V205&lt;=10000000000),'[26]Data Base PAKAI (INPUT)'!$AG$25)))</f>
        <v>3</v>
      </c>
      <c r="AV205" s="250">
        <f>IF(AND(V205&gt;1,V205&lt;=100000000),'[26]Data Base PAKAI (INPUT)'!$F$25,IF(AND(V205&gt;100000000,V205&lt;=200000000),'[26]Data Base PAKAI (INPUT)'!$J$25,IF(AND(V205&gt;200000000,V205&lt;=250000000),'[26]Data Base PAKAI (INPUT)'!$N$25,IF(AND(V205&gt;250000000,V205&lt;=500000000),'[26]Data Base PAKAI (INPUT)'!$R$25,IF(AND(V205&gt;500000000,V205&lt;=1000000000),'[26]Data Base PAKAI (INPUT)'!$V$25,IF(AND(V205&gt;1000000000,V205&lt;=2500000000),'[26]Data Base PAKAI (INPUT)'!$Z$25,IF(AND(V205&gt;2500000000,V205&lt;=5000000000),'[26]Data Base PAKAI (INPUT)'!$AD$25,IF(AND(V205&gt;5000000000,V205&lt;=10000000000),'[26]Data Base PAKAI (INPUT)'!AH1121))))))))</f>
        <v>4</v>
      </c>
      <c r="AW205" s="250">
        <f t="shared" si="114"/>
        <v>1800000</v>
      </c>
      <c r="AX205" s="250">
        <f t="shared" si="115"/>
        <v>5400000</v>
      </c>
      <c r="AY205" s="99">
        <f t="shared" si="116"/>
        <v>5400000</v>
      </c>
      <c r="AZ205" s="250"/>
      <c r="BA205" s="245">
        <f t="shared" si="117"/>
        <v>121450000</v>
      </c>
      <c r="BB205" s="235"/>
      <c r="BC205" s="242"/>
      <c r="BD205" s="242"/>
      <c r="BE205" s="242"/>
      <c r="BG205" s="428">
        <f t="shared" si="109"/>
        <v>0</v>
      </c>
      <c r="BH205" s="424"/>
    </row>
    <row r="206" spans="1:60" ht="57.75" thickBot="1" x14ac:dyDescent="0.3">
      <c r="A206" s="90"/>
      <c r="B206" s="90"/>
      <c r="C206" s="90"/>
      <c r="D206" s="90"/>
      <c r="E206" s="90"/>
      <c r="F206" s="90"/>
      <c r="G206" s="90"/>
      <c r="H206" s="307"/>
      <c r="I206" s="91"/>
      <c r="J206" s="92"/>
      <c r="K206" s="110" t="s">
        <v>512</v>
      </c>
      <c r="L206" s="92" t="s">
        <v>532</v>
      </c>
      <c r="M206" s="92" t="e">
        <f>INDEX('[26]PENINGKATAN SALURAN DRAINASE'!$D$4:$D$90,MATCH('KEGIATAN DBMSDA 2022 (2)'!L206,'[26]PENINGKATAN SALURAN DRAINASE'!$D$4:$D$90,0))</f>
        <v>#N/A</v>
      </c>
      <c r="N206" s="92" t="s">
        <v>533</v>
      </c>
      <c r="O206" s="92"/>
      <c r="P206" s="93" t="s">
        <v>201</v>
      </c>
      <c r="Q206" s="93"/>
      <c r="R206" s="100" t="s">
        <v>519</v>
      </c>
      <c r="S206" s="94" t="e">
        <f>#REF!&amp;" "&amp;#REF!</f>
        <v>#REF!</v>
      </c>
      <c r="T206" s="95" t="s">
        <v>66</v>
      </c>
      <c r="U206" s="87"/>
      <c r="V206" s="57">
        <f t="shared" si="111"/>
        <v>100000000</v>
      </c>
      <c r="W206" s="96" t="str">
        <f t="shared" si="106"/>
        <v>PL</v>
      </c>
      <c r="X206" s="108" t="s">
        <v>1966</v>
      </c>
      <c r="Y206" s="489" t="s">
        <v>2030</v>
      </c>
      <c r="Z206" s="489" t="s">
        <v>2012</v>
      </c>
      <c r="AA206" s="93"/>
      <c r="AB206" s="93"/>
      <c r="AC206" s="93"/>
      <c r="AD206" s="93"/>
      <c r="AE206" s="93"/>
      <c r="AF206" s="93"/>
      <c r="AG206" s="96"/>
      <c r="AH206" s="96"/>
      <c r="AI206" s="96"/>
      <c r="AJ206" s="313">
        <f t="shared" si="107"/>
        <v>0</v>
      </c>
      <c r="AK206" s="301">
        <v>0</v>
      </c>
      <c r="AL206" s="87">
        <v>100000000</v>
      </c>
      <c r="AM206" s="96" t="str">
        <f t="shared" si="108"/>
        <v>PL</v>
      </c>
      <c r="AN206" s="249" t="s">
        <v>139</v>
      </c>
      <c r="AO206" s="249">
        <v>1</v>
      </c>
      <c r="AP206" s="249"/>
      <c r="AQ206" s="245">
        <f t="shared" si="112"/>
        <v>350000</v>
      </c>
      <c r="AR206" s="250">
        <f>IF(AND(V206&gt;1,V206&lt;=200000000),'[26]Data Base PAKAI (INPUT)'!$E$24,IF(AND(V206&gt;200000000),'[26]Data Base PAKAI (INPUT)'!$M$24))</f>
        <v>4</v>
      </c>
      <c r="AS206" s="250">
        <f>IF(AND(V206&gt;1,V206&lt;=200000000),'[26]Data Base PAKAI (INPUT)'!$F$24,IF(AND(V206&gt;200000000,V206&lt;=1000000000),'[26]Data Base PAKAI (INPUT)'!$V$24,IF(AND(V206&gt;1000000000),'[26]Data Base PAKAI (INPUT)'!$Z$24)))</f>
        <v>1</v>
      </c>
      <c r="AT206" s="250">
        <f t="shared" si="113"/>
        <v>600000</v>
      </c>
      <c r="AU206" s="250">
        <f>IF(AND(V206&gt;1,V206&lt;=1000000000),'[26]Data Base PAKAI (INPUT)'!$E$25,IF(AND(V206&gt;1000000000,V206&lt;=5000000000),'[26]Data Base PAKAI (INPUT)'!$Y$25,IF(AND(V206&gt;5000000000,V206&lt;=10000000000),'[26]Data Base PAKAI (INPUT)'!$AG$25)))</f>
        <v>3</v>
      </c>
      <c r="AV206" s="250">
        <f>IF(AND(V206&gt;1,V206&lt;=100000000),'[26]Data Base PAKAI (INPUT)'!$F$25,IF(AND(V206&gt;100000000,V206&lt;=200000000),'[26]Data Base PAKAI (INPUT)'!$J$25,IF(AND(V206&gt;200000000,V206&lt;=250000000),'[26]Data Base PAKAI (INPUT)'!$N$25,IF(AND(V206&gt;250000000,V206&lt;=500000000),'[26]Data Base PAKAI (INPUT)'!$R$25,IF(AND(V206&gt;500000000,V206&lt;=1000000000),'[26]Data Base PAKAI (INPUT)'!$V$25,IF(AND(V206&gt;1000000000,V206&lt;=2500000000),'[26]Data Base PAKAI (INPUT)'!$Z$25,IF(AND(V206&gt;2500000000,V206&lt;=5000000000),'[26]Data Base PAKAI (INPUT)'!$AD$25,IF(AND(V206&gt;5000000000,V206&lt;=10000000000),'[26]Data Base PAKAI (INPUT)'!AH1122))))))))</f>
        <v>3</v>
      </c>
      <c r="AW206" s="250">
        <f t="shared" si="114"/>
        <v>1350000</v>
      </c>
      <c r="AX206" s="250">
        <f t="shared" si="115"/>
        <v>4000000</v>
      </c>
      <c r="AY206" s="99">
        <f t="shared" si="116"/>
        <v>4000000</v>
      </c>
      <c r="AZ206" s="250"/>
      <c r="BA206" s="245">
        <f t="shared" si="117"/>
        <v>89700000</v>
      </c>
      <c r="BB206" s="235"/>
      <c r="BC206" s="242"/>
      <c r="BD206" s="242"/>
      <c r="BE206" s="242"/>
      <c r="BG206" s="428">
        <f t="shared" si="109"/>
        <v>0</v>
      </c>
      <c r="BH206" s="424"/>
    </row>
    <row r="207" spans="1:60" ht="45.75" thickBot="1" x14ac:dyDescent="0.3">
      <c r="A207" s="90"/>
      <c r="B207" s="90"/>
      <c r="C207" s="90"/>
      <c r="D207" s="90"/>
      <c r="E207" s="90"/>
      <c r="F207" s="90"/>
      <c r="G207" s="90"/>
      <c r="H207" s="307"/>
      <c r="I207" s="91"/>
      <c r="J207" s="92"/>
      <c r="K207" s="92" t="s">
        <v>512</v>
      </c>
      <c r="L207" s="92" t="s">
        <v>534</v>
      </c>
      <c r="M207" s="92" t="e">
        <f>INDEX('[26]PENINGKATAN SALURAN DRAINASE'!$D$4:$D$90,MATCH('KEGIATAN DBMSDA 2022 (2)'!L207,'[26]PENINGKATAN SALURAN DRAINASE'!$D$4:$D$90,0))</f>
        <v>#N/A</v>
      </c>
      <c r="N207" s="92" t="s">
        <v>535</v>
      </c>
      <c r="O207" s="92"/>
      <c r="P207" s="93" t="s">
        <v>822</v>
      </c>
      <c r="Q207" s="93"/>
      <c r="R207" s="100" t="s">
        <v>271</v>
      </c>
      <c r="S207" s="94" t="e">
        <f>#REF!&amp;" "&amp;#REF!</f>
        <v>#REF!</v>
      </c>
      <c r="T207" s="95" t="s">
        <v>66</v>
      </c>
      <c r="U207" s="87"/>
      <c r="V207" s="57">
        <f t="shared" si="111"/>
        <v>200000000</v>
      </c>
      <c r="W207" s="96" t="str">
        <f t="shared" si="106"/>
        <v>PL</v>
      </c>
      <c r="X207" s="108" t="s">
        <v>1966</v>
      </c>
      <c r="Y207" s="489" t="s">
        <v>2030</v>
      </c>
      <c r="Z207" s="489" t="s">
        <v>2003</v>
      </c>
      <c r="AA207" s="93"/>
      <c r="AB207" s="93"/>
      <c r="AC207" s="93"/>
      <c r="AD207" s="93"/>
      <c r="AE207" s="93"/>
      <c r="AF207" s="93"/>
      <c r="AG207" s="96"/>
      <c r="AH207" s="96"/>
      <c r="AI207" s="96"/>
      <c r="AJ207" s="313">
        <f t="shared" si="107"/>
        <v>0</v>
      </c>
      <c r="AK207" s="301">
        <v>0</v>
      </c>
      <c r="AL207" s="87">
        <v>200000000</v>
      </c>
      <c r="AM207" s="96" t="str">
        <f t="shared" si="108"/>
        <v>PL</v>
      </c>
      <c r="AN207" s="249" t="s">
        <v>139</v>
      </c>
      <c r="AO207" s="249">
        <v>1</v>
      </c>
      <c r="AP207" s="249"/>
      <c r="AQ207" s="245">
        <f t="shared" si="112"/>
        <v>350000</v>
      </c>
      <c r="AR207" s="250">
        <f>IF(AND(V207&gt;1,V207&lt;=200000000),'[26]Data Base PAKAI (INPUT)'!$E$24,IF(AND(V207&gt;200000000),'[26]Data Base PAKAI (INPUT)'!$M$24))</f>
        <v>4</v>
      </c>
      <c r="AS207" s="250">
        <f>IF(AND(V207&gt;1,V207&lt;=200000000),'[26]Data Base PAKAI (INPUT)'!$F$24,IF(AND(V207&gt;200000000,V207&lt;=1000000000),'[26]Data Base PAKAI (INPUT)'!$V$24,IF(AND(V207&gt;1000000000),'[26]Data Base PAKAI (INPUT)'!$Z$24)))</f>
        <v>1</v>
      </c>
      <c r="AT207" s="250">
        <f t="shared" si="113"/>
        <v>600000</v>
      </c>
      <c r="AU207" s="250">
        <f>IF(AND(V207&gt;1,V207&lt;=1000000000),'[26]Data Base PAKAI (INPUT)'!$E$25,IF(AND(V207&gt;1000000000,V207&lt;=5000000000),'[26]Data Base PAKAI (INPUT)'!$Y$25,IF(AND(V207&gt;5000000000,V207&lt;=10000000000),'[26]Data Base PAKAI (INPUT)'!$AG$25)))</f>
        <v>3</v>
      </c>
      <c r="AV207" s="250">
        <f>IF(AND(V207&gt;1,V207&lt;=100000000),'[26]Data Base PAKAI (INPUT)'!$F$25,IF(AND(V207&gt;100000000,V207&lt;=200000000),'[26]Data Base PAKAI (INPUT)'!$J$25,IF(AND(V207&gt;200000000,V207&lt;=250000000),'[26]Data Base PAKAI (INPUT)'!$N$25,IF(AND(V207&gt;250000000,V207&lt;=500000000),'[26]Data Base PAKAI (INPUT)'!$R$25,IF(AND(V207&gt;500000000,V207&lt;=1000000000),'[26]Data Base PAKAI (INPUT)'!$V$25,IF(AND(V207&gt;1000000000,V207&lt;=2500000000),'[26]Data Base PAKAI (INPUT)'!$Z$25,IF(AND(V207&gt;2500000000,V207&lt;=5000000000),'[26]Data Base PAKAI (INPUT)'!$AD$25,IF(AND(V207&gt;5000000000,V207&lt;=10000000000),'[26]Data Base PAKAI (INPUT)'!AH1123))))))))</f>
        <v>4</v>
      </c>
      <c r="AW207" s="250">
        <f t="shared" si="114"/>
        <v>1800000</v>
      </c>
      <c r="AX207" s="250">
        <f t="shared" si="115"/>
        <v>8000000</v>
      </c>
      <c r="AY207" s="99">
        <f t="shared" si="116"/>
        <v>8000000</v>
      </c>
      <c r="AZ207" s="250"/>
      <c r="BA207" s="245">
        <f t="shared" si="117"/>
        <v>181250000</v>
      </c>
      <c r="BB207" s="235"/>
      <c r="BC207" s="242"/>
      <c r="BD207" s="242"/>
      <c r="BE207" s="242"/>
      <c r="BG207" s="428">
        <f t="shared" si="109"/>
        <v>0</v>
      </c>
      <c r="BH207" s="424"/>
    </row>
    <row r="208" spans="1:60" ht="45.75" thickBot="1" x14ac:dyDescent="0.3">
      <c r="A208" s="90"/>
      <c r="B208" s="90"/>
      <c r="C208" s="90"/>
      <c r="D208" s="90"/>
      <c r="E208" s="90"/>
      <c r="F208" s="90"/>
      <c r="G208" s="90"/>
      <c r="H208" s="307"/>
      <c r="I208" s="91"/>
      <c r="J208" s="92"/>
      <c r="K208" s="110" t="s">
        <v>512</v>
      </c>
      <c r="L208" s="92" t="s">
        <v>537</v>
      </c>
      <c r="M208" s="92" t="e">
        <f>INDEX('[26]PENINGKATAN SALURAN DRAINASE'!$D$4:$D$90,MATCH('KEGIATAN DBMSDA 2022 (2)'!L208,'[26]PENINGKATAN SALURAN DRAINASE'!$D$4:$D$90,0))</f>
        <v>#N/A</v>
      </c>
      <c r="N208" s="92" t="s">
        <v>538</v>
      </c>
      <c r="O208" s="92"/>
      <c r="P208" s="93" t="s">
        <v>822</v>
      </c>
      <c r="Q208" s="93"/>
      <c r="R208" s="100" t="s">
        <v>249</v>
      </c>
      <c r="S208" s="94" t="e">
        <f>#REF!&amp;" "&amp;#REF!</f>
        <v>#REF!</v>
      </c>
      <c r="T208" s="95" t="s">
        <v>66</v>
      </c>
      <c r="U208" s="87"/>
      <c r="V208" s="57">
        <f t="shared" si="111"/>
        <v>200000000</v>
      </c>
      <c r="W208" s="96" t="str">
        <f t="shared" si="106"/>
        <v>PL</v>
      </c>
      <c r="X208" s="108" t="s">
        <v>1966</v>
      </c>
      <c r="Y208" s="489" t="s">
        <v>2030</v>
      </c>
      <c r="Z208" s="489" t="s">
        <v>2003</v>
      </c>
      <c r="AA208" s="93"/>
      <c r="AB208" s="93"/>
      <c r="AC208" s="93"/>
      <c r="AD208" s="93"/>
      <c r="AE208" s="93"/>
      <c r="AF208" s="93"/>
      <c r="AG208" s="96"/>
      <c r="AH208" s="96"/>
      <c r="AI208" s="96"/>
      <c r="AJ208" s="313">
        <f t="shared" si="107"/>
        <v>0</v>
      </c>
      <c r="AK208" s="301">
        <v>0</v>
      </c>
      <c r="AL208" s="87">
        <v>200000000</v>
      </c>
      <c r="AM208" s="96" t="str">
        <f t="shared" si="108"/>
        <v>PL</v>
      </c>
      <c r="AN208" s="249" t="s">
        <v>139</v>
      </c>
      <c r="AO208" s="249">
        <v>1</v>
      </c>
      <c r="AP208" s="249"/>
      <c r="AQ208" s="245">
        <f t="shared" si="112"/>
        <v>350000</v>
      </c>
      <c r="AR208" s="250">
        <f>IF(AND(V208&gt;1,V208&lt;=200000000),'[26]Data Base PAKAI (INPUT)'!$E$24,IF(AND(V208&gt;200000000),'[26]Data Base PAKAI (INPUT)'!$M$24))</f>
        <v>4</v>
      </c>
      <c r="AS208" s="250">
        <f>IF(AND(V208&gt;1,V208&lt;=200000000),'[26]Data Base PAKAI (INPUT)'!$F$24,IF(AND(V208&gt;200000000,V208&lt;=1000000000),'[26]Data Base PAKAI (INPUT)'!$V$24,IF(AND(V208&gt;1000000000),'[26]Data Base PAKAI (INPUT)'!$Z$24)))</f>
        <v>1</v>
      </c>
      <c r="AT208" s="250">
        <f t="shared" si="113"/>
        <v>600000</v>
      </c>
      <c r="AU208" s="250">
        <f>IF(AND(V208&gt;1,V208&lt;=1000000000),'[26]Data Base PAKAI (INPUT)'!$E$25,IF(AND(V208&gt;1000000000,V208&lt;=5000000000),'[26]Data Base PAKAI (INPUT)'!$Y$25,IF(AND(V208&gt;5000000000,V208&lt;=10000000000),'[26]Data Base PAKAI (INPUT)'!$AG$25)))</f>
        <v>3</v>
      </c>
      <c r="AV208" s="250">
        <f>IF(AND(V208&gt;1,V208&lt;=100000000),'[26]Data Base PAKAI (INPUT)'!$F$25,IF(AND(V208&gt;100000000,V208&lt;=200000000),'[26]Data Base PAKAI (INPUT)'!$J$25,IF(AND(V208&gt;200000000,V208&lt;=250000000),'[26]Data Base PAKAI (INPUT)'!$N$25,IF(AND(V208&gt;250000000,V208&lt;=500000000),'[26]Data Base PAKAI (INPUT)'!$R$25,IF(AND(V208&gt;500000000,V208&lt;=1000000000),'[26]Data Base PAKAI (INPUT)'!$V$25,IF(AND(V208&gt;1000000000,V208&lt;=2500000000),'[26]Data Base PAKAI (INPUT)'!$Z$25,IF(AND(V208&gt;2500000000,V208&lt;=5000000000),'[26]Data Base PAKAI (INPUT)'!$AD$25,IF(AND(V208&gt;5000000000,V208&lt;=10000000000),'[26]Data Base PAKAI (INPUT)'!AH1124))))))))</f>
        <v>4</v>
      </c>
      <c r="AW208" s="250">
        <f t="shared" si="114"/>
        <v>1800000</v>
      </c>
      <c r="AX208" s="250">
        <f t="shared" si="115"/>
        <v>8000000</v>
      </c>
      <c r="AY208" s="99">
        <f t="shared" si="116"/>
        <v>8000000</v>
      </c>
      <c r="AZ208" s="250"/>
      <c r="BA208" s="245">
        <f t="shared" si="117"/>
        <v>181250000</v>
      </c>
      <c r="BB208" s="235"/>
      <c r="BC208" s="242"/>
      <c r="BD208" s="242"/>
      <c r="BE208" s="242"/>
      <c r="BG208" s="428">
        <f t="shared" si="109"/>
        <v>0</v>
      </c>
      <c r="BH208" s="424"/>
    </row>
    <row r="209" spans="1:60" ht="45.75" thickBot="1" x14ac:dyDescent="0.3">
      <c r="A209" s="90"/>
      <c r="B209" s="90"/>
      <c r="C209" s="90"/>
      <c r="D209" s="90"/>
      <c r="E209" s="90"/>
      <c r="F209" s="90"/>
      <c r="G209" s="90"/>
      <c r="H209" s="307"/>
      <c r="I209" s="91"/>
      <c r="J209" s="92"/>
      <c r="K209" s="92" t="s">
        <v>512</v>
      </c>
      <c r="L209" s="92" t="s">
        <v>539</v>
      </c>
      <c r="M209" s="92" t="e">
        <f>INDEX('[26]PENINGKATAN SALURAN DRAINASE'!$D$4:$D$90,MATCH('KEGIATAN DBMSDA 2022 (2)'!L209,'[26]PENINGKATAN SALURAN DRAINASE'!$D$4:$D$90,0))</f>
        <v>#N/A</v>
      </c>
      <c r="N209" s="92" t="s">
        <v>540</v>
      </c>
      <c r="O209" s="92"/>
      <c r="P209" s="93" t="s">
        <v>822</v>
      </c>
      <c r="Q209" s="93"/>
      <c r="R209" s="100" t="s">
        <v>289</v>
      </c>
      <c r="S209" s="94" t="e">
        <f>#REF!&amp;" "&amp;#REF!</f>
        <v>#REF!</v>
      </c>
      <c r="T209" s="95" t="s">
        <v>66</v>
      </c>
      <c r="U209" s="87"/>
      <c r="V209" s="57">
        <f t="shared" si="111"/>
        <v>200000000</v>
      </c>
      <c r="W209" s="96" t="str">
        <f t="shared" si="106"/>
        <v>PL</v>
      </c>
      <c r="X209" s="108" t="s">
        <v>1966</v>
      </c>
      <c r="Y209" s="489" t="s">
        <v>2030</v>
      </c>
      <c r="Z209" s="489" t="s">
        <v>2003</v>
      </c>
      <c r="AA209" s="93"/>
      <c r="AB209" s="93"/>
      <c r="AC209" s="93"/>
      <c r="AD209" s="93"/>
      <c r="AE209" s="93"/>
      <c r="AF209" s="93"/>
      <c r="AG209" s="96"/>
      <c r="AH209" s="96"/>
      <c r="AI209" s="96"/>
      <c r="AJ209" s="313">
        <f t="shared" si="107"/>
        <v>0</v>
      </c>
      <c r="AK209" s="301">
        <v>0</v>
      </c>
      <c r="AL209" s="87">
        <v>200000000</v>
      </c>
      <c r="AM209" s="96" t="str">
        <f t="shared" si="108"/>
        <v>PL</v>
      </c>
      <c r="AN209" s="249" t="s">
        <v>139</v>
      </c>
      <c r="AO209" s="249">
        <v>1</v>
      </c>
      <c r="AP209" s="249"/>
      <c r="AQ209" s="245">
        <f t="shared" si="112"/>
        <v>350000</v>
      </c>
      <c r="AR209" s="250">
        <f>IF(AND(V209&gt;1,V209&lt;=200000000),'[26]Data Base PAKAI (INPUT)'!$E$24,IF(AND(V209&gt;200000000),'[26]Data Base PAKAI (INPUT)'!$M$24))</f>
        <v>4</v>
      </c>
      <c r="AS209" s="250">
        <f>IF(AND(V209&gt;1,V209&lt;=200000000),'[26]Data Base PAKAI (INPUT)'!$F$24,IF(AND(V209&gt;200000000,V209&lt;=1000000000),'[26]Data Base PAKAI (INPUT)'!$V$24,IF(AND(V209&gt;1000000000),'[26]Data Base PAKAI (INPUT)'!$Z$24)))</f>
        <v>1</v>
      </c>
      <c r="AT209" s="250">
        <f t="shared" si="113"/>
        <v>600000</v>
      </c>
      <c r="AU209" s="250">
        <f>IF(AND(V209&gt;1,V209&lt;=1000000000),'[26]Data Base PAKAI (INPUT)'!$E$25,IF(AND(V209&gt;1000000000,V209&lt;=5000000000),'[26]Data Base PAKAI (INPUT)'!$Y$25,IF(AND(V209&gt;5000000000,V209&lt;=10000000000),'[26]Data Base PAKAI (INPUT)'!$AG$25)))</f>
        <v>3</v>
      </c>
      <c r="AV209" s="250">
        <f>IF(AND(V209&gt;1,V209&lt;=100000000),'[26]Data Base PAKAI (INPUT)'!$F$25,IF(AND(V209&gt;100000000,V209&lt;=200000000),'[26]Data Base PAKAI (INPUT)'!$J$25,IF(AND(V209&gt;200000000,V209&lt;=250000000),'[26]Data Base PAKAI (INPUT)'!$N$25,IF(AND(V209&gt;250000000,V209&lt;=500000000),'[26]Data Base PAKAI (INPUT)'!$R$25,IF(AND(V209&gt;500000000,V209&lt;=1000000000),'[26]Data Base PAKAI (INPUT)'!$V$25,IF(AND(V209&gt;1000000000,V209&lt;=2500000000),'[26]Data Base PAKAI (INPUT)'!$Z$25,IF(AND(V209&gt;2500000000,V209&lt;=5000000000),'[26]Data Base PAKAI (INPUT)'!$AD$25,IF(AND(V209&gt;5000000000,V209&lt;=10000000000),'[26]Data Base PAKAI (INPUT)'!AH1125))))))))</f>
        <v>4</v>
      </c>
      <c r="AW209" s="250">
        <f t="shared" si="114"/>
        <v>1800000</v>
      </c>
      <c r="AX209" s="250">
        <f t="shared" si="115"/>
        <v>8000000</v>
      </c>
      <c r="AY209" s="99">
        <f t="shared" si="116"/>
        <v>8000000</v>
      </c>
      <c r="AZ209" s="250"/>
      <c r="BA209" s="245">
        <f t="shared" si="117"/>
        <v>181250000</v>
      </c>
      <c r="BB209" s="235"/>
      <c r="BC209" s="242"/>
      <c r="BD209" s="242"/>
      <c r="BE209" s="242"/>
      <c r="BG209" s="428">
        <f t="shared" si="109"/>
        <v>0</v>
      </c>
      <c r="BH209" s="424"/>
    </row>
    <row r="210" spans="1:60" ht="57.75" thickBot="1" x14ac:dyDescent="0.3">
      <c r="A210" s="90"/>
      <c r="B210" s="90"/>
      <c r="C210" s="90"/>
      <c r="D210" s="90"/>
      <c r="E210" s="90"/>
      <c r="F210" s="90"/>
      <c r="G210" s="90"/>
      <c r="H210" s="307"/>
      <c r="I210" s="91"/>
      <c r="J210" s="92"/>
      <c r="K210" s="110" t="s">
        <v>512</v>
      </c>
      <c r="L210" s="92" t="s">
        <v>541</v>
      </c>
      <c r="M210" s="92" t="e">
        <f>INDEX('[26]PENINGKATAN SALURAN DRAINASE'!$D$4:$D$90,MATCH('KEGIATAN DBMSDA 2022 (2)'!L210,'[26]PENINGKATAN SALURAN DRAINASE'!$D$4:$D$90,0))</f>
        <v>#N/A</v>
      </c>
      <c r="N210" s="92" t="s">
        <v>542</v>
      </c>
      <c r="O210" s="92"/>
      <c r="P210" s="93" t="s">
        <v>822</v>
      </c>
      <c r="Q210" s="93"/>
      <c r="R210" s="100" t="s">
        <v>229</v>
      </c>
      <c r="S210" s="94" t="e">
        <f>#REF!&amp;" "&amp;#REF!</f>
        <v>#REF!</v>
      </c>
      <c r="T210" s="95" t="s">
        <v>66</v>
      </c>
      <c r="U210" s="87"/>
      <c r="V210" s="57">
        <f t="shared" si="111"/>
        <v>200000000</v>
      </c>
      <c r="W210" s="96" t="str">
        <f t="shared" si="106"/>
        <v>PL</v>
      </c>
      <c r="X210" s="108" t="s">
        <v>1966</v>
      </c>
      <c r="Y210" s="489" t="s">
        <v>2030</v>
      </c>
      <c r="Z210" s="489" t="s">
        <v>2003</v>
      </c>
      <c r="AA210" s="93"/>
      <c r="AB210" s="93"/>
      <c r="AC210" s="93"/>
      <c r="AD210" s="93"/>
      <c r="AE210" s="93"/>
      <c r="AF210" s="93"/>
      <c r="AG210" s="96"/>
      <c r="AH210" s="96"/>
      <c r="AI210" s="96"/>
      <c r="AJ210" s="313">
        <f t="shared" si="107"/>
        <v>0</v>
      </c>
      <c r="AK210" s="301">
        <v>0</v>
      </c>
      <c r="AL210" s="87">
        <v>200000000</v>
      </c>
      <c r="AM210" s="96" t="str">
        <f t="shared" si="108"/>
        <v>PL</v>
      </c>
      <c r="AN210" s="249" t="s">
        <v>139</v>
      </c>
      <c r="AO210" s="249">
        <v>1</v>
      </c>
      <c r="AP210" s="249"/>
      <c r="AQ210" s="245">
        <f t="shared" si="112"/>
        <v>350000</v>
      </c>
      <c r="AR210" s="250">
        <f>IF(AND(V210&gt;1,V210&lt;=200000000),'[26]Data Base PAKAI (INPUT)'!$E$24,IF(AND(V210&gt;200000000),'[26]Data Base PAKAI (INPUT)'!$M$24))</f>
        <v>4</v>
      </c>
      <c r="AS210" s="250">
        <f>IF(AND(V210&gt;1,V210&lt;=200000000),'[26]Data Base PAKAI (INPUT)'!$F$24,IF(AND(V210&gt;200000000,V210&lt;=1000000000),'[26]Data Base PAKAI (INPUT)'!$V$24,IF(AND(V210&gt;1000000000),'[26]Data Base PAKAI (INPUT)'!$Z$24)))</f>
        <v>1</v>
      </c>
      <c r="AT210" s="250">
        <f t="shared" si="113"/>
        <v>600000</v>
      </c>
      <c r="AU210" s="250">
        <f>IF(AND(V210&gt;1,V210&lt;=1000000000),'[26]Data Base PAKAI (INPUT)'!$E$25,IF(AND(V210&gt;1000000000,V210&lt;=5000000000),'[26]Data Base PAKAI (INPUT)'!$Y$25,IF(AND(V210&gt;5000000000,V210&lt;=10000000000),'[26]Data Base PAKAI (INPUT)'!$AG$25)))</f>
        <v>3</v>
      </c>
      <c r="AV210" s="250">
        <f>IF(AND(V210&gt;1,V210&lt;=100000000),'[26]Data Base PAKAI (INPUT)'!$F$25,IF(AND(V210&gt;100000000,V210&lt;=200000000),'[26]Data Base PAKAI (INPUT)'!$J$25,IF(AND(V210&gt;200000000,V210&lt;=250000000),'[26]Data Base PAKAI (INPUT)'!$N$25,IF(AND(V210&gt;250000000,V210&lt;=500000000),'[26]Data Base PAKAI (INPUT)'!$R$25,IF(AND(V210&gt;500000000,V210&lt;=1000000000),'[26]Data Base PAKAI (INPUT)'!$V$25,IF(AND(V210&gt;1000000000,V210&lt;=2500000000),'[26]Data Base PAKAI (INPUT)'!$Z$25,IF(AND(V210&gt;2500000000,V210&lt;=5000000000),'[26]Data Base PAKAI (INPUT)'!$AD$25,IF(AND(V210&gt;5000000000,V210&lt;=10000000000),'[26]Data Base PAKAI (INPUT)'!AH1126))))))))</f>
        <v>4</v>
      </c>
      <c r="AW210" s="250">
        <f t="shared" si="114"/>
        <v>1800000</v>
      </c>
      <c r="AX210" s="250">
        <f t="shared" si="115"/>
        <v>8000000</v>
      </c>
      <c r="AY210" s="99">
        <f t="shared" si="116"/>
        <v>8000000</v>
      </c>
      <c r="AZ210" s="250"/>
      <c r="BA210" s="245">
        <f t="shared" si="117"/>
        <v>181250000</v>
      </c>
      <c r="BB210" s="235"/>
      <c r="BC210" s="242"/>
      <c r="BD210" s="242"/>
      <c r="BE210" s="242"/>
      <c r="BG210" s="428">
        <f t="shared" si="109"/>
        <v>0</v>
      </c>
      <c r="BH210" s="424"/>
    </row>
    <row r="211" spans="1:60" ht="45.75" thickBot="1" x14ac:dyDescent="0.3">
      <c r="A211" s="90"/>
      <c r="B211" s="90"/>
      <c r="C211" s="90"/>
      <c r="D211" s="90"/>
      <c r="E211" s="90"/>
      <c r="F211" s="90"/>
      <c r="G211" s="90"/>
      <c r="H211" s="307"/>
      <c r="I211" s="91"/>
      <c r="J211" s="92"/>
      <c r="K211" s="110" t="s">
        <v>512</v>
      </c>
      <c r="L211" s="92" t="s">
        <v>543</v>
      </c>
      <c r="M211" s="92" t="e">
        <f>INDEX('[26]PENINGKATAN SALURAN DRAINASE'!$D$4:$D$90,MATCH('KEGIATAN DBMSDA 2022 (2)'!L211,'[26]PENINGKATAN SALURAN DRAINASE'!$D$4:$D$90,0))</f>
        <v>#N/A</v>
      </c>
      <c r="N211" s="92" t="s">
        <v>544</v>
      </c>
      <c r="O211" s="92"/>
      <c r="P211" s="93" t="s">
        <v>822</v>
      </c>
      <c r="Q211" s="93"/>
      <c r="R211" s="100" t="s">
        <v>229</v>
      </c>
      <c r="S211" s="94" t="e">
        <f>#REF!&amp;" "&amp;#REF!</f>
        <v>#REF!</v>
      </c>
      <c r="T211" s="95" t="s">
        <v>66</v>
      </c>
      <c r="U211" s="87"/>
      <c r="V211" s="57">
        <f t="shared" si="111"/>
        <v>200000000</v>
      </c>
      <c r="W211" s="96" t="str">
        <f t="shared" si="106"/>
        <v>PL</v>
      </c>
      <c r="X211" s="108" t="s">
        <v>1966</v>
      </c>
      <c r="Y211" s="489" t="s">
        <v>2030</v>
      </c>
      <c r="Z211" s="489" t="s">
        <v>2003</v>
      </c>
      <c r="AA211" s="93"/>
      <c r="AB211" s="93"/>
      <c r="AC211" s="93"/>
      <c r="AD211" s="93"/>
      <c r="AE211" s="93"/>
      <c r="AF211" s="93"/>
      <c r="AG211" s="96"/>
      <c r="AH211" s="96"/>
      <c r="AI211" s="96"/>
      <c r="AJ211" s="313">
        <f t="shared" si="107"/>
        <v>0</v>
      </c>
      <c r="AK211" s="301">
        <v>0</v>
      </c>
      <c r="AL211" s="87">
        <v>200000000</v>
      </c>
      <c r="AM211" s="96" t="str">
        <f t="shared" si="108"/>
        <v>PL</v>
      </c>
      <c r="AN211" s="249" t="s">
        <v>139</v>
      </c>
      <c r="AO211" s="249">
        <v>1</v>
      </c>
      <c r="AP211" s="249"/>
      <c r="AQ211" s="245">
        <f t="shared" si="112"/>
        <v>350000</v>
      </c>
      <c r="AR211" s="250">
        <f>IF(AND(V211&gt;1,V211&lt;=200000000),'[26]Data Base PAKAI (INPUT)'!$E$24,IF(AND(V211&gt;200000000),'[26]Data Base PAKAI (INPUT)'!$M$24))</f>
        <v>4</v>
      </c>
      <c r="AS211" s="250">
        <f>IF(AND(V211&gt;1,V211&lt;=200000000),'[26]Data Base PAKAI (INPUT)'!$F$24,IF(AND(V211&gt;200000000,V211&lt;=1000000000),'[26]Data Base PAKAI (INPUT)'!$V$24,IF(AND(V211&gt;1000000000),'[26]Data Base PAKAI (INPUT)'!$Z$24)))</f>
        <v>1</v>
      </c>
      <c r="AT211" s="250">
        <f t="shared" si="113"/>
        <v>600000</v>
      </c>
      <c r="AU211" s="250">
        <f>IF(AND(V211&gt;1,V211&lt;=1000000000),'[26]Data Base PAKAI (INPUT)'!$E$25,IF(AND(V211&gt;1000000000,V211&lt;=5000000000),'[26]Data Base PAKAI (INPUT)'!$Y$25,IF(AND(V211&gt;5000000000,V211&lt;=10000000000),'[26]Data Base PAKAI (INPUT)'!$AG$25)))</f>
        <v>3</v>
      </c>
      <c r="AV211" s="250">
        <f>IF(AND(V211&gt;1,V211&lt;=100000000),'[26]Data Base PAKAI (INPUT)'!$F$25,IF(AND(V211&gt;100000000,V211&lt;=200000000),'[26]Data Base PAKAI (INPUT)'!$J$25,IF(AND(V211&gt;200000000,V211&lt;=250000000),'[26]Data Base PAKAI (INPUT)'!$N$25,IF(AND(V211&gt;250000000,V211&lt;=500000000),'[26]Data Base PAKAI (INPUT)'!$R$25,IF(AND(V211&gt;500000000,V211&lt;=1000000000),'[26]Data Base PAKAI (INPUT)'!$V$25,IF(AND(V211&gt;1000000000,V211&lt;=2500000000),'[26]Data Base PAKAI (INPUT)'!$Z$25,IF(AND(V211&gt;2500000000,V211&lt;=5000000000),'[26]Data Base PAKAI (INPUT)'!$AD$25,IF(AND(V211&gt;5000000000,V211&lt;=10000000000),'[26]Data Base PAKAI (INPUT)'!AH1127))))))))</f>
        <v>4</v>
      </c>
      <c r="AW211" s="250">
        <f t="shared" si="114"/>
        <v>1800000</v>
      </c>
      <c r="AX211" s="250">
        <f t="shared" si="115"/>
        <v>8000000</v>
      </c>
      <c r="AY211" s="99">
        <f t="shared" si="116"/>
        <v>8000000</v>
      </c>
      <c r="AZ211" s="250"/>
      <c r="BA211" s="245">
        <f t="shared" si="117"/>
        <v>181250000</v>
      </c>
      <c r="BB211" s="235"/>
      <c r="BC211" s="242"/>
      <c r="BD211" s="242"/>
      <c r="BE211" s="242"/>
      <c r="BG211" s="428">
        <f t="shared" si="109"/>
        <v>0</v>
      </c>
      <c r="BH211" s="424"/>
    </row>
    <row r="212" spans="1:60" ht="45.75" thickBot="1" x14ac:dyDescent="0.3">
      <c r="A212" s="90"/>
      <c r="B212" s="90"/>
      <c r="C212" s="90"/>
      <c r="D212" s="90"/>
      <c r="E212" s="90"/>
      <c r="F212" s="90"/>
      <c r="G212" s="90"/>
      <c r="H212" s="307"/>
      <c r="I212" s="91"/>
      <c r="J212" s="92"/>
      <c r="K212" s="110" t="s">
        <v>512</v>
      </c>
      <c r="L212" s="92" t="s">
        <v>545</v>
      </c>
      <c r="M212" s="92" t="e">
        <f>INDEX('[26]PENINGKATAN SALURAN DRAINASE'!$D$4:$D$90,MATCH('KEGIATAN DBMSDA 2022 (2)'!L212,'[26]PENINGKATAN SALURAN DRAINASE'!$D$4:$D$90,0))</f>
        <v>#N/A</v>
      </c>
      <c r="N212" s="92" t="s">
        <v>546</v>
      </c>
      <c r="O212" s="92"/>
      <c r="P212" s="93" t="s">
        <v>822</v>
      </c>
      <c r="Q212" s="93"/>
      <c r="R212" s="100" t="s">
        <v>547</v>
      </c>
      <c r="S212" s="94" t="e">
        <f>#REF!&amp;" "&amp;#REF!</f>
        <v>#REF!</v>
      </c>
      <c r="T212" s="95" t="s">
        <v>66</v>
      </c>
      <c r="U212" s="87"/>
      <c r="V212" s="57">
        <f t="shared" si="111"/>
        <v>350000000</v>
      </c>
      <c r="W212" s="96" t="str">
        <f t="shared" si="106"/>
        <v>LELANG</v>
      </c>
      <c r="X212" s="108" t="s">
        <v>1966</v>
      </c>
      <c r="Y212" s="489" t="s">
        <v>2030</v>
      </c>
      <c r="Z212" s="489" t="s">
        <v>2003</v>
      </c>
      <c r="AA212" s="93"/>
      <c r="AB212" s="93"/>
      <c r="AC212" s="93"/>
      <c r="AD212" s="93"/>
      <c r="AE212" s="93"/>
      <c r="AF212" s="93"/>
      <c r="AG212" s="96"/>
      <c r="AH212" s="96"/>
      <c r="AI212" s="96"/>
      <c r="AJ212" s="313">
        <f t="shared" si="107"/>
        <v>0</v>
      </c>
      <c r="AK212" s="301">
        <v>0</v>
      </c>
      <c r="AL212" s="87">
        <v>350000000</v>
      </c>
      <c r="AM212" s="96" t="str">
        <f t="shared" si="108"/>
        <v>LELANG</v>
      </c>
      <c r="AN212" s="256" t="s">
        <v>139</v>
      </c>
      <c r="AO212" s="249">
        <v>1</v>
      </c>
      <c r="AP212" s="256"/>
      <c r="AQ212" s="245">
        <f t="shared" si="112"/>
        <v>750000</v>
      </c>
      <c r="AR212" s="250">
        <f>IF(AND(V212&gt;1,V212&lt;=200000000),'[26]Data Base PAKAI (INPUT)'!$E$24,IF(AND(V212&gt;200000000),'[26]Data Base PAKAI (INPUT)'!$M$24))</f>
        <v>6</v>
      </c>
      <c r="AS212" s="250">
        <f>IF(AND(V212&gt;1,V212&lt;=200000000),'[26]Data Base PAKAI (INPUT)'!$F$24,IF(AND(V212&gt;200000000,V212&lt;=1000000000),'[26]Data Base PAKAI (INPUT)'!$V$24,IF(AND(V212&gt;1000000000),'[26]Data Base PAKAI (INPUT)'!$Z$24)))</f>
        <v>2</v>
      </c>
      <c r="AT212" s="250">
        <f t="shared" si="113"/>
        <v>1800000</v>
      </c>
      <c r="AU212" s="250">
        <f>IF(AND(V212&gt;1,V212&lt;=1000000000),'[26]Data Base PAKAI (INPUT)'!$E$25,IF(AND(V212&gt;1000000000,V212&lt;=5000000000),'[26]Data Base PAKAI (INPUT)'!$Y$25,IF(AND(V212&gt;5000000000,V212&lt;=10000000000),'[26]Data Base PAKAI (INPUT)'!$AG$25)))</f>
        <v>3</v>
      </c>
      <c r="AV212" s="250">
        <f>IF(AND(V212&gt;1,V212&lt;=100000000),'[26]Data Base PAKAI (INPUT)'!$F$25,IF(AND(V212&gt;100000000,V212&lt;=200000000),'[26]Data Base PAKAI (INPUT)'!$J$25,IF(AND(V212&gt;200000000,V212&lt;=250000000),'[26]Data Base PAKAI (INPUT)'!$N$25,IF(AND(V212&gt;250000000,V212&lt;=500000000),'[26]Data Base PAKAI (INPUT)'!$R$25,IF(AND(V212&gt;500000000,V212&lt;=1000000000),'[26]Data Base PAKAI (INPUT)'!$V$25,IF(AND(V212&gt;1000000000,V212&lt;=2500000000),'[26]Data Base PAKAI (INPUT)'!$Z$25,IF(AND(V212&gt;2500000000,V212&lt;=5000000000),'[26]Data Base PAKAI (INPUT)'!$AD$25,IF(AND(V212&gt;5000000000,V212&lt;=10000000000),'[26]Data Base PAKAI (INPUT)'!AH1128))))))))</f>
        <v>6</v>
      </c>
      <c r="AW212" s="250">
        <f t="shared" si="114"/>
        <v>2700000</v>
      </c>
      <c r="AX212" s="250">
        <f t="shared" si="115"/>
        <v>14000000</v>
      </c>
      <c r="AY212" s="99">
        <f t="shared" si="116"/>
        <v>14000000</v>
      </c>
      <c r="AZ212" s="250"/>
      <c r="BA212" s="245">
        <f t="shared" si="117"/>
        <v>316750000</v>
      </c>
      <c r="BB212" s="235"/>
      <c r="BC212" s="242"/>
      <c r="BD212" s="242"/>
      <c r="BE212" s="242"/>
      <c r="BG212" s="428">
        <f t="shared" si="109"/>
        <v>0</v>
      </c>
      <c r="BH212" s="424"/>
    </row>
    <row r="213" spans="1:60" ht="45.75" thickBot="1" x14ac:dyDescent="0.3">
      <c r="A213" s="90"/>
      <c r="B213" s="90"/>
      <c r="C213" s="90"/>
      <c r="D213" s="90"/>
      <c r="E213" s="90"/>
      <c r="F213" s="90"/>
      <c r="G213" s="90"/>
      <c r="H213" s="307"/>
      <c r="I213" s="91"/>
      <c r="J213" s="92"/>
      <c r="K213" s="92" t="s">
        <v>512</v>
      </c>
      <c r="L213" s="92" t="s">
        <v>548</v>
      </c>
      <c r="M213" s="92" t="e">
        <f>INDEX('[26]PENINGKATAN SALURAN DRAINASE'!$D$4:$D$90,MATCH('KEGIATAN DBMSDA 2022 (2)'!L213,'[26]PENINGKATAN SALURAN DRAINASE'!$D$4:$D$90,0))</f>
        <v>#N/A</v>
      </c>
      <c r="N213" s="92" t="s">
        <v>549</v>
      </c>
      <c r="O213" s="92"/>
      <c r="P213" s="93" t="s">
        <v>822</v>
      </c>
      <c r="Q213" s="93"/>
      <c r="R213" s="100" t="s">
        <v>550</v>
      </c>
      <c r="S213" s="94" t="e">
        <f>#REF!&amp;" "&amp;#REF!</f>
        <v>#REF!</v>
      </c>
      <c r="T213" s="95" t="s">
        <v>66</v>
      </c>
      <c r="U213" s="87"/>
      <c r="V213" s="57">
        <f t="shared" si="111"/>
        <v>200000000</v>
      </c>
      <c r="W213" s="96" t="str">
        <f t="shared" si="106"/>
        <v>PL</v>
      </c>
      <c r="X213" s="108" t="s">
        <v>1966</v>
      </c>
      <c r="Y213" s="489" t="s">
        <v>2030</v>
      </c>
      <c r="Z213" s="489" t="s">
        <v>2003</v>
      </c>
      <c r="AA213" s="93"/>
      <c r="AB213" s="93"/>
      <c r="AC213" s="93"/>
      <c r="AD213" s="93"/>
      <c r="AE213" s="93"/>
      <c r="AF213" s="93"/>
      <c r="AG213" s="96"/>
      <c r="AH213" s="96"/>
      <c r="AI213" s="96"/>
      <c r="AJ213" s="313">
        <f t="shared" si="107"/>
        <v>0</v>
      </c>
      <c r="AK213" s="301">
        <v>0</v>
      </c>
      <c r="AL213" s="87">
        <v>200000000</v>
      </c>
      <c r="AM213" s="96" t="str">
        <f t="shared" si="108"/>
        <v>PL</v>
      </c>
      <c r="AN213" s="249" t="s">
        <v>139</v>
      </c>
      <c r="AO213" s="249">
        <v>1</v>
      </c>
      <c r="AP213" s="249"/>
      <c r="AQ213" s="245">
        <f t="shared" si="112"/>
        <v>350000</v>
      </c>
      <c r="AR213" s="250">
        <f>IF(AND(V213&gt;1,V213&lt;=200000000),'[26]Data Base PAKAI (INPUT)'!$E$24,IF(AND(V213&gt;200000000),'[26]Data Base PAKAI (INPUT)'!$M$24))</f>
        <v>4</v>
      </c>
      <c r="AS213" s="250">
        <f>IF(AND(V213&gt;1,V213&lt;=200000000),'[26]Data Base PAKAI (INPUT)'!$F$24,IF(AND(V213&gt;200000000,V213&lt;=1000000000),'[26]Data Base PAKAI (INPUT)'!$V$24,IF(AND(V213&gt;1000000000),'[26]Data Base PAKAI (INPUT)'!$Z$24)))</f>
        <v>1</v>
      </c>
      <c r="AT213" s="250">
        <f t="shared" si="113"/>
        <v>600000</v>
      </c>
      <c r="AU213" s="250">
        <f>IF(AND(V213&gt;1,V213&lt;=1000000000),'[26]Data Base PAKAI (INPUT)'!$E$25,IF(AND(V213&gt;1000000000,V213&lt;=5000000000),'[26]Data Base PAKAI (INPUT)'!$Y$25,IF(AND(V213&gt;5000000000,V213&lt;=10000000000),'[26]Data Base PAKAI (INPUT)'!$AG$25)))</f>
        <v>3</v>
      </c>
      <c r="AV213" s="250">
        <f>IF(AND(V213&gt;1,V213&lt;=100000000),'[26]Data Base PAKAI (INPUT)'!$F$25,IF(AND(V213&gt;100000000,V213&lt;=200000000),'[26]Data Base PAKAI (INPUT)'!$J$25,IF(AND(V213&gt;200000000,V213&lt;=250000000),'[26]Data Base PAKAI (INPUT)'!$N$25,IF(AND(V213&gt;250000000,V213&lt;=500000000),'[26]Data Base PAKAI (INPUT)'!$R$25,IF(AND(V213&gt;500000000,V213&lt;=1000000000),'[26]Data Base PAKAI (INPUT)'!$V$25,IF(AND(V213&gt;1000000000,V213&lt;=2500000000),'[26]Data Base PAKAI (INPUT)'!$Z$25,IF(AND(V213&gt;2500000000,V213&lt;=5000000000),'[26]Data Base PAKAI (INPUT)'!$AD$25,IF(AND(V213&gt;5000000000,V213&lt;=10000000000),'[26]Data Base PAKAI (INPUT)'!AH1129))))))))</f>
        <v>4</v>
      </c>
      <c r="AW213" s="250">
        <f t="shared" si="114"/>
        <v>1800000</v>
      </c>
      <c r="AX213" s="250">
        <f t="shared" si="115"/>
        <v>8000000</v>
      </c>
      <c r="AY213" s="99">
        <f t="shared" si="116"/>
        <v>8000000</v>
      </c>
      <c r="AZ213" s="250"/>
      <c r="BA213" s="245">
        <f t="shared" si="117"/>
        <v>181250000</v>
      </c>
      <c r="BB213" s="235"/>
      <c r="BC213" s="242"/>
      <c r="BD213" s="242"/>
      <c r="BE213" s="242"/>
      <c r="BG213" s="428">
        <f t="shared" si="109"/>
        <v>0</v>
      </c>
      <c r="BH213" s="424"/>
    </row>
    <row r="214" spans="1:60" ht="45.75" thickBot="1" x14ac:dyDescent="0.3">
      <c r="A214" s="90"/>
      <c r="B214" s="90"/>
      <c r="C214" s="90"/>
      <c r="D214" s="90"/>
      <c r="E214" s="90"/>
      <c r="F214" s="90"/>
      <c r="G214" s="90"/>
      <c r="H214" s="307"/>
      <c r="I214" s="91"/>
      <c r="J214" s="92"/>
      <c r="K214" s="110" t="s">
        <v>512</v>
      </c>
      <c r="L214" s="92" t="s">
        <v>551</v>
      </c>
      <c r="M214" s="92" t="e">
        <f>INDEX('[26]PENINGKATAN SALURAN DRAINASE'!$D$4:$D$90,MATCH('KEGIATAN DBMSDA 2022 (2)'!L214,'[26]PENINGKATAN SALURAN DRAINASE'!$D$4:$D$90,0))</f>
        <v>#N/A</v>
      </c>
      <c r="N214" s="92" t="s">
        <v>552</v>
      </c>
      <c r="O214" s="92"/>
      <c r="P214" s="93" t="s">
        <v>822</v>
      </c>
      <c r="Q214" s="93"/>
      <c r="R214" s="100" t="s">
        <v>289</v>
      </c>
      <c r="S214" s="94" t="e">
        <f>#REF!&amp;" "&amp;#REF!</f>
        <v>#REF!</v>
      </c>
      <c r="T214" s="95" t="s">
        <v>66</v>
      </c>
      <c r="U214" s="87"/>
      <c r="V214" s="57">
        <f t="shared" si="111"/>
        <v>200000000</v>
      </c>
      <c r="W214" s="96" t="str">
        <f t="shared" ref="W214:W277" si="118">IF(V214&gt;200000000,"LELANG","PL")</f>
        <v>PL</v>
      </c>
      <c r="X214" s="108" t="s">
        <v>1966</v>
      </c>
      <c r="Y214" s="489" t="s">
        <v>2030</v>
      </c>
      <c r="Z214" s="489" t="s">
        <v>2003</v>
      </c>
      <c r="AA214" s="93"/>
      <c r="AB214" s="93"/>
      <c r="AC214" s="93"/>
      <c r="AD214" s="93"/>
      <c r="AE214" s="93"/>
      <c r="AF214" s="93"/>
      <c r="AG214" s="96"/>
      <c r="AH214" s="96"/>
      <c r="AI214" s="96"/>
      <c r="AJ214" s="313">
        <f t="shared" ref="AJ214:AJ277" si="119">(AI214/V214)*100%</f>
        <v>0</v>
      </c>
      <c r="AK214" s="301">
        <v>0</v>
      </c>
      <c r="AL214" s="87">
        <v>200000000</v>
      </c>
      <c r="AM214" s="96" t="str">
        <f t="shared" ref="AM214:AM277" si="120">IF(V214&gt;200000000,"LELANG","PL")</f>
        <v>PL</v>
      </c>
      <c r="AN214" s="249" t="s">
        <v>139</v>
      </c>
      <c r="AO214" s="249">
        <v>1</v>
      </c>
      <c r="AP214" s="249"/>
      <c r="AQ214" s="245">
        <f t="shared" si="112"/>
        <v>350000</v>
      </c>
      <c r="AR214" s="250">
        <f>IF(AND(V214&gt;1,V214&lt;=200000000),'[26]Data Base PAKAI (INPUT)'!$E$24,IF(AND(V214&gt;200000000),'[26]Data Base PAKAI (INPUT)'!$M$24))</f>
        <v>4</v>
      </c>
      <c r="AS214" s="250">
        <f>IF(AND(V214&gt;1,V214&lt;=200000000),'[26]Data Base PAKAI (INPUT)'!$F$24,IF(AND(V214&gt;200000000,V214&lt;=1000000000),'[26]Data Base PAKAI (INPUT)'!$V$24,IF(AND(V214&gt;1000000000),'[26]Data Base PAKAI (INPUT)'!$Z$24)))</f>
        <v>1</v>
      </c>
      <c r="AT214" s="250">
        <f t="shared" si="113"/>
        <v>600000</v>
      </c>
      <c r="AU214" s="250">
        <f>IF(AND(V214&gt;1,V214&lt;=1000000000),'[26]Data Base PAKAI (INPUT)'!$E$25,IF(AND(V214&gt;1000000000,V214&lt;=5000000000),'[26]Data Base PAKAI (INPUT)'!$Y$25,IF(AND(V214&gt;5000000000,V214&lt;=10000000000),'[26]Data Base PAKAI (INPUT)'!$AG$25)))</f>
        <v>3</v>
      </c>
      <c r="AV214" s="250">
        <f>IF(AND(V214&gt;1,V214&lt;=100000000),'[26]Data Base PAKAI (INPUT)'!$F$25,IF(AND(V214&gt;100000000,V214&lt;=200000000),'[26]Data Base PAKAI (INPUT)'!$J$25,IF(AND(V214&gt;200000000,V214&lt;=250000000),'[26]Data Base PAKAI (INPUT)'!$N$25,IF(AND(V214&gt;250000000,V214&lt;=500000000),'[26]Data Base PAKAI (INPUT)'!$R$25,IF(AND(V214&gt;500000000,V214&lt;=1000000000),'[26]Data Base PAKAI (INPUT)'!$V$25,IF(AND(V214&gt;1000000000,V214&lt;=2500000000),'[26]Data Base PAKAI (INPUT)'!$Z$25,IF(AND(V214&gt;2500000000,V214&lt;=5000000000),'[26]Data Base PAKAI (INPUT)'!$AD$25,IF(AND(V214&gt;5000000000,V214&lt;=10000000000),'[26]Data Base PAKAI (INPUT)'!AH1130))))))))</f>
        <v>4</v>
      </c>
      <c r="AW214" s="250">
        <f t="shared" si="114"/>
        <v>1800000</v>
      </c>
      <c r="AX214" s="250">
        <f t="shared" si="115"/>
        <v>8000000</v>
      </c>
      <c r="AY214" s="99">
        <f t="shared" si="116"/>
        <v>8000000</v>
      </c>
      <c r="AZ214" s="250"/>
      <c r="BA214" s="245">
        <f t="shared" si="117"/>
        <v>181250000</v>
      </c>
      <c r="BB214" s="235"/>
      <c r="BC214" s="242"/>
      <c r="BD214" s="242"/>
      <c r="BE214" s="242"/>
      <c r="BG214" s="428">
        <f t="shared" ref="BG214:BG277" si="121">V214*AK214</f>
        <v>0</v>
      </c>
      <c r="BH214" s="424"/>
    </row>
    <row r="215" spans="1:60" ht="72" thickBot="1" x14ac:dyDescent="0.3">
      <c r="A215" s="90"/>
      <c r="B215" s="90"/>
      <c r="C215" s="90"/>
      <c r="D215" s="90"/>
      <c r="E215" s="90"/>
      <c r="F215" s="90"/>
      <c r="G215" s="90"/>
      <c r="H215" s="307"/>
      <c r="I215" s="91"/>
      <c r="J215" s="92"/>
      <c r="K215" s="110" t="s">
        <v>512</v>
      </c>
      <c r="L215" s="92" t="s">
        <v>553</v>
      </c>
      <c r="M215" s="92" t="e">
        <f>INDEX('[26]PENINGKATAN SALURAN DRAINASE'!$D$4:$D$90,MATCH('KEGIATAN DBMSDA 2022 (2)'!L215,'[26]PENINGKATAN SALURAN DRAINASE'!$D$4:$D$90,0))</f>
        <v>#N/A</v>
      </c>
      <c r="N215" s="92" t="s">
        <v>554</v>
      </c>
      <c r="O215" s="92"/>
      <c r="P215" s="93" t="s">
        <v>171</v>
      </c>
      <c r="Q215" s="93"/>
      <c r="R215" s="100" t="s">
        <v>239</v>
      </c>
      <c r="S215" s="94" t="e">
        <f>#REF!&amp;" "&amp;#REF!</f>
        <v>#REF!</v>
      </c>
      <c r="T215" s="95" t="s">
        <v>66</v>
      </c>
      <c r="U215" s="87"/>
      <c r="V215" s="57">
        <f t="shared" si="111"/>
        <v>150000000</v>
      </c>
      <c r="W215" s="96" t="str">
        <f t="shared" si="118"/>
        <v>PL</v>
      </c>
      <c r="X215" s="108" t="s">
        <v>1966</v>
      </c>
      <c r="Y215" s="489" t="s">
        <v>2030</v>
      </c>
      <c r="Z215" s="489" t="s">
        <v>2004</v>
      </c>
      <c r="AA215" s="93"/>
      <c r="AB215" s="93"/>
      <c r="AC215" s="93"/>
      <c r="AD215" s="93"/>
      <c r="AE215" s="93"/>
      <c r="AF215" s="93"/>
      <c r="AG215" s="96"/>
      <c r="AH215" s="96"/>
      <c r="AI215" s="96"/>
      <c r="AJ215" s="313">
        <f t="shared" si="119"/>
        <v>0</v>
      </c>
      <c r="AK215" s="301">
        <v>0</v>
      </c>
      <c r="AL215" s="87">
        <v>150000000</v>
      </c>
      <c r="AM215" s="96" t="str">
        <f t="shared" si="120"/>
        <v>PL</v>
      </c>
      <c r="AN215" s="249" t="s">
        <v>139</v>
      </c>
      <c r="AO215" s="249">
        <v>1</v>
      </c>
      <c r="AP215" s="249"/>
      <c r="AQ215" s="245">
        <f t="shared" si="112"/>
        <v>350000</v>
      </c>
      <c r="AR215" s="250">
        <f>IF(AND(V215&gt;1,V215&lt;=200000000),'[26]Data Base PAKAI (INPUT)'!$E$24,IF(AND(V215&gt;200000000),'[26]Data Base PAKAI (INPUT)'!$M$24))</f>
        <v>4</v>
      </c>
      <c r="AS215" s="250">
        <f>IF(AND(V215&gt;1,V215&lt;=200000000),'[26]Data Base PAKAI (INPUT)'!$F$24,IF(AND(V215&gt;200000000,V215&lt;=1000000000),'[26]Data Base PAKAI (INPUT)'!$V$24,IF(AND(V215&gt;1000000000),'[26]Data Base PAKAI (INPUT)'!$Z$24)))</f>
        <v>1</v>
      </c>
      <c r="AT215" s="250">
        <f t="shared" si="113"/>
        <v>600000</v>
      </c>
      <c r="AU215" s="250">
        <f>IF(AND(V215&gt;1,V215&lt;=1000000000),'[26]Data Base PAKAI (INPUT)'!$E$25,IF(AND(V215&gt;1000000000,V215&lt;=5000000000),'[26]Data Base PAKAI (INPUT)'!$Y$25,IF(AND(V215&gt;5000000000,V215&lt;=10000000000),'[26]Data Base PAKAI (INPUT)'!$AG$25)))</f>
        <v>3</v>
      </c>
      <c r="AV215" s="250">
        <f>IF(AND(V215&gt;1,V215&lt;=100000000),'[26]Data Base PAKAI (INPUT)'!$F$25,IF(AND(V215&gt;100000000,V215&lt;=200000000),'[26]Data Base PAKAI (INPUT)'!$J$25,IF(AND(V215&gt;200000000,V215&lt;=250000000),'[26]Data Base PAKAI (INPUT)'!$N$25,IF(AND(V215&gt;250000000,V215&lt;=500000000),'[26]Data Base PAKAI (INPUT)'!$R$25,IF(AND(V215&gt;500000000,V215&lt;=1000000000),'[26]Data Base PAKAI (INPUT)'!$V$25,IF(AND(V215&gt;1000000000,V215&lt;=2500000000),'[26]Data Base PAKAI (INPUT)'!$Z$25,IF(AND(V215&gt;2500000000,V215&lt;=5000000000),'[26]Data Base PAKAI (INPUT)'!$AD$25,IF(AND(V215&gt;5000000000,V215&lt;=10000000000),'[26]Data Base PAKAI (INPUT)'!AH1131))))))))</f>
        <v>4</v>
      </c>
      <c r="AW215" s="250">
        <f t="shared" si="114"/>
        <v>1800000</v>
      </c>
      <c r="AX215" s="250">
        <f t="shared" si="115"/>
        <v>6000000</v>
      </c>
      <c r="AY215" s="99">
        <f t="shared" si="116"/>
        <v>6000000</v>
      </c>
      <c r="AZ215" s="250"/>
      <c r="BA215" s="245">
        <f t="shared" si="117"/>
        <v>135250000</v>
      </c>
      <c r="BB215" s="235"/>
      <c r="BC215" s="242"/>
      <c r="BD215" s="242"/>
      <c r="BE215" s="242"/>
      <c r="BG215" s="428">
        <f t="shared" si="121"/>
        <v>0</v>
      </c>
      <c r="BH215" s="424"/>
    </row>
    <row r="216" spans="1:60" ht="45.75" thickBot="1" x14ac:dyDescent="0.3">
      <c r="A216" s="90"/>
      <c r="B216" s="90"/>
      <c r="C216" s="90"/>
      <c r="D216" s="90"/>
      <c r="E216" s="90"/>
      <c r="F216" s="90"/>
      <c r="G216" s="90"/>
      <c r="H216" s="307"/>
      <c r="I216" s="91"/>
      <c r="J216" s="92"/>
      <c r="K216" s="92" t="s">
        <v>512</v>
      </c>
      <c r="L216" s="92" t="s">
        <v>555</v>
      </c>
      <c r="M216" s="92" t="e">
        <f>INDEX('[26]PENINGKATAN SALURAN DRAINASE'!$D$4:$D$90,MATCH('KEGIATAN DBMSDA 2022 (2)'!L216,'[26]PENINGKATAN SALURAN DRAINASE'!$D$4:$D$90,0))</f>
        <v>#N/A</v>
      </c>
      <c r="N216" s="92" t="s">
        <v>556</v>
      </c>
      <c r="O216" s="92"/>
      <c r="P216" s="93" t="s">
        <v>171</v>
      </c>
      <c r="Q216" s="93"/>
      <c r="R216" s="100" t="s">
        <v>239</v>
      </c>
      <c r="S216" s="94" t="e">
        <f>#REF!&amp;" "&amp;#REF!</f>
        <v>#REF!</v>
      </c>
      <c r="T216" s="95" t="s">
        <v>66</v>
      </c>
      <c r="U216" s="87"/>
      <c r="V216" s="57">
        <f t="shared" si="111"/>
        <v>75000000</v>
      </c>
      <c r="W216" s="96" t="str">
        <f t="shared" si="118"/>
        <v>PL</v>
      </c>
      <c r="X216" s="108" t="s">
        <v>1966</v>
      </c>
      <c r="Y216" s="489" t="s">
        <v>2030</v>
      </c>
      <c r="Z216" s="489" t="s">
        <v>2004</v>
      </c>
      <c r="AA216" s="93"/>
      <c r="AB216" s="93"/>
      <c r="AC216" s="93"/>
      <c r="AD216" s="93"/>
      <c r="AE216" s="93"/>
      <c r="AF216" s="93"/>
      <c r="AG216" s="96"/>
      <c r="AH216" s="96"/>
      <c r="AI216" s="96"/>
      <c r="AJ216" s="313">
        <f t="shared" si="119"/>
        <v>0</v>
      </c>
      <c r="AK216" s="301">
        <v>0</v>
      </c>
      <c r="AL216" s="87">
        <v>75000000</v>
      </c>
      <c r="AM216" s="96" t="str">
        <f t="shared" si="120"/>
        <v>PL</v>
      </c>
      <c r="AN216" s="249" t="s">
        <v>139</v>
      </c>
      <c r="AO216" s="249">
        <v>1</v>
      </c>
      <c r="AP216" s="249"/>
      <c r="AQ216" s="245">
        <f t="shared" si="112"/>
        <v>350000</v>
      </c>
      <c r="AR216" s="250">
        <f>IF(AND(V216&gt;1,V216&lt;=200000000),'[26]Data Base PAKAI (INPUT)'!$E$24,IF(AND(V216&gt;200000000),'[26]Data Base PAKAI (INPUT)'!$M$24))</f>
        <v>4</v>
      </c>
      <c r="AS216" s="250">
        <f>IF(AND(V216&gt;1,V216&lt;=200000000),'[26]Data Base PAKAI (INPUT)'!$F$24,IF(AND(V216&gt;200000000,V216&lt;=1000000000),'[26]Data Base PAKAI (INPUT)'!$V$24,IF(AND(V216&gt;1000000000),'[26]Data Base PAKAI (INPUT)'!$Z$24)))</f>
        <v>1</v>
      </c>
      <c r="AT216" s="250">
        <f t="shared" si="113"/>
        <v>600000</v>
      </c>
      <c r="AU216" s="250">
        <f>IF(AND(V216&gt;1,V216&lt;=1000000000),'[26]Data Base PAKAI (INPUT)'!$E$25,IF(AND(V216&gt;1000000000,V216&lt;=5000000000),'[26]Data Base PAKAI (INPUT)'!$Y$25,IF(AND(V216&gt;5000000000,V216&lt;=10000000000),'[26]Data Base PAKAI (INPUT)'!$AG$25)))</f>
        <v>3</v>
      </c>
      <c r="AV216" s="250">
        <f>IF(AND(V216&gt;1,V216&lt;=100000000),'[26]Data Base PAKAI (INPUT)'!$F$25,IF(AND(V216&gt;100000000,V216&lt;=200000000),'[26]Data Base PAKAI (INPUT)'!$J$25,IF(AND(V216&gt;200000000,V216&lt;=250000000),'[26]Data Base PAKAI (INPUT)'!$N$25,IF(AND(V216&gt;250000000,V216&lt;=500000000),'[26]Data Base PAKAI (INPUT)'!$R$25,IF(AND(V216&gt;500000000,V216&lt;=1000000000),'[26]Data Base PAKAI (INPUT)'!$V$25,IF(AND(V216&gt;1000000000,V216&lt;=2500000000),'[26]Data Base PAKAI (INPUT)'!$Z$25,IF(AND(V216&gt;2500000000,V216&lt;=5000000000),'[26]Data Base PAKAI (INPUT)'!$AD$25,IF(AND(V216&gt;5000000000,V216&lt;=10000000000),'[26]Data Base PAKAI (INPUT)'!AH1133))))))))</f>
        <v>3</v>
      </c>
      <c r="AW216" s="250">
        <f t="shared" si="114"/>
        <v>1350000</v>
      </c>
      <c r="AX216" s="250">
        <f t="shared" si="115"/>
        <v>3000000</v>
      </c>
      <c r="AY216" s="99">
        <f t="shared" si="116"/>
        <v>3000000</v>
      </c>
      <c r="AZ216" s="250"/>
      <c r="BA216" s="245">
        <f t="shared" si="117"/>
        <v>66700000</v>
      </c>
      <c r="BB216" s="235"/>
      <c r="BC216" s="242"/>
      <c r="BD216" s="242"/>
      <c r="BE216" s="242"/>
      <c r="BG216" s="428">
        <f t="shared" si="121"/>
        <v>0</v>
      </c>
      <c r="BH216" s="424"/>
    </row>
    <row r="217" spans="1:60" ht="45.75" thickBot="1" x14ac:dyDescent="0.3">
      <c r="A217" s="90"/>
      <c r="B217" s="90"/>
      <c r="C217" s="90"/>
      <c r="D217" s="90"/>
      <c r="E217" s="90"/>
      <c r="F217" s="90"/>
      <c r="G217" s="90"/>
      <c r="H217" s="307"/>
      <c r="I217" s="91"/>
      <c r="J217" s="92"/>
      <c r="K217" s="110" t="s">
        <v>512</v>
      </c>
      <c r="L217" s="92" t="s">
        <v>557</v>
      </c>
      <c r="M217" s="92" t="e">
        <f>INDEX('[26]PENINGKATAN SALURAN DRAINASE'!$D$4:$D$90,MATCH('KEGIATAN DBMSDA 2022 (2)'!L217,'[26]PENINGKATAN SALURAN DRAINASE'!$D$4:$D$90,0))</f>
        <v>#N/A</v>
      </c>
      <c r="N217" s="92" t="s">
        <v>558</v>
      </c>
      <c r="O217" s="92"/>
      <c r="P217" s="93" t="s">
        <v>171</v>
      </c>
      <c r="Q217" s="93"/>
      <c r="R217" s="100" t="s">
        <v>560</v>
      </c>
      <c r="S217" s="94" t="e">
        <f>#REF!&amp;" "&amp;#REF!</f>
        <v>#REF!</v>
      </c>
      <c r="T217" s="95" t="s">
        <v>66</v>
      </c>
      <c r="U217" s="87"/>
      <c r="V217" s="57">
        <f t="shared" ref="V217:V280" si="122">AL217+U217</f>
        <v>75000000</v>
      </c>
      <c r="W217" s="96" t="str">
        <f t="shared" si="118"/>
        <v>PL</v>
      </c>
      <c r="X217" s="108" t="s">
        <v>1966</v>
      </c>
      <c r="Y217" s="489" t="s">
        <v>2030</v>
      </c>
      <c r="Z217" s="489" t="s">
        <v>2004</v>
      </c>
      <c r="AA217" s="93"/>
      <c r="AB217" s="93"/>
      <c r="AC217" s="93"/>
      <c r="AD217" s="93"/>
      <c r="AE217" s="93"/>
      <c r="AF217" s="93"/>
      <c r="AG217" s="96"/>
      <c r="AH217" s="96"/>
      <c r="AI217" s="96"/>
      <c r="AJ217" s="313">
        <f t="shared" si="119"/>
        <v>0</v>
      </c>
      <c r="AK217" s="301">
        <v>0</v>
      </c>
      <c r="AL217" s="87">
        <v>75000000</v>
      </c>
      <c r="AM217" s="96" t="str">
        <f t="shared" si="120"/>
        <v>PL</v>
      </c>
      <c r="AN217" s="249" t="s">
        <v>139</v>
      </c>
      <c r="AO217" s="249">
        <v>1</v>
      </c>
      <c r="AP217" s="249" t="s">
        <v>163</v>
      </c>
      <c r="AQ217" s="253">
        <f t="shared" ref="AQ217:AQ280" si="123">IF(AND(V217&gt;1,V217&lt;=200000000),350000,IF(AND(V217&gt;200000000),750000))</f>
        <v>350000</v>
      </c>
      <c r="AR217" s="254">
        <f>IF(AND(V217&gt;1,V217&lt;=200000000),'[26]Data Base PAKAI (INPUT)'!$E$24,IF(AND(V217&gt;200000000),'[26]Data Base PAKAI (INPUT)'!$M$24))</f>
        <v>4</v>
      </c>
      <c r="AS217" s="254">
        <f>IF(AND(V217&gt;1,V217&lt;=200000000),'[26]Data Base PAKAI (INPUT)'!$F$24,IF(AND(V217&gt;200000000,V217&lt;=1000000000),'[26]Data Base PAKAI (INPUT)'!$V$24,IF(AND(V217&gt;1000000000),'[26]Data Base PAKAI (INPUT)'!$Z$24)))</f>
        <v>1</v>
      </c>
      <c r="AT217" s="254">
        <f t="shared" ref="AT217:AT280" si="124">AR217*AS217*$AT$15</f>
        <v>600000</v>
      </c>
      <c r="AU217" s="254">
        <f>IF(AND(V217&gt;1,V217&lt;=1000000000),'[26]Data Base PAKAI (INPUT)'!$E$25,IF(AND(V217&gt;1000000000,V217&lt;=5000000000),'[26]Data Base PAKAI (INPUT)'!$Y$25,IF(AND(V217&gt;5000000000,V217&lt;=10000000000),'[26]Data Base PAKAI (INPUT)'!$AG$25)))</f>
        <v>3</v>
      </c>
      <c r="AV217" s="254">
        <f>IF(AND(V217&gt;1,V217&lt;=100000000),'[26]Data Base PAKAI (INPUT)'!$F$25,IF(AND(V217&gt;100000000,V217&lt;=200000000),'[26]Data Base PAKAI (INPUT)'!$J$25,IF(AND(V217&gt;200000000,V217&lt;=250000000),'[26]Data Base PAKAI (INPUT)'!$N$25,IF(AND(V217&gt;250000000,V217&lt;=500000000),'[26]Data Base PAKAI (INPUT)'!$R$25,IF(AND(V217&gt;500000000,V217&lt;=1000000000),'[26]Data Base PAKAI (INPUT)'!$V$25,IF(AND(V217&gt;1000000000,V217&lt;=2500000000),'[26]Data Base PAKAI (INPUT)'!$Z$25,IF(AND(V217&gt;2500000000,V217&lt;=5000000000),'[26]Data Base PAKAI (INPUT)'!$AD$25,IF(AND(V217&gt;5000000000,V217&lt;=10000000000),'[26]Data Base PAKAI (INPUT)'!AH1134))))))))</f>
        <v>3</v>
      </c>
      <c r="AW217" s="254">
        <f t="shared" ref="AW217:AW280" si="125">AU217*AV217*$AW$15</f>
        <v>1350000</v>
      </c>
      <c r="AX217" s="254">
        <f t="shared" ref="AX217:AX280" si="126">IF(V217&lt;=4000000000,4%*V217,IF(V217&gt;4000000000,100000000))</f>
        <v>3000000</v>
      </c>
      <c r="AY217" s="103">
        <f t="shared" ref="AY217:AY280" si="127">4%*V217</f>
        <v>3000000</v>
      </c>
      <c r="AZ217" s="254"/>
      <c r="BA217" s="253">
        <f t="shared" ref="BA217:BA280" si="128">V217-AQ217-AT217-AW217-AX217-AY217-AZ217</f>
        <v>66700000</v>
      </c>
      <c r="BB217" s="235"/>
      <c r="BC217" s="242"/>
      <c r="BD217" s="242"/>
      <c r="BE217" s="242"/>
      <c r="BG217" s="428">
        <f t="shared" si="121"/>
        <v>0</v>
      </c>
      <c r="BH217" s="424"/>
    </row>
    <row r="218" spans="1:60" ht="45.75" thickBot="1" x14ac:dyDescent="0.3">
      <c r="A218" s="90"/>
      <c r="B218" s="90"/>
      <c r="C218" s="90"/>
      <c r="D218" s="90"/>
      <c r="E218" s="90"/>
      <c r="F218" s="90"/>
      <c r="G218" s="90"/>
      <c r="H218" s="307"/>
      <c r="I218" s="91"/>
      <c r="J218" s="92"/>
      <c r="K218" s="110" t="s">
        <v>512</v>
      </c>
      <c r="L218" s="92" t="s">
        <v>561</v>
      </c>
      <c r="M218" s="92" t="e">
        <f>INDEX('[26]PENINGKATAN SALURAN DRAINASE'!$D$4:$D$90,MATCH('KEGIATAN DBMSDA 2022 (2)'!L218,'[26]PENINGKATAN SALURAN DRAINASE'!$D$4:$D$90,0))</f>
        <v>#N/A</v>
      </c>
      <c r="N218" s="92" t="s">
        <v>562</v>
      </c>
      <c r="O218" s="92"/>
      <c r="P218" s="93" t="s">
        <v>171</v>
      </c>
      <c r="Q218" s="93"/>
      <c r="R218" s="100" t="s">
        <v>563</v>
      </c>
      <c r="S218" s="94" t="e">
        <f>#REF!&amp;" "&amp;#REF!</f>
        <v>#REF!</v>
      </c>
      <c r="T218" s="95" t="s">
        <v>66</v>
      </c>
      <c r="U218" s="87"/>
      <c r="V218" s="57">
        <f t="shared" si="122"/>
        <v>75000000</v>
      </c>
      <c r="W218" s="96" t="str">
        <f t="shared" si="118"/>
        <v>PL</v>
      </c>
      <c r="X218" s="108" t="s">
        <v>1966</v>
      </c>
      <c r="Y218" s="489" t="s">
        <v>2030</v>
      </c>
      <c r="Z218" s="489" t="s">
        <v>2004</v>
      </c>
      <c r="AA218" s="93"/>
      <c r="AB218" s="93"/>
      <c r="AC218" s="93"/>
      <c r="AD218" s="93"/>
      <c r="AE218" s="93"/>
      <c r="AF218" s="93"/>
      <c r="AG218" s="96"/>
      <c r="AH218" s="96"/>
      <c r="AI218" s="96"/>
      <c r="AJ218" s="313">
        <f t="shared" si="119"/>
        <v>0</v>
      </c>
      <c r="AK218" s="301">
        <v>0</v>
      </c>
      <c r="AL218" s="87">
        <v>75000000</v>
      </c>
      <c r="AM218" s="96" t="str">
        <f t="shared" si="120"/>
        <v>PL</v>
      </c>
      <c r="AN218" s="249" t="s">
        <v>139</v>
      </c>
      <c r="AO218" s="249">
        <v>1</v>
      </c>
      <c r="AP218" s="249" t="s">
        <v>163</v>
      </c>
      <c r="AQ218" s="253">
        <f t="shared" si="123"/>
        <v>350000</v>
      </c>
      <c r="AR218" s="254">
        <f>IF(AND(V218&gt;1,V218&lt;=200000000),'[26]Data Base PAKAI (INPUT)'!$E$24,IF(AND(V218&gt;200000000),'[26]Data Base PAKAI (INPUT)'!$M$24))</f>
        <v>4</v>
      </c>
      <c r="AS218" s="254">
        <f>IF(AND(V218&gt;1,V218&lt;=200000000),'[26]Data Base PAKAI (INPUT)'!$F$24,IF(AND(V218&gt;200000000,V218&lt;=1000000000),'[26]Data Base PAKAI (INPUT)'!$V$24,IF(AND(V218&gt;1000000000),'[26]Data Base PAKAI (INPUT)'!$Z$24)))</f>
        <v>1</v>
      </c>
      <c r="AT218" s="254">
        <f t="shared" si="124"/>
        <v>600000</v>
      </c>
      <c r="AU218" s="254">
        <f>IF(AND(V218&gt;1,V218&lt;=1000000000),'[26]Data Base PAKAI (INPUT)'!$E$25,IF(AND(V218&gt;1000000000,V218&lt;=5000000000),'[26]Data Base PAKAI (INPUT)'!$Y$25,IF(AND(V218&gt;5000000000,V218&lt;=10000000000),'[26]Data Base PAKAI (INPUT)'!$AG$25)))</f>
        <v>3</v>
      </c>
      <c r="AV218" s="254">
        <f>IF(AND(V218&gt;1,V218&lt;=100000000),'[26]Data Base PAKAI (INPUT)'!$F$25,IF(AND(V218&gt;100000000,V218&lt;=200000000),'[26]Data Base PAKAI (INPUT)'!$J$25,IF(AND(V218&gt;200000000,V218&lt;=250000000),'[26]Data Base PAKAI (INPUT)'!$N$25,IF(AND(V218&gt;250000000,V218&lt;=500000000),'[26]Data Base PAKAI (INPUT)'!$R$25,IF(AND(V218&gt;500000000,V218&lt;=1000000000),'[26]Data Base PAKAI (INPUT)'!$V$25,IF(AND(V218&gt;1000000000,V218&lt;=2500000000),'[26]Data Base PAKAI (INPUT)'!$Z$25,IF(AND(V218&gt;2500000000,V218&lt;=5000000000),'[26]Data Base PAKAI (INPUT)'!$AD$25,IF(AND(V218&gt;5000000000,V218&lt;=10000000000),'[26]Data Base PAKAI (INPUT)'!AH1135))))))))</f>
        <v>3</v>
      </c>
      <c r="AW218" s="254">
        <f t="shared" si="125"/>
        <v>1350000</v>
      </c>
      <c r="AX218" s="254">
        <f t="shared" si="126"/>
        <v>3000000</v>
      </c>
      <c r="AY218" s="103">
        <f t="shared" si="127"/>
        <v>3000000</v>
      </c>
      <c r="AZ218" s="254"/>
      <c r="BA218" s="253">
        <f t="shared" si="128"/>
        <v>66700000</v>
      </c>
      <c r="BB218" s="235"/>
      <c r="BC218" s="242"/>
      <c r="BD218" s="242"/>
      <c r="BE218" s="242"/>
      <c r="BG218" s="428">
        <f t="shared" si="121"/>
        <v>0</v>
      </c>
      <c r="BH218" s="424"/>
    </row>
    <row r="219" spans="1:60" ht="45.75" thickBot="1" x14ac:dyDescent="0.3">
      <c r="A219" s="90"/>
      <c r="B219" s="90"/>
      <c r="C219" s="90"/>
      <c r="D219" s="90"/>
      <c r="E219" s="90"/>
      <c r="F219" s="90"/>
      <c r="G219" s="90"/>
      <c r="H219" s="307"/>
      <c r="I219" s="91"/>
      <c r="J219" s="92"/>
      <c r="K219" s="110" t="s">
        <v>512</v>
      </c>
      <c r="L219" s="92" t="s">
        <v>564</v>
      </c>
      <c r="M219" s="92" t="e">
        <f>INDEX('[26]PENINGKATAN SALURAN DRAINASE'!$D$4:$D$90,MATCH('KEGIATAN DBMSDA 2022 (2)'!L219,'[26]PENINGKATAN SALURAN DRAINASE'!$D$4:$D$90,0))</f>
        <v>#N/A</v>
      </c>
      <c r="N219" s="92" t="s">
        <v>565</v>
      </c>
      <c r="O219" s="92"/>
      <c r="P219" s="93" t="s">
        <v>171</v>
      </c>
      <c r="Q219" s="93"/>
      <c r="R219" s="100" t="s">
        <v>566</v>
      </c>
      <c r="S219" s="94" t="e">
        <f>#REF!&amp;" "&amp;#REF!</f>
        <v>#REF!</v>
      </c>
      <c r="T219" s="95" t="s">
        <v>66</v>
      </c>
      <c r="U219" s="87"/>
      <c r="V219" s="57">
        <f t="shared" si="122"/>
        <v>75000000</v>
      </c>
      <c r="W219" s="96" t="str">
        <f t="shared" si="118"/>
        <v>PL</v>
      </c>
      <c r="X219" s="108" t="s">
        <v>1966</v>
      </c>
      <c r="Y219" s="489" t="s">
        <v>2030</v>
      </c>
      <c r="Z219" s="489" t="s">
        <v>2004</v>
      </c>
      <c r="AA219" s="93"/>
      <c r="AB219" s="93"/>
      <c r="AC219" s="93"/>
      <c r="AD219" s="93"/>
      <c r="AE219" s="93"/>
      <c r="AF219" s="93"/>
      <c r="AG219" s="96"/>
      <c r="AH219" s="96"/>
      <c r="AI219" s="96"/>
      <c r="AJ219" s="313">
        <f t="shared" si="119"/>
        <v>0</v>
      </c>
      <c r="AK219" s="301">
        <v>0</v>
      </c>
      <c r="AL219" s="87">
        <v>75000000</v>
      </c>
      <c r="AM219" s="96" t="str">
        <f t="shared" si="120"/>
        <v>PL</v>
      </c>
      <c r="AN219" s="249" t="s">
        <v>139</v>
      </c>
      <c r="AO219" s="249">
        <v>1</v>
      </c>
      <c r="AP219" s="249" t="s">
        <v>163</v>
      </c>
      <c r="AQ219" s="253">
        <f t="shared" si="123"/>
        <v>350000</v>
      </c>
      <c r="AR219" s="254">
        <f>IF(AND(V219&gt;1,V219&lt;=200000000),'[26]Data Base PAKAI (INPUT)'!$E$24,IF(AND(V219&gt;200000000),'[26]Data Base PAKAI (INPUT)'!$M$24))</f>
        <v>4</v>
      </c>
      <c r="AS219" s="254">
        <f>IF(AND(V219&gt;1,V219&lt;=200000000),'[26]Data Base PAKAI (INPUT)'!$F$24,IF(AND(V219&gt;200000000,V219&lt;=1000000000),'[26]Data Base PAKAI (INPUT)'!$V$24,IF(AND(V219&gt;1000000000),'[26]Data Base PAKAI (INPUT)'!$Z$24)))</f>
        <v>1</v>
      </c>
      <c r="AT219" s="254">
        <f t="shared" si="124"/>
        <v>600000</v>
      </c>
      <c r="AU219" s="254">
        <f>IF(AND(V219&gt;1,V219&lt;=1000000000),'[26]Data Base PAKAI (INPUT)'!$E$25,IF(AND(V219&gt;1000000000,V219&lt;=5000000000),'[26]Data Base PAKAI (INPUT)'!$Y$25,IF(AND(V219&gt;5000000000,V219&lt;=10000000000),'[26]Data Base PAKAI (INPUT)'!$AG$25)))</f>
        <v>3</v>
      </c>
      <c r="AV219" s="254">
        <f>IF(AND(V219&gt;1,V219&lt;=100000000),'[26]Data Base PAKAI (INPUT)'!$F$25,IF(AND(V219&gt;100000000,V219&lt;=200000000),'[26]Data Base PAKAI (INPUT)'!$J$25,IF(AND(V219&gt;200000000,V219&lt;=250000000),'[26]Data Base PAKAI (INPUT)'!$N$25,IF(AND(V219&gt;250000000,V219&lt;=500000000),'[26]Data Base PAKAI (INPUT)'!$R$25,IF(AND(V219&gt;500000000,V219&lt;=1000000000),'[26]Data Base PAKAI (INPUT)'!$V$25,IF(AND(V219&gt;1000000000,V219&lt;=2500000000),'[26]Data Base PAKAI (INPUT)'!$Z$25,IF(AND(V219&gt;2500000000,V219&lt;=5000000000),'[26]Data Base PAKAI (INPUT)'!$AD$25,IF(AND(V219&gt;5000000000,V219&lt;=10000000000),'[26]Data Base PAKAI (INPUT)'!AH1136))))))))</f>
        <v>3</v>
      </c>
      <c r="AW219" s="254">
        <f t="shared" si="125"/>
        <v>1350000</v>
      </c>
      <c r="AX219" s="254">
        <f t="shared" si="126"/>
        <v>3000000</v>
      </c>
      <c r="AY219" s="103">
        <f t="shared" si="127"/>
        <v>3000000</v>
      </c>
      <c r="AZ219" s="254"/>
      <c r="BA219" s="253">
        <f t="shared" si="128"/>
        <v>66700000</v>
      </c>
      <c r="BB219" s="235"/>
      <c r="BC219" s="242"/>
      <c r="BD219" s="242"/>
      <c r="BE219" s="242"/>
      <c r="BG219" s="428">
        <f t="shared" si="121"/>
        <v>0</v>
      </c>
      <c r="BH219" s="424"/>
    </row>
    <row r="220" spans="1:60" ht="45.75" thickBot="1" x14ac:dyDescent="0.3">
      <c r="A220" s="90"/>
      <c r="B220" s="90"/>
      <c r="C220" s="90"/>
      <c r="D220" s="90"/>
      <c r="E220" s="90"/>
      <c r="F220" s="90"/>
      <c r="G220" s="90"/>
      <c r="H220" s="307"/>
      <c r="I220" s="91"/>
      <c r="J220" s="92"/>
      <c r="K220" s="110" t="s">
        <v>512</v>
      </c>
      <c r="L220" s="92" t="s">
        <v>564</v>
      </c>
      <c r="M220" s="92" t="e">
        <f>INDEX('[26]PENINGKATAN SALURAN DRAINASE'!$D$4:$D$90,MATCH('KEGIATAN DBMSDA 2022 (2)'!L220,'[26]PENINGKATAN SALURAN DRAINASE'!$D$4:$D$90,0))</f>
        <v>#N/A</v>
      </c>
      <c r="N220" s="92" t="s">
        <v>565</v>
      </c>
      <c r="O220" s="92"/>
      <c r="P220" s="93" t="s">
        <v>171</v>
      </c>
      <c r="Q220" s="93"/>
      <c r="R220" s="100" t="s">
        <v>239</v>
      </c>
      <c r="S220" s="94" t="e">
        <f>#REF!&amp;" "&amp;#REF!</f>
        <v>#REF!</v>
      </c>
      <c r="T220" s="95" t="s">
        <v>66</v>
      </c>
      <c r="U220" s="87"/>
      <c r="V220" s="57">
        <f t="shared" si="122"/>
        <v>75000000</v>
      </c>
      <c r="W220" s="96" t="str">
        <f t="shared" si="118"/>
        <v>PL</v>
      </c>
      <c r="X220" s="108" t="s">
        <v>1966</v>
      </c>
      <c r="Y220" s="489" t="s">
        <v>2030</v>
      </c>
      <c r="Z220" s="489" t="s">
        <v>2004</v>
      </c>
      <c r="AA220" s="93"/>
      <c r="AB220" s="93"/>
      <c r="AC220" s="93"/>
      <c r="AD220" s="93"/>
      <c r="AE220" s="93"/>
      <c r="AF220" s="93"/>
      <c r="AG220" s="96"/>
      <c r="AH220" s="96"/>
      <c r="AI220" s="96"/>
      <c r="AJ220" s="313">
        <f t="shared" si="119"/>
        <v>0</v>
      </c>
      <c r="AK220" s="301">
        <v>0</v>
      </c>
      <c r="AL220" s="87">
        <v>75000000</v>
      </c>
      <c r="AM220" s="96" t="str">
        <f t="shared" si="120"/>
        <v>PL</v>
      </c>
      <c r="AN220" s="249" t="s">
        <v>139</v>
      </c>
      <c r="AO220" s="249">
        <v>1</v>
      </c>
      <c r="AP220" s="249" t="s">
        <v>567</v>
      </c>
      <c r="AQ220" s="253">
        <f t="shared" si="123"/>
        <v>350000</v>
      </c>
      <c r="AR220" s="254">
        <f>IF(AND(V220&gt;1,V220&lt;=200000000),'[26]Data Base PAKAI (INPUT)'!$E$24,IF(AND(V220&gt;200000000),'[26]Data Base PAKAI (INPUT)'!$M$24))</f>
        <v>4</v>
      </c>
      <c r="AS220" s="254">
        <f>IF(AND(V220&gt;1,V220&lt;=200000000),'[26]Data Base PAKAI (INPUT)'!$F$24,IF(AND(V220&gt;200000000,V220&lt;=1000000000),'[26]Data Base PAKAI (INPUT)'!$V$24,IF(AND(V220&gt;1000000000),'[26]Data Base PAKAI (INPUT)'!$Z$24)))</f>
        <v>1</v>
      </c>
      <c r="AT220" s="254">
        <f t="shared" si="124"/>
        <v>600000</v>
      </c>
      <c r="AU220" s="254">
        <f>IF(AND(V220&gt;1,V220&lt;=1000000000),'[26]Data Base PAKAI (INPUT)'!$E$25,IF(AND(V220&gt;1000000000,V220&lt;=5000000000),'[26]Data Base PAKAI (INPUT)'!$Y$25,IF(AND(V220&gt;5000000000,V220&lt;=10000000000),'[26]Data Base PAKAI (INPUT)'!$AG$25)))</f>
        <v>3</v>
      </c>
      <c r="AV220" s="254">
        <f>IF(AND(V220&gt;1,V220&lt;=100000000),'[26]Data Base PAKAI (INPUT)'!$F$25,IF(AND(V220&gt;100000000,V220&lt;=200000000),'[26]Data Base PAKAI (INPUT)'!$J$25,IF(AND(V220&gt;200000000,V220&lt;=250000000),'[26]Data Base PAKAI (INPUT)'!$N$25,IF(AND(V220&gt;250000000,V220&lt;=500000000),'[26]Data Base PAKAI (INPUT)'!$R$25,IF(AND(V220&gt;500000000,V220&lt;=1000000000),'[26]Data Base PAKAI (INPUT)'!$V$25,IF(AND(V220&gt;1000000000,V220&lt;=2500000000),'[26]Data Base PAKAI (INPUT)'!$Z$25,IF(AND(V220&gt;2500000000,V220&lt;=5000000000),'[26]Data Base PAKAI (INPUT)'!$AD$25,IF(AND(V220&gt;5000000000,V220&lt;=10000000000),'[26]Data Base PAKAI (INPUT)'!AH1137))))))))</f>
        <v>3</v>
      </c>
      <c r="AW220" s="254">
        <f t="shared" si="125"/>
        <v>1350000</v>
      </c>
      <c r="AX220" s="254">
        <f t="shared" si="126"/>
        <v>3000000</v>
      </c>
      <c r="AY220" s="103">
        <f t="shared" si="127"/>
        <v>3000000</v>
      </c>
      <c r="AZ220" s="254"/>
      <c r="BA220" s="253">
        <f t="shared" si="128"/>
        <v>66700000</v>
      </c>
      <c r="BB220" s="235"/>
      <c r="BC220" s="242"/>
      <c r="BD220" s="242"/>
      <c r="BE220" s="242"/>
      <c r="BG220" s="428">
        <f t="shared" si="121"/>
        <v>0</v>
      </c>
      <c r="BH220" s="424"/>
    </row>
    <row r="221" spans="1:60" ht="45.75" thickBot="1" x14ac:dyDescent="0.3">
      <c r="A221" s="90"/>
      <c r="B221" s="90"/>
      <c r="C221" s="90"/>
      <c r="D221" s="90"/>
      <c r="E221" s="90"/>
      <c r="F221" s="90"/>
      <c r="G221" s="90"/>
      <c r="H221" s="307"/>
      <c r="I221" s="91"/>
      <c r="J221" s="92"/>
      <c r="K221" s="110" t="s">
        <v>512</v>
      </c>
      <c r="L221" s="92" t="s">
        <v>564</v>
      </c>
      <c r="M221" s="92" t="e">
        <f>INDEX('[26]PENINGKATAN SALURAN DRAINASE'!$D$4:$D$90,MATCH('KEGIATAN DBMSDA 2022 (2)'!L221,'[26]PENINGKATAN SALURAN DRAINASE'!$D$4:$D$90,0))</f>
        <v>#N/A</v>
      </c>
      <c r="N221" s="92" t="s">
        <v>565</v>
      </c>
      <c r="O221" s="92"/>
      <c r="P221" s="93" t="s">
        <v>171</v>
      </c>
      <c r="Q221" s="93"/>
      <c r="R221" s="100" t="s">
        <v>239</v>
      </c>
      <c r="S221" s="94" t="e">
        <f>#REF!&amp;" "&amp;#REF!</f>
        <v>#REF!</v>
      </c>
      <c r="T221" s="95" t="s">
        <v>66</v>
      </c>
      <c r="U221" s="87"/>
      <c r="V221" s="57">
        <f t="shared" si="122"/>
        <v>75000000</v>
      </c>
      <c r="W221" s="96" t="str">
        <f t="shared" si="118"/>
        <v>PL</v>
      </c>
      <c r="X221" s="108" t="s">
        <v>1966</v>
      </c>
      <c r="Y221" s="489" t="s">
        <v>2030</v>
      </c>
      <c r="Z221" s="489" t="s">
        <v>2004</v>
      </c>
      <c r="AA221" s="93"/>
      <c r="AB221" s="93"/>
      <c r="AC221" s="93"/>
      <c r="AD221" s="93"/>
      <c r="AE221" s="93"/>
      <c r="AF221" s="93"/>
      <c r="AG221" s="96"/>
      <c r="AH221" s="96"/>
      <c r="AI221" s="96"/>
      <c r="AJ221" s="313">
        <f t="shared" si="119"/>
        <v>0</v>
      </c>
      <c r="AK221" s="301">
        <v>0</v>
      </c>
      <c r="AL221" s="87">
        <v>75000000</v>
      </c>
      <c r="AM221" s="96" t="str">
        <f t="shared" si="120"/>
        <v>PL</v>
      </c>
      <c r="AN221" s="249" t="s">
        <v>139</v>
      </c>
      <c r="AO221" s="249">
        <v>1</v>
      </c>
      <c r="AP221" s="249" t="s">
        <v>567</v>
      </c>
      <c r="AQ221" s="253">
        <f t="shared" si="123"/>
        <v>350000</v>
      </c>
      <c r="AR221" s="254">
        <f>IF(AND(V221&gt;1,V221&lt;=200000000),'[26]Data Base PAKAI (INPUT)'!$E$24,IF(AND(V221&gt;200000000),'[26]Data Base PAKAI (INPUT)'!$M$24))</f>
        <v>4</v>
      </c>
      <c r="AS221" s="254">
        <f>IF(AND(V221&gt;1,V221&lt;=200000000),'[26]Data Base PAKAI (INPUT)'!$F$24,IF(AND(V221&gt;200000000,V221&lt;=1000000000),'[26]Data Base PAKAI (INPUT)'!$V$24,IF(AND(V221&gt;1000000000),'[26]Data Base PAKAI (INPUT)'!$Z$24)))</f>
        <v>1</v>
      </c>
      <c r="AT221" s="254">
        <f t="shared" si="124"/>
        <v>600000</v>
      </c>
      <c r="AU221" s="254">
        <f>IF(AND(V221&gt;1,V221&lt;=1000000000),'[26]Data Base PAKAI (INPUT)'!$E$25,IF(AND(V221&gt;1000000000,V221&lt;=5000000000),'[26]Data Base PAKAI (INPUT)'!$Y$25,IF(AND(V221&gt;5000000000,V221&lt;=10000000000),'[26]Data Base PAKAI (INPUT)'!$AG$25)))</f>
        <v>3</v>
      </c>
      <c r="AV221" s="254">
        <f>IF(AND(V221&gt;1,V221&lt;=100000000),'[26]Data Base PAKAI (INPUT)'!$F$25,IF(AND(V221&gt;100000000,V221&lt;=200000000),'[26]Data Base PAKAI (INPUT)'!$J$25,IF(AND(V221&gt;200000000,V221&lt;=250000000),'[26]Data Base PAKAI (INPUT)'!$N$25,IF(AND(V221&gt;250000000,V221&lt;=500000000),'[26]Data Base PAKAI (INPUT)'!$R$25,IF(AND(V221&gt;500000000,V221&lt;=1000000000),'[26]Data Base PAKAI (INPUT)'!$V$25,IF(AND(V221&gt;1000000000,V221&lt;=2500000000),'[26]Data Base PAKAI (INPUT)'!$Z$25,IF(AND(V221&gt;2500000000,V221&lt;=5000000000),'[26]Data Base PAKAI (INPUT)'!$AD$25,IF(AND(V221&gt;5000000000,V221&lt;=10000000000),'[26]Data Base PAKAI (INPUT)'!AH1138))))))))</f>
        <v>3</v>
      </c>
      <c r="AW221" s="254">
        <f t="shared" si="125"/>
        <v>1350000</v>
      </c>
      <c r="AX221" s="254">
        <f t="shared" si="126"/>
        <v>3000000</v>
      </c>
      <c r="AY221" s="103">
        <f t="shared" si="127"/>
        <v>3000000</v>
      </c>
      <c r="AZ221" s="254"/>
      <c r="BA221" s="253">
        <f t="shared" si="128"/>
        <v>66700000</v>
      </c>
      <c r="BB221" s="235"/>
      <c r="BC221" s="242"/>
      <c r="BD221" s="242"/>
      <c r="BE221" s="242"/>
      <c r="BG221" s="428">
        <f t="shared" si="121"/>
        <v>0</v>
      </c>
      <c r="BH221" s="424"/>
    </row>
    <row r="222" spans="1:60" ht="45.75" thickBot="1" x14ac:dyDescent="0.3">
      <c r="A222" s="90"/>
      <c r="B222" s="90"/>
      <c r="C222" s="90"/>
      <c r="D222" s="90"/>
      <c r="E222" s="90"/>
      <c r="F222" s="90"/>
      <c r="G222" s="90"/>
      <c r="H222" s="307"/>
      <c r="I222" s="91"/>
      <c r="J222" s="92"/>
      <c r="K222" s="110" t="s">
        <v>512</v>
      </c>
      <c r="L222" s="92" t="s">
        <v>568</v>
      </c>
      <c r="M222" s="92" t="e">
        <f>INDEX('[26]PENINGKATAN SALURAN DRAINASE'!$D$4:$D$90,MATCH('KEGIATAN DBMSDA 2022 (2)'!L222,'[26]PENINGKATAN SALURAN DRAINASE'!$D$4:$D$90,0))</f>
        <v>#N/A</v>
      </c>
      <c r="N222" s="92" t="s">
        <v>569</v>
      </c>
      <c r="O222" s="92"/>
      <c r="P222" s="93" t="s">
        <v>171</v>
      </c>
      <c r="Q222" s="93"/>
      <c r="R222" s="100" t="s">
        <v>570</v>
      </c>
      <c r="S222" s="94" t="e">
        <f>#REF!&amp;" "&amp;#REF!</f>
        <v>#REF!</v>
      </c>
      <c r="T222" s="95" t="s">
        <v>66</v>
      </c>
      <c r="U222" s="87"/>
      <c r="V222" s="57">
        <f t="shared" si="122"/>
        <v>75000000</v>
      </c>
      <c r="W222" s="96" t="str">
        <f t="shared" si="118"/>
        <v>PL</v>
      </c>
      <c r="X222" s="108" t="s">
        <v>1966</v>
      </c>
      <c r="Y222" s="489" t="s">
        <v>2030</v>
      </c>
      <c r="Z222" s="489" t="s">
        <v>2004</v>
      </c>
      <c r="AA222" s="93"/>
      <c r="AB222" s="93"/>
      <c r="AC222" s="93"/>
      <c r="AD222" s="93"/>
      <c r="AE222" s="93"/>
      <c r="AF222" s="93"/>
      <c r="AG222" s="96"/>
      <c r="AH222" s="96"/>
      <c r="AI222" s="96"/>
      <c r="AJ222" s="313">
        <f t="shared" si="119"/>
        <v>0</v>
      </c>
      <c r="AK222" s="301">
        <v>0</v>
      </c>
      <c r="AL222" s="87">
        <v>75000000</v>
      </c>
      <c r="AM222" s="96" t="str">
        <f t="shared" si="120"/>
        <v>PL</v>
      </c>
      <c r="AN222" s="249" t="s">
        <v>139</v>
      </c>
      <c r="AO222" s="249">
        <v>1</v>
      </c>
      <c r="AP222" s="249" t="s">
        <v>163</v>
      </c>
      <c r="AQ222" s="253">
        <f t="shared" si="123"/>
        <v>350000</v>
      </c>
      <c r="AR222" s="254">
        <f>IF(AND(V222&gt;1,V222&lt;=200000000),'[26]Data Base PAKAI (INPUT)'!$E$24,IF(AND(V222&gt;200000000),'[26]Data Base PAKAI (INPUT)'!$M$24))</f>
        <v>4</v>
      </c>
      <c r="AS222" s="254">
        <f>IF(AND(V222&gt;1,V222&lt;=200000000),'[26]Data Base PAKAI (INPUT)'!$F$24,IF(AND(V222&gt;200000000,V222&lt;=1000000000),'[26]Data Base PAKAI (INPUT)'!$V$24,IF(AND(V222&gt;1000000000),'[26]Data Base PAKAI (INPUT)'!$Z$24)))</f>
        <v>1</v>
      </c>
      <c r="AT222" s="254">
        <f t="shared" si="124"/>
        <v>600000</v>
      </c>
      <c r="AU222" s="254">
        <f>IF(AND(V222&gt;1,V222&lt;=1000000000),'[26]Data Base PAKAI (INPUT)'!$E$25,IF(AND(V222&gt;1000000000,V222&lt;=5000000000),'[26]Data Base PAKAI (INPUT)'!$Y$25,IF(AND(V222&gt;5000000000,V222&lt;=10000000000),'[26]Data Base PAKAI (INPUT)'!$AG$25)))</f>
        <v>3</v>
      </c>
      <c r="AV222" s="254">
        <f>IF(AND(V222&gt;1,V222&lt;=100000000),'[26]Data Base PAKAI (INPUT)'!$F$25,IF(AND(V222&gt;100000000,V222&lt;=200000000),'[26]Data Base PAKAI (INPUT)'!$J$25,IF(AND(V222&gt;200000000,V222&lt;=250000000),'[26]Data Base PAKAI (INPUT)'!$N$25,IF(AND(V222&gt;250000000,V222&lt;=500000000),'[26]Data Base PAKAI (INPUT)'!$R$25,IF(AND(V222&gt;500000000,V222&lt;=1000000000),'[26]Data Base PAKAI (INPUT)'!$V$25,IF(AND(V222&gt;1000000000,V222&lt;=2500000000),'[26]Data Base PAKAI (INPUT)'!$Z$25,IF(AND(V222&gt;2500000000,V222&lt;=5000000000),'[26]Data Base PAKAI (INPUT)'!$AD$25,IF(AND(V222&gt;5000000000,V222&lt;=10000000000),'[26]Data Base PAKAI (INPUT)'!AH1139))))))))</f>
        <v>3</v>
      </c>
      <c r="AW222" s="254">
        <f t="shared" si="125"/>
        <v>1350000</v>
      </c>
      <c r="AX222" s="254">
        <f t="shared" si="126"/>
        <v>3000000</v>
      </c>
      <c r="AY222" s="103">
        <f t="shared" si="127"/>
        <v>3000000</v>
      </c>
      <c r="AZ222" s="254"/>
      <c r="BA222" s="253">
        <f t="shared" si="128"/>
        <v>66700000</v>
      </c>
      <c r="BB222" s="235"/>
      <c r="BC222" s="242"/>
      <c r="BD222" s="242"/>
      <c r="BE222" s="242"/>
      <c r="BG222" s="428">
        <f t="shared" si="121"/>
        <v>0</v>
      </c>
      <c r="BH222" s="424"/>
    </row>
    <row r="223" spans="1:60" ht="45.75" thickBot="1" x14ac:dyDescent="0.3">
      <c r="A223" s="90"/>
      <c r="B223" s="90"/>
      <c r="C223" s="90"/>
      <c r="D223" s="90"/>
      <c r="E223" s="90"/>
      <c r="F223" s="90"/>
      <c r="G223" s="90"/>
      <c r="H223" s="307"/>
      <c r="I223" s="91"/>
      <c r="J223" s="92"/>
      <c r="K223" s="110" t="s">
        <v>512</v>
      </c>
      <c r="L223" s="92" t="s">
        <v>564</v>
      </c>
      <c r="M223" s="92" t="e">
        <f>INDEX('[26]PENINGKATAN SALURAN DRAINASE'!$D$4:$D$90,MATCH('KEGIATAN DBMSDA 2022 (2)'!L223,'[26]PENINGKATAN SALURAN DRAINASE'!$D$4:$D$90,0))</f>
        <v>#N/A</v>
      </c>
      <c r="N223" s="92" t="s">
        <v>565</v>
      </c>
      <c r="O223" s="92"/>
      <c r="P223" s="93" t="s">
        <v>171</v>
      </c>
      <c r="Q223" s="93"/>
      <c r="R223" s="100" t="s">
        <v>571</v>
      </c>
      <c r="S223" s="94" t="e">
        <f>#REF!&amp;" "&amp;#REF!</f>
        <v>#REF!</v>
      </c>
      <c r="T223" s="95" t="s">
        <v>66</v>
      </c>
      <c r="U223" s="87"/>
      <c r="V223" s="57">
        <f t="shared" si="122"/>
        <v>75000000</v>
      </c>
      <c r="W223" s="96" t="str">
        <f t="shared" si="118"/>
        <v>PL</v>
      </c>
      <c r="X223" s="108" t="s">
        <v>1966</v>
      </c>
      <c r="Y223" s="489" t="s">
        <v>2030</v>
      </c>
      <c r="Z223" s="489" t="s">
        <v>2004</v>
      </c>
      <c r="AA223" s="93"/>
      <c r="AB223" s="93"/>
      <c r="AC223" s="93"/>
      <c r="AD223" s="93"/>
      <c r="AE223" s="93"/>
      <c r="AF223" s="93"/>
      <c r="AG223" s="96"/>
      <c r="AH223" s="96"/>
      <c r="AI223" s="96"/>
      <c r="AJ223" s="313">
        <f t="shared" si="119"/>
        <v>0</v>
      </c>
      <c r="AK223" s="301">
        <v>0</v>
      </c>
      <c r="AL223" s="87">
        <v>75000000</v>
      </c>
      <c r="AM223" s="96" t="str">
        <f t="shared" si="120"/>
        <v>PL</v>
      </c>
      <c r="AN223" s="249" t="s">
        <v>139</v>
      </c>
      <c r="AO223" s="249">
        <v>1</v>
      </c>
      <c r="AP223" s="249" t="s">
        <v>567</v>
      </c>
      <c r="AQ223" s="253">
        <f t="shared" si="123"/>
        <v>350000</v>
      </c>
      <c r="AR223" s="254">
        <f>IF(AND(V223&gt;1,V223&lt;=200000000),'[26]Data Base PAKAI (INPUT)'!$E$24,IF(AND(V223&gt;200000000),'[26]Data Base PAKAI (INPUT)'!$M$24))</f>
        <v>4</v>
      </c>
      <c r="AS223" s="254">
        <f>IF(AND(V223&gt;1,V223&lt;=200000000),'[26]Data Base PAKAI (INPUT)'!$F$24,IF(AND(V223&gt;200000000,V223&lt;=1000000000),'[26]Data Base PAKAI (INPUT)'!$V$24,IF(AND(V223&gt;1000000000),'[26]Data Base PAKAI (INPUT)'!$Z$24)))</f>
        <v>1</v>
      </c>
      <c r="AT223" s="254">
        <f t="shared" si="124"/>
        <v>600000</v>
      </c>
      <c r="AU223" s="254">
        <f>IF(AND(V223&gt;1,V223&lt;=1000000000),'[26]Data Base PAKAI (INPUT)'!$E$25,IF(AND(V223&gt;1000000000,V223&lt;=5000000000),'[26]Data Base PAKAI (INPUT)'!$Y$25,IF(AND(V223&gt;5000000000,V223&lt;=10000000000),'[26]Data Base PAKAI (INPUT)'!$AG$25)))</f>
        <v>3</v>
      </c>
      <c r="AV223" s="254">
        <f>IF(AND(V223&gt;1,V223&lt;=100000000),'[26]Data Base PAKAI (INPUT)'!$F$25,IF(AND(V223&gt;100000000,V223&lt;=200000000),'[26]Data Base PAKAI (INPUT)'!$J$25,IF(AND(V223&gt;200000000,V223&lt;=250000000),'[26]Data Base PAKAI (INPUT)'!$N$25,IF(AND(V223&gt;250000000,V223&lt;=500000000),'[26]Data Base PAKAI (INPUT)'!$R$25,IF(AND(V223&gt;500000000,V223&lt;=1000000000),'[26]Data Base PAKAI (INPUT)'!$V$25,IF(AND(V223&gt;1000000000,V223&lt;=2500000000),'[26]Data Base PAKAI (INPUT)'!$Z$25,IF(AND(V223&gt;2500000000,V223&lt;=5000000000),'[26]Data Base PAKAI (INPUT)'!$AD$25,IF(AND(V223&gt;5000000000,V223&lt;=10000000000),'[26]Data Base PAKAI (INPUT)'!AH1140))))))))</f>
        <v>3</v>
      </c>
      <c r="AW223" s="254">
        <f t="shared" si="125"/>
        <v>1350000</v>
      </c>
      <c r="AX223" s="254">
        <f t="shared" si="126"/>
        <v>3000000</v>
      </c>
      <c r="AY223" s="103">
        <f t="shared" si="127"/>
        <v>3000000</v>
      </c>
      <c r="AZ223" s="254"/>
      <c r="BA223" s="253">
        <f t="shared" si="128"/>
        <v>66700000</v>
      </c>
      <c r="BB223" s="235"/>
      <c r="BC223" s="242"/>
      <c r="BD223" s="242"/>
      <c r="BE223" s="242"/>
      <c r="BG223" s="428">
        <f t="shared" si="121"/>
        <v>0</v>
      </c>
      <c r="BH223" s="424"/>
    </row>
    <row r="224" spans="1:60" ht="45.75" thickBot="1" x14ac:dyDescent="0.3">
      <c r="A224" s="90"/>
      <c r="B224" s="90"/>
      <c r="C224" s="90"/>
      <c r="D224" s="90"/>
      <c r="E224" s="90"/>
      <c r="F224" s="90"/>
      <c r="G224" s="90"/>
      <c r="H224" s="307"/>
      <c r="I224" s="91"/>
      <c r="J224" s="92"/>
      <c r="K224" s="110" t="s">
        <v>512</v>
      </c>
      <c r="L224" s="92" t="s">
        <v>564</v>
      </c>
      <c r="M224" s="92" t="e">
        <f>INDEX('[26]PENINGKATAN SALURAN DRAINASE'!$D$4:$D$90,MATCH('KEGIATAN DBMSDA 2022 (2)'!L224,'[26]PENINGKATAN SALURAN DRAINASE'!$D$4:$D$90,0))</f>
        <v>#N/A</v>
      </c>
      <c r="N224" s="92" t="s">
        <v>565</v>
      </c>
      <c r="O224" s="92"/>
      <c r="P224" s="93" t="s">
        <v>171</v>
      </c>
      <c r="Q224" s="93"/>
      <c r="R224" s="100" t="s">
        <v>239</v>
      </c>
      <c r="S224" s="94" t="e">
        <f>#REF!&amp;" "&amp;#REF!</f>
        <v>#REF!</v>
      </c>
      <c r="T224" s="95" t="s">
        <v>66</v>
      </c>
      <c r="U224" s="87"/>
      <c r="V224" s="57">
        <f t="shared" si="122"/>
        <v>75000000</v>
      </c>
      <c r="W224" s="96" t="str">
        <f t="shared" si="118"/>
        <v>PL</v>
      </c>
      <c r="X224" s="108" t="s">
        <v>1966</v>
      </c>
      <c r="Y224" s="489" t="s">
        <v>2030</v>
      </c>
      <c r="Z224" s="489" t="s">
        <v>2004</v>
      </c>
      <c r="AA224" s="93"/>
      <c r="AB224" s="93"/>
      <c r="AC224" s="93"/>
      <c r="AD224" s="93"/>
      <c r="AE224" s="93"/>
      <c r="AF224" s="93"/>
      <c r="AG224" s="96"/>
      <c r="AH224" s="96"/>
      <c r="AI224" s="96"/>
      <c r="AJ224" s="313">
        <f t="shared" si="119"/>
        <v>0</v>
      </c>
      <c r="AK224" s="301">
        <v>0</v>
      </c>
      <c r="AL224" s="87">
        <v>75000000</v>
      </c>
      <c r="AM224" s="96" t="str">
        <f t="shared" si="120"/>
        <v>PL</v>
      </c>
      <c r="AN224" s="249" t="s">
        <v>139</v>
      </c>
      <c r="AO224" s="249">
        <v>1</v>
      </c>
      <c r="AP224" s="249" t="s">
        <v>567</v>
      </c>
      <c r="AQ224" s="253">
        <f t="shared" si="123"/>
        <v>350000</v>
      </c>
      <c r="AR224" s="254">
        <f>IF(AND(V224&gt;1,V224&lt;=200000000),'[26]Data Base PAKAI (INPUT)'!$E$24,IF(AND(V224&gt;200000000),'[26]Data Base PAKAI (INPUT)'!$M$24))</f>
        <v>4</v>
      </c>
      <c r="AS224" s="254">
        <f>IF(AND(V224&gt;1,V224&lt;=200000000),'[26]Data Base PAKAI (INPUT)'!$F$24,IF(AND(V224&gt;200000000,V224&lt;=1000000000),'[26]Data Base PAKAI (INPUT)'!$V$24,IF(AND(V224&gt;1000000000),'[26]Data Base PAKAI (INPUT)'!$Z$24)))</f>
        <v>1</v>
      </c>
      <c r="AT224" s="254">
        <f t="shared" si="124"/>
        <v>600000</v>
      </c>
      <c r="AU224" s="254">
        <f>IF(AND(V224&gt;1,V224&lt;=1000000000),'[26]Data Base PAKAI (INPUT)'!$E$25,IF(AND(V224&gt;1000000000,V224&lt;=5000000000),'[26]Data Base PAKAI (INPUT)'!$Y$25,IF(AND(V224&gt;5000000000,V224&lt;=10000000000),'[26]Data Base PAKAI (INPUT)'!$AG$25)))</f>
        <v>3</v>
      </c>
      <c r="AV224" s="254">
        <f>IF(AND(V224&gt;1,V224&lt;=100000000),'[26]Data Base PAKAI (INPUT)'!$F$25,IF(AND(V224&gt;100000000,V224&lt;=200000000),'[26]Data Base PAKAI (INPUT)'!$J$25,IF(AND(V224&gt;200000000,V224&lt;=250000000),'[26]Data Base PAKAI (INPUT)'!$N$25,IF(AND(V224&gt;250000000,V224&lt;=500000000),'[26]Data Base PAKAI (INPUT)'!$R$25,IF(AND(V224&gt;500000000,V224&lt;=1000000000),'[26]Data Base PAKAI (INPUT)'!$V$25,IF(AND(V224&gt;1000000000,V224&lt;=2500000000),'[26]Data Base PAKAI (INPUT)'!$Z$25,IF(AND(V224&gt;2500000000,V224&lt;=5000000000),'[26]Data Base PAKAI (INPUT)'!$AD$25,IF(AND(V224&gt;5000000000,V224&lt;=10000000000),'[26]Data Base PAKAI (INPUT)'!AH1141))))))))</f>
        <v>3</v>
      </c>
      <c r="AW224" s="254">
        <f t="shared" si="125"/>
        <v>1350000</v>
      </c>
      <c r="AX224" s="254">
        <f t="shared" si="126"/>
        <v>3000000</v>
      </c>
      <c r="AY224" s="103">
        <f t="shared" si="127"/>
        <v>3000000</v>
      </c>
      <c r="AZ224" s="254"/>
      <c r="BA224" s="253">
        <f t="shared" si="128"/>
        <v>66700000</v>
      </c>
      <c r="BB224" s="235"/>
      <c r="BC224" s="242"/>
      <c r="BD224" s="242"/>
      <c r="BE224" s="242"/>
      <c r="BG224" s="428">
        <f t="shared" si="121"/>
        <v>0</v>
      </c>
      <c r="BH224" s="424"/>
    </row>
    <row r="225" spans="1:60" ht="45.75" thickBot="1" x14ac:dyDescent="0.3">
      <c r="A225" s="90"/>
      <c r="B225" s="90"/>
      <c r="C225" s="90"/>
      <c r="D225" s="90"/>
      <c r="E225" s="90"/>
      <c r="F225" s="90"/>
      <c r="G225" s="90"/>
      <c r="H225" s="307"/>
      <c r="I225" s="91"/>
      <c r="J225" s="92"/>
      <c r="K225" s="110" t="s">
        <v>512</v>
      </c>
      <c r="L225" s="92" t="s">
        <v>572</v>
      </c>
      <c r="M225" s="92" t="e">
        <f>INDEX('[26]PENINGKATAN SALURAN DRAINASE'!$D$4:$D$90,MATCH('KEGIATAN DBMSDA 2022 (2)'!L225,'[26]PENINGKATAN SALURAN DRAINASE'!$D$4:$D$90,0))</f>
        <v>#N/A</v>
      </c>
      <c r="N225" s="92" t="s">
        <v>573</v>
      </c>
      <c r="O225" s="92"/>
      <c r="P225" s="93" t="s">
        <v>1841</v>
      </c>
      <c r="Q225" s="93"/>
      <c r="R225" s="100" t="s">
        <v>302</v>
      </c>
      <c r="S225" s="94" t="e">
        <f>#REF!&amp;" "&amp;#REF!</f>
        <v>#REF!</v>
      </c>
      <c r="T225" s="95" t="s">
        <v>66</v>
      </c>
      <c r="U225" s="87"/>
      <c r="V225" s="57">
        <f t="shared" si="122"/>
        <v>250000000</v>
      </c>
      <c r="W225" s="96" t="str">
        <f t="shared" si="118"/>
        <v>LELANG</v>
      </c>
      <c r="X225" s="108" t="s">
        <v>1966</v>
      </c>
      <c r="Y225" s="489" t="s">
        <v>2030</v>
      </c>
      <c r="Z225" s="489" t="s">
        <v>2014</v>
      </c>
      <c r="AA225" s="93"/>
      <c r="AB225" s="93"/>
      <c r="AC225" s="93"/>
      <c r="AD225" s="93"/>
      <c r="AE225" s="93"/>
      <c r="AF225" s="93"/>
      <c r="AG225" s="96"/>
      <c r="AH225" s="96"/>
      <c r="AI225" s="96"/>
      <c r="AJ225" s="313">
        <f t="shared" si="119"/>
        <v>0</v>
      </c>
      <c r="AK225" s="301">
        <v>0</v>
      </c>
      <c r="AL225" s="87">
        <v>250000000</v>
      </c>
      <c r="AM225" s="96" t="str">
        <f t="shared" si="120"/>
        <v>LELANG</v>
      </c>
      <c r="AN225" s="256" t="s">
        <v>139</v>
      </c>
      <c r="AO225" s="249">
        <v>1</v>
      </c>
      <c r="AP225" s="256"/>
      <c r="AQ225" s="245">
        <f t="shared" si="123"/>
        <v>750000</v>
      </c>
      <c r="AR225" s="250">
        <f>IF(AND(V225&gt;1,V225&lt;=200000000),'[26]Data Base PAKAI (INPUT)'!$E$24,IF(AND(V225&gt;200000000),'[26]Data Base PAKAI (INPUT)'!$M$24))</f>
        <v>6</v>
      </c>
      <c r="AS225" s="250">
        <f>IF(AND(V225&gt;1,V225&lt;=200000000),'[26]Data Base PAKAI (INPUT)'!$F$24,IF(AND(V225&gt;200000000,V225&lt;=1000000000),'[26]Data Base PAKAI (INPUT)'!$V$24,IF(AND(V225&gt;1000000000),'[26]Data Base PAKAI (INPUT)'!$Z$24)))</f>
        <v>2</v>
      </c>
      <c r="AT225" s="250">
        <f t="shared" si="124"/>
        <v>1800000</v>
      </c>
      <c r="AU225" s="250">
        <f>IF(AND(V225&gt;1,V225&lt;=1000000000),'[26]Data Base PAKAI (INPUT)'!$E$25,IF(AND(V225&gt;1000000000,V225&lt;=5000000000),'[26]Data Base PAKAI (INPUT)'!$Y$25,IF(AND(V225&gt;5000000000,V225&lt;=10000000000),'[26]Data Base PAKAI (INPUT)'!$AG$25)))</f>
        <v>3</v>
      </c>
      <c r="AV225" s="250">
        <f>IF(AND(V225&gt;1,V225&lt;=100000000),'[26]Data Base PAKAI (INPUT)'!$F$25,IF(AND(V225&gt;100000000,V225&lt;=200000000),'[26]Data Base PAKAI (INPUT)'!$J$25,IF(AND(V225&gt;200000000,V225&lt;=250000000),'[26]Data Base PAKAI (INPUT)'!$N$25,IF(AND(V225&gt;250000000,V225&lt;=500000000),'[26]Data Base PAKAI (INPUT)'!$R$25,IF(AND(V225&gt;500000000,V225&lt;=1000000000),'[26]Data Base PAKAI (INPUT)'!$V$25,IF(AND(V225&gt;1000000000,V225&lt;=2500000000),'[26]Data Base PAKAI (INPUT)'!$Z$25,IF(AND(V225&gt;2500000000,V225&lt;=5000000000),'[26]Data Base PAKAI (INPUT)'!$AD$25,IF(AND(V225&gt;5000000000,V225&lt;=10000000000),'[26]Data Base PAKAI (INPUT)'!AH1142))))))))</f>
        <v>5</v>
      </c>
      <c r="AW225" s="250">
        <f t="shared" si="125"/>
        <v>2250000</v>
      </c>
      <c r="AX225" s="250">
        <f t="shared" si="126"/>
        <v>10000000</v>
      </c>
      <c r="AY225" s="99">
        <f t="shared" si="127"/>
        <v>10000000</v>
      </c>
      <c r="AZ225" s="250"/>
      <c r="BA225" s="245">
        <f t="shared" si="128"/>
        <v>225200000</v>
      </c>
      <c r="BB225" s="235"/>
      <c r="BC225" s="242"/>
      <c r="BD225" s="242"/>
      <c r="BE225" s="242"/>
      <c r="BG225" s="428">
        <f t="shared" si="121"/>
        <v>0</v>
      </c>
      <c r="BH225" s="424"/>
    </row>
    <row r="226" spans="1:60" ht="45.75" thickBot="1" x14ac:dyDescent="0.3">
      <c r="A226" s="90"/>
      <c r="B226" s="90"/>
      <c r="C226" s="90"/>
      <c r="D226" s="90"/>
      <c r="E226" s="90"/>
      <c r="F226" s="90"/>
      <c r="G226" s="90"/>
      <c r="H226" s="307"/>
      <c r="I226" s="91"/>
      <c r="J226" s="92"/>
      <c r="K226" s="110" t="s">
        <v>512</v>
      </c>
      <c r="L226" s="92" t="s">
        <v>575</v>
      </c>
      <c r="M226" s="92" t="e">
        <f>INDEX('[26]PENINGKATAN SALURAN DRAINASE'!$D$4:$D$90,MATCH('KEGIATAN DBMSDA 2022 (2)'!L226,'[26]PENINGKATAN SALURAN DRAINASE'!$D$4:$D$90,0))</f>
        <v>#N/A</v>
      </c>
      <c r="N226" s="92" t="s">
        <v>576</v>
      </c>
      <c r="O226" s="92"/>
      <c r="P226" s="93" t="s">
        <v>1841</v>
      </c>
      <c r="Q226" s="93"/>
      <c r="R226" s="100" t="s">
        <v>271</v>
      </c>
      <c r="S226" s="94" t="e">
        <f>#REF!&amp;" "&amp;#REF!</f>
        <v>#REF!</v>
      </c>
      <c r="T226" s="95" t="s">
        <v>66</v>
      </c>
      <c r="U226" s="87"/>
      <c r="V226" s="57">
        <f t="shared" si="122"/>
        <v>220000000</v>
      </c>
      <c r="W226" s="96" t="str">
        <f t="shared" si="118"/>
        <v>LELANG</v>
      </c>
      <c r="X226" s="108" t="s">
        <v>1966</v>
      </c>
      <c r="Y226" s="489" t="s">
        <v>2030</v>
      </c>
      <c r="Z226" s="489" t="s">
        <v>2014</v>
      </c>
      <c r="AA226" s="93"/>
      <c r="AB226" s="93"/>
      <c r="AC226" s="93"/>
      <c r="AD226" s="93"/>
      <c r="AE226" s="93"/>
      <c r="AF226" s="93"/>
      <c r="AG226" s="96"/>
      <c r="AH226" s="96"/>
      <c r="AI226" s="96"/>
      <c r="AJ226" s="313">
        <f t="shared" si="119"/>
        <v>0</v>
      </c>
      <c r="AK226" s="301">
        <v>0</v>
      </c>
      <c r="AL226" s="87">
        <v>220000000</v>
      </c>
      <c r="AM226" s="96" t="str">
        <f t="shared" si="120"/>
        <v>LELANG</v>
      </c>
      <c r="AN226" s="256" t="s">
        <v>139</v>
      </c>
      <c r="AO226" s="249">
        <v>1</v>
      </c>
      <c r="AP226" s="256"/>
      <c r="AQ226" s="245">
        <f t="shared" si="123"/>
        <v>750000</v>
      </c>
      <c r="AR226" s="250">
        <f>IF(AND(V226&gt;1,V226&lt;=200000000),'[26]Data Base PAKAI (INPUT)'!$E$24,IF(AND(V226&gt;200000000),'[26]Data Base PAKAI (INPUT)'!$M$24))</f>
        <v>6</v>
      </c>
      <c r="AS226" s="250">
        <f>IF(AND(V226&gt;1,V226&lt;=200000000),'[26]Data Base PAKAI (INPUT)'!$F$24,IF(AND(V226&gt;200000000,V226&lt;=1000000000),'[26]Data Base PAKAI (INPUT)'!$V$24,IF(AND(V226&gt;1000000000),'[26]Data Base PAKAI (INPUT)'!$Z$24)))</f>
        <v>2</v>
      </c>
      <c r="AT226" s="250">
        <f t="shared" si="124"/>
        <v>1800000</v>
      </c>
      <c r="AU226" s="250">
        <f>IF(AND(V226&gt;1,V226&lt;=1000000000),'[26]Data Base PAKAI (INPUT)'!$E$25,IF(AND(V226&gt;1000000000,V226&lt;=5000000000),'[26]Data Base PAKAI (INPUT)'!$Y$25,IF(AND(V226&gt;5000000000,V226&lt;=10000000000),'[26]Data Base PAKAI (INPUT)'!$AG$25)))</f>
        <v>3</v>
      </c>
      <c r="AV226" s="250">
        <f>IF(AND(V226&gt;1,V226&lt;=100000000),'[26]Data Base PAKAI (INPUT)'!$F$25,IF(AND(V226&gt;100000000,V226&lt;=200000000),'[26]Data Base PAKAI (INPUT)'!$J$25,IF(AND(V226&gt;200000000,V226&lt;=250000000),'[26]Data Base PAKAI (INPUT)'!$N$25,IF(AND(V226&gt;250000000,V226&lt;=500000000),'[26]Data Base PAKAI (INPUT)'!$R$25,IF(AND(V226&gt;500000000,V226&lt;=1000000000),'[26]Data Base PAKAI (INPUT)'!$V$25,IF(AND(V226&gt;1000000000,V226&lt;=2500000000),'[26]Data Base PAKAI (INPUT)'!$Z$25,IF(AND(V226&gt;2500000000,V226&lt;=5000000000),'[26]Data Base PAKAI (INPUT)'!$AD$25,IF(AND(V226&gt;5000000000,V226&lt;=10000000000),'[26]Data Base PAKAI (INPUT)'!AH1143))))))))</f>
        <v>5</v>
      </c>
      <c r="AW226" s="250">
        <f t="shared" si="125"/>
        <v>2250000</v>
      </c>
      <c r="AX226" s="250">
        <f t="shared" si="126"/>
        <v>8800000</v>
      </c>
      <c r="AY226" s="99">
        <f t="shared" si="127"/>
        <v>8800000</v>
      </c>
      <c r="AZ226" s="250"/>
      <c r="BA226" s="245">
        <f t="shared" si="128"/>
        <v>197600000</v>
      </c>
      <c r="BB226" s="235"/>
      <c r="BC226" s="242"/>
      <c r="BD226" s="242"/>
      <c r="BE226" s="242"/>
      <c r="BG226" s="428">
        <f t="shared" si="121"/>
        <v>0</v>
      </c>
      <c r="BH226" s="424"/>
    </row>
    <row r="227" spans="1:60" ht="57.75" thickBot="1" x14ac:dyDescent="0.3">
      <c r="A227" s="90"/>
      <c r="B227" s="90"/>
      <c r="C227" s="90"/>
      <c r="D227" s="90"/>
      <c r="E227" s="90"/>
      <c r="F227" s="90"/>
      <c r="G227" s="90"/>
      <c r="H227" s="307"/>
      <c r="I227" s="91"/>
      <c r="J227" s="92"/>
      <c r="K227" s="110" t="s">
        <v>512</v>
      </c>
      <c r="L227" s="92" t="s">
        <v>577</v>
      </c>
      <c r="M227" s="92" t="e">
        <f>INDEX('[26]PENINGKATAN SALURAN DRAINASE'!$D$4:$D$90,MATCH('KEGIATAN DBMSDA 2022 (2)'!L227,'[26]PENINGKATAN SALURAN DRAINASE'!$D$4:$D$90,0))</f>
        <v>#N/A</v>
      </c>
      <c r="N227" s="92" t="s">
        <v>578</v>
      </c>
      <c r="O227" s="92"/>
      <c r="P227" s="93" t="s">
        <v>1840</v>
      </c>
      <c r="Q227" s="93"/>
      <c r="R227" s="100" t="s">
        <v>229</v>
      </c>
      <c r="S227" s="94" t="e">
        <f>#REF!&amp;" "&amp;#REF!</f>
        <v>#REF!</v>
      </c>
      <c r="T227" s="95" t="s">
        <v>66</v>
      </c>
      <c r="U227" s="87"/>
      <c r="V227" s="57">
        <f t="shared" si="122"/>
        <v>90000000</v>
      </c>
      <c r="W227" s="96" t="str">
        <f t="shared" si="118"/>
        <v>PL</v>
      </c>
      <c r="X227" s="108" t="s">
        <v>1966</v>
      </c>
      <c r="Y227" s="489" t="s">
        <v>2030</v>
      </c>
      <c r="Z227" s="489" t="s">
        <v>2005</v>
      </c>
      <c r="AA227" s="93"/>
      <c r="AB227" s="93"/>
      <c r="AC227" s="93"/>
      <c r="AD227" s="93"/>
      <c r="AE227" s="93"/>
      <c r="AF227" s="93"/>
      <c r="AG227" s="96"/>
      <c r="AH227" s="96"/>
      <c r="AI227" s="96"/>
      <c r="AJ227" s="313">
        <f t="shared" si="119"/>
        <v>0</v>
      </c>
      <c r="AK227" s="301">
        <v>0</v>
      </c>
      <c r="AL227" s="87">
        <v>90000000</v>
      </c>
      <c r="AM227" s="96" t="str">
        <f t="shared" si="120"/>
        <v>PL</v>
      </c>
      <c r="AN227" s="249" t="s">
        <v>139</v>
      </c>
      <c r="AO227" s="249">
        <v>1</v>
      </c>
      <c r="AP227" s="249"/>
      <c r="AQ227" s="245">
        <f t="shared" si="123"/>
        <v>350000</v>
      </c>
      <c r="AR227" s="250">
        <f>IF(AND(V227&gt;1,V227&lt;=200000000),'[26]Data Base PAKAI (INPUT)'!$E$24,IF(AND(V227&gt;200000000),'[26]Data Base PAKAI (INPUT)'!$M$24))</f>
        <v>4</v>
      </c>
      <c r="AS227" s="250">
        <f>IF(AND(V227&gt;1,V227&lt;=200000000),'[26]Data Base PAKAI (INPUT)'!$F$24,IF(AND(V227&gt;200000000,V227&lt;=1000000000),'[26]Data Base PAKAI (INPUT)'!$V$24,IF(AND(V227&gt;1000000000),'[26]Data Base PAKAI (INPUT)'!$Z$24)))</f>
        <v>1</v>
      </c>
      <c r="AT227" s="250">
        <f t="shared" si="124"/>
        <v>600000</v>
      </c>
      <c r="AU227" s="250">
        <f>IF(AND(V227&gt;1,V227&lt;=1000000000),'[26]Data Base PAKAI (INPUT)'!$E$25,IF(AND(V227&gt;1000000000,V227&lt;=5000000000),'[26]Data Base PAKAI (INPUT)'!$Y$25,IF(AND(V227&gt;5000000000,V227&lt;=10000000000),'[26]Data Base PAKAI (INPUT)'!$AG$25)))</f>
        <v>3</v>
      </c>
      <c r="AV227" s="250">
        <f>IF(AND(V227&gt;1,V227&lt;=100000000),'[26]Data Base PAKAI (INPUT)'!$F$25,IF(AND(V227&gt;100000000,V227&lt;=200000000),'[26]Data Base PAKAI (INPUT)'!$J$25,IF(AND(V227&gt;200000000,V227&lt;=250000000),'[26]Data Base PAKAI (INPUT)'!$N$25,IF(AND(V227&gt;250000000,V227&lt;=500000000),'[26]Data Base PAKAI (INPUT)'!$R$25,IF(AND(V227&gt;500000000,V227&lt;=1000000000),'[26]Data Base PAKAI (INPUT)'!$V$25,IF(AND(V227&gt;1000000000,V227&lt;=2500000000),'[26]Data Base PAKAI (INPUT)'!$Z$25,IF(AND(V227&gt;2500000000,V227&lt;=5000000000),'[26]Data Base PAKAI (INPUT)'!$AD$25,IF(AND(V227&gt;5000000000,V227&lt;=10000000000),'[26]Data Base PAKAI (INPUT)'!AH1144))))))))</f>
        <v>3</v>
      </c>
      <c r="AW227" s="250">
        <f t="shared" si="125"/>
        <v>1350000</v>
      </c>
      <c r="AX227" s="250">
        <f t="shared" si="126"/>
        <v>3600000</v>
      </c>
      <c r="AY227" s="99">
        <f t="shared" si="127"/>
        <v>3600000</v>
      </c>
      <c r="AZ227" s="250"/>
      <c r="BA227" s="245">
        <f t="shared" si="128"/>
        <v>80500000</v>
      </c>
      <c r="BB227" s="235"/>
      <c r="BC227" s="242"/>
      <c r="BD227" s="242"/>
      <c r="BE227" s="242"/>
      <c r="BG227" s="428">
        <f t="shared" si="121"/>
        <v>0</v>
      </c>
      <c r="BH227" s="424"/>
    </row>
    <row r="228" spans="1:60" ht="45.75" thickBot="1" x14ac:dyDescent="0.3">
      <c r="A228" s="90"/>
      <c r="B228" s="90"/>
      <c r="C228" s="90"/>
      <c r="D228" s="90"/>
      <c r="E228" s="90"/>
      <c r="F228" s="90"/>
      <c r="G228" s="90"/>
      <c r="H228" s="307"/>
      <c r="I228" s="91"/>
      <c r="J228" s="92"/>
      <c r="K228" s="92" t="s">
        <v>512</v>
      </c>
      <c r="L228" s="92" t="s">
        <v>579</v>
      </c>
      <c r="M228" s="92" t="e">
        <f>INDEX('[26]PENINGKATAN SALURAN DRAINASE'!$D$4:$D$90,MATCH('KEGIATAN DBMSDA 2022 (2)'!L228,'[26]PENINGKATAN SALURAN DRAINASE'!$D$4:$D$90,0))</f>
        <v>#N/A</v>
      </c>
      <c r="N228" s="92" t="s">
        <v>580</v>
      </c>
      <c r="O228" s="92"/>
      <c r="P228" s="93" t="s">
        <v>1840</v>
      </c>
      <c r="Q228" s="93"/>
      <c r="R228" s="100" t="s">
        <v>239</v>
      </c>
      <c r="S228" s="94" t="e">
        <f>#REF!&amp;" "&amp;#REF!</f>
        <v>#REF!</v>
      </c>
      <c r="T228" s="95" t="s">
        <v>66</v>
      </c>
      <c r="U228" s="87"/>
      <c r="V228" s="57">
        <f t="shared" si="122"/>
        <v>90000000</v>
      </c>
      <c r="W228" s="96" t="str">
        <f t="shared" si="118"/>
        <v>PL</v>
      </c>
      <c r="X228" s="108" t="s">
        <v>1966</v>
      </c>
      <c r="Y228" s="489" t="s">
        <v>2030</v>
      </c>
      <c r="Z228" s="489" t="s">
        <v>2005</v>
      </c>
      <c r="AA228" s="93"/>
      <c r="AB228" s="93"/>
      <c r="AC228" s="93"/>
      <c r="AD228" s="93"/>
      <c r="AE228" s="93"/>
      <c r="AF228" s="93"/>
      <c r="AG228" s="96"/>
      <c r="AH228" s="96"/>
      <c r="AI228" s="96"/>
      <c r="AJ228" s="313">
        <f t="shared" si="119"/>
        <v>0</v>
      </c>
      <c r="AK228" s="301">
        <v>0</v>
      </c>
      <c r="AL228" s="87">
        <v>90000000</v>
      </c>
      <c r="AM228" s="96" t="str">
        <f t="shared" si="120"/>
        <v>PL</v>
      </c>
      <c r="AN228" s="249" t="s">
        <v>139</v>
      </c>
      <c r="AO228" s="249">
        <v>1</v>
      </c>
      <c r="AP228" s="249"/>
      <c r="AQ228" s="245">
        <f t="shared" si="123"/>
        <v>350000</v>
      </c>
      <c r="AR228" s="250">
        <f>IF(AND(V228&gt;1,V228&lt;=200000000),'[26]Data Base PAKAI (INPUT)'!$E$24,IF(AND(V228&gt;200000000),'[26]Data Base PAKAI (INPUT)'!$M$24))</f>
        <v>4</v>
      </c>
      <c r="AS228" s="250">
        <f>IF(AND(V228&gt;1,V228&lt;=200000000),'[26]Data Base PAKAI (INPUT)'!$F$24,IF(AND(V228&gt;200000000,V228&lt;=1000000000),'[26]Data Base PAKAI (INPUT)'!$V$24,IF(AND(V228&gt;1000000000),'[26]Data Base PAKAI (INPUT)'!$Z$24)))</f>
        <v>1</v>
      </c>
      <c r="AT228" s="250">
        <f t="shared" si="124"/>
        <v>600000</v>
      </c>
      <c r="AU228" s="250">
        <f>IF(AND(V228&gt;1,V228&lt;=1000000000),'[26]Data Base PAKAI (INPUT)'!$E$25,IF(AND(V228&gt;1000000000,V228&lt;=5000000000),'[26]Data Base PAKAI (INPUT)'!$Y$25,IF(AND(V228&gt;5000000000,V228&lt;=10000000000),'[26]Data Base PAKAI (INPUT)'!$AG$25)))</f>
        <v>3</v>
      </c>
      <c r="AV228" s="250">
        <f>IF(AND(V228&gt;1,V228&lt;=100000000),'[26]Data Base PAKAI (INPUT)'!$F$25,IF(AND(V228&gt;100000000,V228&lt;=200000000),'[26]Data Base PAKAI (INPUT)'!$J$25,IF(AND(V228&gt;200000000,V228&lt;=250000000),'[26]Data Base PAKAI (INPUT)'!$N$25,IF(AND(V228&gt;250000000,V228&lt;=500000000),'[26]Data Base PAKAI (INPUT)'!$R$25,IF(AND(V228&gt;500000000,V228&lt;=1000000000),'[26]Data Base PAKAI (INPUT)'!$V$25,IF(AND(V228&gt;1000000000,V228&lt;=2500000000),'[26]Data Base PAKAI (INPUT)'!$Z$25,IF(AND(V228&gt;2500000000,V228&lt;=5000000000),'[26]Data Base PAKAI (INPUT)'!$AD$25,IF(AND(V228&gt;5000000000,V228&lt;=10000000000),'[26]Data Base PAKAI (INPUT)'!AH1145))))))))</f>
        <v>3</v>
      </c>
      <c r="AW228" s="250">
        <f t="shared" si="125"/>
        <v>1350000</v>
      </c>
      <c r="AX228" s="250">
        <f t="shared" si="126"/>
        <v>3600000</v>
      </c>
      <c r="AY228" s="99">
        <f t="shared" si="127"/>
        <v>3600000</v>
      </c>
      <c r="AZ228" s="250"/>
      <c r="BA228" s="245">
        <f t="shared" si="128"/>
        <v>80500000</v>
      </c>
      <c r="BB228" s="235"/>
      <c r="BC228" s="242"/>
      <c r="BD228" s="242"/>
      <c r="BE228" s="242"/>
      <c r="BG228" s="428">
        <f t="shared" si="121"/>
        <v>0</v>
      </c>
      <c r="BH228" s="424"/>
    </row>
    <row r="229" spans="1:60" ht="45.75" thickBot="1" x14ac:dyDescent="0.3">
      <c r="A229" s="90"/>
      <c r="B229" s="90"/>
      <c r="C229" s="90"/>
      <c r="D229" s="90"/>
      <c r="E229" s="90"/>
      <c r="F229" s="90"/>
      <c r="G229" s="90"/>
      <c r="H229" s="307"/>
      <c r="I229" s="91"/>
      <c r="J229" s="92"/>
      <c r="K229" s="92" t="s">
        <v>512</v>
      </c>
      <c r="L229" s="92" t="s">
        <v>581</v>
      </c>
      <c r="M229" s="92" t="e">
        <f>INDEX('[26]PENINGKATAN SALURAN DRAINASE'!$D$4:$D$90,MATCH('KEGIATAN DBMSDA 2022 (2)'!L229,'[26]PENINGKATAN SALURAN DRAINASE'!$D$4:$D$90,0))</f>
        <v>#N/A</v>
      </c>
      <c r="N229" s="92" t="s">
        <v>582</v>
      </c>
      <c r="O229" s="92"/>
      <c r="P229" s="93" t="s">
        <v>1840</v>
      </c>
      <c r="Q229" s="93"/>
      <c r="R229" s="100" t="s">
        <v>239</v>
      </c>
      <c r="S229" s="94" t="e">
        <f>#REF!&amp;" "&amp;#REF!</f>
        <v>#REF!</v>
      </c>
      <c r="T229" s="95" t="s">
        <v>66</v>
      </c>
      <c r="U229" s="87"/>
      <c r="V229" s="57">
        <f t="shared" si="122"/>
        <v>90000000</v>
      </c>
      <c r="W229" s="96" t="str">
        <f t="shared" si="118"/>
        <v>PL</v>
      </c>
      <c r="X229" s="108" t="s">
        <v>1966</v>
      </c>
      <c r="Y229" s="489" t="s">
        <v>2030</v>
      </c>
      <c r="Z229" s="489" t="s">
        <v>2005</v>
      </c>
      <c r="AA229" s="93"/>
      <c r="AB229" s="93"/>
      <c r="AC229" s="93"/>
      <c r="AD229" s="93"/>
      <c r="AE229" s="93"/>
      <c r="AF229" s="93"/>
      <c r="AG229" s="96"/>
      <c r="AH229" s="96"/>
      <c r="AI229" s="96"/>
      <c r="AJ229" s="313">
        <f t="shared" si="119"/>
        <v>0</v>
      </c>
      <c r="AK229" s="301">
        <v>0</v>
      </c>
      <c r="AL229" s="87">
        <v>90000000</v>
      </c>
      <c r="AM229" s="96" t="str">
        <f t="shared" si="120"/>
        <v>PL</v>
      </c>
      <c r="AN229" s="249" t="s">
        <v>139</v>
      </c>
      <c r="AO229" s="249">
        <v>1</v>
      </c>
      <c r="AP229" s="249"/>
      <c r="AQ229" s="245">
        <f t="shared" si="123"/>
        <v>350000</v>
      </c>
      <c r="AR229" s="250">
        <f>IF(AND(V229&gt;1,V229&lt;=200000000),'[26]Data Base PAKAI (INPUT)'!$E$24,IF(AND(V229&gt;200000000),'[26]Data Base PAKAI (INPUT)'!$M$24))</f>
        <v>4</v>
      </c>
      <c r="AS229" s="250">
        <f>IF(AND(V229&gt;1,V229&lt;=200000000),'[26]Data Base PAKAI (INPUT)'!$F$24,IF(AND(V229&gt;200000000,V229&lt;=1000000000),'[26]Data Base PAKAI (INPUT)'!$V$24,IF(AND(V229&gt;1000000000),'[26]Data Base PAKAI (INPUT)'!$Z$24)))</f>
        <v>1</v>
      </c>
      <c r="AT229" s="250">
        <f t="shared" si="124"/>
        <v>600000</v>
      </c>
      <c r="AU229" s="250">
        <f>IF(AND(V229&gt;1,V229&lt;=1000000000),'[26]Data Base PAKAI (INPUT)'!$E$25,IF(AND(V229&gt;1000000000,V229&lt;=5000000000),'[26]Data Base PAKAI (INPUT)'!$Y$25,IF(AND(V229&gt;5000000000,V229&lt;=10000000000),'[26]Data Base PAKAI (INPUT)'!$AG$25)))</f>
        <v>3</v>
      </c>
      <c r="AV229" s="250">
        <f>IF(AND(V229&gt;1,V229&lt;=100000000),'[26]Data Base PAKAI (INPUT)'!$F$25,IF(AND(V229&gt;100000000,V229&lt;=200000000),'[26]Data Base PAKAI (INPUT)'!$J$25,IF(AND(V229&gt;200000000,V229&lt;=250000000),'[26]Data Base PAKAI (INPUT)'!$N$25,IF(AND(V229&gt;250000000,V229&lt;=500000000),'[26]Data Base PAKAI (INPUT)'!$R$25,IF(AND(V229&gt;500000000,V229&lt;=1000000000),'[26]Data Base PAKAI (INPUT)'!$V$25,IF(AND(V229&gt;1000000000,V229&lt;=2500000000),'[26]Data Base PAKAI (INPUT)'!$Z$25,IF(AND(V229&gt;2500000000,V229&lt;=5000000000),'[26]Data Base PAKAI (INPUT)'!$AD$25,IF(AND(V229&gt;5000000000,V229&lt;=10000000000),'[26]Data Base PAKAI (INPUT)'!AH1146))))))))</f>
        <v>3</v>
      </c>
      <c r="AW229" s="250">
        <f t="shared" si="125"/>
        <v>1350000</v>
      </c>
      <c r="AX229" s="250">
        <f t="shared" si="126"/>
        <v>3600000</v>
      </c>
      <c r="AY229" s="99">
        <f t="shared" si="127"/>
        <v>3600000</v>
      </c>
      <c r="AZ229" s="250"/>
      <c r="BA229" s="245">
        <f t="shared" si="128"/>
        <v>80500000</v>
      </c>
      <c r="BB229" s="235"/>
      <c r="BC229" s="242"/>
      <c r="BD229" s="242"/>
      <c r="BE229" s="242"/>
      <c r="BG229" s="428">
        <f t="shared" si="121"/>
        <v>0</v>
      </c>
      <c r="BH229" s="424"/>
    </row>
    <row r="230" spans="1:60" ht="45.75" thickBot="1" x14ac:dyDescent="0.3">
      <c r="A230" s="90"/>
      <c r="B230" s="90"/>
      <c r="C230" s="90"/>
      <c r="D230" s="90"/>
      <c r="E230" s="90"/>
      <c r="F230" s="90"/>
      <c r="G230" s="90"/>
      <c r="H230" s="307"/>
      <c r="I230" s="91"/>
      <c r="J230" s="92"/>
      <c r="K230" s="110" t="s">
        <v>512</v>
      </c>
      <c r="L230" s="92" t="s">
        <v>583</v>
      </c>
      <c r="M230" s="92" t="e">
        <f>INDEX('[26]PENINGKATAN SALURAN DRAINASE'!$D$4:$D$90,MATCH('KEGIATAN DBMSDA 2022 (2)'!L230,'[26]PENINGKATAN SALURAN DRAINASE'!$D$4:$D$90,0))</f>
        <v>#N/A</v>
      </c>
      <c r="N230" s="92" t="s">
        <v>584</v>
      </c>
      <c r="O230" s="92"/>
      <c r="P230" s="93" t="s">
        <v>735</v>
      </c>
      <c r="Q230" s="93"/>
      <c r="R230" s="100" t="s">
        <v>585</v>
      </c>
      <c r="S230" s="94" t="e">
        <f>#REF!&amp;" "&amp;#REF!</f>
        <v>#REF!</v>
      </c>
      <c r="T230" s="95" t="s">
        <v>66</v>
      </c>
      <c r="U230" s="87"/>
      <c r="V230" s="57">
        <f t="shared" si="122"/>
        <v>200000000</v>
      </c>
      <c r="W230" s="96" t="str">
        <f t="shared" si="118"/>
        <v>PL</v>
      </c>
      <c r="X230" s="108" t="s">
        <v>1966</v>
      </c>
      <c r="Y230" s="489" t="s">
        <v>2030</v>
      </c>
      <c r="Z230" s="489" t="s">
        <v>2010</v>
      </c>
      <c r="AA230" s="93"/>
      <c r="AB230" s="93"/>
      <c r="AC230" s="93"/>
      <c r="AD230" s="93"/>
      <c r="AE230" s="93"/>
      <c r="AF230" s="93"/>
      <c r="AG230" s="96"/>
      <c r="AH230" s="96"/>
      <c r="AI230" s="96"/>
      <c r="AJ230" s="313">
        <f t="shared" si="119"/>
        <v>0</v>
      </c>
      <c r="AK230" s="301">
        <v>0</v>
      </c>
      <c r="AL230" s="87">
        <v>200000000</v>
      </c>
      <c r="AM230" s="96" t="str">
        <f t="shared" si="120"/>
        <v>PL</v>
      </c>
      <c r="AN230" s="249" t="s">
        <v>139</v>
      </c>
      <c r="AO230" s="249">
        <v>1</v>
      </c>
      <c r="AP230" s="249"/>
      <c r="AQ230" s="245">
        <f t="shared" si="123"/>
        <v>350000</v>
      </c>
      <c r="AR230" s="250">
        <f>IF(AND(V230&gt;1,V230&lt;=200000000),'[26]Data Base PAKAI (INPUT)'!$E$24,IF(AND(V230&gt;200000000),'[26]Data Base PAKAI (INPUT)'!$M$24))</f>
        <v>4</v>
      </c>
      <c r="AS230" s="250">
        <f>IF(AND(V230&gt;1,V230&lt;=200000000),'[26]Data Base PAKAI (INPUT)'!$F$24,IF(AND(V230&gt;200000000,V230&lt;=1000000000),'[26]Data Base PAKAI (INPUT)'!$V$24,IF(AND(V230&gt;1000000000),'[26]Data Base PAKAI (INPUT)'!$Z$24)))</f>
        <v>1</v>
      </c>
      <c r="AT230" s="250">
        <f t="shared" si="124"/>
        <v>600000</v>
      </c>
      <c r="AU230" s="250">
        <f>IF(AND(V230&gt;1,V230&lt;=1000000000),'[26]Data Base PAKAI (INPUT)'!$E$25,IF(AND(V230&gt;1000000000,V230&lt;=5000000000),'[26]Data Base PAKAI (INPUT)'!$Y$25,IF(AND(V230&gt;5000000000,V230&lt;=10000000000),'[26]Data Base PAKAI (INPUT)'!$AG$25)))</f>
        <v>3</v>
      </c>
      <c r="AV230" s="250">
        <f>IF(AND(V230&gt;1,V230&lt;=100000000),'[26]Data Base PAKAI (INPUT)'!$F$25,IF(AND(V230&gt;100000000,V230&lt;=200000000),'[26]Data Base PAKAI (INPUT)'!$J$25,IF(AND(V230&gt;200000000,V230&lt;=250000000),'[26]Data Base PAKAI (INPUT)'!$N$25,IF(AND(V230&gt;250000000,V230&lt;=500000000),'[26]Data Base PAKAI (INPUT)'!$R$25,IF(AND(V230&gt;500000000,V230&lt;=1000000000),'[26]Data Base PAKAI (INPUT)'!$V$25,IF(AND(V230&gt;1000000000,V230&lt;=2500000000),'[26]Data Base PAKAI (INPUT)'!$Z$25,IF(AND(V230&gt;2500000000,V230&lt;=5000000000),'[26]Data Base PAKAI (INPUT)'!$AD$25,IF(AND(V230&gt;5000000000,V230&lt;=10000000000),'[26]Data Base PAKAI (INPUT)'!AH1147))))))))</f>
        <v>4</v>
      </c>
      <c r="AW230" s="250">
        <f t="shared" si="125"/>
        <v>1800000</v>
      </c>
      <c r="AX230" s="250">
        <f t="shared" si="126"/>
        <v>8000000</v>
      </c>
      <c r="AY230" s="99">
        <f t="shared" si="127"/>
        <v>8000000</v>
      </c>
      <c r="AZ230" s="250"/>
      <c r="BA230" s="245">
        <f t="shared" si="128"/>
        <v>181250000</v>
      </c>
      <c r="BB230" s="235"/>
      <c r="BC230" s="242"/>
      <c r="BD230" s="242"/>
      <c r="BE230" s="242"/>
      <c r="BG230" s="428">
        <f t="shared" si="121"/>
        <v>0</v>
      </c>
      <c r="BH230" s="424"/>
    </row>
    <row r="231" spans="1:60" ht="45.75" thickBot="1" x14ac:dyDescent="0.3">
      <c r="A231" s="90"/>
      <c r="B231" s="90"/>
      <c r="C231" s="90"/>
      <c r="D231" s="90"/>
      <c r="E231" s="90"/>
      <c r="F231" s="90"/>
      <c r="G231" s="90"/>
      <c r="H231" s="307"/>
      <c r="I231" s="91"/>
      <c r="J231" s="92"/>
      <c r="K231" s="110" t="s">
        <v>512</v>
      </c>
      <c r="L231" s="92" t="s">
        <v>587</v>
      </c>
      <c r="M231" s="92" t="e">
        <f>INDEX('[26]PENINGKATAN SALURAN DRAINASE'!$D$4:$D$90,MATCH('KEGIATAN DBMSDA 2022 (2)'!L231,'[26]PENINGKATAN SALURAN DRAINASE'!$D$4:$D$90,0))</f>
        <v>#N/A</v>
      </c>
      <c r="N231" s="92" t="s">
        <v>588</v>
      </c>
      <c r="O231" s="92"/>
      <c r="P231" s="93" t="s">
        <v>735</v>
      </c>
      <c r="Q231" s="93"/>
      <c r="R231" s="100" t="s">
        <v>589</v>
      </c>
      <c r="S231" s="94" t="e">
        <f>#REF!&amp;" "&amp;#REF!</f>
        <v>#REF!</v>
      </c>
      <c r="T231" s="95" t="s">
        <v>66</v>
      </c>
      <c r="U231" s="87"/>
      <c r="V231" s="57">
        <f t="shared" si="122"/>
        <v>200000000</v>
      </c>
      <c r="W231" s="96" t="str">
        <f t="shared" si="118"/>
        <v>PL</v>
      </c>
      <c r="X231" s="108" t="s">
        <v>1966</v>
      </c>
      <c r="Y231" s="489" t="s">
        <v>2030</v>
      </c>
      <c r="Z231" s="489" t="s">
        <v>2010</v>
      </c>
      <c r="AA231" s="93"/>
      <c r="AB231" s="93"/>
      <c r="AC231" s="93"/>
      <c r="AD231" s="93"/>
      <c r="AE231" s="93"/>
      <c r="AF231" s="93"/>
      <c r="AG231" s="96"/>
      <c r="AH231" s="96"/>
      <c r="AI231" s="96"/>
      <c r="AJ231" s="313">
        <f t="shared" si="119"/>
        <v>0</v>
      </c>
      <c r="AK231" s="301">
        <v>0</v>
      </c>
      <c r="AL231" s="87">
        <v>200000000</v>
      </c>
      <c r="AM231" s="96" t="str">
        <f t="shared" si="120"/>
        <v>PL</v>
      </c>
      <c r="AN231" s="249" t="s">
        <v>139</v>
      </c>
      <c r="AO231" s="249">
        <v>1</v>
      </c>
      <c r="AP231" s="249"/>
      <c r="AQ231" s="245">
        <f t="shared" si="123"/>
        <v>350000</v>
      </c>
      <c r="AR231" s="250">
        <f>IF(AND(V231&gt;1,V231&lt;=200000000),'[26]Data Base PAKAI (INPUT)'!$E$24,IF(AND(V231&gt;200000000),'[26]Data Base PAKAI (INPUT)'!$M$24))</f>
        <v>4</v>
      </c>
      <c r="AS231" s="250">
        <f>IF(AND(V231&gt;1,V231&lt;=200000000),'[26]Data Base PAKAI (INPUT)'!$F$24,IF(AND(V231&gt;200000000,V231&lt;=1000000000),'[26]Data Base PAKAI (INPUT)'!$V$24,IF(AND(V231&gt;1000000000),'[26]Data Base PAKAI (INPUT)'!$Z$24)))</f>
        <v>1</v>
      </c>
      <c r="AT231" s="250">
        <f t="shared" si="124"/>
        <v>600000</v>
      </c>
      <c r="AU231" s="250">
        <f>IF(AND(V231&gt;1,V231&lt;=1000000000),'[26]Data Base PAKAI (INPUT)'!$E$25,IF(AND(V231&gt;1000000000,V231&lt;=5000000000),'[26]Data Base PAKAI (INPUT)'!$Y$25,IF(AND(V231&gt;5000000000,V231&lt;=10000000000),'[26]Data Base PAKAI (INPUT)'!$AG$25)))</f>
        <v>3</v>
      </c>
      <c r="AV231" s="250">
        <f>IF(AND(V231&gt;1,V231&lt;=100000000),'[26]Data Base PAKAI (INPUT)'!$F$25,IF(AND(V231&gt;100000000,V231&lt;=200000000),'[26]Data Base PAKAI (INPUT)'!$J$25,IF(AND(V231&gt;200000000,V231&lt;=250000000),'[26]Data Base PAKAI (INPUT)'!$N$25,IF(AND(V231&gt;250000000,V231&lt;=500000000),'[26]Data Base PAKAI (INPUT)'!$R$25,IF(AND(V231&gt;500000000,V231&lt;=1000000000),'[26]Data Base PAKAI (INPUT)'!$V$25,IF(AND(V231&gt;1000000000,V231&lt;=2500000000),'[26]Data Base PAKAI (INPUT)'!$Z$25,IF(AND(V231&gt;2500000000,V231&lt;=5000000000),'[26]Data Base PAKAI (INPUT)'!$AD$25,IF(AND(V231&gt;5000000000,V231&lt;=10000000000),'[26]Data Base PAKAI (INPUT)'!AH1148))))))))</f>
        <v>4</v>
      </c>
      <c r="AW231" s="250">
        <f t="shared" si="125"/>
        <v>1800000</v>
      </c>
      <c r="AX231" s="250">
        <f t="shared" si="126"/>
        <v>8000000</v>
      </c>
      <c r="AY231" s="99">
        <f t="shared" si="127"/>
        <v>8000000</v>
      </c>
      <c r="AZ231" s="250"/>
      <c r="BA231" s="245">
        <f t="shared" si="128"/>
        <v>181250000</v>
      </c>
      <c r="BB231" s="235"/>
      <c r="BC231" s="242"/>
      <c r="BD231" s="242"/>
      <c r="BE231" s="242"/>
      <c r="BG231" s="428">
        <f t="shared" si="121"/>
        <v>0</v>
      </c>
      <c r="BH231" s="424"/>
    </row>
    <row r="232" spans="1:60" ht="45.75" thickBot="1" x14ac:dyDescent="0.3">
      <c r="A232" s="90"/>
      <c r="B232" s="90"/>
      <c r="C232" s="90"/>
      <c r="D232" s="90"/>
      <c r="E232" s="90"/>
      <c r="F232" s="90"/>
      <c r="G232" s="90"/>
      <c r="H232" s="307"/>
      <c r="I232" s="91"/>
      <c r="J232" s="92"/>
      <c r="K232" s="110" t="s">
        <v>512</v>
      </c>
      <c r="L232" s="92" t="s">
        <v>590</v>
      </c>
      <c r="M232" s="92" t="e">
        <f>INDEX('[26]PENINGKATAN SALURAN DRAINASE'!$D$4:$D$90,MATCH('KEGIATAN DBMSDA 2022 (2)'!L232,'[26]PENINGKATAN SALURAN DRAINASE'!$D$4:$D$90,0))</f>
        <v>#N/A</v>
      </c>
      <c r="N232" s="92" t="s">
        <v>591</v>
      </c>
      <c r="O232" s="92"/>
      <c r="P232" s="93" t="s">
        <v>735</v>
      </c>
      <c r="Q232" s="93"/>
      <c r="R232" s="100" t="s">
        <v>340</v>
      </c>
      <c r="S232" s="94" t="e">
        <f>#REF!&amp;" "&amp;#REF!</f>
        <v>#REF!</v>
      </c>
      <c r="T232" s="95" t="s">
        <v>66</v>
      </c>
      <c r="U232" s="87"/>
      <c r="V232" s="57">
        <f t="shared" si="122"/>
        <v>200000000</v>
      </c>
      <c r="W232" s="96" t="str">
        <f t="shared" si="118"/>
        <v>PL</v>
      </c>
      <c r="X232" s="108" t="s">
        <v>1966</v>
      </c>
      <c r="Y232" s="489" t="s">
        <v>2030</v>
      </c>
      <c r="Z232" s="489" t="s">
        <v>2010</v>
      </c>
      <c r="AA232" s="93"/>
      <c r="AB232" s="93"/>
      <c r="AC232" s="93"/>
      <c r="AD232" s="93"/>
      <c r="AE232" s="93"/>
      <c r="AF232" s="93"/>
      <c r="AG232" s="96"/>
      <c r="AH232" s="96"/>
      <c r="AI232" s="96"/>
      <c r="AJ232" s="313">
        <f t="shared" si="119"/>
        <v>0</v>
      </c>
      <c r="AK232" s="301">
        <v>0</v>
      </c>
      <c r="AL232" s="87">
        <v>200000000</v>
      </c>
      <c r="AM232" s="96" t="str">
        <f t="shared" si="120"/>
        <v>PL</v>
      </c>
      <c r="AN232" s="249" t="s">
        <v>139</v>
      </c>
      <c r="AO232" s="249">
        <v>1</v>
      </c>
      <c r="AP232" s="249"/>
      <c r="AQ232" s="245">
        <f t="shared" si="123"/>
        <v>350000</v>
      </c>
      <c r="AR232" s="250">
        <f>IF(AND(V232&gt;1,V232&lt;=200000000),'[26]Data Base PAKAI (INPUT)'!$E$24,IF(AND(V232&gt;200000000),'[26]Data Base PAKAI (INPUT)'!$M$24))</f>
        <v>4</v>
      </c>
      <c r="AS232" s="250">
        <f>IF(AND(V232&gt;1,V232&lt;=200000000),'[26]Data Base PAKAI (INPUT)'!$F$24,IF(AND(V232&gt;200000000,V232&lt;=1000000000),'[26]Data Base PAKAI (INPUT)'!$V$24,IF(AND(V232&gt;1000000000),'[26]Data Base PAKAI (INPUT)'!$Z$24)))</f>
        <v>1</v>
      </c>
      <c r="AT232" s="250">
        <f t="shared" si="124"/>
        <v>600000</v>
      </c>
      <c r="AU232" s="250">
        <f>IF(AND(V232&gt;1,V232&lt;=1000000000),'[26]Data Base PAKAI (INPUT)'!$E$25,IF(AND(V232&gt;1000000000,V232&lt;=5000000000),'[26]Data Base PAKAI (INPUT)'!$Y$25,IF(AND(V232&gt;5000000000,V232&lt;=10000000000),'[26]Data Base PAKAI (INPUT)'!$AG$25)))</f>
        <v>3</v>
      </c>
      <c r="AV232" s="250">
        <f>IF(AND(V232&gt;1,V232&lt;=100000000),'[26]Data Base PAKAI (INPUT)'!$F$25,IF(AND(V232&gt;100000000,V232&lt;=200000000),'[26]Data Base PAKAI (INPUT)'!$J$25,IF(AND(V232&gt;200000000,V232&lt;=250000000),'[26]Data Base PAKAI (INPUT)'!$N$25,IF(AND(V232&gt;250000000,V232&lt;=500000000),'[26]Data Base PAKAI (INPUT)'!$R$25,IF(AND(V232&gt;500000000,V232&lt;=1000000000),'[26]Data Base PAKAI (INPUT)'!$V$25,IF(AND(V232&gt;1000000000,V232&lt;=2500000000),'[26]Data Base PAKAI (INPUT)'!$Z$25,IF(AND(V232&gt;2500000000,V232&lt;=5000000000),'[26]Data Base PAKAI (INPUT)'!$AD$25,IF(AND(V232&gt;5000000000,V232&lt;=10000000000),'[26]Data Base PAKAI (INPUT)'!AH1149))))))))</f>
        <v>4</v>
      </c>
      <c r="AW232" s="250">
        <f t="shared" si="125"/>
        <v>1800000</v>
      </c>
      <c r="AX232" s="250">
        <f t="shared" si="126"/>
        <v>8000000</v>
      </c>
      <c r="AY232" s="99">
        <f t="shared" si="127"/>
        <v>8000000</v>
      </c>
      <c r="AZ232" s="250"/>
      <c r="BA232" s="245">
        <f t="shared" si="128"/>
        <v>181250000</v>
      </c>
      <c r="BB232" s="235"/>
      <c r="BC232" s="242"/>
      <c r="BD232" s="242"/>
      <c r="BE232" s="242"/>
      <c r="BG232" s="428">
        <f t="shared" si="121"/>
        <v>0</v>
      </c>
      <c r="BH232" s="424"/>
    </row>
    <row r="233" spans="1:60" ht="45.75" thickBot="1" x14ac:dyDescent="0.3">
      <c r="A233" s="90"/>
      <c r="B233" s="90"/>
      <c r="C233" s="90"/>
      <c r="D233" s="90"/>
      <c r="E233" s="90"/>
      <c r="F233" s="90"/>
      <c r="G233" s="90"/>
      <c r="H233" s="307"/>
      <c r="I233" s="91"/>
      <c r="J233" s="92"/>
      <c r="K233" s="92" t="s">
        <v>512</v>
      </c>
      <c r="L233" s="92" t="s">
        <v>592</v>
      </c>
      <c r="M233" s="92" t="e">
        <f>INDEX('[26]PENINGKATAN SALURAN DRAINASE'!$D$4:$D$90,MATCH('KEGIATAN DBMSDA 2022 (2)'!L233,'[26]PENINGKATAN SALURAN DRAINASE'!$D$4:$D$90,0))</f>
        <v>#N/A</v>
      </c>
      <c r="N233" s="92" t="s">
        <v>593</v>
      </c>
      <c r="O233" s="92"/>
      <c r="P233" s="93" t="s">
        <v>735</v>
      </c>
      <c r="Q233" s="93"/>
      <c r="R233" s="100" t="s">
        <v>340</v>
      </c>
      <c r="S233" s="94" t="e">
        <f>#REF!&amp;" "&amp;#REF!</f>
        <v>#REF!</v>
      </c>
      <c r="T233" s="95" t="s">
        <v>66</v>
      </c>
      <c r="U233" s="87"/>
      <c r="V233" s="57">
        <f t="shared" si="122"/>
        <v>200000000</v>
      </c>
      <c r="W233" s="96" t="str">
        <f t="shared" si="118"/>
        <v>PL</v>
      </c>
      <c r="X233" s="108" t="s">
        <v>1966</v>
      </c>
      <c r="Y233" s="489" t="s">
        <v>2030</v>
      </c>
      <c r="Z233" s="489" t="s">
        <v>2010</v>
      </c>
      <c r="AA233" s="93"/>
      <c r="AB233" s="93"/>
      <c r="AC233" s="93"/>
      <c r="AD233" s="93"/>
      <c r="AE233" s="93"/>
      <c r="AF233" s="93"/>
      <c r="AG233" s="96"/>
      <c r="AH233" s="96"/>
      <c r="AI233" s="96"/>
      <c r="AJ233" s="313">
        <f t="shared" si="119"/>
        <v>0</v>
      </c>
      <c r="AK233" s="301">
        <v>0</v>
      </c>
      <c r="AL233" s="87">
        <v>200000000</v>
      </c>
      <c r="AM233" s="96" t="str">
        <f t="shared" si="120"/>
        <v>PL</v>
      </c>
      <c r="AN233" s="249" t="s">
        <v>139</v>
      </c>
      <c r="AO233" s="249">
        <v>1</v>
      </c>
      <c r="AP233" s="249"/>
      <c r="AQ233" s="245">
        <f t="shared" si="123"/>
        <v>350000</v>
      </c>
      <c r="AR233" s="250">
        <f>IF(AND(V233&gt;1,V233&lt;=200000000),'[26]Data Base PAKAI (INPUT)'!$E$24,IF(AND(V233&gt;200000000),'[26]Data Base PAKAI (INPUT)'!$M$24))</f>
        <v>4</v>
      </c>
      <c r="AS233" s="250">
        <f>IF(AND(V233&gt;1,V233&lt;=200000000),'[26]Data Base PAKAI (INPUT)'!$F$24,IF(AND(V233&gt;200000000,V233&lt;=1000000000),'[26]Data Base PAKAI (INPUT)'!$V$24,IF(AND(V233&gt;1000000000),'[26]Data Base PAKAI (INPUT)'!$Z$24)))</f>
        <v>1</v>
      </c>
      <c r="AT233" s="250">
        <f t="shared" si="124"/>
        <v>600000</v>
      </c>
      <c r="AU233" s="250">
        <f>IF(AND(V233&gt;1,V233&lt;=1000000000),'[26]Data Base PAKAI (INPUT)'!$E$25,IF(AND(V233&gt;1000000000,V233&lt;=5000000000),'[26]Data Base PAKAI (INPUT)'!$Y$25,IF(AND(V233&gt;5000000000,V233&lt;=10000000000),'[26]Data Base PAKAI (INPUT)'!$AG$25)))</f>
        <v>3</v>
      </c>
      <c r="AV233" s="250">
        <f>IF(AND(V233&gt;1,V233&lt;=100000000),'[26]Data Base PAKAI (INPUT)'!$F$25,IF(AND(V233&gt;100000000,V233&lt;=200000000),'[26]Data Base PAKAI (INPUT)'!$J$25,IF(AND(V233&gt;200000000,V233&lt;=250000000),'[26]Data Base PAKAI (INPUT)'!$N$25,IF(AND(V233&gt;250000000,V233&lt;=500000000),'[26]Data Base PAKAI (INPUT)'!$R$25,IF(AND(V233&gt;500000000,V233&lt;=1000000000),'[26]Data Base PAKAI (INPUT)'!$V$25,IF(AND(V233&gt;1000000000,V233&lt;=2500000000),'[26]Data Base PAKAI (INPUT)'!$Z$25,IF(AND(V233&gt;2500000000,V233&lt;=5000000000),'[26]Data Base PAKAI (INPUT)'!$AD$25,IF(AND(V233&gt;5000000000,V233&lt;=10000000000),'[26]Data Base PAKAI (INPUT)'!AH1150))))))))</f>
        <v>4</v>
      </c>
      <c r="AW233" s="250">
        <f t="shared" si="125"/>
        <v>1800000</v>
      </c>
      <c r="AX233" s="250">
        <f t="shared" si="126"/>
        <v>8000000</v>
      </c>
      <c r="AY233" s="99">
        <f t="shared" si="127"/>
        <v>8000000</v>
      </c>
      <c r="AZ233" s="250"/>
      <c r="BA233" s="245">
        <f t="shared" si="128"/>
        <v>181250000</v>
      </c>
      <c r="BB233" s="235"/>
      <c r="BC233" s="242"/>
      <c r="BD233" s="242"/>
      <c r="BE233" s="242"/>
      <c r="BG233" s="428">
        <f t="shared" si="121"/>
        <v>0</v>
      </c>
      <c r="BH233" s="424"/>
    </row>
    <row r="234" spans="1:60" ht="45.75" thickBot="1" x14ac:dyDescent="0.3">
      <c r="A234" s="90"/>
      <c r="B234" s="90"/>
      <c r="C234" s="90"/>
      <c r="D234" s="90"/>
      <c r="E234" s="90"/>
      <c r="F234" s="90"/>
      <c r="G234" s="90"/>
      <c r="H234" s="307"/>
      <c r="I234" s="91"/>
      <c r="J234" s="92"/>
      <c r="K234" s="110" t="s">
        <v>512</v>
      </c>
      <c r="L234" s="92" t="s">
        <v>594</v>
      </c>
      <c r="M234" s="92" t="e">
        <f>INDEX('[26]PENINGKATAN SALURAN DRAINASE'!$D$4:$D$90,MATCH('KEGIATAN DBMSDA 2022 (2)'!L234,'[26]PENINGKATAN SALURAN DRAINASE'!$D$4:$D$90,0))</f>
        <v>#N/A</v>
      </c>
      <c r="N234" s="92" t="s">
        <v>595</v>
      </c>
      <c r="O234" s="92"/>
      <c r="P234" s="93" t="s">
        <v>735</v>
      </c>
      <c r="Q234" s="93"/>
      <c r="R234" s="100" t="s">
        <v>596</v>
      </c>
      <c r="S234" s="94" t="e">
        <f>#REF!&amp;" "&amp;#REF!</f>
        <v>#REF!</v>
      </c>
      <c r="T234" s="95" t="s">
        <v>66</v>
      </c>
      <c r="U234" s="87"/>
      <c r="V234" s="57">
        <f t="shared" si="122"/>
        <v>200000000</v>
      </c>
      <c r="W234" s="96" t="str">
        <f t="shared" si="118"/>
        <v>PL</v>
      </c>
      <c r="X234" s="108" t="s">
        <v>1966</v>
      </c>
      <c r="Y234" s="489" t="s">
        <v>2030</v>
      </c>
      <c r="Z234" s="489" t="s">
        <v>2010</v>
      </c>
      <c r="AA234" s="93"/>
      <c r="AB234" s="93"/>
      <c r="AC234" s="93"/>
      <c r="AD234" s="93"/>
      <c r="AE234" s="93"/>
      <c r="AF234" s="93"/>
      <c r="AG234" s="96"/>
      <c r="AH234" s="96"/>
      <c r="AI234" s="96"/>
      <c r="AJ234" s="313">
        <f t="shared" si="119"/>
        <v>0</v>
      </c>
      <c r="AK234" s="301">
        <v>0</v>
      </c>
      <c r="AL234" s="87">
        <v>200000000</v>
      </c>
      <c r="AM234" s="96" t="str">
        <f t="shared" si="120"/>
        <v>PL</v>
      </c>
      <c r="AN234" s="249" t="s">
        <v>139</v>
      </c>
      <c r="AO234" s="249">
        <v>1</v>
      </c>
      <c r="AP234" s="249"/>
      <c r="AQ234" s="245">
        <f t="shared" si="123"/>
        <v>350000</v>
      </c>
      <c r="AR234" s="250">
        <f>IF(AND(V234&gt;1,V234&lt;=200000000),'[26]Data Base PAKAI (INPUT)'!$E$24,IF(AND(V234&gt;200000000),'[26]Data Base PAKAI (INPUT)'!$M$24))</f>
        <v>4</v>
      </c>
      <c r="AS234" s="250">
        <f>IF(AND(V234&gt;1,V234&lt;=200000000),'[26]Data Base PAKAI (INPUT)'!$F$24,IF(AND(V234&gt;200000000,V234&lt;=1000000000),'[26]Data Base PAKAI (INPUT)'!$V$24,IF(AND(V234&gt;1000000000),'[26]Data Base PAKAI (INPUT)'!$Z$24)))</f>
        <v>1</v>
      </c>
      <c r="AT234" s="250">
        <f t="shared" si="124"/>
        <v>600000</v>
      </c>
      <c r="AU234" s="250">
        <f>IF(AND(V234&gt;1,V234&lt;=1000000000),'[26]Data Base PAKAI (INPUT)'!$E$25,IF(AND(V234&gt;1000000000,V234&lt;=5000000000),'[26]Data Base PAKAI (INPUT)'!$Y$25,IF(AND(V234&gt;5000000000,V234&lt;=10000000000),'[26]Data Base PAKAI (INPUT)'!$AG$25)))</f>
        <v>3</v>
      </c>
      <c r="AV234" s="250">
        <f>IF(AND(V234&gt;1,V234&lt;=100000000),'[26]Data Base PAKAI (INPUT)'!$F$25,IF(AND(V234&gt;100000000,V234&lt;=200000000),'[26]Data Base PAKAI (INPUT)'!$J$25,IF(AND(V234&gt;200000000,V234&lt;=250000000),'[26]Data Base PAKAI (INPUT)'!$N$25,IF(AND(V234&gt;250000000,V234&lt;=500000000),'[26]Data Base PAKAI (INPUT)'!$R$25,IF(AND(V234&gt;500000000,V234&lt;=1000000000),'[26]Data Base PAKAI (INPUT)'!$V$25,IF(AND(V234&gt;1000000000,V234&lt;=2500000000),'[26]Data Base PAKAI (INPUT)'!$Z$25,IF(AND(V234&gt;2500000000,V234&lt;=5000000000),'[26]Data Base PAKAI (INPUT)'!$AD$25,IF(AND(V234&gt;5000000000,V234&lt;=10000000000),'[26]Data Base PAKAI (INPUT)'!AH1151))))))))</f>
        <v>4</v>
      </c>
      <c r="AW234" s="250">
        <f t="shared" si="125"/>
        <v>1800000</v>
      </c>
      <c r="AX234" s="250">
        <f t="shared" si="126"/>
        <v>8000000</v>
      </c>
      <c r="AY234" s="99">
        <f t="shared" si="127"/>
        <v>8000000</v>
      </c>
      <c r="AZ234" s="250"/>
      <c r="BA234" s="245">
        <f t="shared" si="128"/>
        <v>181250000</v>
      </c>
      <c r="BB234" s="235"/>
      <c r="BC234" s="242"/>
      <c r="BD234" s="242"/>
      <c r="BE234" s="242"/>
      <c r="BG234" s="428">
        <f t="shared" si="121"/>
        <v>0</v>
      </c>
      <c r="BH234" s="424"/>
    </row>
    <row r="235" spans="1:60" ht="45.75" thickBot="1" x14ac:dyDescent="0.3">
      <c r="A235" s="90"/>
      <c r="B235" s="90"/>
      <c r="C235" s="90"/>
      <c r="D235" s="90"/>
      <c r="E235" s="90"/>
      <c r="F235" s="90"/>
      <c r="G235" s="90"/>
      <c r="H235" s="307"/>
      <c r="I235" s="91"/>
      <c r="J235" s="92"/>
      <c r="K235" s="110" t="s">
        <v>512</v>
      </c>
      <c r="L235" s="92" t="s">
        <v>597</v>
      </c>
      <c r="M235" s="92" t="e">
        <f>INDEX('[26]PENINGKATAN SALURAN DRAINASE'!$D$4:$D$90,MATCH('KEGIATAN DBMSDA 2022 (2)'!L235,'[26]PENINGKATAN SALURAN DRAINASE'!$D$4:$D$90,0))</f>
        <v>#N/A</v>
      </c>
      <c r="N235" s="92" t="s">
        <v>598</v>
      </c>
      <c r="O235" s="92"/>
      <c r="P235" s="93" t="s">
        <v>1841</v>
      </c>
      <c r="Q235" s="93"/>
      <c r="R235" s="100" t="s">
        <v>235</v>
      </c>
      <c r="S235" s="94" t="e">
        <f>#REF!&amp;" "&amp;#REF!</f>
        <v>#REF!</v>
      </c>
      <c r="T235" s="95" t="s">
        <v>66</v>
      </c>
      <c r="U235" s="87"/>
      <c r="V235" s="57">
        <f t="shared" si="122"/>
        <v>200000000</v>
      </c>
      <c r="W235" s="96" t="str">
        <f t="shared" si="118"/>
        <v>PL</v>
      </c>
      <c r="X235" s="108" t="s">
        <v>1966</v>
      </c>
      <c r="Y235" s="489" t="s">
        <v>2030</v>
      </c>
      <c r="Z235" s="489" t="s">
        <v>2014</v>
      </c>
      <c r="AA235" s="93"/>
      <c r="AB235" s="93"/>
      <c r="AC235" s="93"/>
      <c r="AD235" s="93"/>
      <c r="AE235" s="93"/>
      <c r="AF235" s="93"/>
      <c r="AG235" s="96"/>
      <c r="AH235" s="96"/>
      <c r="AI235" s="96"/>
      <c r="AJ235" s="313">
        <f t="shared" si="119"/>
        <v>0</v>
      </c>
      <c r="AK235" s="301">
        <v>0</v>
      </c>
      <c r="AL235" s="87">
        <v>200000000</v>
      </c>
      <c r="AM235" s="96" t="str">
        <f t="shared" si="120"/>
        <v>PL</v>
      </c>
      <c r="AN235" s="249" t="s">
        <v>139</v>
      </c>
      <c r="AO235" s="249">
        <v>1</v>
      </c>
      <c r="AP235" s="249"/>
      <c r="AQ235" s="245">
        <f t="shared" si="123"/>
        <v>350000</v>
      </c>
      <c r="AR235" s="250">
        <f>IF(AND(V235&gt;1,V235&lt;=200000000),'[26]Data Base PAKAI (INPUT)'!$E$24,IF(AND(V235&gt;200000000),'[26]Data Base PAKAI (INPUT)'!$M$24))</f>
        <v>4</v>
      </c>
      <c r="AS235" s="250">
        <f>IF(AND(V235&gt;1,V235&lt;=200000000),'[26]Data Base PAKAI (INPUT)'!$F$24,IF(AND(V235&gt;200000000,V235&lt;=1000000000),'[26]Data Base PAKAI (INPUT)'!$V$24,IF(AND(V235&gt;1000000000),'[26]Data Base PAKAI (INPUT)'!$Z$24)))</f>
        <v>1</v>
      </c>
      <c r="AT235" s="250">
        <f t="shared" si="124"/>
        <v>600000</v>
      </c>
      <c r="AU235" s="250">
        <f>IF(AND(V235&gt;1,V235&lt;=1000000000),'[26]Data Base PAKAI (INPUT)'!$E$25,IF(AND(V235&gt;1000000000,V235&lt;=5000000000),'[26]Data Base PAKAI (INPUT)'!$Y$25,IF(AND(V235&gt;5000000000,V235&lt;=10000000000),'[26]Data Base PAKAI (INPUT)'!$AG$25)))</f>
        <v>3</v>
      </c>
      <c r="AV235" s="250">
        <f>IF(AND(V235&gt;1,V235&lt;=100000000),'[26]Data Base PAKAI (INPUT)'!$F$25,IF(AND(V235&gt;100000000,V235&lt;=200000000),'[26]Data Base PAKAI (INPUT)'!$J$25,IF(AND(V235&gt;200000000,V235&lt;=250000000),'[26]Data Base PAKAI (INPUT)'!$N$25,IF(AND(V235&gt;250000000,V235&lt;=500000000),'[26]Data Base PAKAI (INPUT)'!$R$25,IF(AND(V235&gt;500000000,V235&lt;=1000000000),'[26]Data Base PAKAI (INPUT)'!$V$25,IF(AND(V235&gt;1000000000,V235&lt;=2500000000),'[26]Data Base PAKAI (INPUT)'!$Z$25,IF(AND(V235&gt;2500000000,V235&lt;=5000000000),'[26]Data Base PAKAI (INPUT)'!$AD$25,IF(AND(V235&gt;5000000000,V235&lt;=10000000000),'[26]Data Base PAKAI (INPUT)'!AH1154))))))))</f>
        <v>4</v>
      </c>
      <c r="AW235" s="250">
        <f t="shared" si="125"/>
        <v>1800000</v>
      </c>
      <c r="AX235" s="250">
        <f t="shared" si="126"/>
        <v>8000000</v>
      </c>
      <c r="AY235" s="99">
        <f t="shared" si="127"/>
        <v>8000000</v>
      </c>
      <c r="AZ235" s="250"/>
      <c r="BA235" s="245">
        <f t="shared" si="128"/>
        <v>181250000</v>
      </c>
      <c r="BB235" s="235"/>
      <c r="BC235" s="242"/>
      <c r="BD235" s="242"/>
      <c r="BE235" s="242"/>
      <c r="BG235" s="428">
        <f t="shared" si="121"/>
        <v>0</v>
      </c>
      <c r="BH235" s="424"/>
    </row>
    <row r="236" spans="1:60" ht="45.75" thickBot="1" x14ac:dyDescent="0.3">
      <c r="A236" s="90"/>
      <c r="B236" s="90"/>
      <c r="C236" s="90"/>
      <c r="D236" s="90"/>
      <c r="E236" s="90"/>
      <c r="F236" s="90"/>
      <c r="G236" s="90"/>
      <c r="H236" s="307"/>
      <c r="I236" s="91"/>
      <c r="J236" s="92"/>
      <c r="K236" s="110" t="s">
        <v>512</v>
      </c>
      <c r="L236" s="92" t="s">
        <v>599</v>
      </c>
      <c r="M236" s="92" t="e">
        <f>INDEX('[26]PENINGKATAN SALURAN DRAINASE'!$D$4:$D$90,MATCH('KEGIATAN DBMSDA 2022 (2)'!L236,'[26]PENINGKATAN SALURAN DRAINASE'!$D$4:$D$90,0))</f>
        <v>#N/A</v>
      </c>
      <c r="N236" s="92" t="s">
        <v>600</v>
      </c>
      <c r="O236" s="92"/>
      <c r="P236" s="93" t="s">
        <v>124</v>
      </c>
      <c r="Q236" s="93"/>
      <c r="R236" s="100" t="s">
        <v>601</v>
      </c>
      <c r="S236" s="94" t="e">
        <f>#REF!&amp;" "&amp;#REF!</f>
        <v>#REF!</v>
      </c>
      <c r="T236" s="95" t="s">
        <v>66</v>
      </c>
      <c r="U236" s="87"/>
      <c r="V236" s="57">
        <f t="shared" si="122"/>
        <v>90000000</v>
      </c>
      <c r="W236" s="96" t="str">
        <f t="shared" si="118"/>
        <v>PL</v>
      </c>
      <c r="X236" s="108" t="s">
        <v>1966</v>
      </c>
      <c r="Y236" s="489" t="s">
        <v>2030</v>
      </c>
      <c r="Z236" s="489" t="s">
        <v>2011</v>
      </c>
      <c r="AA236" s="93"/>
      <c r="AB236" s="93"/>
      <c r="AC236" s="93"/>
      <c r="AD236" s="93"/>
      <c r="AE236" s="93"/>
      <c r="AF236" s="93"/>
      <c r="AG236" s="96"/>
      <c r="AH236" s="96"/>
      <c r="AI236" s="96"/>
      <c r="AJ236" s="313">
        <f t="shared" si="119"/>
        <v>0</v>
      </c>
      <c r="AK236" s="301">
        <v>0</v>
      </c>
      <c r="AL236" s="87">
        <v>90000000</v>
      </c>
      <c r="AM236" s="96" t="str">
        <f t="shared" si="120"/>
        <v>PL</v>
      </c>
      <c r="AN236" s="249" t="s">
        <v>139</v>
      </c>
      <c r="AO236" s="249">
        <v>1</v>
      </c>
      <c r="AP236" s="249"/>
      <c r="AQ236" s="245">
        <f t="shared" si="123"/>
        <v>350000</v>
      </c>
      <c r="AR236" s="250">
        <f>IF(AND(V236&gt;1,V236&lt;=200000000),'[26]Data Base PAKAI (INPUT)'!$E$24,IF(AND(V236&gt;200000000),'[26]Data Base PAKAI (INPUT)'!$M$24))</f>
        <v>4</v>
      </c>
      <c r="AS236" s="250">
        <f>IF(AND(V236&gt;1,V236&lt;=200000000),'[26]Data Base PAKAI (INPUT)'!$F$24,IF(AND(V236&gt;200000000,V236&lt;=1000000000),'[26]Data Base PAKAI (INPUT)'!$V$24,IF(AND(V236&gt;1000000000),'[26]Data Base PAKAI (INPUT)'!$Z$24)))</f>
        <v>1</v>
      </c>
      <c r="AT236" s="250">
        <f t="shared" si="124"/>
        <v>600000</v>
      </c>
      <c r="AU236" s="250">
        <f>IF(AND(V236&gt;1,V236&lt;=1000000000),'[26]Data Base PAKAI (INPUT)'!$E$25,IF(AND(V236&gt;1000000000,V236&lt;=5000000000),'[26]Data Base PAKAI (INPUT)'!$Y$25,IF(AND(V236&gt;5000000000,V236&lt;=10000000000),'[26]Data Base PAKAI (INPUT)'!$AG$25)))</f>
        <v>3</v>
      </c>
      <c r="AV236" s="250">
        <f>IF(AND(V236&gt;1,V236&lt;=100000000),'[26]Data Base PAKAI (INPUT)'!$F$25,IF(AND(V236&gt;100000000,V236&lt;=200000000),'[26]Data Base PAKAI (INPUT)'!$J$25,IF(AND(V236&gt;200000000,V236&lt;=250000000),'[26]Data Base PAKAI (INPUT)'!$N$25,IF(AND(V236&gt;250000000,V236&lt;=500000000),'[26]Data Base PAKAI (INPUT)'!$R$25,IF(AND(V236&gt;500000000,V236&lt;=1000000000),'[26]Data Base PAKAI (INPUT)'!$V$25,IF(AND(V236&gt;1000000000,V236&lt;=2500000000),'[26]Data Base PAKAI (INPUT)'!$Z$25,IF(AND(V236&gt;2500000000,V236&lt;=5000000000),'[26]Data Base PAKAI (INPUT)'!$AD$25,IF(AND(V236&gt;5000000000,V236&lt;=10000000000),'[26]Data Base PAKAI (INPUT)'!AH1155))))))))</f>
        <v>3</v>
      </c>
      <c r="AW236" s="250">
        <f t="shared" si="125"/>
        <v>1350000</v>
      </c>
      <c r="AX236" s="250">
        <f t="shared" si="126"/>
        <v>3600000</v>
      </c>
      <c r="AY236" s="99">
        <f t="shared" si="127"/>
        <v>3600000</v>
      </c>
      <c r="AZ236" s="250"/>
      <c r="BA236" s="245">
        <f t="shared" si="128"/>
        <v>80500000</v>
      </c>
      <c r="BB236" s="235"/>
      <c r="BC236" s="242"/>
      <c r="BD236" s="242"/>
      <c r="BE236" s="242"/>
      <c r="BG236" s="428">
        <f t="shared" si="121"/>
        <v>0</v>
      </c>
      <c r="BH236" s="424"/>
    </row>
    <row r="237" spans="1:60" ht="45.75" thickBot="1" x14ac:dyDescent="0.3">
      <c r="A237" s="90"/>
      <c r="B237" s="90"/>
      <c r="C237" s="90"/>
      <c r="D237" s="90"/>
      <c r="E237" s="90"/>
      <c r="F237" s="90"/>
      <c r="G237" s="90"/>
      <c r="H237" s="307"/>
      <c r="I237" s="91"/>
      <c r="J237" s="92"/>
      <c r="K237" s="110" t="s">
        <v>512</v>
      </c>
      <c r="L237" s="92" t="s">
        <v>603</v>
      </c>
      <c r="M237" s="92" t="e">
        <f>INDEX('[26]PENINGKATAN SALURAN DRAINASE'!$D$4:$D$90,MATCH('KEGIATAN DBMSDA 2022 (2)'!L237,'[26]PENINGKATAN SALURAN DRAINASE'!$D$4:$D$90,0))</f>
        <v>#N/A</v>
      </c>
      <c r="N237" s="92" t="s">
        <v>604</v>
      </c>
      <c r="O237" s="92"/>
      <c r="P237" s="93" t="s">
        <v>124</v>
      </c>
      <c r="Q237" s="93"/>
      <c r="R237" s="100" t="s">
        <v>605</v>
      </c>
      <c r="S237" s="94" t="e">
        <f>#REF!&amp;" "&amp;#REF!</f>
        <v>#REF!</v>
      </c>
      <c r="T237" s="95" t="s">
        <v>66</v>
      </c>
      <c r="U237" s="87"/>
      <c r="V237" s="57">
        <f t="shared" si="122"/>
        <v>90000000</v>
      </c>
      <c r="W237" s="96" t="str">
        <f t="shared" si="118"/>
        <v>PL</v>
      </c>
      <c r="X237" s="108" t="s">
        <v>1966</v>
      </c>
      <c r="Y237" s="489" t="s">
        <v>2030</v>
      </c>
      <c r="Z237" s="489" t="s">
        <v>2011</v>
      </c>
      <c r="AA237" s="93"/>
      <c r="AB237" s="93"/>
      <c r="AC237" s="93"/>
      <c r="AD237" s="93"/>
      <c r="AE237" s="93"/>
      <c r="AF237" s="93"/>
      <c r="AG237" s="96"/>
      <c r="AH237" s="96"/>
      <c r="AI237" s="96"/>
      <c r="AJ237" s="313">
        <f t="shared" si="119"/>
        <v>0</v>
      </c>
      <c r="AK237" s="301">
        <v>0</v>
      </c>
      <c r="AL237" s="87">
        <v>90000000</v>
      </c>
      <c r="AM237" s="96" t="str">
        <f t="shared" si="120"/>
        <v>PL</v>
      </c>
      <c r="AN237" s="249" t="s">
        <v>139</v>
      </c>
      <c r="AO237" s="249">
        <v>1</v>
      </c>
      <c r="AP237" s="249"/>
      <c r="AQ237" s="245">
        <f t="shared" si="123"/>
        <v>350000</v>
      </c>
      <c r="AR237" s="250">
        <f>IF(AND(V237&gt;1,V237&lt;=200000000),'[26]Data Base PAKAI (INPUT)'!$E$24,IF(AND(V237&gt;200000000),'[26]Data Base PAKAI (INPUT)'!$M$24))</f>
        <v>4</v>
      </c>
      <c r="AS237" s="250">
        <f>IF(AND(V237&gt;1,V237&lt;=200000000),'[26]Data Base PAKAI (INPUT)'!$F$24,IF(AND(V237&gt;200000000,V237&lt;=1000000000),'[26]Data Base PAKAI (INPUT)'!$V$24,IF(AND(V237&gt;1000000000),'[26]Data Base PAKAI (INPUT)'!$Z$24)))</f>
        <v>1</v>
      </c>
      <c r="AT237" s="250">
        <f t="shared" si="124"/>
        <v>600000</v>
      </c>
      <c r="AU237" s="250">
        <f>IF(AND(V237&gt;1,V237&lt;=1000000000),'[26]Data Base PAKAI (INPUT)'!$E$25,IF(AND(V237&gt;1000000000,V237&lt;=5000000000),'[26]Data Base PAKAI (INPUT)'!$Y$25,IF(AND(V237&gt;5000000000,V237&lt;=10000000000),'[26]Data Base PAKAI (INPUT)'!$AG$25)))</f>
        <v>3</v>
      </c>
      <c r="AV237" s="250">
        <f>IF(AND(V237&gt;1,V237&lt;=100000000),'[26]Data Base PAKAI (INPUT)'!$F$25,IF(AND(V237&gt;100000000,V237&lt;=200000000),'[26]Data Base PAKAI (INPUT)'!$J$25,IF(AND(V237&gt;200000000,V237&lt;=250000000),'[26]Data Base PAKAI (INPUT)'!$N$25,IF(AND(V237&gt;250000000,V237&lt;=500000000),'[26]Data Base PAKAI (INPUT)'!$R$25,IF(AND(V237&gt;500000000,V237&lt;=1000000000),'[26]Data Base PAKAI (INPUT)'!$V$25,IF(AND(V237&gt;1000000000,V237&lt;=2500000000),'[26]Data Base PAKAI (INPUT)'!$Z$25,IF(AND(V237&gt;2500000000,V237&lt;=5000000000),'[26]Data Base PAKAI (INPUT)'!$AD$25,IF(AND(V237&gt;5000000000,V237&lt;=10000000000),'[26]Data Base PAKAI (INPUT)'!AH1156))))))))</f>
        <v>3</v>
      </c>
      <c r="AW237" s="250">
        <f t="shared" si="125"/>
        <v>1350000</v>
      </c>
      <c r="AX237" s="250">
        <f t="shared" si="126"/>
        <v>3600000</v>
      </c>
      <c r="AY237" s="99">
        <f t="shared" si="127"/>
        <v>3600000</v>
      </c>
      <c r="AZ237" s="250"/>
      <c r="BA237" s="245">
        <f t="shared" si="128"/>
        <v>80500000</v>
      </c>
      <c r="BB237" s="235"/>
      <c r="BC237" s="242"/>
      <c r="BD237" s="242"/>
      <c r="BE237" s="242"/>
      <c r="BG237" s="428">
        <f t="shared" si="121"/>
        <v>0</v>
      </c>
      <c r="BH237" s="424"/>
    </row>
    <row r="238" spans="1:60" ht="45.75" thickBot="1" x14ac:dyDescent="0.3">
      <c r="A238" s="90"/>
      <c r="B238" s="90"/>
      <c r="C238" s="90"/>
      <c r="D238" s="90"/>
      <c r="E238" s="90"/>
      <c r="F238" s="90"/>
      <c r="G238" s="90"/>
      <c r="H238" s="307"/>
      <c r="I238" s="91"/>
      <c r="J238" s="92"/>
      <c r="K238" s="110" t="s">
        <v>512</v>
      </c>
      <c r="L238" s="92" t="s">
        <v>606</v>
      </c>
      <c r="M238" s="92" t="e">
        <f>INDEX('[26]PENINGKATAN SALURAN DRAINASE'!$D$4:$D$90,MATCH('KEGIATAN DBMSDA 2022 (2)'!L238,'[26]PENINGKATAN SALURAN DRAINASE'!$D$4:$D$90,0))</f>
        <v>#N/A</v>
      </c>
      <c r="N238" s="92" t="s">
        <v>607</v>
      </c>
      <c r="O238" s="92"/>
      <c r="P238" s="93" t="s">
        <v>124</v>
      </c>
      <c r="Q238" s="93"/>
      <c r="R238" s="100" t="s">
        <v>608</v>
      </c>
      <c r="S238" s="94" t="e">
        <f>#REF!&amp;" "&amp;#REF!</f>
        <v>#REF!</v>
      </c>
      <c r="T238" s="95" t="s">
        <v>66</v>
      </c>
      <c r="U238" s="87"/>
      <c r="V238" s="57">
        <f t="shared" si="122"/>
        <v>100000000</v>
      </c>
      <c r="W238" s="96" t="str">
        <f t="shared" si="118"/>
        <v>PL</v>
      </c>
      <c r="X238" s="108" t="s">
        <v>1966</v>
      </c>
      <c r="Y238" s="489" t="s">
        <v>2030</v>
      </c>
      <c r="Z238" s="489" t="s">
        <v>2011</v>
      </c>
      <c r="AA238" s="93"/>
      <c r="AB238" s="93"/>
      <c r="AC238" s="93"/>
      <c r="AD238" s="93"/>
      <c r="AE238" s="93"/>
      <c r="AF238" s="93"/>
      <c r="AG238" s="96"/>
      <c r="AH238" s="96"/>
      <c r="AI238" s="96"/>
      <c r="AJ238" s="313">
        <f t="shared" si="119"/>
        <v>0</v>
      </c>
      <c r="AK238" s="301">
        <v>0</v>
      </c>
      <c r="AL238" s="87">
        <v>100000000</v>
      </c>
      <c r="AM238" s="96" t="str">
        <f t="shared" si="120"/>
        <v>PL</v>
      </c>
      <c r="AN238" s="249" t="s">
        <v>139</v>
      </c>
      <c r="AO238" s="249">
        <v>1</v>
      </c>
      <c r="AP238" s="249"/>
      <c r="AQ238" s="245">
        <f t="shared" si="123"/>
        <v>350000</v>
      </c>
      <c r="AR238" s="250">
        <f>IF(AND(V238&gt;1,V238&lt;=200000000),'[26]Data Base PAKAI (INPUT)'!$E$24,IF(AND(V238&gt;200000000),'[26]Data Base PAKAI (INPUT)'!$M$24))</f>
        <v>4</v>
      </c>
      <c r="AS238" s="250">
        <f>IF(AND(V238&gt;1,V238&lt;=200000000),'[26]Data Base PAKAI (INPUT)'!$F$24,IF(AND(V238&gt;200000000,V238&lt;=1000000000),'[26]Data Base PAKAI (INPUT)'!$V$24,IF(AND(V238&gt;1000000000),'[26]Data Base PAKAI (INPUT)'!$Z$24)))</f>
        <v>1</v>
      </c>
      <c r="AT238" s="250">
        <f t="shared" si="124"/>
        <v>600000</v>
      </c>
      <c r="AU238" s="250">
        <f>IF(AND(V238&gt;1,V238&lt;=1000000000),'[26]Data Base PAKAI (INPUT)'!$E$25,IF(AND(V238&gt;1000000000,V238&lt;=5000000000),'[26]Data Base PAKAI (INPUT)'!$Y$25,IF(AND(V238&gt;5000000000,V238&lt;=10000000000),'[26]Data Base PAKAI (INPUT)'!$AG$25)))</f>
        <v>3</v>
      </c>
      <c r="AV238" s="250">
        <f>IF(AND(V238&gt;1,V238&lt;=100000000),'[26]Data Base PAKAI (INPUT)'!$F$25,IF(AND(V238&gt;100000000,V238&lt;=200000000),'[26]Data Base PAKAI (INPUT)'!$J$25,IF(AND(V238&gt;200000000,V238&lt;=250000000),'[26]Data Base PAKAI (INPUT)'!$N$25,IF(AND(V238&gt;250000000,V238&lt;=500000000),'[26]Data Base PAKAI (INPUT)'!$R$25,IF(AND(V238&gt;500000000,V238&lt;=1000000000),'[26]Data Base PAKAI (INPUT)'!$V$25,IF(AND(V238&gt;1000000000,V238&lt;=2500000000),'[26]Data Base PAKAI (INPUT)'!$Z$25,IF(AND(V238&gt;2500000000,V238&lt;=5000000000),'[26]Data Base PAKAI (INPUT)'!$AD$25,IF(AND(V238&gt;5000000000,V238&lt;=10000000000),'[26]Data Base PAKAI (INPUT)'!AH1157))))))))</f>
        <v>3</v>
      </c>
      <c r="AW238" s="250">
        <f t="shared" si="125"/>
        <v>1350000</v>
      </c>
      <c r="AX238" s="250">
        <f t="shared" si="126"/>
        <v>4000000</v>
      </c>
      <c r="AY238" s="99">
        <f t="shared" si="127"/>
        <v>4000000</v>
      </c>
      <c r="AZ238" s="250"/>
      <c r="BA238" s="245">
        <f t="shared" si="128"/>
        <v>89700000</v>
      </c>
      <c r="BB238" s="235"/>
      <c r="BC238" s="242"/>
      <c r="BD238" s="242"/>
      <c r="BE238" s="242"/>
      <c r="BG238" s="428">
        <f t="shared" si="121"/>
        <v>0</v>
      </c>
      <c r="BH238" s="424"/>
    </row>
    <row r="239" spans="1:60" ht="45.75" thickBot="1" x14ac:dyDescent="0.3">
      <c r="A239" s="90"/>
      <c r="B239" s="90"/>
      <c r="C239" s="90"/>
      <c r="D239" s="90"/>
      <c r="E239" s="90"/>
      <c r="F239" s="90"/>
      <c r="G239" s="90"/>
      <c r="H239" s="307"/>
      <c r="I239" s="91"/>
      <c r="J239" s="92"/>
      <c r="K239" s="110" t="s">
        <v>512</v>
      </c>
      <c r="L239" s="92" t="s">
        <v>609</v>
      </c>
      <c r="M239" s="92" t="e">
        <f>INDEX('[26]PENINGKATAN SALURAN DRAINASE'!$D$4:$D$90,MATCH('KEGIATAN DBMSDA 2022 (2)'!L239,'[26]PENINGKATAN SALURAN DRAINASE'!$D$4:$D$90,0))</f>
        <v>#N/A</v>
      </c>
      <c r="N239" s="92" t="s">
        <v>610</v>
      </c>
      <c r="O239" s="92"/>
      <c r="P239" s="93" t="s">
        <v>124</v>
      </c>
      <c r="Q239" s="93"/>
      <c r="R239" s="100" t="s">
        <v>611</v>
      </c>
      <c r="S239" s="94" t="e">
        <f>#REF!&amp;" "&amp;#REF!</f>
        <v>#REF!</v>
      </c>
      <c r="T239" s="95" t="s">
        <v>66</v>
      </c>
      <c r="U239" s="87"/>
      <c r="V239" s="57">
        <f t="shared" si="122"/>
        <v>90000000</v>
      </c>
      <c r="W239" s="96" t="str">
        <f t="shared" si="118"/>
        <v>PL</v>
      </c>
      <c r="X239" s="108" t="s">
        <v>1966</v>
      </c>
      <c r="Y239" s="489" t="s">
        <v>2030</v>
      </c>
      <c r="Z239" s="489" t="s">
        <v>2011</v>
      </c>
      <c r="AA239" s="93"/>
      <c r="AB239" s="93"/>
      <c r="AC239" s="93"/>
      <c r="AD239" s="93"/>
      <c r="AE239" s="93"/>
      <c r="AF239" s="93"/>
      <c r="AG239" s="96"/>
      <c r="AH239" s="96"/>
      <c r="AI239" s="96"/>
      <c r="AJ239" s="313">
        <f t="shared" si="119"/>
        <v>0</v>
      </c>
      <c r="AK239" s="301">
        <v>0</v>
      </c>
      <c r="AL239" s="87">
        <v>90000000</v>
      </c>
      <c r="AM239" s="96" t="str">
        <f t="shared" si="120"/>
        <v>PL</v>
      </c>
      <c r="AN239" s="249" t="s">
        <v>139</v>
      </c>
      <c r="AO239" s="249">
        <v>1</v>
      </c>
      <c r="AP239" s="249"/>
      <c r="AQ239" s="245">
        <f t="shared" si="123"/>
        <v>350000</v>
      </c>
      <c r="AR239" s="250">
        <f>IF(AND(V239&gt;1,V239&lt;=200000000),'[26]Data Base PAKAI (INPUT)'!$E$24,IF(AND(V239&gt;200000000),'[26]Data Base PAKAI (INPUT)'!$M$24))</f>
        <v>4</v>
      </c>
      <c r="AS239" s="250">
        <f>IF(AND(V239&gt;1,V239&lt;=200000000),'[26]Data Base PAKAI (INPUT)'!$F$24,IF(AND(V239&gt;200000000,V239&lt;=1000000000),'[26]Data Base PAKAI (INPUT)'!$V$24,IF(AND(V239&gt;1000000000),'[26]Data Base PAKAI (INPUT)'!$Z$24)))</f>
        <v>1</v>
      </c>
      <c r="AT239" s="250">
        <f t="shared" si="124"/>
        <v>600000</v>
      </c>
      <c r="AU239" s="250">
        <f>IF(AND(V239&gt;1,V239&lt;=1000000000),'[26]Data Base PAKAI (INPUT)'!$E$25,IF(AND(V239&gt;1000000000,V239&lt;=5000000000),'[26]Data Base PAKAI (INPUT)'!$Y$25,IF(AND(V239&gt;5000000000,V239&lt;=10000000000),'[26]Data Base PAKAI (INPUT)'!$AG$25)))</f>
        <v>3</v>
      </c>
      <c r="AV239" s="250">
        <f>IF(AND(V239&gt;1,V239&lt;=100000000),'[26]Data Base PAKAI (INPUT)'!$F$25,IF(AND(V239&gt;100000000,V239&lt;=200000000),'[26]Data Base PAKAI (INPUT)'!$J$25,IF(AND(V239&gt;200000000,V239&lt;=250000000),'[26]Data Base PAKAI (INPUT)'!$N$25,IF(AND(V239&gt;250000000,V239&lt;=500000000),'[26]Data Base PAKAI (INPUT)'!$R$25,IF(AND(V239&gt;500000000,V239&lt;=1000000000),'[26]Data Base PAKAI (INPUT)'!$V$25,IF(AND(V239&gt;1000000000,V239&lt;=2500000000),'[26]Data Base PAKAI (INPUT)'!$Z$25,IF(AND(V239&gt;2500000000,V239&lt;=5000000000),'[26]Data Base PAKAI (INPUT)'!$AD$25,IF(AND(V239&gt;5000000000,V239&lt;=10000000000),'[26]Data Base PAKAI (INPUT)'!AH1158))))))))</f>
        <v>3</v>
      </c>
      <c r="AW239" s="250">
        <f t="shared" si="125"/>
        <v>1350000</v>
      </c>
      <c r="AX239" s="250">
        <f t="shared" si="126"/>
        <v>3600000</v>
      </c>
      <c r="AY239" s="99">
        <f t="shared" si="127"/>
        <v>3600000</v>
      </c>
      <c r="AZ239" s="250"/>
      <c r="BA239" s="245">
        <f t="shared" si="128"/>
        <v>80500000</v>
      </c>
      <c r="BB239" s="235"/>
      <c r="BC239" s="242"/>
      <c r="BD239" s="242"/>
      <c r="BE239" s="242"/>
      <c r="BG239" s="428">
        <f t="shared" si="121"/>
        <v>0</v>
      </c>
      <c r="BH239" s="424"/>
    </row>
    <row r="240" spans="1:60" ht="45.75" thickBot="1" x14ac:dyDescent="0.3">
      <c r="A240" s="90"/>
      <c r="B240" s="90"/>
      <c r="C240" s="90"/>
      <c r="D240" s="90"/>
      <c r="E240" s="90"/>
      <c r="F240" s="90"/>
      <c r="G240" s="90"/>
      <c r="H240" s="307"/>
      <c r="I240" s="91"/>
      <c r="J240" s="92"/>
      <c r="K240" s="110" t="s">
        <v>512</v>
      </c>
      <c r="L240" s="92" t="s">
        <v>612</v>
      </c>
      <c r="M240" s="92" t="e">
        <f>INDEX('[26]PENINGKATAN SALURAN DRAINASE'!$D$4:$D$90,MATCH('KEGIATAN DBMSDA 2022 (2)'!L240,'[26]PENINGKATAN SALURAN DRAINASE'!$D$4:$D$90,0))</f>
        <v>#N/A</v>
      </c>
      <c r="N240" s="92" t="s">
        <v>613</v>
      </c>
      <c r="O240" s="92"/>
      <c r="P240" s="93" t="s">
        <v>124</v>
      </c>
      <c r="Q240" s="93"/>
      <c r="R240" s="100" t="s">
        <v>614</v>
      </c>
      <c r="S240" s="94" t="e">
        <f>#REF!&amp;" "&amp;#REF!</f>
        <v>#REF!</v>
      </c>
      <c r="T240" s="95" t="s">
        <v>66</v>
      </c>
      <c r="U240" s="87"/>
      <c r="V240" s="57">
        <f t="shared" si="122"/>
        <v>90000000</v>
      </c>
      <c r="W240" s="96" t="str">
        <f t="shared" si="118"/>
        <v>PL</v>
      </c>
      <c r="X240" s="108" t="s">
        <v>1966</v>
      </c>
      <c r="Y240" s="489" t="s">
        <v>2030</v>
      </c>
      <c r="Z240" s="489" t="s">
        <v>2011</v>
      </c>
      <c r="AA240" s="93"/>
      <c r="AB240" s="93"/>
      <c r="AC240" s="93"/>
      <c r="AD240" s="93"/>
      <c r="AE240" s="93"/>
      <c r="AF240" s="93"/>
      <c r="AG240" s="96"/>
      <c r="AH240" s="96"/>
      <c r="AI240" s="96"/>
      <c r="AJ240" s="313">
        <f t="shared" si="119"/>
        <v>0</v>
      </c>
      <c r="AK240" s="301">
        <v>0</v>
      </c>
      <c r="AL240" s="87">
        <v>90000000</v>
      </c>
      <c r="AM240" s="96" t="str">
        <f t="shared" si="120"/>
        <v>PL</v>
      </c>
      <c r="AN240" s="249" t="s">
        <v>139</v>
      </c>
      <c r="AO240" s="249">
        <v>1</v>
      </c>
      <c r="AP240" s="249"/>
      <c r="AQ240" s="245">
        <f t="shared" si="123"/>
        <v>350000</v>
      </c>
      <c r="AR240" s="250">
        <f>IF(AND(V240&gt;1,V240&lt;=200000000),'[26]Data Base PAKAI (INPUT)'!$E$24,IF(AND(V240&gt;200000000),'[26]Data Base PAKAI (INPUT)'!$M$24))</f>
        <v>4</v>
      </c>
      <c r="AS240" s="250">
        <f>IF(AND(V240&gt;1,V240&lt;=200000000),'[26]Data Base PAKAI (INPUT)'!$F$24,IF(AND(V240&gt;200000000,V240&lt;=1000000000),'[26]Data Base PAKAI (INPUT)'!$V$24,IF(AND(V240&gt;1000000000),'[26]Data Base PAKAI (INPUT)'!$Z$24)))</f>
        <v>1</v>
      </c>
      <c r="AT240" s="250">
        <f t="shared" si="124"/>
        <v>600000</v>
      </c>
      <c r="AU240" s="250">
        <f>IF(AND(V240&gt;1,V240&lt;=1000000000),'[26]Data Base PAKAI (INPUT)'!$E$25,IF(AND(V240&gt;1000000000,V240&lt;=5000000000),'[26]Data Base PAKAI (INPUT)'!$Y$25,IF(AND(V240&gt;5000000000,V240&lt;=10000000000),'[26]Data Base PAKAI (INPUT)'!$AG$25)))</f>
        <v>3</v>
      </c>
      <c r="AV240" s="250">
        <f>IF(AND(V240&gt;1,V240&lt;=100000000),'[26]Data Base PAKAI (INPUT)'!$F$25,IF(AND(V240&gt;100000000,V240&lt;=200000000),'[26]Data Base PAKAI (INPUT)'!$J$25,IF(AND(V240&gt;200000000,V240&lt;=250000000),'[26]Data Base PAKAI (INPUT)'!$N$25,IF(AND(V240&gt;250000000,V240&lt;=500000000),'[26]Data Base PAKAI (INPUT)'!$R$25,IF(AND(V240&gt;500000000,V240&lt;=1000000000),'[26]Data Base PAKAI (INPUT)'!$V$25,IF(AND(V240&gt;1000000000,V240&lt;=2500000000),'[26]Data Base PAKAI (INPUT)'!$Z$25,IF(AND(V240&gt;2500000000,V240&lt;=5000000000),'[26]Data Base PAKAI (INPUT)'!$AD$25,IF(AND(V240&gt;5000000000,V240&lt;=10000000000),'[26]Data Base PAKAI (INPUT)'!AH1159))))))))</f>
        <v>3</v>
      </c>
      <c r="AW240" s="250">
        <f t="shared" si="125"/>
        <v>1350000</v>
      </c>
      <c r="AX240" s="250">
        <f t="shared" si="126"/>
        <v>3600000</v>
      </c>
      <c r="AY240" s="99">
        <f t="shared" si="127"/>
        <v>3600000</v>
      </c>
      <c r="AZ240" s="250"/>
      <c r="BA240" s="245">
        <f t="shared" si="128"/>
        <v>80500000</v>
      </c>
      <c r="BB240" s="235"/>
      <c r="BC240" s="242"/>
      <c r="BD240" s="242"/>
      <c r="BE240" s="242"/>
      <c r="BG240" s="428">
        <f t="shared" si="121"/>
        <v>0</v>
      </c>
      <c r="BH240" s="424"/>
    </row>
    <row r="241" spans="1:60" ht="45.75" thickBot="1" x14ac:dyDescent="0.3">
      <c r="A241" s="90"/>
      <c r="B241" s="90"/>
      <c r="C241" s="90"/>
      <c r="D241" s="90"/>
      <c r="E241" s="90"/>
      <c r="F241" s="90"/>
      <c r="G241" s="90"/>
      <c r="H241" s="307"/>
      <c r="I241" s="91"/>
      <c r="J241" s="92"/>
      <c r="K241" s="110" t="s">
        <v>512</v>
      </c>
      <c r="L241" s="92" t="s">
        <v>615</v>
      </c>
      <c r="M241" s="92" t="e">
        <f>INDEX('[26]PENINGKATAN SALURAN DRAINASE'!$D$4:$D$90,MATCH('KEGIATAN DBMSDA 2022 (2)'!L241,'[26]PENINGKATAN SALURAN DRAINASE'!$D$4:$D$90,0))</f>
        <v>#N/A</v>
      </c>
      <c r="N241" s="92" t="s">
        <v>616</v>
      </c>
      <c r="O241" s="92"/>
      <c r="P241" s="93" t="s">
        <v>124</v>
      </c>
      <c r="Q241" s="93"/>
      <c r="R241" s="100" t="s">
        <v>605</v>
      </c>
      <c r="S241" s="94" t="e">
        <f>#REF!&amp;" "&amp;#REF!</f>
        <v>#REF!</v>
      </c>
      <c r="T241" s="95" t="s">
        <v>66</v>
      </c>
      <c r="U241" s="87"/>
      <c r="V241" s="57">
        <f t="shared" si="122"/>
        <v>90000000</v>
      </c>
      <c r="W241" s="96" t="str">
        <f t="shared" si="118"/>
        <v>PL</v>
      </c>
      <c r="X241" s="108" t="s">
        <v>1966</v>
      </c>
      <c r="Y241" s="489" t="s">
        <v>2030</v>
      </c>
      <c r="Z241" s="489" t="s">
        <v>2011</v>
      </c>
      <c r="AA241" s="93"/>
      <c r="AB241" s="93"/>
      <c r="AC241" s="93"/>
      <c r="AD241" s="93"/>
      <c r="AE241" s="93"/>
      <c r="AF241" s="93"/>
      <c r="AG241" s="96"/>
      <c r="AH241" s="96"/>
      <c r="AI241" s="96"/>
      <c r="AJ241" s="313">
        <f t="shared" si="119"/>
        <v>0</v>
      </c>
      <c r="AK241" s="301">
        <v>0</v>
      </c>
      <c r="AL241" s="87">
        <v>90000000</v>
      </c>
      <c r="AM241" s="96" t="str">
        <f t="shared" si="120"/>
        <v>PL</v>
      </c>
      <c r="AN241" s="249" t="s">
        <v>139</v>
      </c>
      <c r="AO241" s="249">
        <v>1</v>
      </c>
      <c r="AP241" s="249"/>
      <c r="AQ241" s="245">
        <f t="shared" si="123"/>
        <v>350000</v>
      </c>
      <c r="AR241" s="250">
        <f>IF(AND(V241&gt;1,V241&lt;=200000000),'[26]Data Base PAKAI (INPUT)'!$E$24,IF(AND(V241&gt;200000000),'[26]Data Base PAKAI (INPUT)'!$M$24))</f>
        <v>4</v>
      </c>
      <c r="AS241" s="250">
        <f>IF(AND(V241&gt;1,V241&lt;=200000000),'[26]Data Base PAKAI (INPUT)'!$F$24,IF(AND(V241&gt;200000000,V241&lt;=1000000000),'[26]Data Base PAKAI (INPUT)'!$V$24,IF(AND(V241&gt;1000000000),'[26]Data Base PAKAI (INPUT)'!$Z$24)))</f>
        <v>1</v>
      </c>
      <c r="AT241" s="250">
        <f t="shared" si="124"/>
        <v>600000</v>
      </c>
      <c r="AU241" s="250">
        <f>IF(AND(V241&gt;1,V241&lt;=1000000000),'[26]Data Base PAKAI (INPUT)'!$E$25,IF(AND(V241&gt;1000000000,V241&lt;=5000000000),'[26]Data Base PAKAI (INPUT)'!$Y$25,IF(AND(V241&gt;5000000000,V241&lt;=10000000000),'[26]Data Base PAKAI (INPUT)'!$AG$25)))</f>
        <v>3</v>
      </c>
      <c r="AV241" s="250">
        <f>IF(AND(V241&gt;1,V241&lt;=100000000),'[26]Data Base PAKAI (INPUT)'!$F$25,IF(AND(V241&gt;100000000,V241&lt;=200000000),'[26]Data Base PAKAI (INPUT)'!$J$25,IF(AND(V241&gt;200000000,V241&lt;=250000000),'[26]Data Base PAKAI (INPUT)'!$N$25,IF(AND(V241&gt;250000000,V241&lt;=500000000),'[26]Data Base PAKAI (INPUT)'!$R$25,IF(AND(V241&gt;500000000,V241&lt;=1000000000),'[26]Data Base PAKAI (INPUT)'!$V$25,IF(AND(V241&gt;1000000000,V241&lt;=2500000000),'[26]Data Base PAKAI (INPUT)'!$Z$25,IF(AND(V241&gt;2500000000,V241&lt;=5000000000),'[26]Data Base PAKAI (INPUT)'!$AD$25,IF(AND(V241&gt;5000000000,V241&lt;=10000000000),'[26]Data Base PAKAI (INPUT)'!AH1160))))))))</f>
        <v>3</v>
      </c>
      <c r="AW241" s="250">
        <f t="shared" si="125"/>
        <v>1350000</v>
      </c>
      <c r="AX241" s="250">
        <f t="shared" si="126"/>
        <v>3600000</v>
      </c>
      <c r="AY241" s="99">
        <f t="shared" si="127"/>
        <v>3600000</v>
      </c>
      <c r="AZ241" s="250"/>
      <c r="BA241" s="245">
        <f t="shared" si="128"/>
        <v>80500000</v>
      </c>
      <c r="BB241" s="235"/>
      <c r="BC241" s="242"/>
      <c r="BD241" s="242"/>
      <c r="BE241" s="242"/>
      <c r="BG241" s="428">
        <f t="shared" si="121"/>
        <v>0</v>
      </c>
      <c r="BH241" s="424"/>
    </row>
    <row r="242" spans="1:60" ht="45.75" thickBot="1" x14ac:dyDescent="0.3">
      <c r="A242" s="90"/>
      <c r="B242" s="90"/>
      <c r="C242" s="90"/>
      <c r="D242" s="90"/>
      <c r="E242" s="90"/>
      <c r="F242" s="90"/>
      <c r="G242" s="90"/>
      <c r="H242" s="307"/>
      <c r="I242" s="91"/>
      <c r="J242" s="92"/>
      <c r="K242" s="110" t="s">
        <v>512</v>
      </c>
      <c r="L242" s="92" t="s">
        <v>617</v>
      </c>
      <c r="M242" s="92" t="e">
        <f>INDEX('[26]PENINGKATAN SALURAN DRAINASE'!$D$4:$D$90,MATCH('KEGIATAN DBMSDA 2022 (2)'!L242,'[26]PENINGKATAN SALURAN DRAINASE'!$D$4:$D$90,0))</f>
        <v>#N/A</v>
      </c>
      <c r="N242" s="92" t="s">
        <v>618</v>
      </c>
      <c r="O242" s="92"/>
      <c r="P242" s="93" t="s">
        <v>124</v>
      </c>
      <c r="Q242" s="93"/>
      <c r="R242" s="100" t="s">
        <v>619</v>
      </c>
      <c r="S242" s="94" t="e">
        <f>#REF!&amp;" "&amp;#REF!</f>
        <v>#REF!</v>
      </c>
      <c r="T242" s="95" t="s">
        <v>66</v>
      </c>
      <c r="U242" s="87"/>
      <c r="V242" s="57">
        <f t="shared" si="122"/>
        <v>50000000</v>
      </c>
      <c r="W242" s="96" t="str">
        <f t="shared" si="118"/>
        <v>PL</v>
      </c>
      <c r="X242" s="108" t="s">
        <v>1966</v>
      </c>
      <c r="Y242" s="489" t="s">
        <v>2030</v>
      </c>
      <c r="Z242" s="489" t="s">
        <v>2011</v>
      </c>
      <c r="AA242" s="93"/>
      <c r="AB242" s="93"/>
      <c r="AC242" s="93"/>
      <c r="AD242" s="93"/>
      <c r="AE242" s="93"/>
      <c r="AF242" s="93"/>
      <c r="AG242" s="96"/>
      <c r="AH242" s="96"/>
      <c r="AI242" s="96"/>
      <c r="AJ242" s="313">
        <f t="shared" si="119"/>
        <v>0</v>
      </c>
      <c r="AK242" s="301">
        <v>0</v>
      </c>
      <c r="AL242" s="87">
        <v>50000000</v>
      </c>
      <c r="AM242" s="96" t="str">
        <f t="shared" si="120"/>
        <v>PL</v>
      </c>
      <c r="AN242" s="249" t="s">
        <v>139</v>
      </c>
      <c r="AO242" s="249">
        <v>1</v>
      </c>
      <c r="AP242" s="249"/>
      <c r="AQ242" s="245">
        <f t="shared" si="123"/>
        <v>350000</v>
      </c>
      <c r="AR242" s="250">
        <f>IF(AND(V242&gt;1,V242&lt;=200000000),'[26]Data Base PAKAI (INPUT)'!$E$24,IF(AND(V242&gt;200000000),'[26]Data Base PAKAI (INPUT)'!$M$24))</f>
        <v>4</v>
      </c>
      <c r="AS242" s="250">
        <f>IF(AND(V242&gt;1,V242&lt;=200000000),'[26]Data Base PAKAI (INPUT)'!$F$24,IF(AND(V242&gt;200000000,V242&lt;=1000000000),'[26]Data Base PAKAI (INPUT)'!$V$24,IF(AND(V242&gt;1000000000),'[26]Data Base PAKAI (INPUT)'!$Z$24)))</f>
        <v>1</v>
      </c>
      <c r="AT242" s="250">
        <f t="shared" si="124"/>
        <v>600000</v>
      </c>
      <c r="AU242" s="250">
        <f>IF(AND(V242&gt;1,V242&lt;=1000000000),'[26]Data Base PAKAI (INPUT)'!$E$25,IF(AND(V242&gt;1000000000,V242&lt;=5000000000),'[26]Data Base PAKAI (INPUT)'!$Y$25,IF(AND(V242&gt;5000000000,V242&lt;=10000000000),'[26]Data Base PAKAI (INPUT)'!$AG$25)))</f>
        <v>3</v>
      </c>
      <c r="AV242" s="250">
        <f>IF(AND(V242&gt;1,V242&lt;=100000000),'[26]Data Base PAKAI (INPUT)'!$F$25,IF(AND(V242&gt;100000000,V242&lt;=200000000),'[26]Data Base PAKAI (INPUT)'!$J$25,IF(AND(V242&gt;200000000,V242&lt;=250000000),'[26]Data Base PAKAI (INPUT)'!$N$25,IF(AND(V242&gt;250000000,V242&lt;=500000000),'[26]Data Base PAKAI (INPUT)'!$R$25,IF(AND(V242&gt;500000000,V242&lt;=1000000000),'[26]Data Base PAKAI (INPUT)'!$V$25,IF(AND(V242&gt;1000000000,V242&lt;=2500000000),'[26]Data Base PAKAI (INPUT)'!$Z$25,IF(AND(V242&gt;2500000000,V242&lt;=5000000000),'[26]Data Base PAKAI (INPUT)'!$AD$25,IF(AND(V242&gt;5000000000,V242&lt;=10000000000),'[26]Data Base PAKAI (INPUT)'!AH1161))))))))</f>
        <v>3</v>
      </c>
      <c r="AW242" s="250">
        <f t="shared" si="125"/>
        <v>1350000</v>
      </c>
      <c r="AX242" s="250">
        <f t="shared" si="126"/>
        <v>2000000</v>
      </c>
      <c r="AY242" s="99">
        <f t="shared" si="127"/>
        <v>2000000</v>
      </c>
      <c r="AZ242" s="250"/>
      <c r="BA242" s="245">
        <f t="shared" si="128"/>
        <v>43700000</v>
      </c>
      <c r="BB242" s="235"/>
      <c r="BC242" s="242"/>
      <c r="BD242" s="242"/>
      <c r="BE242" s="242"/>
      <c r="BG242" s="428">
        <f t="shared" si="121"/>
        <v>0</v>
      </c>
      <c r="BH242" s="424"/>
    </row>
    <row r="243" spans="1:60" ht="45.75" thickBot="1" x14ac:dyDescent="0.3">
      <c r="A243" s="90"/>
      <c r="B243" s="90"/>
      <c r="C243" s="90"/>
      <c r="D243" s="90"/>
      <c r="E243" s="90"/>
      <c r="F243" s="90"/>
      <c r="G243" s="90"/>
      <c r="H243" s="307"/>
      <c r="I243" s="91"/>
      <c r="J243" s="92"/>
      <c r="K243" s="110" t="s">
        <v>512</v>
      </c>
      <c r="L243" s="92" t="s">
        <v>620</v>
      </c>
      <c r="M243" s="92" t="e">
        <f>INDEX('[26]PENINGKATAN SALURAN DRAINASE'!$D$4:$D$90,MATCH('KEGIATAN DBMSDA 2022 (2)'!L243,'[26]PENINGKATAN SALURAN DRAINASE'!$D$4:$D$90,0))</f>
        <v>#N/A</v>
      </c>
      <c r="N243" s="92" t="s">
        <v>621</v>
      </c>
      <c r="O243" s="92"/>
      <c r="P243" s="93" t="s">
        <v>124</v>
      </c>
      <c r="Q243" s="93"/>
      <c r="R243" s="100" t="s">
        <v>605</v>
      </c>
      <c r="S243" s="94" t="e">
        <f>#REF!&amp;" "&amp;#REF!</f>
        <v>#REF!</v>
      </c>
      <c r="T243" s="95" t="s">
        <v>66</v>
      </c>
      <c r="U243" s="87"/>
      <c r="V243" s="57">
        <f t="shared" si="122"/>
        <v>85000000</v>
      </c>
      <c r="W243" s="96" t="str">
        <f t="shared" si="118"/>
        <v>PL</v>
      </c>
      <c r="X243" s="108" t="s">
        <v>1966</v>
      </c>
      <c r="Y243" s="489" t="s">
        <v>2030</v>
      </c>
      <c r="Z243" s="489" t="s">
        <v>2011</v>
      </c>
      <c r="AA243" s="93"/>
      <c r="AB243" s="93"/>
      <c r="AC243" s="93"/>
      <c r="AD243" s="93"/>
      <c r="AE243" s="93"/>
      <c r="AF243" s="93"/>
      <c r="AG243" s="96"/>
      <c r="AH243" s="96"/>
      <c r="AI243" s="96"/>
      <c r="AJ243" s="313">
        <f t="shared" si="119"/>
        <v>0</v>
      </c>
      <c r="AK243" s="301">
        <v>0</v>
      </c>
      <c r="AL243" s="87">
        <v>85000000</v>
      </c>
      <c r="AM243" s="96" t="str">
        <f t="shared" si="120"/>
        <v>PL</v>
      </c>
      <c r="AN243" s="249" t="s">
        <v>139</v>
      </c>
      <c r="AO243" s="249">
        <v>1</v>
      </c>
      <c r="AP243" s="249"/>
      <c r="AQ243" s="245">
        <f t="shared" si="123"/>
        <v>350000</v>
      </c>
      <c r="AR243" s="250">
        <f>IF(AND(V243&gt;1,V243&lt;=200000000),'[26]Data Base PAKAI (INPUT)'!$E$24,IF(AND(V243&gt;200000000),'[26]Data Base PAKAI (INPUT)'!$M$24))</f>
        <v>4</v>
      </c>
      <c r="AS243" s="250">
        <f>IF(AND(V243&gt;1,V243&lt;=200000000),'[26]Data Base PAKAI (INPUT)'!$F$24,IF(AND(V243&gt;200000000,V243&lt;=1000000000),'[26]Data Base PAKAI (INPUT)'!$V$24,IF(AND(V243&gt;1000000000),'[26]Data Base PAKAI (INPUT)'!$Z$24)))</f>
        <v>1</v>
      </c>
      <c r="AT243" s="250">
        <f t="shared" si="124"/>
        <v>600000</v>
      </c>
      <c r="AU243" s="250">
        <f>IF(AND(V243&gt;1,V243&lt;=1000000000),'[26]Data Base PAKAI (INPUT)'!$E$25,IF(AND(V243&gt;1000000000,V243&lt;=5000000000),'[26]Data Base PAKAI (INPUT)'!$Y$25,IF(AND(V243&gt;5000000000,V243&lt;=10000000000),'[26]Data Base PAKAI (INPUT)'!$AG$25)))</f>
        <v>3</v>
      </c>
      <c r="AV243" s="250">
        <f>IF(AND(V243&gt;1,V243&lt;=100000000),'[26]Data Base PAKAI (INPUT)'!$F$25,IF(AND(V243&gt;100000000,V243&lt;=200000000),'[26]Data Base PAKAI (INPUT)'!$J$25,IF(AND(V243&gt;200000000,V243&lt;=250000000),'[26]Data Base PAKAI (INPUT)'!$N$25,IF(AND(V243&gt;250000000,V243&lt;=500000000),'[26]Data Base PAKAI (INPUT)'!$R$25,IF(AND(V243&gt;500000000,V243&lt;=1000000000),'[26]Data Base PAKAI (INPUT)'!$V$25,IF(AND(V243&gt;1000000000,V243&lt;=2500000000),'[26]Data Base PAKAI (INPUT)'!$Z$25,IF(AND(V243&gt;2500000000,V243&lt;=5000000000),'[26]Data Base PAKAI (INPUT)'!$AD$25,IF(AND(V243&gt;5000000000,V243&lt;=10000000000),'[26]Data Base PAKAI (INPUT)'!AH1163))))))))</f>
        <v>3</v>
      </c>
      <c r="AW243" s="250">
        <f t="shared" si="125"/>
        <v>1350000</v>
      </c>
      <c r="AX243" s="250">
        <f t="shared" si="126"/>
        <v>3400000</v>
      </c>
      <c r="AY243" s="99">
        <f t="shared" si="127"/>
        <v>3400000</v>
      </c>
      <c r="AZ243" s="250"/>
      <c r="BA243" s="245">
        <f t="shared" si="128"/>
        <v>75900000</v>
      </c>
      <c r="BB243" s="235"/>
      <c r="BC243" s="242"/>
      <c r="BD243" s="242"/>
      <c r="BE243" s="242"/>
      <c r="BG243" s="428">
        <f t="shared" si="121"/>
        <v>0</v>
      </c>
      <c r="BH243" s="424"/>
    </row>
    <row r="244" spans="1:60" ht="45.75" thickBot="1" x14ac:dyDescent="0.3">
      <c r="A244" s="90"/>
      <c r="B244" s="90"/>
      <c r="C244" s="90"/>
      <c r="D244" s="90"/>
      <c r="E244" s="90"/>
      <c r="F244" s="90"/>
      <c r="G244" s="90"/>
      <c r="H244" s="307"/>
      <c r="I244" s="91"/>
      <c r="J244" s="92"/>
      <c r="K244" s="110" t="s">
        <v>512</v>
      </c>
      <c r="L244" s="92" t="s">
        <v>622</v>
      </c>
      <c r="M244" s="92" t="e">
        <f>INDEX('[26]PENINGKATAN SALURAN DRAINASE'!$D$4:$D$90,MATCH('KEGIATAN DBMSDA 2022 (2)'!L244,'[26]PENINGKATAN SALURAN DRAINASE'!$D$4:$D$90,0))</f>
        <v>#N/A</v>
      </c>
      <c r="N244" s="92" t="s">
        <v>623</v>
      </c>
      <c r="O244" s="92"/>
      <c r="P244" s="93" t="s">
        <v>124</v>
      </c>
      <c r="Q244" s="93"/>
      <c r="R244" s="100" t="s">
        <v>605</v>
      </c>
      <c r="S244" s="94" t="e">
        <f>#REF!&amp;" "&amp;#REF!</f>
        <v>#REF!</v>
      </c>
      <c r="T244" s="95" t="s">
        <v>66</v>
      </c>
      <c r="U244" s="87"/>
      <c r="V244" s="57">
        <f t="shared" si="122"/>
        <v>85000000</v>
      </c>
      <c r="W244" s="96" t="str">
        <f t="shared" si="118"/>
        <v>PL</v>
      </c>
      <c r="X244" s="108" t="s">
        <v>1966</v>
      </c>
      <c r="Y244" s="489" t="s">
        <v>2030</v>
      </c>
      <c r="Z244" s="489" t="s">
        <v>2011</v>
      </c>
      <c r="AA244" s="93"/>
      <c r="AB244" s="93"/>
      <c r="AC244" s="93"/>
      <c r="AD244" s="93"/>
      <c r="AE244" s="93"/>
      <c r="AF244" s="93"/>
      <c r="AG244" s="96"/>
      <c r="AH244" s="96"/>
      <c r="AI244" s="96"/>
      <c r="AJ244" s="313">
        <f t="shared" si="119"/>
        <v>0</v>
      </c>
      <c r="AK244" s="301">
        <v>0</v>
      </c>
      <c r="AL244" s="87">
        <v>85000000</v>
      </c>
      <c r="AM244" s="96" t="str">
        <f t="shared" si="120"/>
        <v>PL</v>
      </c>
      <c r="AN244" s="249" t="s">
        <v>139</v>
      </c>
      <c r="AO244" s="249">
        <v>1</v>
      </c>
      <c r="AP244" s="249"/>
      <c r="AQ244" s="245">
        <f t="shared" si="123"/>
        <v>350000</v>
      </c>
      <c r="AR244" s="250">
        <f>IF(AND(V244&gt;1,V244&lt;=200000000),'[26]Data Base PAKAI (INPUT)'!$E$24,IF(AND(V244&gt;200000000),'[26]Data Base PAKAI (INPUT)'!$M$24))</f>
        <v>4</v>
      </c>
      <c r="AS244" s="250">
        <f>IF(AND(V244&gt;1,V244&lt;=200000000),'[26]Data Base PAKAI (INPUT)'!$F$24,IF(AND(V244&gt;200000000,V244&lt;=1000000000),'[26]Data Base PAKAI (INPUT)'!$V$24,IF(AND(V244&gt;1000000000),'[26]Data Base PAKAI (INPUT)'!$Z$24)))</f>
        <v>1</v>
      </c>
      <c r="AT244" s="250">
        <f t="shared" si="124"/>
        <v>600000</v>
      </c>
      <c r="AU244" s="250">
        <f>IF(AND(V244&gt;1,V244&lt;=1000000000),'[26]Data Base PAKAI (INPUT)'!$E$25,IF(AND(V244&gt;1000000000,V244&lt;=5000000000),'[26]Data Base PAKAI (INPUT)'!$Y$25,IF(AND(V244&gt;5000000000,V244&lt;=10000000000),'[26]Data Base PAKAI (INPUT)'!$AG$25)))</f>
        <v>3</v>
      </c>
      <c r="AV244" s="250">
        <f>IF(AND(V244&gt;1,V244&lt;=100000000),'[26]Data Base PAKAI (INPUT)'!$F$25,IF(AND(V244&gt;100000000,V244&lt;=200000000),'[26]Data Base PAKAI (INPUT)'!$J$25,IF(AND(V244&gt;200000000,V244&lt;=250000000),'[26]Data Base PAKAI (INPUT)'!$N$25,IF(AND(V244&gt;250000000,V244&lt;=500000000),'[26]Data Base PAKAI (INPUT)'!$R$25,IF(AND(V244&gt;500000000,V244&lt;=1000000000),'[26]Data Base PAKAI (INPUT)'!$V$25,IF(AND(V244&gt;1000000000,V244&lt;=2500000000),'[26]Data Base PAKAI (INPUT)'!$Z$25,IF(AND(V244&gt;2500000000,V244&lt;=5000000000),'[26]Data Base PAKAI (INPUT)'!$AD$25,IF(AND(V244&gt;5000000000,V244&lt;=10000000000),'[26]Data Base PAKAI (INPUT)'!AH1165))))))))</f>
        <v>3</v>
      </c>
      <c r="AW244" s="250">
        <f t="shared" si="125"/>
        <v>1350000</v>
      </c>
      <c r="AX244" s="250">
        <f t="shared" si="126"/>
        <v>3400000</v>
      </c>
      <c r="AY244" s="99">
        <f t="shared" si="127"/>
        <v>3400000</v>
      </c>
      <c r="AZ244" s="250"/>
      <c r="BA244" s="245">
        <f t="shared" si="128"/>
        <v>75900000</v>
      </c>
      <c r="BB244" s="235"/>
      <c r="BC244" s="242"/>
      <c r="BD244" s="242"/>
      <c r="BE244" s="242"/>
      <c r="BG244" s="428">
        <f t="shared" si="121"/>
        <v>0</v>
      </c>
      <c r="BH244" s="424"/>
    </row>
    <row r="245" spans="1:60" ht="45.75" thickBot="1" x14ac:dyDescent="0.3">
      <c r="A245" s="90"/>
      <c r="B245" s="90"/>
      <c r="C245" s="90"/>
      <c r="D245" s="90"/>
      <c r="E245" s="90"/>
      <c r="F245" s="90"/>
      <c r="G245" s="90"/>
      <c r="H245" s="307"/>
      <c r="I245" s="91"/>
      <c r="J245" s="92"/>
      <c r="K245" s="110" t="s">
        <v>512</v>
      </c>
      <c r="L245" s="92" t="s">
        <v>624</v>
      </c>
      <c r="M245" s="92" t="e">
        <f>INDEX('[26]PENINGKATAN SALURAN DRAINASE'!$D$4:$D$90,MATCH('KEGIATAN DBMSDA 2022 (2)'!L245,'[26]PENINGKATAN SALURAN DRAINASE'!$D$4:$D$90,0))</f>
        <v>#N/A</v>
      </c>
      <c r="N245" s="92" t="s">
        <v>625</v>
      </c>
      <c r="O245" s="92"/>
      <c r="P245" s="93" t="s">
        <v>124</v>
      </c>
      <c r="Q245" s="93"/>
      <c r="R245" s="100" t="s">
        <v>626</v>
      </c>
      <c r="S245" s="94" t="e">
        <f>#REF!&amp;" "&amp;#REF!</f>
        <v>#REF!</v>
      </c>
      <c r="T245" s="95" t="s">
        <v>66</v>
      </c>
      <c r="U245" s="87"/>
      <c r="V245" s="57">
        <f t="shared" si="122"/>
        <v>90000000</v>
      </c>
      <c r="W245" s="96" t="str">
        <f t="shared" si="118"/>
        <v>PL</v>
      </c>
      <c r="X245" s="108" t="s">
        <v>1966</v>
      </c>
      <c r="Y245" s="489" t="s">
        <v>2030</v>
      </c>
      <c r="Z245" s="489" t="s">
        <v>2011</v>
      </c>
      <c r="AA245" s="93"/>
      <c r="AB245" s="93"/>
      <c r="AC245" s="93"/>
      <c r="AD245" s="93"/>
      <c r="AE245" s="93"/>
      <c r="AF245" s="93"/>
      <c r="AG245" s="96"/>
      <c r="AH245" s="96"/>
      <c r="AI245" s="96"/>
      <c r="AJ245" s="313">
        <f t="shared" si="119"/>
        <v>0</v>
      </c>
      <c r="AK245" s="301">
        <v>0</v>
      </c>
      <c r="AL245" s="87">
        <v>90000000</v>
      </c>
      <c r="AM245" s="96" t="str">
        <f t="shared" si="120"/>
        <v>PL</v>
      </c>
      <c r="AN245" s="249" t="s">
        <v>139</v>
      </c>
      <c r="AO245" s="249">
        <v>1</v>
      </c>
      <c r="AP245" s="249"/>
      <c r="AQ245" s="245">
        <f t="shared" si="123"/>
        <v>350000</v>
      </c>
      <c r="AR245" s="250">
        <f>IF(AND(V245&gt;1,V245&lt;=200000000),'[26]Data Base PAKAI (INPUT)'!$E$24,IF(AND(V245&gt;200000000),'[26]Data Base PAKAI (INPUT)'!$M$24))</f>
        <v>4</v>
      </c>
      <c r="AS245" s="250">
        <f>IF(AND(V245&gt;1,V245&lt;=200000000),'[26]Data Base PAKAI (INPUT)'!$F$24,IF(AND(V245&gt;200000000,V245&lt;=1000000000),'[26]Data Base PAKAI (INPUT)'!$V$24,IF(AND(V245&gt;1000000000),'[26]Data Base PAKAI (INPUT)'!$Z$24)))</f>
        <v>1</v>
      </c>
      <c r="AT245" s="250">
        <f t="shared" si="124"/>
        <v>600000</v>
      </c>
      <c r="AU245" s="250">
        <f>IF(AND(V245&gt;1,V245&lt;=1000000000),'[26]Data Base PAKAI (INPUT)'!$E$25,IF(AND(V245&gt;1000000000,V245&lt;=5000000000),'[26]Data Base PAKAI (INPUT)'!$Y$25,IF(AND(V245&gt;5000000000,V245&lt;=10000000000),'[26]Data Base PAKAI (INPUT)'!$AG$25)))</f>
        <v>3</v>
      </c>
      <c r="AV245" s="250">
        <f>IF(AND(V245&gt;1,V245&lt;=100000000),'[26]Data Base PAKAI (INPUT)'!$F$25,IF(AND(V245&gt;100000000,V245&lt;=200000000),'[26]Data Base PAKAI (INPUT)'!$J$25,IF(AND(V245&gt;200000000,V245&lt;=250000000),'[26]Data Base PAKAI (INPUT)'!$N$25,IF(AND(V245&gt;250000000,V245&lt;=500000000),'[26]Data Base PAKAI (INPUT)'!$R$25,IF(AND(V245&gt;500000000,V245&lt;=1000000000),'[26]Data Base PAKAI (INPUT)'!$V$25,IF(AND(V245&gt;1000000000,V245&lt;=2500000000),'[26]Data Base PAKAI (INPUT)'!$Z$25,IF(AND(V245&gt;2500000000,V245&lt;=5000000000),'[26]Data Base PAKAI (INPUT)'!$AD$25,IF(AND(V245&gt;5000000000,V245&lt;=10000000000),'[26]Data Base PAKAI (INPUT)'!AH1166))))))))</f>
        <v>3</v>
      </c>
      <c r="AW245" s="250">
        <f t="shared" si="125"/>
        <v>1350000</v>
      </c>
      <c r="AX245" s="250">
        <f t="shared" si="126"/>
        <v>3600000</v>
      </c>
      <c r="AY245" s="99">
        <f t="shared" si="127"/>
        <v>3600000</v>
      </c>
      <c r="AZ245" s="250"/>
      <c r="BA245" s="245">
        <f t="shared" si="128"/>
        <v>80500000</v>
      </c>
      <c r="BB245" s="235"/>
      <c r="BC245" s="242"/>
      <c r="BD245" s="242"/>
      <c r="BE245" s="242"/>
      <c r="BG245" s="428">
        <f t="shared" si="121"/>
        <v>0</v>
      </c>
      <c r="BH245" s="424"/>
    </row>
    <row r="246" spans="1:60" ht="45.75" thickBot="1" x14ac:dyDescent="0.3">
      <c r="A246" s="90"/>
      <c r="B246" s="90"/>
      <c r="C246" s="90"/>
      <c r="D246" s="90"/>
      <c r="E246" s="90"/>
      <c r="F246" s="90"/>
      <c r="G246" s="90"/>
      <c r="H246" s="307"/>
      <c r="I246" s="91"/>
      <c r="J246" s="92"/>
      <c r="K246" s="110" t="s">
        <v>512</v>
      </c>
      <c r="L246" s="92" t="s">
        <v>627</v>
      </c>
      <c r="M246" s="92" t="e">
        <f>INDEX('[26]PENINGKATAN SALURAN DRAINASE'!$D$4:$D$90,MATCH('KEGIATAN DBMSDA 2022 (2)'!L246,'[26]PENINGKATAN SALURAN DRAINASE'!$D$4:$D$90,0))</f>
        <v>#N/A</v>
      </c>
      <c r="N246" s="92" t="s">
        <v>628</v>
      </c>
      <c r="O246" s="92"/>
      <c r="P246" s="93" t="s">
        <v>124</v>
      </c>
      <c r="Q246" s="93"/>
      <c r="R246" s="100" t="s">
        <v>605</v>
      </c>
      <c r="S246" s="94" t="e">
        <f>#REF!&amp;" "&amp;#REF!</f>
        <v>#REF!</v>
      </c>
      <c r="T246" s="95" t="s">
        <v>66</v>
      </c>
      <c r="U246" s="87"/>
      <c r="V246" s="57">
        <f t="shared" si="122"/>
        <v>85000000</v>
      </c>
      <c r="W246" s="96" t="str">
        <f t="shared" si="118"/>
        <v>PL</v>
      </c>
      <c r="X246" s="108" t="s">
        <v>1966</v>
      </c>
      <c r="Y246" s="489" t="s">
        <v>2030</v>
      </c>
      <c r="Z246" s="489" t="s">
        <v>2011</v>
      </c>
      <c r="AA246" s="93"/>
      <c r="AB246" s="93"/>
      <c r="AC246" s="93"/>
      <c r="AD246" s="93"/>
      <c r="AE246" s="93"/>
      <c r="AF246" s="93"/>
      <c r="AG246" s="96"/>
      <c r="AH246" s="96"/>
      <c r="AI246" s="96"/>
      <c r="AJ246" s="313">
        <f t="shared" si="119"/>
        <v>0</v>
      </c>
      <c r="AK246" s="301">
        <v>0</v>
      </c>
      <c r="AL246" s="87">
        <v>85000000</v>
      </c>
      <c r="AM246" s="96" t="str">
        <f t="shared" si="120"/>
        <v>PL</v>
      </c>
      <c r="AN246" s="249" t="s">
        <v>139</v>
      </c>
      <c r="AO246" s="249">
        <v>1</v>
      </c>
      <c r="AP246" s="249"/>
      <c r="AQ246" s="245">
        <f t="shared" si="123"/>
        <v>350000</v>
      </c>
      <c r="AR246" s="250">
        <f>IF(AND(V246&gt;1,V246&lt;=200000000),'[26]Data Base PAKAI (INPUT)'!$E$24,IF(AND(V246&gt;200000000),'[26]Data Base PAKAI (INPUT)'!$M$24))</f>
        <v>4</v>
      </c>
      <c r="AS246" s="250">
        <f>IF(AND(V246&gt;1,V246&lt;=200000000),'[26]Data Base PAKAI (INPUT)'!$F$24,IF(AND(V246&gt;200000000,V246&lt;=1000000000),'[26]Data Base PAKAI (INPUT)'!$V$24,IF(AND(V246&gt;1000000000),'[26]Data Base PAKAI (INPUT)'!$Z$24)))</f>
        <v>1</v>
      </c>
      <c r="AT246" s="250">
        <f t="shared" si="124"/>
        <v>600000</v>
      </c>
      <c r="AU246" s="250">
        <f>IF(AND(V246&gt;1,V246&lt;=1000000000),'[26]Data Base PAKAI (INPUT)'!$E$25,IF(AND(V246&gt;1000000000,V246&lt;=5000000000),'[26]Data Base PAKAI (INPUT)'!$Y$25,IF(AND(V246&gt;5000000000,V246&lt;=10000000000),'[26]Data Base PAKAI (INPUT)'!$AG$25)))</f>
        <v>3</v>
      </c>
      <c r="AV246" s="250">
        <f>IF(AND(V246&gt;1,V246&lt;=100000000),'[26]Data Base PAKAI (INPUT)'!$F$25,IF(AND(V246&gt;100000000,V246&lt;=200000000),'[26]Data Base PAKAI (INPUT)'!$J$25,IF(AND(V246&gt;200000000,V246&lt;=250000000),'[26]Data Base PAKAI (INPUT)'!$N$25,IF(AND(V246&gt;250000000,V246&lt;=500000000),'[26]Data Base PAKAI (INPUT)'!$R$25,IF(AND(V246&gt;500000000,V246&lt;=1000000000),'[26]Data Base PAKAI (INPUT)'!$V$25,IF(AND(V246&gt;1000000000,V246&lt;=2500000000),'[26]Data Base PAKAI (INPUT)'!$Z$25,IF(AND(V246&gt;2500000000,V246&lt;=5000000000),'[26]Data Base PAKAI (INPUT)'!$AD$25,IF(AND(V246&gt;5000000000,V246&lt;=10000000000),'[26]Data Base PAKAI (INPUT)'!AH1169))))))))</f>
        <v>3</v>
      </c>
      <c r="AW246" s="250">
        <f t="shared" si="125"/>
        <v>1350000</v>
      </c>
      <c r="AX246" s="250">
        <f t="shared" si="126"/>
        <v>3400000</v>
      </c>
      <c r="AY246" s="99">
        <f t="shared" si="127"/>
        <v>3400000</v>
      </c>
      <c r="AZ246" s="250"/>
      <c r="BA246" s="245">
        <f t="shared" si="128"/>
        <v>75900000</v>
      </c>
      <c r="BB246" s="235"/>
      <c r="BC246" s="242"/>
      <c r="BD246" s="242"/>
      <c r="BE246" s="242"/>
      <c r="BG246" s="428">
        <f t="shared" si="121"/>
        <v>0</v>
      </c>
      <c r="BH246" s="424"/>
    </row>
    <row r="247" spans="1:60" ht="45.75" thickBot="1" x14ac:dyDescent="0.3">
      <c r="A247" s="90"/>
      <c r="B247" s="90"/>
      <c r="C247" s="90"/>
      <c r="D247" s="90"/>
      <c r="E247" s="90"/>
      <c r="F247" s="90"/>
      <c r="G247" s="90"/>
      <c r="H247" s="307"/>
      <c r="I247" s="91"/>
      <c r="J247" s="92"/>
      <c r="K247" s="110" t="s">
        <v>512</v>
      </c>
      <c r="L247" s="92" t="s">
        <v>629</v>
      </c>
      <c r="M247" s="92" t="e">
        <f>INDEX('[26]PENINGKATAN SALURAN DRAINASE'!$D$4:$D$90,MATCH('KEGIATAN DBMSDA 2022 (2)'!L247,'[26]PENINGKATAN SALURAN DRAINASE'!$D$4:$D$90,0))</f>
        <v>#N/A</v>
      </c>
      <c r="N247" s="92" t="s">
        <v>630</v>
      </c>
      <c r="O247" s="92"/>
      <c r="P247" s="93" t="s">
        <v>124</v>
      </c>
      <c r="Q247" s="93"/>
      <c r="R247" s="100" t="s">
        <v>601</v>
      </c>
      <c r="S247" s="94" t="e">
        <f>#REF!&amp;" "&amp;#REF!</f>
        <v>#REF!</v>
      </c>
      <c r="T247" s="95" t="s">
        <v>66</v>
      </c>
      <c r="U247" s="87"/>
      <c r="V247" s="57">
        <f t="shared" si="122"/>
        <v>80000000</v>
      </c>
      <c r="W247" s="96" t="str">
        <f t="shared" si="118"/>
        <v>PL</v>
      </c>
      <c r="X247" s="108" t="s">
        <v>1966</v>
      </c>
      <c r="Y247" s="489" t="s">
        <v>2030</v>
      </c>
      <c r="Z247" s="489" t="s">
        <v>2011</v>
      </c>
      <c r="AA247" s="93"/>
      <c r="AB247" s="93"/>
      <c r="AC247" s="93"/>
      <c r="AD247" s="93"/>
      <c r="AE247" s="93"/>
      <c r="AF247" s="93"/>
      <c r="AG247" s="96"/>
      <c r="AH247" s="96"/>
      <c r="AI247" s="96"/>
      <c r="AJ247" s="313">
        <f t="shared" si="119"/>
        <v>0</v>
      </c>
      <c r="AK247" s="301">
        <v>0</v>
      </c>
      <c r="AL247" s="87">
        <v>80000000</v>
      </c>
      <c r="AM247" s="96" t="str">
        <f t="shared" si="120"/>
        <v>PL</v>
      </c>
      <c r="AN247" s="249" t="s">
        <v>139</v>
      </c>
      <c r="AO247" s="249">
        <v>1</v>
      </c>
      <c r="AP247" s="249"/>
      <c r="AQ247" s="245">
        <f t="shared" si="123"/>
        <v>350000</v>
      </c>
      <c r="AR247" s="250">
        <f>IF(AND(V247&gt;1,V247&lt;=200000000),'[26]Data Base PAKAI (INPUT)'!$E$24,IF(AND(V247&gt;200000000),'[26]Data Base PAKAI (INPUT)'!$M$24))</f>
        <v>4</v>
      </c>
      <c r="AS247" s="250">
        <f>IF(AND(V247&gt;1,V247&lt;=200000000),'[26]Data Base PAKAI (INPUT)'!$F$24,IF(AND(V247&gt;200000000,V247&lt;=1000000000),'[26]Data Base PAKAI (INPUT)'!$V$24,IF(AND(V247&gt;1000000000),'[26]Data Base PAKAI (INPUT)'!$Z$24)))</f>
        <v>1</v>
      </c>
      <c r="AT247" s="250">
        <f t="shared" si="124"/>
        <v>600000</v>
      </c>
      <c r="AU247" s="250">
        <f>IF(AND(V247&gt;1,V247&lt;=1000000000),'[26]Data Base PAKAI (INPUT)'!$E$25,IF(AND(V247&gt;1000000000,V247&lt;=5000000000),'[26]Data Base PAKAI (INPUT)'!$Y$25,IF(AND(V247&gt;5000000000,V247&lt;=10000000000),'[26]Data Base PAKAI (INPUT)'!$AG$25)))</f>
        <v>3</v>
      </c>
      <c r="AV247" s="250">
        <f>IF(AND(V247&gt;1,V247&lt;=100000000),'[26]Data Base PAKAI (INPUT)'!$F$25,IF(AND(V247&gt;100000000,V247&lt;=200000000),'[26]Data Base PAKAI (INPUT)'!$J$25,IF(AND(V247&gt;200000000,V247&lt;=250000000),'[26]Data Base PAKAI (INPUT)'!$N$25,IF(AND(V247&gt;250000000,V247&lt;=500000000),'[26]Data Base PAKAI (INPUT)'!$R$25,IF(AND(V247&gt;500000000,V247&lt;=1000000000),'[26]Data Base PAKAI (INPUT)'!$V$25,IF(AND(V247&gt;1000000000,V247&lt;=2500000000),'[26]Data Base PAKAI (INPUT)'!$Z$25,IF(AND(V247&gt;2500000000,V247&lt;=5000000000),'[26]Data Base PAKAI (INPUT)'!$AD$25,IF(AND(V247&gt;5000000000,V247&lt;=10000000000),'[26]Data Base PAKAI (INPUT)'!AH1170))))))))</f>
        <v>3</v>
      </c>
      <c r="AW247" s="250">
        <f t="shared" si="125"/>
        <v>1350000</v>
      </c>
      <c r="AX247" s="250">
        <f t="shared" si="126"/>
        <v>3200000</v>
      </c>
      <c r="AY247" s="99">
        <f t="shared" si="127"/>
        <v>3200000</v>
      </c>
      <c r="AZ247" s="250"/>
      <c r="BA247" s="245">
        <f t="shared" si="128"/>
        <v>71300000</v>
      </c>
      <c r="BB247" s="235"/>
      <c r="BC247" s="242"/>
      <c r="BD247" s="242"/>
      <c r="BE247" s="242"/>
      <c r="BG247" s="428">
        <f t="shared" si="121"/>
        <v>0</v>
      </c>
      <c r="BH247" s="424"/>
    </row>
    <row r="248" spans="1:60" ht="45.75" thickBot="1" x14ac:dyDescent="0.3">
      <c r="A248" s="90"/>
      <c r="B248" s="90"/>
      <c r="C248" s="90"/>
      <c r="D248" s="90"/>
      <c r="E248" s="90"/>
      <c r="F248" s="90"/>
      <c r="G248" s="90"/>
      <c r="H248" s="307"/>
      <c r="I248" s="91"/>
      <c r="J248" s="92"/>
      <c r="K248" s="110" t="s">
        <v>512</v>
      </c>
      <c r="L248" s="92" t="s">
        <v>631</v>
      </c>
      <c r="M248" s="92" t="e">
        <f>INDEX('[26]PENINGKATAN SALURAN DRAINASE'!$D$4:$D$90,MATCH('KEGIATAN DBMSDA 2022 (2)'!L248,'[26]PENINGKATAN SALURAN DRAINASE'!$D$4:$D$90,0))</f>
        <v>#N/A</v>
      </c>
      <c r="N248" s="92" t="s">
        <v>632</v>
      </c>
      <c r="O248" s="92"/>
      <c r="P248" s="93" t="s">
        <v>124</v>
      </c>
      <c r="Q248" s="93"/>
      <c r="R248" s="100" t="s">
        <v>633</v>
      </c>
      <c r="S248" s="94" t="e">
        <f>#REF!&amp;" "&amp;#REF!</f>
        <v>#REF!</v>
      </c>
      <c r="T248" s="95" t="s">
        <v>66</v>
      </c>
      <c r="U248" s="87"/>
      <c r="V248" s="57">
        <f t="shared" si="122"/>
        <v>85000000</v>
      </c>
      <c r="W248" s="96" t="str">
        <f t="shared" si="118"/>
        <v>PL</v>
      </c>
      <c r="X248" s="108" t="s">
        <v>1966</v>
      </c>
      <c r="Y248" s="489" t="s">
        <v>2030</v>
      </c>
      <c r="Z248" s="489" t="s">
        <v>2011</v>
      </c>
      <c r="AA248" s="93"/>
      <c r="AB248" s="93"/>
      <c r="AC248" s="93"/>
      <c r="AD248" s="93"/>
      <c r="AE248" s="93"/>
      <c r="AF248" s="93"/>
      <c r="AG248" s="96"/>
      <c r="AH248" s="96"/>
      <c r="AI248" s="96"/>
      <c r="AJ248" s="313">
        <f t="shared" si="119"/>
        <v>0</v>
      </c>
      <c r="AK248" s="301">
        <v>0</v>
      </c>
      <c r="AL248" s="87">
        <v>85000000</v>
      </c>
      <c r="AM248" s="96" t="str">
        <f t="shared" si="120"/>
        <v>PL</v>
      </c>
      <c r="AN248" s="249" t="s">
        <v>139</v>
      </c>
      <c r="AO248" s="249">
        <v>1</v>
      </c>
      <c r="AP248" s="249"/>
      <c r="AQ248" s="245">
        <f t="shared" si="123"/>
        <v>350000</v>
      </c>
      <c r="AR248" s="250">
        <f>IF(AND(V248&gt;1,V248&lt;=200000000),'[26]Data Base PAKAI (INPUT)'!$E$24,IF(AND(V248&gt;200000000),'[26]Data Base PAKAI (INPUT)'!$M$24))</f>
        <v>4</v>
      </c>
      <c r="AS248" s="250">
        <f>IF(AND(V248&gt;1,V248&lt;=200000000),'[26]Data Base PAKAI (INPUT)'!$F$24,IF(AND(V248&gt;200000000,V248&lt;=1000000000),'[26]Data Base PAKAI (INPUT)'!$V$24,IF(AND(V248&gt;1000000000),'[26]Data Base PAKAI (INPUT)'!$Z$24)))</f>
        <v>1</v>
      </c>
      <c r="AT248" s="250">
        <f t="shared" si="124"/>
        <v>600000</v>
      </c>
      <c r="AU248" s="250">
        <f>IF(AND(V248&gt;1,V248&lt;=1000000000),'[26]Data Base PAKAI (INPUT)'!$E$25,IF(AND(V248&gt;1000000000,V248&lt;=5000000000),'[26]Data Base PAKAI (INPUT)'!$Y$25,IF(AND(V248&gt;5000000000,V248&lt;=10000000000),'[26]Data Base PAKAI (INPUT)'!$AG$25)))</f>
        <v>3</v>
      </c>
      <c r="AV248" s="250">
        <f>IF(AND(V248&gt;1,V248&lt;=100000000),'[26]Data Base PAKAI (INPUT)'!$F$25,IF(AND(V248&gt;100000000,V248&lt;=200000000),'[26]Data Base PAKAI (INPUT)'!$J$25,IF(AND(V248&gt;200000000,V248&lt;=250000000),'[26]Data Base PAKAI (INPUT)'!$N$25,IF(AND(V248&gt;250000000,V248&lt;=500000000),'[26]Data Base PAKAI (INPUT)'!$R$25,IF(AND(V248&gt;500000000,V248&lt;=1000000000),'[26]Data Base PAKAI (INPUT)'!$V$25,IF(AND(V248&gt;1000000000,V248&lt;=2500000000),'[26]Data Base PAKAI (INPUT)'!$Z$25,IF(AND(V248&gt;2500000000,V248&lt;=5000000000),'[26]Data Base PAKAI (INPUT)'!$AD$25,IF(AND(V248&gt;5000000000,V248&lt;=10000000000),'[26]Data Base PAKAI (INPUT)'!AH1171))))))))</f>
        <v>3</v>
      </c>
      <c r="AW248" s="250">
        <f t="shared" si="125"/>
        <v>1350000</v>
      </c>
      <c r="AX248" s="250">
        <f t="shared" si="126"/>
        <v>3400000</v>
      </c>
      <c r="AY248" s="99">
        <f t="shared" si="127"/>
        <v>3400000</v>
      </c>
      <c r="AZ248" s="250"/>
      <c r="BA248" s="245">
        <f t="shared" si="128"/>
        <v>75900000</v>
      </c>
      <c r="BB248" s="235"/>
      <c r="BC248" s="242"/>
      <c r="BD248" s="242"/>
      <c r="BE248" s="242"/>
      <c r="BG248" s="428">
        <f t="shared" si="121"/>
        <v>0</v>
      </c>
      <c r="BH248" s="424"/>
    </row>
    <row r="249" spans="1:60" ht="45.75" thickBot="1" x14ac:dyDescent="0.3">
      <c r="A249" s="90"/>
      <c r="B249" s="90"/>
      <c r="C249" s="90"/>
      <c r="D249" s="90"/>
      <c r="E249" s="90"/>
      <c r="F249" s="90"/>
      <c r="G249" s="90"/>
      <c r="H249" s="307"/>
      <c r="I249" s="91"/>
      <c r="J249" s="92"/>
      <c r="K249" s="110" t="s">
        <v>512</v>
      </c>
      <c r="L249" s="92" t="s">
        <v>634</v>
      </c>
      <c r="M249" s="92" t="e">
        <f>INDEX('[26]PENINGKATAN SALURAN DRAINASE'!$D$4:$D$90,MATCH('KEGIATAN DBMSDA 2022 (2)'!L249,'[26]PENINGKATAN SALURAN DRAINASE'!$D$4:$D$90,0))</f>
        <v>#N/A</v>
      </c>
      <c r="N249" s="92" t="s">
        <v>635</v>
      </c>
      <c r="O249" s="92"/>
      <c r="P249" s="93" t="s">
        <v>124</v>
      </c>
      <c r="Q249" s="93"/>
      <c r="R249" s="100" t="s">
        <v>605</v>
      </c>
      <c r="S249" s="94" t="e">
        <f>#REF!&amp;" "&amp;#REF!</f>
        <v>#REF!</v>
      </c>
      <c r="T249" s="95" t="s">
        <v>66</v>
      </c>
      <c r="U249" s="87"/>
      <c r="V249" s="57">
        <f t="shared" si="122"/>
        <v>70000000</v>
      </c>
      <c r="W249" s="96" t="str">
        <f t="shared" si="118"/>
        <v>PL</v>
      </c>
      <c r="X249" s="108" t="s">
        <v>1966</v>
      </c>
      <c r="Y249" s="489" t="s">
        <v>2030</v>
      </c>
      <c r="Z249" s="489" t="s">
        <v>2011</v>
      </c>
      <c r="AA249" s="93"/>
      <c r="AB249" s="93"/>
      <c r="AC249" s="93"/>
      <c r="AD249" s="93"/>
      <c r="AE249" s="93"/>
      <c r="AF249" s="93"/>
      <c r="AG249" s="96"/>
      <c r="AH249" s="96"/>
      <c r="AI249" s="96"/>
      <c r="AJ249" s="313">
        <f t="shared" si="119"/>
        <v>0</v>
      </c>
      <c r="AK249" s="301">
        <v>0</v>
      </c>
      <c r="AL249" s="87">
        <v>70000000</v>
      </c>
      <c r="AM249" s="96" t="str">
        <f t="shared" si="120"/>
        <v>PL</v>
      </c>
      <c r="AN249" s="249" t="s">
        <v>139</v>
      </c>
      <c r="AO249" s="249">
        <v>1</v>
      </c>
      <c r="AP249" s="249"/>
      <c r="AQ249" s="245">
        <f t="shared" si="123"/>
        <v>350000</v>
      </c>
      <c r="AR249" s="250">
        <f>IF(AND(V249&gt;1,V249&lt;=200000000),'[26]Data Base PAKAI (INPUT)'!$E$24,IF(AND(V249&gt;200000000),'[26]Data Base PAKAI (INPUT)'!$M$24))</f>
        <v>4</v>
      </c>
      <c r="AS249" s="250">
        <f>IF(AND(V249&gt;1,V249&lt;=200000000),'[26]Data Base PAKAI (INPUT)'!$F$24,IF(AND(V249&gt;200000000,V249&lt;=1000000000),'[26]Data Base PAKAI (INPUT)'!$V$24,IF(AND(V249&gt;1000000000),'[26]Data Base PAKAI (INPUT)'!$Z$24)))</f>
        <v>1</v>
      </c>
      <c r="AT249" s="250">
        <f t="shared" si="124"/>
        <v>600000</v>
      </c>
      <c r="AU249" s="250">
        <f>IF(AND(V249&gt;1,V249&lt;=1000000000),'[26]Data Base PAKAI (INPUT)'!$E$25,IF(AND(V249&gt;1000000000,V249&lt;=5000000000),'[26]Data Base PAKAI (INPUT)'!$Y$25,IF(AND(V249&gt;5000000000,V249&lt;=10000000000),'[26]Data Base PAKAI (INPUT)'!$AG$25)))</f>
        <v>3</v>
      </c>
      <c r="AV249" s="250">
        <f>IF(AND(V249&gt;1,V249&lt;=100000000),'[26]Data Base PAKAI (INPUT)'!$F$25,IF(AND(V249&gt;100000000,V249&lt;=200000000),'[26]Data Base PAKAI (INPUT)'!$J$25,IF(AND(V249&gt;200000000,V249&lt;=250000000),'[26]Data Base PAKAI (INPUT)'!$N$25,IF(AND(V249&gt;250000000,V249&lt;=500000000),'[26]Data Base PAKAI (INPUT)'!$R$25,IF(AND(V249&gt;500000000,V249&lt;=1000000000),'[26]Data Base PAKAI (INPUT)'!$V$25,IF(AND(V249&gt;1000000000,V249&lt;=2500000000),'[26]Data Base PAKAI (INPUT)'!$Z$25,IF(AND(V249&gt;2500000000,V249&lt;=5000000000),'[26]Data Base PAKAI (INPUT)'!$AD$25,IF(AND(V249&gt;5000000000,V249&lt;=10000000000),'[26]Data Base PAKAI (INPUT)'!AH1173))))))))</f>
        <v>3</v>
      </c>
      <c r="AW249" s="250">
        <f t="shared" si="125"/>
        <v>1350000</v>
      </c>
      <c r="AX249" s="250">
        <f t="shared" si="126"/>
        <v>2800000</v>
      </c>
      <c r="AY249" s="99">
        <f t="shared" si="127"/>
        <v>2800000</v>
      </c>
      <c r="AZ249" s="250"/>
      <c r="BA249" s="245">
        <f t="shared" si="128"/>
        <v>62100000</v>
      </c>
      <c r="BB249" s="235"/>
      <c r="BC249" s="242"/>
      <c r="BD249" s="242"/>
      <c r="BE249" s="242"/>
      <c r="BG249" s="428">
        <f t="shared" si="121"/>
        <v>0</v>
      </c>
      <c r="BH249" s="424"/>
    </row>
    <row r="250" spans="1:60" ht="45.75" thickBot="1" x14ac:dyDescent="0.3">
      <c r="A250" s="90"/>
      <c r="B250" s="90"/>
      <c r="C250" s="90"/>
      <c r="D250" s="90"/>
      <c r="E250" s="90"/>
      <c r="F250" s="90"/>
      <c r="G250" s="90"/>
      <c r="H250" s="307"/>
      <c r="I250" s="91"/>
      <c r="J250" s="92"/>
      <c r="K250" s="110" t="s">
        <v>512</v>
      </c>
      <c r="L250" s="92" t="s">
        <v>636</v>
      </c>
      <c r="M250" s="92" t="e">
        <f>INDEX('[26]PENINGKATAN SALURAN DRAINASE'!$D$4:$D$90,MATCH('KEGIATAN DBMSDA 2022 (2)'!L250,'[26]PENINGKATAN SALURAN DRAINASE'!$D$4:$D$90,0))</f>
        <v>#N/A</v>
      </c>
      <c r="N250" s="92" t="s">
        <v>637</v>
      </c>
      <c r="O250" s="92"/>
      <c r="P250" s="93" t="s">
        <v>160</v>
      </c>
      <c r="Q250" s="93"/>
      <c r="R250" s="100" t="s">
        <v>249</v>
      </c>
      <c r="S250" s="94" t="e">
        <f>#REF!&amp;" "&amp;#REF!</f>
        <v>#REF!</v>
      </c>
      <c r="T250" s="95" t="s">
        <v>66</v>
      </c>
      <c r="U250" s="87"/>
      <c r="V250" s="57">
        <f t="shared" si="122"/>
        <v>200000000</v>
      </c>
      <c r="W250" s="96" t="str">
        <f t="shared" si="118"/>
        <v>PL</v>
      </c>
      <c r="X250" s="108" t="s">
        <v>1966</v>
      </c>
      <c r="Y250" s="489" t="s">
        <v>2030</v>
      </c>
      <c r="Z250" s="489" t="s">
        <v>2006</v>
      </c>
      <c r="AA250" s="93"/>
      <c r="AB250" s="93"/>
      <c r="AC250" s="93"/>
      <c r="AD250" s="93"/>
      <c r="AE250" s="93"/>
      <c r="AF250" s="93"/>
      <c r="AG250" s="96"/>
      <c r="AH250" s="96"/>
      <c r="AI250" s="96"/>
      <c r="AJ250" s="313">
        <f t="shared" si="119"/>
        <v>0</v>
      </c>
      <c r="AK250" s="301">
        <v>0</v>
      </c>
      <c r="AL250" s="87">
        <v>200000000</v>
      </c>
      <c r="AM250" s="96" t="str">
        <f t="shared" si="120"/>
        <v>PL</v>
      </c>
      <c r="AN250" s="249" t="s">
        <v>139</v>
      </c>
      <c r="AO250" s="249">
        <v>1</v>
      </c>
      <c r="AP250" s="249"/>
      <c r="AQ250" s="245">
        <f t="shared" si="123"/>
        <v>350000</v>
      </c>
      <c r="AR250" s="250">
        <f>IF(AND(V250&gt;1,V250&lt;=200000000),'[26]Data Base PAKAI (INPUT)'!$E$24,IF(AND(V250&gt;200000000),'[26]Data Base PAKAI (INPUT)'!$M$24))</f>
        <v>4</v>
      </c>
      <c r="AS250" s="250">
        <f>IF(AND(V250&gt;1,V250&lt;=200000000),'[26]Data Base PAKAI (INPUT)'!$F$24,IF(AND(V250&gt;200000000,V250&lt;=1000000000),'[26]Data Base PAKAI (INPUT)'!$V$24,IF(AND(V250&gt;1000000000),'[26]Data Base PAKAI (INPUT)'!$Z$24)))</f>
        <v>1</v>
      </c>
      <c r="AT250" s="250">
        <f t="shared" si="124"/>
        <v>600000</v>
      </c>
      <c r="AU250" s="250">
        <f>IF(AND(V250&gt;1,V250&lt;=1000000000),'[26]Data Base PAKAI (INPUT)'!$E$25,IF(AND(V250&gt;1000000000,V250&lt;=5000000000),'[26]Data Base PAKAI (INPUT)'!$Y$25,IF(AND(V250&gt;5000000000,V250&lt;=10000000000),'[26]Data Base PAKAI (INPUT)'!$AG$25)))</f>
        <v>3</v>
      </c>
      <c r="AV250" s="250">
        <f>IF(AND(V250&gt;1,V250&lt;=100000000),'[26]Data Base PAKAI (INPUT)'!$F$25,IF(AND(V250&gt;100000000,V250&lt;=200000000),'[26]Data Base PAKAI (INPUT)'!$J$25,IF(AND(V250&gt;200000000,V250&lt;=250000000),'[26]Data Base PAKAI (INPUT)'!$N$25,IF(AND(V250&gt;250000000,V250&lt;=500000000),'[26]Data Base PAKAI (INPUT)'!$R$25,IF(AND(V250&gt;500000000,V250&lt;=1000000000),'[26]Data Base PAKAI (INPUT)'!$V$25,IF(AND(V250&gt;1000000000,V250&lt;=2500000000),'[26]Data Base PAKAI (INPUT)'!$Z$25,IF(AND(V250&gt;2500000000,V250&lt;=5000000000),'[26]Data Base PAKAI (INPUT)'!$AD$25,IF(AND(V250&gt;5000000000,V250&lt;=10000000000),'[26]Data Base PAKAI (INPUT)'!AH1174))))))))</f>
        <v>4</v>
      </c>
      <c r="AW250" s="250">
        <f t="shared" si="125"/>
        <v>1800000</v>
      </c>
      <c r="AX250" s="250">
        <f t="shared" si="126"/>
        <v>8000000</v>
      </c>
      <c r="AY250" s="99">
        <f t="shared" si="127"/>
        <v>8000000</v>
      </c>
      <c r="AZ250" s="250"/>
      <c r="BA250" s="245">
        <f t="shared" si="128"/>
        <v>181250000</v>
      </c>
      <c r="BB250" s="235"/>
      <c r="BC250" s="242"/>
      <c r="BD250" s="242"/>
      <c r="BE250" s="242"/>
      <c r="BG250" s="428">
        <f t="shared" si="121"/>
        <v>0</v>
      </c>
      <c r="BH250" s="424"/>
    </row>
    <row r="251" spans="1:60" ht="45.75" thickBot="1" x14ac:dyDescent="0.3">
      <c r="A251" s="90"/>
      <c r="B251" s="90"/>
      <c r="C251" s="90"/>
      <c r="D251" s="90"/>
      <c r="E251" s="90"/>
      <c r="F251" s="90"/>
      <c r="G251" s="90"/>
      <c r="H251" s="307"/>
      <c r="I251" s="91"/>
      <c r="J251" s="92"/>
      <c r="K251" s="110" t="s">
        <v>512</v>
      </c>
      <c r="L251" s="92" t="s">
        <v>639</v>
      </c>
      <c r="M251" s="92" t="e">
        <f>INDEX('[26]PENINGKATAN SALURAN DRAINASE'!$D$4:$D$90,MATCH('KEGIATAN DBMSDA 2022 (2)'!L251,'[26]PENINGKATAN SALURAN DRAINASE'!$D$4:$D$90,0))</f>
        <v>#N/A</v>
      </c>
      <c r="N251" s="92" t="s">
        <v>640</v>
      </c>
      <c r="O251" s="92"/>
      <c r="P251" s="93" t="s">
        <v>264</v>
      </c>
      <c r="Q251" s="93"/>
      <c r="R251" s="100" t="s">
        <v>271</v>
      </c>
      <c r="S251" s="94" t="e">
        <f>#REF!&amp;" "&amp;#REF!</f>
        <v>#REF!</v>
      </c>
      <c r="T251" s="95" t="s">
        <v>66</v>
      </c>
      <c r="U251" s="87"/>
      <c r="V251" s="57">
        <f t="shared" si="122"/>
        <v>300000000</v>
      </c>
      <c r="W251" s="96" t="str">
        <f t="shared" si="118"/>
        <v>LELANG</v>
      </c>
      <c r="X251" s="108" t="s">
        <v>1966</v>
      </c>
      <c r="Y251" s="489" t="s">
        <v>2030</v>
      </c>
      <c r="Z251" s="489" t="s">
        <v>2013</v>
      </c>
      <c r="AA251" s="93"/>
      <c r="AB251" s="93"/>
      <c r="AC251" s="93"/>
      <c r="AD251" s="93"/>
      <c r="AE251" s="93"/>
      <c r="AF251" s="93"/>
      <c r="AG251" s="96"/>
      <c r="AH251" s="96"/>
      <c r="AI251" s="96"/>
      <c r="AJ251" s="313">
        <f t="shared" si="119"/>
        <v>0</v>
      </c>
      <c r="AK251" s="301">
        <v>0</v>
      </c>
      <c r="AL251" s="87">
        <v>300000000</v>
      </c>
      <c r="AM251" s="96" t="str">
        <f t="shared" si="120"/>
        <v>LELANG</v>
      </c>
      <c r="AN251" s="256" t="s">
        <v>139</v>
      </c>
      <c r="AO251" s="249">
        <v>1</v>
      </c>
      <c r="AP251" s="256"/>
      <c r="AQ251" s="245">
        <f t="shared" si="123"/>
        <v>750000</v>
      </c>
      <c r="AR251" s="250">
        <f>IF(AND(V251&gt;1,V251&lt;=200000000),'[26]Data Base PAKAI (INPUT)'!$E$24,IF(AND(V251&gt;200000000),'[26]Data Base PAKAI (INPUT)'!$M$24))</f>
        <v>6</v>
      </c>
      <c r="AS251" s="250">
        <f>IF(AND(V251&gt;1,V251&lt;=200000000),'[26]Data Base PAKAI (INPUT)'!$F$24,IF(AND(V251&gt;200000000,V251&lt;=1000000000),'[26]Data Base PAKAI (INPUT)'!$V$24,IF(AND(V251&gt;1000000000),'[26]Data Base PAKAI (INPUT)'!$Z$24)))</f>
        <v>2</v>
      </c>
      <c r="AT251" s="250">
        <f t="shared" si="124"/>
        <v>1800000</v>
      </c>
      <c r="AU251" s="250">
        <f>IF(AND(V251&gt;1,V251&lt;=1000000000),'[26]Data Base PAKAI (INPUT)'!$E$25,IF(AND(V251&gt;1000000000,V251&lt;=5000000000),'[26]Data Base PAKAI (INPUT)'!$Y$25,IF(AND(V251&gt;5000000000,V251&lt;=10000000000),'[26]Data Base PAKAI (INPUT)'!$AG$25)))</f>
        <v>3</v>
      </c>
      <c r="AV251" s="250">
        <f>IF(AND(V251&gt;1,V251&lt;=100000000),'[26]Data Base PAKAI (INPUT)'!$F$25,IF(AND(V251&gt;100000000,V251&lt;=200000000),'[26]Data Base PAKAI (INPUT)'!$J$25,IF(AND(V251&gt;200000000,V251&lt;=250000000),'[26]Data Base PAKAI (INPUT)'!$N$25,IF(AND(V251&gt;250000000,V251&lt;=500000000),'[26]Data Base PAKAI (INPUT)'!$R$25,IF(AND(V251&gt;500000000,V251&lt;=1000000000),'[26]Data Base PAKAI (INPUT)'!$V$25,IF(AND(V251&gt;1000000000,V251&lt;=2500000000),'[26]Data Base PAKAI (INPUT)'!$Z$25,IF(AND(V251&gt;2500000000,V251&lt;=5000000000),'[26]Data Base PAKAI (INPUT)'!$AD$25,IF(AND(V251&gt;5000000000,V251&lt;=10000000000),'[26]Data Base PAKAI (INPUT)'!AH1175))))))))</f>
        <v>6</v>
      </c>
      <c r="AW251" s="250">
        <f t="shared" si="125"/>
        <v>2700000</v>
      </c>
      <c r="AX251" s="250">
        <f t="shared" si="126"/>
        <v>12000000</v>
      </c>
      <c r="AY251" s="99">
        <f t="shared" si="127"/>
        <v>12000000</v>
      </c>
      <c r="AZ251" s="250"/>
      <c r="BA251" s="245">
        <f t="shared" si="128"/>
        <v>270750000</v>
      </c>
      <c r="BB251" s="235"/>
      <c r="BC251" s="242"/>
      <c r="BD251" s="242"/>
      <c r="BE251" s="242"/>
      <c r="BG251" s="428">
        <f t="shared" si="121"/>
        <v>0</v>
      </c>
      <c r="BH251" s="424"/>
    </row>
    <row r="252" spans="1:60" ht="45.75" thickBot="1" x14ac:dyDescent="0.3">
      <c r="A252" s="90"/>
      <c r="B252" s="90"/>
      <c r="C252" s="90"/>
      <c r="D252" s="90"/>
      <c r="E252" s="90"/>
      <c r="F252" s="90"/>
      <c r="G252" s="90"/>
      <c r="H252" s="307"/>
      <c r="I252" s="91"/>
      <c r="J252" s="92"/>
      <c r="K252" s="110" t="s">
        <v>512</v>
      </c>
      <c r="L252" s="92" t="s">
        <v>641</v>
      </c>
      <c r="M252" s="92" t="e">
        <f>INDEX('[26]PENINGKATAN SALURAN DRAINASE'!$D$4:$D$90,MATCH('KEGIATAN DBMSDA 2022 (2)'!L252,'[26]PENINGKATAN SALURAN DRAINASE'!$D$4:$D$90,0))</f>
        <v>#N/A</v>
      </c>
      <c r="N252" s="92" t="s">
        <v>642</v>
      </c>
      <c r="O252" s="92"/>
      <c r="P252" s="93" t="s">
        <v>264</v>
      </c>
      <c r="Q252" s="93"/>
      <c r="R252" s="100" t="s">
        <v>643</v>
      </c>
      <c r="S252" s="94" t="e">
        <f>#REF!&amp;" "&amp;#REF!</f>
        <v>#REF!</v>
      </c>
      <c r="T252" s="95" t="s">
        <v>66</v>
      </c>
      <c r="U252" s="87"/>
      <c r="V252" s="57">
        <f t="shared" si="122"/>
        <v>200000000</v>
      </c>
      <c r="W252" s="96" t="str">
        <f t="shared" si="118"/>
        <v>PL</v>
      </c>
      <c r="X252" s="108" t="s">
        <v>1966</v>
      </c>
      <c r="Y252" s="489" t="s">
        <v>2030</v>
      </c>
      <c r="Z252" s="489" t="s">
        <v>2013</v>
      </c>
      <c r="AA252" s="93"/>
      <c r="AB252" s="93"/>
      <c r="AC252" s="93"/>
      <c r="AD252" s="93"/>
      <c r="AE252" s="93"/>
      <c r="AF252" s="93"/>
      <c r="AG252" s="96"/>
      <c r="AH252" s="96"/>
      <c r="AI252" s="96"/>
      <c r="AJ252" s="313">
        <f t="shared" si="119"/>
        <v>0</v>
      </c>
      <c r="AK252" s="301">
        <v>0</v>
      </c>
      <c r="AL252" s="87">
        <v>200000000</v>
      </c>
      <c r="AM252" s="96" t="str">
        <f t="shared" si="120"/>
        <v>PL</v>
      </c>
      <c r="AN252" s="249" t="s">
        <v>139</v>
      </c>
      <c r="AO252" s="249">
        <v>1</v>
      </c>
      <c r="AP252" s="249"/>
      <c r="AQ252" s="245">
        <f t="shared" si="123"/>
        <v>350000</v>
      </c>
      <c r="AR252" s="250">
        <f>IF(AND(V252&gt;1,V252&lt;=200000000),'[26]Data Base PAKAI (INPUT)'!$E$24,IF(AND(V252&gt;200000000),'[26]Data Base PAKAI (INPUT)'!$M$24))</f>
        <v>4</v>
      </c>
      <c r="AS252" s="250">
        <f>IF(AND(V252&gt;1,V252&lt;=200000000),'[26]Data Base PAKAI (INPUT)'!$F$24,IF(AND(V252&gt;200000000,V252&lt;=1000000000),'[26]Data Base PAKAI (INPUT)'!$V$24,IF(AND(V252&gt;1000000000),'[26]Data Base PAKAI (INPUT)'!$Z$24)))</f>
        <v>1</v>
      </c>
      <c r="AT252" s="250">
        <f t="shared" si="124"/>
        <v>600000</v>
      </c>
      <c r="AU252" s="250">
        <f>IF(AND(V252&gt;1,V252&lt;=1000000000),'[26]Data Base PAKAI (INPUT)'!$E$25,IF(AND(V252&gt;1000000000,V252&lt;=5000000000),'[26]Data Base PAKAI (INPUT)'!$Y$25,IF(AND(V252&gt;5000000000,V252&lt;=10000000000),'[26]Data Base PAKAI (INPUT)'!$AG$25)))</f>
        <v>3</v>
      </c>
      <c r="AV252" s="250">
        <f>IF(AND(V252&gt;1,V252&lt;=100000000),'[26]Data Base PAKAI (INPUT)'!$F$25,IF(AND(V252&gt;100000000,V252&lt;=200000000),'[26]Data Base PAKAI (INPUT)'!$J$25,IF(AND(V252&gt;200000000,V252&lt;=250000000),'[26]Data Base PAKAI (INPUT)'!$N$25,IF(AND(V252&gt;250000000,V252&lt;=500000000),'[26]Data Base PAKAI (INPUT)'!$R$25,IF(AND(V252&gt;500000000,V252&lt;=1000000000),'[26]Data Base PAKAI (INPUT)'!$V$25,IF(AND(V252&gt;1000000000,V252&lt;=2500000000),'[26]Data Base PAKAI (INPUT)'!$Z$25,IF(AND(V252&gt;2500000000,V252&lt;=5000000000),'[26]Data Base PAKAI (INPUT)'!$AD$25,IF(AND(V252&gt;5000000000,V252&lt;=10000000000),'[26]Data Base PAKAI (INPUT)'!AH1177))))))))</f>
        <v>4</v>
      </c>
      <c r="AW252" s="250">
        <f t="shared" si="125"/>
        <v>1800000</v>
      </c>
      <c r="AX252" s="250">
        <f t="shared" si="126"/>
        <v>8000000</v>
      </c>
      <c r="AY252" s="99">
        <f t="shared" si="127"/>
        <v>8000000</v>
      </c>
      <c r="AZ252" s="250"/>
      <c r="BA252" s="245">
        <f t="shared" si="128"/>
        <v>181250000</v>
      </c>
      <c r="BB252" s="235"/>
      <c r="BC252" s="242"/>
      <c r="BD252" s="242"/>
      <c r="BE252" s="242"/>
      <c r="BG252" s="428">
        <f t="shared" si="121"/>
        <v>0</v>
      </c>
      <c r="BH252" s="424"/>
    </row>
    <row r="253" spans="1:60" ht="45.75" thickBot="1" x14ac:dyDescent="0.3">
      <c r="A253" s="90"/>
      <c r="B253" s="90"/>
      <c r="C253" s="90"/>
      <c r="D253" s="90"/>
      <c r="E253" s="90"/>
      <c r="F253" s="90"/>
      <c r="G253" s="90"/>
      <c r="H253" s="307"/>
      <c r="I253" s="91"/>
      <c r="J253" s="92"/>
      <c r="K253" s="110" t="s">
        <v>512</v>
      </c>
      <c r="L253" s="92" t="s">
        <v>644</v>
      </c>
      <c r="M253" s="92" t="e">
        <f>INDEX('[26]PENINGKATAN SALURAN DRAINASE'!$D$4:$D$90,MATCH('KEGIATAN DBMSDA 2022 (2)'!L253,'[26]PENINGKATAN SALURAN DRAINASE'!$D$4:$D$90,0))</f>
        <v>#N/A</v>
      </c>
      <c r="N253" s="92" t="s">
        <v>645</v>
      </c>
      <c r="O253" s="92"/>
      <c r="P253" s="93" t="s">
        <v>171</v>
      </c>
      <c r="Q253" s="93"/>
      <c r="R253" s="100" t="s">
        <v>646</v>
      </c>
      <c r="S253" s="94" t="e">
        <f>#REF!&amp;" "&amp;#REF!</f>
        <v>#REF!</v>
      </c>
      <c r="T253" s="95" t="s">
        <v>66</v>
      </c>
      <c r="U253" s="87"/>
      <c r="V253" s="57">
        <f t="shared" si="122"/>
        <v>140000000</v>
      </c>
      <c r="W253" s="96" t="str">
        <f t="shared" si="118"/>
        <v>PL</v>
      </c>
      <c r="X253" s="108" t="s">
        <v>1966</v>
      </c>
      <c r="Y253" s="489" t="s">
        <v>2030</v>
      </c>
      <c r="Z253" s="489" t="s">
        <v>2004</v>
      </c>
      <c r="AA253" s="93"/>
      <c r="AB253" s="93"/>
      <c r="AC253" s="93"/>
      <c r="AD253" s="93"/>
      <c r="AE253" s="93"/>
      <c r="AF253" s="93"/>
      <c r="AG253" s="96"/>
      <c r="AH253" s="96"/>
      <c r="AI253" s="96"/>
      <c r="AJ253" s="313">
        <f t="shared" si="119"/>
        <v>0</v>
      </c>
      <c r="AK253" s="301">
        <v>0</v>
      </c>
      <c r="AL253" s="87">
        <v>140000000</v>
      </c>
      <c r="AM253" s="96" t="str">
        <f t="shared" si="120"/>
        <v>PL</v>
      </c>
      <c r="AN253" s="249" t="s">
        <v>139</v>
      </c>
      <c r="AO253" s="249">
        <v>1</v>
      </c>
      <c r="AP253" s="249"/>
      <c r="AQ253" s="245">
        <f t="shared" si="123"/>
        <v>350000</v>
      </c>
      <c r="AR253" s="250">
        <f>IF(AND(V253&gt;1,V253&lt;=200000000),'[26]Data Base PAKAI (INPUT)'!$E$24,IF(AND(V253&gt;200000000),'[26]Data Base PAKAI (INPUT)'!$M$24))</f>
        <v>4</v>
      </c>
      <c r="AS253" s="250">
        <f>IF(AND(V253&gt;1,V253&lt;=200000000),'[26]Data Base PAKAI (INPUT)'!$F$24,IF(AND(V253&gt;200000000,V253&lt;=1000000000),'[26]Data Base PAKAI (INPUT)'!$V$24,IF(AND(V253&gt;1000000000),'[26]Data Base PAKAI (INPUT)'!$Z$24)))</f>
        <v>1</v>
      </c>
      <c r="AT253" s="250">
        <f t="shared" si="124"/>
        <v>600000</v>
      </c>
      <c r="AU253" s="250">
        <f>IF(AND(V253&gt;1,V253&lt;=1000000000),'[26]Data Base PAKAI (INPUT)'!$E$25,IF(AND(V253&gt;1000000000,V253&lt;=5000000000),'[26]Data Base PAKAI (INPUT)'!$Y$25,IF(AND(V253&gt;5000000000,V253&lt;=10000000000),'[26]Data Base PAKAI (INPUT)'!$AG$25)))</f>
        <v>3</v>
      </c>
      <c r="AV253" s="250">
        <f>IF(AND(V253&gt;1,V253&lt;=100000000),'[26]Data Base PAKAI (INPUT)'!$F$25,IF(AND(V253&gt;100000000,V253&lt;=200000000),'[26]Data Base PAKAI (INPUT)'!$J$25,IF(AND(V253&gt;200000000,V253&lt;=250000000),'[26]Data Base PAKAI (INPUT)'!$N$25,IF(AND(V253&gt;250000000,V253&lt;=500000000),'[26]Data Base PAKAI (INPUT)'!$R$25,IF(AND(V253&gt;500000000,V253&lt;=1000000000),'[26]Data Base PAKAI (INPUT)'!$V$25,IF(AND(V253&gt;1000000000,V253&lt;=2500000000),'[26]Data Base PAKAI (INPUT)'!$Z$25,IF(AND(V253&gt;2500000000,V253&lt;=5000000000),'[26]Data Base PAKAI (INPUT)'!$AD$25,IF(AND(V253&gt;5000000000,V253&lt;=10000000000),'[26]Data Base PAKAI (INPUT)'!AH1180))))))))</f>
        <v>4</v>
      </c>
      <c r="AW253" s="250">
        <f t="shared" si="125"/>
        <v>1800000</v>
      </c>
      <c r="AX253" s="250">
        <f t="shared" si="126"/>
        <v>5600000</v>
      </c>
      <c r="AY253" s="99">
        <f t="shared" si="127"/>
        <v>5600000</v>
      </c>
      <c r="AZ253" s="250"/>
      <c r="BA253" s="245">
        <f t="shared" si="128"/>
        <v>126050000</v>
      </c>
      <c r="BB253" s="235"/>
      <c r="BC253" s="242"/>
      <c r="BD253" s="242"/>
      <c r="BE253" s="242"/>
      <c r="BG253" s="428">
        <f t="shared" si="121"/>
        <v>0</v>
      </c>
      <c r="BH253" s="424"/>
    </row>
    <row r="254" spans="1:60" ht="45.75" thickBot="1" x14ac:dyDescent="0.3">
      <c r="A254" s="90"/>
      <c r="B254" s="90"/>
      <c r="C254" s="90"/>
      <c r="D254" s="90"/>
      <c r="E254" s="90"/>
      <c r="F254" s="90"/>
      <c r="G254" s="90"/>
      <c r="H254" s="307"/>
      <c r="I254" s="91"/>
      <c r="J254" s="92"/>
      <c r="K254" s="110" t="s">
        <v>512</v>
      </c>
      <c r="L254" s="92" t="s">
        <v>648</v>
      </c>
      <c r="M254" s="92" t="e">
        <f>INDEX('[26]PENINGKATAN SALURAN DRAINASE'!$D$4:$D$90,MATCH('KEGIATAN DBMSDA 2022 (2)'!L254,'[26]PENINGKATAN SALURAN DRAINASE'!$D$4:$D$90,0))</f>
        <v>#N/A</v>
      </c>
      <c r="N254" s="92" t="s">
        <v>649</v>
      </c>
      <c r="O254" s="92"/>
      <c r="P254" s="93" t="s">
        <v>212</v>
      </c>
      <c r="Q254" s="93"/>
      <c r="R254" s="100" t="s">
        <v>325</v>
      </c>
      <c r="S254" s="94" t="e">
        <f>#REF!&amp;" "&amp;#REF!</f>
        <v>#REF!</v>
      </c>
      <c r="T254" s="95" t="s">
        <v>66</v>
      </c>
      <c r="U254" s="87"/>
      <c r="V254" s="57">
        <f t="shared" si="122"/>
        <v>200000000</v>
      </c>
      <c r="W254" s="96" t="str">
        <f t="shared" si="118"/>
        <v>PL</v>
      </c>
      <c r="X254" s="108" t="s">
        <v>1966</v>
      </c>
      <c r="Y254" s="489" t="s">
        <v>2030</v>
      </c>
      <c r="Z254" s="489" t="s">
        <v>2008</v>
      </c>
      <c r="AA254" s="93"/>
      <c r="AB254" s="93"/>
      <c r="AC254" s="93"/>
      <c r="AD254" s="93"/>
      <c r="AE254" s="93"/>
      <c r="AF254" s="93"/>
      <c r="AG254" s="96"/>
      <c r="AH254" s="96"/>
      <c r="AI254" s="96"/>
      <c r="AJ254" s="313">
        <f t="shared" si="119"/>
        <v>0</v>
      </c>
      <c r="AK254" s="301">
        <v>0</v>
      </c>
      <c r="AL254" s="87">
        <v>200000000</v>
      </c>
      <c r="AM254" s="96" t="str">
        <f t="shared" si="120"/>
        <v>PL</v>
      </c>
      <c r="AN254" s="249" t="s">
        <v>139</v>
      </c>
      <c r="AO254" s="249">
        <v>1</v>
      </c>
      <c r="AP254" s="249"/>
      <c r="AQ254" s="245">
        <f t="shared" si="123"/>
        <v>350000</v>
      </c>
      <c r="AR254" s="250">
        <f>IF(AND(V254&gt;1,V254&lt;=200000000),'[26]Data Base PAKAI (INPUT)'!$E$24,IF(AND(V254&gt;200000000),'[26]Data Base PAKAI (INPUT)'!$M$24))</f>
        <v>4</v>
      </c>
      <c r="AS254" s="250">
        <f>IF(AND(V254&gt;1,V254&lt;=200000000),'[26]Data Base PAKAI (INPUT)'!$F$24,IF(AND(V254&gt;200000000,V254&lt;=1000000000),'[26]Data Base PAKAI (INPUT)'!$V$24,IF(AND(V254&gt;1000000000),'[26]Data Base PAKAI (INPUT)'!$Z$24)))</f>
        <v>1</v>
      </c>
      <c r="AT254" s="250">
        <f t="shared" si="124"/>
        <v>600000</v>
      </c>
      <c r="AU254" s="250">
        <f>IF(AND(V254&gt;1,V254&lt;=1000000000),'[26]Data Base PAKAI (INPUT)'!$E$25,IF(AND(V254&gt;1000000000,V254&lt;=5000000000),'[26]Data Base PAKAI (INPUT)'!$Y$25,IF(AND(V254&gt;5000000000,V254&lt;=10000000000),'[26]Data Base PAKAI (INPUT)'!$AG$25)))</f>
        <v>3</v>
      </c>
      <c r="AV254" s="250">
        <f>IF(AND(V254&gt;1,V254&lt;=100000000),'[26]Data Base PAKAI (INPUT)'!$F$25,IF(AND(V254&gt;100000000,V254&lt;=200000000),'[26]Data Base PAKAI (INPUT)'!$J$25,IF(AND(V254&gt;200000000,V254&lt;=250000000),'[26]Data Base PAKAI (INPUT)'!$N$25,IF(AND(V254&gt;250000000,V254&lt;=500000000),'[26]Data Base PAKAI (INPUT)'!$R$25,IF(AND(V254&gt;500000000,V254&lt;=1000000000),'[26]Data Base PAKAI (INPUT)'!$V$25,IF(AND(V254&gt;1000000000,V254&lt;=2500000000),'[26]Data Base PAKAI (INPUT)'!$Z$25,IF(AND(V254&gt;2500000000,V254&lt;=5000000000),'[26]Data Base PAKAI (INPUT)'!$AD$25,IF(AND(V254&gt;5000000000,V254&lt;=10000000000),'[26]Data Base PAKAI (INPUT)'!AH1183))))))))</f>
        <v>4</v>
      </c>
      <c r="AW254" s="250">
        <f t="shared" si="125"/>
        <v>1800000</v>
      </c>
      <c r="AX254" s="250">
        <f t="shared" si="126"/>
        <v>8000000</v>
      </c>
      <c r="AY254" s="99">
        <f t="shared" si="127"/>
        <v>8000000</v>
      </c>
      <c r="AZ254" s="250"/>
      <c r="BA254" s="245">
        <f t="shared" si="128"/>
        <v>181250000</v>
      </c>
      <c r="BB254" s="235"/>
      <c r="BC254" s="242"/>
      <c r="BD254" s="242"/>
      <c r="BE254" s="242"/>
      <c r="BG254" s="428">
        <f t="shared" si="121"/>
        <v>0</v>
      </c>
      <c r="BH254" s="424"/>
    </row>
    <row r="255" spans="1:60" ht="45.75" thickBot="1" x14ac:dyDescent="0.3">
      <c r="A255" s="90"/>
      <c r="B255" s="90"/>
      <c r="C255" s="90"/>
      <c r="D255" s="90"/>
      <c r="E255" s="90"/>
      <c r="F255" s="90"/>
      <c r="G255" s="90"/>
      <c r="H255" s="307"/>
      <c r="I255" s="91"/>
      <c r="J255" s="92"/>
      <c r="K255" s="110" t="s">
        <v>512</v>
      </c>
      <c r="L255" s="92" t="s">
        <v>650</v>
      </c>
      <c r="M255" s="92" t="e">
        <f>INDEX('[26]PENINGKATAN SALURAN DRAINASE'!$D$4:$D$90,MATCH('KEGIATAN DBMSDA 2022 (2)'!L255,'[26]PENINGKATAN SALURAN DRAINASE'!$D$4:$D$90,0))</f>
        <v>#N/A</v>
      </c>
      <c r="N255" s="92" t="s">
        <v>651</v>
      </c>
      <c r="O255" s="92"/>
      <c r="P255" s="93" t="s">
        <v>171</v>
      </c>
      <c r="Q255" s="93"/>
      <c r="R255" s="100" t="s">
        <v>652</v>
      </c>
      <c r="S255" s="94" t="e">
        <f>#REF!&amp;" "&amp;#REF!</f>
        <v>#REF!</v>
      </c>
      <c r="T255" s="95" t="s">
        <v>66</v>
      </c>
      <c r="U255" s="87"/>
      <c r="V255" s="57">
        <f t="shared" si="122"/>
        <v>200000000</v>
      </c>
      <c r="W255" s="96" t="str">
        <f t="shared" si="118"/>
        <v>PL</v>
      </c>
      <c r="X255" s="108" t="s">
        <v>1966</v>
      </c>
      <c r="Y255" s="489" t="s">
        <v>2030</v>
      </c>
      <c r="Z255" s="489" t="s">
        <v>2004</v>
      </c>
      <c r="AA255" s="93"/>
      <c r="AB255" s="93"/>
      <c r="AC255" s="93"/>
      <c r="AD255" s="93"/>
      <c r="AE255" s="93"/>
      <c r="AF255" s="93"/>
      <c r="AG255" s="96"/>
      <c r="AH255" s="96"/>
      <c r="AI255" s="96"/>
      <c r="AJ255" s="313">
        <f t="shared" si="119"/>
        <v>0</v>
      </c>
      <c r="AK255" s="301">
        <v>0</v>
      </c>
      <c r="AL255" s="87">
        <v>200000000</v>
      </c>
      <c r="AM255" s="96" t="str">
        <f t="shared" si="120"/>
        <v>PL</v>
      </c>
      <c r="AN255" s="249" t="s">
        <v>139</v>
      </c>
      <c r="AO255" s="249">
        <v>1</v>
      </c>
      <c r="AP255" s="249"/>
      <c r="AQ255" s="245">
        <f t="shared" si="123"/>
        <v>350000</v>
      </c>
      <c r="AR255" s="250">
        <f>IF(AND(V255&gt;1,V255&lt;=200000000),'[26]Data Base PAKAI (INPUT)'!$E$24,IF(AND(V255&gt;200000000),'[26]Data Base PAKAI (INPUT)'!$M$24))</f>
        <v>4</v>
      </c>
      <c r="AS255" s="250">
        <f>IF(AND(V255&gt;1,V255&lt;=200000000),'[26]Data Base PAKAI (INPUT)'!$F$24,IF(AND(V255&gt;200000000,V255&lt;=1000000000),'[26]Data Base PAKAI (INPUT)'!$V$24,IF(AND(V255&gt;1000000000),'[26]Data Base PAKAI (INPUT)'!$Z$24)))</f>
        <v>1</v>
      </c>
      <c r="AT255" s="250">
        <f t="shared" si="124"/>
        <v>600000</v>
      </c>
      <c r="AU255" s="250">
        <f>IF(AND(V255&gt;1,V255&lt;=1000000000),'[26]Data Base PAKAI (INPUT)'!$E$25,IF(AND(V255&gt;1000000000,V255&lt;=5000000000),'[26]Data Base PAKAI (INPUT)'!$Y$25,IF(AND(V255&gt;5000000000,V255&lt;=10000000000),'[26]Data Base PAKAI (INPUT)'!$AG$25)))</f>
        <v>3</v>
      </c>
      <c r="AV255" s="250">
        <f>IF(AND(V255&gt;1,V255&lt;=100000000),'[26]Data Base PAKAI (INPUT)'!$F$25,IF(AND(V255&gt;100000000,V255&lt;=200000000),'[26]Data Base PAKAI (INPUT)'!$J$25,IF(AND(V255&gt;200000000,V255&lt;=250000000),'[26]Data Base PAKAI (INPUT)'!$N$25,IF(AND(V255&gt;250000000,V255&lt;=500000000),'[26]Data Base PAKAI (INPUT)'!$R$25,IF(AND(V255&gt;500000000,V255&lt;=1000000000),'[26]Data Base PAKAI (INPUT)'!$V$25,IF(AND(V255&gt;1000000000,V255&lt;=2500000000),'[26]Data Base PAKAI (INPUT)'!$Z$25,IF(AND(V255&gt;2500000000,V255&lt;=5000000000),'[26]Data Base PAKAI (INPUT)'!$AD$25,IF(AND(V255&gt;5000000000,V255&lt;=10000000000),'[26]Data Base PAKAI (INPUT)'!AH1187))))))))</f>
        <v>4</v>
      </c>
      <c r="AW255" s="250">
        <f t="shared" si="125"/>
        <v>1800000</v>
      </c>
      <c r="AX255" s="250">
        <f t="shared" si="126"/>
        <v>8000000</v>
      </c>
      <c r="AY255" s="99">
        <f t="shared" si="127"/>
        <v>8000000</v>
      </c>
      <c r="AZ255" s="250"/>
      <c r="BA255" s="245">
        <f t="shared" si="128"/>
        <v>181250000</v>
      </c>
      <c r="BB255" s="235"/>
      <c r="BC255" s="242"/>
      <c r="BD255" s="242"/>
      <c r="BE255" s="242"/>
      <c r="BG255" s="428">
        <f t="shared" si="121"/>
        <v>0</v>
      </c>
      <c r="BH255" s="424"/>
    </row>
    <row r="256" spans="1:60" ht="57.75" thickBot="1" x14ac:dyDescent="0.3">
      <c r="A256" s="90"/>
      <c r="B256" s="90"/>
      <c r="C256" s="90"/>
      <c r="D256" s="90"/>
      <c r="E256" s="90"/>
      <c r="F256" s="90"/>
      <c r="G256" s="90"/>
      <c r="H256" s="307"/>
      <c r="I256" s="91"/>
      <c r="J256" s="92"/>
      <c r="K256" s="110" t="s">
        <v>512</v>
      </c>
      <c r="L256" s="92" t="s">
        <v>653</v>
      </c>
      <c r="M256" s="92" t="e">
        <f>INDEX('[26]PENINGKATAN SALURAN DRAINASE'!$D$4:$D$90,MATCH('KEGIATAN DBMSDA 2022 (2)'!L256,'[26]PENINGKATAN SALURAN DRAINASE'!$D$4:$D$90,0))</f>
        <v>#N/A</v>
      </c>
      <c r="N256" s="92" t="s">
        <v>654</v>
      </c>
      <c r="O256" s="92"/>
      <c r="P256" s="93" t="s">
        <v>212</v>
      </c>
      <c r="Q256" s="93"/>
      <c r="R256" s="100" t="s">
        <v>655</v>
      </c>
      <c r="S256" s="94" t="e">
        <f>#REF!&amp;" "&amp;#REF!</f>
        <v>#REF!</v>
      </c>
      <c r="T256" s="95" t="s">
        <v>66</v>
      </c>
      <c r="U256" s="87"/>
      <c r="V256" s="57">
        <f t="shared" si="122"/>
        <v>300000000</v>
      </c>
      <c r="W256" s="96" t="str">
        <f t="shared" si="118"/>
        <v>LELANG</v>
      </c>
      <c r="X256" s="108" t="s">
        <v>1966</v>
      </c>
      <c r="Y256" s="489" t="s">
        <v>2030</v>
      </c>
      <c r="Z256" s="489" t="s">
        <v>2008</v>
      </c>
      <c r="AA256" s="93"/>
      <c r="AB256" s="93"/>
      <c r="AC256" s="93"/>
      <c r="AD256" s="93"/>
      <c r="AE256" s="93"/>
      <c r="AF256" s="93"/>
      <c r="AG256" s="96"/>
      <c r="AH256" s="96"/>
      <c r="AI256" s="96"/>
      <c r="AJ256" s="313">
        <f t="shared" si="119"/>
        <v>0</v>
      </c>
      <c r="AK256" s="301">
        <v>0</v>
      </c>
      <c r="AL256" s="87">
        <v>300000000</v>
      </c>
      <c r="AM256" s="96" t="str">
        <f t="shared" si="120"/>
        <v>LELANG</v>
      </c>
      <c r="AN256" s="256" t="s">
        <v>139</v>
      </c>
      <c r="AO256" s="249">
        <v>1</v>
      </c>
      <c r="AP256" s="256"/>
      <c r="AQ256" s="245">
        <f t="shared" si="123"/>
        <v>750000</v>
      </c>
      <c r="AR256" s="250">
        <f>IF(AND(V256&gt;1,V256&lt;=200000000),'[26]Data Base PAKAI (INPUT)'!$E$24,IF(AND(V256&gt;200000000),'[26]Data Base PAKAI (INPUT)'!$M$24))</f>
        <v>6</v>
      </c>
      <c r="AS256" s="250">
        <f>IF(AND(V256&gt;1,V256&lt;=200000000),'[26]Data Base PAKAI (INPUT)'!$F$24,IF(AND(V256&gt;200000000,V256&lt;=1000000000),'[26]Data Base PAKAI (INPUT)'!$V$24,IF(AND(V256&gt;1000000000),'[26]Data Base PAKAI (INPUT)'!$Z$24)))</f>
        <v>2</v>
      </c>
      <c r="AT256" s="250">
        <f t="shared" si="124"/>
        <v>1800000</v>
      </c>
      <c r="AU256" s="250">
        <f>IF(AND(V256&gt;1,V256&lt;=1000000000),'[26]Data Base PAKAI (INPUT)'!$E$25,IF(AND(V256&gt;1000000000,V256&lt;=5000000000),'[26]Data Base PAKAI (INPUT)'!$Y$25,IF(AND(V256&gt;5000000000,V256&lt;=10000000000),'[26]Data Base PAKAI (INPUT)'!$AG$25)))</f>
        <v>3</v>
      </c>
      <c r="AV256" s="250">
        <f>IF(AND(V256&gt;1,V256&lt;=100000000),'[26]Data Base PAKAI (INPUT)'!$F$25,IF(AND(V256&gt;100000000,V256&lt;=200000000),'[26]Data Base PAKAI (INPUT)'!$J$25,IF(AND(V256&gt;200000000,V256&lt;=250000000),'[26]Data Base PAKAI (INPUT)'!$N$25,IF(AND(V256&gt;250000000,V256&lt;=500000000),'[26]Data Base PAKAI (INPUT)'!$R$25,IF(AND(V256&gt;500000000,V256&lt;=1000000000),'[26]Data Base PAKAI (INPUT)'!$V$25,IF(AND(V256&gt;1000000000,V256&lt;=2500000000),'[26]Data Base PAKAI (INPUT)'!$Z$25,IF(AND(V256&gt;2500000000,V256&lt;=5000000000),'[26]Data Base PAKAI (INPUT)'!$AD$25,IF(AND(V256&gt;5000000000,V256&lt;=10000000000),'[26]Data Base PAKAI (INPUT)'!AH1200))))))))</f>
        <v>6</v>
      </c>
      <c r="AW256" s="250">
        <f t="shared" si="125"/>
        <v>2700000</v>
      </c>
      <c r="AX256" s="250">
        <f t="shared" si="126"/>
        <v>12000000</v>
      </c>
      <c r="AY256" s="99">
        <f t="shared" si="127"/>
        <v>12000000</v>
      </c>
      <c r="AZ256" s="250"/>
      <c r="BA256" s="245">
        <f t="shared" si="128"/>
        <v>270750000</v>
      </c>
      <c r="BB256" s="235"/>
      <c r="BC256" s="242"/>
      <c r="BD256" s="242"/>
      <c r="BE256" s="242"/>
      <c r="BG256" s="428">
        <f t="shared" si="121"/>
        <v>0</v>
      </c>
      <c r="BH256" s="424"/>
    </row>
    <row r="257" spans="1:60" ht="45.75" thickBot="1" x14ac:dyDescent="0.3">
      <c r="A257" s="90"/>
      <c r="B257" s="90"/>
      <c r="C257" s="90"/>
      <c r="D257" s="90"/>
      <c r="E257" s="90"/>
      <c r="F257" s="90"/>
      <c r="G257" s="90"/>
      <c r="H257" s="307"/>
      <c r="I257" s="91"/>
      <c r="J257" s="92"/>
      <c r="K257" s="92" t="s">
        <v>512</v>
      </c>
      <c r="L257" s="92" t="s">
        <v>656</v>
      </c>
      <c r="M257" s="92" t="e">
        <f>INDEX('[26]PENINGKATAN SALURAN DRAINASE'!$D$4:$D$90,MATCH('KEGIATAN DBMSDA 2022 (2)'!L257,'[26]PENINGKATAN SALURAN DRAINASE'!$D$4:$D$90,0))</f>
        <v>#N/A</v>
      </c>
      <c r="N257" s="92" t="s">
        <v>657</v>
      </c>
      <c r="O257" s="92"/>
      <c r="P257" s="93" t="s">
        <v>822</v>
      </c>
      <c r="Q257" s="93"/>
      <c r="R257" s="100" t="s">
        <v>229</v>
      </c>
      <c r="S257" s="94" t="e">
        <f>#REF!&amp;" "&amp;#REF!</f>
        <v>#REF!</v>
      </c>
      <c r="T257" s="95" t="s">
        <v>66</v>
      </c>
      <c r="U257" s="87"/>
      <c r="V257" s="57">
        <f t="shared" si="122"/>
        <v>100000000</v>
      </c>
      <c r="W257" s="96" t="str">
        <f t="shared" si="118"/>
        <v>PL</v>
      </c>
      <c r="X257" s="108" t="s">
        <v>1966</v>
      </c>
      <c r="Y257" s="489" t="s">
        <v>2030</v>
      </c>
      <c r="Z257" s="489" t="s">
        <v>2003</v>
      </c>
      <c r="AA257" s="93"/>
      <c r="AB257" s="93"/>
      <c r="AC257" s="93"/>
      <c r="AD257" s="93"/>
      <c r="AE257" s="93"/>
      <c r="AF257" s="93"/>
      <c r="AG257" s="96"/>
      <c r="AH257" s="96"/>
      <c r="AI257" s="96"/>
      <c r="AJ257" s="313">
        <f t="shared" si="119"/>
        <v>0</v>
      </c>
      <c r="AK257" s="301">
        <v>0</v>
      </c>
      <c r="AL257" s="87">
        <v>100000000</v>
      </c>
      <c r="AM257" s="96" t="str">
        <f t="shared" si="120"/>
        <v>PL</v>
      </c>
      <c r="AN257" s="249" t="s">
        <v>139</v>
      </c>
      <c r="AO257" s="249">
        <v>1</v>
      </c>
      <c r="AP257" s="249"/>
      <c r="AQ257" s="245">
        <f t="shared" si="123"/>
        <v>350000</v>
      </c>
      <c r="AR257" s="250">
        <f>IF(AND(V257&gt;1,V257&lt;=200000000),'[26]Data Base PAKAI (INPUT)'!$E$24,IF(AND(V257&gt;200000000),'[26]Data Base PAKAI (INPUT)'!$M$24))</f>
        <v>4</v>
      </c>
      <c r="AS257" s="250">
        <f>IF(AND(V257&gt;1,V257&lt;=200000000),'[26]Data Base PAKAI (INPUT)'!$F$24,IF(AND(V257&gt;200000000,V257&lt;=1000000000),'[26]Data Base PAKAI (INPUT)'!$V$24,IF(AND(V257&gt;1000000000),'[26]Data Base PAKAI (INPUT)'!$Z$24)))</f>
        <v>1</v>
      </c>
      <c r="AT257" s="250">
        <f t="shared" si="124"/>
        <v>600000</v>
      </c>
      <c r="AU257" s="250">
        <f>IF(AND(V257&gt;1,V257&lt;=1000000000),'[26]Data Base PAKAI (INPUT)'!$E$25,IF(AND(V257&gt;1000000000,V257&lt;=5000000000),'[26]Data Base PAKAI (INPUT)'!$Y$25,IF(AND(V257&gt;5000000000,V257&lt;=10000000000),'[26]Data Base PAKAI (INPUT)'!$AG$25)))</f>
        <v>3</v>
      </c>
      <c r="AV257" s="250">
        <f>IF(AND(V257&gt;1,V257&lt;=100000000),'[26]Data Base PAKAI (INPUT)'!$F$25,IF(AND(V257&gt;100000000,V257&lt;=200000000),'[26]Data Base PAKAI (INPUT)'!$J$25,IF(AND(V257&gt;200000000,V257&lt;=250000000),'[26]Data Base PAKAI (INPUT)'!$N$25,IF(AND(V257&gt;250000000,V257&lt;=500000000),'[26]Data Base PAKAI (INPUT)'!$R$25,IF(AND(V257&gt;500000000,V257&lt;=1000000000),'[26]Data Base PAKAI (INPUT)'!$V$25,IF(AND(V257&gt;1000000000,V257&lt;=2500000000),'[26]Data Base PAKAI (INPUT)'!$Z$25,IF(AND(V257&gt;2500000000,V257&lt;=5000000000),'[26]Data Base PAKAI (INPUT)'!$AD$25,IF(AND(V257&gt;5000000000,V257&lt;=10000000000),'[26]Data Base PAKAI (INPUT)'!AH1204))))))))</f>
        <v>3</v>
      </c>
      <c r="AW257" s="250">
        <f t="shared" si="125"/>
        <v>1350000</v>
      </c>
      <c r="AX257" s="250">
        <f t="shared" si="126"/>
        <v>4000000</v>
      </c>
      <c r="AY257" s="99">
        <f t="shared" si="127"/>
        <v>4000000</v>
      </c>
      <c r="AZ257" s="250"/>
      <c r="BA257" s="245">
        <f t="shared" si="128"/>
        <v>89700000</v>
      </c>
      <c r="BB257" s="235"/>
      <c r="BC257" s="242"/>
      <c r="BD257" s="242"/>
      <c r="BE257" s="242"/>
      <c r="BG257" s="428">
        <f t="shared" si="121"/>
        <v>0</v>
      </c>
      <c r="BH257" s="424"/>
    </row>
    <row r="258" spans="1:60" ht="45.75" thickBot="1" x14ac:dyDescent="0.3">
      <c r="A258" s="90"/>
      <c r="B258" s="90"/>
      <c r="C258" s="90"/>
      <c r="D258" s="90"/>
      <c r="E258" s="90"/>
      <c r="F258" s="90"/>
      <c r="G258" s="90"/>
      <c r="H258" s="307"/>
      <c r="I258" s="91"/>
      <c r="J258" s="92"/>
      <c r="K258" s="92" t="s">
        <v>512</v>
      </c>
      <c r="L258" s="92" t="s">
        <v>658</v>
      </c>
      <c r="M258" s="92" t="e">
        <f>INDEX('[26]PENINGKATAN SALURAN DRAINASE'!$D$4:$D$90,MATCH('KEGIATAN DBMSDA 2022 (2)'!L258,'[26]PENINGKATAN SALURAN DRAINASE'!$D$4:$D$90,0))</f>
        <v>#N/A</v>
      </c>
      <c r="N258" s="92" t="s">
        <v>659</v>
      </c>
      <c r="O258" s="92"/>
      <c r="P258" s="93" t="s">
        <v>822</v>
      </c>
      <c r="Q258" s="93"/>
      <c r="R258" s="100" t="s">
        <v>314</v>
      </c>
      <c r="S258" s="94" t="e">
        <f>#REF!&amp;" "&amp;#REF!</f>
        <v>#REF!</v>
      </c>
      <c r="T258" s="95" t="s">
        <v>66</v>
      </c>
      <c r="U258" s="87"/>
      <c r="V258" s="57">
        <f t="shared" si="122"/>
        <v>100000000</v>
      </c>
      <c r="W258" s="96" t="str">
        <f t="shared" si="118"/>
        <v>PL</v>
      </c>
      <c r="X258" s="108" t="s">
        <v>1966</v>
      </c>
      <c r="Y258" s="489" t="s">
        <v>2030</v>
      </c>
      <c r="Z258" s="489" t="s">
        <v>2003</v>
      </c>
      <c r="AA258" s="93"/>
      <c r="AB258" s="93"/>
      <c r="AC258" s="93"/>
      <c r="AD258" s="93"/>
      <c r="AE258" s="93"/>
      <c r="AF258" s="93"/>
      <c r="AG258" s="96"/>
      <c r="AH258" s="96"/>
      <c r="AI258" s="96"/>
      <c r="AJ258" s="313">
        <f t="shared" si="119"/>
        <v>0</v>
      </c>
      <c r="AK258" s="301">
        <v>0</v>
      </c>
      <c r="AL258" s="87">
        <v>100000000</v>
      </c>
      <c r="AM258" s="96" t="str">
        <f t="shared" si="120"/>
        <v>PL</v>
      </c>
      <c r="AN258" s="249" t="s">
        <v>139</v>
      </c>
      <c r="AO258" s="249">
        <v>1</v>
      </c>
      <c r="AP258" s="249"/>
      <c r="AQ258" s="245">
        <f t="shared" si="123"/>
        <v>350000</v>
      </c>
      <c r="AR258" s="250">
        <f>IF(AND(V258&gt;1,V258&lt;=200000000),'[26]Data Base PAKAI (INPUT)'!$E$24,IF(AND(V258&gt;200000000),'[26]Data Base PAKAI (INPUT)'!$M$24))</f>
        <v>4</v>
      </c>
      <c r="AS258" s="250">
        <f>IF(AND(V258&gt;1,V258&lt;=200000000),'[26]Data Base PAKAI (INPUT)'!$F$24,IF(AND(V258&gt;200000000,V258&lt;=1000000000),'[26]Data Base PAKAI (INPUT)'!$V$24,IF(AND(V258&gt;1000000000),'[26]Data Base PAKAI (INPUT)'!$Z$24)))</f>
        <v>1</v>
      </c>
      <c r="AT258" s="250">
        <f t="shared" si="124"/>
        <v>600000</v>
      </c>
      <c r="AU258" s="250">
        <f>IF(AND(V258&gt;1,V258&lt;=1000000000),'[26]Data Base PAKAI (INPUT)'!$E$25,IF(AND(V258&gt;1000000000,V258&lt;=5000000000),'[26]Data Base PAKAI (INPUT)'!$Y$25,IF(AND(V258&gt;5000000000,V258&lt;=10000000000),'[26]Data Base PAKAI (INPUT)'!$AG$25)))</f>
        <v>3</v>
      </c>
      <c r="AV258" s="250">
        <f>IF(AND(V258&gt;1,V258&lt;=100000000),'[26]Data Base PAKAI (INPUT)'!$F$25,IF(AND(V258&gt;100000000,V258&lt;=200000000),'[26]Data Base PAKAI (INPUT)'!$J$25,IF(AND(V258&gt;200000000,V258&lt;=250000000),'[26]Data Base PAKAI (INPUT)'!$N$25,IF(AND(V258&gt;250000000,V258&lt;=500000000),'[26]Data Base PAKAI (INPUT)'!$R$25,IF(AND(V258&gt;500000000,V258&lt;=1000000000),'[26]Data Base PAKAI (INPUT)'!$V$25,IF(AND(V258&gt;1000000000,V258&lt;=2500000000),'[26]Data Base PAKAI (INPUT)'!$Z$25,IF(AND(V258&gt;2500000000,V258&lt;=5000000000),'[26]Data Base PAKAI (INPUT)'!$AD$25,IF(AND(V258&gt;5000000000,V258&lt;=10000000000),'[26]Data Base PAKAI (INPUT)'!AH1205))))))))</f>
        <v>3</v>
      </c>
      <c r="AW258" s="250">
        <f t="shared" si="125"/>
        <v>1350000</v>
      </c>
      <c r="AX258" s="250">
        <f t="shared" si="126"/>
        <v>4000000</v>
      </c>
      <c r="AY258" s="99">
        <f t="shared" si="127"/>
        <v>4000000</v>
      </c>
      <c r="AZ258" s="250"/>
      <c r="BA258" s="245">
        <f t="shared" si="128"/>
        <v>89700000</v>
      </c>
      <c r="BB258" s="235"/>
      <c r="BC258" s="242"/>
      <c r="BD258" s="242"/>
      <c r="BE258" s="242"/>
      <c r="BG258" s="428">
        <f t="shared" si="121"/>
        <v>0</v>
      </c>
      <c r="BH258" s="424"/>
    </row>
    <row r="259" spans="1:60" ht="45.75" thickBot="1" x14ac:dyDescent="0.3">
      <c r="A259" s="90"/>
      <c r="B259" s="90"/>
      <c r="C259" s="90"/>
      <c r="D259" s="90"/>
      <c r="E259" s="90"/>
      <c r="F259" s="90"/>
      <c r="G259" s="90"/>
      <c r="H259" s="307"/>
      <c r="I259" s="91"/>
      <c r="J259" s="92"/>
      <c r="K259" s="110" t="s">
        <v>512</v>
      </c>
      <c r="L259" s="92" t="s">
        <v>660</v>
      </c>
      <c r="M259" s="92" t="e">
        <f>INDEX('[26]PENINGKATAN SALURAN DRAINASE'!$D$4:$D$90,MATCH('KEGIATAN DBMSDA 2022 (2)'!L259,'[26]PENINGKATAN SALURAN DRAINASE'!$D$4:$D$90,0))</f>
        <v>#N/A</v>
      </c>
      <c r="N259" s="92" t="s">
        <v>661</v>
      </c>
      <c r="O259" s="92"/>
      <c r="P259" s="93" t="s">
        <v>822</v>
      </c>
      <c r="Q259" s="93"/>
      <c r="R259" s="100" t="s">
        <v>560</v>
      </c>
      <c r="S259" s="94" t="e">
        <f>#REF!&amp;" "&amp;#REF!</f>
        <v>#REF!</v>
      </c>
      <c r="T259" s="95" t="s">
        <v>66</v>
      </c>
      <c r="U259" s="87"/>
      <c r="V259" s="57">
        <f t="shared" si="122"/>
        <v>100000000</v>
      </c>
      <c r="W259" s="96" t="str">
        <f t="shared" si="118"/>
        <v>PL</v>
      </c>
      <c r="X259" s="108" t="s">
        <v>1966</v>
      </c>
      <c r="Y259" s="489" t="s">
        <v>2030</v>
      </c>
      <c r="Z259" s="489" t="s">
        <v>2003</v>
      </c>
      <c r="AA259" s="93"/>
      <c r="AB259" s="93"/>
      <c r="AC259" s="93"/>
      <c r="AD259" s="93"/>
      <c r="AE259" s="93"/>
      <c r="AF259" s="93"/>
      <c r="AG259" s="96"/>
      <c r="AH259" s="96"/>
      <c r="AI259" s="96"/>
      <c r="AJ259" s="313">
        <f t="shared" si="119"/>
        <v>0</v>
      </c>
      <c r="AK259" s="301">
        <v>0</v>
      </c>
      <c r="AL259" s="87">
        <v>100000000</v>
      </c>
      <c r="AM259" s="96" t="str">
        <f t="shared" si="120"/>
        <v>PL</v>
      </c>
      <c r="AN259" s="249" t="s">
        <v>139</v>
      </c>
      <c r="AO259" s="249">
        <v>1</v>
      </c>
      <c r="AP259" s="249"/>
      <c r="AQ259" s="245">
        <f t="shared" si="123"/>
        <v>350000</v>
      </c>
      <c r="AR259" s="250">
        <f>IF(AND(V259&gt;1,V259&lt;=200000000),'[26]Data Base PAKAI (INPUT)'!$E$24,IF(AND(V259&gt;200000000),'[26]Data Base PAKAI (INPUT)'!$M$24))</f>
        <v>4</v>
      </c>
      <c r="AS259" s="250">
        <f>IF(AND(V259&gt;1,V259&lt;=200000000),'[26]Data Base PAKAI (INPUT)'!$F$24,IF(AND(V259&gt;200000000,V259&lt;=1000000000),'[26]Data Base PAKAI (INPUT)'!$V$24,IF(AND(V259&gt;1000000000),'[26]Data Base PAKAI (INPUT)'!$Z$24)))</f>
        <v>1</v>
      </c>
      <c r="AT259" s="250">
        <f t="shared" si="124"/>
        <v>600000</v>
      </c>
      <c r="AU259" s="250">
        <f>IF(AND(V259&gt;1,V259&lt;=1000000000),'[26]Data Base PAKAI (INPUT)'!$E$25,IF(AND(V259&gt;1000000000,V259&lt;=5000000000),'[26]Data Base PAKAI (INPUT)'!$Y$25,IF(AND(V259&gt;5000000000,V259&lt;=10000000000),'[26]Data Base PAKAI (INPUT)'!$AG$25)))</f>
        <v>3</v>
      </c>
      <c r="AV259" s="250">
        <f>IF(AND(V259&gt;1,V259&lt;=100000000),'[26]Data Base PAKAI (INPUT)'!$F$25,IF(AND(V259&gt;100000000,V259&lt;=200000000),'[26]Data Base PAKAI (INPUT)'!$J$25,IF(AND(V259&gt;200000000,V259&lt;=250000000),'[26]Data Base PAKAI (INPUT)'!$N$25,IF(AND(V259&gt;250000000,V259&lt;=500000000),'[26]Data Base PAKAI (INPUT)'!$R$25,IF(AND(V259&gt;500000000,V259&lt;=1000000000),'[26]Data Base PAKAI (INPUT)'!$V$25,IF(AND(V259&gt;1000000000,V259&lt;=2500000000),'[26]Data Base PAKAI (INPUT)'!$Z$25,IF(AND(V259&gt;2500000000,V259&lt;=5000000000),'[26]Data Base PAKAI (INPUT)'!$AD$25,IF(AND(V259&gt;5000000000,V259&lt;=10000000000),'[26]Data Base PAKAI (INPUT)'!AH1206))))))))</f>
        <v>3</v>
      </c>
      <c r="AW259" s="250">
        <f t="shared" si="125"/>
        <v>1350000</v>
      </c>
      <c r="AX259" s="250">
        <f t="shared" si="126"/>
        <v>4000000</v>
      </c>
      <c r="AY259" s="99">
        <f t="shared" si="127"/>
        <v>4000000</v>
      </c>
      <c r="AZ259" s="250"/>
      <c r="BA259" s="245">
        <f t="shared" si="128"/>
        <v>89700000</v>
      </c>
      <c r="BB259" s="235"/>
      <c r="BC259" s="242"/>
      <c r="BD259" s="242"/>
      <c r="BE259" s="242"/>
      <c r="BG259" s="428">
        <f t="shared" si="121"/>
        <v>0</v>
      </c>
      <c r="BH259" s="424"/>
    </row>
    <row r="260" spans="1:60" ht="45.75" thickBot="1" x14ac:dyDescent="0.3">
      <c r="A260" s="90"/>
      <c r="B260" s="90"/>
      <c r="C260" s="90"/>
      <c r="D260" s="90"/>
      <c r="E260" s="90"/>
      <c r="F260" s="90"/>
      <c r="G260" s="90"/>
      <c r="H260" s="307"/>
      <c r="I260" s="91"/>
      <c r="J260" s="92"/>
      <c r="K260" s="110" t="s">
        <v>512</v>
      </c>
      <c r="L260" s="92" t="s">
        <v>662</v>
      </c>
      <c r="M260" s="92" t="e">
        <f>INDEX('[26]PENINGKATAN SALURAN DRAINASE'!$D$4:$D$90,MATCH('KEGIATAN DBMSDA 2022 (2)'!L260,'[26]PENINGKATAN SALURAN DRAINASE'!$D$4:$D$90,0))</f>
        <v>#N/A</v>
      </c>
      <c r="N260" s="92" t="s">
        <v>663</v>
      </c>
      <c r="O260" s="92"/>
      <c r="P260" s="93" t="s">
        <v>822</v>
      </c>
      <c r="Q260" s="93"/>
      <c r="R260" s="100" t="s">
        <v>664</v>
      </c>
      <c r="S260" s="94" t="e">
        <f>#REF!&amp;" "&amp;#REF!</f>
        <v>#REF!</v>
      </c>
      <c r="T260" s="95" t="s">
        <v>66</v>
      </c>
      <c r="U260" s="87"/>
      <c r="V260" s="57">
        <f t="shared" si="122"/>
        <v>100000000</v>
      </c>
      <c r="W260" s="96" t="str">
        <f t="shared" si="118"/>
        <v>PL</v>
      </c>
      <c r="X260" s="108" t="s">
        <v>1966</v>
      </c>
      <c r="Y260" s="489" t="s">
        <v>2030</v>
      </c>
      <c r="Z260" s="489" t="s">
        <v>2003</v>
      </c>
      <c r="AA260" s="93"/>
      <c r="AB260" s="93"/>
      <c r="AC260" s="93"/>
      <c r="AD260" s="93"/>
      <c r="AE260" s="93"/>
      <c r="AF260" s="93"/>
      <c r="AG260" s="96"/>
      <c r="AH260" s="96"/>
      <c r="AI260" s="96"/>
      <c r="AJ260" s="313">
        <f t="shared" si="119"/>
        <v>0</v>
      </c>
      <c r="AK260" s="301">
        <v>0</v>
      </c>
      <c r="AL260" s="87">
        <v>100000000</v>
      </c>
      <c r="AM260" s="96" t="str">
        <f t="shared" si="120"/>
        <v>PL</v>
      </c>
      <c r="AN260" s="249" t="s">
        <v>139</v>
      </c>
      <c r="AO260" s="249">
        <v>1</v>
      </c>
      <c r="AP260" s="249"/>
      <c r="AQ260" s="245">
        <f t="shared" si="123"/>
        <v>350000</v>
      </c>
      <c r="AR260" s="250">
        <f>IF(AND(V260&gt;1,V260&lt;=200000000),'[26]Data Base PAKAI (INPUT)'!$E$24,IF(AND(V260&gt;200000000),'[26]Data Base PAKAI (INPUT)'!$M$24))</f>
        <v>4</v>
      </c>
      <c r="AS260" s="250">
        <f>IF(AND(V260&gt;1,V260&lt;=200000000),'[26]Data Base PAKAI (INPUT)'!$F$24,IF(AND(V260&gt;200000000,V260&lt;=1000000000),'[26]Data Base PAKAI (INPUT)'!$V$24,IF(AND(V260&gt;1000000000),'[26]Data Base PAKAI (INPUT)'!$Z$24)))</f>
        <v>1</v>
      </c>
      <c r="AT260" s="250">
        <f t="shared" si="124"/>
        <v>600000</v>
      </c>
      <c r="AU260" s="250">
        <f>IF(AND(V260&gt;1,V260&lt;=1000000000),'[26]Data Base PAKAI (INPUT)'!$E$25,IF(AND(V260&gt;1000000000,V260&lt;=5000000000),'[26]Data Base PAKAI (INPUT)'!$Y$25,IF(AND(V260&gt;5000000000,V260&lt;=10000000000),'[26]Data Base PAKAI (INPUT)'!$AG$25)))</f>
        <v>3</v>
      </c>
      <c r="AV260" s="250">
        <f>IF(AND(V260&gt;1,V260&lt;=100000000),'[26]Data Base PAKAI (INPUT)'!$F$25,IF(AND(V260&gt;100000000,V260&lt;=200000000),'[26]Data Base PAKAI (INPUT)'!$J$25,IF(AND(V260&gt;200000000,V260&lt;=250000000),'[26]Data Base PAKAI (INPUT)'!$N$25,IF(AND(V260&gt;250000000,V260&lt;=500000000),'[26]Data Base PAKAI (INPUT)'!$R$25,IF(AND(V260&gt;500000000,V260&lt;=1000000000),'[26]Data Base PAKAI (INPUT)'!$V$25,IF(AND(V260&gt;1000000000,V260&lt;=2500000000),'[26]Data Base PAKAI (INPUT)'!$Z$25,IF(AND(V260&gt;2500000000,V260&lt;=5000000000),'[26]Data Base PAKAI (INPUT)'!$AD$25,IF(AND(V260&gt;5000000000,V260&lt;=10000000000),'[26]Data Base PAKAI (INPUT)'!AH1207))))))))</f>
        <v>3</v>
      </c>
      <c r="AW260" s="250">
        <f t="shared" si="125"/>
        <v>1350000</v>
      </c>
      <c r="AX260" s="250">
        <f t="shared" si="126"/>
        <v>4000000</v>
      </c>
      <c r="AY260" s="99">
        <f t="shared" si="127"/>
        <v>4000000</v>
      </c>
      <c r="AZ260" s="250"/>
      <c r="BA260" s="245">
        <f t="shared" si="128"/>
        <v>89700000</v>
      </c>
      <c r="BB260" s="235"/>
      <c r="BC260" s="242"/>
      <c r="BD260" s="242"/>
      <c r="BE260" s="242"/>
      <c r="BG260" s="428">
        <f t="shared" si="121"/>
        <v>0</v>
      </c>
      <c r="BH260" s="424"/>
    </row>
    <row r="261" spans="1:60" ht="45.75" thickBot="1" x14ac:dyDescent="0.3">
      <c r="A261" s="90"/>
      <c r="B261" s="90"/>
      <c r="C261" s="90"/>
      <c r="D261" s="90"/>
      <c r="E261" s="90"/>
      <c r="F261" s="90"/>
      <c r="G261" s="90"/>
      <c r="H261" s="307"/>
      <c r="I261" s="91"/>
      <c r="J261" s="92"/>
      <c r="K261" s="110" t="s">
        <v>512</v>
      </c>
      <c r="L261" s="92" t="s">
        <v>665</v>
      </c>
      <c r="M261" s="92" t="e">
        <f>INDEX('[26]PENINGKATAN SALURAN DRAINASE'!$D$4:$D$90,MATCH('KEGIATAN DBMSDA 2022 (2)'!L261,'[26]PENINGKATAN SALURAN DRAINASE'!$D$4:$D$90,0))</f>
        <v>#N/A</v>
      </c>
      <c r="N261" s="92" t="s">
        <v>666</v>
      </c>
      <c r="O261" s="92"/>
      <c r="P261" s="93" t="s">
        <v>822</v>
      </c>
      <c r="Q261" s="93"/>
      <c r="R261" s="100" t="s">
        <v>667</v>
      </c>
      <c r="S261" s="94" t="e">
        <f>#REF!&amp;" "&amp;#REF!</f>
        <v>#REF!</v>
      </c>
      <c r="T261" s="95" t="s">
        <v>66</v>
      </c>
      <c r="U261" s="87"/>
      <c r="V261" s="57">
        <f t="shared" si="122"/>
        <v>100000000</v>
      </c>
      <c r="W261" s="96" t="str">
        <f t="shared" si="118"/>
        <v>PL</v>
      </c>
      <c r="X261" s="108" t="s">
        <v>1966</v>
      </c>
      <c r="Y261" s="489" t="s">
        <v>2030</v>
      </c>
      <c r="Z261" s="489" t="s">
        <v>2003</v>
      </c>
      <c r="AA261" s="93"/>
      <c r="AB261" s="93"/>
      <c r="AC261" s="93"/>
      <c r="AD261" s="93"/>
      <c r="AE261" s="93"/>
      <c r="AF261" s="93"/>
      <c r="AG261" s="96"/>
      <c r="AH261" s="96"/>
      <c r="AI261" s="96"/>
      <c r="AJ261" s="313">
        <f t="shared" si="119"/>
        <v>0</v>
      </c>
      <c r="AK261" s="301">
        <v>0</v>
      </c>
      <c r="AL261" s="87">
        <v>100000000</v>
      </c>
      <c r="AM261" s="96" t="str">
        <f t="shared" si="120"/>
        <v>PL</v>
      </c>
      <c r="AN261" s="249" t="s">
        <v>139</v>
      </c>
      <c r="AO261" s="249">
        <v>1</v>
      </c>
      <c r="AP261" s="249"/>
      <c r="AQ261" s="245">
        <f t="shared" si="123"/>
        <v>350000</v>
      </c>
      <c r="AR261" s="250">
        <f>IF(AND(V261&gt;1,V261&lt;=200000000),'[26]Data Base PAKAI (INPUT)'!$E$24,IF(AND(V261&gt;200000000),'[26]Data Base PAKAI (INPUT)'!$M$24))</f>
        <v>4</v>
      </c>
      <c r="AS261" s="250">
        <f>IF(AND(V261&gt;1,V261&lt;=200000000),'[26]Data Base PAKAI (INPUT)'!$F$24,IF(AND(V261&gt;200000000,V261&lt;=1000000000),'[26]Data Base PAKAI (INPUT)'!$V$24,IF(AND(V261&gt;1000000000),'[26]Data Base PAKAI (INPUT)'!$Z$24)))</f>
        <v>1</v>
      </c>
      <c r="AT261" s="250">
        <f t="shared" si="124"/>
        <v>600000</v>
      </c>
      <c r="AU261" s="250">
        <f>IF(AND(V261&gt;1,V261&lt;=1000000000),'[26]Data Base PAKAI (INPUT)'!$E$25,IF(AND(V261&gt;1000000000,V261&lt;=5000000000),'[26]Data Base PAKAI (INPUT)'!$Y$25,IF(AND(V261&gt;5000000000,V261&lt;=10000000000),'[26]Data Base PAKAI (INPUT)'!$AG$25)))</f>
        <v>3</v>
      </c>
      <c r="AV261" s="250">
        <f>IF(AND(V261&gt;1,V261&lt;=100000000),'[26]Data Base PAKAI (INPUT)'!$F$25,IF(AND(V261&gt;100000000,V261&lt;=200000000),'[26]Data Base PAKAI (INPUT)'!$J$25,IF(AND(V261&gt;200000000,V261&lt;=250000000),'[26]Data Base PAKAI (INPUT)'!$N$25,IF(AND(V261&gt;250000000,V261&lt;=500000000),'[26]Data Base PAKAI (INPUT)'!$R$25,IF(AND(V261&gt;500000000,V261&lt;=1000000000),'[26]Data Base PAKAI (INPUT)'!$V$25,IF(AND(V261&gt;1000000000,V261&lt;=2500000000),'[26]Data Base PAKAI (INPUT)'!$Z$25,IF(AND(V261&gt;2500000000,V261&lt;=5000000000),'[26]Data Base PAKAI (INPUT)'!$AD$25,IF(AND(V261&gt;5000000000,V261&lt;=10000000000),'[26]Data Base PAKAI (INPUT)'!AH1208))))))))</f>
        <v>3</v>
      </c>
      <c r="AW261" s="250">
        <f t="shared" si="125"/>
        <v>1350000</v>
      </c>
      <c r="AX261" s="250">
        <f t="shared" si="126"/>
        <v>4000000</v>
      </c>
      <c r="AY261" s="99">
        <f t="shared" si="127"/>
        <v>4000000</v>
      </c>
      <c r="AZ261" s="250"/>
      <c r="BA261" s="245">
        <f t="shared" si="128"/>
        <v>89700000</v>
      </c>
      <c r="BB261" s="235"/>
      <c r="BC261" s="242"/>
      <c r="BD261" s="242"/>
      <c r="BE261" s="242"/>
      <c r="BG261" s="428">
        <f t="shared" si="121"/>
        <v>0</v>
      </c>
      <c r="BH261" s="424"/>
    </row>
    <row r="262" spans="1:60" ht="45.75" thickBot="1" x14ac:dyDescent="0.3">
      <c r="A262" s="90"/>
      <c r="B262" s="90"/>
      <c r="C262" s="90"/>
      <c r="D262" s="90"/>
      <c r="E262" s="90"/>
      <c r="F262" s="90"/>
      <c r="G262" s="90"/>
      <c r="H262" s="307"/>
      <c r="I262" s="91"/>
      <c r="J262" s="92"/>
      <c r="K262" s="92" t="s">
        <v>512</v>
      </c>
      <c r="L262" s="92" t="s">
        <v>668</v>
      </c>
      <c r="M262" s="92" t="e">
        <f>INDEX('[26]PENINGKATAN SALURAN DRAINASE'!$D$4:$D$90,MATCH('KEGIATAN DBMSDA 2022 (2)'!L262,'[26]PENINGKATAN SALURAN DRAINASE'!$D$4:$D$90,0))</f>
        <v>#N/A</v>
      </c>
      <c r="N262" s="92" t="s">
        <v>669</v>
      </c>
      <c r="O262" s="92"/>
      <c r="P262" s="93" t="s">
        <v>822</v>
      </c>
      <c r="Q262" s="93"/>
      <c r="R262" s="100" t="s">
        <v>664</v>
      </c>
      <c r="S262" s="94" t="e">
        <f>#REF!&amp;" "&amp;#REF!</f>
        <v>#REF!</v>
      </c>
      <c r="T262" s="95" t="s">
        <v>66</v>
      </c>
      <c r="U262" s="87"/>
      <c r="V262" s="57">
        <f t="shared" si="122"/>
        <v>100000000</v>
      </c>
      <c r="W262" s="96" t="str">
        <f t="shared" si="118"/>
        <v>PL</v>
      </c>
      <c r="X262" s="108" t="s">
        <v>1966</v>
      </c>
      <c r="Y262" s="489" t="s">
        <v>2030</v>
      </c>
      <c r="Z262" s="489" t="s">
        <v>2003</v>
      </c>
      <c r="AA262" s="93"/>
      <c r="AB262" s="93"/>
      <c r="AC262" s="93"/>
      <c r="AD262" s="93"/>
      <c r="AE262" s="93"/>
      <c r="AF262" s="93"/>
      <c r="AG262" s="96"/>
      <c r="AH262" s="96"/>
      <c r="AI262" s="96"/>
      <c r="AJ262" s="313">
        <f t="shared" si="119"/>
        <v>0</v>
      </c>
      <c r="AK262" s="301">
        <v>0</v>
      </c>
      <c r="AL262" s="87">
        <v>100000000</v>
      </c>
      <c r="AM262" s="96" t="str">
        <f t="shared" si="120"/>
        <v>PL</v>
      </c>
      <c r="AN262" s="249" t="s">
        <v>139</v>
      </c>
      <c r="AO262" s="249">
        <v>1</v>
      </c>
      <c r="AP262" s="249"/>
      <c r="AQ262" s="245">
        <f t="shared" si="123"/>
        <v>350000</v>
      </c>
      <c r="AR262" s="250">
        <f>IF(AND(V262&gt;1,V262&lt;=200000000),'[26]Data Base PAKAI (INPUT)'!$E$24,IF(AND(V262&gt;200000000),'[26]Data Base PAKAI (INPUT)'!$M$24))</f>
        <v>4</v>
      </c>
      <c r="AS262" s="250">
        <f>IF(AND(V262&gt;1,V262&lt;=200000000),'[26]Data Base PAKAI (INPUT)'!$F$24,IF(AND(V262&gt;200000000,V262&lt;=1000000000),'[26]Data Base PAKAI (INPUT)'!$V$24,IF(AND(V262&gt;1000000000),'[26]Data Base PAKAI (INPUT)'!$Z$24)))</f>
        <v>1</v>
      </c>
      <c r="AT262" s="250">
        <f t="shared" si="124"/>
        <v>600000</v>
      </c>
      <c r="AU262" s="250">
        <f>IF(AND(V262&gt;1,V262&lt;=1000000000),'[26]Data Base PAKAI (INPUT)'!$E$25,IF(AND(V262&gt;1000000000,V262&lt;=5000000000),'[26]Data Base PAKAI (INPUT)'!$Y$25,IF(AND(V262&gt;5000000000,V262&lt;=10000000000),'[26]Data Base PAKAI (INPUT)'!$AG$25)))</f>
        <v>3</v>
      </c>
      <c r="AV262" s="250">
        <f>IF(AND(V262&gt;1,V262&lt;=100000000),'[26]Data Base PAKAI (INPUT)'!$F$25,IF(AND(V262&gt;100000000,V262&lt;=200000000),'[26]Data Base PAKAI (INPUT)'!$J$25,IF(AND(V262&gt;200000000,V262&lt;=250000000),'[26]Data Base PAKAI (INPUT)'!$N$25,IF(AND(V262&gt;250000000,V262&lt;=500000000),'[26]Data Base PAKAI (INPUT)'!$R$25,IF(AND(V262&gt;500000000,V262&lt;=1000000000),'[26]Data Base PAKAI (INPUT)'!$V$25,IF(AND(V262&gt;1000000000,V262&lt;=2500000000),'[26]Data Base PAKAI (INPUT)'!$Z$25,IF(AND(V262&gt;2500000000,V262&lt;=5000000000),'[26]Data Base PAKAI (INPUT)'!$AD$25,IF(AND(V262&gt;5000000000,V262&lt;=10000000000),'[26]Data Base PAKAI (INPUT)'!AH1209))))))))</f>
        <v>3</v>
      </c>
      <c r="AW262" s="250">
        <f t="shared" si="125"/>
        <v>1350000</v>
      </c>
      <c r="AX262" s="250">
        <f t="shared" si="126"/>
        <v>4000000</v>
      </c>
      <c r="AY262" s="99">
        <f t="shared" si="127"/>
        <v>4000000</v>
      </c>
      <c r="AZ262" s="250"/>
      <c r="BA262" s="245">
        <f t="shared" si="128"/>
        <v>89700000</v>
      </c>
      <c r="BB262" s="235"/>
      <c r="BC262" s="242"/>
      <c r="BD262" s="242"/>
      <c r="BE262" s="242"/>
      <c r="BG262" s="428">
        <f t="shared" si="121"/>
        <v>0</v>
      </c>
      <c r="BH262" s="424"/>
    </row>
    <row r="263" spans="1:60" ht="45.75" thickBot="1" x14ac:dyDescent="0.3">
      <c r="A263" s="90"/>
      <c r="B263" s="90"/>
      <c r="C263" s="90"/>
      <c r="D263" s="90"/>
      <c r="E263" s="90"/>
      <c r="F263" s="90"/>
      <c r="G263" s="90"/>
      <c r="H263" s="307"/>
      <c r="I263" s="91"/>
      <c r="J263" s="92"/>
      <c r="K263" s="92" t="s">
        <v>512</v>
      </c>
      <c r="L263" s="92" t="s">
        <v>670</v>
      </c>
      <c r="M263" s="92" t="e">
        <f>INDEX('[26]PENINGKATAN SALURAN DRAINASE'!$D$4:$D$90,MATCH('KEGIATAN DBMSDA 2022 (2)'!L263,'[26]PENINGKATAN SALURAN DRAINASE'!$D$4:$D$90,0))</f>
        <v>#N/A</v>
      </c>
      <c r="N263" s="92" t="s">
        <v>671</v>
      </c>
      <c r="O263" s="92"/>
      <c r="P263" s="93" t="s">
        <v>822</v>
      </c>
      <c r="Q263" s="93"/>
      <c r="R263" s="100" t="s">
        <v>239</v>
      </c>
      <c r="S263" s="94" t="e">
        <f>#REF!&amp;" "&amp;#REF!</f>
        <v>#REF!</v>
      </c>
      <c r="T263" s="95" t="s">
        <v>66</v>
      </c>
      <c r="U263" s="87"/>
      <c r="V263" s="57">
        <f t="shared" si="122"/>
        <v>100000000</v>
      </c>
      <c r="W263" s="96" t="str">
        <f t="shared" si="118"/>
        <v>PL</v>
      </c>
      <c r="X263" s="108" t="s">
        <v>1966</v>
      </c>
      <c r="Y263" s="489" t="s">
        <v>2030</v>
      </c>
      <c r="Z263" s="489" t="s">
        <v>2003</v>
      </c>
      <c r="AA263" s="93"/>
      <c r="AB263" s="93"/>
      <c r="AC263" s="93"/>
      <c r="AD263" s="93"/>
      <c r="AE263" s="93"/>
      <c r="AF263" s="93"/>
      <c r="AG263" s="96"/>
      <c r="AH263" s="96"/>
      <c r="AI263" s="96"/>
      <c r="AJ263" s="313">
        <f t="shared" si="119"/>
        <v>0</v>
      </c>
      <c r="AK263" s="301">
        <v>0</v>
      </c>
      <c r="AL263" s="87">
        <v>100000000</v>
      </c>
      <c r="AM263" s="96" t="str">
        <f t="shared" si="120"/>
        <v>PL</v>
      </c>
      <c r="AN263" s="249" t="s">
        <v>139</v>
      </c>
      <c r="AO263" s="249">
        <v>1</v>
      </c>
      <c r="AP263" s="249"/>
      <c r="AQ263" s="245">
        <f t="shared" si="123"/>
        <v>350000</v>
      </c>
      <c r="AR263" s="250">
        <f>IF(AND(V263&gt;1,V263&lt;=200000000),'[26]Data Base PAKAI (INPUT)'!$E$24,IF(AND(V263&gt;200000000),'[26]Data Base PAKAI (INPUT)'!$M$24))</f>
        <v>4</v>
      </c>
      <c r="AS263" s="250">
        <f>IF(AND(V263&gt;1,V263&lt;=200000000),'[26]Data Base PAKAI (INPUT)'!$F$24,IF(AND(V263&gt;200000000,V263&lt;=1000000000),'[26]Data Base PAKAI (INPUT)'!$V$24,IF(AND(V263&gt;1000000000),'[26]Data Base PAKAI (INPUT)'!$Z$24)))</f>
        <v>1</v>
      </c>
      <c r="AT263" s="250">
        <f t="shared" si="124"/>
        <v>600000</v>
      </c>
      <c r="AU263" s="250">
        <f>IF(AND(V263&gt;1,V263&lt;=1000000000),'[26]Data Base PAKAI (INPUT)'!$E$25,IF(AND(V263&gt;1000000000,V263&lt;=5000000000),'[26]Data Base PAKAI (INPUT)'!$Y$25,IF(AND(V263&gt;5000000000,V263&lt;=10000000000),'[26]Data Base PAKAI (INPUT)'!$AG$25)))</f>
        <v>3</v>
      </c>
      <c r="AV263" s="250">
        <f>IF(AND(V263&gt;1,V263&lt;=100000000),'[26]Data Base PAKAI (INPUT)'!$F$25,IF(AND(V263&gt;100000000,V263&lt;=200000000),'[26]Data Base PAKAI (INPUT)'!$J$25,IF(AND(V263&gt;200000000,V263&lt;=250000000),'[26]Data Base PAKAI (INPUT)'!$N$25,IF(AND(V263&gt;250000000,V263&lt;=500000000),'[26]Data Base PAKAI (INPUT)'!$R$25,IF(AND(V263&gt;500000000,V263&lt;=1000000000),'[26]Data Base PAKAI (INPUT)'!$V$25,IF(AND(V263&gt;1000000000,V263&lt;=2500000000),'[26]Data Base PAKAI (INPUT)'!$Z$25,IF(AND(V263&gt;2500000000,V263&lt;=5000000000),'[26]Data Base PAKAI (INPUT)'!$AD$25,IF(AND(V263&gt;5000000000,V263&lt;=10000000000),'[26]Data Base PAKAI (INPUT)'!AH1210))))))))</f>
        <v>3</v>
      </c>
      <c r="AW263" s="250">
        <f t="shared" si="125"/>
        <v>1350000</v>
      </c>
      <c r="AX263" s="250">
        <f t="shared" si="126"/>
        <v>4000000</v>
      </c>
      <c r="AY263" s="99">
        <f t="shared" si="127"/>
        <v>4000000</v>
      </c>
      <c r="AZ263" s="250"/>
      <c r="BA263" s="245">
        <f t="shared" si="128"/>
        <v>89700000</v>
      </c>
      <c r="BB263" s="235"/>
      <c r="BC263" s="242"/>
      <c r="BD263" s="242"/>
      <c r="BE263" s="242"/>
      <c r="BG263" s="428">
        <f t="shared" si="121"/>
        <v>0</v>
      </c>
      <c r="BH263" s="424"/>
    </row>
    <row r="264" spans="1:60" ht="45.75" thickBot="1" x14ac:dyDescent="0.3">
      <c r="A264" s="90"/>
      <c r="B264" s="90"/>
      <c r="C264" s="90"/>
      <c r="D264" s="90"/>
      <c r="E264" s="90"/>
      <c r="F264" s="90"/>
      <c r="G264" s="90"/>
      <c r="H264" s="307"/>
      <c r="I264" s="91"/>
      <c r="J264" s="92"/>
      <c r="K264" s="110" t="s">
        <v>512</v>
      </c>
      <c r="L264" s="92" t="s">
        <v>672</v>
      </c>
      <c r="M264" s="92" t="e">
        <f>INDEX('[26]PENINGKATAN SALURAN DRAINASE'!$D$4:$D$90,MATCH('KEGIATAN DBMSDA 2022 (2)'!L264,'[26]PENINGKATAN SALURAN DRAINASE'!$D$4:$D$90,0))</f>
        <v>#N/A</v>
      </c>
      <c r="N264" s="92" t="s">
        <v>673</v>
      </c>
      <c r="O264" s="92"/>
      <c r="P264" s="93" t="s">
        <v>822</v>
      </c>
      <c r="Q264" s="93"/>
      <c r="R264" s="100" t="s">
        <v>229</v>
      </c>
      <c r="S264" s="94" t="e">
        <f>#REF!&amp;" "&amp;#REF!</f>
        <v>#REF!</v>
      </c>
      <c r="T264" s="95" t="s">
        <v>66</v>
      </c>
      <c r="U264" s="87"/>
      <c r="V264" s="57">
        <f t="shared" si="122"/>
        <v>100000000</v>
      </c>
      <c r="W264" s="96" t="str">
        <f t="shared" si="118"/>
        <v>PL</v>
      </c>
      <c r="X264" s="108" t="s">
        <v>1966</v>
      </c>
      <c r="Y264" s="489" t="s">
        <v>2030</v>
      </c>
      <c r="Z264" s="489" t="s">
        <v>2003</v>
      </c>
      <c r="AA264" s="93"/>
      <c r="AB264" s="93"/>
      <c r="AC264" s="93"/>
      <c r="AD264" s="93"/>
      <c r="AE264" s="93"/>
      <c r="AF264" s="93"/>
      <c r="AG264" s="96"/>
      <c r="AH264" s="96"/>
      <c r="AI264" s="96"/>
      <c r="AJ264" s="313">
        <f t="shared" si="119"/>
        <v>0</v>
      </c>
      <c r="AK264" s="301">
        <v>0</v>
      </c>
      <c r="AL264" s="87">
        <v>100000000</v>
      </c>
      <c r="AM264" s="96" t="str">
        <f t="shared" si="120"/>
        <v>PL</v>
      </c>
      <c r="AN264" s="249" t="s">
        <v>139</v>
      </c>
      <c r="AO264" s="249">
        <v>1</v>
      </c>
      <c r="AP264" s="249"/>
      <c r="AQ264" s="245">
        <f t="shared" si="123"/>
        <v>350000</v>
      </c>
      <c r="AR264" s="250">
        <f>IF(AND(V264&gt;1,V264&lt;=200000000),'[26]Data Base PAKAI (INPUT)'!$E$24,IF(AND(V264&gt;200000000),'[26]Data Base PAKAI (INPUT)'!$M$24))</f>
        <v>4</v>
      </c>
      <c r="AS264" s="250">
        <f>IF(AND(V264&gt;1,V264&lt;=200000000),'[26]Data Base PAKAI (INPUT)'!$F$24,IF(AND(V264&gt;200000000,V264&lt;=1000000000),'[26]Data Base PAKAI (INPUT)'!$V$24,IF(AND(V264&gt;1000000000),'[26]Data Base PAKAI (INPUT)'!$Z$24)))</f>
        <v>1</v>
      </c>
      <c r="AT264" s="250">
        <f t="shared" si="124"/>
        <v>600000</v>
      </c>
      <c r="AU264" s="250">
        <f>IF(AND(V264&gt;1,V264&lt;=1000000000),'[26]Data Base PAKAI (INPUT)'!$E$25,IF(AND(V264&gt;1000000000,V264&lt;=5000000000),'[26]Data Base PAKAI (INPUT)'!$Y$25,IF(AND(V264&gt;5000000000,V264&lt;=10000000000),'[26]Data Base PAKAI (INPUT)'!$AG$25)))</f>
        <v>3</v>
      </c>
      <c r="AV264" s="250">
        <f>IF(AND(V264&gt;1,V264&lt;=100000000),'[26]Data Base PAKAI (INPUT)'!$F$25,IF(AND(V264&gt;100000000,V264&lt;=200000000),'[26]Data Base PAKAI (INPUT)'!$J$25,IF(AND(V264&gt;200000000,V264&lt;=250000000),'[26]Data Base PAKAI (INPUT)'!$N$25,IF(AND(V264&gt;250000000,V264&lt;=500000000),'[26]Data Base PAKAI (INPUT)'!$R$25,IF(AND(V264&gt;500000000,V264&lt;=1000000000),'[26]Data Base PAKAI (INPUT)'!$V$25,IF(AND(V264&gt;1000000000,V264&lt;=2500000000),'[26]Data Base PAKAI (INPUT)'!$Z$25,IF(AND(V264&gt;2500000000,V264&lt;=5000000000),'[26]Data Base PAKAI (INPUT)'!$AD$25,IF(AND(V264&gt;5000000000,V264&lt;=10000000000),'[26]Data Base PAKAI (INPUT)'!AH1211))))))))</f>
        <v>3</v>
      </c>
      <c r="AW264" s="250">
        <f t="shared" si="125"/>
        <v>1350000</v>
      </c>
      <c r="AX264" s="250">
        <f t="shared" si="126"/>
        <v>4000000</v>
      </c>
      <c r="AY264" s="99">
        <f t="shared" si="127"/>
        <v>4000000</v>
      </c>
      <c r="AZ264" s="250"/>
      <c r="BA264" s="245">
        <f t="shared" si="128"/>
        <v>89700000</v>
      </c>
      <c r="BB264" s="235"/>
      <c r="BC264" s="242"/>
      <c r="BD264" s="242"/>
      <c r="BE264" s="242"/>
      <c r="BG264" s="428">
        <f t="shared" si="121"/>
        <v>0</v>
      </c>
      <c r="BH264" s="424"/>
    </row>
    <row r="265" spans="1:60" ht="45.75" thickBot="1" x14ac:dyDescent="0.3">
      <c r="A265" s="90"/>
      <c r="B265" s="90"/>
      <c r="C265" s="90"/>
      <c r="D265" s="90"/>
      <c r="E265" s="90"/>
      <c r="F265" s="90"/>
      <c r="G265" s="90"/>
      <c r="H265" s="307"/>
      <c r="I265" s="91"/>
      <c r="J265" s="92"/>
      <c r="K265" s="92" t="s">
        <v>512</v>
      </c>
      <c r="L265" s="92" t="s">
        <v>674</v>
      </c>
      <c r="M265" s="92" t="e">
        <f>INDEX('[26]PENINGKATAN SALURAN DRAINASE'!$D$4:$D$90,MATCH('KEGIATAN DBMSDA 2022 (2)'!L265,'[26]PENINGKATAN SALURAN DRAINASE'!$D$4:$D$90,0))</f>
        <v>#N/A</v>
      </c>
      <c r="N265" s="92" t="s">
        <v>675</v>
      </c>
      <c r="O265" s="92"/>
      <c r="P265" s="93" t="s">
        <v>822</v>
      </c>
      <c r="Q265" s="93"/>
      <c r="R265" s="100" t="s">
        <v>239</v>
      </c>
      <c r="S265" s="94" t="e">
        <f>#REF!&amp;" "&amp;#REF!</f>
        <v>#REF!</v>
      </c>
      <c r="T265" s="95" t="s">
        <v>66</v>
      </c>
      <c r="U265" s="87"/>
      <c r="V265" s="57">
        <f t="shared" si="122"/>
        <v>100000000</v>
      </c>
      <c r="W265" s="96" t="str">
        <f t="shared" si="118"/>
        <v>PL</v>
      </c>
      <c r="X265" s="108" t="s">
        <v>1966</v>
      </c>
      <c r="Y265" s="489" t="s">
        <v>2030</v>
      </c>
      <c r="Z265" s="489" t="s">
        <v>2003</v>
      </c>
      <c r="AA265" s="93"/>
      <c r="AB265" s="93"/>
      <c r="AC265" s="93"/>
      <c r="AD265" s="93"/>
      <c r="AE265" s="93"/>
      <c r="AF265" s="93"/>
      <c r="AG265" s="96"/>
      <c r="AH265" s="96"/>
      <c r="AI265" s="96"/>
      <c r="AJ265" s="313">
        <f t="shared" si="119"/>
        <v>0</v>
      </c>
      <c r="AK265" s="301">
        <v>0</v>
      </c>
      <c r="AL265" s="87">
        <v>100000000</v>
      </c>
      <c r="AM265" s="96" t="str">
        <f t="shared" si="120"/>
        <v>PL</v>
      </c>
      <c r="AN265" s="249" t="s">
        <v>139</v>
      </c>
      <c r="AO265" s="249">
        <v>1</v>
      </c>
      <c r="AP265" s="249"/>
      <c r="AQ265" s="245">
        <f t="shared" si="123"/>
        <v>350000</v>
      </c>
      <c r="AR265" s="250">
        <f>IF(AND(V265&gt;1,V265&lt;=200000000),'[26]Data Base PAKAI (INPUT)'!$E$24,IF(AND(V265&gt;200000000),'[26]Data Base PAKAI (INPUT)'!$M$24))</f>
        <v>4</v>
      </c>
      <c r="AS265" s="250">
        <f>IF(AND(V265&gt;1,V265&lt;=200000000),'[26]Data Base PAKAI (INPUT)'!$F$24,IF(AND(V265&gt;200000000,V265&lt;=1000000000),'[26]Data Base PAKAI (INPUT)'!$V$24,IF(AND(V265&gt;1000000000),'[26]Data Base PAKAI (INPUT)'!$Z$24)))</f>
        <v>1</v>
      </c>
      <c r="AT265" s="250">
        <f t="shared" si="124"/>
        <v>600000</v>
      </c>
      <c r="AU265" s="250">
        <f>IF(AND(V265&gt;1,V265&lt;=1000000000),'[26]Data Base PAKAI (INPUT)'!$E$25,IF(AND(V265&gt;1000000000,V265&lt;=5000000000),'[26]Data Base PAKAI (INPUT)'!$Y$25,IF(AND(V265&gt;5000000000,V265&lt;=10000000000),'[26]Data Base PAKAI (INPUT)'!$AG$25)))</f>
        <v>3</v>
      </c>
      <c r="AV265" s="250">
        <f>IF(AND(V265&gt;1,V265&lt;=100000000),'[26]Data Base PAKAI (INPUT)'!$F$25,IF(AND(V265&gt;100000000,V265&lt;=200000000),'[26]Data Base PAKAI (INPUT)'!$J$25,IF(AND(V265&gt;200000000,V265&lt;=250000000),'[26]Data Base PAKAI (INPUT)'!$N$25,IF(AND(V265&gt;250000000,V265&lt;=500000000),'[26]Data Base PAKAI (INPUT)'!$R$25,IF(AND(V265&gt;500000000,V265&lt;=1000000000),'[26]Data Base PAKAI (INPUT)'!$V$25,IF(AND(V265&gt;1000000000,V265&lt;=2500000000),'[26]Data Base PAKAI (INPUT)'!$Z$25,IF(AND(V265&gt;2500000000,V265&lt;=5000000000),'[26]Data Base PAKAI (INPUT)'!$AD$25,IF(AND(V265&gt;5000000000,V265&lt;=10000000000),'[26]Data Base PAKAI (INPUT)'!AH1212))))))))</f>
        <v>3</v>
      </c>
      <c r="AW265" s="250">
        <f t="shared" si="125"/>
        <v>1350000</v>
      </c>
      <c r="AX265" s="250">
        <f t="shared" si="126"/>
        <v>4000000</v>
      </c>
      <c r="AY265" s="99">
        <f t="shared" si="127"/>
        <v>4000000</v>
      </c>
      <c r="AZ265" s="250"/>
      <c r="BA265" s="245">
        <f t="shared" si="128"/>
        <v>89700000</v>
      </c>
      <c r="BB265" s="235"/>
      <c r="BC265" s="242"/>
      <c r="BD265" s="242"/>
      <c r="BE265" s="242"/>
      <c r="BG265" s="428">
        <f t="shared" si="121"/>
        <v>0</v>
      </c>
      <c r="BH265" s="424"/>
    </row>
    <row r="266" spans="1:60" ht="45.75" thickBot="1" x14ac:dyDescent="0.3">
      <c r="A266" s="90"/>
      <c r="B266" s="90"/>
      <c r="C266" s="90"/>
      <c r="D266" s="90"/>
      <c r="E266" s="90"/>
      <c r="F266" s="90"/>
      <c r="G266" s="90"/>
      <c r="H266" s="307"/>
      <c r="I266" s="91"/>
      <c r="J266" s="92"/>
      <c r="K266" s="92" t="s">
        <v>512</v>
      </c>
      <c r="L266" s="92" t="s">
        <v>676</v>
      </c>
      <c r="M266" s="92" t="e">
        <f>INDEX('[26]PENINGKATAN SALURAN DRAINASE'!$D$4:$D$90,MATCH('KEGIATAN DBMSDA 2022 (2)'!L266,'[26]PENINGKATAN SALURAN DRAINASE'!$D$4:$D$90,0))</f>
        <v>#N/A</v>
      </c>
      <c r="N266" s="92" t="s">
        <v>677</v>
      </c>
      <c r="O266" s="92"/>
      <c r="P266" s="93" t="s">
        <v>822</v>
      </c>
      <c r="Q266" s="93"/>
      <c r="R266" s="100" t="s">
        <v>229</v>
      </c>
      <c r="S266" s="94" t="e">
        <f>#REF!&amp;" "&amp;#REF!</f>
        <v>#REF!</v>
      </c>
      <c r="T266" s="95" t="s">
        <v>66</v>
      </c>
      <c r="U266" s="87"/>
      <c r="V266" s="57">
        <f t="shared" si="122"/>
        <v>100000000</v>
      </c>
      <c r="W266" s="96" t="str">
        <f t="shared" si="118"/>
        <v>PL</v>
      </c>
      <c r="X266" s="108" t="s">
        <v>1966</v>
      </c>
      <c r="Y266" s="489" t="s">
        <v>2030</v>
      </c>
      <c r="Z266" s="489" t="s">
        <v>2003</v>
      </c>
      <c r="AA266" s="93"/>
      <c r="AB266" s="93"/>
      <c r="AC266" s="93"/>
      <c r="AD266" s="93"/>
      <c r="AE266" s="93"/>
      <c r="AF266" s="93"/>
      <c r="AG266" s="96"/>
      <c r="AH266" s="96"/>
      <c r="AI266" s="96"/>
      <c r="AJ266" s="313">
        <f t="shared" si="119"/>
        <v>0</v>
      </c>
      <c r="AK266" s="301">
        <v>0</v>
      </c>
      <c r="AL266" s="87">
        <v>100000000</v>
      </c>
      <c r="AM266" s="96" t="str">
        <f t="shared" si="120"/>
        <v>PL</v>
      </c>
      <c r="AN266" s="249" t="s">
        <v>139</v>
      </c>
      <c r="AO266" s="249">
        <v>1</v>
      </c>
      <c r="AP266" s="249"/>
      <c r="AQ266" s="245">
        <f t="shared" si="123"/>
        <v>350000</v>
      </c>
      <c r="AR266" s="250">
        <f>IF(AND(V266&gt;1,V266&lt;=200000000),'[26]Data Base PAKAI (INPUT)'!$E$24,IF(AND(V266&gt;200000000),'[26]Data Base PAKAI (INPUT)'!$M$24))</f>
        <v>4</v>
      </c>
      <c r="AS266" s="250">
        <f>IF(AND(V266&gt;1,V266&lt;=200000000),'[26]Data Base PAKAI (INPUT)'!$F$24,IF(AND(V266&gt;200000000,V266&lt;=1000000000),'[26]Data Base PAKAI (INPUT)'!$V$24,IF(AND(V266&gt;1000000000),'[26]Data Base PAKAI (INPUT)'!$Z$24)))</f>
        <v>1</v>
      </c>
      <c r="AT266" s="250">
        <f t="shared" si="124"/>
        <v>600000</v>
      </c>
      <c r="AU266" s="250">
        <f>IF(AND(V266&gt;1,V266&lt;=1000000000),'[26]Data Base PAKAI (INPUT)'!$E$25,IF(AND(V266&gt;1000000000,V266&lt;=5000000000),'[26]Data Base PAKAI (INPUT)'!$Y$25,IF(AND(V266&gt;5000000000,V266&lt;=10000000000),'[26]Data Base PAKAI (INPUT)'!$AG$25)))</f>
        <v>3</v>
      </c>
      <c r="AV266" s="250">
        <f>IF(AND(V266&gt;1,V266&lt;=100000000),'[26]Data Base PAKAI (INPUT)'!$F$25,IF(AND(V266&gt;100000000,V266&lt;=200000000),'[26]Data Base PAKAI (INPUT)'!$J$25,IF(AND(V266&gt;200000000,V266&lt;=250000000),'[26]Data Base PAKAI (INPUT)'!$N$25,IF(AND(V266&gt;250000000,V266&lt;=500000000),'[26]Data Base PAKAI (INPUT)'!$R$25,IF(AND(V266&gt;500000000,V266&lt;=1000000000),'[26]Data Base PAKAI (INPUT)'!$V$25,IF(AND(V266&gt;1000000000,V266&lt;=2500000000),'[26]Data Base PAKAI (INPUT)'!$Z$25,IF(AND(V266&gt;2500000000,V266&lt;=5000000000),'[26]Data Base PAKAI (INPUT)'!$AD$25,IF(AND(V266&gt;5000000000,V266&lt;=10000000000),'[26]Data Base PAKAI (INPUT)'!AH1213))))))))</f>
        <v>3</v>
      </c>
      <c r="AW266" s="250">
        <f t="shared" si="125"/>
        <v>1350000</v>
      </c>
      <c r="AX266" s="250">
        <f t="shared" si="126"/>
        <v>4000000</v>
      </c>
      <c r="AY266" s="99">
        <f t="shared" si="127"/>
        <v>4000000</v>
      </c>
      <c r="AZ266" s="250"/>
      <c r="BA266" s="245">
        <f t="shared" si="128"/>
        <v>89700000</v>
      </c>
      <c r="BB266" s="235"/>
      <c r="BC266" s="242"/>
      <c r="BD266" s="242"/>
      <c r="BE266" s="242"/>
      <c r="BG266" s="428">
        <f t="shared" si="121"/>
        <v>0</v>
      </c>
      <c r="BH266" s="424"/>
    </row>
    <row r="267" spans="1:60" ht="45.75" thickBot="1" x14ac:dyDescent="0.3">
      <c r="A267" s="90"/>
      <c r="B267" s="90"/>
      <c r="C267" s="90"/>
      <c r="D267" s="90"/>
      <c r="E267" s="90"/>
      <c r="F267" s="90"/>
      <c r="G267" s="90"/>
      <c r="H267" s="307"/>
      <c r="I267" s="91"/>
      <c r="J267" s="92"/>
      <c r="K267" s="110" t="s">
        <v>512</v>
      </c>
      <c r="L267" s="92" t="s">
        <v>678</v>
      </c>
      <c r="M267" s="92" t="e">
        <f>INDEX('[26]PENINGKATAN SALURAN DRAINASE'!$D$4:$D$90,MATCH('KEGIATAN DBMSDA 2022 (2)'!L267,'[26]PENINGKATAN SALURAN DRAINASE'!$D$4:$D$90,0))</f>
        <v>#N/A</v>
      </c>
      <c r="N267" s="92" t="s">
        <v>679</v>
      </c>
      <c r="O267" s="92"/>
      <c r="P267" s="93" t="s">
        <v>822</v>
      </c>
      <c r="Q267" s="93"/>
      <c r="R267" s="100" t="s">
        <v>229</v>
      </c>
      <c r="S267" s="94" t="e">
        <f>#REF!&amp;" "&amp;#REF!</f>
        <v>#REF!</v>
      </c>
      <c r="T267" s="95" t="s">
        <v>66</v>
      </c>
      <c r="U267" s="87"/>
      <c r="V267" s="57">
        <f t="shared" si="122"/>
        <v>100000000</v>
      </c>
      <c r="W267" s="96" t="str">
        <f t="shared" si="118"/>
        <v>PL</v>
      </c>
      <c r="X267" s="108" t="s">
        <v>1966</v>
      </c>
      <c r="Y267" s="489" t="s">
        <v>2030</v>
      </c>
      <c r="Z267" s="489" t="s">
        <v>2003</v>
      </c>
      <c r="AA267" s="93"/>
      <c r="AB267" s="93"/>
      <c r="AC267" s="93"/>
      <c r="AD267" s="93"/>
      <c r="AE267" s="93"/>
      <c r="AF267" s="93"/>
      <c r="AG267" s="96"/>
      <c r="AH267" s="96"/>
      <c r="AI267" s="96"/>
      <c r="AJ267" s="313">
        <f t="shared" si="119"/>
        <v>0</v>
      </c>
      <c r="AK267" s="301">
        <v>0</v>
      </c>
      <c r="AL267" s="87">
        <v>100000000</v>
      </c>
      <c r="AM267" s="96" t="str">
        <f t="shared" si="120"/>
        <v>PL</v>
      </c>
      <c r="AN267" s="249" t="s">
        <v>139</v>
      </c>
      <c r="AO267" s="249">
        <v>1</v>
      </c>
      <c r="AP267" s="249"/>
      <c r="AQ267" s="245">
        <f t="shared" si="123"/>
        <v>350000</v>
      </c>
      <c r="AR267" s="250">
        <f>IF(AND(V267&gt;1,V267&lt;=200000000),'[26]Data Base PAKAI (INPUT)'!$E$24,IF(AND(V267&gt;200000000),'[26]Data Base PAKAI (INPUT)'!$M$24))</f>
        <v>4</v>
      </c>
      <c r="AS267" s="250">
        <f>IF(AND(V267&gt;1,V267&lt;=200000000),'[26]Data Base PAKAI (INPUT)'!$F$24,IF(AND(V267&gt;200000000,V267&lt;=1000000000),'[26]Data Base PAKAI (INPUT)'!$V$24,IF(AND(V267&gt;1000000000),'[26]Data Base PAKAI (INPUT)'!$Z$24)))</f>
        <v>1</v>
      </c>
      <c r="AT267" s="250">
        <f t="shared" si="124"/>
        <v>600000</v>
      </c>
      <c r="AU267" s="250">
        <f>IF(AND(V267&gt;1,V267&lt;=1000000000),'[26]Data Base PAKAI (INPUT)'!$E$25,IF(AND(V267&gt;1000000000,V267&lt;=5000000000),'[26]Data Base PAKAI (INPUT)'!$Y$25,IF(AND(V267&gt;5000000000,V267&lt;=10000000000),'[26]Data Base PAKAI (INPUT)'!$AG$25)))</f>
        <v>3</v>
      </c>
      <c r="AV267" s="250">
        <f>IF(AND(V267&gt;1,V267&lt;=100000000),'[26]Data Base PAKAI (INPUT)'!$F$25,IF(AND(V267&gt;100000000,V267&lt;=200000000),'[26]Data Base PAKAI (INPUT)'!$J$25,IF(AND(V267&gt;200000000,V267&lt;=250000000),'[26]Data Base PAKAI (INPUT)'!$N$25,IF(AND(V267&gt;250000000,V267&lt;=500000000),'[26]Data Base PAKAI (INPUT)'!$R$25,IF(AND(V267&gt;500000000,V267&lt;=1000000000),'[26]Data Base PAKAI (INPUT)'!$V$25,IF(AND(V267&gt;1000000000,V267&lt;=2500000000),'[26]Data Base PAKAI (INPUT)'!$Z$25,IF(AND(V267&gt;2500000000,V267&lt;=5000000000),'[26]Data Base PAKAI (INPUT)'!$AD$25,IF(AND(V267&gt;5000000000,V267&lt;=10000000000),'[26]Data Base PAKAI (INPUT)'!AH1214))))))))</f>
        <v>3</v>
      </c>
      <c r="AW267" s="250">
        <f t="shared" si="125"/>
        <v>1350000</v>
      </c>
      <c r="AX267" s="250">
        <f t="shared" si="126"/>
        <v>4000000</v>
      </c>
      <c r="AY267" s="99">
        <f t="shared" si="127"/>
        <v>4000000</v>
      </c>
      <c r="AZ267" s="250"/>
      <c r="BA267" s="245">
        <f t="shared" si="128"/>
        <v>89700000</v>
      </c>
      <c r="BB267" s="235"/>
      <c r="BC267" s="242"/>
      <c r="BD267" s="242"/>
      <c r="BE267" s="242"/>
      <c r="BG267" s="428">
        <f t="shared" si="121"/>
        <v>0</v>
      </c>
      <c r="BH267" s="424"/>
    </row>
    <row r="268" spans="1:60" ht="57.75" thickBot="1" x14ac:dyDescent="0.3">
      <c r="A268" s="90"/>
      <c r="B268" s="90"/>
      <c r="C268" s="90"/>
      <c r="D268" s="90"/>
      <c r="E268" s="90"/>
      <c r="F268" s="90"/>
      <c r="G268" s="90"/>
      <c r="H268" s="307"/>
      <c r="I268" s="91"/>
      <c r="J268" s="92"/>
      <c r="K268" s="110" t="s">
        <v>512</v>
      </c>
      <c r="L268" s="92" t="s">
        <v>680</v>
      </c>
      <c r="M268" s="92" t="e">
        <f>INDEX('[26]PENINGKATAN SALURAN DRAINASE'!$D$4:$D$90,MATCH('KEGIATAN DBMSDA 2022 (2)'!L268,'[26]PENINGKATAN SALURAN DRAINASE'!$D$4:$D$90,0))</f>
        <v>#N/A</v>
      </c>
      <c r="N268" s="92" t="s">
        <v>681</v>
      </c>
      <c r="O268" s="92"/>
      <c r="P268" s="93" t="s">
        <v>822</v>
      </c>
      <c r="Q268" s="93"/>
      <c r="R268" s="100" t="s">
        <v>239</v>
      </c>
      <c r="S268" s="94" t="e">
        <f>#REF!&amp;" "&amp;#REF!</f>
        <v>#REF!</v>
      </c>
      <c r="T268" s="95" t="s">
        <v>66</v>
      </c>
      <c r="U268" s="87"/>
      <c r="V268" s="57">
        <f t="shared" si="122"/>
        <v>100000000</v>
      </c>
      <c r="W268" s="96" t="str">
        <f t="shared" si="118"/>
        <v>PL</v>
      </c>
      <c r="X268" s="108" t="s">
        <v>1966</v>
      </c>
      <c r="Y268" s="489" t="s">
        <v>2030</v>
      </c>
      <c r="Z268" s="489" t="s">
        <v>2003</v>
      </c>
      <c r="AA268" s="93"/>
      <c r="AB268" s="93"/>
      <c r="AC268" s="93"/>
      <c r="AD268" s="93"/>
      <c r="AE268" s="93"/>
      <c r="AF268" s="93"/>
      <c r="AG268" s="96"/>
      <c r="AH268" s="96"/>
      <c r="AI268" s="96"/>
      <c r="AJ268" s="313">
        <f t="shared" si="119"/>
        <v>0</v>
      </c>
      <c r="AK268" s="301">
        <v>0</v>
      </c>
      <c r="AL268" s="87">
        <v>100000000</v>
      </c>
      <c r="AM268" s="96" t="str">
        <f t="shared" si="120"/>
        <v>PL</v>
      </c>
      <c r="AN268" s="249" t="s">
        <v>139</v>
      </c>
      <c r="AO268" s="249">
        <v>1</v>
      </c>
      <c r="AP268" s="249"/>
      <c r="AQ268" s="245">
        <f t="shared" si="123"/>
        <v>350000</v>
      </c>
      <c r="AR268" s="250">
        <f>IF(AND(V268&gt;1,V268&lt;=200000000),'[26]Data Base PAKAI (INPUT)'!$E$24,IF(AND(V268&gt;200000000),'[26]Data Base PAKAI (INPUT)'!$M$24))</f>
        <v>4</v>
      </c>
      <c r="AS268" s="250">
        <f>IF(AND(V268&gt;1,V268&lt;=200000000),'[26]Data Base PAKAI (INPUT)'!$F$24,IF(AND(V268&gt;200000000,V268&lt;=1000000000),'[26]Data Base PAKAI (INPUT)'!$V$24,IF(AND(V268&gt;1000000000),'[26]Data Base PAKAI (INPUT)'!$Z$24)))</f>
        <v>1</v>
      </c>
      <c r="AT268" s="250">
        <f t="shared" si="124"/>
        <v>600000</v>
      </c>
      <c r="AU268" s="250">
        <f>IF(AND(V268&gt;1,V268&lt;=1000000000),'[26]Data Base PAKAI (INPUT)'!$E$25,IF(AND(V268&gt;1000000000,V268&lt;=5000000000),'[26]Data Base PAKAI (INPUT)'!$Y$25,IF(AND(V268&gt;5000000000,V268&lt;=10000000000),'[26]Data Base PAKAI (INPUT)'!$AG$25)))</f>
        <v>3</v>
      </c>
      <c r="AV268" s="250">
        <f>IF(AND(V268&gt;1,V268&lt;=100000000),'[26]Data Base PAKAI (INPUT)'!$F$25,IF(AND(V268&gt;100000000,V268&lt;=200000000),'[26]Data Base PAKAI (INPUT)'!$J$25,IF(AND(V268&gt;200000000,V268&lt;=250000000),'[26]Data Base PAKAI (INPUT)'!$N$25,IF(AND(V268&gt;250000000,V268&lt;=500000000),'[26]Data Base PAKAI (INPUT)'!$R$25,IF(AND(V268&gt;500000000,V268&lt;=1000000000),'[26]Data Base PAKAI (INPUT)'!$V$25,IF(AND(V268&gt;1000000000,V268&lt;=2500000000),'[26]Data Base PAKAI (INPUT)'!$Z$25,IF(AND(V268&gt;2500000000,V268&lt;=5000000000),'[26]Data Base PAKAI (INPUT)'!$AD$25,IF(AND(V268&gt;5000000000,V268&lt;=10000000000),'[26]Data Base PAKAI (INPUT)'!AH1215))))))))</f>
        <v>3</v>
      </c>
      <c r="AW268" s="250">
        <f t="shared" si="125"/>
        <v>1350000</v>
      </c>
      <c r="AX268" s="250">
        <f t="shared" si="126"/>
        <v>4000000</v>
      </c>
      <c r="AY268" s="99">
        <f t="shared" si="127"/>
        <v>4000000</v>
      </c>
      <c r="AZ268" s="250"/>
      <c r="BA268" s="245">
        <f t="shared" si="128"/>
        <v>89700000</v>
      </c>
      <c r="BB268" s="235"/>
      <c r="BC268" s="242"/>
      <c r="BD268" s="242"/>
      <c r="BE268" s="242"/>
      <c r="BG268" s="428">
        <f t="shared" si="121"/>
        <v>0</v>
      </c>
      <c r="BH268" s="424"/>
    </row>
    <row r="269" spans="1:60" ht="45.75" thickBot="1" x14ac:dyDescent="0.3">
      <c r="A269" s="90"/>
      <c r="B269" s="90"/>
      <c r="C269" s="90"/>
      <c r="D269" s="90"/>
      <c r="E269" s="90"/>
      <c r="F269" s="90"/>
      <c r="G269" s="90"/>
      <c r="H269" s="307"/>
      <c r="I269" s="91"/>
      <c r="J269" s="92"/>
      <c r="K269" s="110" t="s">
        <v>512</v>
      </c>
      <c r="L269" s="92" t="s">
        <v>682</v>
      </c>
      <c r="M269" s="92" t="e">
        <f>INDEX('[26]PENINGKATAN SALURAN DRAINASE'!$D$4:$D$90,MATCH('KEGIATAN DBMSDA 2022 (2)'!L269,'[26]PENINGKATAN SALURAN DRAINASE'!$D$4:$D$90,0))</f>
        <v>#N/A</v>
      </c>
      <c r="N269" s="92" t="s">
        <v>683</v>
      </c>
      <c r="O269" s="92"/>
      <c r="P269" s="93" t="s">
        <v>822</v>
      </c>
      <c r="Q269" s="93"/>
      <c r="R269" s="100" t="s">
        <v>239</v>
      </c>
      <c r="S269" s="94" t="e">
        <f>#REF!&amp;" "&amp;#REF!</f>
        <v>#REF!</v>
      </c>
      <c r="T269" s="95" t="s">
        <v>66</v>
      </c>
      <c r="U269" s="87"/>
      <c r="V269" s="57">
        <f t="shared" si="122"/>
        <v>100000000</v>
      </c>
      <c r="W269" s="96" t="str">
        <f t="shared" si="118"/>
        <v>PL</v>
      </c>
      <c r="X269" s="108" t="s">
        <v>1966</v>
      </c>
      <c r="Y269" s="489" t="s">
        <v>2030</v>
      </c>
      <c r="Z269" s="489" t="s">
        <v>2003</v>
      </c>
      <c r="AA269" s="93"/>
      <c r="AB269" s="93"/>
      <c r="AC269" s="93"/>
      <c r="AD269" s="93"/>
      <c r="AE269" s="93"/>
      <c r="AF269" s="93"/>
      <c r="AG269" s="96"/>
      <c r="AH269" s="96"/>
      <c r="AI269" s="96"/>
      <c r="AJ269" s="313">
        <f t="shared" si="119"/>
        <v>0</v>
      </c>
      <c r="AK269" s="301">
        <v>0</v>
      </c>
      <c r="AL269" s="87">
        <v>100000000</v>
      </c>
      <c r="AM269" s="96" t="str">
        <f t="shared" si="120"/>
        <v>PL</v>
      </c>
      <c r="AN269" s="249" t="s">
        <v>139</v>
      </c>
      <c r="AO269" s="249">
        <v>1</v>
      </c>
      <c r="AP269" s="249"/>
      <c r="AQ269" s="245">
        <f t="shared" si="123"/>
        <v>350000</v>
      </c>
      <c r="AR269" s="250">
        <f>IF(AND(V269&gt;1,V269&lt;=200000000),'[26]Data Base PAKAI (INPUT)'!$E$24,IF(AND(V269&gt;200000000),'[26]Data Base PAKAI (INPUT)'!$M$24))</f>
        <v>4</v>
      </c>
      <c r="AS269" s="250">
        <f>IF(AND(V269&gt;1,V269&lt;=200000000),'[26]Data Base PAKAI (INPUT)'!$F$24,IF(AND(V269&gt;200000000,V269&lt;=1000000000),'[26]Data Base PAKAI (INPUT)'!$V$24,IF(AND(V269&gt;1000000000),'[26]Data Base PAKAI (INPUT)'!$Z$24)))</f>
        <v>1</v>
      </c>
      <c r="AT269" s="250">
        <f t="shared" si="124"/>
        <v>600000</v>
      </c>
      <c r="AU269" s="250">
        <f>IF(AND(V269&gt;1,V269&lt;=1000000000),'[26]Data Base PAKAI (INPUT)'!$E$25,IF(AND(V269&gt;1000000000,V269&lt;=5000000000),'[26]Data Base PAKAI (INPUT)'!$Y$25,IF(AND(V269&gt;5000000000,V269&lt;=10000000000),'[26]Data Base PAKAI (INPUT)'!$AG$25)))</f>
        <v>3</v>
      </c>
      <c r="AV269" s="250">
        <f>IF(AND(V269&gt;1,V269&lt;=100000000),'[26]Data Base PAKAI (INPUT)'!$F$25,IF(AND(V269&gt;100000000,V269&lt;=200000000),'[26]Data Base PAKAI (INPUT)'!$J$25,IF(AND(V269&gt;200000000,V269&lt;=250000000),'[26]Data Base PAKAI (INPUT)'!$N$25,IF(AND(V269&gt;250000000,V269&lt;=500000000),'[26]Data Base PAKAI (INPUT)'!$R$25,IF(AND(V269&gt;500000000,V269&lt;=1000000000),'[26]Data Base PAKAI (INPUT)'!$V$25,IF(AND(V269&gt;1000000000,V269&lt;=2500000000),'[26]Data Base PAKAI (INPUT)'!$Z$25,IF(AND(V269&gt;2500000000,V269&lt;=5000000000),'[26]Data Base PAKAI (INPUT)'!$AD$25,IF(AND(V269&gt;5000000000,V269&lt;=10000000000),'[26]Data Base PAKAI (INPUT)'!AH1216))))))))</f>
        <v>3</v>
      </c>
      <c r="AW269" s="250">
        <f t="shared" si="125"/>
        <v>1350000</v>
      </c>
      <c r="AX269" s="250">
        <f t="shared" si="126"/>
        <v>4000000</v>
      </c>
      <c r="AY269" s="99">
        <f t="shared" si="127"/>
        <v>4000000</v>
      </c>
      <c r="AZ269" s="250"/>
      <c r="BA269" s="245">
        <f t="shared" si="128"/>
        <v>89700000</v>
      </c>
      <c r="BB269" s="235"/>
      <c r="BC269" s="242"/>
      <c r="BD269" s="242"/>
      <c r="BE269" s="242"/>
      <c r="BG269" s="428">
        <f t="shared" si="121"/>
        <v>0</v>
      </c>
      <c r="BH269" s="424"/>
    </row>
    <row r="270" spans="1:60" ht="45.75" thickBot="1" x14ac:dyDescent="0.3">
      <c r="A270" s="90"/>
      <c r="B270" s="90"/>
      <c r="C270" s="90"/>
      <c r="D270" s="90"/>
      <c r="E270" s="90"/>
      <c r="F270" s="90"/>
      <c r="G270" s="90"/>
      <c r="H270" s="307"/>
      <c r="I270" s="91"/>
      <c r="J270" s="92"/>
      <c r="K270" s="110" t="s">
        <v>512</v>
      </c>
      <c r="L270" s="92" t="s">
        <v>684</v>
      </c>
      <c r="M270" s="92" t="e">
        <f>INDEX('[26]PENINGKATAN SALURAN DRAINASE'!$D$4:$D$90,MATCH('KEGIATAN DBMSDA 2022 (2)'!L270,'[26]PENINGKATAN SALURAN DRAINASE'!$D$4:$D$90,0))</f>
        <v>#N/A</v>
      </c>
      <c r="N270" s="92" t="s">
        <v>685</v>
      </c>
      <c r="O270" s="92"/>
      <c r="P270" s="93" t="s">
        <v>822</v>
      </c>
      <c r="Q270" s="93"/>
      <c r="R270" s="100" t="s">
        <v>664</v>
      </c>
      <c r="S270" s="94" t="e">
        <f>#REF!&amp;" "&amp;#REF!</f>
        <v>#REF!</v>
      </c>
      <c r="T270" s="95" t="s">
        <v>66</v>
      </c>
      <c r="U270" s="87"/>
      <c r="V270" s="57">
        <f t="shared" si="122"/>
        <v>100000000</v>
      </c>
      <c r="W270" s="96" t="str">
        <f t="shared" si="118"/>
        <v>PL</v>
      </c>
      <c r="X270" s="108" t="s">
        <v>1966</v>
      </c>
      <c r="Y270" s="489" t="s">
        <v>2030</v>
      </c>
      <c r="Z270" s="489" t="s">
        <v>2003</v>
      </c>
      <c r="AA270" s="93"/>
      <c r="AB270" s="93"/>
      <c r="AC270" s="93"/>
      <c r="AD270" s="93"/>
      <c r="AE270" s="93"/>
      <c r="AF270" s="93"/>
      <c r="AG270" s="96"/>
      <c r="AH270" s="96"/>
      <c r="AI270" s="96"/>
      <c r="AJ270" s="313">
        <f t="shared" si="119"/>
        <v>0</v>
      </c>
      <c r="AK270" s="301">
        <v>0</v>
      </c>
      <c r="AL270" s="87">
        <v>100000000</v>
      </c>
      <c r="AM270" s="96" t="str">
        <f t="shared" si="120"/>
        <v>PL</v>
      </c>
      <c r="AN270" s="249" t="s">
        <v>139</v>
      </c>
      <c r="AO270" s="249">
        <v>1</v>
      </c>
      <c r="AP270" s="249"/>
      <c r="AQ270" s="245">
        <f t="shared" si="123"/>
        <v>350000</v>
      </c>
      <c r="AR270" s="250">
        <f>IF(AND(V270&gt;1,V270&lt;=200000000),'[26]Data Base PAKAI (INPUT)'!$E$24,IF(AND(V270&gt;200000000),'[26]Data Base PAKAI (INPUT)'!$M$24))</f>
        <v>4</v>
      </c>
      <c r="AS270" s="250">
        <f>IF(AND(V270&gt;1,V270&lt;=200000000),'[26]Data Base PAKAI (INPUT)'!$F$24,IF(AND(V270&gt;200000000,V270&lt;=1000000000),'[26]Data Base PAKAI (INPUT)'!$V$24,IF(AND(V270&gt;1000000000),'[26]Data Base PAKAI (INPUT)'!$Z$24)))</f>
        <v>1</v>
      </c>
      <c r="AT270" s="250">
        <f t="shared" si="124"/>
        <v>600000</v>
      </c>
      <c r="AU270" s="250">
        <f>IF(AND(V270&gt;1,V270&lt;=1000000000),'[26]Data Base PAKAI (INPUT)'!$E$25,IF(AND(V270&gt;1000000000,V270&lt;=5000000000),'[26]Data Base PAKAI (INPUT)'!$Y$25,IF(AND(V270&gt;5000000000,V270&lt;=10000000000),'[26]Data Base PAKAI (INPUT)'!$AG$25)))</f>
        <v>3</v>
      </c>
      <c r="AV270" s="250">
        <f>IF(AND(V270&gt;1,V270&lt;=100000000),'[26]Data Base PAKAI (INPUT)'!$F$25,IF(AND(V270&gt;100000000,V270&lt;=200000000),'[26]Data Base PAKAI (INPUT)'!$J$25,IF(AND(V270&gt;200000000,V270&lt;=250000000),'[26]Data Base PAKAI (INPUT)'!$N$25,IF(AND(V270&gt;250000000,V270&lt;=500000000),'[26]Data Base PAKAI (INPUT)'!$R$25,IF(AND(V270&gt;500000000,V270&lt;=1000000000),'[26]Data Base PAKAI (INPUT)'!$V$25,IF(AND(V270&gt;1000000000,V270&lt;=2500000000),'[26]Data Base PAKAI (INPUT)'!$Z$25,IF(AND(V270&gt;2500000000,V270&lt;=5000000000),'[26]Data Base PAKAI (INPUT)'!$AD$25,IF(AND(V270&gt;5000000000,V270&lt;=10000000000),'[26]Data Base PAKAI (INPUT)'!AH1217))))))))</f>
        <v>3</v>
      </c>
      <c r="AW270" s="250">
        <f t="shared" si="125"/>
        <v>1350000</v>
      </c>
      <c r="AX270" s="250">
        <f t="shared" si="126"/>
        <v>4000000</v>
      </c>
      <c r="AY270" s="99">
        <f t="shared" si="127"/>
        <v>4000000</v>
      </c>
      <c r="AZ270" s="250"/>
      <c r="BA270" s="245">
        <f t="shared" si="128"/>
        <v>89700000</v>
      </c>
      <c r="BB270" s="235"/>
      <c r="BC270" s="242"/>
      <c r="BD270" s="242"/>
      <c r="BE270" s="242"/>
      <c r="BG270" s="428">
        <f t="shared" si="121"/>
        <v>0</v>
      </c>
      <c r="BH270" s="424"/>
    </row>
    <row r="271" spans="1:60" ht="45.75" thickBot="1" x14ac:dyDescent="0.3">
      <c r="A271" s="90"/>
      <c r="B271" s="90"/>
      <c r="C271" s="90"/>
      <c r="D271" s="90"/>
      <c r="E271" s="90"/>
      <c r="F271" s="90"/>
      <c r="G271" s="90"/>
      <c r="H271" s="307"/>
      <c r="I271" s="91"/>
      <c r="J271" s="92"/>
      <c r="K271" s="92" t="s">
        <v>512</v>
      </c>
      <c r="L271" s="92" t="s">
        <v>686</v>
      </c>
      <c r="M271" s="92" t="e">
        <f>INDEX('[26]PENINGKATAN SALURAN DRAINASE'!$D$4:$D$90,MATCH('KEGIATAN DBMSDA 2022 (2)'!L271,'[26]PENINGKATAN SALURAN DRAINASE'!$D$4:$D$90,0))</f>
        <v>#N/A</v>
      </c>
      <c r="N271" s="92" t="s">
        <v>687</v>
      </c>
      <c r="O271" s="92"/>
      <c r="P271" s="93" t="s">
        <v>822</v>
      </c>
      <c r="Q271" s="93"/>
      <c r="R271" s="100" t="s">
        <v>239</v>
      </c>
      <c r="S271" s="94" t="e">
        <f>#REF!&amp;" "&amp;#REF!</f>
        <v>#REF!</v>
      </c>
      <c r="T271" s="95" t="s">
        <v>66</v>
      </c>
      <c r="U271" s="87"/>
      <c r="V271" s="57">
        <f t="shared" si="122"/>
        <v>100000000</v>
      </c>
      <c r="W271" s="96" t="str">
        <f t="shared" si="118"/>
        <v>PL</v>
      </c>
      <c r="X271" s="108" t="s">
        <v>1966</v>
      </c>
      <c r="Y271" s="489" t="s">
        <v>2030</v>
      </c>
      <c r="Z271" s="489" t="s">
        <v>2003</v>
      </c>
      <c r="AA271" s="93"/>
      <c r="AB271" s="93"/>
      <c r="AC271" s="93"/>
      <c r="AD271" s="93"/>
      <c r="AE271" s="93"/>
      <c r="AF271" s="93"/>
      <c r="AG271" s="96"/>
      <c r="AH271" s="96"/>
      <c r="AI271" s="96"/>
      <c r="AJ271" s="313">
        <f t="shared" si="119"/>
        <v>0</v>
      </c>
      <c r="AK271" s="301">
        <v>0</v>
      </c>
      <c r="AL271" s="87">
        <v>100000000</v>
      </c>
      <c r="AM271" s="96" t="str">
        <f t="shared" si="120"/>
        <v>PL</v>
      </c>
      <c r="AN271" s="249" t="s">
        <v>139</v>
      </c>
      <c r="AO271" s="249">
        <v>1</v>
      </c>
      <c r="AP271" s="249"/>
      <c r="AQ271" s="245">
        <f t="shared" si="123"/>
        <v>350000</v>
      </c>
      <c r="AR271" s="250">
        <f>IF(AND(V271&gt;1,V271&lt;=200000000),'[26]Data Base PAKAI (INPUT)'!$E$24,IF(AND(V271&gt;200000000),'[26]Data Base PAKAI (INPUT)'!$M$24))</f>
        <v>4</v>
      </c>
      <c r="AS271" s="250">
        <f>IF(AND(V271&gt;1,V271&lt;=200000000),'[26]Data Base PAKAI (INPUT)'!$F$24,IF(AND(V271&gt;200000000,V271&lt;=1000000000),'[26]Data Base PAKAI (INPUT)'!$V$24,IF(AND(V271&gt;1000000000),'[26]Data Base PAKAI (INPUT)'!$Z$24)))</f>
        <v>1</v>
      </c>
      <c r="AT271" s="250">
        <f t="shared" si="124"/>
        <v>600000</v>
      </c>
      <c r="AU271" s="250">
        <f>IF(AND(V271&gt;1,V271&lt;=1000000000),'[26]Data Base PAKAI (INPUT)'!$E$25,IF(AND(V271&gt;1000000000,V271&lt;=5000000000),'[26]Data Base PAKAI (INPUT)'!$Y$25,IF(AND(V271&gt;5000000000,V271&lt;=10000000000),'[26]Data Base PAKAI (INPUT)'!$AG$25)))</f>
        <v>3</v>
      </c>
      <c r="AV271" s="250">
        <f>IF(AND(V271&gt;1,V271&lt;=100000000),'[26]Data Base PAKAI (INPUT)'!$F$25,IF(AND(V271&gt;100000000,V271&lt;=200000000),'[26]Data Base PAKAI (INPUT)'!$J$25,IF(AND(V271&gt;200000000,V271&lt;=250000000),'[26]Data Base PAKAI (INPUT)'!$N$25,IF(AND(V271&gt;250000000,V271&lt;=500000000),'[26]Data Base PAKAI (INPUT)'!$R$25,IF(AND(V271&gt;500000000,V271&lt;=1000000000),'[26]Data Base PAKAI (INPUT)'!$V$25,IF(AND(V271&gt;1000000000,V271&lt;=2500000000),'[26]Data Base PAKAI (INPUT)'!$Z$25,IF(AND(V271&gt;2500000000,V271&lt;=5000000000),'[26]Data Base PAKAI (INPUT)'!$AD$25,IF(AND(V271&gt;5000000000,V271&lt;=10000000000),'[26]Data Base PAKAI (INPUT)'!AH1218))))))))</f>
        <v>3</v>
      </c>
      <c r="AW271" s="250">
        <f t="shared" si="125"/>
        <v>1350000</v>
      </c>
      <c r="AX271" s="250">
        <f t="shared" si="126"/>
        <v>4000000</v>
      </c>
      <c r="AY271" s="99">
        <f t="shared" si="127"/>
        <v>4000000</v>
      </c>
      <c r="AZ271" s="250"/>
      <c r="BA271" s="245">
        <f t="shared" si="128"/>
        <v>89700000</v>
      </c>
      <c r="BB271" s="235"/>
      <c r="BC271" s="242"/>
      <c r="BD271" s="242"/>
      <c r="BE271" s="242"/>
      <c r="BG271" s="428">
        <f t="shared" si="121"/>
        <v>0</v>
      </c>
      <c r="BH271" s="424"/>
    </row>
    <row r="272" spans="1:60" ht="45.75" thickBot="1" x14ac:dyDescent="0.3">
      <c r="A272" s="90"/>
      <c r="B272" s="90"/>
      <c r="C272" s="90"/>
      <c r="D272" s="90"/>
      <c r="E272" s="90"/>
      <c r="F272" s="90"/>
      <c r="G272" s="90"/>
      <c r="H272" s="307"/>
      <c r="I272" s="91"/>
      <c r="J272" s="92"/>
      <c r="K272" s="92" t="s">
        <v>512</v>
      </c>
      <c r="L272" s="92" t="s">
        <v>688</v>
      </c>
      <c r="M272" s="92" t="e">
        <f>INDEX('[26]PENINGKATAN SALURAN DRAINASE'!$D$4:$D$90,MATCH('KEGIATAN DBMSDA 2022 (2)'!L272,'[26]PENINGKATAN SALURAN DRAINASE'!$D$4:$D$90,0))</f>
        <v>#N/A</v>
      </c>
      <c r="N272" s="92" t="s">
        <v>689</v>
      </c>
      <c r="O272" s="92"/>
      <c r="P272" s="93" t="s">
        <v>822</v>
      </c>
      <c r="Q272" s="93"/>
      <c r="R272" s="100" t="s">
        <v>289</v>
      </c>
      <c r="S272" s="94" t="e">
        <f>#REF!&amp;" "&amp;#REF!</f>
        <v>#REF!</v>
      </c>
      <c r="T272" s="95" t="s">
        <v>66</v>
      </c>
      <c r="U272" s="87"/>
      <c r="V272" s="57">
        <f t="shared" si="122"/>
        <v>100000000</v>
      </c>
      <c r="W272" s="96" t="str">
        <f t="shared" si="118"/>
        <v>PL</v>
      </c>
      <c r="X272" s="108" t="s">
        <v>1966</v>
      </c>
      <c r="Y272" s="489" t="s">
        <v>2030</v>
      </c>
      <c r="Z272" s="489" t="s">
        <v>2003</v>
      </c>
      <c r="AA272" s="93"/>
      <c r="AB272" s="93"/>
      <c r="AC272" s="93"/>
      <c r="AD272" s="93"/>
      <c r="AE272" s="93"/>
      <c r="AF272" s="93"/>
      <c r="AG272" s="96"/>
      <c r="AH272" s="96"/>
      <c r="AI272" s="96"/>
      <c r="AJ272" s="313">
        <f t="shared" si="119"/>
        <v>0</v>
      </c>
      <c r="AK272" s="301">
        <v>0</v>
      </c>
      <c r="AL272" s="87">
        <v>100000000</v>
      </c>
      <c r="AM272" s="96" t="str">
        <f t="shared" si="120"/>
        <v>PL</v>
      </c>
      <c r="AN272" s="249" t="s">
        <v>139</v>
      </c>
      <c r="AO272" s="249">
        <v>1</v>
      </c>
      <c r="AP272" s="249"/>
      <c r="AQ272" s="245">
        <f t="shared" si="123"/>
        <v>350000</v>
      </c>
      <c r="AR272" s="250">
        <f>IF(AND(V272&gt;1,V272&lt;=200000000),'[26]Data Base PAKAI (INPUT)'!$E$24,IF(AND(V272&gt;200000000),'[26]Data Base PAKAI (INPUT)'!$M$24))</f>
        <v>4</v>
      </c>
      <c r="AS272" s="250">
        <f>IF(AND(V272&gt;1,V272&lt;=200000000),'[26]Data Base PAKAI (INPUT)'!$F$24,IF(AND(V272&gt;200000000,V272&lt;=1000000000),'[26]Data Base PAKAI (INPUT)'!$V$24,IF(AND(V272&gt;1000000000),'[26]Data Base PAKAI (INPUT)'!$Z$24)))</f>
        <v>1</v>
      </c>
      <c r="AT272" s="250">
        <f t="shared" si="124"/>
        <v>600000</v>
      </c>
      <c r="AU272" s="250">
        <f>IF(AND(V272&gt;1,V272&lt;=1000000000),'[26]Data Base PAKAI (INPUT)'!$E$25,IF(AND(V272&gt;1000000000,V272&lt;=5000000000),'[26]Data Base PAKAI (INPUT)'!$Y$25,IF(AND(V272&gt;5000000000,V272&lt;=10000000000),'[26]Data Base PAKAI (INPUT)'!$AG$25)))</f>
        <v>3</v>
      </c>
      <c r="AV272" s="250">
        <f>IF(AND(V272&gt;1,V272&lt;=100000000),'[26]Data Base PAKAI (INPUT)'!$F$25,IF(AND(V272&gt;100000000,V272&lt;=200000000),'[26]Data Base PAKAI (INPUT)'!$J$25,IF(AND(V272&gt;200000000,V272&lt;=250000000),'[26]Data Base PAKAI (INPUT)'!$N$25,IF(AND(V272&gt;250000000,V272&lt;=500000000),'[26]Data Base PAKAI (INPUT)'!$R$25,IF(AND(V272&gt;500000000,V272&lt;=1000000000),'[26]Data Base PAKAI (INPUT)'!$V$25,IF(AND(V272&gt;1000000000,V272&lt;=2500000000),'[26]Data Base PAKAI (INPUT)'!$Z$25,IF(AND(V272&gt;2500000000,V272&lt;=5000000000),'[26]Data Base PAKAI (INPUT)'!$AD$25,IF(AND(V272&gt;5000000000,V272&lt;=10000000000),'[26]Data Base PAKAI (INPUT)'!AH1219))))))))</f>
        <v>3</v>
      </c>
      <c r="AW272" s="250">
        <f t="shared" si="125"/>
        <v>1350000</v>
      </c>
      <c r="AX272" s="250">
        <f t="shared" si="126"/>
        <v>4000000</v>
      </c>
      <c r="AY272" s="99">
        <f t="shared" si="127"/>
        <v>4000000</v>
      </c>
      <c r="AZ272" s="250"/>
      <c r="BA272" s="245">
        <f t="shared" si="128"/>
        <v>89700000</v>
      </c>
      <c r="BB272" s="235"/>
      <c r="BC272" s="242"/>
      <c r="BD272" s="242"/>
      <c r="BE272" s="242"/>
      <c r="BG272" s="428">
        <f t="shared" si="121"/>
        <v>0</v>
      </c>
      <c r="BH272" s="424"/>
    </row>
    <row r="273" spans="1:60" ht="45.75" thickBot="1" x14ac:dyDescent="0.3">
      <c r="A273" s="90"/>
      <c r="B273" s="90"/>
      <c r="C273" s="90"/>
      <c r="D273" s="90"/>
      <c r="E273" s="90"/>
      <c r="F273" s="90"/>
      <c r="G273" s="90"/>
      <c r="H273" s="307"/>
      <c r="I273" s="91"/>
      <c r="J273" s="92"/>
      <c r="K273" s="92" t="s">
        <v>512</v>
      </c>
      <c r="L273" s="92" t="s">
        <v>690</v>
      </c>
      <c r="M273" s="92" t="e">
        <f>INDEX('[26]PENINGKATAN SALURAN DRAINASE'!$D$4:$D$90,MATCH('KEGIATAN DBMSDA 2022 (2)'!L273,'[26]PENINGKATAN SALURAN DRAINASE'!$D$4:$D$90,0))</f>
        <v>#N/A</v>
      </c>
      <c r="N273" s="92" t="s">
        <v>691</v>
      </c>
      <c r="O273" s="92"/>
      <c r="P273" s="93" t="s">
        <v>822</v>
      </c>
      <c r="Q273" s="93"/>
      <c r="R273" s="100" t="s">
        <v>306</v>
      </c>
      <c r="S273" s="94" t="e">
        <f>#REF!&amp;" "&amp;#REF!</f>
        <v>#REF!</v>
      </c>
      <c r="T273" s="95" t="s">
        <v>66</v>
      </c>
      <c r="U273" s="87"/>
      <c r="V273" s="57">
        <f t="shared" si="122"/>
        <v>100000000</v>
      </c>
      <c r="W273" s="96" t="str">
        <f t="shared" si="118"/>
        <v>PL</v>
      </c>
      <c r="X273" s="108" t="s">
        <v>1966</v>
      </c>
      <c r="Y273" s="489" t="s">
        <v>2030</v>
      </c>
      <c r="Z273" s="489" t="s">
        <v>2003</v>
      </c>
      <c r="AA273" s="93"/>
      <c r="AB273" s="93"/>
      <c r="AC273" s="93"/>
      <c r="AD273" s="93"/>
      <c r="AE273" s="93"/>
      <c r="AF273" s="93"/>
      <c r="AG273" s="96"/>
      <c r="AH273" s="96"/>
      <c r="AI273" s="96"/>
      <c r="AJ273" s="313">
        <f t="shared" si="119"/>
        <v>0</v>
      </c>
      <c r="AK273" s="301">
        <v>0</v>
      </c>
      <c r="AL273" s="87">
        <v>100000000</v>
      </c>
      <c r="AM273" s="96" t="str">
        <f t="shared" si="120"/>
        <v>PL</v>
      </c>
      <c r="AN273" s="249" t="s">
        <v>139</v>
      </c>
      <c r="AO273" s="249">
        <v>1</v>
      </c>
      <c r="AP273" s="249"/>
      <c r="AQ273" s="245">
        <f t="shared" si="123"/>
        <v>350000</v>
      </c>
      <c r="AR273" s="250">
        <f>IF(AND(V273&gt;1,V273&lt;=200000000),'[26]Data Base PAKAI (INPUT)'!$E$24,IF(AND(V273&gt;200000000),'[26]Data Base PAKAI (INPUT)'!$M$24))</f>
        <v>4</v>
      </c>
      <c r="AS273" s="250">
        <f>IF(AND(V273&gt;1,V273&lt;=200000000),'[26]Data Base PAKAI (INPUT)'!$F$24,IF(AND(V273&gt;200000000,V273&lt;=1000000000),'[26]Data Base PAKAI (INPUT)'!$V$24,IF(AND(V273&gt;1000000000),'[26]Data Base PAKAI (INPUT)'!$Z$24)))</f>
        <v>1</v>
      </c>
      <c r="AT273" s="250">
        <f t="shared" si="124"/>
        <v>600000</v>
      </c>
      <c r="AU273" s="250">
        <f>IF(AND(V273&gt;1,V273&lt;=1000000000),'[26]Data Base PAKAI (INPUT)'!$E$25,IF(AND(V273&gt;1000000000,V273&lt;=5000000000),'[26]Data Base PAKAI (INPUT)'!$Y$25,IF(AND(V273&gt;5000000000,V273&lt;=10000000000),'[26]Data Base PAKAI (INPUT)'!$AG$25)))</f>
        <v>3</v>
      </c>
      <c r="AV273" s="250">
        <f>IF(AND(V273&gt;1,V273&lt;=100000000),'[26]Data Base PAKAI (INPUT)'!$F$25,IF(AND(V273&gt;100000000,V273&lt;=200000000),'[26]Data Base PAKAI (INPUT)'!$J$25,IF(AND(V273&gt;200000000,V273&lt;=250000000),'[26]Data Base PAKAI (INPUT)'!$N$25,IF(AND(V273&gt;250000000,V273&lt;=500000000),'[26]Data Base PAKAI (INPUT)'!$R$25,IF(AND(V273&gt;500000000,V273&lt;=1000000000),'[26]Data Base PAKAI (INPUT)'!$V$25,IF(AND(V273&gt;1000000000,V273&lt;=2500000000),'[26]Data Base PAKAI (INPUT)'!$Z$25,IF(AND(V273&gt;2500000000,V273&lt;=5000000000),'[26]Data Base PAKAI (INPUT)'!$AD$25,IF(AND(V273&gt;5000000000,V273&lt;=10000000000),'[26]Data Base PAKAI (INPUT)'!AH1220))))))))</f>
        <v>3</v>
      </c>
      <c r="AW273" s="250">
        <f t="shared" si="125"/>
        <v>1350000</v>
      </c>
      <c r="AX273" s="250">
        <f t="shared" si="126"/>
        <v>4000000</v>
      </c>
      <c r="AY273" s="99">
        <f t="shared" si="127"/>
        <v>4000000</v>
      </c>
      <c r="AZ273" s="250"/>
      <c r="BA273" s="245">
        <f t="shared" si="128"/>
        <v>89700000</v>
      </c>
      <c r="BB273" s="235"/>
      <c r="BC273" s="242"/>
      <c r="BD273" s="242"/>
      <c r="BE273" s="242"/>
      <c r="BG273" s="428">
        <f t="shared" si="121"/>
        <v>0</v>
      </c>
      <c r="BH273" s="424"/>
    </row>
    <row r="274" spans="1:60" ht="45.75" thickBot="1" x14ac:dyDescent="0.3">
      <c r="A274" s="90"/>
      <c r="B274" s="90"/>
      <c r="C274" s="90"/>
      <c r="D274" s="90"/>
      <c r="E274" s="90"/>
      <c r="F274" s="90"/>
      <c r="G274" s="90"/>
      <c r="H274" s="307"/>
      <c r="I274" s="91"/>
      <c r="J274" s="92"/>
      <c r="K274" s="92" t="s">
        <v>692</v>
      </c>
      <c r="L274" s="92" t="s">
        <v>693</v>
      </c>
      <c r="M274" s="92" t="e">
        <f>INDEX('[26]PENINGKATAN SALURAN DRAINASE'!$D$4:$D$90,MATCH('KEGIATAN DBMSDA 2022 (2)'!L274,'[26]PENINGKATAN SALURAN DRAINASE'!$D$4:$D$90,0))</f>
        <v>#N/A</v>
      </c>
      <c r="N274" s="92" t="s">
        <v>694</v>
      </c>
      <c r="O274" s="92"/>
      <c r="P274" s="93" t="s">
        <v>822</v>
      </c>
      <c r="Q274" s="93"/>
      <c r="R274" s="100" t="s">
        <v>239</v>
      </c>
      <c r="S274" s="94" t="e">
        <f>#REF!&amp;" "&amp;#REF!</f>
        <v>#REF!</v>
      </c>
      <c r="T274" s="95" t="s">
        <v>66</v>
      </c>
      <c r="U274" s="87"/>
      <c r="V274" s="57">
        <f t="shared" si="122"/>
        <v>100000000</v>
      </c>
      <c r="W274" s="96" t="str">
        <f t="shared" si="118"/>
        <v>PL</v>
      </c>
      <c r="X274" s="108" t="s">
        <v>1966</v>
      </c>
      <c r="Y274" s="489" t="s">
        <v>2030</v>
      </c>
      <c r="Z274" s="489" t="s">
        <v>2003</v>
      </c>
      <c r="AA274" s="93"/>
      <c r="AB274" s="93"/>
      <c r="AC274" s="93"/>
      <c r="AD274" s="93"/>
      <c r="AE274" s="93"/>
      <c r="AF274" s="93"/>
      <c r="AG274" s="96"/>
      <c r="AH274" s="96"/>
      <c r="AI274" s="96"/>
      <c r="AJ274" s="313">
        <f t="shared" si="119"/>
        <v>0</v>
      </c>
      <c r="AK274" s="301">
        <v>0</v>
      </c>
      <c r="AL274" s="87">
        <v>100000000</v>
      </c>
      <c r="AM274" s="96" t="str">
        <f t="shared" si="120"/>
        <v>PL</v>
      </c>
      <c r="AN274" s="249" t="s">
        <v>139</v>
      </c>
      <c r="AO274" s="249">
        <v>1</v>
      </c>
      <c r="AP274" s="249"/>
      <c r="AQ274" s="245">
        <f t="shared" si="123"/>
        <v>350000</v>
      </c>
      <c r="AR274" s="250">
        <f>IF(AND(V274&gt;1,V274&lt;=200000000),'[26]Data Base PAKAI (INPUT)'!$E$24,IF(AND(V274&gt;200000000),'[26]Data Base PAKAI (INPUT)'!$M$24))</f>
        <v>4</v>
      </c>
      <c r="AS274" s="250">
        <f>IF(AND(V274&gt;1,V274&lt;=200000000),'[26]Data Base PAKAI (INPUT)'!$F$24,IF(AND(V274&gt;200000000,V274&lt;=1000000000),'[26]Data Base PAKAI (INPUT)'!$V$24,IF(AND(V274&gt;1000000000),'[26]Data Base PAKAI (INPUT)'!$Z$24)))</f>
        <v>1</v>
      </c>
      <c r="AT274" s="250">
        <f t="shared" si="124"/>
        <v>600000</v>
      </c>
      <c r="AU274" s="250">
        <f>IF(AND(V274&gt;1,V274&lt;=1000000000),'[26]Data Base PAKAI (INPUT)'!$E$25,IF(AND(V274&gt;1000000000,V274&lt;=5000000000),'[26]Data Base PAKAI (INPUT)'!$Y$25,IF(AND(V274&gt;5000000000,V274&lt;=10000000000),'[26]Data Base PAKAI (INPUT)'!$AG$25)))</f>
        <v>3</v>
      </c>
      <c r="AV274" s="250">
        <f>IF(AND(V274&gt;1,V274&lt;=100000000),'[26]Data Base PAKAI (INPUT)'!$F$25,IF(AND(V274&gt;100000000,V274&lt;=200000000),'[26]Data Base PAKAI (INPUT)'!$J$25,IF(AND(V274&gt;200000000,V274&lt;=250000000),'[26]Data Base PAKAI (INPUT)'!$N$25,IF(AND(V274&gt;250000000,V274&lt;=500000000),'[26]Data Base PAKAI (INPUT)'!$R$25,IF(AND(V274&gt;500000000,V274&lt;=1000000000),'[26]Data Base PAKAI (INPUT)'!$V$25,IF(AND(V274&gt;1000000000,V274&lt;=2500000000),'[26]Data Base PAKAI (INPUT)'!$Z$25,IF(AND(V274&gt;2500000000,V274&lt;=5000000000),'[26]Data Base PAKAI (INPUT)'!$AD$25,IF(AND(V274&gt;5000000000,V274&lt;=10000000000),'[26]Data Base PAKAI (INPUT)'!AH1221))))))))</f>
        <v>3</v>
      </c>
      <c r="AW274" s="250">
        <f t="shared" si="125"/>
        <v>1350000</v>
      </c>
      <c r="AX274" s="250">
        <f t="shared" si="126"/>
        <v>4000000</v>
      </c>
      <c r="AY274" s="99">
        <f t="shared" si="127"/>
        <v>4000000</v>
      </c>
      <c r="AZ274" s="250"/>
      <c r="BA274" s="245">
        <f t="shared" si="128"/>
        <v>89700000</v>
      </c>
      <c r="BB274" s="235"/>
      <c r="BC274" s="242"/>
      <c r="BD274" s="242"/>
      <c r="BE274" s="242"/>
      <c r="BG274" s="428">
        <f t="shared" si="121"/>
        <v>0</v>
      </c>
      <c r="BH274" s="424"/>
    </row>
    <row r="275" spans="1:60" ht="45.75" thickBot="1" x14ac:dyDescent="0.3">
      <c r="A275" s="90"/>
      <c r="B275" s="90"/>
      <c r="C275" s="90"/>
      <c r="D275" s="90"/>
      <c r="E275" s="90"/>
      <c r="F275" s="90"/>
      <c r="G275" s="90"/>
      <c r="H275" s="307"/>
      <c r="I275" s="91"/>
      <c r="J275" s="92"/>
      <c r="K275" s="110" t="s">
        <v>692</v>
      </c>
      <c r="L275" s="92" t="s">
        <v>695</v>
      </c>
      <c r="M275" s="92" t="e">
        <f>INDEX('[26]PENINGKATAN SALURAN DRAINASE'!$D$4:$D$90,MATCH('KEGIATAN DBMSDA 2022 (2)'!L275,'[26]PENINGKATAN SALURAN DRAINASE'!$D$4:$D$90,0))</f>
        <v>#N/A</v>
      </c>
      <c r="N275" s="92" t="s">
        <v>696</v>
      </c>
      <c r="O275" s="92"/>
      <c r="P275" s="93" t="s">
        <v>822</v>
      </c>
      <c r="Q275" s="93"/>
      <c r="R275" s="100" t="s">
        <v>239</v>
      </c>
      <c r="S275" s="94" t="e">
        <f>#REF!&amp;" "&amp;#REF!</f>
        <v>#REF!</v>
      </c>
      <c r="T275" s="95" t="s">
        <v>66</v>
      </c>
      <c r="U275" s="87"/>
      <c r="V275" s="57">
        <f t="shared" si="122"/>
        <v>100000000</v>
      </c>
      <c r="W275" s="96" t="str">
        <f t="shared" si="118"/>
        <v>PL</v>
      </c>
      <c r="X275" s="108" t="s">
        <v>1966</v>
      </c>
      <c r="Y275" s="489" t="s">
        <v>2030</v>
      </c>
      <c r="Z275" s="489" t="s">
        <v>2003</v>
      </c>
      <c r="AA275" s="93"/>
      <c r="AB275" s="93"/>
      <c r="AC275" s="93"/>
      <c r="AD275" s="93"/>
      <c r="AE275" s="93"/>
      <c r="AF275" s="93"/>
      <c r="AG275" s="96"/>
      <c r="AH275" s="96"/>
      <c r="AI275" s="96"/>
      <c r="AJ275" s="313">
        <f t="shared" si="119"/>
        <v>0</v>
      </c>
      <c r="AK275" s="301">
        <v>0</v>
      </c>
      <c r="AL275" s="87">
        <v>100000000</v>
      </c>
      <c r="AM275" s="96" t="str">
        <f t="shared" si="120"/>
        <v>PL</v>
      </c>
      <c r="AN275" s="249" t="s">
        <v>139</v>
      </c>
      <c r="AO275" s="249">
        <v>1</v>
      </c>
      <c r="AP275" s="249"/>
      <c r="AQ275" s="245">
        <f t="shared" si="123"/>
        <v>350000</v>
      </c>
      <c r="AR275" s="250">
        <f>IF(AND(V275&gt;1,V275&lt;=200000000),'[26]Data Base PAKAI (INPUT)'!$E$24,IF(AND(V275&gt;200000000),'[26]Data Base PAKAI (INPUT)'!$M$24))</f>
        <v>4</v>
      </c>
      <c r="AS275" s="250">
        <f>IF(AND(V275&gt;1,V275&lt;=200000000),'[26]Data Base PAKAI (INPUT)'!$F$24,IF(AND(V275&gt;200000000,V275&lt;=1000000000),'[26]Data Base PAKAI (INPUT)'!$V$24,IF(AND(V275&gt;1000000000),'[26]Data Base PAKAI (INPUT)'!$Z$24)))</f>
        <v>1</v>
      </c>
      <c r="AT275" s="250">
        <f t="shared" si="124"/>
        <v>600000</v>
      </c>
      <c r="AU275" s="250">
        <f>IF(AND(V275&gt;1,V275&lt;=1000000000),'[26]Data Base PAKAI (INPUT)'!$E$25,IF(AND(V275&gt;1000000000,V275&lt;=5000000000),'[26]Data Base PAKAI (INPUT)'!$Y$25,IF(AND(V275&gt;5000000000,V275&lt;=10000000000),'[26]Data Base PAKAI (INPUT)'!$AG$25)))</f>
        <v>3</v>
      </c>
      <c r="AV275" s="250">
        <f>IF(AND(V275&gt;1,V275&lt;=100000000),'[26]Data Base PAKAI (INPUT)'!$F$25,IF(AND(V275&gt;100000000,V275&lt;=200000000),'[26]Data Base PAKAI (INPUT)'!$J$25,IF(AND(V275&gt;200000000,V275&lt;=250000000),'[26]Data Base PAKAI (INPUT)'!$N$25,IF(AND(V275&gt;250000000,V275&lt;=500000000),'[26]Data Base PAKAI (INPUT)'!$R$25,IF(AND(V275&gt;500000000,V275&lt;=1000000000),'[26]Data Base PAKAI (INPUT)'!$V$25,IF(AND(V275&gt;1000000000,V275&lt;=2500000000),'[26]Data Base PAKAI (INPUT)'!$Z$25,IF(AND(V275&gt;2500000000,V275&lt;=5000000000),'[26]Data Base PAKAI (INPUT)'!$AD$25,IF(AND(V275&gt;5000000000,V275&lt;=10000000000),'[26]Data Base PAKAI (INPUT)'!AH1222))))))))</f>
        <v>3</v>
      </c>
      <c r="AW275" s="250">
        <f t="shared" si="125"/>
        <v>1350000</v>
      </c>
      <c r="AX275" s="250">
        <f t="shared" si="126"/>
        <v>4000000</v>
      </c>
      <c r="AY275" s="99">
        <f t="shared" si="127"/>
        <v>4000000</v>
      </c>
      <c r="AZ275" s="250"/>
      <c r="BA275" s="245">
        <f t="shared" si="128"/>
        <v>89700000</v>
      </c>
      <c r="BB275" s="235"/>
      <c r="BC275" s="242"/>
      <c r="BD275" s="242"/>
      <c r="BE275" s="242"/>
      <c r="BG275" s="428">
        <f t="shared" si="121"/>
        <v>0</v>
      </c>
      <c r="BH275" s="424"/>
    </row>
    <row r="276" spans="1:60" ht="45.75" thickBot="1" x14ac:dyDescent="0.3">
      <c r="A276" s="90"/>
      <c r="B276" s="90"/>
      <c r="C276" s="90"/>
      <c r="D276" s="90"/>
      <c r="E276" s="90"/>
      <c r="F276" s="90"/>
      <c r="G276" s="90"/>
      <c r="H276" s="307"/>
      <c r="I276" s="91"/>
      <c r="J276" s="92"/>
      <c r="K276" s="110" t="s">
        <v>692</v>
      </c>
      <c r="L276" s="92" t="s">
        <v>697</v>
      </c>
      <c r="M276" s="92" t="e">
        <f>INDEX('[26]PENINGKATAN SALURAN DRAINASE'!$D$4:$D$90,MATCH('KEGIATAN DBMSDA 2022 (2)'!L276,'[26]PENINGKATAN SALURAN DRAINASE'!$D$4:$D$90,0))</f>
        <v>#N/A</v>
      </c>
      <c r="N276" s="92" t="s">
        <v>698</v>
      </c>
      <c r="O276" s="92"/>
      <c r="P276" s="93" t="s">
        <v>822</v>
      </c>
      <c r="Q276" s="93"/>
      <c r="R276" s="100" t="s">
        <v>337</v>
      </c>
      <c r="S276" s="94" t="e">
        <f>#REF!&amp;" "&amp;#REF!</f>
        <v>#REF!</v>
      </c>
      <c r="T276" s="95" t="s">
        <v>66</v>
      </c>
      <c r="U276" s="87"/>
      <c r="V276" s="57">
        <f t="shared" si="122"/>
        <v>100000000</v>
      </c>
      <c r="W276" s="96" t="str">
        <f t="shared" si="118"/>
        <v>PL</v>
      </c>
      <c r="X276" s="108" t="s">
        <v>1966</v>
      </c>
      <c r="Y276" s="489" t="s">
        <v>2030</v>
      </c>
      <c r="Z276" s="489" t="s">
        <v>2003</v>
      </c>
      <c r="AA276" s="93"/>
      <c r="AB276" s="93"/>
      <c r="AC276" s="93"/>
      <c r="AD276" s="93"/>
      <c r="AE276" s="93"/>
      <c r="AF276" s="93"/>
      <c r="AG276" s="96"/>
      <c r="AH276" s="96"/>
      <c r="AI276" s="96"/>
      <c r="AJ276" s="313">
        <f t="shared" si="119"/>
        <v>0</v>
      </c>
      <c r="AK276" s="301">
        <v>0</v>
      </c>
      <c r="AL276" s="87">
        <v>100000000</v>
      </c>
      <c r="AM276" s="96" t="str">
        <f t="shared" si="120"/>
        <v>PL</v>
      </c>
      <c r="AN276" s="249" t="s">
        <v>139</v>
      </c>
      <c r="AO276" s="249">
        <v>1</v>
      </c>
      <c r="AP276" s="249"/>
      <c r="AQ276" s="245">
        <f t="shared" si="123"/>
        <v>350000</v>
      </c>
      <c r="AR276" s="250">
        <f>IF(AND(V276&gt;1,V276&lt;=200000000),'[26]Data Base PAKAI (INPUT)'!$E$24,IF(AND(V276&gt;200000000),'[26]Data Base PAKAI (INPUT)'!$M$24))</f>
        <v>4</v>
      </c>
      <c r="AS276" s="250">
        <f>IF(AND(V276&gt;1,V276&lt;=200000000),'[26]Data Base PAKAI (INPUT)'!$F$24,IF(AND(V276&gt;200000000,V276&lt;=1000000000),'[26]Data Base PAKAI (INPUT)'!$V$24,IF(AND(V276&gt;1000000000),'[26]Data Base PAKAI (INPUT)'!$Z$24)))</f>
        <v>1</v>
      </c>
      <c r="AT276" s="250">
        <f t="shared" si="124"/>
        <v>600000</v>
      </c>
      <c r="AU276" s="250">
        <f>IF(AND(V276&gt;1,V276&lt;=1000000000),'[26]Data Base PAKAI (INPUT)'!$E$25,IF(AND(V276&gt;1000000000,V276&lt;=5000000000),'[26]Data Base PAKAI (INPUT)'!$Y$25,IF(AND(V276&gt;5000000000,V276&lt;=10000000000),'[26]Data Base PAKAI (INPUT)'!$AG$25)))</f>
        <v>3</v>
      </c>
      <c r="AV276" s="250">
        <f>IF(AND(V276&gt;1,V276&lt;=100000000),'[26]Data Base PAKAI (INPUT)'!$F$25,IF(AND(V276&gt;100000000,V276&lt;=200000000),'[26]Data Base PAKAI (INPUT)'!$J$25,IF(AND(V276&gt;200000000,V276&lt;=250000000),'[26]Data Base PAKAI (INPUT)'!$N$25,IF(AND(V276&gt;250000000,V276&lt;=500000000),'[26]Data Base PAKAI (INPUT)'!$R$25,IF(AND(V276&gt;500000000,V276&lt;=1000000000),'[26]Data Base PAKAI (INPUT)'!$V$25,IF(AND(V276&gt;1000000000,V276&lt;=2500000000),'[26]Data Base PAKAI (INPUT)'!$Z$25,IF(AND(V276&gt;2500000000,V276&lt;=5000000000),'[26]Data Base PAKAI (INPUT)'!$AD$25,IF(AND(V276&gt;5000000000,V276&lt;=10000000000),'[26]Data Base PAKAI (INPUT)'!AH1223))))))))</f>
        <v>3</v>
      </c>
      <c r="AW276" s="250">
        <f t="shared" si="125"/>
        <v>1350000</v>
      </c>
      <c r="AX276" s="250">
        <f t="shared" si="126"/>
        <v>4000000</v>
      </c>
      <c r="AY276" s="99">
        <f t="shared" si="127"/>
        <v>4000000</v>
      </c>
      <c r="AZ276" s="250"/>
      <c r="BA276" s="245">
        <f t="shared" si="128"/>
        <v>89700000</v>
      </c>
      <c r="BB276" s="235"/>
      <c r="BC276" s="242"/>
      <c r="BD276" s="242"/>
      <c r="BE276" s="242"/>
      <c r="BG276" s="428">
        <f t="shared" si="121"/>
        <v>0</v>
      </c>
      <c r="BH276" s="424"/>
    </row>
    <row r="277" spans="1:60" ht="45.75" thickBot="1" x14ac:dyDescent="0.3">
      <c r="A277" s="90"/>
      <c r="B277" s="90"/>
      <c r="C277" s="90"/>
      <c r="D277" s="90"/>
      <c r="E277" s="90"/>
      <c r="F277" s="90"/>
      <c r="G277" s="90"/>
      <c r="H277" s="307"/>
      <c r="I277" s="91"/>
      <c r="J277" s="92"/>
      <c r="K277" s="92" t="s">
        <v>692</v>
      </c>
      <c r="L277" s="92" t="s">
        <v>699</v>
      </c>
      <c r="M277" s="92" t="e">
        <f>INDEX('[26]PENINGKATAN SALURAN DRAINASE'!$D$4:$D$90,MATCH('KEGIATAN DBMSDA 2022 (2)'!L277,'[26]PENINGKATAN SALURAN DRAINASE'!$D$4:$D$90,0))</f>
        <v>#N/A</v>
      </c>
      <c r="N277" s="92" t="s">
        <v>700</v>
      </c>
      <c r="O277" s="92"/>
      <c r="P277" s="93" t="s">
        <v>822</v>
      </c>
      <c r="Q277" s="93"/>
      <c r="R277" s="100" t="s">
        <v>701</v>
      </c>
      <c r="S277" s="94" t="e">
        <f>#REF!&amp;" "&amp;#REF!</f>
        <v>#REF!</v>
      </c>
      <c r="T277" s="95" t="s">
        <v>66</v>
      </c>
      <c r="U277" s="87"/>
      <c r="V277" s="57">
        <f t="shared" si="122"/>
        <v>100000000</v>
      </c>
      <c r="W277" s="96" t="str">
        <f t="shared" si="118"/>
        <v>PL</v>
      </c>
      <c r="X277" s="108" t="s">
        <v>1966</v>
      </c>
      <c r="Y277" s="489" t="s">
        <v>2030</v>
      </c>
      <c r="Z277" s="489" t="s">
        <v>2003</v>
      </c>
      <c r="AA277" s="93"/>
      <c r="AB277" s="93"/>
      <c r="AC277" s="93"/>
      <c r="AD277" s="93"/>
      <c r="AE277" s="93"/>
      <c r="AF277" s="93"/>
      <c r="AG277" s="96"/>
      <c r="AH277" s="96"/>
      <c r="AI277" s="96"/>
      <c r="AJ277" s="313">
        <f t="shared" si="119"/>
        <v>0</v>
      </c>
      <c r="AK277" s="301">
        <v>0</v>
      </c>
      <c r="AL277" s="87">
        <v>100000000</v>
      </c>
      <c r="AM277" s="96" t="str">
        <f t="shared" si="120"/>
        <v>PL</v>
      </c>
      <c r="AN277" s="249" t="s">
        <v>139</v>
      </c>
      <c r="AO277" s="249">
        <v>1</v>
      </c>
      <c r="AP277" s="249"/>
      <c r="AQ277" s="245">
        <f t="shared" si="123"/>
        <v>350000</v>
      </c>
      <c r="AR277" s="250">
        <f>IF(AND(V277&gt;1,V277&lt;=200000000),'[26]Data Base PAKAI (INPUT)'!$E$24,IF(AND(V277&gt;200000000),'[26]Data Base PAKAI (INPUT)'!$M$24))</f>
        <v>4</v>
      </c>
      <c r="AS277" s="250">
        <f>IF(AND(V277&gt;1,V277&lt;=200000000),'[26]Data Base PAKAI (INPUT)'!$F$24,IF(AND(V277&gt;200000000,V277&lt;=1000000000),'[26]Data Base PAKAI (INPUT)'!$V$24,IF(AND(V277&gt;1000000000),'[26]Data Base PAKAI (INPUT)'!$Z$24)))</f>
        <v>1</v>
      </c>
      <c r="AT277" s="250">
        <f t="shared" si="124"/>
        <v>600000</v>
      </c>
      <c r="AU277" s="250">
        <f>IF(AND(V277&gt;1,V277&lt;=1000000000),'[26]Data Base PAKAI (INPUT)'!$E$25,IF(AND(V277&gt;1000000000,V277&lt;=5000000000),'[26]Data Base PAKAI (INPUT)'!$Y$25,IF(AND(V277&gt;5000000000,V277&lt;=10000000000),'[26]Data Base PAKAI (INPUT)'!$AG$25)))</f>
        <v>3</v>
      </c>
      <c r="AV277" s="250">
        <f>IF(AND(V277&gt;1,V277&lt;=100000000),'[26]Data Base PAKAI (INPUT)'!$F$25,IF(AND(V277&gt;100000000,V277&lt;=200000000),'[26]Data Base PAKAI (INPUT)'!$J$25,IF(AND(V277&gt;200000000,V277&lt;=250000000),'[26]Data Base PAKAI (INPUT)'!$N$25,IF(AND(V277&gt;250000000,V277&lt;=500000000),'[26]Data Base PAKAI (INPUT)'!$R$25,IF(AND(V277&gt;500000000,V277&lt;=1000000000),'[26]Data Base PAKAI (INPUT)'!$V$25,IF(AND(V277&gt;1000000000,V277&lt;=2500000000),'[26]Data Base PAKAI (INPUT)'!$Z$25,IF(AND(V277&gt;2500000000,V277&lt;=5000000000),'[26]Data Base PAKAI (INPUT)'!$AD$25,IF(AND(V277&gt;5000000000,V277&lt;=10000000000),'[26]Data Base PAKAI (INPUT)'!AH1224))))))))</f>
        <v>3</v>
      </c>
      <c r="AW277" s="250">
        <f t="shared" si="125"/>
        <v>1350000</v>
      </c>
      <c r="AX277" s="250">
        <f t="shared" si="126"/>
        <v>4000000</v>
      </c>
      <c r="AY277" s="99">
        <f t="shared" si="127"/>
        <v>4000000</v>
      </c>
      <c r="AZ277" s="250"/>
      <c r="BA277" s="245">
        <f t="shared" si="128"/>
        <v>89700000</v>
      </c>
      <c r="BB277" s="235"/>
      <c r="BC277" s="242"/>
      <c r="BD277" s="242"/>
      <c r="BE277" s="242"/>
      <c r="BG277" s="428">
        <f t="shared" si="121"/>
        <v>0</v>
      </c>
      <c r="BH277" s="424"/>
    </row>
    <row r="278" spans="1:60" ht="45.75" thickBot="1" x14ac:dyDescent="0.3">
      <c r="A278" s="90"/>
      <c r="B278" s="90"/>
      <c r="C278" s="90"/>
      <c r="D278" s="90"/>
      <c r="E278" s="90"/>
      <c r="F278" s="90"/>
      <c r="G278" s="90"/>
      <c r="H278" s="307"/>
      <c r="I278" s="91"/>
      <c r="J278" s="92"/>
      <c r="K278" s="92" t="s">
        <v>692</v>
      </c>
      <c r="L278" s="92" t="s">
        <v>702</v>
      </c>
      <c r="M278" s="92" t="e">
        <f>INDEX('[26]PENINGKATAN SALURAN DRAINASE'!$D$4:$D$90,MATCH('KEGIATAN DBMSDA 2022 (2)'!L278,'[26]PENINGKATAN SALURAN DRAINASE'!$D$4:$D$90,0))</f>
        <v>#N/A</v>
      </c>
      <c r="N278" s="92" t="s">
        <v>703</v>
      </c>
      <c r="O278" s="92"/>
      <c r="P278" s="93" t="s">
        <v>822</v>
      </c>
      <c r="Q278" s="93"/>
      <c r="R278" s="100" t="s">
        <v>704</v>
      </c>
      <c r="S278" s="94" t="e">
        <f>#REF!&amp;" "&amp;#REF!</f>
        <v>#REF!</v>
      </c>
      <c r="T278" s="95" t="s">
        <v>66</v>
      </c>
      <c r="U278" s="87"/>
      <c r="V278" s="57">
        <f t="shared" si="122"/>
        <v>100000000</v>
      </c>
      <c r="W278" s="96" t="str">
        <f t="shared" ref="W278:W341" si="129">IF(V278&gt;200000000,"LELANG","PL")</f>
        <v>PL</v>
      </c>
      <c r="X278" s="108" t="s">
        <v>1966</v>
      </c>
      <c r="Y278" s="489" t="s">
        <v>2030</v>
      </c>
      <c r="Z278" s="489" t="s">
        <v>2003</v>
      </c>
      <c r="AA278" s="93"/>
      <c r="AB278" s="93"/>
      <c r="AC278" s="93"/>
      <c r="AD278" s="93"/>
      <c r="AE278" s="93"/>
      <c r="AF278" s="93"/>
      <c r="AG278" s="96"/>
      <c r="AH278" s="96"/>
      <c r="AI278" s="96"/>
      <c r="AJ278" s="313">
        <f t="shared" ref="AJ278:AJ341" si="130">(AI278/V278)*100%</f>
        <v>0</v>
      </c>
      <c r="AK278" s="301">
        <v>0</v>
      </c>
      <c r="AL278" s="87">
        <v>100000000</v>
      </c>
      <c r="AM278" s="96" t="str">
        <f t="shared" ref="AM278:AM341" si="131">IF(V278&gt;200000000,"LELANG","PL")</f>
        <v>PL</v>
      </c>
      <c r="AN278" s="249" t="s">
        <v>139</v>
      </c>
      <c r="AO278" s="249">
        <v>1</v>
      </c>
      <c r="AP278" s="249"/>
      <c r="AQ278" s="245">
        <f t="shared" si="123"/>
        <v>350000</v>
      </c>
      <c r="AR278" s="250">
        <f>IF(AND(V278&gt;1,V278&lt;=200000000),'[26]Data Base PAKAI (INPUT)'!$E$24,IF(AND(V278&gt;200000000),'[26]Data Base PAKAI (INPUT)'!$M$24))</f>
        <v>4</v>
      </c>
      <c r="AS278" s="250">
        <f>IF(AND(V278&gt;1,V278&lt;=200000000),'[26]Data Base PAKAI (INPUT)'!$F$24,IF(AND(V278&gt;200000000,V278&lt;=1000000000),'[26]Data Base PAKAI (INPUT)'!$V$24,IF(AND(V278&gt;1000000000),'[26]Data Base PAKAI (INPUT)'!$Z$24)))</f>
        <v>1</v>
      </c>
      <c r="AT278" s="250">
        <f t="shared" si="124"/>
        <v>600000</v>
      </c>
      <c r="AU278" s="250">
        <f>IF(AND(V278&gt;1,V278&lt;=1000000000),'[26]Data Base PAKAI (INPUT)'!$E$25,IF(AND(V278&gt;1000000000,V278&lt;=5000000000),'[26]Data Base PAKAI (INPUT)'!$Y$25,IF(AND(V278&gt;5000000000,V278&lt;=10000000000),'[26]Data Base PAKAI (INPUT)'!$AG$25)))</f>
        <v>3</v>
      </c>
      <c r="AV278" s="250">
        <f>IF(AND(V278&gt;1,V278&lt;=100000000),'[26]Data Base PAKAI (INPUT)'!$F$25,IF(AND(V278&gt;100000000,V278&lt;=200000000),'[26]Data Base PAKAI (INPUT)'!$J$25,IF(AND(V278&gt;200000000,V278&lt;=250000000),'[26]Data Base PAKAI (INPUT)'!$N$25,IF(AND(V278&gt;250000000,V278&lt;=500000000),'[26]Data Base PAKAI (INPUT)'!$R$25,IF(AND(V278&gt;500000000,V278&lt;=1000000000),'[26]Data Base PAKAI (INPUT)'!$V$25,IF(AND(V278&gt;1000000000,V278&lt;=2500000000),'[26]Data Base PAKAI (INPUT)'!$Z$25,IF(AND(V278&gt;2500000000,V278&lt;=5000000000),'[26]Data Base PAKAI (INPUT)'!$AD$25,IF(AND(V278&gt;5000000000,V278&lt;=10000000000),'[26]Data Base PAKAI (INPUT)'!AH1225))))))))</f>
        <v>3</v>
      </c>
      <c r="AW278" s="250">
        <f t="shared" si="125"/>
        <v>1350000</v>
      </c>
      <c r="AX278" s="250">
        <f t="shared" si="126"/>
        <v>4000000</v>
      </c>
      <c r="AY278" s="99">
        <f t="shared" si="127"/>
        <v>4000000</v>
      </c>
      <c r="AZ278" s="250"/>
      <c r="BA278" s="245">
        <f t="shared" si="128"/>
        <v>89700000</v>
      </c>
      <c r="BB278" s="235"/>
      <c r="BC278" s="242"/>
      <c r="BD278" s="242"/>
      <c r="BE278" s="242"/>
      <c r="BG278" s="428">
        <f t="shared" ref="BG278:BG341" si="132">V278*AK278</f>
        <v>0</v>
      </c>
      <c r="BH278" s="424"/>
    </row>
    <row r="279" spans="1:60" ht="45.75" thickBot="1" x14ac:dyDescent="0.3">
      <c r="A279" s="90"/>
      <c r="B279" s="90"/>
      <c r="C279" s="90"/>
      <c r="D279" s="90"/>
      <c r="E279" s="90"/>
      <c r="F279" s="90"/>
      <c r="G279" s="90"/>
      <c r="H279" s="307"/>
      <c r="I279" s="91"/>
      <c r="J279" s="92"/>
      <c r="K279" s="110" t="s">
        <v>692</v>
      </c>
      <c r="L279" s="92" t="s">
        <v>705</v>
      </c>
      <c r="M279" s="92" t="e">
        <f>INDEX('[26]PENINGKATAN SALURAN DRAINASE'!$D$4:$D$90,MATCH('KEGIATAN DBMSDA 2022 (2)'!L279,'[26]PENINGKATAN SALURAN DRAINASE'!$D$4:$D$90,0))</f>
        <v>#N/A</v>
      </c>
      <c r="N279" s="92" t="s">
        <v>706</v>
      </c>
      <c r="O279" s="92"/>
      <c r="P279" s="93" t="s">
        <v>822</v>
      </c>
      <c r="Q279" s="93"/>
      <c r="R279" s="100" t="s">
        <v>707</v>
      </c>
      <c r="S279" s="94" t="e">
        <f>#REF!&amp;" "&amp;#REF!</f>
        <v>#REF!</v>
      </c>
      <c r="T279" s="95" t="s">
        <v>66</v>
      </c>
      <c r="U279" s="87"/>
      <c r="V279" s="57">
        <f t="shared" si="122"/>
        <v>100000000</v>
      </c>
      <c r="W279" s="96" t="str">
        <f t="shared" si="129"/>
        <v>PL</v>
      </c>
      <c r="X279" s="108" t="s">
        <v>1966</v>
      </c>
      <c r="Y279" s="489" t="s">
        <v>2030</v>
      </c>
      <c r="Z279" s="489" t="s">
        <v>2003</v>
      </c>
      <c r="AA279" s="93"/>
      <c r="AB279" s="93"/>
      <c r="AC279" s="93"/>
      <c r="AD279" s="93"/>
      <c r="AE279" s="93"/>
      <c r="AF279" s="93"/>
      <c r="AG279" s="96"/>
      <c r="AH279" s="96"/>
      <c r="AI279" s="96"/>
      <c r="AJ279" s="313">
        <f t="shared" si="130"/>
        <v>0</v>
      </c>
      <c r="AK279" s="301">
        <v>0</v>
      </c>
      <c r="AL279" s="87">
        <v>100000000</v>
      </c>
      <c r="AM279" s="96" t="str">
        <f t="shared" si="131"/>
        <v>PL</v>
      </c>
      <c r="AN279" s="249" t="s">
        <v>139</v>
      </c>
      <c r="AO279" s="249">
        <v>1</v>
      </c>
      <c r="AP279" s="249"/>
      <c r="AQ279" s="245">
        <f t="shared" si="123"/>
        <v>350000</v>
      </c>
      <c r="AR279" s="250">
        <f>IF(AND(V279&gt;1,V279&lt;=200000000),'[26]Data Base PAKAI (INPUT)'!$E$24,IF(AND(V279&gt;200000000),'[26]Data Base PAKAI (INPUT)'!$M$24))</f>
        <v>4</v>
      </c>
      <c r="AS279" s="250">
        <f>IF(AND(V279&gt;1,V279&lt;=200000000),'[26]Data Base PAKAI (INPUT)'!$F$24,IF(AND(V279&gt;200000000,V279&lt;=1000000000),'[26]Data Base PAKAI (INPUT)'!$V$24,IF(AND(V279&gt;1000000000),'[26]Data Base PAKAI (INPUT)'!$Z$24)))</f>
        <v>1</v>
      </c>
      <c r="AT279" s="250">
        <f t="shared" si="124"/>
        <v>600000</v>
      </c>
      <c r="AU279" s="250">
        <f>IF(AND(V279&gt;1,V279&lt;=1000000000),'[26]Data Base PAKAI (INPUT)'!$E$25,IF(AND(V279&gt;1000000000,V279&lt;=5000000000),'[26]Data Base PAKAI (INPUT)'!$Y$25,IF(AND(V279&gt;5000000000,V279&lt;=10000000000),'[26]Data Base PAKAI (INPUT)'!$AG$25)))</f>
        <v>3</v>
      </c>
      <c r="AV279" s="250">
        <f>IF(AND(V279&gt;1,V279&lt;=100000000),'[26]Data Base PAKAI (INPUT)'!$F$25,IF(AND(V279&gt;100000000,V279&lt;=200000000),'[26]Data Base PAKAI (INPUT)'!$J$25,IF(AND(V279&gt;200000000,V279&lt;=250000000),'[26]Data Base PAKAI (INPUT)'!$N$25,IF(AND(V279&gt;250000000,V279&lt;=500000000),'[26]Data Base PAKAI (INPUT)'!$R$25,IF(AND(V279&gt;500000000,V279&lt;=1000000000),'[26]Data Base PAKAI (INPUT)'!$V$25,IF(AND(V279&gt;1000000000,V279&lt;=2500000000),'[26]Data Base PAKAI (INPUT)'!$Z$25,IF(AND(V279&gt;2500000000,V279&lt;=5000000000),'[26]Data Base PAKAI (INPUT)'!$AD$25,IF(AND(V279&gt;5000000000,V279&lt;=10000000000),'[26]Data Base PAKAI (INPUT)'!AH1226))))))))</f>
        <v>3</v>
      </c>
      <c r="AW279" s="250">
        <f t="shared" si="125"/>
        <v>1350000</v>
      </c>
      <c r="AX279" s="250">
        <f t="shared" si="126"/>
        <v>4000000</v>
      </c>
      <c r="AY279" s="99">
        <f t="shared" si="127"/>
        <v>4000000</v>
      </c>
      <c r="AZ279" s="250"/>
      <c r="BA279" s="245">
        <f t="shared" si="128"/>
        <v>89700000</v>
      </c>
      <c r="BB279" s="235"/>
      <c r="BC279" s="242"/>
      <c r="BD279" s="242"/>
      <c r="BE279" s="242"/>
      <c r="BG279" s="428">
        <f t="shared" si="132"/>
        <v>0</v>
      </c>
      <c r="BH279" s="424"/>
    </row>
    <row r="280" spans="1:60" ht="45.75" thickBot="1" x14ac:dyDescent="0.3">
      <c r="A280" s="90"/>
      <c r="B280" s="90"/>
      <c r="C280" s="90"/>
      <c r="D280" s="90"/>
      <c r="E280" s="90"/>
      <c r="F280" s="90"/>
      <c r="G280" s="90"/>
      <c r="H280" s="307"/>
      <c r="I280" s="91"/>
      <c r="J280" s="92"/>
      <c r="K280" s="110" t="s">
        <v>692</v>
      </c>
      <c r="L280" s="92" t="s">
        <v>708</v>
      </c>
      <c r="M280" s="92" t="e">
        <f>INDEX('[26]PENINGKATAN SALURAN DRAINASE'!$D$4:$D$90,MATCH('KEGIATAN DBMSDA 2022 (2)'!L280,'[26]PENINGKATAN SALURAN DRAINASE'!$D$4:$D$90,0))</f>
        <v>#N/A</v>
      </c>
      <c r="N280" s="92" t="s">
        <v>709</v>
      </c>
      <c r="O280" s="92"/>
      <c r="P280" s="93" t="s">
        <v>264</v>
      </c>
      <c r="Q280" s="93"/>
      <c r="R280" s="100" t="s">
        <v>289</v>
      </c>
      <c r="S280" s="94" t="e">
        <f>#REF!&amp;" "&amp;#REF!</f>
        <v>#REF!</v>
      </c>
      <c r="T280" s="95" t="s">
        <v>66</v>
      </c>
      <c r="U280" s="87"/>
      <c r="V280" s="57">
        <f t="shared" si="122"/>
        <v>200000000</v>
      </c>
      <c r="W280" s="96" t="str">
        <f t="shared" si="129"/>
        <v>PL</v>
      </c>
      <c r="X280" s="108" t="s">
        <v>1966</v>
      </c>
      <c r="Y280" s="489" t="s">
        <v>2030</v>
      </c>
      <c r="Z280" s="489" t="s">
        <v>2013</v>
      </c>
      <c r="AA280" s="93"/>
      <c r="AB280" s="93"/>
      <c r="AC280" s="93"/>
      <c r="AD280" s="93"/>
      <c r="AE280" s="93"/>
      <c r="AF280" s="93"/>
      <c r="AG280" s="96"/>
      <c r="AH280" s="96"/>
      <c r="AI280" s="96"/>
      <c r="AJ280" s="313">
        <f t="shared" si="130"/>
        <v>0</v>
      </c>
      <c r="AK280" s="301">
        <v>0</v>
      </c>
      <c r="AL280" s="87">
        <v>200000000</v>
      </c>
      <c r="AM280" s="96" t="str">
        <f t="shared" si="131"/>
        <v>PL</v>
      </c>
      <c r="AN280" s="249" t="s">
        <v>139</v>
      </c>
      <c r="AO280" s="249">
        <v>1</v>
      </c>
      <c r="AP280" s="249"/>
      <c r="AQ280" s="245">
        <f t="shared" si="123"/>
        <v>350000</v>
      </c>
      <c r="AR280" s="250">
        <f>IF(AND(V280&gt;1,V280&lt;=200000000),'[26]Data Base PAKAI (INPUT)'!$E$24,IF(AND(V280&gt;200000000),'[26]Data Base PAKAI (INPUT)'!$M$24))</f>
        <v>4</v>
      </c>
      <c r="AS280" s="250">
        <f>IF(AND(V280&gt;1,V280&lt;=200000000),'[26]Data Base PAKAI (INPUT)'!$F$24,IF(AND(V280&gt;200000000,V280&lt;=1000000000),'[26]Data Base PAKAI (INPUT)'!$V$24,IF(AND(V280&gt;1000000000),'[26]Data Base PAKAI (INPUT)'!$Z$24)))</f>
        <v>1</v>
      </c>
      <c r="AT280" s="250">
        <f t="shared" si="124"/>
        <v>600000</v>
      </c>
      <c r="AU280" s="250">
        <f>IF(AND(V280&gt;1,V280&lt;=1000000000),'[26]Data Base PAKAI (INPUT)'!$E$25,IF(AND(V280&gt;1000000000,V280&lt;=5000000000),'[26]Data Base PAKAI (INPUT)'!$Y$25,IF(AND(V280&gt;5000000000,V280&lt;=10000000000),'[26]Data Base PAKAI (INPUT)'!$AG$25)))</f>
        <v>3</v>
      </c>
      <c r="AV280" s="250">
        <f>IF(AND(V280&gt;1,V280&lt;=100000000),'[26]Data Base PAKAI (INPUT)'!$F$25,IF(AND(V280&gt;100000000,V280&lt;=200000000),'[26]Data Base PAKAI (INPUT)'!$J$25,IF(AND(V280&gt;200000000,V280&lt;=250000000),'[26]Data Base PAKAI (INPUT)'!$N$25,IF(AND(V280&gt;250000000,V280&lt;=500000000),'[26]Data Base PAKAI (INPUT)'!$R$25,IF(AND(V280&gt;500000000,V280&lt;=1000000000),'[26]Data Base PAKAI (INPUT)'!$V$25,IF(AND(V280&gt;1000000000,V280&lt;=2500000000),'[26]Data Base PAKAI (INPUT)'!$Z$25,IF(AND(V280&gt;2500000000,V280&lt;=5000000000),'[26]Data Base PAKAI (INPUT)'!$AD$25,IF(AND(V280&gt;5000000000,V280&lt;=10000000000),'[26]Data Base PAKAI (INPUT)'!AH1227))))))))</f>
        <v>4</v>
      </c>
      <c r="AW280" s="250">
        <f t="shared" si="125"/>
        <v>1800000</v>
      </c>
      <c r="AX280" s="250">
        <f t="shared" si="126"/>
        <v>8000000</v>
      </c>
      <c r="AY280" s="99">
        <f t="shared" si="127"/>
        <v>8000000</v>
      </c>
      <c r="AZ280" s="250"/>
      <c r="BA280" s="245">
        <f t="shared" si="128"/>
        <v>181250000</v>
      </c>
      <c r="BB280" s="235"/>
      <c r="BC280" s="242"/>
      <c r="BD280" s="242"/>
      <c r="BE280" s="242"/>
      <c r="BG280" s="428">
        <f t="shared" si="132"/>
        <v>0</v>
      </c>
      <c r="BH280" s="424"/>
    </row>
    <row r="281" spans="1:60" ht="45.75" thickBot="1" x14ac:dyDescent="0.3">
      <c r="A281" s="90"/>
      <c r="B281" s="90"/>
      <c r="C281" s="90"/>
      <c r="D281" s="90"/>
      <c r="E281" s="90"/>
      <c r="F281" s="90"/>
      <c r="G281" s="90"/>
      <c r="H281" s="307"/>
      <c r="I281" s="91"/>
      <c r="J281" s="92"/>
      <c r="K281" s="92" t="s">
        <v>692</v>
      </c>
      <c r="L281" s="92" t="s">
        <v>711</v>
      </c>
      <c r="M281" s="92" t="e">
        <f>INDEX('[26]PENINGKATAN SALURAN DRAINASE'!$D$4:$D$90,MATCH('KEGIATAN DBMSDA 2022 (2)'!L281,'[26]PENINGKATAN SALURAN DRAINASE'!$D$4:$D$90,0))</f>
        <v>#N/A</v>
      </c>
      <c r="N281" s="92" t="s">
        <v>712</v>
      </c>
      <c r="O281" s="92"/>
      <c r="P281" s="93" t="s">
        <v>735</v>
      </c>
      <c r="Q281" s="93"/>
      <c r="R281" s="100" t="s">
        <v>239</v>
      </c>
      <c r="S281" s="94" t="e">
        <f>#REF!&amp;" "&amp;#REF!</f>
        <v>#REF!</v>
      </c>
      <c r="T281" s="95" t="s">
        <v>66</v>
      </c>
      <c r="U281" s="87"/>
      <c r="V281" s="57">
        <f t="shared" ref="V281:V344" si="133">AL281+U281</f>
        <v>100000000</v>
      </c>
      <c r="W281" s="96" t="str">
        <f t="shared" si="129"/>
        <v>PL</v>
      </c>
      <c r="X281" s="108" t="s">
        <v>1966</v>
      </c>
      <c r="Y281" s="489" t="s">
        <v>2030</v>
      </c>
      <c r="Z281" s="489" t="s">
        <v>2010</v>
      </c>
      <c r="AA281" s="93"/>
      <c r="AB281" s="93"/>
      <c r="AC281" s="93"/>
      <c r="AD281" s="93"/>
      <c r="AE281" s="93"/>
      <c r="AF281" s="93"/>
      <c r="AG281" s="96"/>
      <c r="AH281" s="96"/>
      <c r="AI281" s="96"/>
      <c r="AJ281" s="313">
        <f t="shared" si="130"/>
        <v>0</v>
      </c>
      <c r="AK281" s="301">
        <v>0</v>
      </c>
      <c r="AL281" s="87">
        <v>100000000</v>
      </c>
      <c r="AM281" s="96" t="str">
        <f t="shared" si="131"/>
        <v>PL</v>
      </c>
      <c r="AN281" s="249" t="s">
        <v>139</v>
      </c>
      <c r="AO281" s="249">
        <v>1</v>
      </c>
      <c r="AP281" s="249"/>
      <c r="AQ281" s="245">
        <f t="shared" ref="AQ281:AQ344" si="134">IF(AND(V281&gt;1,V281&lt;=200000000),350000,IF(AND(V281&gt;200000000),750000))</f>
        <v>350000</v>
      </c>
      <c r="AR281" s="250">
        <f>IF(AND(V281&gt;1,V281&lt;=200000000),'[26]Data Base PAKAI (INPUT)'!$E$24,IF(AND(V281&gt;200000000),'[26]Data Base PAKAI (INPUT)'!$M$24))</f>
        <v>4</v>
      </c>
      <c r="AS281" s="250">
        <f>IF(AND(V281&gt;1,V281&lt;=200000000),'[26]Data Base PAKAI (INPUT)'!$F$24,IF(AND(V281&gt;200000000,V281&lt;=1000000000),'[26]Data Base PAKAI (INPUT)'!$V$24,IF(AND(V281&gt;1000000000),'[26]Data Base PAKAI (INPUT)'!$Z$24)))</f>
        <v>1</v>
      </c>
      <c r="AT281" s="250">
        <f t="shared" ref="AT281:AT344" si="135">AR281*AS281*$AT$15</f>
        <v>600000</v>
      </c>
      <c r="AU281" s="250">
        <f>IF(AND(V281&gt;1,V281&lt;=1000000000),'[26]Data Base PAKAI (INPUT)'!$E$25,IF(AND(V281&gt;1000000000,V281&lt;=5000000000),'[26]Data Base PAKAI (INPUT)'!$Y$25,IF(AND(V281&gt;5000000000,V281&lt;=10000000000),'[26]Data Base PAKAI (INPUT)'!$AG$25)))</f>
        <v>3</v>
      </c>
      <c r="AV281" s="250">
        <f>IF(AND(V281&gt;1,V281&lt;=100000000),'[26]Data Base PAKAI (INPUT)'!$F$25,IF(AND(V281&gt;100000000,V281&lt;=200000000),'[26]Data Base PAKAI (INPUT)'!$J$25,IF(AND(V281&gt;200000000,V281&lt;=250000000),'[26]Data Base PAKAI (INPUT)'!$N$25,IF(AND(V281&gt;250000000,V281&lt;=500000000),'[26]Data Base PAKAI (INPUT)'!$R$25,IF(AND(V281&gt;500000000,V281&lt;=1000000000),'[26]Data Base PAKAI (INPUT)'!$V$25,IF(AND(V281&gt;1000000000,V281&lt;=2500000000),'[26]Data Base PAKAI (INPUT)'!$Z$25,IF(AND(V281&gt;2500000000,V281&lt;=5000000000),'[26]Data Base PAKAI (INPUT)'!$AD$25,IF(AND(V281&gt;5000000000,V281&lt;=10000000000),'[26]Data Base PAKAI (INPUT)'!AH1228))))))))</f>
        <v>3</v>
      </c>
      <c r="AW281" s="250">
        <f t="shared" ref="AW281:AW344" si="136">AU281*AV281*$AW$15</f>
        <v>1350000</v>
      </c>
      <c r="AX281" s="250">
        <f t="shared" ref="AX281:AX344" si="137">IF(V281&lt;=4000000000,4%*V281,IF(V281&gt;4000000000,100000000))</f>
        <v>4000000</v>
      </c>
      <c r="AY281" s="99">
        <f t="shared" ref="AY281:AY344" si="138">4%*V281</f>
        <v>4000000</v>
      </c>
      <c r="AZ281" s="250"/>
      <c r="BA281" s="245">
        <f t="shared" ref="BA281:BA344" si="139">V281-AQ281-AT281-AW281-AX281-AY281-AZ281</f>
        <v>89700000</v>
      </c>
      <c r="BB281" s="235"/>
      <c r="BC281" s="242"/>
      <c r="BD281" s="242"/>
      <c r="BE281" s="242"/>
      <c r="BG281" s="428">
        <f t="shared" si="132"/>
        <v>0</v>
      </c>
      <c r="BH281" s="424"/>
    </row>
    <row r="282" spans="1:60" ht="45.75" thickBot="1" x14ac:dyDescent="0.3">
      <c r="A282" s="90"/>
      <c r="B282" s="90"/>
      <c r="C282" s="90"/>
      <c r="D282" s="90"/>
      <c r="E282" s="90"/>
      <c r="F282" s="90"/>
      <c r="G282" s="90"/>
      <c r="H282" s="307"/>
      <c r="I282" s="91"/>
      <c r="J282" s="92"/>
      <c r="K282" s="110" t="s">
        <v>692</v>
      </c>
      <c r="L282" s="92" t="s">
        <v>713</v>
      </c>
      <c r="M282" s="92" t="e">
        <f>INDEX('[26]PENINGKATAN SALURAN DRAINASE'!$D$4:$D$90,MATCH('KEGIATAN DBMSDA 2022 (2)'!L282,'[26]PENINGKATAN SALURAN DRAINASE'!$D$4:$D$90,0))</f>
        <v>#N/A</v>
      </c>
      <c r="N282" s="92" t="s">
        <v>714</v>
      </c>
      <c r="O282" s="92"/>
      <c r="P282" s="93" t="s">
        <v>735</v>
      </c>
      <c r="Q282" s="93"/>
      <c r="R282" s="100" t="s">
        <v>239</v>
      </c>
      <c r="S282" s="94" t="e">
        <f>#REF!&amp;" "&amp;#REF!</f>
        <v>#REF!</v>
      </c>
      <c r="T282" s="95" t="s">
        <v>66</v>
      </c>
      <c r="U282" s="87"/>
      <c r="V282" s="57">
        <f t="shared" si="133"/>
        <v>50000000</v>
      </c>
      <c r="W282" s="96" t="str">
        <f t="shared" si="129"/>
        <v>PL</v>
      </c>
      <c r="X282" s="108" t="s">
        <v>1966</v>
      </c>
      <c r="Y282" s="489" t="s">
        <v>2030</v>
      </c>
      <c r="Z282" s="489" t="s">
        <v>2010</v>
      </c>
      <c r="AA282" s="93"/>
      <c r="AB282" s="93"/>
      <c r="AC282" s="93"/>
      <c r="AD282" s="93"/>
      <c r="AE282" s="93"/>
      <c r="AF282" s="93"/>
      <c r="AG282" s="96"/>
      <c r="AH282" s="96"/>
      <c r="AI282" s="96"/>
      <c r="AJ282" s="313">
        <f t="shared" si="130"/>
        <v>0</v>
      </c>
      <c r="AK282" s="301">
        <v>0</v>
      </c>
      <c r="AL282" s="87">
        <v>50000000</v>
      </c>
      <c r="AM282" s="96" t="str">
        <f t="shared" si="131"/>
        <v>PL</v>
      </c>
      <c r="AN282" s="249" t="s">
        <v>139</v>
      </c>
      <c r="AO282" s="249">
        <v>1</v>
      </c>
      <c r="AP282" s="249"/>
      <c r="AQ282" s="245">
        <f t="shared" si="134"/>
        <v>350000</v>
      </c>
      <c r="AR282" s="250">
        <f>IF(AND(V282&gt;1,V282&lt;=200000000),'[26]Data Base PAKAI (INPUT)'!$E$24,IF(AND(V282&gt;200000000),'[26]Data Base PAKAI (INPUT)'!$M$24))</f>
        <v>4</v>
      </c>
      <c r="AS282" s="250">
        <f>IF(AND(V282&gt;1,V282&lt;=200000000),'[26]Data Base PAKAI (INPUT)'!$F$24,IF(AND(V282&gt;200000000,V282&lt;=1000000000),'[26]Data Base PAKAI (INPUT)'!$V$24,IF(AND(V282&gt;1000000000),'[26]Data Base PAKAI (INPUT)'!$Z$24)))</f>
        <v>1</v>
      </c>
      <c r="AT282" s="250">
        <f t="shared" si="135"/>
        <v>600000</v>
      </c>
      <c r="AU282" s="250">
        <f>IF(AND(V282&gt;1,V282&lt;=1000000000),'[26]Data Base PAKAI (INPUT)'!$E$25,IF(AND(V282&gt;1000000000,V282&lt;=5000000000),'[26]Data Base PAKAI (INPUT)'!$Y$25,IF(AND(V282&gt;5000000000,V282&lt;=10000000000),'[26]Data Base PAKAI (INPUT)'!$AG$25)))</f>
        <v>3</v>
      </c>
      <c r="AV282" s="250">
        <f>IF(AND(V282&gt;1,V282&lt;=100000000),'[26]Data Base PAKAI (INPUT)'!$F$25,IF(AND(V282&gt;100000000,V282&lt;=200000000),'[26]Data Base PAKAI (INPUT)'!$J$25,IF(AND(V282&gt;200000000,V282&lt;=250000000),'[26]Data Base PAKAI (INPUT)'!$N$25,IF(AND(V282&gt;250000000,V282&lt;=500000000),'[26]Data Base PAKAI (INPUT)'!$R$25,IF(AND(V282&gt;500000000,V282&lt;=1000000000),'[26]Data Base PAKAI (INPUT)'!$V$25,IF(AND(V282&gt;1000000000,V282&lt;=2500000000),'[26]Data Base PAKAI (INPUT)'!$Z$25,IF(AND(V282&gt;2500000000,V282&lt;=5000000000),'[26]Data Base PAKAI (INPUT)'!$AD$25,IF(AND(V282&gt;5000000000,V282&lt;=10000000000),'[26]Data Base PAKAI (INPUT)'!AH1229))))))))</f>
        <v>3</v>
      </c>
      <c r="AW282" s="250">
        <f t="shared" si="136"/>
        <v>1350000</v>
      </c>
      <c r="AX282" s="250">
        <f t="shared" si="137"/>
        <v>2000000</v>
      </c>
      <c r="AY282" s="99">
        <f t="shared" si="138"/>
        <v>2000000</v>
      </c>
      <c r="AZ282" s="250"/>
      <c r="BA282" s="245">
        <f t="shared" si="139"/>
        <v>43700000</v>
      </c>
      <c r="BB282" s="235"/>
      <c r="BC282" s="242"/>
      <c r="BD282" s="242"/>
      <c r="BE282" s="242"/>
      <c r="BG282" s="428">
        <f t="shared" si="132"/>
        <v>0</v>
      </c>
      <c r="BH282" s="424"/>
    </row>
    <row r="283" spans="1:60" ht="45.75" thickBot="1" x14ac:dyDescent="0.3">
      <c r="A283" s="90"/>
      <c r="B283" s="90"/>
      <c r="C283" s="90"/>
      <c r="D283" s="90"/>
      <c r="E283" s="90"/>
      <c r="F283" s="90"/>
      <c r="G283" s="90"/>
      <c r="H283" s="307"/>
      <c r="I283" s="91"/>
      <c r="J283" s="92"/>
      <c r="K283" s="110" t="s">
        <v>692</v>
      </c>
      <c r="L283" s="92" t="s">
        <v>715</v>
      </c>
      <c r="M283" s="92" t="e">
        <f>INDEX('[26]PENINGKATAN SALURAN DRAINASE'!$D$4:$D$90,MATCH('KEGIATAN DBMSDA 2022 (2)'!L283,'[26]PENINGKATAN SALURAN DRAINASE'!$D$4:$D$90,0))</f>
        <v>#N/A</v>
      </c>
      <c r="N283" s="92" t="s">
        <v>716</v>
      </c>
      <c r="O283" s="92"/>
      <c r="P283" s="93" t="s">
        <v>735</v>
      </c>
      <c r="Q283" s="93"/>
      <c r="R283" s="100" t="s">
        <v>560</v>
      </c>
      <c r="S283" s="94" t="e">
        <f>#REF!&amp;" "&amp;#REF!</f>
        <v>#REF!</v>
      </c>
      <c r="T283" s="95" t="s">
        <v>66</v>
      </c>
      <c r="U283" s="87"/>
      <c r="V283" s="57">
        <f t="shared" si="133"/>
        <v>75000000</v>
      </c>
      <c r="W283" s="96" t="str">
        <f t="shared" si="129"/>
        <v>PL</v>
      </c>
      <c r="X283" s="108" t="s">
        <v>1966</v>
      </c>
      <c r="Y283" s="489" t="s">
        <v>2030</v>
      </c>
      <c r="Z283" s="489" t="s">
        <v>2010</v>
      </c>
      <c r="AA283" s="93"/>
      <c r="AB283" s="93"/>
      <c r="AC283" s="93"/>
      <c r="AD283" s="93"/>
      <c r="AE283" s="93"/>
      <c r="AF283" s="93"/>
      <c r="AG283" s="96"/>
      <c r="AH283" s="96"/>
      <c r="AI283" s="96"/>
      <c r="AJ283" s="313">
        <f t="shared" si="130"/>
        <v>0</v>
      </c>
      <c r="AK283" s="301">
        <v>0</v>
      </c>
      <c r="AL283" s="87">
        <v>75000000</v>
      </c>
      <c r="AM283" s="96" t="str">
        <f t="shared" si="131"/>
        <v>PL</v>
      </c>
      <c r="AN283" s="249" t="s">
        <v>139</v>
      </c>
      <c r="AO283" s="249">
        <v>1</v>
      </c>
      <c r="AP283" s="249"/>
      <c r="AQ283" s="245">
        <f t="shared" si="134"/>
        <v>350000</v>
      </c>
      <c r="AR283" s="250">
        <f>IF(AND(V283&gt;1,V283&lt;=200000000),'[26]Data Base PAKAI (INPUT)'!$E$24,IF(AND(V283&gt;200000000),'[26]Data Base PAKAI (INPUT)'!$M$24))</f>
        <v>4</v>
      </c>
      <c r="AS283" s="250">
        <f>IF(AND(V283&gt;1,V283&lt;=200000000),'[26]Data Base PAKAI (INPUT)'!$F$24,IF(AND(V283&gt;200000000,V283&lt;=1000000000),'[26]Data Base PAKAI (INPUT)'!$V$24,IF(AND(V283&gt;1000000000),'[26]Data Base PAKAI (INPUT)'!$Z$24)))</f>
        <v>1</v>
      </c>
      <c r="AT283" s="250">
        <f t="shared" si="135"/>
        <v>600000</v>
      </c>
      <c r="AU283" s="250">
        <f>IF(AND(V283&gt;1,V283&lt;=1000000000),'[26]Data Base PAKAI (INPUT)'!$E$25,IF(AND(V283&gt;1000000000,V283&lt;=5000000000),'[26]Data Base PAKAI (INPUT)'!$Y$25,IF(AND(V283&gt;5000000000,V283&lt;=10000000000),'[26]Data Base PAKAI (INPUT)'!$AG$25)))</f>
        <v>3</v>
      </c>
      <c r="AV283" s="250">
        <f>IF(AND(V283&gt;1,V283&lt;=100000000),'[26]Data Base PAKAI (INPUT)'!$F$25,IF(AND(V283&gt;100000000,V283&lt;=200000000),'[26]Data Base PAKAI (INPUT)'!$J$25,IF(AND(V283&gt;200000000,V283&lt;=250000000),'[26]Data Base PAKAI (INPUT)'!$N$25,IF(AND(V283&gt;250000000,V283&lt;=500000000),'[26]Data Base PAKAI (INPUT)'!$R$25,IF(AND(V283&gt;500000000,V283&lt;=1000000000),'[26]Data Base PAKAI (INPUT)'!$V$25,IF(AND(V283&gt;1000000000,V283&lt;=2500000000),'[26]Data Base PAKAI (INPUT)'!$Z$25,IF(AND(V283&gt;2500000000,V283&lt;=5000000000),'[26]Data Base PAKAI (INPUT)'!$AD$25,IF(AND(V283&gt;5000000000,V283&lt;=10000000000),'[26]Data Base PAKAI (INPUT)'!AH1230))))))))</f>
        <v>3</v>
      </c>
      <c r="AW283" s="250">
        <f t="shared" si="136"/>
        <v>1350000</v>
      </c>
      <c r="AX283" s="250">
        <f t="shared" si="137"/>
        <v>3000000</v>
      </c>
      <c r="AY283" s="99">
        <f t="shared" si="138"/>
        <v>3000000</v>
      </c>
      <c r="AZ283" s="250"/>
      <c r="BA283" s="245">
        <f t="shared" si="139"/>
        <v>66700000</v>
      </c>
      <c r="BB283" s="235"/>
      <c r="BC283" s="242"/>
      <c r="BD283" s="242"/>
      <c r="BE283" s="242"/>
      <c r="BG283" s="428">
        <f t="shared" si="132"/>
        <v>0</v>
      </c>
      <c r="BH283" s="424"/>
    </row>
    <row r="284" spans="1:60" ht="45.75" thickBot="1" x14ac:dyDescent="0.3">
      <c r="A284" s="90"/>
      <c r="B284" s="90"/>
      <c r="C284" s="90"/>
      <c r="D284" s="90"/>
      <c r="E284" s="90"/>
      <c r="F284" s="90"/>
      <c r="G284" s="90"/>
      <c r="H284" s="307"/>
      <c r="I284" s="91"/>
      <c r="J284" s="92"/>
      <c r="K284" s="110" t="s">
        <v>692</v>
      </c>
      <c r="L284" s="92" t="s">
        <v>717</v>
      </c>
      <c r="M284" s="92" t="e">
        <f>INDEX('[26]PENINGKATAN SALURAN DRAINASE'!$D$4:$D$90,MATCH('KEGIATAN DBMSDA 2022 (2)'!L284,'[26]PENINGKATAN SALURAN DRAINASE'!$D$4:$D$90,0))</f>
        <v>#N/A</v>
      </c>
      <c r="N284" s="92" t="s">
        <v>718</v>
      </c>
      <c r="O284" s="92"/>
      <c r="P284" s="93" t="s">
        <v>160</v>
      </c>
      <c r="Q284" s="93"/>
      <c r="R284" s="100" t="s">
        <v>720</v>
      </c>
      <c r="S284" s="94" t="e">
        <f>#REF!&amp;" "&amp;#REF!</f>
        <v>#REF!</v>
      </c>
      <c r="T284" s="95" t="s">
        <v>66</v>
      </c>
      <c r="U284" s="87"/>
      <c r="V284" s="57">
        <f t="shared" si="133"/>
        <v>100000000</v>
      </c>
      <c r="W284" s="96" t="str">
        <f t="shared" si="129"/>
        <v>PL</v>
      </c>
      <c r="X284" s="108" t="s">
        <v>1966</v>
      </c>
      <c r="Y284" s="489" t="s">
        <v>2030</v>
      </c>
      <c r="Z284" s="489" t="s">
        <v>2006</v>
      </c>
      <c r="AA284" s="93"/>
      <c r="AB284" s="93"/>
      <c r="AC284" s="93"/>
      <c r="AD284" s="93"/>
      <c r="AE284" s="93"/>
      <c r="AF284" s="93"/>
      <c r="AG284" s="96"/>
      <c r="AH284" s="96"/>
      <c r="AI284" s="96"/>
      <c r="AJ284" s="313">
        <f t="shared" si="130"/>
        <v>0</v>
      </c>
      <c r="AK284" s="301">
        <v>0</v>
      </c>
      <c r="AL284" s="87">
        <v>100000000</v>
      </c>
      <c r="AM284" s="96" t="str">
        <f t="shared" si="131"/>
        <v>PL</v>
      </c>
      <c r="AN284" s="249" t="s">
        <v>139</v>
      </c>
      <c r="AO284" s="249">
        <v>1</v>
      </c>
      <c r="AP284" s="249" t="s">
        <v>163</v>
      </c>
      <c r="AQ284" s="253">
        <f t="shared" si="134"/>
        <v>350000</v>
      </c>
      <c r="AR284" s="254">
        <f>IF(AND(V284&gt;1,V284&lt;=200000000),'[26]Data Base PAKAI (INPUT)'!$E$24,IF(AND(V284&gt;200000000),'[26]Data Base PAKAI (INPUT)'!$M$24))</f>
        <v>4</v>
      </c>
      <c r="AS284" s="254">
        <f>IF(AND(V284&gt;1,V284&lt;=200000000),'[26]Data Base PAKAI (INPUT)'!$F$24,IF(AND(V284&gt;200000000,V284&lt;=1000000000),'[26]Data Base PAKAI (INPUT)'!$V$24,IF(AND(V284&gt;1000000000),'[26]Data Base PAKAI (INPUT)'!$Z$24)))</f>
        <v>1</v>
      </c>
      <c r="AT284" s="254">
        <f t="shared" si="135"/>
        <v>600000</v>
      </c>
      <c r="AU284" s="254">
        <f>IF(AND(V284&gt;1,V284&lt;=1000000000),'[26]Data Base PAKAI (INPUT)'!$E$25,IF(AND(V284&gt;1000000000,V284&lt;=5000000000),'[26]Data Base PAKAI (INPUT)'!$Y$25,IF(AND(V284&gt;5000000000,V284&lt;=10000000000),'[26]Data Base PAKAI (INPUT)'!$AG$25)))</f>
        <v>3</v>
      </c>
      <c r="AV284" s="254">
        <f>IF(AND(V284&gt;1,V284&lt;=100000000),'[26]Data Base PAKAI (INPUT)'!$F$25,IF(AND(V284&gt;100000000,V284&lt;=200000000),'[26]Data Base PAKAI (INPUT)'!$J$25,IF(AND(V284&gt;200000000,V284&lt;=250000000),'[26]Data Base PAKAI (INPUT)'!$N$25,IF(AND(V284&gt;250000000,V284&lt;=500000000),'[26]Data Base PAKAI (INPUT)'!$R$25,IF(AND(V284&gt;500000000,V284&lt;=1000000000),'[26]Data Base PAKAI (INPUT)'!$V$25,IF(AND(V284&gt;1000000000,V284&lt;=2500000000),'[26]Data Base PAKAI (INPUT)'!$Z$25,IF(AND(V284&gt;2500000000,V284&lt;=5000000000),'[26]Data Base PAKAI (INPUT)'!$AD$25,IF(AND(V284&gt;5000000000,V284&lt;=10000000000),'[26]Data Base PAKAI (INPUT)'!AH1232))))))))</f>
        <v>3</v>
      </c>
      <c r="AW284" s="254">
        <f t="shared" si="136"/>
        <v>1350000</v>
      </c>
      <c r="AX284" s="254">
        <f t="shared" si="137"/>
        <v>4000000</v>
      </c>
      <c r="AY284" s="103">
        <f t="shared" si="138"/>
        <v>4000000</v>
      </c>
      <c r="AZ284" s="254"/>
      <c r="BA284" s="253">
        <f t="shared" si="139"/>
        <v>89700000</v>
      </c>
      <c r="BB284" s="235"/>
      <c r="BC284" s="242"/>
      <c r="BD284" s="242"/>
      <c r="BE284" s="242"/>
      <c r="BG284" s="428">
        <f t="shared" si="132"/>
        <v>0</v>
      </c>
      <c r="BH284" s="424"/>
    </row>
    <row r="285" spans="1:60" ht="45.75" thickBot="1" x14ac:dyDescent="0.3">
      <c r="A285" s="90"/>
      <c r="B285" s="90"/>
      <c r="C285" s="90"/>
      <c r="D285" s="90"/>
      <c r="E285" s="90"/>
      <c r="F285" s="90"/>
      <c r="G285" s="90"/>
      <c r="H285" s="307"/>
      <c r="I285" s="91"/>
      <c r="J285" s="92"/>
      <c r="K285" s="110" t="s">
        <v>692</v>
      </c>
      <c r="L285" s="92" t="s">
        <v>348</v>
      </c>
      <c r="M285" s="92" t="e">
        <f>INDEX('[26]PENINGKATAN SALURAN DRAINASE'!$D$4:$D$90,MATCH('KEGIATAN DBMSDA 2022 (2)'!L285,'[26]PENINGKATAN SALURAN DRAINASE'!$D$4:$D$90,0))</f>
        <v>#N/A</v>
      </c>
      <c r="N285" s="92" t="s">
        <v>721</v>
      </c>
      <c r="O285" s="92"/>
      <c r="P285" s="93" t="s">
        <v>160</v>
      </c>
      <c r="Q285" s="93"/>
      <c r="R285" s="100" t="s">
        <v>271</v>
      </c>
      <c r="S285" s="94" t="e">
        <f>#REF!&amp;" "&amp;#REF!</f>
        <v>#REF!</v>
      </c>
      <c r="T285" s="95" t="s">
        <v>66</v>
      </c>
      <c r="U285" s="87"/>
      <c r="V285" s="57">
        <f t="shared" si="133"/>
        <v>100000000</v>
      </c>
      <c r="W285" s="96" t="str">
        <f t="shared" si="129"/>
        <v>PL</v>
      </c>
      <c r="X285" s="108" t="s">
        <v>1966</v>
      </c>
      <c r="Y285" s="489" t="s">
        <v>2030</v>
      </c>
      <c r="Z285" s="489" t="s">
        <v>2006</v>
      </c>
      <c r="AA285" s="93"/>
      <c r="AB285" s="93"/>
      <c r="AC285" s="93"/>
      <c r="AD285" s="93"/>
      <c r="AE285" s="93"/>
      <c r="AF285" s="93"/>
      <c r="AG285" s="96"/>
      <c r="AH285" s="96"/>
      <c r="AI285" s="96"/>
      <c r="AJ285" s="313">
        <f t="shared" si="130"/>
        <v>0</v>
      </c>
      <c r="AK285" s="301">
        <v>0</v>
      </c>
      <c r="AL285" s="87">
        <v>100000000</v>
      </c>
      <c r="AM285" s="96" t="str">
        <f t="shared" si="131"/>
        <v>PL</v>
      </c>
      <c r="AN285" s="249" t="s">
        <v>139</v>
      </c>
      <c r="AO285" s="249">
        <v>1</v>
      </c>
      <c r="AP285" s="249"/>
      <c r="AQ285" s="245">
        <f t="shared" si="134"/>
        <v>350000</v>
      </c>
      <c r="AR285" s="250">
        <f>IF(AND(V285&gt;1,V285&lt;=200000000),'[26]Data Base PAKAI (INPUT)'!$E$24,IF(AND(V285&gt;200000000),'[26]Data Base PAKAI (INPUT)'!$M$24))</f>
        <v>4</v>
      </c>
      <c r="AS285" s="250">
        <f>IF(AND(V285&gt;1,V285&lt;=200000000),'[26]Data Base PAKAI (INPUT)'!$F$24,IF(AND(V285&gt;200000000,V285&lt;=1000000000),'[26]Data Base PAKAI (INPUT)'!$V$24,IF(AND(V285&gt;1000000000),'[26]Data Base PAKAI (INPUT)'!$Z$24)))</f>
        <v>1</v>
      </c>
      <c r="AT285" s="250">
        <f t="shared" si="135"/>
        <v>600000</v>
      </c>
      <c r="AU285" s="250">
        <f>IF(AND(V285&gt;1,V285&lt;=1000000000),'[26]Data Base PAKAI (INPUT)'!$E$25,IF(AND(V285&gt;1000000000,V285&lt;=5000000000),'[26]Data Base PAKAI (INPUT)'!$Y$25,IF(AND(V285&gt;5000000000,V285&lt;=10000000000),'[26]Data Base PAKAI (INPUT)'!$AG$25)))</f>
        <v>3</v>
      </c>
      <c r="AV285" s="250">
        <f>IF(AND(V285&gt;1,V285&lt;=100000000),'[26]Data Base PAKAI (INPUT)'!$F$25,IF(AND(V285&gt;100000000,V285&lt;=200000000),'[26]Data Base PAKAI (INPUT)'!$J$25,IF(AND(V285&gt;200000000,V285&lt;=250000000),'[26]Data Base PAKAI (INPUT)'!$N$25,IF(AND(V285&gt;250000000,V285&lt;=500000000),'[26]Data Base PAKAI (INPUT)'!$R$25,IF(AND(V285&gt;500000000,V285&lt;=1000000000),'[26]Data Base PAKAI (INPUT)'!$V$25,IF(AND(V285&gt;1000000000,V285&lt;=2500000000),'[26]Data Base PAKAI (INPUT)'!$Z$25,IF(AND(V285&gt;2500000000,V285&lt;=5000000000),'[26]Data Base PAKAI (INPUT)'!$AD$25,IF(AND(V285&gt;5000000000,V285&lt;=10000000000),'[26]Data Base PAKAI (INPUT)'!AH1233))))))))</f>
        <v>3</v>
      </c>
      <c r="AW285" s="250">
        <f t="shared" si="136"/>
        <v>1350000</v>
      </c>
      <c r="AX285" s="250">
        <f t="shared" si="137"/>
        <v>4000000</v>
      </c>
      <c r="AY285" s="99">
        <f t="shared" si="138"/>
        <v>4000000</v>
      </c>
      <c r="AZ285" s="250"/>
      <c r="BA285" s="245">
        <f t="shared" si="139"/>
        <v>89700000</v>
      </c>
      <c r="BB285" s="235"/>
      <c r="BC285" s="242"/>
      <c r="BD285" s="242"/>
      <c r="BE285" s="242"/>
      <c r="BG285" s="428">
        <f t="shared" si="132"/>
        <v>0</v>
      </c>
      <c r="BH285" s="424"/>
    </row>
    <row r="286" spans="1:60" ht="45.75" thickBot="1" x14ac:dyDescent="0.3">
      <c r="A286" s="90"/>
      <c r="B286" s="90"/>
      <c r="C286" s="90"/>
      <c r="D286" s="90"/>
      <c r="E286" s="90"/>
      <c r="F286" s="90"/>
      <c r="G286" s="90"/>
      <c r="H286" s="307"/>
      <c r="I286" s="91"/>
      <c r="J286" s="92"/>
      <c r="K286" s="110" t="s">
        <v>692</v>
      </c>
      <c r="L286" s="92" t="s">
        <v>722</v>
      </c>
      <c r="M286" s="92" t="e">
        <f>INDEX('[26]PENINGKATAN SALURAN DRAINASE'!$D$4:$D$90,MATCH('KEGIATAN DBMSDA 2022 (2)'!L286,'[26]PENINGKATAN SALURAN DRAINASE'!$D$4:$D$90,0))</f>
        <v>#N/A</v>
      </c>
      <c r="N286" s="92" t="s">
        <v>723</v>
      </c>
      <c r="O286" s="92"/>
      <c r="P286" s="93" t="s">
        <v>160</v>
      </c>
      <c r="Q286" s="93"/>
      <c r="R286" s="100" t="s">
        <v>664</v>
      </c>
      <c r="S286" s="94" t="e">
        <f>#REF!&amp;" "&amp;#REF!</f>
        <v>#REF!</v>
      </c>
      <c r="T286" s="95" t="s">
        <v>66</v>
      </c>
      <c r="U286" s="87"/>
      <c r="V286" s="57">
        <f t="shared" si="133"/>
        <v>100000000</v>
      </c>
      <c r="W286" s="96" t="str">
        <f t="shared" si="129"/>
        <v>PL</v>
      </c>
      <c r="X286" s="108" t="s">
        <v>1966</v>
      </c>
      <c r="Y286" s="489" t="s">
        <v>2030</v>
      </c>
      <c r="Z286" s="489" t="s">
        <v>2006</v>
      </c>
      <c r="AA286" s="93"/>
      <c r="AB286" s="93"/>
      <c r="AC286" s="93"/>
      <c r="AD286" s="93"/>
      <c r="AE286" s="93"/>
      <c r="AF286" s="93"/>
      <c r="AG286" s="96"/>
      <c r="AH286" s="96"/>
      <c r="AI286" s="96"/>
      <c r="AJ286" s="313">
        <f t="shared" si="130"/>
        <v>0</v>
      </c>
      <c r="AK286" s="301">
        <v>0</v>
      </c>
      <c r="AL286" s="87">
        <v>100000000</v>
      </c>
      <c r="AM286" s="96" t="str">
        <f t="shared" si="131"/>
        <v>PL</v>
      </c>
      <c r="AN286" s="249" t="s">
        <v>139</v>
      </c>
      <c r="AO286" s="249">
        <v>1</v>
      </c>
      <c r="AP286" s="249"/>
      <c r="AQ286" s="245">
        <f t="shared" si="134"/>
        <v>350000</v>
      </c>
      <c r="AR286" s="250">
        <f>IF(AND(V286&gt;1,V286&lt;=200000000),'[26]Data Base PAKAI (INPUT)'!$E$24,IF(AND(V286&gt;200000000),'[26]Data Base PAKAI (INPUT)'!$M$24))</f>
        <v>4</v>
      </c>
      <c r="AS286" s="250">
        <f>IF(AND(V286&gt;1,V286&lt;=200000000),'[26]Data Base PAKAI (INPUT)'!$F$24,IF(AND(V286&gt;200000000,V286&lt;=1000000000),'[26]Data Base PAKAI (INPUT)'!$V$24,IF(AND(V286&gt;1000000000),'[26]Data Base PAKAI (INPUT)'!$Z$24)))</f>
        <v>1</v>
      </c>
      <c r="AT286" s="250">
        <f t="shared" si="135"/>
        <v>600000</v>
      </c>
      <c r="AU286" s="250">
        <f>IF(AND(V286&gt;1,V286&lt;=1000000000),'[26]Data Base PAKAI (INPUT)'!$E$25,IF(AND(V286&gt;1000000000,V286&lt;=5000000000),'[26]Data Base PAKAI (INPUT)'!$Y$25,IF(AND(V286&gt;5000000000,V286&lt;=10000000000),'[26]Data Base PAKAI (INPUT)'!$AG$25)))</f>
        <v>3</v>
      </c>
      <c r="AV286" s="250">
        <f>IF(AND(V286&gt;1,V286&lt;=100000000),'[26]Data Base PAKAI (INPUT)'!$F$25,IF(AND(V286&gt;100000000,V286&lt;=200000000),'[26]Data Base PAKAI (INPUT)'!$J$25,IF(AND(V286&gt;200000000,V286&lt;=250000000),'[26]Data Base PAKAI (INPUT)'!$N$25,IF(AND(V286&gt;250000000,V286&lt;=500000000),'[26]Data Base PAKAI (INPUT)'!$R$25,IF(AND(V286&gt;500000000,V286&lt;=1000000000),'[26]Data Base PAKAI (INPUT)'!$V$25,IF(AND(V286&gt;1000000000,V286&lt;=2500000000),'[26]Data Base PAKAI (INPUT)'!$Z$25,IF(AND(V286&gt;2500000000,V286&lt;=5000000000),'[26]Data Base PAKAI (INPUT)'!$AD$25,IF(AND(V286&gt;5000000000,V286&lt;=10000000000),'[26]Data Base PAKAI (INPUT)'!AH1234))))))))</f>
        <v>3</v>
      </c>
      <c r="AW286" s="250">
        <f t="shared" si="136"/>
        <v>1350000</v>
      </c>
      <c r="AX286" s="250">
        <f t="shared" si="137"/>
        <v>4000000</v>
      </c>
      <c r="AY286" s="99">
        <f t="shared" si="138"/>
        <v>4000000</v>
      </c>
      <c r="AZ286" s="250"/>
      <c r="BA286" s="245">
        <f t="shared" si="139"/>
        <v>89700000</v>
      </c>
      <c r="BB286" s="235"/>
      <c r="BC286" s="242"/>
      <c r="BD286" s="242"/>
      <c r="BE286" s="242"/>
      <c r="BG286" s="428">
        <f t="shared" si="132"/>
        <v>0</v>
      </c>
      <c r="BH286" s="424"/>
    </row>
    <row r="287" spans="1:60" ht="45.75" thickBot="1" x14ac:dyDescent="0.3">
      <c r="A287" s="90"/>
      <c r="B287" s="90"/>
      <c r="C287" s="90"/>
      <c r="D287" s="90"/>
      <c r="E287" s="90"/>
      <c r="F287" s="90"/>
      <c r="G287" s="90"/>
      <c r="H287" s="307"/>
      <c r="I287" s="91"/>
      <c r="J287" s="92"/>
      <c r="K287" s="110" t="s">
        <v>692</v>
      </c>
      <c r="L287" s="92" t="s">
        <v>724</v>
      </c>
      <c r="M287" s="92" t="e">
        <f>INDEX('[26]PENINGKATAN SALURAN DRAINASE'!$D$4:$D$90,MATCH('KEGIATAN DBMSDA 2022 (2)'!L287,'[26]PENINGKATAN SALURAN DRAINASE'!$D$4:$D$90,0))</f>
        <v>#N/A</v>
      </c>
      <c r="N287" s="92" t="s">
        <v>725</v>
      </c>
      <c r="O287" s="92"/>
      <c r="P287" s="93" t="s">
        <v>160</v>
      </c>
      <c r="Q287" s="93"/>
      <c r="R287" s="100" t="s">
        <v>726</v>
      </c>
      <c r="S287" s="94" t="e">
        <f>#REF!&amp;" "&amp;#REF!</f>
        <v>#REF!</v>
      </c>
      <c r="T287" s="95" t="s">
        <v>66</v>
      </c>
      <c r="U287" s="87"/>
      <c r="V287" s="57">
        <f t="shared" si="133"/>
        <v>200000000</v>
      </c>
      <c r="W287" s="96" t="str">
        <f t="shared" si="129"/>
        <v>PL</v>
      </c>
      <c r="X287" s="108" t="s">
        <v>1966</v>
      </c>
      <c r="Y287" s="489" t="s">
        <v>2030</v>
      </c>
      <c r="Z287" s="489" t="s">
        <v>2006</v>
      </c>
      <c r="AA287" s="93"/>
      <c r="AB287" s="93"/>
      <c r="AC287" s="93"/>
      <c r="AD287" s="93"/>
      <c r="AE287" s="93"/>
      <c r="AF287" s="93"/>
      <c r="AG287" s="96"/>
      <c r="AH287" s="96"/>
      <c r="AI287" s="96"/>
      <c r="AJ287" s="313">
        <f t="shared" si="130"/>
        <v>0</v>
      </c>
      <c r="AK287" s="301">
        <v>0</v>
      </c>
      <c r="AL287" s="87">
        <v>200000000</v>
      </c>
      <c r="AM287" s="96" t="str">
        <f t="shared" si="131"/>
        <v>PL</v>
      </c>
      <c r="AN287" s="249" t="s">
        <v>139</v>
      </c>
      <c r="AO287" s="249">
        <v>1</v>
      </c>
      <c r="AP287" s="249"/>
      <c r="AQ287" s="245">
        <f t="shared" si="134"/>
        <v>350000</v>
      </c>
      <c r="AR287" s="250">
        <f>IF(AND(V287&gt;1,V287&lt;=200000000),'[26]Data Base PAKAI (INPUT)'!$E$24,IF(AND(V287&gt;200000000),'[26]Data Base PAKAI (INPUT)'!$M$24))</f>
        <v>4</v>
      </c>
      <c r="AS287" s="250">
        <f>IF(AND(V287&gt;1,V287&lt;=200000000),'[26]Data Base PAKAI (INPUT)'!$F$24,IF(AND(V287&gt;200000000,V287&lt;=1000000000),'[26]Data Base PAKAI (INPUT)'!$V$24,IF(AND(V287&gt;1000000000),'[26]Data Base PAKAI (INPUT)'!$Z$24)))</f>
        <v>1</v>
      </c>
      <c r="AT287" s="250">
        <f t="shared" si="135"/>
        <v>600000</v>
      </c>
      <c r="AU287" s="250">
        <f>IF(AND(V287&gt;1,V287&lt;=1000000000),'[26]Data Base PAKAI (INPUT)'!$E$25,IF(AND(V287&gt;1000000000,V287&lt;=5000000000),'[26]Data Base PAKAI (INPUT)'!$Y$25,IF(AND(V287&gt;5000000000,V287&lt;=10000000000),'[26]Data Base PAKAI (INPUT)'!$AG$25)))</f>
        <v>3</v>
      </c>
      <c r="AV287" s="250">
        <f>IF(AND(V287&gt;1,V287&lt;=100000000),'[26]Data Base PAKAI (INPUT)'!$F$25,IF(AND(V287&gt;100000000,V287&lt;=200000000),'[26]Data Base PAKAI (INPUT)'!$J$25,IF(AND(V287&gt;200000000,V287&lt;=250000000),'[26]Data Base PAKAI (INPUT)'!$N$25,IF(AND(V287&gt;250000000,V287&lt;=500000000),'[26]Data Base PAKAI (INPUT)'!$R$25,IF(AND(V287&gt;500000000,V287&lt;=1000000000),'[26]Data Base PAKAI (INPUT)'!$V$25,IF(AND(V287&gt;1000000000,V287&lt;=2500000000),'[26]Data Base PAKAI (INPUT)'!$Z$25,IF(AND(V287&gt;2500000000,V287&lt;=5000000000),'[26]Data Base PAKAI (INPUT)'!$AD$25,IF(AND(V287&gt;5000000000,V287&lt;=10000000000),'[26]Data Base PAKAI (INPUT)'!AH1235))))))))</f>
        <v>4</v>
      </c>
      <c r="AW287" s="250">
        <f t="shared" si="136"/>
        <v>1800000</v>
      </c>
      <c r="AX287" s="250">
        <f t="shared" si="137"/>
        <v>8000000</v>
      </c>
      <c r="AY287" s="99">
        <f t="shared" si="138"/>
        <v>8000000</v>
      </c>
      <c r="AZ287" s="250"/>
      <c r="BA287" s="245">
        <f t="shared" si="139"/>
        <v>181250000</v>
      </c>
      <c r="BB287" s="235"/>
      <c r="BC287" s="242"/>
      <c r="BD287" s="242"/>
      <c r="BE287" s="242"/>
      <c r="BG287" s="428">
        <f t="shared" si="132"/>
        <v>0</v>
      </c>
      <c r="BH287" s="424"/>
    </row>
    <row r="288" spans="1:60" ht="45.75" thickBot="1" x14ac:dyDescent="0.3">
      <c r="A288" s="90"/>
      <c r="B288" s="90"/>
      <c r="C288" s="90"/>
      <c r="D288" s="90"/>
      <c r="E288" s="90"/>
      <c r="F288" s="90"/>
      <c r="G288" s="90"/>
      <c r="H288" s="307"/>
      <c r="I288" s="91"/>
      <c r="J288" s="92"/>
      <c r="K288" s="92" t="s">
        <v>692</v>
      </c>
      <c r="L288" s="92" t="s">
        <v>727</v>
      </c>
      <c r="M288" s="92" t="e">
        <f>INDEX('[26]PENINGKATAN SALURAN DRAINASE'!$D$4:$D$90,MATCH('KEGIATAN DBMSDA 2022 (2)'!L288,'[26]PENINGKATAN SALURAN DRAINASE'!$D$4:$D$90,0))</f>
        <v>#N/A</v>
      </c>
      <c r="N288" s="92" t="s">
        <v>728</v>
      </c>
      <c r="O288" s="92"/>
      <c r="P288" s="93" t="s">
        <v>160</v>
      </c>
      <c r="Q288" s="93"/>
      <c r="R288" s="100" t="s">
        <v>664</v>
      </c>
      <c r="S288" s="94" t="e">
        <f>#REF!&amp;" "&amp;#REF!</f>
        <v>#REF!</v>
      </c>
      <c r="T288" s="95" t="s">
        <v>66</v>
      </c>
      <c r="U288" s="87"/>
      <c r="V288" s="57">
        <f t="shared" si="133"/>
        <v>100000000</v>
      </c>
      <c r="W288" s="96" t="str">
        <f t="shared" si="129"/>
        <v>PL</v>
      </c>
      <c r="X288" s="108" t="s">
        <v>1966</v>
      </c>
      <c r="Y288" s="489" t="s">
        <v>2030</v>
      </c>
      <c r="Z288" s="489" t="s">
        <v>2006</v>
      </c>
      <c r="AA288" s="93"/>
      <c r="AB288" s="93"/>
      <c r="AC288" s="93"/>
      <c r="AD288" s="93"/>
      <c r="AE288" s="93"/>
      <c r="AF288" s="93"/>
      <c r="AG288" s="96"/>
      <c r="AH288" s="96"/>
      <c r="AI288" s="96"/>
      <c r="AJ288" s="313">
        <f t="shared" si="130"/>
        <v>0</v>
      </c>
      <c r="AK288" s="301">
        <v>0</v>
      </c>
      <c r="AL288" s="87">
        <v>100000000</v>
      </c>
      <c r="AM288" s="96" t="str">
        <f t="shared" si="131"/>
        <v>PL</v>
      </c>
      <c r="AN288" s="249" t="s">
        <v>139</v>
      </c>
      <c r="AO288" s="249">
        <v>1</v>
      </c>
      <c r="AP288" s="249" t="s">
        <v>163</v>
      </c>
      <c r="AQ288" s="253">
        <f t="shared" si="134"/>
        <v>350000</v>
      </c>
      <c r="AR288" s="254">
        <f>IF(AND(V288&gt;1,V288&lt;=200000000),'[26]Data Base PAKAI (INPUT)'!$E$24,IF(AND(V288&gt;200000000),'[26]Data Base PAKAI (INPUT)'!$M$24))</f>
        <v>4</v>
      </c>
      <c r="AS288" s="254">
        <f>IF(AND(V288&gt;1,V288&lt;=200000000),'[26]Data Base PAKAI (INPUT)'!$F$24,IF(AND(V288&gt;200000000,V288&lt;=1000000000),'[26]Data Base PAKAI (INPUT)'!$V$24,IF(AND(V288&gt;1000000000),'[26]Data Base PAKAI (INPUT)'!$Z$24)))</f>
        <v>1</v>
      </c>
      <c r="AT288" s="254">
        <f t="shared" si="135"/>
        <v>600000</v>
      </c>
      <c r="AU288" s="254">
        <f>IF(AND(V288&gt;1,V288&lt;=1000000000),'[26]Data Base PAKAI (INPUT)'!$E$25,IF(AND(V288&gt;1000000000,V288&lt;=5000000000),'[26]Data Base PAKAI (INPUT)'!$Y$25,IF(AND(V288&gt;5000000000,V288&lt;=10000000000),'[26]Data Base PAKAI (INPUT)'!$AG$25)))</f>
        <v>3</v>
      </c>
      <c r="AV288" s="254">
        <f>IF(AND(V288&gt;1,V288&lt;=100000000),'[26]Data Base PAKAI (INPUT)'!$F$25,IF(AND(V288&gt;100000000,V288&lt;=200000000),'[26]Data Base PAKAI (INPUT)'!$J$25,IF(AND(V288&gt;200000000,V288&lt;=250000000),'[26]Data Base PAKAI (INPUT)'!$N$25,IF(AND(V288&gt;250000000,V288&lt;=500000000),'[26]Data Base PAKAI (INPUT)'!$R$25,IF(AND(V288&gt;500000000,V288&lt;=1000000000),'[26]Data Base PAKAI (INPUT)'!$V$25,IF(AND(V288&gt;1000000000,V288&lt;=2500000000),'[26]Data Base PAKAI (INPUT)'!$Z$25,IF(AND(V288&gt;2500000000,V288&lt;=5000000000),'[26]Data Base PAKAI (INPUT)'!$AD$25,IF(AND(V288&gt;5000000000,V288&lt;=10000000000),'[26]Data Base PAKAI (INPUT)'!AH1236))))))))</f>
        <v>3</v>
      </c>
      <c r="AW288" s="254">
        <f t="shared" si="136"/>
        <v>1350000</v>
      </c>
      <c r="AX288" s="254">
        <f t="shared" si="137"/>
        <v>4000000</v>
      </c>
      <c r="AY288" s="103">
        <f t="shared" si="138"/>
        <v>4000000</v>
      </c>
      <c r="AZ288" s="254"/>
      <c r="BA288" s="253">
        <f t="shared" si="139"/>
        <v>89700000</v>
      </c>
      <c r="BB288" s="235"/>
      <c r="BC288" s="242"/>
      <c r="BD288" s="242"/>
      <c r="BE288" s="242"/>
      <c r="BG288" s="428">
        <f t="shared" si="132"/>
        <v>0</v>
      </c>
      <c r="BH288" s="424"/>
    </row>
    <row r="289" spans="1:60" ht="45.75" thickBot="1" x14ac:dyDescent="0.3">
      <c r="A289" s="90"/>
      <c r="B289" s="90"/>
      <c r="C289" s="90"/>
      <c r="D289" s="90"/>
      <c r="E289" s="90"/>
      <c r="F289" s="90"/>
      <c r="G289" s="90"/>
      <c r="H289" s="307"/>
      <c r="I289" s="91"/>
      <c r="J289" s="92"/>
      <c r="K289" s="110" t="s">
        <v>692</v>
      </c>
      <c r="L289" s="92" t="s">
        <v>730</v>
      </c>
      <c r="M289" s="92" t="e">
        <f>INDEX('[26]PENINGKATAN SALURAN DRAINASE'!$D$4:$D$90,MATCH('KEGIATAN DBMSDA 2022 (2)'!L289,'[26]PENINGKATAN SALURAN DRAINASE'!$D$4:$D$90,0))</f>
        <v>#N/A</v>
      </c>
      <c r="N289" s="92" t="s">
        <v>731</v>
      </c>
      <c r="O289" s="92"/>
      <c r="P289" s="93" t="s">
        <v>160</v>
      </c>
      <c r="Q289" s="93"/>
      <c r="R289" s="100" t="s">
        <v>229</v>
      </c>
      <c r="S289" s="94" t="e">
        <f>#REF!&amp;" "&amp;#REF!</f>
        <v>#REF!</v>
      </c>
      <c r="T289" s="95" t="s">
        <v>66</v>
      </c>
      <c r="U289" s="87"/>
      <c r="V289" s="57">
        <f t="shared" si="133"/>
        <v>100000000</v>
      </c>
      <c r="W289" s="96" t="str">
        <f t="shared" si="129"/>
        <v>PL</v>
      </c>
      <c r="X289" s="108" t="s">
        <v>1966</v>
      </c>
      <c r="Y289" s="489" t="s">
        <v>2030</v>
      </c>
      <c r="Z289" s="489" t="s">
        <v>2006</v>
      </c>
      <c r="AA289" s="93"/>
      <c r="AB289" s="93"/>
      <c r="AC289" s="93"/>
      <c r="AD289" s="93"/>
      <c r="AE289" s="93"/>
      <c r="AF289" s="93"/>
      <c r="AG289" s="96"/>
      <c r="AH289" s="96"/>
      <c r="AI289" s="96"/>
      <c r="AJ289" s="313">
        <f t="shared" si="130"/>
        <v>0</v>
      </c>
      <c r="AK289" s="301">
        <v>0</v>
      </c>
      <c r="AL289" s="87">
        <v>100000000</v>
      </c>
      <c r="AM289" s="96" t="str">
        <f t="shared" si="131"/>
        <v>PL</v>
      </c>
      <c r="AN289" s="249" t="s">
        <v>139</v>
      </c>
      <c r="AO289" s="249">
        <v>1</v>
      </c>
      <c r="AP289" s="249" t="s">
        <v>163</v>
      </c>
      <c r="AQ289" s="253">
        <f t="shared" si="134"/>
        <v>350000</v>
      </c>
      <c r="AR289" s="254">
        <f>IF(AND(V289&gt;1,V289&lt;=200000000),'[26]Data Base PAKAI (INPUT)'!$E$24,IF(AND(V289&gt;200000000),'[26]Data Base PAKAI (INPUT)'!$M$24))</f>
        <v>4</v>
      </c>
      <c r="AS289" s="254">
        <f>IF(AND(V289&gt;1,V289&lt;=200000000),'[26]Data Base PAKAI (INPUT)'!$F$24,IF(AND(V289&gt;200000000,V289&lt;=1000000000),'[26]Data Base PAKAI (INPUT)'!$V$24,IF(AND(V289&gt;1000000000),'[26]Data Base PAKAI (INPUT)'!$Z$24)))</f>
        <v>1</v>
      </c>
      <c r="AT289" s="254">
        <f t="shared" si="135"/>
        <v>600000</v>
      </c>
      <c r="AU289" s="254">
        <f>IF(AND(V289&gt;1,V289&lt;=1000000000),'[26]Data Base PAKAI (INPUT)'!$E$25,IF(AND(V289&gt;1000000000,V289&lt;=5000000000),'[26]Data Base PAKAI (INPUT)'!$Y$25,IF(AND(V289&gt;5000000000,V289&lt;=10000000000),'[26]Data Base PAKAI (INPUT)'!$AG$25)))</f>
        <v>3</v>
      </c>
      <c r="AV289" s="254">
        <f>IF(AND(V289&gt;1,V289&lt;=100000000),'[26]Data Base PAKAI (INPUT)'!$F$25,IF(AND(V289&gt;100000000,V289&lt;=200000000),'[26]Data Base PAKAI (INPUT)'!$J$25,IF(AND(V289&gt;200000000,V289&lt;=250000000),'[26]Data Base PAKAI (INPUT)'!$N$25,IF(AND(V289&gt;250000000,V289&lt;=500000000),'[26]Data Base PAKAI (INPUT)'!$R$25,IF(AND(V289&gt;500000000,V289&lt;=1000000000),'[26]Data Base PAKAI (INPUT)'!$V$25,IF(AND(V289&gt;1000000000,V289&lt;=2500000000),'[26]Data Base PAKAI (INPUT)'!$Z$25,IF(AND(V289&gt;2500000000,V289&lt;=5000000000),'[26]Data Base PAKAI (INPUT)'!$AD$25,IF(AND(V289&gt;5000000000,V289&lt;=10000000000),'[26]Data Base PAKAI (INPUT)'!AH1237))))))))</f>
        <v>3</v>
      </c>
      <c r="AW289" s="254">
        <f t="shared" si="136"/>
        <v>1350000</v>
      </c>
      <c r="AX289" s="254">
        <f t="shared" si="137"/>
        <v>4000000</v>
      </c>
      <c r="AY289" s="103">
        <f t="shared" si="138"/>
        <v>4000000</v>
      </c>
      <c r="AZ289" s="254"/>
      <c r="BA289" s="253">
        <f t="shared" si="139"/>
        <v>89700000</v>
      </c>
      <c r="BB289" s="235"/>
      <c r="BC289" s="242"/>
      <c r="BD289" s="242"/>
      <c r="BE289" s="242"/>
      <c r="BG289" s="428">
        <f t="shared" si="132"/>
        <v>0</v>
      </c>
      <c r="BH289" s="424"/>
    </row>
    <row r="290" spans="1:60" ht="45.75" thickBot="1" x14ac:dyDescent="0.3">
      <c r="A290" s="90"/>
      <c r="B290" s="90"/>
      <c r="C290" s="90"/>
      <c r="D290" s="90"/>
      <c r="E290" s="90"/>
      <c r="F290" s="90"/>
      <c r="G290" s="90"/>
      <c r="H290" s="307"/>
      <c r="I290" s="91"/>
      <c r="J290" s="92"/>
      <c r="K290" s="110" t="s">
        <v>692</v>
      </c>
      <c r="L290" s="92" t="s">
        <v>732</v>
      </c>
      <c r="M290" s="92" t="e">
        <f>INDEX('[26]PENINGKATAN SALURAN DRAINASE'!$D$4:$D$90,MATCH('KEGIATAN DBMSDA 2022 (2)'!L290,'[26]PENINGKATAN SALURAN DRAINASE'!$D$4:$D$90,0))</f>
        <v>#N/A</v>
      </c>
      <c r="N290" s="92" t="s">
        <v>733</v>
      </c>
      <c r="O290" s="92"/>
      <c r="P290" s="93" t="s">
        <v>735</v>
      </c>
      <c r="Q290" s="93"/>
      <c r="R290" s="100" t="s">
        <v>736</v>
      </c>
      <c r="S290" s="94" t="e">
        <f>#REF!&amp;" "&amp;#REF!</f>
        <v>#REF!</v>
      </c>
      <c r="T290" s="95" t="s">
        <v>66</v>
      </c>
      <c r="U290" s="87"/>
      <c r="V290" s="57">
        <f t="shared" si="133"/>
        <v>50000000</v>
      </c>
      <c r="W290" s="96" t="str">
        <f t="shared" si="129"/>
        <v>PL</v>
      </c>
      <c r="X290" s="108" t="s">
        <v>1966</v>
      </c>
      <c r="Y290" s="489" t="s">
        <v>2030</v>
      </c>
      <c r="Z290" s="489" t="s">
        <v>2010</v>
      </c>
      <c r="AA290" s="93"/>
      <c r="AB290" s="93"/>
      <c r="AC290" s="93"/>
      <c r="AD290" s="93"/>
      <c r="AE290" s="93"/>
      <c r="AF290" s="93"/>
      <c r="AG290" s="96"/>
      <c r="AH290" s="96"/>
      <c r="AI290" s="96"/>
      <c r="AJ290" s="313">
        <f t="shared" si="130"/>
        <v>0</v>
      </c>
      <c r="AK290" s="301">
        <v>0</v>
      </c>
      <c r="AL290" s="87">
        <v>50000000</v>
      </c>
      <c r="AM290" s="96" t="str">
        <f t="shared" si="131"/>
        <v>PL</v>
      </c>
      <c r="AN290" s="249" t="s">
        <v>139</v>
      </c>
      <c r="AO290" s="249">
        <v>1</v>
      </c>
      <c r="AP290" s="249" t="s">
        <v>163</v>
      </c>
      <c r="AQ290" s="253">
        <f t="shared" si="134"/>
        <v>350000</v>
      </c>
      <c r="AR290" s="254">
        <f>IF(AND(V290&gt;1,V290&lt;=200000000),'[26]Data Base PAKAI (INPUT)'!$E$24,IF(AND(V290&gt;200000000),'[26]Data Base PAKAI (INPUT)'!$M$24))</f>
        <v>4</v>
      </c>
      <c r="AS290" s="254">
        <f>IF(AND(V290&gt;1,V290&lt;=200000000),'[26]Data Base PAKAI (INPUT)'!$F$24,IF(AND(V290&gt;200000000,V290&lt;=1000000000),'[26]Data Base PAKAI (INPUT)'!$V$24,IF(AND(V290&gt;1000000000),'[26]Data Base PAKAI (INPUT)'!$Z$24)))</f>
        <v>1</v>
      </c>
      <c r="AT290" s="254">
        <f t="shared" si="135"/>
        <v>600000</v>
      </c>
      <c r="AU290" s="254">
        <f>IF(AND(V290&gt;1,V290&lt;=1000000000),'[26]Data Base PAKAI (INPUT)'!$E$25,IF(AND(V290&gt;1000000000,V290&lt;=5000000000),'[26]Data Base PAKAI (INPUT)'!$Y$25,IF(AND(V290&gt;5000000000,V290&lt;=10000000000),'[26]Data Base PAKAI (INPUT)'!$AG$25)))</f>
        <v>3</v>
      </c>
      <c r="AV290" s="254">
        <f>IF(AND(V290&gt;1,V290&lt;=100000000),'[26]Data Base PAKAI (INPUT)'!$F$25,IF(AND(V290&gt;100000000,V290&lt;=200000000),'[26]Data Base PAKAI (INPUT)'!$J$25,IF(AND(V290&gt;200000000,V290&lt;=250000000),'[26]Data Base PAKAI (INPUT)'!$N$25,IF(AND(V290&gt;250000000,V290&lt;=500000000),'[26]Data Base PAKAI (INPUT)'!$R$25,IF(AND(V290&gt;500000000,V290&lt;=1000000000),'[26]Data Base PAKAI (INPUT)'!$V$25,IF(AND(V290&gt;1000000000,V290&lt;=2500000000),'[26]Data Base PAKAI (INPUT)'!$Z$25,IF(AND(V290&gt;2500000000,V290&lt;=5000000000),'[26]Data Base PAKAI (INPUT)'!$AD$25,IF(AND(V290&gt;5000000000,V290&lt;=10000000000),'[26]Data Base PAKAI (INPUT)'!AH1238))))))))</f>
        <v>3</v>
      </c>
      <c r="AW290" s="254">
        <f t="shared" si="136"/>
        <v>1350000</v>
      </c>
      <c r="AX290" s="254">
        <f t="shared" si="137"/>
        <v>2000000</v>
      </c>
      <c r="AY290" s="103">
        <f t="shared" si="138"/>
        <v>2000000</v>
      </c>
      <c r="AZ290" s="254"/>
      <c r="BA290" s="253">
        <f t="shared" si="139"/>
        <v>43700000</v>
      </c>
      <c r="BB290" s="235"/>
      <c r="BC290" s="242"/>
      <c r="BD290" s="242"/>
      <c r="BE290" s="242"/>
      <c r="BG290" s="428">
        <f t="shared" si="132"/>
        <v>0</v>
      </c>
      <c r="BH290" s="424"/>
    </row>
    <row r="291" spans="1:60" ht="45.75" thickBot="1" x14ac:dyDescent="0.3">
      <c r="A291" s="90"/>
      <c r="B291" s="90"/>
      <c r="C291" s="90"/>
      <c r="D291" s="90"/>
      <c r="E291" s="90"/>
      <c r="F291" s="90"/>
      <c r="G291" s="90"/>
      <c r="H291" s="307"/>
      <c r="I291" s="91"/>
      <c r="J291" s="92"/>
      <c r="K291" s="110" t="s">
        <v>692</v>
      </c>
      <c r="L291" s="92" t="s">
        <v>737</v>
      </c>
      <c r="M291" s="92" t="e">
        <f>INDEX('[26]PENINGKATAN SALURAN DRAINASE'!$D$4:$D$90,MATCH('KEGIATAN DBMSDA 2022 (2)'!L291,'[26]PENINGKATAN SALURAN DRAINASE'!$D$4:$D$90,0))</f>
        <v>#N/A</v>
      </c>
      <c r="N291" s="92" t="s">
        <v>738</v>
      </c>
      <c r="O291" s="92"/>
      <c r="P291" s="93" t="s">
        <v>264</v>
      </c>
      <c r="Q291" s="93"/>
      <c r="R291" s="100" t="s">
        <v>239</v>
      </c>
      <c r="S291" s="94" t="e">
        <f>#REF!&amp;" "&amp;#REF!</f>
        <v>#REF!</v>
      </c>
      <c r="T291" s="95" t="s">
        <v>66</v>
      </c>
      <c r="U291" s="87"/>
      <c r="V291" s="57">
        <f t="shared" si="133"/>
        <v>75000000</v>
      </c>
      <c r="W291" s="96" t="str">
        <f t="shared" si="129"/>
        <v>PL</v>
      </c>
      <c r="X291" s="108" t="s">
        <v>1966</v>
      </c>
      <c r="Y291" s="489" t="s">
        <v>2030</v>
      </c>
      <c r="Z291" s="489" t="s">
        <v>2013</v>
      </c>
      <c r="AA291" s="93"/>
      <c r="AB291" s="93"/>
      <c r="AC291" s="93"/>
      <c r="AD291" s="93"/>
      <c r="AE291" s="93"/>
      <c r="AF291" s="93"/>
      <c r="AG291" s="96"/>
      <c r="AH291" s="96"/>
      <c r="AI291" s="96"/>
      <c r="AJ291" s="313">
        <f t="shared" si="130"/>
        <v>0</v>
      </c>
      <c r="AK291" s="301">
        <v>0</v>
      </c>
      <c r="AL291" s="87">
        <v>75000000</v>
      </c>
      <c r="AM291" s="96" t="str">
        <f t="shared" si="131"/>
        <v>PL</v>
      </c>
      <c r="AN291" s="249" t="s">
        <v>139</v>
      </c>
      <c r="AO291" s="249">
        <v>1</v>
      </c>
      <c r="AP291" s="249"/>
      <c r="AQ291" s="245">
        <f t="shared" si="134"/>
        <v>350000</v>
      </c>
      <c r="AR291" s="250">
        <f>IF(AND(V291&gt;1,V291&lt;=200000000),'[26]Data Base PAKAI (INPUT)'!$E$24,IF(AND(V291&gt;200000000),'[26]Data Base PAKAI (INPUT)'!$M$24))</f>
        <v>4</v>
      </c>
      <c r="AS291" s="250">
        <f>IF(AND(V291&gt;1,V291&lt;=200000000),'[26]Data Base PAKAI (INPUT)'!$F$24,IF(AND(V291&gt;200000000,V291&lt;=1000000000),'[26]Data Base PAKAI (INPUT)'!$V$24,IF(AND(V291&gt;1000000000),'[26]Data Base PAKAI (INPUT)'!$Z$24)))</f>
        <v>1</v>
      </c>
      <c r="AT291" s="250">
        <f t="shared" si="135"/>
        <v>600000</v>
      </c>
      <c r="AU291" s="250">
        <f>IF(AND(V291&gt;1,V291&lt;=1000000000),'[26]Data Base PAKAI (INPUT)'!$E$25,IF(AND(V291&gt;1000000000,V291&lt;=5000000000),'[26]Data Base PAKAI (INPUT)'!$Y$25,IF(AND(V291&gt;5000000000,V291&lt;=10000000000),'[26]Data Base PAKAI (INPUT)'!$AG$25)))</f>
        <v>3</v>
      </c>
      <c r="AV291" s="250">
        <f>IF(AND(V291&gt;1,V291&lt;=100000000),'[26]Data Base PAKAI (INPUT)'!$F$25,IF(AND(V291&gt;100000000,V291&lt;=200000000),'[26]Data Base PAKAI (INPUT)'!$J$25,IF(AND(V291&gt;200000000,V291&lt;=250000000),'[26]Data Base PAKAI (INPUT)'!$N$25,IF(AND(V291&gt;250000000,V291&lt;=500000000),'[26]Data Base PAKAI (INPUT)'!$R$25,IF(AND(V291&gt;500000000,V291&lt;=1000000000),'[26]Data Base PAKAI (INPUT)'!$V$25,IF(AND(V291&gt;1000000000,V291&lt;=2500000000),'[26]Data Base PAKAI (INPUT)'!$Z$25,IF(AND(V291&gt;2500000000,V291&lt;=5000000000),'[26]Data Base PAKAI (INPUT)'!$AD$25,IF(AND(V291&gt;5000000000,V291&lt;=10000000000),'[26]Data Base PAKAI (INPUT)'!AH1239))))))))</f>
        <v>3</v>
      </c>
      <c r="AW291" s="250">
        <f t="shared" si="136"/>
        <v>1350000</v>
      </c>
      <c r="AX291" s="250">
        <f t="shared" si="137"/>
        <v>3000000</v>
      </c>
      <c r="AY291" s="99">
        <f t="shared" si="138"/>
        <v>3000000</v>
      </c>
      <c r="AZ291" s="250"/>
      <c r="BA291" s="245">
        <f t="shared" si="139"/>
        <v>66700000</v>
      </c>
      <c r="BB291" s="235"/>
      <c r="BC291" s="242"/>
      <c r="BD291" s="242"/>
      <c r="BE291" s="242"/>
      <c r="BG291" s="428">
        <f t="shared" si="132"/>
        <v>0</v>
      </c>
      <c r="BH291" s="424"/>
    </row>
    <row r="292" spans="1:60" ht="45.75" thickBot="1" x14ac:dyDescent="0.3">
      <c r="A292" s="90"/>
      <c r="B292" s="90"/>
      <c r="C292" s="90"/>
      <c r="D292" s="90"/>
      <c r="E292" s="90"/>
      <c r="F292" s="90"/>
      <c r="G292" s="90"/>
      <c r="H292" s="307"/>
      <c r="I292" s="91"/>
      <c r="J292" s="92"/>
      <c r="K292" s="110" t="s">
        <v>692</v>
      </c>
      <c r="L292" s="92" t="s">
        <v>740</v>
      </c>
      <c r="M292" s="92" t="e">
        <f>INDEX('[26]PENINGKATAN SALURAN DRAINASE'!$D$4:$D$90,MATCH('KEGIATAN DBMSDA 2022 (2)'!L292,'[26]PENINGKATAN SALURAN DRAINASE'!$D$4:$D$90,0))</f>
        <v>#N/A</v>
      </c>
      <c r="N292" s="92" t="s">
        <v>741</v>
      </c>
      <c r="O292" s="92"/>
      <c r="P292" s="93" t="s">
        <v>264</v>
      </c>
      <c r="Q292" s="93"/>
      <c r="R292" s="100" t="s">
        <v>239</v>
      </c>
      <c r="S292" s="94" t="e">
        <f>#REF!&amp;" "&amp;#REF!</f>
        <v>#REF!</v>
      </c>
      <c r="T292" s="95" t="s">
        <v>66</v>
      </c>
      <c r="U292" s="87"/>
      <c r="V292" s="57">
        <f t="shared" si="133"/>
        <v>100000000</v>
      </c>
      <c r="W292" s="96" t="str">
        <f t="shared" si="129"/>
        <v>PL</v>
      </c>
      <c r="X292" s="108" t="s">
        <v>1966</v>
      </c>
      <c r="Y292" s="489" t="s">
        <v>2030</v>
      </c>
      <c r="Z292" s="489" t="s">
        <v>2013</v>
      </c>
      <c r="AA292" s="93"/>
      <c r="AB292" s="93"/>
      <c r="AC292" s="93"/>
      <c r="AD292" s="93"/>
      <c r="AE292" s="93"/>
      <c r="AF292" s="93"/>
      <c r="AG292" s="96"/>
      <c r="AH292" s="96"/>
      <c r="AI292" s="96"/>
      <c r="AJ292" s="313">
        <f t="shared" si="130"/>
        <v>0</v>
      </c>
      <c r="AK292" s="301">
        <v>0</v>
      </c>
      <c r="AL292" s="87">
        <v>100000000</v>
      </c>
      <c r="AM292" s="96" t="str">
        <f t="shared" si="131"/>
        <v>PL</v>
      </c>
      <c r="AN292" s="249" t="s">
        <v>139</v>
      </c>
      <c r="AO292" s="249">
        <v>1</v>
      </c>
      <c r="AP292" s="249"/>
      <c r="AQ292" s="245">
        <f t="shared" si="134"/>
        <v>350000</v>
      </c>
      <c r="AR292" s="250">
        <f>IF(AND(V292&gt;1,V292&lt;=200000000),'[26]Data Base PAKAI (INPUT)'!$E$24,IF(AND(V292&gt;200000000),'[26]Data Base PAKAI (INPUT)'!$M$24))</f>
        <v>4</v>
      </c>
      <c r="AS292" s="250">
        <f>IF(AND(V292&gt;1,V292&lt;=200000000),'[26]Data Base PAKAI (INPUT)'!$F$24,IF(AND(V292&gt;200000000,V292&lt;=1000000000),'[26]Data Base PAKAI (INPUT)'!$V$24,IF(AND(V292&gt;1000000000),'[26]Data Base PAKAI (INPUT)'!$Z$24)))</f>
        <v>1</v>
      </c>
      <c r="AT292" s="250">
        <f t="shared" si="135"/>
        <v>600000</v>
      </c>
      <c r="AU292" s="250">
        <f>IF(AND(V292&gt;1,V292&lt;=1000000000),'[26]Data Base PAKAI (INPUT)'!$E$25,IF(AND(V292&gt;1000000000,V292&lt;=5000000000),'[26]Data Base PAKAI (INPUT)'!$Y$25,IF(AND(V292&gt;5000000000,V292&lt;=10000000000),'[26]Data Base PAKAI (INPUT)'!$AG$25)))</f>
        <v>3</v>
      </c>
      <c r="AV292" s="250">
        <f>IF(AND(V292&gt;1,V292&lt;=100000000),'[26]Data Base PAKAI (INPUT)'!$F$25,IF(AND(V292&gt;100000000,V292&lt;=200000000),'[26]Data Base PAKAI (INPUT)'!$J$25,IF(AND(V292&gt;200000000,V292&lt;=250000000),'[26]Data Base PAKAI (INPUT)'!$N$25,IF(AND(V292&gt;250000000,V292&lt;=500000000),'[26]Data Base PAKAI (INPUT)'!$R$25,IF(AND(V292&gt;500000000,V292&lt;=1000000000),'[26]Data Base PAKAI (INPUT)'!$V$25,IF(AND(V292&gt;1000000000,V292&lt;=2500000000),'[26]Data Base PAKAI (INPUT)'!$Z$25,IF(AND(V292&gt;2500000000,V292&lt;=5000000000),'[26]Data Base PAKAI (INPUT)'!$AD$25,IF(AND(V292&gt;5000000000,V292&lt;=10000000000),'[26]Data Base PAKAI (INPUT)'!AH1240))))))))</f>
        <v>3</v>
      </c>
      <c r="AW292" s="250">
        <f t="shared" si="136"/>
        <v>1350000</v>
      </c>
      <c r="AX292" s="250">
        <f t="shared" si="137"/>
        <v>4000000</v>
      </c>
      <c r="AY292" s="99">
        <f t="shared" si="138"/>
        <v>4000000</v>
      </c>
      <c r="AZ292" s="250"/>
      <c r="BA292" s="245">
        <f t="shared" si="139"/>
        <v>89700000</v>
      </c>
      <c r="BB292" s="235"/>
      <c r="BC292" s="242"/>
      <c r="BD292" s="242"/>
      <c r="BE292" s="242"/>
      <c r="BG292" s="428">
        <f t="shared" si="132"/>
        <v>0</v>
      </c>
      <c r="BH292" s="424"/>
    </row>
    <row r="293" spans="1:60" ht="45.75" thickBot="1" x14ac:dyDescent="0.3">
      <c r="A293" s="90"/>
      <c r="B293" s="90"/>
      <c r="C293" s="90"/>
      <c r="D293" s="90"/>
      <c r="E293" s="90"/>
      <c r="F293" s="90"/>
      <c r="G293" s="90"/>
      <c r="H293" s="307"/>
      <c r="I293" s="91"/>
      <c r="J293" s="92"/>
      <c r="K293" s="92" t="s">
        <v>692</v>
      </c>
      <c r="L293" s="92" t="s">
        <v>742</v>
      </c>
      <c r="M293" s="92" t="e">
        <f>INDEX('[26]PENINGKATAN SALURAN DRAINASE'!$D$4:$D$90,MATCH('KEGIATAN DBMSDA 2022 (2)'!L293,'[26]PENINGKATAN SALURAN DRAINASE'!$D$4:$D$90,0))</f>
        <v>#N/A</v>
      </c>
      <c r="N293" s="92" t="s">
        <v>743</v>
      </c>
      <c r="O293" s="92"/>
      <c r="P293" s="93" t="s">
        <v>264</v>
      </c>
      <c r="Q293" s="93"/>
      <c r="R293" s="100" t="s">
        <v>239</v>
      </c>
      <c r="S293" s="94" t="e">
        <f>#REF!&amp;" "&amp;#REF!</f>
        <v>#REF!</v>
      </c>
      <c r="T293" s="95" t="s">
        <v>66</v>
      </c>
      <c r="U293" s="87"/>
      <c r="V293" s="57">
        <f t="shared" si="133"/>
        <v>150000000</v>
      </c>
      <c r="W293" s="96" t="str">
        <f t="shared" si="129"/>
        <v>PL</v>
      </c>
      <c r="X293" s="108" t="s">
        <v>1966</v>
      </c>
      <c r="Y293" s="489" t="s">
        <v>2030</v>
      </c>
      <c r="Z293" s="489" t="s">
        <v>2013</v>
      </c>
      <c r="AA293" s="93"/>
      <c r="AB293" s="93"/>
      <c r="AC293" s="93"/>
      <c r="AD293" s="93"/>
      <c r="AE293" s="93"/>
      <c r="AF293" s="93"/>
      <c r="AG293" s="96"/>
      <c r="AH293" s="96"/>
      <c r="AI293" s="96"/>
      <c r="AJ293" s="313">
        <f t="shared" si="130"/>
        <v>0</v>
      </c>
      <c r="AK293" s="301">
        <v>0</v>
      </c>
      <c r="AL293" s="87">
        <v>150000000</v>
      </c>
      <c r="AM293" s="96" t="str">
        <f t="shared" si="131"/>
        <v>PL</v>
      </c>
      <c r="AN293" s="249" t="s">
        <v>139</v>
      </c>
      <c r="AO293" s="249">
        <v>1</v>
      </c>
      <c r="AP293" s="249"/>
      <c r="AQ293" s="245">
        <f t="shared" si="134"/>
        <v>350000</v>
      </c>
      <c r="AR293" s="250">
        <f>IF(AND(V293&gt;1,V293&lt;=200000000),'[26]Data Base PAKAI (INPUT)'!$E$24,IF(AND(V293&gt;200000000),'[26]Data Base PAKAI (INPUT)'!$M$24))</f>
        <v>4</v>
      </c>
      <c r="AS293" s="250">
        <f>IF(AND(V293&gt;1,V293&lt;=200000000),'[26]Data Base PAKAI (INPUT)'!$F$24,IF(AND(V293&gt;200000000,V293&lt;=1000000000),'[26]Data Base PAKAI (INPUT)'!$V$24,IF(AND(V293&gt;1000000000),'[26]Data Base PAKAI (INPUT)'!$Z$24)))</f>
        <v>1</v>
      </c>
      <c r="AT293" s="250">
        <f t="shared" si="135"/>
        <v>600000</v>
      </c>
      <c r="AU293" s="250">
        <f>IF(AND(V293&gt;1,V293&lt;=1000000000),'[26]Data Base PAKAI (INPUT)'!$E$25,IF(AND(V293&gt;1000000000,V293&lt;=5000000000),'[26]Data Base PAKAI (INPUT)'!$Y$25,IF(AND(V293&gt;5000000000,V293&lt;=10000000000),'[26]Data Base PAKAI (INPUT)'!$AG$25)))</f>
        <v>3</v>
      </c>
      <c r="AV293" s="250">
        <f>IF(AND(V293&gt;1,V293&lt;=100000000),'[26]Data Base PAKAI (INPUT)'!$F$25,IF(AND(V293&gt;100000000,V293&lt;=200000000),'[26]Data Base PAKAI (INPUT)'!$J$25,IF(AND(V293&gt;200000000,V293&lt;=250000000),'[26]Data Base PAKAI (INPUT)'!$N$25,IF(AND(V293&gt;250000000,V293&lt;=500000000),'[26]Data Base PAKAI (INPUT)'!$R$25,IF(AND(V293&gt;500000000,V293&lt;=1000000000),'[26]Data Base PAKAI (INPUT)'!$V$25,IF(AND(V293&gt;1000000000,V293&lt;=2500000000),'[26]Data Base PAKAI (INPUT)'!$Z$25,IF(AND(V293&gt;2500000000,V293&lt;=5000000000),'[26]Data Base PAKAI (INPUT)'!$AD$25,IF(AND(V293&gt;5000000000,V293&lt;=10000000000),'[26]Data Base PAKAI (INPUT)'!AH1241))))))))</f>
        <v>4</v>
      </c>
      <c r="AW293" s="250">
        <f t="shared" si="136"/>
        <v>1800000</v>
      </c>
      <c r="AX293" s="250">
        <f t="shared" si="137"/>
        <v>6000000</v>
      </c>
      <c r="AY293" s="99">
        <f t="shared" si="138"/>
        <v>6000000</v>
      </c>
      <c r="AZ293" s="250"/>
      <c r="BA293" s="245">
        <f t="shared" si="139"/>
        <v>135250000</v>
      </c>
      <c r="BB293" s="235"/>
      <c r="BC293" s="242"/>
      <c r="BD293" s="242"/>
      <c r="BE293" s="242"/>
      <c r="BG293" s="428">
        <f t="shared" si="132"/>
        <v>0</v>
      </c>
      <c r="BH293" s="424"/>
    </row>
    <row r="294" spans="1:60" ht="45.75" thickBot="1" x14ac:dyDescent="0.3">
      <c r="A294" s="90"/>
      <c r="B294" s="90"/>
      <c r="C294" s="90"/>
      <c r="D294" s="90"/>
      <c r="E294" s="90"/>
      <c r="F294" s="90"/>
      <c r="G294" s="90"/>
      <c r="H294" s="307"/>
      <c r="I294" s="91"/>
      <c r="J294" s="92"/>
      <c r="K294" s="110" t="s">
        <v>692</v>
      </c>
      <c r="L294" s="92" t="s">
        <v>744</v>
      </c>
      <c r="M294" s="92" t="e">
        <f>INDEX('[26]PENINGKATAN SALURAN DRAINASE'!$D$4:$D$90,MATCH('KEGIATAN DBMSDA 2022 (2)'!L294,'[26]PENINGKATAN SALURAN DRAINASE'!$D$4:$D$90,0))</f>
        <v>#N/A</v>
      </c>
      <c r="N294" s="92" t="s">
        <v>745</v>
      </c>
      <c r="O294" s="92"/>
      <c r="P294" s="93" t="s">
        <v>264</v>
      </c>
      <c r="Q294" s="93"/>
      <c r="R294" s="100">
        <v>100</v>
      </c>
      <c r="S294" s="94" t="e">
        <f>#REF!&amp;" "&amp;#REF!</f>
        <v>#REF!</v>
      </c>
      <c r="T294" s="95" t="s">
        <v>66</v>
      </c>
      <c r="U294" s="87"/>
      <c r="V294" s="57">
        <f t="shared" si="133"/>
        <v>150000000</v>
      </c>
      <c r="W294" s="96" t="str">
        <f t="shared" si="129"/>
        <v>PL</v>
      </c>
      <c r="X294" s="108" t="s">
        <v>1966</v>
      </c>
      <c r="Y294" s="489" t="s">
        <v>2030</v>
      </c>
      <c r="Z294" s="489" t="s">
        <v>2013</v>
      </c>
      <c r="AA294" s="93"/>
      <c r="AB294" s="93"/>
      <c r="AC294" s="93"/>
      <c r="AD294" s="93"/>
      <c r="AE294" s="93"/>
      <c r="AF294" s="93"/>
      <c r="AG294" s="96"/>
      <c r="AH294" s="96"/>
      <c r="AI294" s="96"/>
      <c r="AJ294" s="313">
        <f t="shared" si="130"/>
        <v>0</v>
      </c>
      <c r="AK294" s="301">
        <v>0</v>
      </c>
      <c r="AL294" s="87">
        <v>150000000</v>
      </c>
      <c r="AM294" s="96" t="str">
        <f t="shared" si="131"/>
        <v>PL</v>
      </c>
      <c r="AN294" s="249" t="s">
        <v>139</v>
      </c>
      <c r="AO294" s="249">
        <v>1</v>
      </c>
      <c r="AP294" s="249"/>
      <c r="AQ294" s="245">
        <f t="shared" si="134"/>
        <v>350000</v>
      </c>
      <c r="AR294" s="250">
        <f>IF(AND(V294&gt;1,V294&lt;=200000000),'[26]Data Base PAKAI (INPUT)'!$E$24,IF(AND(V294&gt;200000000),'[26]Data Base PAKAI (INPUT)'!$M$24))</f>
        <v>4</v>
      </c>
      <c r="AS294" s="250">
        <f>IF(AND(V294&gt;1,V294&lt;=200000000),'[26]Data Base PAKAI (INPUT)'!$F$24,IF(AND(V294&gt;200000000,V294&lt;=1000000000),'[26]Data Base PAKAI (INPUT)'!$V$24,IF(AND(V294&gt;1000000000),'[26]Data Base PAKAI (INPUT)'!$Z$24)))</f>
        <v>1</v>
      </c>
      <c r="AT294" s="250">
        <f t="shared" si="135"/>
        <v>600000</v>
      </c>
      <c r="AU294" s="250">
        <f>IF(AND(V294&gt;1,V294&lt;=1000000000),'[26]Data Base PAKAI (INPUT)'!$E$25,IF(AND(V294&gt;1000000000,V294&lt;=5000000000),'[26]Data Base PAKAI (INPUT)'!$Y$25,IF(AND(V294&gt;5000000000,V294&lt;=10000000000),'[26]Data Base PAKAI (INPUT)'!$AG$25)))</f>
        <v>3</v>
      </c>
      <c r="AV294" s="250">
        <f>IF(AND(V294&gt;1,V294&lt;=100000000),'[26]Data Base PAKAI (INPUT)'!$F$25,IF(AND(V294&gt;100000000,V294&lt;=200000000),'[26]Data Base PAKAI (INPUT)'!$J$25,IF(AND(V294&gt;200000000,V294&lt;=250000000),'[26]Data Base PAKAI (INPUT)'!$N$25,IF(AND(V294&gt;250000000,V294&lt;=500000000),'[26]Data Base PAKAI (INPUT)'!$R$25,IF(AND(V294&gt;500000000,V294&lt;=1000000000),'[26]Data Base PAKAI (INPUT)'!$V$25,IF(AND(V294&gt;1000000000,V294&lt;=2500000000),'[26]Data Base PAKAI (INPUT)'!$Z$25,IF(AND(V294&gt;2500000000,V294&lt;=5000000000),'[26]Data Base PAKAI (INPUT)'!$AD$25,IF(AND(V294&gt;5000000000,V294&lt;=10000000000),'[26]Data Base PAKAI (INPUT)'!AH1242))))))))</f>
        <v>4</v>
      </c>
      <c r="AW294" s="250">
        <f t="shared" si="136"/>
        <v>1800000</v>
      </c>
      <c r="AX294" s="250">
        <f t="shared" si="137"/>
        <v>6000000</v>
      </c>
      <c r="AY294" s="99">
        <f t="shared" si="138"/>
        <v>6000000</v>
      </c>
      <c r="AZ294" s="250"/>
      <c r="BA294" s="245">
        <f t="shared" si="139"/>
        <v>135250000</v>
      </c>
      <c r="BB294" s="235"/>
      <c r="BC294" s="242"/>
      <c r="BD294" s="242"/>
      <c r="BE294" s="242"/>
      <c r="BG294" s="428">
        <f t="shared" si="132"/>
        <v>0</v>
      </c>
      <c r="BH294" s="424"/>
    </row>
    <row r="295" spans="1:60" ht="45.75" thickBot="1" x14ac:dyDescent="0.3">
      <c r="A295" s="90"/>
      <c r="B295" s="90"/>
      <c r="C295" s="90"/>
      <c r="D295" s="90"/>
      <c r="E295" s="90"/>
      <c r="F295" s="90"/>
      <c r="G295" s="90"/>
      <c r="H295" s="307"/>
      <c r="I295" s="91"/>
      <c r="J295" s="92"/>
      <c r="K295" s="92" t="s">
        <v>692</v>
      </c>
      <c r="L295" s="92" t="s">
        <v>746</v>
      </c>
      <c r="M295" s="92" t="e">
        <f>INDEX('[26]PENINGKATAN SALURAN DRAINASE'!$D$4:$D$90,MATCH('KEGIATAN DBMSDA 2022 (2)'!L295,'[26]PENINGKATAN SALURAN DRAINASE'!$D$4:$D$90,0))</f>
        <v>#N/A</v>
      </c>
      <c r="N295" s="92" t="s">
        <v>747</v>
      </c>
      <c r="O295" s="92"/>
      <c r="P295" s="93" t="s">
        <v>264</v>
      </c>
      <c r="Q295" s="93"/>
      <c r="R295" s="100" t="s">
        <v>664</v>
      </c>
      <c r="S295" s="94" t="e">
        <f>#REF!&amp;" "&amp;#REF!</f>
        <v>#REF!</v>
      </c>
      <c r="T295" s="95" t="s">
        <v>66</v>
      </c>
      <c r="U295" s="87"/>
      <c r="V295" s="57">
        <f t="shared" si="133"/>
        <v>100000000</v>
      </c>
      <c r="W295" s="96" t="str">
        <f t="shared" si="129"/>
        <v>PL</v>
      </c>
      <c r="X295" s="108" t="s">
        <v>1966</v>
      </c>
      <c r="Y295" s="489" t="s">
        <v>2030</v>
      </c>
      <c r="Z295" s="489" t="s">
        <v>2013</v>
      </c>
      <c r="AA295" s="93"/>
      <c r="AB295" s="93"/>
      <c r="AC295" s="93"/>
      <c r="AD295" s="93"/>
      <c r="AE295" s="93"/>
      <c r="AF295" s="93"/>
      <c r="AG295" s="96"/>
      <c r="AH295" s="96"/>
      <c r="AI295" s="96"/>
      <c r="AJ295" s="313">
        <f t="shared" si="130"/>
        <v>0</v>
      </c>
      <c r="AK295" s="301">
        <v>0</v>
      </c>
      <c r="AL295" s="87">
        <v>100000000</v>
      </c>
      <c r="AM295" s="96" t="str">
        <f t="shared" si="131"/>
        <v>PL</v>
      </c>
      <c r="AN295" s="249" t="s">
        <v>139</v>
      </c>
      <c r="AO295" s="249">
        <v>1</v>
      </c>
      <c r="AP295" s="249"/>
      <c r="AQ295" s="245">
        <f t="shared" si="134"/>
        <v>350000</v>
      </c>
      <c r="AR295" s="250">
        <f>IF(AND(V295&gt;1,V295&lt;=200000000),'[26]Data Base PAKAI (INPUT)'!$E$24,IF(AND(V295&gt;200000000),'[26]Data Base PAKAI (INPUT)'!$M$24))</f>
        <v>4</v>
      </c>
      <c r="AS295" s="250">
        <f>IF(AND(V295&gt;1,V295&lt;=200000000),'[26]Data Base PAKAI (INPUT)'!$F$24,IF(AND(V295&gt;200000000,V295&lt;=1000000000),'[26]Data Base PAKAI (INPUT)'!$V$24,IF(AND(V295&gt;1000000000),'[26]Data Base PAKAI (INPUT)'!$Z$24)))</f>
        <v>1</v>
      </c>
      <c r="AT295" s="250">
        <f t="shared" si="135"/>
        <v>600000</v>
      </c>
      <c r="AU295" s="250">
        <f>IF(AND(V295&gt;1,V295&lt;=1000000000),'[26]Data Base PAKAI (INPUT)'!$E$25,IF(AND(V295&gt;1000000000,V295&lt;=5000000000),'[26]Data Base PAKAI (INPUT)'!$Y$25,IF(AND(V295&gt;5000000000,V295&lt;=10000000000),'[26]Data Base PAKAI (INPUT)'!$AG$25)))</f>
        <v>3</v>
      </c>
      <c r="AV295" s="250">
        <f>IF(AND(V295&gt;1,V295&lt;=100000000),'[26]Data Base PAKAI (INPUT)'!$F$25,IF(AND(V295&gt;100000000,V295&lt;=200000000),'[26]Data Base PAKAI (INPUT)'!$J$25,IF(AND(V295&gt;200000000,V295&lt;=250000000),'[26]Data Base PAKAI (INPUT)'!$N$25,IF(AND(V295&gt;250000000,V295&lt;=500000000),'[26]Data Base PAKAI (INPUT)'!$R$25,IF(AND(V295&gt;500000000,V295&lt;=1000000000),'[26]Data Base PAKAI (INPUT)'!$V$25,IF(AND(V295&gt;1000000000,V295&lt;=2500000000),'[26]Data Base PAKAI (INPUT)'!$Z$25,IF(AND(V295&gt;2500000000,V295&lt;=5000000000),'[26]Data Base PAKAI (INPUT)'!$AD$25,IF(AND(V295&gt;5000000000,V295&lt;=10000000000),'[26]Data Base PAKAI (INPUT)'!AH1243))))))))</f>
        <v>3</v>
      </c>
      <c r="AW295" s="250">
        <f t="shared" si="136"/>
        <v>1350000</v>
      </c>
      <c r="AX295" s="250">
        <f t="shared" si="137"/>
        <v>4000000</v>
      </c>
      <c r="AY295" s="99">
        <f t="shared" si="138"/>
        <v>4000000</v>
      </c>
      <c r="AZ295" s="250"/>
      <c r="BA295" s="245">
        <f t="shared" si="139"/>
        <v>89700000</v>
      </c>
      <c r="BB295" s="235"/>
      <c r="BC295" s="242"/>
      <c r="BD295" s="242"/>
      <c r="BE295" s="242"/>
      <c r="BG295" s="428">
        <f t="shared" si="132"/>
        <v>0</v>
      </c>
      <c r="BH295" s="424"/>
    </row>
    <row r="296" spans="1:60" ht="45.75" thickBot="1" x14ac:dyDescent="0.3">
      <c r="A296" s="90"/>
      <c r="B296" s="90"/>
      <c r="C296" s="90"/>
      <c r="D296" s="90"/>
      <c r="E296" s="90"/>
      <c r="F296" s="90"/>
      <c r="G296" s="90"/>
      <c r="H296" s="307"/>
      <c r="I296" s="91"/>
      <c r="J296" s="92"/>
      <c r="K296" s="110" t="s">
        <v>692</v>
      </c>
      <c r="L296" s="92" t="s">
        <v>748</v>
      </c>
      <c r="M296" s="92" t="e">
        <f>INDEX('[26]PENINGKATAN SALURAN DRAINASE'!$D$4:$D$90,MATCH('KEGIATAN DBMSDA 2022 (2)'!L296,'[26]PENINGKATAN SALURAN DRAINASE'!$D$4:$D$90,0))</f>
        <v>#N/A</v>
      </c>
      <c r="N296" s="92" t="s">
        <v>749</v>
      </c>
      <c r="O296" s="92"/>
      <c r="P296" s="93" t="s">
        <v>264</v>
      </c>
      <c r="Q296" s="93"/>
      <c r="R296" s="100" t="s">
        <v>229</v>
      </c>
      <c r="S296" s="94" t="e">
        <f>#REF!&amp;" "&amp;#REF!</f>
        <v>#REF!</v>
      </c>
      <c r="T296" s="95" t="s">
        <v>66</v>
      </c>
      <c r="U296" s="87"/>
      <c r="V296" s="57">
        <f t="shared" si="133"/>
        <v>75000000</v>
      </c>
      <c r="W296" s="96" t="str">
        <f t="shared" si="129"/>
        <v>PL</v>
      </c>
      <c r="X296" s="108" t="s">
        <v>1966</v>
      </c>
      <c r="Y296" s="489" t="s">
        <v>2030</v>
      </c>
      <c r="Z296" s="489" t="s">
        <v>2013</v>
      </c>
      <c r="AA296" s="93"/>
      <c r="AB296" s="93"/>
      <c r="AC296" s="93"/>
      <c r="AD296" s="93"/>
      <c r="AE296" s="93"/>
      <c r="AF296" s="93"/>
      <c r="AG296" s="96"/>
      <c r="AH296" s="96"/>
      <c r="AI296" s="96"/>
      <c r="AJ296" s="313">
        <f t="shared" si="130"/>
        <v>0</v>
      </c>
      <c r="AK296" s="301">
        <v>0</v>
      </c>
      <c r="AL296" s="87">
        <v>75000000</v>
      </c>
      <c r="AM296" s="96" t="str">
        <f t="shared" si="131"/>
        <v>PL</v>
      </c>
      <c r="AN296" s="249" t="s">
        <v>139</v>
      </c>
      <c r="AO296" s="249">
        <v>1</v>
      </c>
      <c r="AP296" s="249"/>
      <c r="AQ296" s="245">
        <f t="shared" si="134"/>
        <v>350000</v>
      </c>
      <c r="AR296" s="250">
        <f>IF(AND(V296&gt;1,V296&lt;=200000000),'[26]Data Base PAKAI (INPUT)'!$E$24,IF(AND(V296&gt;200000000),'[26]Data Base PAKAI (INPUT)'!$M$24))</f>
        <v>4</v>
      </c>
      <c r="AS296" s="250">
        <f>IF(AND(V296&gt;1,V296&lt;=200000000),'[26]Data Base PAKAI (INPUT)'!$F$24,IF(AND(V296&gt;200000000,V296&lt;=1000000000),'[26]Data Base PAKAI (INPUT)'!$V$24,IF(AND(V296&gt;1000000000),'[26]Data Base PAKAI (INPUT)'!$Z$24)))</f>
        <v>1</v>
      </c>
      <c r="AT296" s="250">
        <f t="shared" si="135"/>
        <v>600000</v>
      </c>
      <c r="AU296" s="250">
        <f>IF(AND(V296&gt;1,V296&lt;=1000000000),'[26]Data Base PAKAI (INPUT)'!$E$25,IF(AND(V296&gt;1000000000,V296&lt;=5000000000),'[26]Data Base PAKAI (INPUT)'!$Y$25,IF(AND(V296&gt;5000000000,V296&lt;=10000000000),'[26]Data Base PAKAI (INPUT)'!$AG$25)))</f>
        <v>3</v>
      </c>
      <c r="AV296" s="250">
        <f>IF(AND(V296&gt;1,V296&lt;=100000000),'[26]Data Base PAKAI (INPUT)'!$F$25,IF(AND(V296&gt;100000000,V296&lt;=200000000),'[26]Data Base PAKAI (INPUT)'!$J$25,IF(AND(V296&gt;200000000,V296&lt;=250000000),'[26]Data Base PAKAI (INPUT)'!$N$25,IF(AND(V296&gt;250000000,V296&lt;=500000000),'[26]Data Base PAKAI (INPUT)'!$R$25,IF(AND(V296&gt;500000000,V296&lt;=1000000000),'[26]Data Base PAKAI (INPUT)'!$V$25,IF(AND(V296&gt;1000000000,V296&lt;=2500000000),'[26]Data Base PAKAI (INPUT)'!$Z$25,IF(AND(V296&gt;2500000000,V296&lt;=5000000000),'[26]Data Base PAKAI (INPUT)'!$AD$25,IF(AND(V296&gt;5000000000,V296&lt;=10000000000),'[26]Data Base PAKAI (INPUT)'!AH1244))))))))</f>
        <v>3</v>
      </c>
      <c r="AW296" s="250">
        <f t="shared" si="136"/>
        <v>1350000</v>
      </c>
      <c r="AX296" s="250">
        <f t="shared" si="137"/>
        <v>3000000</v>
      </c>
      <c r="AY296" s="99">
        <f t="shared" si="138"/>
        <v>3000000</v>
      </c>
      <c r="AZ296" s="250"/>
      <c r="BA296" s="245">
        <f t="shared" si="139"/>
        <v>66700000</v>
      </c>
      <c r="BB296" s="235"/>
      <c r="BC296" s="242"/>
      <c r="BD296" s="242"/>
      <c r="BE296" s="242"/>
      <c r="BG296" s="428">
        <f t="shared" si="132"/>
        <v>0</v>
      </c>
      <c r="BH296" s="424"/>
    </row>
    <row r="297" spans="1:60" ht="45.75" thickBot="1" x14ac:dyDescent="0.3">
      <c r="A297" s="90"/>
      <c r="B297" s="90"/>
      <c r="C297" s="90"/>
      <c r="D297" s="90"/>
      <c r="E297" s="90"/>
      <c r="F297" s="90"/>
      <c r="G297" s="90"/>
      <c r="H297" s="307"/>
      <c r="I297" s="91"/>
      <c r="J297" s="92"/>
      <c r="K297" s="110" t="s">
        <v>692</v>
      </c>
      <c r="L297" s="92" t="s">
        <v>750</v>
      </c>
      <c r="M297" s="92" t="e">
        <f>INDEX('[26]PENINGKATAN SALURAN DRAINASE'!$D$4:$D$90,MATCH('KEGIATAN DBMSDA 2022 (2)'!L297,'[26]PENINGKATAN SALURAN DRAINASE'!$D$4:$D$90,0))</f>
        <v>#N/A</v>
      </c>
      <c r="N297" s="92" t="s">
        <v>751</v>
      </c>
      <c r="O297" s="92"/>
      <c r="P297" s="93" t="s">
        <v>264</v>
      </c>
      <c r="Q297" s="93"/>
      <c r="R297" s="100" t="s">
        <v>229</v>
      </c>
      <c r="S297" s="94" t="e">
        <f>#REF!&amp;" "&amp;#REF!</f>
        <v>#REF!</v>
      </c>
      <c r="T297" s="95" t="s">
        <v>66</v>
      </c>
      <c r="U297" s="87"/>
      <c r="V297" s="57">
        <f t="shared" si="133"/>
        <v>75000000</v>
      </c>
      <c r="W297" s="96" t="str">
        <f t="shared" si="129"/>
        <v>PL</v>
      </c>
      <c r="X297" s="108" t="s">
        <v>1966</v>
      </c>
      <c r="Y297" s="489" t="s">
        <v>2030</v>
      </c>
      <c r="Z297" s="489" t="s">
        <v>2013</v>
      </c>
      <c r="AA297" s="93"/>
      <c r="AB297" s="93"/>
      <c r="AC297" s="93"/>
      <c r="AD297" s="93"/>
      <c r="AE297" s="93"/>
      <c r="AF297" s="93"/>
      <c r="AG297" s="96"/>
      <c r="AH297" s="96"/>
      <c r="AI297" s="96"/>
      <c r="AJ297" s="313">
        <f t="shared" si="130"/>
        <v>0</v>
      </c>
      <c r="AK297" s="301">
        <v>0</v>
      </c>
      <c r="AL297" s="87">
        <v>75000000</v>
      </c>
      <c r="AM297" s="96" t="str">
        <f t="shared" si="131"/>
        <v>PL</v>
      </c>
      <c r="AN297" s="249" t="s">
        <v>139</v>
      </c>
      <c r="AO297" s="249">
        <v>1</v>
      </c>
      <c r="AP297" s="249"/>
      <c r="AQ297" s="245">
        <f t="shared" si="134"/>
        <v>350000</v>
      </c>
      <c r="AR297" s="250">
        <f>IF(AND(V297&gt;1,V297&lt;=200000000),'[26]Data Base PAKAI (INPUT)'!$E$24,IF(AND(V297&gt;200000000),'[26]Data Base PAKAI (INPUT)'!$M$24))</f>
        <v>4</v>
      </c>
      <c r="AS297" s="250">
        <f>IF(AND(V297&gt;1,V297&lt;=200000000),'[26]Data Base PAKAI (INPUT)'!$F$24,IF(AND(V297&gt;200000000,V297&lt;=1000000000),'[26]Data Base PAKAI (INPUT)'!$V$24,IF(AND(V297&gt;1000000000),'[26]Data Base PAKAI (INPUT)'!$Z$24)))</f>
        <v>1</v>
      </c>
      <c r="AT297" s="250">
        <f t="shared" si="135"/>
        <v>600000</v>
      </c>
      <c r="AU297" s="250">
        <f>IF(AND(V297&gt;1,V297&lt;=1000000000),'[26]Data Base PAKAI (INPUT)'!$E$25,IF(AND(V297&gt;1000000000,V297&lt;=5000000000),'[26]Data Base PAKAI (INPUT)'!$Y$25,IF(AND(V297&gt;5000000000,V297&lt;=10000000000),'[26]Data Base PAKAI (INPUT)'!$AG$25)))</f>
        <v>3</v>
      </c>
      <c r="AV297" s="250">
        <f>IF(AND(V297&gt;1,V297&lt;=100000000),'[26]Data Base PAKAI (INPUT)'!$F$25,IF(AND(V297&gt;100000000,V297&lt;=200000000),'[26]Data Base PAKAI (INPUT)'!$J$25,IF(AND(V297&gt;200000000,V297&lt;=250000000),'[26]Data Base PAKAI (INPUT)'!$N$25,IF(AND(V297&gt;250000000,V297&lt;=500000000),'[26]Data Base PAKAI (INPUT)'!$R$25,IF(AND(V297&gt;500000000,V297&lt;=1000000000),'[26]Data Base PAKAI (INPUT)'!$V$25,IF(AND(V297&gt;1000000000,V297&lt;=2500000000),'[26]Data Base PAKAI (INPUT)'!$Z$25,IF(AND(V297&gt;2500000000,V297&lt;=5000000000),'[26]Data Base PAKAI (INPUT)'!$AD$25,IF(AND(V297&gt;5000000000,V297&lt;=10000000000),'[26]Data Base PAKAI (INPUT)'!AH1245))))))))</f>
        <v>3</v>
      </c>
      <c r="AW297" s="250">
        <f t="shared" si="136"/>
        <v>1350000</v>
      </c>
      <c r="AX297" s="250">
        <f t="shared" si="137"/>
        <v>3000000</v>
      </c>
      <c r="AY297" s="99">
        <f t="shared" si="138"/>
        <v>3000000</v>
      </c>
      <c r="AZ297" s="250"/>
      <c r="BA297" s="245">
        <f t="shared" si="139"/>
        <v>66700000</v>
      </c>
      <c r="BB297" s="235"/>
      <c r="BC297" s="242"/>
      <c r="BD297" s="242"/>
      <c r="BE297" s="242"/>
      <c r="BG297" s="428">
        <f t="shared" si="132"/>
        <v>0</v>
      </c>
      <c r="BH297" s="424"/>
    </row>
    <row r="298" spans="1:60" ht="45.75" thickBot="1" x14ac:dyDescent="0.3">
      <c r="A298" s="90"/>
      <c r="B298" s="90"/>
      <c r="C298" s="90"/>
      <c r="D298" s="90"/>
      <c r="E298" s="90"/>
      <c r="F298" s="90"/>
      <c r="G298" s="90"/>
      <c r="H298" s="307"/>
      <c r="I298" s="91"/>
      <c r="J298" s="92"/>
      <c r="K298" s="110" t="s">
        <v>692</v>
      </c>
      <c r="L298" s="92" t="s">
        <v>752</v>
      </c>
      <c r="M298" s="92" t="e">
        <f>INDEX('[26]PENINGKATAN SALURAN DRAINASE'!$D$4:$D$90,MATCH('KEGIATAN DBMSDA 2022 (2)'!L298,'[26]PENINGKATAN SALURAN DRAINASE'!$D$4:$D$90,0))</f>
        <v>#N/A</v>
      </c>
      <c r="N298" s="92" t="s">
        <v>753</v>
      </c>
      <c r="O298" s="92"/>
      <c r="P298" s="93" t="s">
        <v>264</v>
      </c>
      <c r="Q298" s="93"/>
      <c r="R298" s="100" t="s">
        <v>664</v>
      </c>
      <c r="S298" s="94" t="e">
        <f>#REF!&amp;" "&amp;#REF!</f>
        <v>#REF!</v>
      </c>
      <c r="T298" s="95" t="s">
        <v>66</v>
      </c>
      <c r="U298" s="87"/>
      <c r="V298" s="57">
        <f t="shared" si="133"/>
        <v>100000000</v>
      </c>
      <c r="W298" s="96" t="str">
        <f t="shared" si="129"/>
        <v>PL</v>
      </c>
      <c r="X298" s="108" t="s">
        <v>1966</v>
      </c>
      <c r="Y298" s="489" t="s">
        <v>2030</v>
      </c>
      <c r="Z298" s="489" t="s">
        <v>2013</v>
      </c>
      <c r="AA298" s="93"/>
      <c r="AB298" s="93"/>
      <c r="AC298" s="93"/>
      <c r="AD298" s="93"/>
      <c r="AE298" s="93"/>
      <c r="AF298" s="93"/>
      <c r="AG298" s="96"/>
      <c r="AH298" s="96"/>
      <c r="AI298" s="96"/>
      <c r="AJ298" s="313">
        <f t="shared" si="130"/>
        <v>0</v>
      </c>
      <c r="AK298" s="301">
        <v>0</v>
      </c>
      <c r="AL298" s="87">
        <v>100000000</v>
      </c>
      <c r="AM298" s="96" t="str">
        <f t="shared" si="131"/>
        <v>PL</v>
      </c>
      <c r="AN298" s="249" t="s">
        <v>139</v>
      </c>
      <c r="AO298" s="249">
        <v>1</v>
      </c>
      <c r="AP298" s="249"/>
      <c r="AQ298" s="245">
        <f t="shared" si="134"/>
        <v>350000</v>
      </c>
      <c r="AR298" s="250">
        <f>IF(AND(V298&gt;1,V298&lt;=200000000),'[26]Data Base PAKAI (INPUT)'!$E$24,IF(AND(V298&gt;200000000),'[26]Data Base PAKAI (INPUT)'!$M$24))</f>
        <v>4</v>
      </c>
      <c r="AS298" s="250">
        <f>IF(AND(V298&gt;1,V298&lt;=200000000),'[26]Data Base PAKAI (INPUT)'!$F$24,IF(AND(V298&gt;200000000,V298&lt;=1000000000),'[26]Data Base PAKAI (INPUT)'!$V$24,IF(AND(V298&gt;1000000000),'[26]Data Base PAKAI (INPUT)'!$Z$24)))</f>
        <v>1</v>
      </c>
      <c r="AT298" s="250">
        <f t="shared" si="135"/>
        <v>600000</v>
      </c>
      <c r="AU298" s="250">
        <f>IF(AND(V298&gt;1,V298&lt;=1000000000),'[26]Data Base PAKAI (INPUT)'!$E$25,IF(AND(V298&gt;1000000000,V298&lt;=5000000000),'[26]Data Base PAKAI (INPUT)'!$Y$25,IF(AND(V298&gt;5000000000,V298&lt;=10000000000),'[26]Data Base PAKAI (INPUT)'!$AG$25)))</f>
        <v>3</v>
      </c>
      <c r="AV298" s="250">
        <f>IF(AND(V298&gt;1,V298&lt;=100000000),'[26]Data Base PAKAI (INPUT)'!$F$25,IF(AND(V298&gt;100000000,V298&lt;=200000000),'[26]Data Base PAKAI (INPUT)'!$J$25,IF(AND(V298&gt;200000000,V298&lt;=250000000),'[26]Data Base PAKAI (INPUT)'!$N$25,IF(AND(V298&gt;250000000,V298&lt;=500000000),'[26]Data Base PAKAI (INPUT)'!$R$25,IF(AND(V298&gt;500000000,V298&lt;=1000000000),'[26]Data Base PAKAI (INPUT)'!$V$25,IF(AND(V298&gt;1000000000,V298&lt;=2500000000),'[26]Data Base PAKAI (INPUT)'!$Z$25,IF(AND(V298&gt;2500000000,V298&lt;=5000000000),'[26]Data Base PAKAI (INPUT)'!$AD$25,IF(AND(V298&gt;5000000000,V298&lt;=10000000000),'[26]Data Base PAKAI (INPUT)'!AH1246))))))))</f>
        <v>3</v>
      </c>
      <c r="AW298" s="250">
        <f t="shared" si="136"/>
        <v>1350000</v>
      </c>
      <c r="AX298" s="250">
        <f t="shared" si="137"/>
        <v>4000000</v>
      </c>
      <c r="AY298" s="99">
        <f t="shared" si="138"/>
        <v>4000000</v>
      </c>
      <c r="AZ298" s="250"/>
      <c r="BA298" s="245">
        <f t="shared" si="139"/>
        <v>89700000</v>
      </c>
      <c r="BB298" s="235"/>
      <c r="BC298" s="242"/>
      <c r="BD298" s="242"/>
      <c r="BE298" s="242"/>
      <c r="BG298" s="428">
        <f t="shared" si="132"/>
        <v>0</v>
      </c>
      <c r="BH298" s="424"/>
    </row>
    <row r="299" spans="1:60" ht="45.75" thickBot="1" x14ac:dyDescent="0.3">
      <c r="A299" s="90"/>
      <c r="B299" s="90"/>
      <c r="C299" s="90"/>
      <c r="D299" s="90"/>
      <c r="E299" s="90"/>
      <c r="F299" s="90"/>
      <c r="G299" s="90"/>
      <c r="H299" s="307"/>
      <c r="I299" s="91"/>
      <c r="J299" s="92"/>
      <c r="K299" s="110" t="s">
        <v>692</v>
      </c>
      <c r="L299" s="92" t="s">
        <v>754</v>
      </c>
      <c r="M299" s="92" t="e">
        <f>INDEX('[26]PENINGKATAN SALURAN DRAINASE'!$D$4:$D$90,MATCH('KEGIATAN DBMSDA 2022 (2)'!L299,'[26]PENINGKATAN SALURAN DRAINASE'!$D$4:$D$90,0))</f>
        <v>#N/A</v>
      </c>
      <c r="N299" s="92" t="s">
        <v>755</v>
      </c>
      <c r="O299" s="92"/>
      <c r="P299" s="93" t="s">
        <v>264</v>
      </c>
      <c r="Q299" s="93"/>
      <c r="R299" s="100" t="s">
        <v>229</v>
      </c>
      <c r="S299" s="94" t="e">
        <f>#REF!&amp;" "&amp;#REF!</f>
        <v>#REF!</v>
      </c>
      <c r="T299" s="95" t="s">
        <v>66</v>
      </c>
      <c r="U299" s="87"/>
      <c r="V299" s="57">
        <f t="shared" si="133"/>
        <v>100000000</v>
      </c>
      <c r="W299" s="96" t="str">
        <f t="shared" si="129"/>
        <v>PL</v>
      </c>
      <c r="X299" s="108" t="s">
        <v>1966</v>
      </c>
      <c r="Y299" s="489" t="s">
        <v>2030</v>
      </c>
      <c r="Z299" s="489" t="s">
        <v>2013</v>
      </c>
      <c r="AA299" s="93"/>
      <c r="AB299" s="93"/>
      <c r="AC299" s="93"/>
      <c r="AD299" s="93"/>
      <c r="AE299" s="93"/>
      <c r="AF299" s="93"/>
      <c r="AG299" s="96"/>
      <c r="AH299" s="96"/>
      <c r="AI299" s="96"/>
      <c r="AJ299" s="313">
        <f t="shared" si="130"/>
        <v>0</v>
      </c>
      <c r="AK299" s="301">
        <v>0</v>
      </c>
      <c r="AL299" s="87">
        <v>100000000</v>
      </c>
      <c r="AM299" s="96" t="str">
        <f t="shared" si="131"/>
        <v>PL</v>
      </c>
      <c r="AN299" s="249" t="s">
        <v>139</v>
      </c>
      <c r="AO299" s="249">
        <v>1</v>
      </c>
      <c r="AP299" s="249"/>
      <c r="AQ299" s="245">
        <f t="shared" si="134"/>
        <v>350000</v>
      </c>
      <c r="AR299" s="250">
        <f>IF(AND(V299&gt;1,V299&lt;=200000000),'[26]Data Base PAKAI (INPUT)'!$E$24,IF(AND(V299&gt;200000000),'[26]Data Base PAKAI (INPUT)'!$M$24))</f>
        <v>4</v>
      </c>
      <c r="AS299" s="250">
        <f>IF(AND(V299&gt;1,V299&lt;=200000000),'[26]Data Base PAKAI (INPUT)'!$F$24,IF(AND(V299&gt;200000000,V299&lt;=1000000000),'[26]Data Base PAKAI (INPUT)'!$V$24,IF(AND(V299&gt;1000000000),'[26]Data Base PAKAI (INPUT)'!$Z$24)))</f>
        <v>1</v>
      </c>
      <c r="AT299" s="250">
        <f t="shared" si="135"/>
        <v>600000</v>
      </c>
      <c r="AU299" s="250">
        <f>IF(AND(V299&gt;1,V299&lt;=1000000000),'[26]Data Base PAKAI (INPUT)'!$E$25,IF(AND(V299&gt;1000000000,V299&lt;=5000000000),'[26]Data Base PAKAI (INPUT)'!$Y$25,IF(AND(V299&gt;5000000000,V299&lt;=10000000000),'[26]Data Base PAKAI (INPUT)'!$AG$25)))</f>
        <v>3</v>
      </c>
      <c r="AV299" s="250">
        <f>IF(AND(V299&gt;1,V299&lt;=100000000),'[26]Data Base PAKAI (INPUT)'!$F$25,IF(AND(V299&gt;100000000,V299&lt;=200000000),'[26]Data Base PAKAI (INPUT)'!$J$25,IF(AND(V299&gt;200000000,V299&lt;=250000000),'[26]Data Base PAKAI (INPUT)'!$N$25,IF(AND(V299&gt;250000000,V299&lt;=500000000),'[26]Data Base PAKAI (INPUT)'!$R$25,IF(AND(V299&gt;500000000,V299&lt;=1000000000),'[26]Data Base PAKAI (INPUT)'!$V$25,IF(AND(V299&gt;1000000000,V299&lt;=2500000000),'[26]Data Base PAKAI (INPUT)'!$Z$25,IF(AND(V299&gt;2500000000,V299&lt;=5000000000),'[26]Data Base PAKAI (INPUT)'!$AD$25,IF(AND(V299&gt;5000000000,V299&lt;=10000000000),'[26]Data Base PAKAI (INPUT)'!AH1247))))))))</f>
        <v>3</v>
      </c>
      <c r="AW299" s="250">
        <f t="shared" si="136"/>
        <v>1350000</v>
      </c>
      <c r="AX299" s="250">
        <f t="shared" si="137"/>
        <v>4000000</v>
      </c>
      <c r="AY299" s="99">
        <f t="shared" si="138"/>
        <v>4000000</v>
      </c>
      <c r="AZ299" s="250"/>
      <c r="BA299" s="245">
        <f t="shared" si="139"/>
        <v>89700000</v>
      </c>
      <c r="BB299" s="235"/>
      <c r="BC299" s="242"/>
      <c r="BD299" s="242"/>
      <c r="BE299" s="242"/>
      <c r="BG299" s="428">
        <f t="shared" si="132"/>
        <v>0</v>
      </c>
      <c r="BH299" s="424"/>
    </row>
    <row r="300" spans="1:60" ht="45.75" thickBot="1" x14ac:dyDescent="0.3">
      <c r="A300" s="90"/>
      <c r="B300" s="90"/>
      <c r="C300" s="90"/>
      <c r="D300" s="90"/>
      <c r="E300" s="90"/>
      <c r="F300" s="90"/>
      <c r="G300" s="90"/>
      <c r="H300" s="307"/>
      <c r="I300" s="91"/>
      <c r="J300" s="92"/>
      <c r="K300" s="110" t="s">
        <v>692</v>
      </c>
      <c r="L300" s="92" t="s">
        <v>756</v>
      </c>
      <c r="M300" s="92" t="e">
        <f>INDEX('[26]PENINGKATAN SALURAN DRAINASE'!$D$4:$D$90,MATCH('KEGIATAN DBMSDA 2022 (2)'!L300,'[26]PENINGKATAN SALURAN DRAINASE'!$D$4:$D$90,0))</f>
        <v>#N/A</v>
      </c>
      <c r="N300" s="92" t="s">
        <v>757</v>
      </c>
      <c r="O300" s="92"/>
      <c r="P300" s="93" t="s">
        <v>264</v>
      </c>
      <c r="Q300" s="93"/>
      <c r="R300" s="100" t="s">
        <v>229</v>
      </c>
      <c r="S300" s="94" t="e">
        <f>#REF!&amp;" "&amp;#REF!</f>
        <v>#REF!</v>
      </c>
      <c r="T300" s="95" t="s">
        <v>66</v>
      </c>
      <c r="U300" s="87"/>
      <c r="V300" s="57">
        <f t="shared" si="133"/>
        <v>100000000</v>
      </c>
      <c r="W300" s="96" t="str">
        <f t="shared" si="129"/>
        <v>PL</v>
      </c>
      <c r="X300" s="108" t="s">
        <v>1966</v>
      </c>
      <c r="Y300" s="489" t="s">
        <v>2030</v>
      </c>
      <c r="Z300" s="489" t="s">
        <v>2013</v>
      </c>
      <c r="AA300" s="93"/>
      <c r="AB300" s="93"/>
      <c r="AC300" s="93"/>
      <c r="AD300" s="93"/>
      <c r="AE300" s="93"/>
      <c r="AF300" s="93"/>
      <c r="AG300" s="96"/>
      <c r="AH300" s="96"/>
      <c r="AI300" s="96"/>
      <c r="AJ300" s="313">
        <f t="shared" si="130"/>
        <v>0</v>
      </c>
      <c r="AK300" s="301">
        <v>0</v>
      </c>
      <c r="AL300" s="87">
        <v>100000000</v>
      </c>
      <c r="AM300" s="96" t="str">
        <f t="shared" si="131"/>
        <v>PL</v>
      </c>
      <c r="AN300" s="249" t="s">
        <v>139</v>
      </c>
      <c r="AO300" s="249">
        <v>1</v>
      </c>
      <c r="AP300" s="249"/>
      <c r="AQ300" s="245">
        <f t="shared" si="134"/>
        <v>350000</v>
      </c>
      <c r="AR300" s="250">
        <f>IF(AND(V300&gt;1,V300&lt;=200000000),'[26]Data Base PAKAI (INPUT)'!$E$24,IF(AND(V300&gt;200000000),'[26]Data Base PAKAI (INPUT)'!$M$24))</f>
        <v>4</v>
      </c>
      <c r="AS300" s="250">
        <f>IF(AND(V300&gt;1,V300&lt;=200000000),'[26]Data Base PAKAI (INPUT)'!$F$24,IF(AND(V300&gt;200000000,V300&lt;=1000000000),'[26]Data Base PAKAI (INPUT)'!$V$24,IF(AND(V300&gt;1000000000),'[26]Data Base PAKAI (INPUT)'!$Z$24)))</f>
        <v>1</v>
      </c>
      <c r="AT300" s="250">
        <f t="shared" si="135"/>
        <v>600000</v>
      </c>
      <c r="AU300" s="250">
        <f>IF(AND(V300&gt;1,V300&lt;=1000000000),'[26]Data Base PAKAI (INPUT)'!$E$25,IF(AND(V300&gt;1000000000,V300&lt;=5000000000),'[26]Data Base PAKAI (INPUT)'!$Y$25,IF(AND(V300&gt;5000000000,V300&lt;=10000000000),'[26]Data Base PAKAI (INPUT)'!$AG$25)))</f>
        <v>3</v>
      </c>
      <c r="AV300" s="250">
        <f>IF(AND(V300&gt;1,V300&lt;=100000000),'[26]Data Base PAKAI (INPUT)'!$F$25,IF(AND(V300&gt;100000000,V300&lt;=200000000),'[26]Data Base PAKAI (INPUT)'!$J$25,IF(AND(V300&gt;200000000,V300&lt;=250000000),'[26]Data Base PAKAI (INPUT)'!$N$25,IF(AND(V300&gt;250000000,V300&lt;=500000000),'[26]Data Base PAKAI (INPUT)'!$R$25,IF(AND(V300&gt;500000000,V300&lt;=1000000000),'[26]Data Base PAKAI (INPUT)'!$V$25,IF(AND(V300&gt;1000000000,V300&lt;=2500000000),'[26]Data Base PAKAI (INPUT)'!$Z$25,IF(AND(V300&gt;2500000000,V300&lt;=5000000000),'[26]Data Base PAKAI (INPUT)'!$AD$25,IF(AND(V300&gt;5000000000,V300&lt;=10000000000),'[26]Data Base PAKAI (INPUT)'!AH1248))))))))</f>
        <v>3</v>
      </c>
      <c r="AW300" s="250">
        <f t="shared" si="136"/>
        <v>1350000</v>
      </c>
      <c r="AX300" s="250">
        <f t="shared" si="137"/>
        <v>4000000</v>
      </c>
      <c r="AY300" s="99">
        <f t="shared" si="138"/>
        <v>4000000</v>
      </c>
      <c r="AZ300" s="250"/>
      <c r="BA300" s="245">
        <f t="shared" si="139"/>
        <v>89700000</v>
      </c>
      <c r="BB300" s="235"/>
      <c r="BC300" s="242"/>
      <c r="BD300" s="242"/>
      <c r="BE300" s="242"/>
      <c r="BG300" s="428">
        <f t="shared" si="132"/>
        <v>0</v>
      </c>
      <c r="BH300" s="424"/>
    </row>
    <row r="301" spans="1:60" ht="45.75" thickBot="1" x14ac:dyDescent="0.3">
      <c r="A301" s="90"/>
      <c r="B301" s="90"/>
      <c r="C301" s="90"/>
      <c r="D301" s="90"/>
      <c r="E301" s="90"/>
      <c r="F301" s="90"/>
      <c r="G301" s="90"/>
      <c r="H301" s="307"/>
      <c r="I301" s="91"/>
      <c r="J301" s="92"/>
      <c r="K301" s="110" t="s">
        <v>692</v>
      </c>
      <c r="L301" s="92" t="s">
        <v>758</v>
      </c>
      <c r="M301" s="92" t="e">
        <f>INDEX('[26]PENINGKATAN SALURAN DRAINASE'!$D$4:$D$90,MATCH('KEGIATAN DBMSDA 2022 (2)'!L301,'[26]PENINGKATAN SALURAN DRAINASE'!$D$4:$D$90,0))</f>
        <v>#N/A</v>
      </c>
      <c r="N301" s="92" t="s">
        <v>759</v>
      </c>
      <c r="O301" s="92"/>
      <c r="P301" s="93" t="s">
        <v>264</v>
      </c>
      <c r="Q301" s="93"/>
      <c r="R301" s="100" t="s">
        <v>664</v>
      </c>
      <c r="S301" s="94" t="e">
        <f>#REF!&amp;" "&amp;#REF!</f>
        <v>#REF!</v>
      </c>
      <c r="T301" s="95" t="s">
        <v>66</v>
      </c>
      <c r="U301" s="87"/>
      <c r="V301" s="57">
        <f t="shared" si="133"/>
        <v>75000000</v>
      </c>
      <c r="W301" s="96" t="str">
        <f t="shared" si="129"/>
        <v>PL</v>
      </c>
      <c r="X301" s="108" t="s">
        <v>1966</v>
      </c>
      <c r="Y301" s="489" t="s">
        <v>2030</v>
      </c>
      <c r="Z301" s="489" t="s">
        <v>2013</v>
      </c>
      <c r="AA301" s="93"/>
      <c r="AB301" s="93"/>
      <c r="AC301" s="93"/>
      <c r="AD301" s="93"/>
      <c r="AE301" s="93"/>
      <c r="AF301" s="93"/>
      <c r="AG301" s="96"/>
      <c r="AH301" s="96"/>
      <c r="AI301" s="96"/>
      <c r="AJ301" s="313">
        <f t="shared" si="130"/>
        <v>0</v>
      </c>
      <c r="AK301" s="301">
        <v>0</v>
      </c>
      <c r="AL301" s="87">
        <v>75000000</v>
      </c>
      <c r="AM301" s="96" t="str">
        <f t="shared" si="131"/>
        <v>PL</v>
      </c>
      <c r="AN301" s="249" t="s">
        <v>139</v>
      </c>
      <c r="AO301" s="249">
        <v>1</v>
      </c>
      <c r="AP301" s="249"/>
      <c r="AQ301" s="245">
        <f t="shared" si="134"/>
        <v>350000</v>
      </c>
      <c r="AR301" s="250">
        <f>IF(AND(V301&gt;1,V301&lt;=200000000),'[26]Data Base PAKAI (INPUT)'!$E$24,IF(AND(V301&gt;200000000),'[26]Data Base PAKAI (INPUT)'!$M$24))</f>
        <v>4</v>
      </c>
      <c r="AS301" s="250">
        <f>IF(AND(V301&gt;1,V301&lt;=200000000),'[26]Data Base PAKAI (INPUT)'!$F$24,IF(AND(V301&gt;200000000,V301&lt;=1000000000),'[26]Data Base PAKAI (INPUT)'!$V$24,IF(AND(V301&gt;1000000000),'[26]Data Base PAKAI (INPUT)'!$Z$24)))</f>
        <v>1</v>
      </c>
      <c r="AT301" s="250">
        <f t="shared" si="135"/>
        <v>600000</v>
      </c>
      <c r="AU301" s="250">
        <f>IF(AND(V301&gt;1,V301&lt;=1000000000),'[26]Data Base PAKAI (INPUT)'!$E$25,IF(AND(V301&gt;1000000000,V301&lt;=5000000000),'[26]Data Base PAKAI (INPUT)'!$Y$25,IF(AND(V301&gt;5000000000,V301&lt;=10000000000),'[26]Data Base PAKAI (INPUT)'!$AG$25)))</f>
        <v>3</v>
      </c>
      <c r="AV301" s="250">
        <f>IF(AND(V301&gt;1,V301&lt;=100000000),'[26]Data Base PAKAI (INPUT)'!$F$25,IF(AND(V301&gt;100000000,V301&lt;=200000000),'[26]Data Base PAKAI (INPUT)'!$J$25,IF(AND(V301&gt;200000000,V301&lt;=250000000),'[26]Data Base PAKAI (INPUT)'!$N$25,IF(AND(V301&gt;250000000,V301&lt;=500000000),'[26]Data Base PAKAI (INPUT)'!$R$25,IF(AND(V301&gt;500000000,V301&lt;=1000000000),'[26]Data Base PAKAI (INPUT)'!$V$25,IF(AND(V301&gt;1000000000,V301&lt;=2500000000),'[26]Data Base PAKAI (INPUT)'!$Z$25,IF(AND(V301&gt;2500000000,V301&lt;=5000000000),'[26]Data Base PAKAI (INPUT)'!$AD$25,IF(AND(V301&gt;5000000000,V301&lt;=10000000000),'[26]Data Base PAKAI (INPUT)'!AH1249))))))))</f>
        <v>3</v>
      </c>
      <c r="AW301" s="250">
        <f t="shared" si="136"/>
        <v>1350000</v>
      </c>
      <c r="AX301" s="250">
        <f t="shared" si="137"/>
        <v>3000000</v>
      </c>
      <c r="AY301" s="99">
        <f t="shared" si="138"/>
        <v>3000000</v>
      </c>
      <c r="AZ301" s="250"/>
      <c r="BA301" s="245">
        <f t="shared" si="139"/>
        <v>66700000</v>
      </c>
      <c r="BB301" s="235"/>
      <c r="BC301" s="242"/>
      <c r="BD301" s="242"/>
      <c r="BE301" s="242"/>
      <c r="BG301" s="428">
        <f t="shared" si="132"/>
        <v>0</v>
      </c>
      <c r="BH301" s="424"/>
    </row>
    <row r="302" spans="1:60" ht="45.75" thickBot="1" x14ac:dyDescent="0.3">
      <c r="A302" s="90"/>
      <c r="B302" s="90"/>
      <c r="C302" s="90"/>
      <c r="D302" s="90"/>
      <c r="E302" s="90"/>
      <c r="F302" s="90"/>
      <c r="G302" s="90"/>
      <c r="H302" s="307"/>
      <c r="I302" s="91"/>
      <c r="J302" s="92"/>
      <c r="K302" s="110" t="s">
        <v>692</v>
      </c>
      <c r="L302" s="92" t="s">
        <v>760</v>
      </c>
      <c r="M302" s="92" t="e">
        <f>INDEX('[26]PENINGKATAN SALURAN DRAINASE'!$D$4:$D$90,MATCH('KEGIATAN DBMSDA 2022 (2)'!L302,'[26]PENINGKATAN SALURAN DRAINASE'!$D$4:$D$90,0))</f>
        <v>#N/A</v>
      </c>
      <c r="N302" s="92" t="s">
        <v>761</v>
      </c>
      <c r="O302" s="92"/>
      <c r="P302" s="93" t="s">
        <v>1841</v>
      </c>
      <c r="Q302" s="93"/>
      <c r="R302" s="100" t="s">
        <v>289</v>
      </c>
      <c r="S302" s="94" t="e">
        <f>#REF!&amp;" "&amp;#REF!</f>
        <v>#REF!</v>
      </c>
      <c r="T302" s="95" t="s">
        <v>66</v>
      </c>
      <c r="U302" s="87"/>
      <c r="V302" s="57">
        <f t="shared" si="133"/>
        <v>200000000</v>
      </c>
      <c r="W302" s="96" t="str">
        <f t="shared" si="129"/>
        <v>PL</v>
      </c>
      <c r="X302" s="108" t="s">
        <v>1966</v>
      </c>
      <c r="Y302" s="489" t="s">
        <v>2030</v>
      </c>
      <c r="Z302" s="489" t="s">
        <v>2014</v>
      </c>
      <c r="AA302" s="93"/>
      <c r="AB302" s="93"/>
      <c r="AC302" s="93"/>
      <c r="AD302" s="93"/>
      <c r="AE302" s="93"/>
      <c r="AF302" s="93"/>
      <c r="AG302" s="96"/>
      <c r="AH302" s="96"/>
      <c r="AI302" s="96"/>
      <c r="AJ302" s="313">
        <f t="shared" si="130"/>
        <v>0</v>
      </c>
      <c r="AK302" s="301">
        <v>0</v>
      </c>
      <c r="AL302" s="87">
        <v>200000000</v>
      </c>
      <c r="AM302" s="96" t="str">
        <f t="shared" si="131"/>
        <v>PL</v>
      </c>
      <c r="AN302" s="249" t="s">
        <v>139</v>
      </c>
      <c r="AO302" s="249">
        <v>1</v>
      </c>
      <c r="AP302" s="249"/>
      <c r="AQ302" s="245">
        <f t="shared" si="134"/>
        <v>350000</v>
      </c>
      <c r="AR302" s="250">
        <f>IF(AND(V302&gt;1,V302&lt;=200000000),'[26]Data Base PAKAI (INPUT)'!$E$24,IF(AND(V302&gt;200000000),'[26]Data Base PAKAI (INPUT)'!$M$24))</f>
        <v>4</v>
      </c>
      <c r="AS302" s="250">
        <f>IF(AND(V302&gt;1,V302&lt;=200000000),'[26]Data Base PAKAI (INPUT)'!$F$24,IF(AND(V302&gt;200000000,V302&lt;=1000000000),'[26]Data Base PAKAI (INPUT)'!$V$24,IF(AND(V302&gt;1000000000),'[26]Data Base PAKAI (INPUT)'!$Z$24)))</f>
        <v>1</v>
      </c>
      <c r="AT302" s="250">
        <f t="shared" si="135"/>
        <v>600000</v>
      </c>
      <c r="AU302" s="250">
        <f>IF(AND(V302&gt;1,V302&lt;=1000000000),'[26]Data Base PAKAI (INPUT)'!$E$25,IF(AND(V302&gt;1000000000,V302&lt;=5000000000),'[26]Data Base PAKAI (INPUT)'!$Y$25,IF(AND(V302&gt;5000000000,V302&lt;=10000000000),'[26]Data Base PAKAI (INPUT)'!$AG$25)))</f>
        <v>3</v>
      </c>
      <c r="AV302" s="250">
        <f>IF(AND(V302&gt;1,V302&lt;=100000000),'[26]Data Base PAKAI (INPUT)'!$F$25,IF(AND(V302&gt;100000000,V302&lt;=200000000),'[26]Data Base PAKAI (INPUT)'!$J$25,IF(AND(V302&gt;200000000,V302&lt;=250000000),'[26]Data Base PAKAI (INPUT)'!$N$25,IF(AND(V302&gt;250000000,V302&lt;=500000000),'[26]Data Base PAKAI (INPUT)'!$R$25,IF(AND(V302&gt;500000000,V302&lt;=1000000000),'[26]Data Base PAKAI (INPUT)'!$V$25,IF(AND(V302&gt;1000000000,V302&lt;=2500000000),'[26]Data Base PAKAI (INPUT)'!$Z$25,IF(AND(V302&gt;2500000000,V302&lt;=5000000000),'[26]Data Base PAKAI (INPUT)'!$AD$25,IF(AND(V302&gt;5000000000,V302&lt;=10000000000),'[26]Data Base PAKAI (INPUT)'!AH1250))))))))</f>
        <v>4</v>
      </c>
      <c r="AW302" s="250">
        <f t="shared" si="136"/>
        <v>1800000</v>
      </c>
      <c r="AX302" s="250">
        <f t="shared" si="137"/>
        <v>8000000</v>
      </c>
      <c r="AY302" s="99">
        <f t="shared" si="138"/>
        <v>8000000</v>
      </c>
      <c r="AZ302" s="250"/>
      <c r="BA302" s="245">
        <f t="shared" si="139"/>
        <v>181250000</v>
      </c>
      <c r="BB302" s="235"/>
      <c r="BC302" s="242"/>
      <c r="BD302" s="242"/>
      <c r="BE302" s="242"/>
      <c r="BG302" s="428">
        <f t="shared" si="132"/>
        <v>0</v>
      </c>
      <c r="BH302" s="424"/>
    </row>
    <row r="303" spans="1:60" ht="45.75" thickBot="1" x14ac:dyDescent="0.3">
      <c r="A303" s="90"/>
      <c r="B303" s="90"/>
      <c r="C303" s="90"/>
      <c r="D303" s="90"/>
      <c r="E303" s="90"/>
      <c r="F303" s="90"/>
      <c r="G303" s="90"/>
      <c r="H303" s="307"/>
      <c r="I303" s="91"/>
      <c r="J303" s="92"/>
      <c r="K303" s="110" t="s">
        <v>692</v>
      </c>
      <c r="L303" s="92" t="s">
        <v>762</v>
      </c>
      <c r="M303" s="92" t="e">
        <f>INDEX('[26]PENINGKATAN SALURAN DRAINASE'!$D$4:$D$90,MATCH('KEGIATAN DBMSDA 2022 (2)'!L303,'[26]PENINGKATAN SALURAN DRAINASE'!$D$4:$D$90,0))</f>
        <v>#N/A</v>
      </c>
      <c r="N303" s="92" t="s">
        <v>763</v>
      </c>
      <c r="O303" s="92"/>
      <c r="P303" s="93" t="s">
        <v>264</v>
      </c>
      <c r="Q303" s="93"/>
      <c r="R303" s="100" t="s">
        <v>229</v>
      </c>
      <c r="S303" s="94" t="e">
        <f>#REF!&amp;" "&amp;#REF!</f>
        <v>#REF!</v>
      </c>
      <c r="T303" s="95" t="s">
        <v>66</v>
      </c>
      <c r="U303" s="87"/>
      <c r="V303" s="57">
        <f t="shared" si="133"/>
        <v>200000000</v>
      </c>
      <c r="W303" s="96" t="str">
        <f t="shared" si="129"/>
        <v>PL</v>
      </c>
      <c r="X303" s="108" t="s">
        <v>1966</v>
      </c>
      <c r="Y303" s="489" t="s">
        <v>2030</v>
      </c>
      <c r="Z303" s="489" t="s">
        <v>2013</v>
      </c>
      <c r="AA303" s="93"/>
      <c r="AB303" s="93"/>
      <c r="AC303" s="93"/>
      <c r="AD303" s="93"/>
      <c r="AE303" s="93"/>
      <c r="AF303" s="93"/>
      <c r="AG303" s="96"/>
      <c r="AH303" s="96"/>
      <c r="AI303" s="96"/>
      <c r="AJ303" s="313">
        <f t="shared" si="130"/>
        <v>0</v>
      </c>
      <c r="AK303" s="301">
        <v>0</v>
      </c>
      <c r="AL303" s="87">
        <v>200000000</v>
      </c>
      <c r="AM303" s="96" t="str">
        <f t="shared" si="131"/>
        <v>PL</v>
      </c>
      <c r="AN303" s="249" t="s">
        <v>139</v>
      </c>
      <c r="AO303" s="249">
        <v>1</v>
      </c>
      <c r="AP303" s="249"/>
      <c r="AQ303" s="245">
        <f t="shared" si="134"/>
        <v>350000</v>
      </c>
      <c r="AR303" s="250">
        <f>IF(AND(V303&gt;1,V303&lt;=200000000),'[26]Data Base PAKAI (INPUT)'!$E$24,IF(AND(V303&gt;200000000),'[26]Data Base PAKAI (INPUT)'!$M$24))</f>
        <v>4</v>
      </c>
      <c r="AS303" s="250">
        <f>IF(AND(V303&gt;1,V303&lt;=200000000),'[26]Data Base PAKAI (INPUT)'!$F$24,IF(AND(V303&gt;200000000,V303&lt;=1000000000),'[26]Data Base PAKAI (INPUT)'!$V$24,IF(AND(V303&gt;1000000000),'[26]Data Base PAKAI (INPUT)'!$Z$24)))</f>
        <v>1</v>
      </c>
      <c r="AT303" s="250">
        <f t="shared" si="135"/>
        <v>600000</v>
      </c>
      <c r="AU303" s="250">
        <f>IF(AND(V303&gt;1,V303&lt;=1000000000),'[26]Data Base PAKAI (INPUT)'!$E$25,IF(AND(V303&gt;1000000000,V303&lt;=5000000000),'[26]Data Base PAKAI (INPUT)'!$Y$25,IF(AND(V303&gt;5000000000,V303&lt;=10000000000),'[26]Data Base PAKAI (INPUT)'!$AG$25)))</f>
        <v>3</v>
      </c>
      <c r="AV303" s="250">
        <f>IF(AND(V303&gt;1,V303&lt;=100000000),'[26]Data Base PAKAI (INPUT)'!$F$25,IF(AND(V303&gt;100000000,V303&lt;=200000000),'[26]Data Base PAKAI (INPUT)'!$J$25,IF(AND(V303&gt;200000000,V303&lt;=250000000),'[26]Data Base PAKAI (INPUT)'!$N$25,IF(AND(V303&gt;250000000,V303&lt;=500000000),'[26]Data Base PAKAI (INPUT)'!$R$25,IF(AND(V303&gt;500000000,V303&lt;=1000000000),'[26]Data Base PAKAI (INPUT)'!$V$25,IF(AND(V303&gt;1000000000,V303&lt;=2500000000),'[26]Data Base PAKAI (INPUT)'!$Z$25,IF(AND(V303&gt;2500000000,V303&lt;=5000000000),'[26]Data Base PAKAI (INPUT)'!$AD$25,IF(AND(V303&gt;5000000000,V303&lt;=10000000000),'[26]Data Base PAKAI (INPUT)'!AH1251))))))))</f>
        <v>4</v>
      </c>
      <c r="AW303" s="250">
        <f t="shared" si="136"/>
        <v>1800000</v>
      </c>
      <c r="AX303" s="250">
        <f t="shared" si="137"/>
        <v>8000000</v>
      </c>
      <c r="AY303" s="99">
        <f t="shared" si="138"/>
        <v>8000000</v>
      </c>
      <c r="AZ303" s="250"/>
      <c r="BA303" s="245">
        <f t="shared" si="139"/>
        <v>181250000</v>
      </c>
      <c r="BB303" s="235"/>
      <c r="BC303" s="242"/>
      <c r="BD303" s="242"/>
      <c r="BE303" s="242"/>
      <c r="BG303" s="428">
        <f t="shared" si="132"/>
        <v>0</v>
      </c>
      <c r="BH303" s="424"/>
    </row>
    <row r="304" spans="1:60" ht="45.75" thickBot="1" x14ac:dyDescent="0.3">
      <c r="A304" s="90"/>
      <c r="B304" s="90"/>
      <c r="C304" s="90"/>
      <c r="D304" s="90"/>
      <c r="E304" s="90"/>
      <c r="F304" s="90"/>
      <c r="G304" s="90"/>
      <c r="H304" s="307"/>
      <c r="I304" s="91"/>
      <c r="J304" s="92"/>
      <c r="K304" s="110" t="s">
        <v>692</v>
      </c>
      <c r="L304" s="92" t="s">
        <v>764</v>
      </c>
      <c r="M304" s="92" t="e">
        <f>INDEX('[26]PENINGKATAN SALURAN DRAINASE'!$D$4:$D$90,MATCH('KEGIATAN DBMSDA 2022 (2)'!L304,'[26]PENINGKATAN SALURAN DRAINASE'!$D$4:$D$90,0))</f>
        <v>#N/A</v>
      </c>
      <c r="N304" s="92" t="s">
        <v>765</v>
      </c>
      <c r="O304" s="92"/>
      <c r="P304" s="93" t="s">
        <v>127</v>
      </c>
      <c r="Q304" s="93"/>
      <c r="R304" s="100" t="s">
        <v>289</v>
      </c>
      <c r="S304" s="94" t="e">
        <f>#REF!&amp;" "&amp;#REF!</f>
        <v>#REF!</v>
      </c>
      <c r="T304" s="95" t="s">
        <v>66</v>
      </c>
      <c r="U304" s="87"/>
      <c r="V304" s="57">
        <f t="shared" si="133"/>
        <v>150000000</v>
      </c>
      <c r="W304" s="96" t="str">
        <f t="shared" si="129"/>
        <v>PL</v>
      </c>
      <c r="X304" s="108" t="s">
        <v>1966</v>
      </c>
      <c r="Y304" s="489" t="s">
        <v>2030</v>
      </c>
      <c r="Z304" s="489" t="s">
        <v>2007</v>
      </c>
      <c r="AA304" s="93"/>
      <c r="AB304" s="93"/>
      <c r="AC304" s="93"/>
      <c r="AD304" s="93"/>
      <c r="AE304" s="93"/>
      <c r="AF304" s="93"/>
      <c r="AG304" s="96"/>
      <c r="AH304" s="96"/>
      <c r="AI304" s="96"/>
      <c r="AJ304" s="313">
        <f t="shared" si="130"/>
        <v>0</v>
      </c>
      <c r="AK304" s="301">
        <v>0</v>
      </c>
      <c r="AL304" s="87">
        <v>150000000</v>
      </c>
      <c r="AM304" s="96" t="str">
        <f t="shared" si="131"/>
        <v>PL</v>
      </c>
      <c r="AN304" s="249" t="s">
        <v>139</v>
      </c>
      <c r="AO304" s="249">
        <v>1</v>
      </c>
      <c r="AP304" s="249"/>
      <c r="AQ304" s="245">
        <f t="shared" si="134"/>
        <v>350000</v>
      </c>
      <c r="AR304" s="250">
        <f>IF(AND(V304&gt;1,V304&lt;=200000000),'[26]Data Base PAKAI (INPUT)'!$E$24,IF(AND(V304&gt;200000000),'[26]Data Base PAKAI (INPUT)'!$M$24))</f>
        <v>4</v>
      </c>
      <c r="AS304" s="250">
        <f>IF(AND(V304&gt;1,V304&lt;=200000000),'[26]Data Base PAKAI (INPUT)'!$F$24,IF(AND(V304&gt;200000000,V304&lt;=1000000000),'[26]Data Base PAKAI (INPUT)'!$V$24,IF(AND(V304&gt;1000000000),'[26]Data Base PAKAI (INPUT)'!$Z$24)))</f>
        <v>1</v>
      </c>
      <c r="AT304" s="250">
        <f t="shared" si="135"/>
        <v>600000</v>
      </c>
      <c r="AU304" s="250">
        <f>IF(AND(V304&gt;1,V304&lt;=1000000000),'[26]Data Base PAKAI (INPUT)'!$E$25,IF(AND(V304&gt;1000000000,V304&lt;=5000000000),'[26]Data Base PAKAI (INPUT)'!$Y$25,IF(AND(V304&gt;5000000000,V304&lt;=10000000000),'[26]Data Base PAKAI (INPUT)'!$AG$25)))</f>
        <v>3</v>
      </c>
      <c r="AV304" s="250">
        <f>IF(AND(V304&gt;1,V304&lt;=100000000),'[26]Data Base PAKAI (INPUT)'!$F$25,IF(AND(V304&gt;100000000,V304&lt;=200000000),'[26]Data Base PAKAI (INPUT)'!$J$25,IF(AND(V304&gt;200000000,V304&lt;=250000000),'[26]Data Base PAKAI (INPUT)'!$N$25,IF(AND(V304&gt;250000000,V304&lt;=500000000),'[26]Data Base PAKAI (INPUT)'!$R$25,IF(AND(V304&gt;500000000,V304&lt;=1000000000),'[26]Data Base PAKAI (INPUT)'!$V$25,IF(AND(V304&gt;1000000000,V304&lt;=2500000000),'[26]Data Base PAKAI (INPUT)'!$Z$25,IF(AND(V304&gt;2500000000,V304&lt;=5000000000),'[26]Data Base PAKAI (INPUT)'!$AD$25,IF(AND(V304&gt;5000000000,V304&lt;=10000000000),'[26]Data Base PAKAI (INPUT)'!AH1252))))))))</f>
        <v>4</v>
      </c>
      <c r="AW304" s="250">
        <f t="shared" si="136"/>
        <v>1800000</v>
      </c>
      <c r="AX304" s="250">
        <f t="shared" si="137"/>
        <v>6000000</v>
      </c>
      <c r="AY304" s="99">
        <f t="shared" si="138"/>
        <v>6000000</v>
      </c>
      <c r="AZ304" s="250"/>
      <c r="BA304" s="245">
        <f t="shared" si="139"/>
        <v>135250000</v>
      </c>
      <c r="BB304" s="235"/>
      <c r="BC304" s="242"/>
      <c r="BD304" s="242"/>
      <c r="BE304" s="242"/>
      <c r="BG304" s="428">
        <f t="shared" si="132"/>
        <v>0</v>
      </c>
      <c r="BH304" s="424"/>
    </row>
    <row r="305" spans="1:60" ht="45.75" thickBot="1" x14ac:dyDescent="0.3">
      <c r="A305" s="90"/>
      <c r="B305" s="90"/>
      <c r="C305" s="90"/>
      <c r="D305" s="90"/>
      <c r="E305" s="90"/>
      <c r="F305" s="90"/>
      <c r="G305" s="90"/>
      <c r="H305" s="307"/>
      <c r="I305" s="91"/>
      <c r="J305" s="92"/>
      <c r="K305" s="110" t="s">
        <v>692</v>
      </c>
      <c r="L305" s="92" t="s">
        <v>766</v>
      </c>
      <c r="M305" s="92" t="e">
        <f>INDEX('[26]PENINGKATAN SALURAN DRAINASE'!$D$4:$D$90,MATCH('KEGIATAN DBMSDA 2022 (2)'!L305,'[26]PENINGKATAN SALURAN DRAINASE'!$D$4:$D$90,0))</f>
        <v>#N/A</v>
      </c>
      <c r="N305" s="92" t="s">
        <v>767</v>
      </c>
      <c r="O305" s="92"/>
      <c r="P305" s="93" t="s">
        <v>735</v>
      </c>
      <c r="Q305" s="93"/>
      <c r="R305" s="100" t="s">
        <v>289</v>
      </c>
      <c r="S305" s="94" t="e">
        <f>#REF!&amp;" "&amp;#REF!</f>
        <v>#REF!</v>
      </c>
      <c r="T305" s="95" t="s">
        <v>66</v>
      </c>
      <c r="U305" s="87"/>
      <c r="V305" s="57">
        <f t="shared" si="133"/>
        <v>150000000</v>
      </c>
      <c r="W305" s="96" t="str">
        <f t="shared" si="129"/>
        <v>PL</v>
      </c>
      <c r="X305" s="108" t="s">
        <v>1966</v>
      </c>
      <c r="Y305" s="489" t="s">
        <v>2030</v>
      </c>
      <c r="Z305" s="489" t="s">
        <v>2010</v>
      </c>
      <c r="AA305" s="93"/>
      <c r="AB305" s="93"/>
      <c r="AC305" s="93"/>
      <c r="AD305" s="93"/>
      <c r="AE305" s="93"/>
      <c r="AF305" s="93"/>
      <c r="AG305" s="96"/>
      <c r="AH305" s="96"/>
      <c r="AI305" s="96"/>
      <c r="AJ305" s="313">
        <f t="shared" si="130"/>
        <v>0</v>
      </c>
      <c r="AK305" s="301">
        <v>0</v>
      </c>
      <c r="AL305" s="87">
        <v>150000000</v>
      </c>
      <c r="AM305" s="96" t="str">
        <f t="shared" si="131"/>
        <v>PL</v>
      </c>
      <c r="AN305" s="249" t="s">
        <v>139</v>
      </c>
      <c r="AO305" s="249">
        <v>1</v>
      </c>
      <c r="AP305" s="249"/>
      <c r="AQ305" s="245">
        <f t="shared" si="134"/>
        <v>350000</v>
      </c>
      <c r="AR305" s="250">
        <f>IF(AND(V305&gt;1,V305&lt;=200000000),'[26]Data Base PAKAI (INPUT)'!$E$24,IF(AND(V305&gt;200000000),'[26]Data Base PAKAI (INPUT)'!$M$24))</f>
        <v>4</v>
      </c>
      <c r="AS305" s="250">
        <f>IF(AND(V305&gt;1,V305&lt;=200000000),'[26]Data Base PAKAI (INPUT)'!$F$24,IF(AND(V305&gt;200000000,V305&lt;=1000000000),'[26]Data Base PAKAI (INPUT)'!$V$24,IF(AND(V305&gt;1000000000),'[26]Data Base PAKAI (INPUT)'!$Z$24)))</f>
        <v>1</v>
      </c>
      <c r="AT305" s="250">
        <f t="shared" si="135"/>
        <v>600000</v>
      </c>
      <c r="AU305" s="250">
        <f>IF(AND(V305&gt;1,V305&lt;=1000000000),'[26]Data Base PAKAI (INPUT)'!$E$25,IF(AND(V305&gt;1000000000,V305&lt;=5000000000),'[26]Data Base PAKAI (INPUT)'!$Y$25,IF(AND(V305&gt;5000000000,V305&lt;=10000000000),'[26]Data Base PAKAI (INPUT)'!$AG$25)))</f>
        <v>3</v>
      </c>
      <c r="AV305" s="250">
        <f>IF(AND(V305&gt;1,V305&lt;=100000000),'[26]Data Base PAKAI (INPUT)'!$F$25,IF(AND(V305&gt;100000000,V305&lt;=200000000),'[26]Data Base PAKAI (INPUT)'!$J$25,IF(AND(V305&gt;200000000,V305&lt;=250000000),'[26]Data Base PAKAI (INPUT)'!$N$25,IF(AND(V305&gt;250000000,V305&lt;=500000000),'[26]Data Base PAKAI (INPUT)'!$R$25,IF(AND(V305&gt;500000000,V305&lt;=1000000000),'[26]Data Base PAKAI (INPUT)'!$V$25,IF(AND(V305&gt;1000000000,V305&lt;=2500000000),'[26]Data Base PAKAI (INPUT)'!$Z$25,IF(AND(V305&gt;2500000000,V305&lt;=5000000000),'[26]Data Base PAKAI (INPUT)'!$AD$25,IF(AND(V305&gt;5000000000,V305&lt;=10000000000),'[26]Data Base PAKAI (INPUT)'!AH1253))))))))</f>
        <v>4</v>
      </c>
      <c r="AW305" s="250">
        <f t="shared" si="136"/>
        <v>1800000</v>
      </c>
      <c r="AX305" s="250">
        <f t="shared" si="137"/>
        <v>6000000</v>
      </c>
      <c r="AY305" s="99">
        <f t="shared" si="138"/>
        <v>6000000</v>
      </c>
      <c r="AZ305" s="250"/>
      <c r="BA305" s="245">
        <f t="shared" si="139"/>
        <v>135250000</v>
      </c>
      <c r="BB305" s="235"/>
      <c r="BC305" s="242"/>
      <c r="BD305" s="242"/>
      <c r="BE305" s="242"/>
      <c r="BG305" s="428">
        <f t="shared" si="132"/>
        <v>0</v>
      </c>
      <c r="BH305" s="424"/>
    </row>
    <row r="306" spans="1:60" ht="45.75" thickBot="1" x14ac:dyDescent="0.3">
      <c r="A306" s="90"/>
      <c r="B306" s="90"/>
      <c r="C306" s="90"/>
      <c r="D306" s="90"/>
      <c r="E306" s="90"/>
      <c r="F306" s="90"/>
      <c r="G306" s="90"/>
      <c r="H306" s="307"/>
      <c r="I306" s="91"/>
      <c r="J306" s="92"/>
      <c r="K306" s="92" t="s">
        <v>692</v>
      </c>
      <c r="L306" s="92" t="s">
        <v>768</v>
      </c>
      <c r="M306" s="92" t="e">
        <f>INDEX('[26]PENINGKATAN SALURAN DRAINASE'!$D$4:$D$90,MATCH('KEGIATAN DBMSDA 2022 (2)'!L306,'[26]PENINGKATAN SALURAN DRAINASE'!$D$4:$D$90,0))</f>
        <v>#N/A</v>
      </c>
      <c r="N306" s="92" t="s">
        <v>769</v>
      </c>
      <c r="O306" s="92"/>
      <c r="P306" s="93" t="s">
        <v>735</v>
      </c>
      <c r="Q306" s="93"/>
      <c r="R306" s="100" t="s">
        <v>289</v>
      </c>
      <c r="S306" s="94" t="e">
        <f>#REF!&amp;" "&amp;#REF!</f>
        <v>#REF!</v>
      </c>
      <c r="T306" s="95" t="s">
        <v>66</v>
      </c>
      <c r="U306" s="87"/>
      <c r="V306" s="57">
        <f t="shared" si="133"/>
        <v>200000000</v>
      </c>
      <c r="W306" s="96" t="str">
        <f t="shared" si="129"/>
        <v>PL</v>
      </c>
      <c r="X306" s="108" t="s">
        <v>1966</v>
      </c>
      <c r="Y306" s="489" t="s">
        <v>2030</v>
      </c>
      <c r="Z306" s="489" t="s">
        <v>2010</v>
      </c>
      <c r="AA306" s="93"/>
      <c r="AB306" s="93"/>
      <c r="AC306" s="93"/>
      <c r="AD306" s="93"/>
      <c r="AE306" s="93"/>
      <c r="AF306" s="93"/>
      <c r="AG306" s="96"/>
      <c r="AH306" s="96"/>
      <c r="AI306" s="96"/>
      <c r="AJ306" s="313">
        <f t="shared" si="130"/>
        <v>0</v>
      </c>
      <c r="AK306" s="301">
        <v>0</v>
      </c>
      <c r="AL306" s="87">
        <v>200000000</v>
      </c>
      <c r="AM306" s="96" t="str">
        <f t="shared" si="131"/>
        <v>PL</v>
      </c>
      <c r="AN306" s="249" t="s">
        <v>139</v>
      </c>
      <c r="AO306" s="249">
        <v>1</v>
      </c>
      <c r="AP306" s="249"/>
      <c r="AQ306" s="245">
        <f t="shared" si="134"/>
        <v>350000</v>
      </c>
      <c r="AR306" s="250">
        <f>IF(AND(V306&gt;1,V306&lt;=200000000),'[26]Data Base PAKAI (INPUT)'!$E$24,IF(AND(V306&gt;200000000),'[26]Data Base PAKAI (INPUT)'!$M$24))</f>
        <v>4</v>
      </c>
      <c r="AS306" s="250">
        <f>IF(AND(V306&gt;1,V306&lt;=200000000),'[26]Data Base PAKAI (INPUT)'!$F$24,IF(AND(V306&gt;200000000,V306&lt;=1000000000),'[26]Data Base PAKAI (INPUT)'!$V$24,IF(AND(V306&gt;1000000000),'[26]Data Base PAKAI (INPUT)'!$Z$24)))</f>
        <v>1</v>
      </c>
      <c r="AT306" s="250">
        <f t="shared" si="135"/>
        <v>600000</v>
      </c>
      <c r="AU306" s="250">
        <f>IF(AND(V306&gt;1,V306&lt;=1000000000),'[26]Data Base PAKAI (INPUT)'!$E$25,IF(AND(V306&gt;1000000000,V306&lt;=5000000000),'[26]Data Base PAKAI (INPUT)'!$Y$25,IF(AND(V306&gt;5000000000,V306&lt;=10000000000),'[26]Data Base PAKAI (INPUT)'!$AG$25)))</f>
        <v>3</v>
      </c>
      <c r="AV306" s="250">
        <f>IF(AND(V306&gt;1,V306&lt;=100000000),'[26]Data Base PAKAI (INPUT)'!$F$25,IF(AND(V306&gt;100000000,V306&lt;=200000000),'[26]Data Base PAKAI (INPUT)'!$J$25,IF(AND(V306&gt;200000000,V306&lt;=250000000),'[26]Data Base PAKAI (INPUT)'!$N$25,IF(AND(V306&gt;250000000,V306&lt;=500000000),'[26]Data Base PAKAI (INPUT)'!$R$25,IF(AND(V306&gt;500000000,V306&lt;=1000000000),'[26]Data Base PAKAI (INPUT)'!$V$25,IF(AND(V306&gt;1000000000,V306&lt;=2500000000),'[26]Data Base PAKAI (INPUT)'!$Z$25,IF(AND(V306&gt;2500000000,V306&lt;=5000000000),'[26]Data Base PAKAI (INPUT)'!$AD$25,IF(AND(V306&gt;5000000000,V306&lt;=10000000000),'[26]Data Base PAKAI (INPUT)'!AH1254))))))))</f>
        <v>4</v>
      </c>
      <c r="AW306" s="250">
        <f t="shared" si="136"/>
        <v>1800000</v>
      </c>
      <c r="AX306" s="250">
        <f t="shared" si="137"/>
        <v>8000000</v>
      </c>
      <c r="AY306" s="99">
        <f t="shared" si="138"/>
        <v>8000000</v>
      </c>
      <c r="AZ306" s="250"/>
      <c r="BA306" s="245">
        <f t="shared" si="139"/>
        <v>181250000</v>
      </c>
      <c r="BB306" s="235"/>
      <c r="BC306" s="242"/>
      <c r="BD306" s="242"/>
      <c r="BE306" s="242"/>
      <c r="BG306" s="428">
        <f t="shared" si="132"/>
        <v>0</v>
      </c>
      <c r="BH306" s="424"/>
    </row>
    <row r="307" spans="1:60" ht="45.75" thickBot="1" x14ac:dyDescent="0.3">
      <c r="A307" s="90"/>
      <c r="B307" s="90"/>
      <c r="C307" s="90"/>
      <c r="D307" s="90"/>
      <c r="E307" s="90"/>
      <c r="F307" s="90"/>
      <c r="G307" s="90"/>
      <c r="H307" s="307"/>
      <c r="I307" s="91"/>
      <c r="J307" s="92"/>
      <c r="K307" s="92" t="s">
        <v>692</v>
      </c>
      <c r="L307" s="92" t="s">
        <v>770</v>
      </c>
      <c r="M307" s="92" t="e">
        <f>INDEX('[26]PENINGKATAN SALURAN DRAINASE'!$D$4:$D$90,MATCH('KEGIATAN DBMSDA 2022 (2)'!L307,'[26]PENINGKATAN SALURAN DRAINASE'!$D$4:$D$90,0))</f>
        <v>#N/A</v>
      </c>
      <c r="N307" s="92" t="s">
        <v>771</v>
      </c>
      <c r="O307" s="92"/>
      <c r="P307" s="93" t="s">
        <v>735</v>
      </c>
      <c r="Q307" s="93"/>
      <c r="R307" s="100" t="s">
        <v>229</v>
      </c>
      <c r="S307" s="94" t="e">
        <f>#REF!&amp;" "&amp;#REF!</f>
        <v>#REF!</v>
      </c>
      <c r="T307" s="95" t="s">
        <v>66</v>
      </c>
      <c r="U307" s="87"/>
      <c r="V307" s="57">
        <f t="shared" si="133"/>
        <v>150000000</v>
      </c>
      <c r="W307" s="96" t="str">
        <f t="shared" si="129"/>
        <v>PL</v>
      </c>
      <c r="X307" s="108" t="s">
        <v>1966</v>
      </c>
      <c r="Y307" s="489" t="s">
        <v>2030</v>
      </c>
      <c r="Z307" s="489" t="s">
        <v>2010</v>
      </c>
      <c r="AA307" s="93"/>
      <c r="AB307" s="93"/>
      <c r="AC307" s="93"/>
      <c r="AD307" s="93"/>
      <c r="AE307" s="93"/>
      <c r="AF307" s="93"/>
      <c r="AG307" s="96"/>
      <c r="AH307" s="96"/>
      <c r="AI307" s="96"/>
      <c r="AJ307" s="313">
        <f t="shared" si="130"/>
        <v>0</v>
      </c>
      <c r="AK307" s="301">
        <v>0</v>
      </c>
      <c r="AL307" s="87">
        <v>150000000</v>
      </c>
      <c r="AM307" s="96" t="str">
        <f t="shared" si="131"/>
        <v>PL</v>
      </c>
      <c r="AN307" s="249" t="s">
        <v>139</v>
      </c>
      <c r="AO307" s="249">
        <v>1</v>
      </c>
      <c r="AP307" s="249"/>
      <c r="AQ307" s="245">
        <f t="shared" si="134"/>
        <v>350000</v>
      </c>
      <c r="AR307" s="250">
        <f>IF(AND(V307&gt;1,V307&lt;=200000000),'[26]Data Base PAKAI (INPUT)'!$E$24,IF(AND(V307&gt;200000000),'[26]Data Base PAKAI (INPUT)'!$M$24))</f>
        <v>4</v>
      </c>
      <c r="AS307" s="250">
        <f>IF(AND(V307&gt;1,V307&lt;=200000000),'[26]Data Base PAKAI (INPUT)'!$F$24,IF(AND(V307&gt;200000000,V307&lt;=1000000000),'[26]Data Base PAKAI (INPUT)'!$V$24,IF(AND(V307&gt;1000000000),'[26]Data Base PAKAI (INPUT)'!$Z$24)))</f>
        <v>1</v>
      </c>
      <c r="AT307" s="250">
        <f t="shared" si="135"/>
        <v>600000</v>
      </c>
      <c r="AU307" s="250">
        <f>IF(AND(V307&gt;1,V307&lt;=1000000000),'[26]Data Base PAKAI (INPUT)'!$E$25,IF(AND(V307&gt;1000000000,V307&lt;=5000000000),'[26]Data Base PAKAI (INPUT)'!$Y$25,IF(AND(V307&gt;5000000000,V307&lt;=10000000000),'[26]Data Base PAKAI (INPUT)'!$AG$25)))</f>
        <v>3</v>
      </c>
      <c r="AV307" s="250">
        <f>IF(AND(V307&gt;1,V307&lt;=100000000),'[26]Data Base PAKAI (INPUT)'!$F$25,IF(AND(V307&gt;100000000,V307&lt;=200000000),'[26]Data Base PAKAI (INPUT)'!$J$25,IF(AND(V307&gt;200000000,V307&lt;=250000000),'[26]Data Base PAKAI (INPUT)'!$N$25,IF(AND(V307&gt;250000000,V307&lt;=500000000),'[26]Data Base PAKAI (INPUT)'!$R$25,IF(AND(V307&gt;500000000,V307&lt;=1000000000),'[26]Data Base PAKAI (INPUT)'!$V$25,IF(AND(V307&gt;1000000000,V307&lt;=2500000000),'[26]Data Base PAKAI (INPUT)'!$Z$25,IF(AND(V307&gt;2500000000,V307&lt;=5000000000),'[26]Data Base PAKAI (INPUT)'!$AD$25,IF(AND(V307&gt;5000000000,V307&lt;=10000000000),'[26]Data Base PAKAI (INPUT)'!AH1255))))))))</f>
        <v>4</v>
      </c>
      <c r="AW307" s="250">
        <f t="shared" si="136"/>
        <v>1800000</v>
      </c>
      <c r="AX307" s="250">
        <f t="shared" si="137"/>
        <v>6000000</v>
      </c>
      <c r="AY307" s="99">
        <f t="shared" si="138"/>
        <v>6000000</v>
      </c>
      <c r="AZ307" s="250"/>
      <c r="BA307" s="245">
        <f t="shared" si="139"/>
        <v>135250000</v>
      </c>
      <c r="BB307" s="235"/>
      <c r="BC307" s="242"/>
      <c r="BD307" s="242"/>
      <c r="BE307" s="242"/>
      <c r="BG307" s="428">
        <f t="shared" si="132"/>
        <v>0</v>
      </c>
      <c r="BH307" s="424"/>
    </row>
    <row r="308" spans="1:60" ht="45.75" thickBot="1" x14ac:dyDescent="0.3">
      <c r="A308" s="90"/>
      <c r="B308" s="90"/>
      <c r="C308" s="90"/>
      <c r="D308" s="90"/>
      <c r="E308" s="90"/>
      <c r="F308" s="90"/>
      <c r="G308" s="90"/>
      <c r="H308" s="307"/>
      <c r="I308" s="91"/>
      <c r="J308" s="92"/>
      <c r="K308" s="92" t="s">
        <v>692</v>
      </c>
      <c r="L308" s="92" t="s">
        <v>772</v>
      </c>
      <c r="M308" s="92" t="e">
        <f>INDEX('[26]PENINGKATAN SALURAN DRAINASE'!$D$4:$D$90,MATCH('KEGIATAN DBMSDA 2022 (2)'!L308,'[26]PENINGKATAN SALURAN DRAINASE'!$D$4:$D$90,0))</f>
        <v>#N/A</v>
      </c>
      <c r="N308" s="92" t="s">
        <v>773</v>
      </c>
      <c r="O308" s="92"/>
      <c r="P308" s="93" t="s">
        <v>735</v>
      </c>
      <c r="Q308" s="93"/>
      <c r="R308" s="100" t="s">
        <v>302</v>
      </c>
      <c r="S308" s="94" t="e">
        <f>#REF!&amp;" "&amp;#REF!</f>
        <v>#REF!</v>
      </c>
      <c r="T308" s="95" t="s">
        <v>66</v>
      </c>
      <c r="U308" s="87"/>
      <c r="V308" s="57">
        <f t="shared" si="133"/>
        <v>200000000</v>
      </c>
      <c r="W308" s="96" t="str">
        <f t="shared" si="129"/>
        <v>PL</v>
      </c>
      <c r="X308" s="108" t="s">
        <v>1966</v>
      </c>
      <c r="Y308" s="489" t="s">
        <v>2030</v>
      </c>
      <c r="Z308" s="489" t="s">
        <v>2010</v>
      </c>
      <c r="AA308" s="93"/>
      <c r="AB308" s="93"/>
      <c r="AC308" s="93"/>
      <c r="AD308" s="93"/>
      <c r="AE308" s="93"/>
      <c r="AF308" s="93"/>
      <c r="AG308" s="96"/>
      <c r="AH308" s="96"/>
      <c r="AI308" s="96"/>
      <c r="AJ308" s="313">
        <f t="shared" si="130"/>
        <v>0</v>
      </c>
      <c r="AK308" s="301">
        <v>0</v>
      </c>
      <c r="AL308" s="87">
        <v>200000000</v>
      </c>
      <c r="AM308" s="96" t="str">
        <f t="shared" si="131"/>
        <v>PL</v>
      </c>
      <c r="AN308" s="249" t="s">
        <v>139</v>
      </c>
      <c r="AO308" s="249">
        <v>1</v>
      </c>
      <c r="AP308" s="249"/>
      <c r="AQ308" s="245">
        <f t="shared" si="134"/>
        <v>350000</v>
      </c>
      <c r="AR308" s="250">
        <f>IF(AND(V308&gt;1,V308&lt;=200000000),'[26]Data Base PAKAI (INPUT)'!$E$24,IF(AND(V308&gt;200000000),'[26]Data Base PAKAI (INPUT)'!$M$24))</f>
        <v>4</v>
      </c>
      <c r="AS308" s="250">
        <f>IF(AND(V308&gt;1,V308&lt;=200000000),'[26]Data Base PAKAI (INPUT)'!$F$24,IF(AND(V308&gt;200000000,V308&lt;=1000000000),'[26]Data Base PAKAI (INPUT)'!$V$24,IF(AND(V308&gt;1000000000),'[26]Data Base PAKAI (INPUT)'!$Z$24)))</f>
        <v>1</v>
      </c>
      <c r="AT308" s="250">
        <f t="shared" si="135"/>
        <v>600000</v>
      </c>
      <c r="AU308" s="250">
        <f>IF(AND(V308&gt;1,V308&lt;=1000000000),'[26]Data Base PAKAI (INPUT)'!$E$25,IF(AND(V308&gt;1000000000,V308&lt;=5000000000),'[26]Data Base PAKAI (INPUT)'!$Y$25,IF(AND(V308&gt;5000000000,V308&lt;=10000000000),'[26]Data Base PAKAI (INPUT)'!$AG$25)))</f>
        <v>3</v>
      </c>
      <c r="AV308" s="250">
        <f>IF(AND(V308&gt;1,V308&lt;=100000000),'[26]Data Base PAKAI (INPUT)'!$F$25,IF(AND(V308&gt;100000000,V308&lt;=200000000),'[26]Data Base PAKAI (INPUT)'!$J$25,IF(AND(V308&gt;200000000,V308&lt;=250000000),'[26]Data Base PAKAI (INPUT)'!$N$25,IF(AND(V308&gt;250000000,V308&lt;=500000000),'[26]Data Base PAKAI (INPUT)'!$R$25,IF(AND(V308&gt;500000000,V308&lt;=1000000000),'[26]Data Base PAKAI (INPUT)'!$V$25,IF(AND(V308&gt;1000000000,V308&lt;=2500000000),'[26]Data Base PAKAI (INPUT)'!$Z$25,IF(AND(V308&gt;2500000000,V308&lt;=5000000000),'[26]Data Base PAKAI (INPUT)'!$AD$25,IF(AND(V308&gt;5000000000,V308&lt;=10000000000),'[26]Data Base PAKAI (INPUT)'!AH1256))))))))</f>
        <v>4</v>
      </c>
      <c r="AW308" s="250">
        <f t="shared" si="136"/>
        <v>1800000</v>
      </c>
      <c r="AX308" s="250">
        <f t="shared" si="137"/>
        <v>8000000</v>
      </c>
      <c r="AY308" s="99">
        <f t="shared" si="138"/>
        <v>8000000</v>
      </c>
      <c r="AZ308" s="250"/>
      <c r="BA308" s="245">
        <f t="shared" si="139"/>
        <v>181250000</v>
      </c>
      <c r="BB308" s="235"/>
      <c r="BC308" s="242"/>
      <c r="BD308" s="242"/>
      <c r="BE308" s="242"/>
      <c r="BG308" s="428">
        <f t="shared" si="132"/>
        <v>0</v>
      </c>
      <c r="BH308" s="424"/>
    </row>
    <row r="309" spans="1:60" ht="45.75" thickBot="1" x14ac:dyDescent="0.3">
      <c r="A309" s="90"/>
      <c r="B309" s="90"/>
      <c r="C309" s="90"/>
      <c r="D309" s="90"/>
      <c r="E309" s="90"/>
      <c r="F309" s="90"/>
      <c r="G309" s="90"/>
      <c r="H309" s="307"/>
      <c r="I309" s="91"/>
      <c r="J309" s="92"/>
      <c r="K309" s="110" t="s">
        <v>692</v>
      </c>
      <c r="L309" s="92" t="s">
        <v>774</v>
      </c>
      <c r="M309" s="92" t="e">
        <f>INDEX('[26]PENINGKATAN SALURAN DRAINASE'!$D$4:$D$90,MATCH('KEGIATAN DBMSDA 2022 (2)'!L309,'[26]PENINGKATAN SALURAN DRAINASE'!$D$4:$D$90,0))</f>
        <v>#N/A</v>
      </c>
      <c r="N309" s="92" t="s">
        <v>775</v>
      </c>
      <c r="O309" s="92"/>
      <c r="P309" s="93" t="s">
        <v>735</v>
      </c>
      <c r="Q309" s="93"/>
      <c r="R309" s="100" t="s">
        <v>229</v>
      </c>
      <c r="S309" s="94" t="e">
        <f>#REF!&amp;" "&amp;#REF!</f>
        <v>#REF!</v>
      </c>
      <c r="T309" s="95" t="s">
        <v>66</v>
      </c>
      <c r="U309" s="87"/>
      <c r="V309" s="57">
        <f t="shared" si="133"/>
        <v>200000000</v>
      </c>
      <c r="W309" s="96" t="str">
        <f t="shared" si="129"/>
        <v>PL</v>
      </c>
      <c r="X309" s="108" t="s">
        <v>1966</v>
      </c>
      <c r="Y309" s="489" t="s">
        <v>2030</v>
      </c>
      <c r="Z309" s="489" t="s">
        <v>2010</v>
      </c>
      <c r="AA309" s="93"/>
      <c r="AB309" s="93"/>
      <c r="AC309" s="93"/>
      <c r="AD309" s="93"/>
      <c r="AE309" s="93"/>
      <c r="AF309" s="93"/>
      <c r="AG309" s="96"/>
      <c r="AH309" s="96"/>
      <c r="AI309" s="96"/>
      <c r="AJ309" s="313">
        <f t="shared" si="130"/>
        <v>0</v>
      </c>
      <c r="AK309" s="301">
        <v>0</v>
      </c>
      <c r="AL309" s="87">
        <v>200000000</v>
      </c>
      <c r="AM309" s="96" t="str">
        <f t="shared" si="131"/>
        <v>PL</v>
      </c>
      <c r="AN309" s="249" t="s">
        <v>139</v>
      </c>
      <c r="AO309" s="249">
        <v>1</v>
      </c>
      <c r="AP309" s="249"/>
      <c r="AQ309" s="245">
        <f t="shared" si="134"/>
        <v>350000</v>
      </c>
      <c r="AR309" s="250">
        <f>IF(AND(V309&gt;1,V309&lt;=200000000),'[26]Data Base PAKAI (INPUT)'!$E$24,IF(AND(V309&gt;200000000),'[26]Data Base PAKAI (INPUT)'!$M$24))</f>
        <v>4</v>
      </c>
      <c r="AS309" s="250">
        <f>IF(AND(V309&gt;1,V309&lt;=200000000),'[26]Data Base PAKAI (INPUT)'!$F$24,IF(AND(V309&gt;200000000,V309&lt;=1000000000),'[26]Data Base PAKAI (INPUT)'!$V$24,IF(AND(V309&gt;1000000000),'[26]Data Base PAKAI (INPUT)'!$Z$24)))</f>
        <v>1</v>
      </c>
      <c r="AT309" s="250">
        <f t="shared" si="135"/>
        <v>600000</v>
      </c>
      <c r="AU309" s="250">
        <f>IF(AND(V309&gt;1,V309&lt;=1000000000),'[26]Data Base PAKAI (INPUT)'!$E$25,IF(AND(V309&gt;1000000000,V309&lt;=5000000000),'[26]Data Base PAKAI (INPUT)'!$Y$25,IF(AND(V309&gt;5000000000,V309&lt;=10000000000),'[26]Data Base PAKAI (INPUT)'!$AG$25)))</f>
        <v>3</v>
      </c>
      <c r="AV309" s="250">
        <f>IF(AND(V309&gt;1,V309&lt;=100000000),'[26]Data Base PAKAI (INPUT)'!$F$25,IF(AND(V309&gt;100000000,V309&lt;=200000000),'[26]Data Base PAKAI (INPUT)'!$J$25,IF(AND(V309&gt;200000000,V309&lt;=250000000),'[26]Data Base PAKAI (INPUT)'!$N$25,IF(AND(V309&gt;250000000,V309&lt;=500000000),'[26]Data Base PAKAI (INPUT)'!$R$25,IF(AND(V309&gt;500000000,V309&lt;=1000000000),'[26]Data Base PAKAI (INPUT)'!$V$25,IF(AND(V309&gt;1000000000,V309&lt;=2500000000),'[26]Data Base PAKAI (INPUT)'!$Z$25,IF(AND(V309&gt;2500000000,V309&lt;=5000000000),'[26]Data Base PAKAI (INPUT)'!$AD$25,IF(AND(V309&gt;5000000000,V309&lt;=10000000000),'[26]Data Base PAKAI (INPUT)'!AH1257))))))))</f>
        <v>4</v>
      </c>
      <c r="AW309" s="250">
        <f t="shared" si="136"/>
        <v>1800000</v>
      </c>
      <c r="AX309" s="250">
        <f t="shared" si="137"/>
        <v>8000000</v>
      </c>
      <c r="AY309" s="99">
        <f t="shared" si="138"/>
        <v>8000000</v>
      </c>
      <c r="AZ309" s="250"/>
      <c r="BA309" s="245">
        <f t="shared" si="139"/>
        <v>181250000</v>
      </c>
      <c r="BB309" s="235"/>
      <c r="BC309" s="242"/>
      <c r="BD309" s="242"/>
      <c r="BE309" s="242"/>
      <c r="BG309" s="428">
        <f t="shared" si="132"/>
        <v>0</v>
      </c>
      <c r="BH309" s="424"/>
    </row>
    <row r="310" spans="1:60" ht="45.75" thickBot="1" x14ac:dyDescent="0.3">
      <c r="A310" s="90"/>
      <c r="B310" s="90"/>
      <c r="C310" s="90"/>
      <c r="D310" s="90"/>
      <c r="E310" s="90"/>
      <c r="F310" s="90"/>
      <c r="G310" s="90"/>
      <c r="H310" s="307"/>
      <c r="I310" s="91"/>
      <c r="J310" s="92"/>
      <c r="K310" s="110" t="s">
        <v>692</v>
      </c>
      <c r="L310" s="92" t="s">
        <v>776</v>
      </c>
      <c r="M310" s="92" t="e">
        <f>INDEX('[26]PENINGKATAN SALURAN DRAINASE'!$D$4:$D$90,MATCH('KEGIATAN DBMSDA 2022 (2)'!L310,'[26]PENINGKATAN SALURAN DRAINASE'!$D$4:$D$90,0))</f>
        <v>#N/A</v>
      </c>
      <c r="N310" s="92" t="s">
        <v>777</v>
      </c>
      <c r="O310" s="92"/>
      <c r="P310" s="93" t="s">
        <v>735</v>
      </c>
      <c r="Q310" s="93"/>
      <c r="R310" s="100" t="s">
        <v>302</v>
      </c>
      <c r="S310" s="94" t="e">
        <f>#REF!&amp;" "&amp;#REF!</f>
        <v>#REF!</v>
      </c>
      <c r="T310" s="95" t="s">
        <v>66</v>
      </c>
      <c r="U310" s="87"/>
      <c r="V310" s="57">
        <f t="shared" si="133"/>
        <v>600000000</v>
      </c>
      <c r="W310" s="96" t="str">
        <f t="shared" si="129"/>
        <v>LELANG</v>
      </c>
      <c r="X310" s="108" t="s">
        <v>1966</v>
      </c>
      <c r="Y310" s="489" t="s">
        <v>2030</v>
      </c>
      <c r="Z310" s="489" t="s">
        <v>2010</v>
      </c>
      <c r="AA310" s="93"/>
      <c r="AB310" s="93"/>
      <c r="AC310" s="93"/>
      <c r="AD310" s="93"/>
      <c r="AE310" s="93"/>
      <c r="AF310" s="93"/>
      <c r="AG310" s="96"/>
      <c r="AH310" s="96"/>
      <c r="AI310" s="96"/>
      <c r="AJ310" s="313">
        <f t="shared" si="130"/>
        <v>0</v>
      </c>
      <c r="AK310" s="301">
        <v>0</v>
      </c>
      <c r="AL310" s="87">
        <v>600000000</v>
      </c>
      <c r="AM310" s="96" t="str">
        <f t="shared" si="131"/>
        <v>LELANG</v>
      </c>
      <c r="AN310" s="256" t="s">
        <v>139</v>
      </c>
      <c r="AO310" s="249">
        <v>1</v>
      </c>
      <c r="AP310" s="256"/>
      <c r="AQ310" s="245">
        <f t="shared" si="134"/>
        <v>750000</v>
      </c>
      <c r="AR310" s="250">
        <f>IF(AND(V310&gt;1,V310&lt;=200000000),'[26]Data Base PAKAI (INPUT)'!$E$24,IF(AND(V310&gt;200000000),'[26]Data Base PAKAI (INPUT)'!$M$24))</f>
        <v>6</v>
      </c>
      <c r="AS310" s="250">
        <f>IF(AND(V310&gt;1,V310&lt;=200000000),'[26]Data Base PAKAI (INPUT)'!$F$24,IF(AND(V310&gt;200000000,V310&lt;=1000000000),'[26]Data Base PAKAI (INPUT)'!$V$24,IF(AND(V310&gt;1000000000),'[26]Data Base PAKAI (INPUT)'!$Z$24)))</f>
        <v>2</v>
      </c>
      <c r="AT310" s="250">
        <f t="shared" si="135"/>
        <v>1800000</v>
      </c>
      <c r="AU310" s="250">
        <f>IF(AND(V310&gt;1,V310&lt;=1000000000),'[26]Data Base PAKAI (INPUT)'!$E$25,IF(AND(V310&gt;1000000000,V310&lt;=5000000000),'[26]Data Base PAKAI (INPUT)'!$Y$25,IF(AND(V310&gt;5000000000,V310&lt;=10000000000),'[26]Data Base PAKAI (INPUT)'!$AG$25)))</f>
        <v>3</v>
      </c>
      <c r="AV310" s="250">
        <f>IF(AND(V310&gt;1,V310&lt;=100000000),'[26]Data Base PAKAI (INPUT)'!$F$25,IF(AND(V310&gt;100000000,V310&lt;=200000000),'[26]Data Base PAKAI (INPUT)'!$J$25,IF(AND(V310&gt;200000000,V310&lt;=250000000),'[26]Data Base PAKAI (INPUT)'!$N$25,IF(AND(V310&gt;250000000,V310&lt;=500000000),'[26]Data Base PAKAI (INPUT)'!$R$25,IF(AND(V310&gt;500000000,V310&lt;=1000000000),'[26]Data Base PAKAI (INPUT)'!$V$25,IF(AND(V310&gt;1000000000,V310&lt;=2500000000),'[26]Data Base PAKAI (INPUT)'!$Z$25,IF(AND(V310&gt;2500000000,V310&lt;=5000000000),'[26]Data Base PAKAI (INPUT)'!$AD$25,IF(AND(V310&gt;5000000000,V310&lt;=10000000000),'[26]Data Base PAKAI (INPUT)'!AH1258))))))))</f>
        <v>7</v>
      </c>
      <c r="AW310" s="250">
        <f t="shared" si="136"/>
        <v>3150000</v>
      </c>
      <c r="AX310" s="250">
        <f t="shared" si="137"/>
        <v>24000000</v>
      </c>
      <c r="AY310" s="99">
        <f t="shared" si="138"/>
        <v>24000000</v>
      </c>
      <c r="AZ310" s="250"/>
      <c r="BA310" s="245">
        <f t="shared" si="139"/>
        <v>546300000</v>
      </c>
      <c r="BB310" s="235"/>
      <c r="BC310" s="242"/>
      <c r="BD310" s="242"/>
      <c r="BE310" s="242"/>
      <c r="BG310" s="428">
        <f t="shared" si="132"/>
        <v>0</v>
      </c>
      <c r="BH310" s="424"/>
    </row>
    <row r="311" spans="1:60" ht="45.75" thickBot="1" x14ac:dyDescent="0.3">
      <c r="A311" s="90"/>
      <c r="B311" s="90"/>
      <c r="C311" s="90"/>
      <c r="D311" s="90"/>
      <c r="E311" s="90"/>
      <c r="F311" s="90"/>
      <c r="G311" s="90"/>
      <c r="H311" s="307"/>
      <c r="I311" s="91"/>
      <c r="J311" s="92"/>
      <c r="K311" s="110" t="s">
        <v>692</v>
      </c>
      <c r="L311" s="92" t="s">
        <v>778</v>
      </c>
      <c r="M311" s="92" t="e">
        <f>INDEX('[26]PENINGKATAN SALURAN DRAINASE'!$D$4:$D$90,MATCH('KEGIATAN DBMSDA 2022 (2)'!L311,'[26]PENINGKATAN SALURAN DRAINASE'!$D$4:$D$90,0))</f>
        <v>#N/A</v>
      </c>
      <c r="N311" s="92" t="s">
        <v>779</v>
      </c>
      <c r="O311" s="92"/>
      <c r="P311" s="93" t="s">
        <v>735</v>
      </c>
      <c r="Q311" s="93"/>
      <c r="R311" s="100" t="s">
        <v>271</v>
      </c>
      <c r="S311" s="94" t="e">
        <f>#REF!&amp;" "&amp;#REF!</f>
        <v>#REF!</v>
      </c>
      <c r="T311" s="95" t="s">
        <v>66</v>
      </c>
      <c r="U311" s="87"/>
      <c r="V311" s="57">
        <f t="shared" si="133"/>
        <v>200000000</v>
      </c>
      <c r="W311" s="96" t="str">
        <f t="shared" si="129"/>
        <v>PL</v>
      </c>
      <c r="X311" s="108" t="s">
        <v>1966</v>
      </c>
      <c r="Y311" s="489" t="s">
        <v>2030</v>
      </c>
      <c r="Z311" s="489" t="s">
        <v>2010</v>
      </c>
      <c r="AA311" s="93"/>
      <c r="AB311" s="93"/>
      <c r="AC311" s="93"/>
      <c r="AD311" s="93"/>
      <c r="AE311" s="93"/>
      <c r="AF311" s="93"/>
      <c r="AG311" s="96"/>
      <c r="AH311" s="96"/>
      <c r="AI311" s="96"/>
      <c r="AJ311" s="313">
        <f t="shared" si="130"/>
        <v>0</v>
      </c>
      <c r="AK311" s="301">
        <v>0</v>
      </c>
      <c r="AL311" s="87">
        <v>200000000</v>
      </c>
      <c r="AM311" s="96" t="str">
        <f t="shared" si="131"/>
        <v>PL</v>
      </c>
      <c r="AN311" s="249" t="s">
        <v>139</v>
      </c>
      <c r="AO311" s="249">
        <v>1</v>
      </c>
      <c r="AP311" s="249"/>
      <c r="AQ311" s="245">
        <f t="shared" si="134"/>
        <v>350000</v>
      </c>
      <c r="AR311" s="250">
        <f>IF(AND(V311&gt;1,V311&lt;=200000000),'[26]Data Base PAKAI (INPUT)'!$E$24,IF(AND(V311&gt;200000000),'[26]Data Base PAKAI (INPUT)'!$M$24))</f>
        <v>4</v>
      </c>
      <c r="AS311" s="250">
        <f>IF(AND(V311&gt;1,V311&lt;=200000000),'[26]Data Base PAKAI (INPUT)'!$F$24,IF(AND(V311&gt;200000000,V311&lt;=1000000000),'[26]Data Base PAKAI (INPUT)'!$V$24,IF(AND(V311&gt;1000000000),'[26]Data Base PAKAI (INPUT)'!$Z$24)))</f>
        <v>1</v>
      </c>
      <c r="AT311" s="250">
        <f t="shared" si="135"/>
        <v>600000</v>
      </c>
      <c r="AU311" s="250">
        <f>IF(AND(V311&gt;1,V311&lt;=1000000000),'[26]Data Base PAKAI (INPUT)'!$E$25,IF(AND(V311&gt;1000000000,V311&lt;=5000000000),'[26]Data Base PAKAI (INPUT)'!$Y$25,IF(AND(V311&gt;5000000000,V311&lt;=10000000000),'[26]Data Base PAKAI (INPUT)'!$AG$25)))</f>
        <v>3</v>
      </c>
      <c r="AV311" s="250">
        <f>IF(AND(V311&gt;1,V311&lt;=100000000),'[26]Data Base PAKAI (INPUT)'!$F$25,IF(AND(V311&gt;100000000,V311&lt;=200000000),'[26]Data Base PAKAI (INPUT)'!$J$25,IF(AND(V311&gt;200000000,V311&lt;=250000000),'[26]Data Base PAKAI (INPUT)'!$N$25,IF(AND(V311&gt;250000000,V311&lt;=500000000),'[26]Data Base PAKAI (INPUT)'!$R$25,IF(AND(V311&gt;500000000,V311&lt;=1000000000),'[26]Data Base PAKAI (INPUT)'!$V$25,IF(AND(V311&gt;1000000000,V311&lt;=2500000000),'[26]Data Base PAKAI (INPUT)'!$Z$25,IF(AND(V311&gt;2500000000,V311&lt;=5000000000),'[26]Data Base PAKAI (INPUT)'!$AD$25,IF(AND(V311&gt;5000000000,V311&lt;=10000000000),'[26]Data Base PAKAI (INPUT)'!AH1259))))))))</f>
        <v>4</v>
      </c>
      <c r="AW311" s="250">
        <f t="shared" si="136"/>
        <v>1800000</v>
      </c>
      <c r="AX311" s="250">
        <f t="shared" si="137"/>
        <v>8000000</v>
      </c>
      <c r="AY311" s="99">
        <f t="shared" si="138"/>
        <v>8000000</v>
      </c>
      <c r="AZ311" s="250"/>
      <c r="BA311" s="245">
        <f t="shared" si="139"/>
        <v>181250000</v>
      </c>
      <c r="BB311" s="235"/>
      <c r="BC311" s="242"/>
      <c r="BD311" s="242"/>
      <c r="BE311" s="242"/>
      <c r="BG311" s="428">
        <f t="shared" si="132"/>
        <v>0</v>
      </c>
      <c r="BH311" s="424"/>
    </row>
    <row r="312" spans="1:60" ht="45.75" thickBot="1" x14ac:dyDescent="0.3">
      <c r="A312" s="90"/>
      <c r="B312" s="90"/>
      <c r="C312" s="90"/>
      <c r="D312" s="90"/>
      <c r="E312" s="90"/>
      <c r="F312" s="90"/>
      <c r="G312" s="90"/>
      <c r="H312" s="307"/>
      <c r="I312" s="91"/>
      <c r="J312" s="92"/>
      <c r="K312" s="110" t="s">
        <v>692</v>
      </c>
      <c r="L312" s="92" t="s">
        <v>780</v>
      </c>
      <c r="M312" s="92" t="e">
        <f>INDEX('[26]PENINGKATAN SALURAN DRAINASE'!$D$4:$D$90,MATCH('KEGIATAN DBMSDA 2022 (2)'!L312,'[26]PENINGKATAN SALURAN DRAINASE'!$D$4:$D$90,0))</f>
        <v>#N/A</v>
      </c>
      <c r="N312" s="92" t="s">
        <v>781</v>
      </c>
      <c r="O312" s="92"/>
      <c r="P312" s="93" t="s">
        <v>201</v>
      </c>
      <c r="Q312" s="93"/>
      <c r="R312" s="100" t="s">
        <v>239</v>
      </c>
      <c r="S312" s="94" t="e">
        <f>#REF!&amp;" "&amp;#REF!</f>
        <v>#REF!</v>
      </c>
      <c r="T312" s="95" t="s">
        <v>66</v>
      </c>
      <c r="U312" s="87"/>
      <c r="V312" s="57">
        <f t="shared" si="133"/>
        <v>150000000</v>
      </c>
      <c r="W312" s="96" t="str">
        <f t="shared" si="129"/>
        <v>PL</v>
      </c>
      <c r="X312" s="108" t="s">
        <v>1966</v>
      </c>
      <c r="Y312" s="489" t="s">
        <v>2030</v>
      </c>
      <c r="Z312" s="489" t="s">
        <v>2012</v>
      </c>
      <c r="AA312" s="93"/>
      <c r="AB312" s="93"/>
      <c r="AC312" s="93"/>
      <c r="AD312" s="93"/>
      <c r="AE312" s="93"/>
      <c r="AF312" s="93"/>
      <c r="AG312" s="96"/>
      <c r="AH312" s="96"/>
      <c r="AI312" s="96"/>
      <c r="AJ312" s="313">
        <f t="shared" si="130"/>
        <v>0</v>
      </c>
      <c r="AK312" s="301">
        <v>0</v>
      </c>
      <c r="AL312" s="87">
        <v>150000000</v>
      </c>
      <c r="AM312" s="96" t="str">
        <f t="shared" si="131"/>
        <v>PL</v>
      </c>
      <c r="AN312" s="249" t="s">
        <v>139</v>
      </c>
      <c r="AO312" s="249">
        <v>1</v>
      </c>
      <c r="AP312" s="249"/>
      <c r="AQ312" s="245">
        <f t="shared" si="134"/>
        <v>350000</v>
      </c>
      <c r="AR312" s="250">
        <f>IF(AND(V312&gt;1,V312&lt;=200000000),'[26]Data Base PAKAI (INPUT)'!$E$24,IF(AND(V312&gt;200000000),'[26]Data Base PAKAI (INPUT)'!$M$24))</f>
        <v>4</v>
      </c>
      <c r="AS312" s="250">
        <f>IF(AND(V312&gt;1,V312&lt;=200000000),'[26]Data Base PAKAI (INPUT)'!$F$24,IF(AND(V312&gt;200000000,V312&lt;=1000000000),'[26]Data Base PAKAI (INPUT)'!$V$24,IF(AND(V312&gt;1000000000),'[26]Data Base PAKAI (INPUT)'!$Z$24)))</f>
        <v>1</v>
      </c>
      <c r="AT312" s="250">
        <f t="shared" si="135"/>
        <v>600000</v>
      </c>
      <c r="AU312" s="250">
        <f>IF(AND(V312&gt;1,V312&lt;=1000000000),'[26]Data Base PAKAI (INPUT)'!$E$25,IF(AND(V312&gt;1000000000,V312&lt;=5000000000),'[26]Data Base PAKAI (INPUT)'!$Y$25,IF(AND(V312&gt;5000000000,V312&lt;=10000000000),'[26]Data Base PAKAI (INPUT)'!$AG$25)))</f>
        <v>3</v>
      </c>
      <c r="AV312" s="250">
        <f>IF(AND(V312&gt;1,V312&lt;=100000000),'[26]Data Base PAKAI (INPUT)'!$F$25,IF(AND(V312&gt;100000000,V312&lt;=200000000),'[26]Data Base PAKAI (INPUT)'!$J$25,IF(AND(V312&gt;200000000,V312&lt;=250000000),'[26]Data Base PAKAI (INPUT)'!$N$25,IF(AND(V312&gt;250000000,V312&lt;=500000000),'[26]Data Base PAKAI (INPUT)'!$R$25,IF(AND(V312&gt;500000000,V312&lt;=1000000000),'[26]Data Base PAKAI (INPUT)'!$V$25,IF(AND(V312&gt;1000000000,V312&lt;=2500000000),'[26]Data Base PAKAI (INPUT)'!$Z$25,IF(AND(V312&gt;2500000000,V312&lt;=5000000000),'[26]Data Base PAKAI (INPUT)'!$AD$25,IF(AND(V312&gt;5000000000,V312&lt;=10000000000),'[26]Data Base PAKAI (INPUT)'!AH1261))))))))</f>
        <v>4</v>
      </c>
      <c r="AW312" s="250">
        <f t="shared" si="136"/>
        <v>1800000</v>
      </c>
      <c r="AX312" s="250">
        <f t="shared" si="137"/>
        <v>6000000</v>
      </c>
      <c r="AY312" s="99">
        <f t="shared" si="138"/>
        <v>6000000</v>
      </c>
      <c r="AZ312" s="250"/>
      <c r="BA312" s="245">
        <f t="shared" si="139"/>
        <v>135250000</v>
      </c>
      <c r="BB312" s="235"/>
      <c r="BC312" s="242"/>
      <c r="BD312" s="242"/>
      <c r="BE312" s="242"/>
      <c r="BG312" s="428">
        <f t="shared" si="132"/>
        <v>0</v>
      </c>
      <c r="BH312" s="424"/>
    </row>
    <row r="313" spans="1:60" ht="45.75" thickBot="1" x14ac:dyDescent="0.3">
      <c r="A313" s="90"/>
      <c r="B313" s="90"/>
      <c r="C313" s="90"/>
      <c r="D313" s="90"/>
      <c r="E313" s="90"/>
      <c r="F313" s="90"/>
      <c r="G313" s="90"/>
      <c r="H313" s="307"/>
      <c r="I313" s="91"/>
      <c r="J313" s="92"/>
      <c r="K313" s="110" t="s">
        <v>692</v>
      </c>
      <c r="L313" s="92" t="s">
        <v>783</v>
      </c>
      <c r="M313" s="92" t="e">
        <f>INDEX('[26]PENINGKATAN SALURAN DRAINASE'!$D$4:$D$90,MATCH('KEGIATAN DBMSDA 2022 (2)'!L313,'[26]PENINGKATAN SALURAN DRAINASE'!$D$4:$D$90,0))</f>
        <v>#N/A</v>
      </c>
      <c r="N313" s="92" t="s">
        <v>784</v>
      </c>
      <c r="O313" s="92"/>
      <c r="P313" s="93" t="s">
        <v>201</v>
      </c>
      <c r="Q313" s="93"/>
      <c r="R313" s="100" t="s">
        <v>239</v>
      </c>
      <c r="S313" s="94" t="e">
        <f>#REF!&amp;" "&amp;#REF!</f>
        <v>#REF!</v>
      </c>
      <c r="T313" s="95" t="s">
        <v>66</v>
      </c>
      <c r="U313" s="87"/>
      <c r="V313" s="57">
        <f t="shared" si="133"/>
        <v>150000000</v>
      </c>
      <c r="W313" s="96" t="str">
        <f t="shared" si="129"/>
        <v>PL</v>
      </c>
      <c r="X313" s="108" t="s">
        <v>1966</v>
      </c>
      <c r="Y313" s="489" t="s">
        <v>2030</v>
      </c>
      <c r="Z313" s="489" t="s">
        <v>2012</v>
      </c>
      <c r="AA313" s="93"/>
      <c r="AB313" s="93"/>
      <c r="AC313" s="93"/>
      <c r="AD313" s="93"/>
      <c r="AE313" s="93"/>
      <c r="AF313" s="93"/>
      <c r="AG313" s="96"/>
      <c r="AH313" s="96"/>
      <c r="AI313" s="96"/>
      <c r="AJ313" s="313">
        <f t="shared" si="130"/>
        <v>0</v>
      </c>
      <c r="AK313" s="301">
        <v>0</v>
      </c>
      <c r="AL313" s="87">
        <v>150000000</v>
      </c>
      <c r="AM313" s="96" t="str">
        <f t="shared" si="131"/>
        <v>PL</v>
      </c>
      <c r="AN313" s="249" t="s">
        <v>139</v>
      </c>
      <c r="AO313" s="249">
        <v>1</v>
      </c>
      <c r="AP313" s="249"/>
      <c r="AQ313" s="245">
        <f t="shared" si="134"/>
        <v>350000</v>
      </c>
      <c r="AR313" s="250">
        <f>IF(AND(V313&gt;1,V313&lt;=200000000),'[26]Data Base PAKAI (INPUT)'!$E$24,IF(AND(V313&gt;200000000),'[26]Data Base PAKAI (INPUT)'!$M$24))</f>
        <v>4</v>
      </c>
      <c r="AS313" s="250">
        <f>IF(AND(V313&gt;1,V313&lt;=200000000),'[26]Data Base PAKAI (INPUT)'!$F$24,IF(AND(V313&gt;200000000,V313&lt;=1000000000),'[26]Data Base PAKAI (INPUT)'!$V$24,IF(AND(V313&gt;1000000000),'[26]Data Base PAKAI (INPUT)'!$Z$24)))</f>
        <v>1</v>
      </c>
      <c r="AT313" s="250">
        <f t="shared" si="135"/>
        <v>600000</v>
      </c>
      <c r="AU313" s="250">
        <f>IF(AND(V313&gt;1,V313&lt;=1000000000),'[26]Data Base PAKAI (INPUT)'!$E$25,IF(AND(V313&gt;1000000000,V313&lt;=5000000000),'[26]Data Base PAKAI (INPUT)'!$Y$25,IF(AND(V313&gt;5000000000,V313&lt;=10000000000),'[26]Data Base PAKAI (INPUT)'!$AG$25)))</f>
        <v>3</v>
      </c>
      <c r="AV313" s="250">
        <f>IF(AND(V313&gt;1,V313&lt;=100000000),'[26]Data Base PAKAI (INPUT)'!$F$25,IF(AND(V313&gt;100000000,V313&lt;=200000000),'[26]Data Base PAKAI (INPUT)'!$J$25,IF(AND(V313&gt;200000000,V313&lt;=250000000),'[26]Data Base PAKAI (INPUT)'!$N$25,IF(AND(V313&gt;250000000,V313&lt;=500000000),'[26]Data Base PAKAI (INPUT)'!$R$25,IF(AND(V313&gt;500000000,V313&lt;=1000000000),'[26]Data Base PAKAI (INPUT)'!$V$25,IF(AND(V313&gt;1000000000,V313&lt;=2500000000),'[26]Data Base PAKAI (INPUT)'!$Z$25,IF(AND(V313&gt;2500000000,V313&lt;=5000000000),'[26]Data Base PAKAI (INPUT)'!$AD$25,IF(AND(V313&gt;5000000000,V313&lt;=10000000000),'[26]Data Base PAKAI (INPUT)'!AH1262))))))))</f>
        <v>4</v>
      </c>
      <c r="AW313" s="250">
        <f t="shared" si="136"/>
        <v>1800000</v>
      </c>
      <c r="AX313" s="250">
        <f t="shared" si="137"/>
        <v>6000000</v>
      </c>
      <c r="AY313" s="99">
        <f t="shared" si="138"/>
        <v>6000000</v>
      </c>
      <c r="AZ313" s="250"/>
      <c r="BA313" s="245">
        <f t="shared" si="139"/>
        <v>135250000</v>
      </c>
      <c r="BB313" s="235"/>
      <c r="BC313" s="242"/>
      <c r="BD313" s="242"/>
      <c r="BE313" s="242"/>
      <c r="BG313" s="428">
        <f t="shared" si="132"/>
        <v>0</v>
      </c>
      <c r="BH313" s="424"/>
    </row>
    <row r="314" spans="1:60" ht="45.75" thickBot="1" x14ac:dyDescent="0.3">
      <c r="A314" s="90"/>
      <c r="B314" s="90"/>
      <c r="C314" s="90"/>
      <c r="D314" s="90"/>
      <c r="E314" s="90"/>
      <c r="F314" s="90"/>
      <c r="G314" s="90"/>
      <c r="H314" s="307"/>
      <c r="I314" s="91"/>
      <c r="J314" s="92"/>
      <c r="K314" s="110" t="s">
        <v>692</v>
      </c>
      <c r="L314" s="92" t="s">
        <v>785</v>
      </c>
      <c r="M314" s="92" t="e">
        <f>INDEX('[26]PENINGKATAN SALURAN DRAINASE'!$D$4:$D$90,MATCH('KEGIATAN DBMSDA 2022 (2)'!L314,'[26]PENINGKATAN SALURAN DRAINASE'!$D$4:$D$90,0))</f>
        <v>#N/A</v>
      </c>
      <c r="N314" s="92" t="s">
        <v>786</v>
      </c>
      <c r="O314" s="92"/>
      <c r="P314" s="93" t="s">
        <v>201</v>
      </c>
      <c r="Q314" s="93"/>
      <c r="R314" s="100" t="s">
        <v>289</v>
      </c>
      <c r="S314" s="94" t="e">
        <f>#REF!&amp;" "&amp;#REF!</f>
        <v>#REF!</v>
      </c>
      <c r="T314" s="95" t="s">
        <v>66</v>
      </c>
      <c r="U314" s="87"/>
      <c r="V314" s="57">
        <f t="shared" si="133"/>
        <v>180000000</v>
      </c>
      <c r="W314" s="96" t="str">
        <f t="shared" si="129"/>
        <v>PL</v>
      </c>
      <c r="X314" s="108" t="s">
        <v>1966</v>
      </c>
      <c r="Y314" s="489" t="s">
        <v>2030</v>
      </c>
      <c r="Z314" s="489" t="s">
        <v>2012</v>
      </c>
      <c r="AA314" s="93"/>
      <c r="AB314" s="93"/>
      <c r="AC314" s="93"/>
      <c r="AD314" s="93"/>
      <c r="AE314" s="93"/>
      <c r="AF314" s="93"/>
      <c r="AG314" s="96"/>
      <c r="AH314" s="96"/>
      <c r="AI314" s="96"/>
      <c r="AJ314" s="313">
        <f t="shared" si="130"/>
        <v>0</v>
      </c>
      <c r="AK314" s="301">
        <v>0</v>
      </c>
      <c r="AL314" s="87">
        <v>180000000</v>
      </c>
      <c r="AM314" s="96" t="str">
        <f t="shared" si="131"/>
        <v>PL</v>
      </c>
      <c r="AN314" s="249" t="s">
        <v>139</v>
      </c>
      <c r="AO314" s="249">
        <v>1</v>
      </c>
      <c r="AP314" s="249"/>
      <c r="AQ314" s="245">
        <f t="shared" si="134"/>
        <v>350000</v>
      </c>
      <c r="AR314" s="250">
        <f>IF(AND(V314&gt;1,V314&lt;=200000000),'[26]Data Base PAKAI (INPUT)'!$E$24,IF(AND(V314&gt;200000000),'[26]Data Base PAKAI (INPUT)'!$M$24))</f>
        <v>4</v>
      </c>
      <c r="AS314" s="250">
        <f>IF(AND(V314&gt;1,V314&lt;=200000000),'[26]Data Base PAKAI (INPUT)'!$F$24,IF(AND(V314&gt;200000000,V314&lt;=1000000000),'[26]Data Base PAKAI (INPUT)'!$V$24,IF(AND(V314&gt;1000000000),'[26]Data Base PAKAI (INPUT)'!$Z$24)))</f>
        <v>1</v>
      </c>
      <c r="AT314" s="250">
        <f t="shared" si="135"/>
        <v>600000</v>
      </c>
      <c r="AU314" s="250">
        <f>IF(AND(V314&gt;1,V314&lt;=1000000000),'[26]Data Base PAKAI (INPUT)'!$E$25,IF(AND(V314&gt;1000000000,V314&lt;=5000000000),'[26]Data Base PAKAI (INPUT)'!$Y$25,IF(AND(V314&gt;5000000000,V314&lt;=10000000000),'[26]Data Base PAKAI (INPUT)'!$AG$25)))</f>
        <v>3</v>
      </c>
      <c r="AV314" s="250">
        <f>IF(AND(V314&gt;1,V314&lt;=100000000),'[26]Data Base PAKAI (INPUT)'!$F$25,IF(AND(V314&gt;100000000,V314&lt;=200000000),'[26]Data Base PAKAI (INPUT)'!$J$25,IF(AND(V314&gt;200000000,V314&lt;=250000000),'[26]Data Base PAKAI (INPUT)'!$N$25,IF(AND(V314&gt;250000000,V314&lt;=500000000),'[26]Data Base PAKAI (INPUT)'!$R$25,IF(AND(V314&gt;500000000,V314&lt;=1000000000),'[26]Data Base PAKAI (INPUT)'!$V$25,IF(AND(V314&gt;1000000000,V314&lt;=2500000000),'[26]Data Base PAKAI (INPUT)'!$Z$25,IF(AND(V314&gt;2500000000,V314&lt;=5000000000),'[26]Data Base PAKAI (INPUT)'!$AD$25,IF(AND(V314&gt;5000000000,V314&lt;=10000000000),'[26]Data Base PAKAI (INPUT)'!AH1263))))))))</f>
        <v>4</v>
      </c>
      <c r="AW314" s="250">
        <f t="shared" si="136"/>
        <v>1800000</v>
      </c>
      <c r="AX314" s="250">
        <f t="shared" si="137"/>
        <v>7200000</v>
      </c>
      <c r="AY314" s="99">
        <f t="shared" si="138"/>
        <v>7200000</v>
      </c>
      <c r="AZ314" s="250"/>
      <c r="BA314" s="245">
        <f t="shared" si="139"/>
        <v>162850000</v>
      </c>
      <c r="BB314" s="235"/>
      <c r="BC314" s="242"/>
      <c r="BD314" s="242"/>
      <c r="BE314" s="242"/>
      <c r="BG314" s="428">
        <f t="shared" si="132"/>
        <v>0</v>
      </c>
      <c r="BH314" s="424"/>
    </row>
    <row r="315" spans="1:60" ht="45.75" thickBot="1" x14ac:dyDescent="0.3">
      <c r="A315" s="90"/>
      <c r="B315" s="90"/>
      <c r="C315" s="90"/>
      <c r="D315" s="90"/>
      <c r="E315" s="90"/>
      <c r="F315" s="90"/>
      <c r="G315" s="90"/>
      <c r="H315" s="307"/>
      <c r="I315" s="91"/>
      <c r="J315" s="92"/>
      <c r="K315" s="110" t="s">
        <v>692</v>
      </c>
      <c r="L315" s="92" t="s">
        <v>787</v>
      </c>
      <c r="M315" s="92" t="e">
        <f>INDEX('[26]PENINGKATAN SALURAN DRAINASE'!$D$4:$D$90,MATCH('KEGIATAN DBMSDA 2022 (2)'!L315,'[26]PENINGKATAN SALURAN DRAINASE'!$D$4:$D$90,0))</f>
        <v>#N/A</v>
      </c>
      <c r="N315" s="92" t="s">
        <v>788</v>
      </c>
      <c r="O315" s="92"/>
      <c r="P315" s="93" t="s">
        <v>201</v>
      </c>
      <c r="Q315" s="93"/>
      <c r="R315" s="100" t="s">
        <v>239</v>
      </c>
      <c r="S315" s="94" t="e">
        <f>#REF!&amp;" "&amp;#REF!</f>
        <v>#REF!</v>
      </c>
      <c r="T315" s="95" t="s">
        <v>66</v>
      </c>
      <c r="U315" s="87"/>
      <c r="V315" s="57">
        <f t="shared" si="133"/>
        <v>200000000</v>
      </c>
      <c r="W315" s="96" t="str">
        <f t="shared" si="129"/>
        <v>PL</v>
      </c>
      <c r="X315" s="108" t="s">
        <v>1966</v>
      </c>
      <c r="Y315" s="489" t="s">
        <v>2030</v>
      </c>
      <c r="Z315" s="489" t="s">
        <v>2012</v>
      </c>
      <c r="AA315" s="93"/>
      <c r="AB315" s="93"/>
      <c r="AC315" s="93"/>
      <c r="AD315" s="93"/>
      <c r="AE315" s="93"/>
      <c r="AF315" s="93"/>
      <c r="AG315" s="96"/>
      <c r="AH315" s="96"/>
      <c r="AI315" s="96"/>
      <c r="AJ315" s="313">
        <f t="shared" si="130"/>
        <v>0</v>
      </c>
      <c r="AK315" s="301">
        <v>0</v>
      </c>
      <c r="AL315" s="87">
        <v>200000000</v>
      </c>
      <c r="AM315" s="96" t="str">
        <f t="shared" si="131"/>
        <v>PL</v>
      </c>
      <c r="AN315" s="249" t="s">
        <v>139</v>
      </c>
      <c r="AO315" s="249">
        <v>1</v>
      </c>
      <c r="AP315" s="249"/>
      <c r="AQ315" s="245">
        <f t="shared" si="134"/>
        <v>350000</v>
      </c>
      <c r="AR315" s="250">
        <f>IF(AND(V315&gt;1,V315&lt;=200000000),'[26]Data Base PAKAI (INPUT)'!$E$24,IF(AND(V315&gt;200000000),'[26]Data Base PAKAI (INPUT)'!$M$24))</f>
        <v>4</v>
      </c>
      <c r="AS315" s="250">
        <f>IF(AND(V315&gt;1,V315&lt;=200000000),'[26]Data Base PAKAI (INPUT)'!$F$24,IF(AND(V315&gt;200000000,V315&lt;=1000000000),'[26]Data Base PAKAI (INPUT)'!$V$24,IF(AND(V315&gt;1000000000),'[26]Data Base PAKAI (INPUT)'!$Z$24)))</f>
        <v>1</v>
      </c>
      <c r="AT315" s="250">
        <f t="shared" si="135"/>
        <v>600000</v>
      </c>
      <c r="AU315" s="250">
        <f>IF(AND(V315&gt;1,V315&lt;=1000000000),'[26]Data Base PAKAI (INPUT)'!$E$25,IF(AND(V315&gt;1000000000,V315&lt;=5000000000),'[26]Data Base PAKAI (INPUT)'!$Y$25,IF(AND(V315&gt;5000000000,V315&lt;=10000000000),'[26]Data Base PAKAI (INPUT)'!$AG$25)))</f>
        <v>3</v>
      </c>
      <c r="AV315" s="250">
        <f>IF(AND(V315&gt;1,V315&lt;=100000000),'[26]Data Base PAKAI (INPUT)'!$F$25,IF(AND(V315&gt;100000000,V315&lt;=200000000),'[26]Data Base PAKAI (INPUT)'!$J$25,IF(AND(V315&gt;200000000,V315&lt;=250000000),'[26]Data Base PAKAI (INPUT)'!$N$25,IF(AND(V315&gt;250000000,V315&lt;=500000000),'[26]Data Base PAKAI (INPUT)'!$R$25,IF(AND(V315&gt;500000000,V315&lt;=1000000000),'[26]Data Base PAKAI (INPUT)'!$V$25,IF(AND(V315&gt;1000000000,V315&lt;=2500000000),'[26]Data Base PAKAI (INPUT)'!$Z$25,IF(AND(V315&gt;2500000000,V315&lt;=5000000000),'[26]Data Base PAKAI (INPUT)'!$AD$25,IF(AND(V315&gt;5000000000,V315&lt;=10000000000),'[26]Data Base PAKAI (INPUT)'!AH1264))))))))</f>
        <v>4</v>
      </c>
      <c r="AW315" s="250">
        <f t="shared" si="136"/>
        <v>1800000</v>
      </c>
      <c r="AX315" s="250">
        <f t="shared" si="137"/>
        <v>8000000</v>
      </c>
      <c r="AY315" s="99">
        <f t="shared" si="138"/>
        <v>8000000</v>
      </c>
      <c r="AZ315" s="250"/>
      <c r="BA315" s="245">
        <f t="shared" si="139"/>
        <v>181250000</v>
      </c>
      <c r="BB315" s="235"/>
      <c r="BC315" s="242"/>
      <c r="BD315" s="242"/>
      <c r="BE315" s="242"/>
      <c r="BG315" s="428">
        <f t="shared" si="132"/>
        <v>0</v>
      </c>
      <c r="BH315" s="424"/>
    </row>
    <row r="316" spans="1:60" ht="45.75" thickBot="1" x14ac:dyDescent="0.3">
      <c r="A316" s="90"/>
      <c r="B316" s="90"/>
      <c r="C316" s="90"/>
      <c r="D316" s="90"/>
      <c r="E316" s="90"/>
      <c r="F316" s="90"/>
      <c r="G316" s="90"/>
      <c r="H316" s="307"/>
      <c r="I316" s="91"/>
      <c r="J316" s="92"/>
      <c r="K316" s="110" t="s">
        <v>692</v>
      </c>
      <c r="L316" s="92" t="s">
        <v>789</v>
      </c>
      <c r="M316" s="92" t="e">
        <f>INDEX('[26]PENINGKATAN SALURAN DRAINASE'!$D$4:$D$90,MATCH('KEGIATAN DBMSDA 2022 (2)'!L316,'[26]PENINGKATAN SALURAN DRAINASE'!$D$4:$D$90,0))</f>
        <v>#N/A</v>
      </c>
      <c r="N316" s="92" t="s">
        <v>790</v>
      </c>
      <c r="O316" s="92"/>
      <c r="P316" s="93" t="s">
        <v>201</v>
      </c>
      <c r="Q316" s="93"/>
      <c r="R316" s="100" t="s">
        <v>239</v>
      </c>
      <c r="S316" s="94" t="e">
        <f>#REF!&amp;" "&amp;#REF!</f>
        <v>#REF!</v>
      </c>
      <c r="T316" s="95" t="s">
        <v>66</v>
      </c>
      <c r="U316" s="87"/>
      <c r="V316" s="57">
        <f t="shared" si="133"/>
        <v>100000000</v>
      </c>
      <c r="W316" s="96" t="str">
        <f t="shared" si="129"/>
        <v>PL</v>
      </c>
      <c r="X316" s="108" t="s">
        <v>1966</v>
      </c>
      <c r="Y316" s="489" t="s">
        <v>2030</v>
      </c>
      <c r="Z316" s="489" t="s">
        <v>2012</v>
      </c>
      <c r="AA316" s="93"/>
      <c r="AB316" s="93"/>
      <c r="AC316" s="93"/>
      <c r="AD316" s="93"/>
      <c r="AE316" s="93"/>
      <c r="AF316" s="93"/>
      <c r="AG316" s="96"/>
      <c r="AH316" s="96"/>
      <c r="AI316" s="96"/>
      <c r="AJ316" s="313">
        <f t="shared" si="130"/>
        <v>0</v>
      </c>
      <c r="AK316" s="301">
        <v>0</v>
      </c>
      <c r="AL316" s="87">
        <v>100000000</v>
      </c>
      <c r="AM316" s="96" t="str">
        <f t="shared" si="131"/>
        <v>PL</v>
      </c>
      <c r="AN316" s="249" t="s">
        <v>139</v>
      </c>
      <c r="AO316" s="249">
        <v>1</v>
      </c>
      <c r="AP316" s="249" t="s">
        <v>163</v>
      </c>
      <c r="AQ316" s="253">
        <f t="shared" si="134"/>
        <v>350000</v>
      </c>
      <c r="AR316" s="254">
        <f>IF(AND(V316&gt;1,V316&lt;=200000000),'[26]Data Base PAKAI (INPUT)'!$E$24,IF(AND(V316&gt;200000000),'[26]Data Base PAKAI (INPUT)'!$M$24))</f>
        <v>4</v>
      </c>
      <c r="AS316" s="254">
        <f>IF(AND(V316&gt;1,V316&lt;=200000000),'[26]Data Base PAKAI (INPUT)'!$F$24,IF(AND(V316&gt;200000000,V316&lt;=1000000000),'[26]Data Base PAKAI (INPUT)'!$V$24,IF(AND(V316&gt;1000000000),'[26]Data Base PAKAI (INPUT)'!$Z$24)))</f>
        <v>1</v>
      </c>
      <c r="AT316" s="254">
        <f t="shared" si="135"/>
        <v>600000</v>
      </c>
      <c r="AU316" s="254">
        <f>IF(AND(V316&gt;1,V316&lt;=1000000000),'[26]Data Base PAKAI (INPUT)'!$E$25,IF(AND(V316&gt;1000000000,V316&lt;=5000000000),'[26]Data Base PAKAI (INPUT)'!$Y$25,IF(AND(V316&gt;5000000000,V316&lt;=10000000000),'[26]Data Base PAKAI (INPUT)'!$AG$25)))</f>
        <v>3</v>
      </c>
      <c r="AV316" s="254">
        <f>IF(AND(V316&gt;1,V316&lt;=100000000),'[26]Data Base PAKAI (INPUT)'!$F$25,IF(AND(V316&gt;100000000,V316&lt;=200000000),'[26]Data Base PAKAI (INPUT)'!$J$25,IF(AND(V316&gt;200000000,V316&lt;=250000000),'[26]Data Base PAKAI (INPUT)'!$N$25,IF(AND(V316&gt;250000000,V316&lt;=500000000),'[26]Data Base PAKAI (INPUT)'!$R$25,IF(AND(V316&gt;500000000,V316&lt;=1000000000),'[26]Data Base PAKAI (INPUT)'!$V$25,IF(AND(V316&gt;1000000000,V316&lt;=2500000000),'[26]Data Base PAKAI (INPUT)'!$Z$25,IF(AND(V316&gt;2500000000,V316&lt;=5000000000),'[26]Data Base PAKAI (INPUT)'!$AD$25,IF(AND(V316&gt;5000000000,V316&lt;=10000000000),'[26]Data Base PAKAI (INPUT)'!AH1265))))))))</f>
        <v>3</v>
      </c>
      <c r="AW316" s="254">
        <f t="shared" si="136"/>
        <v>1350000</v>
      </c>
      <c r="AX316" s="254">
        <f t="shared" si="137"/>
        <v>4000000</v>
      </c>
      <c r="AY316" s="103">
        <f t="shared" si="138"/>
        <v>4000000</v>
      </c>
      <c r="AZ316" s="254"/>
      <c r="BA316" s="253">
        <f t="shared" si="139"/>
        <v>89700000</v>
      </c>
      <c r="BB316" s="235"/>
      <c r="BC316" s="242"/>
      <c r="BD316" s="242"/>
      <c r="BE316" s="242"/>
      <c r="BG316" s="428">
        <f t="shared" si="132"/>
        <v>0</v>
      </c>
      <c r="BH316" s="424"/>
    </row>
    <row r="317" spans="1:60" ht="45.75" thickBot="1" x14ac:dyDescent="0.3">
      <c r="A317" s="90"/>
      <c r="B317" s="90"/>
      <c r="C317" s="90"/>
      <c r="D317" s="90"/>
      <c r="E317" s="90"/>
      <c r="F317" s="90"/>
      <c r="G317" s="90"/>
      <c r="H317" s="307"/>
      <c r="I317" s="91"/>
      <c r="J317" s="92"/>
      <c r="K317" s="92" t="s">
        <v>692</v>
      </c>
      <c r="L317" s="92" t="s">
        <v>792</v>
      </c>
      <c r="M317" s="92" t="e">
        <f>INDEX('[26]PENINGKATAN SALURAN DRAINASE'!$D$4:$D$90,MATCH('KEGIATAN DBMSDA 2022 (2)'!L317,'[26]PENINGKATAN SALURAN DRAINASE'!$D$4:$D$90,0))</f>
        <v>#N/A</v>
      </c>
      <c r="N317" s="92" t="s">
        <v>793</v>
      </c>
      <c r="O317" s="92"/>
      <c r="P317" s="93" t="s">
        <v>794</v>
      </c>
      <c r="Q317" s="93"/>
      <c r="R317" s="100" t="s">
        <v>795</v>
      </c>
      <c r="S317" s="94" t="e">
        <f>#REF!&amp;" "&amp;#REF!</f>
        <v>#REF!</v>
      </c>
      <c r="T317" s="95" t="s">
        <v>66</v>
      </c>
      <c r="U317" s="87"/>
      <c r="V317" s="57">
        <f t="shared" si="133"/>
        <v>75000000</v>
      </c>
      <c r="W317" s="96" t="str">
        <f t="shared" si="129"/>
        <v>PL</v>
      </c>
      <c r="X317" s="108" t="s">
        <v>1966</v>
      </c>
      <c r="Y317" s="489" t="s">
        <v>2030</v>
      </c>
      <c r="Z317" s="496" t="s">
        <v>2004</v>
      </c>
      <c r="AA317" s="93"/>
      <c r="AB317" s="93"/>
      <c r="AC317" s="93"/>
      <c r="AD317" s="93"/>
      <c r="AE317" s="93"/>
      <c r="AF317" s="93"/>
      <c r="AG317" s="96"/>
      <c r="AH317" s="96"/>
      <c r="AI317" s="96"/>
      <c r="AJ317" s="313">
        <f t="shared" si="130"/>
        <v>0</v>
      </c>
      <c r="AK317" s="301">
        <v>0</v>
      </c>
      <c r="AL317" s="87">
        <v>75000000</v>
      </c>
      <c r="AM317" s="96" t="str">
        <f t="shared" si="131"/>
        <v>PL</v>
      </c>
      <c r="AN317" s="249" t="s">
        <v>139</v>
      </c>
      <c r="AO317" s="249">
        <v>1</v>
      </c>
      <c r="AP317" s="249" t="s">
        <v>163</v>
      </c>
      <c r="AQ317" s="253">
        <f t="shared" si="134"/>
        <v>350000</v>
      </c>
      <c r="AR317" s="254">
        <f>IF(AND(V317&gt;1,V317&lt;=200000000),'[26]Data Base PAKAI (INPUT)'!$E$24,IF(AND(V317&gt;200000000),'[26]Data Base PAKAI (INPUT)'!$M$24))</f>
        <v>4</v>
      </c>
      <c r="AS317" s="254">
        <f>IF(AND(V317&gt;1,V317&lt;=200000000),'[26]Data Base PAKAI (INPUT)'!$F$24,IF(AND(V317&gt;200000000,V317&lt;=1000000000),'[26]Data Base PAKAI (INPUT)'!$V$24,IF(AND(V317&gt;1000000000),'[26]Data Base PAKAI (INPUT)'!$Z$24)))</f>
        <v>1</v>
      </c>
      <c r="AT317" s="254">
        <f t="shared" si="135"/>
        <v>600000</v>
      </c>
      <c r="AU317" s="254">
        <f>IF(AND(V317&gt;1,V317&lt;=1000000000),'[26]Data Base PAKAI (INPUT)'!$E$25,IF(AND(V317&gt;1000000000,V317&lt;=5000000000),'[26]Data Base PAKAI (INPUT)'!$Y$25,IF(AND(V317&gt;5000000000,V317&lt;=10000000000),'[26]Data Base PAKAI (INPUT)'!$AG$25)))</f>
        <v>3</v>
      </c>
      <c r="AV317" s="254">
        <f>IF(AND(V317&gt;1,V317&lt;=100000000),'[26]Data Base PAKAI (INPUT)'!$F$25,IF(AND(V317&gt;100000000,V317&lt;=200000000),'[26]Data Base PAKAI (INPUT)'!$J$25,IF(AND(V317&gt;200000000,V317&lt;=250000000),'[26]Data Base PAKAI (INPUT)'!$N$25,IF(AND(V317&gt;250000000,V317&lt;=500000000),'[26]Data Base PAKAI (INPUT)'!$R$25,IF(AND(V317&gt;500000000,V317&lt;=1000000000),'[26]Data Base PAKAI (INPUT)'!$V$25,IF(AND(V317&gt;1000000000,V317&lt;=2500000000),'[26]Data Base PAKAI (INPUT)'!$Z$25,IF(AND(V317&gt;2500000000,V317&lt;=5000000000),'[26]Data Base PAKAI (INPUT)'!$AD$25,IF(AND(V317&gt;5000000000,V317&lt;=10000000000),'[26]Data Base PAKAI (INPUT)'!AH1266))))))))</f>
        <v>3</v>
      </c>
      <c r="AW317" s="254">
        <f t="shared" si="136"/>
        <v>1350000</v>
      </c>
      <c r="AX317" s="254">
        <f t="shared" si="137"/>
        <v>3000000</v>
      </c>
      <c r="AY317" s="103">
        <f t="shared" si="138"/>
        <v>3000000</v>
      </c>
      <c r="AZ317" s="254"/>
      <c r="BA317" s="253">
        <f t="shared" si="139"/>
        <v>66700000</v>
      </c>
      <c r="BB317" s="235"/>
      <c r="BC317" s="242"/>
      <c r="BD317" s="242"/>
      <c r="BE317" s="242"/>
      <c r="BG317" s="428">
        <f t="shared" si="132"/>
        <v>0</v>
      </c>
      <c r="BH317" s="424"/>
    </row>
    <row r="318" spans="1:60" ht="45.75" thickBot="1" x14ac:dyDescent="0.3">
      <c r="A318" s="90"/>
      <c r="B318" s="90"/>
      <c r="C318" s="90"/>
      <c r="D318" s="90"/>
      <c r="E318" s="90"/>
      <c r="F318" s="90"/>
      <c r="G318" s="90"/>
      <c r="H318" s="307"/>
      <c r="I318" s="91"/>
      <c r="J318" s="92"/>
      <c r="K318" s="110" t="s">
        <v>692</v>
      </c>
      <c r="L318" s="92" t="s">
        <v>796</v>
      </c>
      <c r="M318" s="92" t="e">
        <f>INDEX('[26]PENINGKATAN SALURAN DRAINASE'!$D$4:$D$90,MATCH('KEGIATAN DBMSDA 2022 (2)'!L318,'[26]PENINGKATAN SALURAN DRAINASE'!$D$4:$D$90,0))</f>
        <v>#N/A</v>
      </c>
      <c r="N318" s="92" t="s">
        <v>797</v>
      </c>
      <c r="O318" s="92"/>
      <c r="P318" s="93" t="s">
        <v>171</v>
      </c>
      <c r="Q318" s="93"/>
      <c r="R318" s="100" t="s">
        <v>798</v>
      </c>
      <c r="S318" s="94" t="e">
        <f>#REF!&amp;" "&amp;#REF!</f>
        <v>#REF!</v>
      </c>
      <c r="T318" s="95" t="s">
        <v>66</v>
      </c>
      <c r="U318" s="87"/>
      <c r="V318" s="57">
        <f t="shared" si="133"/>
        <v>50000000</v>
      </c>
      <c r="W318" s="96" t="str">
        <f t="shared" si="129"/>
        <v>PL</v>
      </c>
      <c r="X318" s="108" t="s">
        <v>1966</v>
      </c>
      <c r="Y318" s="489" t="s">
        <v>2030</v>
      </c>
      <c r="Z318" s="489" t="s">
        <v>2004</v>
      </c>
      <c r="AA318" s="93"/>
      <c r="AB318" s="93"/>
      <c r="AC318" s="93"/>
      <c r="AD318" s="93"/>
      <c r="AE318" s="93"/>
      <c r="AF318" s="93"/>
      <c r="AG318" s="96"/>
      <c r="AH318" s="96"/>
      <c r="AI318" s="96"/>
      <c r="AJ318" s="313">
        <f t="shared" si="130"/>
        <v>0</v>
      </c>
      <c r="AK318" s="301">
        <v>0</v>
      </c>
      <c r="AL318" s="87">
        <v>50000000</v>
      </c>
      <c r="AM318" s="96" t="str">
        <f t="shared" si="131"/>
        <v>PL</v>
      </c>
      <c r="AN318" s="249" t="s">
        <v>139</v>
      </c>
      <c r="AO318" s="249">
        <v>1</v>
      </c>
      <c r="AP318" s="249"/>
      <c r="AQ318" s="245">
        <f t="shared" si="134"/>
        <v>350000</v>
      </c>
      <c r="AR318" s="250">
        <f>IF(AND(V318&gt;1,V318&lt;=200000000),'[26]Data Base PAKAI (INPUT)'!$E$24,IF(AND(V318&gt;200000000),'[26]Data Base PAKAI (INPUT)'!$M$24))</f>
        <v>4</v>
      </c>
      <c r="AS318" s="250">
        <f>IF(AND(V318&gt;1,V318&lt;=200000000),'[26]Data Base PAKAI (INPUT)'!$F$24,IF(AND(V318&gt;200000000,V318&lt;=1000000000),'[26]Data Base PAKAI (INPUT)'!$V$24,IF(AND(V318&gt;1000000000),'[26]Data Base PAKAI (INPUT)'!$Z$24)))</f>
        <v>1</v>
      </c>
      <c r="AT318" s="250">
        <f t="shared" si="135"/>
        <v>600000</v>
      </c>
      <c r="AU318" s="250">
        <f>IF(AND(V318&gt;1,V318&lt;=1000000000),'[26]Data Base PAKAI (INPUT)'!$E$25,IF(AND(V318&gt;1000000000,V318&lt;=5000000000),'[26]Data Base PAKAI (INPUT)'!$Y$25,IF(AND(V318&gt;5000000000,V318&lt;=10000000000),'[26]Data Base PAKAI (INPUT)'!$AG$25)))</f>
        <v>3</v>
      </c>
      <c r="AV318" s="250">
        <f>IF(AND(V318&gt;1,V318&lt;=100000000),'[26]Data Base PAKAI (INPUT)'!$F$25,IF(AND(V318&gt;100000000,V318&lt;=200000000),'[26]Data Base PAKAI (INPUT)'!$J$25,IF(AND(V318&gt;200000000,V318&lt;=250000000),'[26]Data Base PAKAI (INPUT)'!$N$25,IF(AND(V318&gt;250000000,V318&lt;=500000000),'[26]Data Base PAKAI (INPUT)'!$R$25,IF(AND(V318&gt;500000000,V318&lt;=1000000000),'[26]Data Base PAKAI (INPUT)'!$V$25,IF(AND(V318&gt;1000000000,V318&lt;=2500000000),'[26]Data Base PAKAI (INPUT)'!$Z$25,IF(AND(V318&gt;2500000000,V318&lt;=5000000000),'[26]Data Base PAKAI (INPUT)'!$AD$25,IF(AND(V318&gt;5000000000,V318&lt;=10000000000),'[26]Data Base PAKAI (INPUT)'!AH1267))))))))</f>
        <v>3</v>
      </c>
      <c r="AW318" s="250">
        <f t="shared" si="136"/>
        <v>1350000</v>
      </c>
      <c r="AX318" s="250">
        <f t="shared" si="137"/>
        <v>2000000</v>
      </c>
      <c r="AY318" s="99">
        <f t="shared" si="138"/>
        <v>2000000</v>
      </c>
      <c r="AZ318" s="250"/>
      <c r="BA318" s="245">
        <f t="shared" si="139"/>
        <v>43700000</v>
      </c>
      <c r="BB318" s="235"/>
      <c r="BC318" s="242"/>
      <c r="BD318" s="242"/>
      <c r="BE318" s="242"/>
      <c r="BG318" s="428">
        <f t="shared" si="132"/>
        <v>0</v>
      </c>
      <c r="BH318" s="424"/>
    </row>
    <row r="319" spans="1:60" ht="45.75" thickBot="1" x14ac:dyDescent="0.3">
      <c r="A319" s="90"/>
      <c r="B319" s="90"/>
      <c r="C319" s="90"/>
      <c r="D319" s="90"/>
      <c r="E319" s="90"/>
      <c r="F319" s="90"/>
      <c r="G319" s="90"/>
      <c r="H319" s="307"/>
      <c r="I319" s="91"/>
      <c r="J319" s="92"/>
      <c r="K319" s="110" t="s">
        <v>692</v>
      </c>
      <c r="L319" s="92" t="s">
        <v>799</v>
      </c>
      <c r="M319" s="92" t="e">
        <f>INDEX('[26]PENINGKATAN SALURAN DRAINASE'!$D$4:$D$90,MATCH('KEGIATAN DBMSDA 2022 (2)'!L319,'[26]PENINGKATAN SALURAN DRAINASE'!$D$4:$D$90,0))</f>
        <v>#N/A</v>
      </c>
      <c r="N319" s="92" t="s">
        <v>800</v>
      </c>
      <c r="O319" s="92"/>
      <c r="P319" s="93" t="s">
        <v>171</v>
      </c>
      <c r="Q319" s="93"/>
      <c r="R319" s="100" t="s">
        <v>271</v>
      </c>
      <c r="S319" s="94" t="e">
        <f>#REF!&amp;" "&amp;#REF!</f>
        <v>#REF!</v>
      </c>
      <c r="T319" s="95" t="s">
        <v>66</v>
      </c>
      <c r="U319" s="87"/>
      <c r="V319" s="57">
        <f t="shared" si="133"/>
        <v>75000000</v>
      </c>
      <c r="W319" s="96" t="str">
        <f t="shared" si="129"/>
        <v>PL</v>
      </c>
      <c r="X319" s="108" t="s">
        <v>1966</v>
      </c>
      <c r="Y319" s="489" t="s">
        <v>2030</v>
      </c>
      <c r="Z319" s="489" t="s">
        <v>2004</v>
      </c>
      <c r="AA319" s="93"/>
      <c r="AB319" s="93"/>
      <c r="AC319" s="93"/>
      <c r="AD319" s="93"/>
      <c r="AE319" s="93"/>
      <c r="AF319" s="93"/>
      <c r="AG319" s="96"/>
      <c r="AH319" s="96"/>
      <c r="AI319" s="96"/>
      <c r="AJ319" s="313">
        <f t="shared" si="130"/>
        <v>0</v>
      </c>
      <c r="AK319" s="301">
        <v>0</v>
      </c>
      <c r="AL319" s="87">
        <v>75000000</v>
      </c>
      <c r="AM319" s="96" t="str">
        <f t="shared" si="131"/>
        <v>PL</v>
      </c>
      <c r="AN319" s="249" t="s">
        <v>139</v>
      </c>
      <c r="AO319" s="249">
        <v>1</v>
      </c>
      <c r="AP319" s="249"/>
      <c r="AQ319" s="245">
        <f t="shared" si="134"/>
        <v>350000</v>
      </c>
      <c r="AR319" s="250">
        <f>IF(AND(V319&gt;1,V319&lt;=200000000),'[26]Data Base PAKAI (INPUT)'!$E$24,IF(AND(V319&gt;200000000),'[26]Data Base PAKAI (INPUT)'!$M$24))</f>
        <v>4</v>
      </c>
      <c r="AS319" s="250">
        <f>IF(AND(V319&gt;1,V319&lt;=200000000),'[26]Data Base PAKAI (INPUT)'!$F$24,IF(AND(V319&gt;200000000,V319&lt;=1000000000),'[26]Data Base PAKAI (INPUT)'!$V$24,IF(AND(V319&gt;1000000000),'[26]Data Base PAKAI (INPUT)'!$Z$24)))</f>
        <v>1</v>
      </c>
      <c r="AT319" s="250">
        <f t="shared" si="135"/>
        <v>600000</v>
      </c>
      <c r="AU319" s="250">
        <f>IF(AND(V319&gt;1,V319&lt;=1000000000),'[26]Data Base PAKAI (INPUT)'!$E$25,IF(AND(V319&gt;1000000000,V319&lt;=5000000000),'[26]Data Base PAKAI (INPUT)'!$Y$25,IF(AND(V319&gt;5000000000,V319&lt;=10000000000),'[26]Data Base PAKAI (INPUT)'!$AG$25)))</f>
        <v>3</v>
      </c>
      <c r="AV319" s="250">
        <f>IF(AND(V319&gt;1,V319&lt;=100000000),'[26]Data Base PAKAI (INPUT)'!$F$25,IF(AND(V319&gt;100000000,V319&lt;=200000000),'[26]Data Base PAKAI (INPUT)'!$J$25,IF(AND(V319&gt;200000000,V319&lt;=250000000),'[26]Data Base PAKAI (INPUT)'!$N$25,IF(AND(V319&gt;250000000,V319&lt;=500000000),'[26]Data Base PAKAI (INPUT)'!$R$25,IF(AND(V319&gt;500000000,V319&lt;=1000000000),'[26]Data Base PAKAI (INPUT)'!$V$25,IF(AND(V319&gt;1000000000,V319&lt;=2500000000),'[26]Data Base PAKAI (INPUT)'!$Z$25,IF(AND(V319&gt;2500000000,V319&lt;=5000000000),'[26]Data Base PAKAI (INPUT)'!$AD$25,IF(AND(V319&gt;5000000000,V319&lt;=10000000000),'[26]Data Base PAKAI (INPUT)'!AH1268))))))))</f>
        <v>3</v>
      </c>
      <c r="AW319" s="250">
        <f t="shared" si="136"/>
        <v>1350000</v>
      </c>
      <c r="AX319" s="250">
        <f t="shared" si="137"/>
        <v>3000000</v>
      </c>
      <c r="AY319" s="99">
        <f t="shared" si="138"/>
        <v>3000000</v>
      </c>
      <c r="AZ319" s="250"/>
      <c r="BA319" s="245">
        <f t="shared" si="139"/>
        <v>66700000</v>
      </c>
      <c r="BB319" s="235"/>
      <c r="BC319" s="242"/>
      <c r="BD319" s="242"/>
      <c r="BE319" s="242"/>
      <c r="BG319" s="428">
        <f t="shared" si="132"/>
        <v>0</v>
      </c>
      <c r="BH319" s="424"/>
    </row>
    <row r="320" spans="1:60" ht="45.75" thickBot="1" x14ac:dyDescent="0.3">
      <c r="A320" s="90"/>
      <c r="B320" s="90"/>
      <c r="C320" s="90"/>
      <c r="D320" s="90"/>
      <c r="E320" s="90"/>
      <c r="F320" s="90"/>
      <c r="G320" s="90"/>
      <c r="H320" s="307"/>
      <c r="I320" s="91"/>
      <c r="J320" s="92"/>
      <c r="K320" s="110" t="s">
        <v>692</v>
      </c>
      <c r="L320" s="92" t="s">
        <v>801</v>
      </c>
      <c r="M320" s="92" t="e">
        <f>INDEX('[26]PENINGKATAN SALURAN DRAINASE'!$D$4:$D$90,MATCH('KEGIATAN DBMSDA 2022 (2)'!L320,'[26]PENINGKATAN SALURAN DRAINASE'!$D$4:$D$90,0))</f>
        <v>#N/A</v>
      </c>
      <c r="N320" s="92" t="s">
        <v>802</v>
      </c>
      <c r="O320" s="92"/>
      <c r="P320" s="93" t="s">
        <v>794</v>
      </c>
      <c r="Q320" s="93"/>
      <c r="R320" s="100" t="s">
        <v>182</v>
      </c>
      <c r="S320" s="94" t="e">
        <f>#REF!&amp;" "&amp;#REF!</f>
        <v>#REF!</v>
      </c>
      <c r="T320" s="95" t="s">
        <v>66</v>
      </c>
      <c r="U320" s="87"/>
      <c r="V320" s="57">
        <f t="shared" si="133"/>
        <v>75000000</v>
      </c>
      <c r="W320" s="96" t="str">
        <f t="shared" si="129"/>
        <v>PL</v>
      </c>
      <c r="X320" s="108" t="s">
        <v>1966</v>
      </c>
      <c r="Y320" s="489" t="s">
        <v>2030</v>
      </c>
      <c r="Z320" s="496" t="s">
        <v>2004</v>
      </c>
      <c r="AA320" s="93"/>
      <c r="AB320" s="93"/>
      <c r="AC320" s="93"/>
      <c r="AD320" s="93"/>
      <c r="AE320" s="93"/>
      <c r="AF320" s="93"/>
      <c r="AG320" s="96"/>
      <c r="AH320" s="96"/>
      <c r="AI320" s="96"/>
      <c r="AJ320" s="313">
        <f t="shared" si="130"/>
        <v>0</v>
      </c>
      <c r="AK320" s="301">
        <v>0</v>
      </c>
      <c r="AL320" s="87">
        <v>75000000</v>
      </c>
      <c r="AM320" s="96" t="str">
        <f t="shared" si="131"/>
        <v>PL</v>
      </c>
      <c r="AN320" s="249" t="s">
        <v>139</v>
      </c>
      <c r="AO320" s="249">
        <v>1</v>
      </c>
      <c r="AP320" s="249" t="s">
        <v>163</v>
      </c>
      <c r="AQ320" s="253">
        <f t="shared" si="134"/>
        <v>350000</v>
      </c>
      <c r="AR320" s="254">
        <f>IF(AND(V320&gt;1,V320&lt;=200000000),'[26]Data Base PAKAI (INPUT)'!$E$24,IF(AND(V320&gt;200000000),'[26]Data Base PAKAI (INPUT)'!$M$24))</f>
        <v>4</v>
      </c>
      <c r="AS320" s="254">
        <f>IF(AND(V320&gt;1,V320&lt;=200000000),'[26]Data Base PAKAI (INPUT)'!$F$24,IF(AND(V320&gt;200000000,V320&lt;=1000000000),'[26]Data Base PAKAI (INPUT)'!$V$24,IF(AND(V320&gt;1000000000),'[26]Data Base PAKAI (INPUT)'!$Z$24)))</f>
        <v>1</v>
      </c>
      <c r="AT320" s="254">
        <f t="shared" si="135"/>
        <v>600000</v>
      </c>
      <c r="AU320" s="254">
        <f>IF(AND(V320&gt;1,V320&lt;=1000000000),'[26]Data Base PAKAI (INPUT)'!$E$25,IF(AND(V320&gt;1000000000,V320&lt;=5000000000),'[26]Data Base PAKAI (INPUT)'!$Y$25,IF(AND(V320&gt;5000000000,V320&lt;=10000000000),'[26]Data Base PAKAI (INPUT)'!$AG$25)))</f>
        <v>3</v>
      </c>
      <c r="AV320" s="254">
        <f>IF(AND(V320&gt;1,V320&lt;=100000000),'[26]Data Base PAKAI (INPUT)'!$F$25,IF(AND(V320&gt;100000000,V320&lt;=200000000),'[26]Data Base PAKAI (INPUT)'!$J$25,IF(AND(V320&gt;200000000,V320&lt;=250000000),'[26]Data Base PAKAI (INPUT)'!$N$25,IF(AND(V320&gt;250000000,V320&lt;=500000000),'[26]Data Base PAKAI (INPUT)'!$R$25,IF(AND(V320&gt;500000000,V320&lt;=1000000000),'[26]Data Base PAKAI (INPUT)'!$V$25,IF(AND(V320&gt;1000000000,V320&lt;=2500000000),'[26]Data Base PAKAI (INPUT)'!$Z$25,IF(AND(V320&gt;2500000000,V320&lt;=5000000000),'[26]Data Base PAKAI (INPUT)'!$AD$25,IF(AND(V320&gt;5000000000,V320&lt;=10000000000),'[26]Data Base PAKAI (INPUT)'!AH1269))))))))</f>
        <v>3</v>
      </c>
      <c r="AW320" s="254">
        <f t="shared" si="136"/>
        <v>1350000</v>
      </c>
      <c r="AX320" s="254">
        <f t="shared" si="137"/>
        <v>3000000</v>
      </c>
      <c r="AY320" s="103">
        <f t="shared" si="138"/>
        <v>3000000</v>
      </c>
      <c r="AZ320" s="254"/>
      <c r="BA320" s="253">
        <f t="shared" si="139"/>
        <v>66700000</v>
      </c>
      <c r="BB320" s="235"/>
      <c r="BC320" s="242"/>
      <c r="BD320" s="242"/>
      <c r="BE320" s="242"/>
      <c r="BG320" s="428">
        <f t="shared" si="132"/>
        <v>0</v>
      </c>
      <c r="BH320" s="424"/>
    </row>
    <row r="321" spans="1:60" ht="45.75" thickBot="1" x14ac:dyDescent="0.3">
      <c r="A321" s="90"/>
      <c r="B321" s="90"/>
      <c r="C321" s="90"/>
      <c r="D321" s="90"/>
      <c r="E321" s="90"/>
      <c r="F321" s="90"/>
      <c r="G321" s="90"/>
      <c r="H321" s="307"/>
      <c r="I321" s="91"/>
      <c r="J321" s="92"/>
      <c r="K321" s="110" t="s">
        <v>692</v>
      </c>
      <c r="L321" s="92" t="s">
        <v>803</v>
      </c>
      <c r="M321" s="92" t="e">
        <f>INDEX('[26]PENINGKATAN SALURAN DRAINASE'!$D$4:$D$90,MATCH('KEGIATAN DBMSDA 2022 (2)'!L321,'[26]PENINGKATAN SALURAN DRAINASE'!$D$4:$D$90,0))</f>
        <v>#N/A</v>
      </c>
      <c r="N321" s="92" t="s">
        <v>804</v>
      </c>
      <c r="O321" s="92"/>
      <c r="P321" s="93" t="s">
        <v>171</v>
      </c>
      <c r="Q321" s="93"/>
      <c r="R321" s="100" t="s">
        <v>271</v>
      </c>
      <c r="S321" s="94" t="e">
        <f>#REF!&amp;" "&amp;#REF!</f>
        <v>#REF!</v>
      </c>
      <c r="T321" s="95" t="s">
        <v>66</v>
      </c>
      <c r="U321" s="87"/>
      <c r="V321" s="57">
        <f t="shared" si="133"/>
        <v>75000000</v>
      </c>
      <c r="W321" s="96" t="str">
        <f t="shared" si="129"/>
        <v>PL</v>
      </c>
      <c r="X321" s="108" t="s">
        <v>1966</v>
      </c>
      <c r="Y321" s="489" t="s">
        <v>2030</v>
      </c>
      <c r="Z321" s="489" t="s">
        <v>2004</v>
      </c>
      <c r="AA321" s="93"/>
      <c r="AB321" s="93"/>
      <c r="AC321" s="93"/>
      <c r="AD321" s="93"/>
      <c r="AE321" s="93"/>
      <c r="AF321" s="93"/>
      <c r="AG321" s="96"/>
      <c r="AH321" s="96"/>
      <c r="AI321" s="96"/>
      <c r="AJ321" s="313">
        <f t="shared" si="130"/>
        <v>0</v>
      </c>
      <c r="AK321" s="301">
        <v>0</v>
      </c>
      <c r="AL321" s="87">
        <v>75000000</v>
      </c>
      <c r="AM321" s="96" t="str">
        <f t="shared" si="131"/>
        <v>PL</v>
      </c>
      <c r="AN321" s="249" t="s">
        <v>139</v>
      </c>
      <c r="AO321" s="249">
        <v>1</v>
      </c>
      <c r="AP321" s="249"/>
      <c r="AQ321" s="245">
        <f t="shared" si="134"/>
        <v>350000</v>
      </c>
      <c r="AR321" s="250">
        <f>IF(AND(V321&gt;1,V321&lt;=200000000),'[26]Data Base PAKAI (INPUT)'!$E$24,IF(AND(V321&gt;200000000),'[26]Data Base PAKAI (INPUT)'!$M$24))</f>
        <v>4</v>
      </c>
      <c r="AS321" s="250">
        <f>IF(AND(V321&gt;1,V321&lt;=200000000),'[26]Data Base PAKAI (INPUT)'!$F$24,IF(AND(V321&gt;200000000,V321&lt;=1000000000),'[26]Data Base PAKAI (INPUT)'!$V$24,IF(AND(V321&gt;1000000000),'[26]Data Base PAKAI (INPUT)'!$Z$24)))</f>
        <v>1</v>
      </c>
      <c r="AT321" s="250">
        <f t="shared" si="135"/>
        <v>600000</v>
      </c>
      <c r="AU321" s="250">
        <f>IF(AND(V321&gt;1,V321&lt;=1000000000),'[26]Data Base PAKAI (INPUT)'!$E$25,IF(AND(V321&gt;1000000000,V321&lt;=5000000000),'[26]Data Base PAKAI (INPUT)'!$Y$25,IF(AND(V321&gt;5000000000,V321&lt;=10000000000),'[26]Data Base PAKAI (INPUT)'!$AG$25)))</f>
        <v>3</v>
      </c>
      <c r="AV321" s="250">
        <f>IF(AND(V321&gt;1,V321&lt;=100000000),'[26]Data Base PAKAI (INPUT)'!$F$25,IF(AND(V321&gt;100000000,V321&lt;=200000000),'[26]Data Base PAKAI (INPUT)'!$J$25,IF(AND(V321&gt;200000000,V321&lt;=250000000),'[26]Data Base PAKAI (INPUT)'!$N$25,IF(AND(V321&gt;250000000,V321&lt;=500000000),'[26]Data Base PAKAI (INPUT)'!$R$25,IF(AND(V321&gt;500000000,V321&lt;=1000000000),'[26]Data Base PAKAI (INPUT)'!$V$25,IF(AND(V321&gt;1000000000,V321&lt;=2500000000),'[26]Data Base PAKAI (INPUT)'!$Z$25,IF(AND(V321&gt;2500000000,V321&lt;=5000000000),'[26]Data Base PAKAI (INPUT)'!$AD$25,IF(AND(V321&gt;5000000000,V321&lt;=10000000000),'[26]Data Base PAKAI (INPUT)'!AH1270))))))))</f>
        <v>3</v>
      </c>
      <c r="AW321" s="250">
        <f t="shared" si="136"/>
        <v>1350000</v>
      </c>
      <c r="AX321" s="250">
        <f t="shared" si="137"/>
        <v>3000000</v>
      </c>
      <c r="AY321" s="99">
        <f t="shared" si="138"/>
        <v>3000000</v>
      </c>
      <c r="AZ321" s="250"/>
      <c r="BA321" s="245">
        <f t="shared" si="139"/>
        <v>66700000</v>
      </c>
      <c r="BB321" s="235"/>
      <c r="BC321" s="242"/>
      <c r="BD321" s="242"/>
      <c r="BE321" s="242"/>
      <c r="BG321" s="428">
        <f t="shared" si="132"/>
        <v>0</v>
      </c>
      <c r="BH321" s="424"/>
    </row>
    <row r="322" spans="1:60" ht="45.75" thickBot="1" x14ac:dyDescent="0.3">
      <c r="A322" s="90"/>
      <c r="B322" s="90"/>
      <c r="C322" s="90"/>
      <c r="D322" s="90"/>
      <c r="E322" s="90"/>
      <c r="F322" s="90"/>
      <c r="G322" s="90"/>
      <c r="H322" s="307"/>
      <c r="I322" s="91"/>
      <c r="J322" s="92"/>
      <c r="K322" s="92" t="s">
        <v>692</v>
      </c>
      <c r="L322" s="92" t="s">
        <v>805</v>
      </c>
      <c r="M322" s="92" t="e">
        <f>INDEX('[26]PENINGKATAN SALURAN DRAINASE'!$D$4:$D$90,MATCH('KEGIATAN DBMSDA 2022 (2)'!L322,'[26]PENINGKATAN SALURAN DRAINASE'!$D$4:$D$90,0))</f>
        <v>#N/A</v>
      </c>
      <c r="N322" s="92" t="s">
        <v>806</v>
      </c>
      <c r="O322" s="92"/>
      <c r="P322" s="93" t="s">
        <v>171</v>
      </c>
      <c r="Q322" s="93"/>
      <c r="R322" s="100" t="s">
        <v>239</v>
      </c>
      <c r="S322" s="94" t="e">
        <f>#REF!&amp;" "&amp;#REF!</f>
        <v>#REF!</v>
      </c>
      <c r="T322" s="95" t="s">
        <v>66</v>
      </c>
      <c r="U322" s="87"/>
      <c r="V322" s="57">
        <f t="shared" si="133"/>
        <v>80000000</v>
      </c>
      <c r="W322" s="96" t="str">
        <f t="shared" si="129"/>
        <v>PL</v>
      </c>
      <c r="X322" s="108" t="s">
        <v>1966</v>
      </c>
      <c r="Y322" s="489" t="s">
        <v>2030</v>
      </c>
      <c r="Z322" s="489" t="s">
        <v>2004</v>
      </c>
      <c r="AA322" s="93"/>
      <c r="AB322" s="93"/>
      <c r="AC322" s="93"/>
      <c r="AD322" s="93"/>
      <c r="AE322" s="93"/>
      <c r="AF322" s="93"/>
      <c r="AG322" s="96"/>
      <c r="AH322" s="96"/>
      <c r="AI322" s="96"/>
      <c r="AJ322" s="313">
        <f t="shared" si="130"/>
        <v>0</v>
      </c>
      <c r="AK322" s="301">
        <v>0</v>
      </c>
      <c r="AL322" s="87">
        <v>80000000</v>
      </c>
      <c r="AM322" s="96" t="str">
        <f t="shared" si="131"/>
        <v>PL</v>
      </c>
      <c r="AN322" s="249" t="s">
        <v>139</v>
      </c>
      <c r="AO322" s="249">
        <v>1</v>
      </c>
      <c r="AP322" s="249"/>
      <c r="AQ322" s="245">
        <f t="shared" si="134"/>
        <v>350000</v>
      </c>
      <c r="AR322" s="250">
        <f>IF(AND(V322&gt;1,V322&lt;=200000000),'[26]Data Base PAKAI (INPUT)'!$E$24,IF(AND(V322&gt;200000000),'[26]Data Base PAKAI (INPUT)'!$M$24))</f>
        <v>4</v>
      </c>
      <c r="AS322" s="250">
        <f>IF(AND(V322&gt;1,V322&lt;=200000000),'[26]Data Base PAKAI (INPUT)'!$F$24,IF(AND(V322&gt;200000000,V322&lt;=1000000000),'[26]Data Base PAKAI (INPUT)'!$V$24,IF(AND(V322&gt;1000000000),'[26]Data Base PAKAI (INPUT)'!$Z$24)))</f>
        <v>1</v>
      </c>
      <c r="AT322" s="250">
        <f t="shared" si="135"/>
        <v>600000</v>
      </c>
      <c r="AU322" s="250">
        <f>IF(AND(V322&gt;1,V322&lt;=1000000000),'[26]Data Base PAKAI (INPUT)'!$E$25,IF(AND(V322&gt;1000000000,V322&lt;=5000000000),'[26]Data Base PAKAI (INPUT)'!$Y$25,IF(AND(V322&gt;5000000000,V322&lt;=10000000000),'[26]Data Base PAKAI (INPUT)'!$AG$25)))</f>
        <v>3</v>
      </c>
      <c r="AV322" s="250">
        <f>IF(AND(V322&gt;1,V322&lt;=100000000),'[26]Data Base PAKAI (INPUT)'!$F$25,IF(AND(V322&gt;100000000,V322&lt;=200000000),'[26]Data Base PAKAI (INPUT)'!$J$25,IF(AND(V322&gt;200000000,V322&lt;=250000000),'[26]Data Base PAKAI (INPUT)'!$N$25,IF(AND(V322&gt;250000000,V322&lt;=500000000),'[26]Data Base PAKAI (INPUT)'!$R$25,IF(AND(V322&gt;500000000,V322&lt;=1000000000),'[26]Data Base PAKAI (INPUT)'!$V$25,IF(AND(V322&gt;1000000000,V322&lt;=2500000000),'[26]Data Base PAKAI (INPUT)'!$Z$25,IF(AND(V322&gt;2500000000,V322&lt;=5000000000),'[26]Data Base PAKAI (INPUT)'!$AD$25,IF(AND(V322&gt;5000000000,V322&lt;=10000000000),'[26]Data Base PAKAI (INPUT)'!AH1271))))))))</f>
        <v>3</v>
      </c>
      <c r="AW322" s="250">
        <f t="shared" si="136"/>
        <v>1350000</v>
      </c>
      <c r="AX322" s="250">
        <f t="shared" si="137"/>
        <v>3200000</v>
      </c>
      <c r="AY322" s="99">
        <f t="shared" si="138"/>
        <v>3200000</v>
      </c>
      <c r="AZ322" s="250"/>
      <c r="BA322" s="245">
        <f t="shared" si="139"/>
        <v>71300000</v>
      </c>
      <c r="BB322" s="235"/>
      <c r="BC322" s="242"/>
      <c r="BD322" s="242"/>
      <c r="BE322" s="242"/>
      <c r="BG322" s="428">
        <f t="shared" si="132"/>
        <v>0</v>
      </c>
      <c r="BH322" s="424"/>
    </row>
    <row r="323" spans="1:60" ht="45.75" thickBot="1" x14ac:dyDescent="0.3">
      <c r="A323" s="90"/>
      <c r="B323" s="90"/>
      <c r="C323" s="90"/>
      <c r="D323" s="90"/>
      <c r="E323" s="90"/>
      <c r="F323" s="90"/>
      <c r="G323" s="90"/>
      <c r="H323" s="307"/>
      <c r="I323" s="91"/>
      <c r="J323" s="92"/>
      <c r="K323" s="92" t="s">
        <v>692</v>
      </c>
      <c r="L323" s="92" t="s">
        <v>807</v>
      </c>
      <c r="M323" s="92" t="e">
        <f>INDEX('[26]PENINGKATAN SALURAN DRAINASE'!$D$4:$D$90,MATCH('KEGIATAN DBMSDA 2022 (2)'!L323,'[26]PENINGKATAN SALURAN DRAINASE'!$D$4:$D$90,0))</f>
        <v>#N/A</v>
      </c>
      <c r="N323" s="92" t="s">
        <v>808</v>
      </c>
      <c r="O323" s="92"/>
      <c r="P323" s="93" t="s">
        <v>171</v>
      </c>
      <c r="Q323" s="93"/>
      <c r="R323" s="100" t="s">
        <v>229</v>
      </c>
      <c r="S323" s="94" t="e">
        <f>#REF!&amp;" "&amp;#REF!</f>
        <v>#REF!</v>
      </c>
      <c r="T323" s="95" t="s">
        <v>66</v>
      </c>
      <c r="U323" s="87"/>
      <c r="V323" s="57">
        <f t="shared" si="133"/>
        <v>75000000</v>
      </c>
      <c r="W323" s="96" t="str">
        <f t="shared" si="129"/>
        <v>PL</v>
      </c>
      <c r="X323" s="108" t="s">
        <v>1966</v>
      </c>
      <c r="Y323" s="489" t="s">
        <v>2030</v>
      </c>
      <c r="Z323" s="489" t="s">
        <v>2004</v>
      </c>
      <c r="AA323" s="93"/>
      <c r="AB323" s="93"/>
      <c r="AC323" s="93"/>
      <c r="AD323" s="93"/>
      <c r="AE323" s="93"/>
      <c r="AF323" s="93"/>
      <c r="AG323" s="96"/>
      <c r="AH323" s="96"/>
      <c r="AI323" s="96"/>
      <c r="AJ323" s="313">
        <f t="shared" si="130"/>
        <v>0</v>
      </c>
      <c r="AK323" s="301">
        <v>0</v>
      </c>
      <c r="AL323" s="87">
        <v>75000000</v>
      </c>
      <c r="AM323" s="96" t="str">
        <f t="shared" si="131"/>
        <v>PL</v>
      </c>
      <c r="AN323" s="249" t="s">
        <v>139</v>
      </c>
      <c r="AO323" s="249">
        <v>1</v>
      </c>
      <c r="AP323" s="249"/>
      <c r="AQ323" s="245">
        <f t="shared" si="134"/>
        <v>350000</v>
      </c>
      <c r="AR323" s="250">
        <f>IF(AND(V323&gt;1,V323&lt;=200000000),'[26]Data Base PAKAI (INPUT)'!$E$24,IF(AND(V323&gt;200000000),'[26]Data Base PAKAI (INPUT)'!$M$24))</f>
        <v>4</v>
      </c>
      <c r="AS323" s="250">
        <f>IF(AND(V323&gt;1,V323&lt;=200000000),'[26]Data Base PAKAI (INPUT)'!$F$24,IF(AND(V323&gt;200000000,V323&lt;=1000000000),'[26]Data Base PAKAI (INPUT)'!$V$24,IF(AND(V323&gt;1000000000),'[26]Data Base PAKAI (INPUT)'!$Z$24)))</f>
        <v>1</v>
      </c>
      <c r="AT323" s="250">
        <f t="shared" si="135"/>
        <v>600000</v>
      </c>
      <c r="AU323" s="250">
        <f>IF(AND(V323&gt;1,V323&lt;=1000000000),'[26]Data Base PAKAI (INPUT)'!$E$25,IF(AND(V323&gt;1000000000,V323&lt;=5000000000),'[26]Data Base PAKAI (INPUT)'!$Y$25,IF(AND(V323&gt;5000000000,V323&lt;=10000000000),'[26]Data Base PAKAI (INPUT)'!$AG$25)))</f>
        <v>3</v>
      </c>
      <c r="AV323" s="250">
        <f>IF(AND(V323&gt;1,V323&lt;=100000000),'[26]Data Base PAKAI (INPUT)'!$F$25,IF(AND(V323&gt;100000000,V323&lt;=200000000),'[26]Data Base PAKAI (INPUT)'!$J$25,IF(AND(V323&gt;200000000,V323&lt;=250000000),'[26]Data Base PAKAI (INPUT)'!$N$25,IF(AND(V323&gt;250000000,V323&lt;=500000000),'[26]Data Base PAKAI (INPUT)'!$R$25,IF(AND(V323&gt;500000000,V323&lt;=1000000000),'[26]Data Base PAKAI (INPUT)'!$V$25,IF(AND(V323&gt;1000000000,V323&lt;=2500000000),'[26]Data Base PAKAI (INPUT)'!$Z$25,IF(AND(V323&gt;2500000000,V323&lt;=5000000000),'[26]Data Base PAKAI (INPUT)'!$AD$25,IF(AND(V323&gt;5000000000,V323&lt;=10000000000),'[26]Data Base PAKAI (INPUT)'!AH1272))))))))</f>
        <v>3</v>
      </c>
      <c r="AW323" s="250">
        <f t="shared" si="136"/>
        <v>1350000</v>
      </c>
      <c r="AX323" s="250">
        <f t="shared" si="137"/>
        <v>3000000</v>
      </c>
      <c r="AY323" s="99">
        <f t="shared" si="138"/>
        <v>3000000</v>
      </c>
      <c r="AZ323" s="250"/>
      <c r="BA323" s="245">
        <f t="shared" si="139"/>
        <v>66700000</v>
      </c>
      <c r="BB323" s="235"/>
      <c r="BC323" s="242"/>
      <c r="BD323" s="242"/>
      <c r="BE323" s="242"/>
      <c r="BG323" s="428">
        <f t="shared" si="132"/>
        <v>0</v>
      </c>
      <c r="BH323" s="424"/>
    </row>
    <row r="324" spans="1:60" ht="45.75" thickBot="1" x14ac:dyDescent="0.3">
      <c r="A324" s="90"/>
      <c r="B324" s="90"/>
      <c r="C324" s="90"/>
      <c r="D324" s="90"/>
      <c r="E324" s="90"/>
      <c r="F324" s="90"/>
      <c r="G324" s="90"/>
      <c r="H324" s="307"/>
      <c r="I324" s="91"/>
      <c r="J324" s="92"/>
      <c r="K324" s="92" t="s">
        <v>692</v>
      </c>
      <c r="L324" s="92" t="s">
        <v>809</v>
      </c>
      <c r="M324" s="92" t="e">
        <f>INDEX('[26]PENINGKATAN SALURAN DRAINASE'!$D$4:$D$90,MATCH('KEGIATAN DBMSDA 2022 (2)'!L324,'[26]PENINGKATAN SALURAN DRAINASE'!$D$4:$D$90,0))</f>
        <v>#N/A</v>
      </c>
      <c r="N324" s="92" t="s">
        <v>810</v>
      </c>
      <c r="O324" s="92"/>
      <c r="P324" s="93" t="s">
        <v>171</v>
      </c>
      <c r="Q324" s="93"/>
      <c r="R324" s="100" t="s">
        <v>229</v>
      </c>
      <c r="S324" s="94" t="e">
        <f>#REF!&amp;" "&amp;#REF!</f>
        <v>#REF!</v>
      </c>
      <c r="T324" s="95" t="s">
        <v>66</v>
      </c>
      <c r="U324" s="87"/>
      <c r="V324" s="57">
        <f t="shared" si="133"/>
        <v>75000000</v>
      </c>
      <c r="W324" s="96" t="str">
        <f t="shared" si="129"/>
        <v>PL</v>
      </c>
      <c r="X324" s="108" t="s">
        <v>1966</v>
      </c>
      <c r="Y324" s="489" t="s">
        <v>2030</v>
      </c>
      <c r="Z324" s="489" t="s">
        <v>2004</v>
      </c>
      <c r="AA324" s="93"/>
      <c r="AB324" s="93"/>
      <c r="AC324" s="93"/>
      <c r="AD324" s="93"/>
      <c r="AE324" s="93"/>
      <c r="AF324" s="93"/>
      <c r="AG324" s="96"/>
      <c r="AH324" s="96"/>
      <c r="AI324" s="96"/>
      <c r="AJ324" s="313">
        <f t="shared" si="130"/>
        <v>0</v>
      </c>
      <c r="AK324" s="301">
        <v>0</v>
      </c>
      <c r="AL324" s="87">
        <v>75000000</v>
      </c>
      <c r="AM324" s="96" t="str">
        <f t="shared" si="131"/>
        <v>PL</v>
      </c>
      <c r="AN324" s="249" t="s">
        <v>139</v>
      </c>
      <c r="AO324" s="249">
        <v>1</v>
      </c>
      <c r="AP324" s="249"/>
      <c r="AQ324" s="245">
        <f t="shared" si="134"/>
        <v>350000</v>
      </c>
      <c r="AR324" s="250">
        <f>IF(AND(V324&gt;1,V324&lt;=200000000),'[26]Data Base PAKAI (INPUT)'!$E$24,IF(AND(V324&gt;200000000),'[26]Data Base PAKAI (INPUT)'!$M$24))</f>
        <v>4</v>
      </c>
      <c r="AS324" s="250">
        <f>IF(AND(V324&gt;1,V324&lt;=200000000),'[26]Data Base PAKAI (INPUT)'!$F$24,IF(AND(V324&gt;200000000,V324&lt;=1000000000),'[26]Data Base PAKAI (INPUT)'!$V$24,IF(AND(V324&gt;1000000000),'[26]Data Base PAKAI (INPUT)'!$Z$24)))</f>
        <v>1</v>
      </c>
      <c r="AT324" s="250">
        <f t="shared" si="135"/>
        <v>600000</v>
      </c>
      <c r="AU324" s="250">
        <f>IF(AND(V324&gt;1,V324&lt;=1000000000),'[26]Data Base PAKAI (INPUT)'!$E$25,IF(AND(V324&gt;1000000000,V324&lt;=5000000000),'[26]Data Base PAKAI (INPUT)'!$Y$25,IF(AND(V324&gt;5000000000,V324&lt;=10000000000),'[26]Data Base PAKAI (INPUT)'!$AG$25)))</f>
        <v>3</v>
      </c>
      <c r="AV324" s="250">
        <f>IF(AND(V324&gt;1,V324&lt;=100000000),'[26]Data Base PAKAI (INPUT)'!$F$25,IF(AND(V324&gt;100000000,V324&lt;=200000000),'[26]Data Base PAKAI (INPUT)'!$J$25,IF(AND(V324&gt;200000000,V324&lt;=250000000),'[26]Data Base PAKAI (INPUT)'!$N$25,IF(AND(V324&gt;250000000,V324&lt;=500000000),'[26]Data Base PAKAI (INPUT)'!$R$25,IF(AND(V324&gt;500000000,V324&lt;=1000000000),'[26]Data Base PAKAI (INPUT)'!$V$25,IF(AND(V324&gt;1000000000,V324&lt;=2500000000),'[26]Data Base PAKAI (INPUT)'!$Z$25,IF(AND(V324&gt;2500000000,V324&lt;=5000000000),'[26]Data Base PAKAI (INPUT)'!$AD$25,IF(AND(V324&gt;5000000000,V324&lt;=10000000000),'[26]Data Base PAKAI (INPUT)'!AH1273))))))))</f>
        <v>3</v>
      </c>
      <c r="AW324" s="250">
        <f t="shared" si="136"/>
        <v>1350000</v>
      </c>
      <c r="AX324" s="250">
        <f t="shared" si="137"/>
        <v>3000000</v>
      </c>
      <c r="AY324" s="99">
        <f t="shared" si="138"/>
        <v>3000000</v>
      </c>
      <c r="AZ324" s="250"/>
      <c r="BA324" s="245">
        <f t="shared" si="139"/>
        <v>66700000</v>
      </c>
      <c r="BB324" s="235"/>
      <c r="BC324" s="242"/>
      <c r="BD324" s="242"/>
      <c r="BE324" s="242"/>
      <c r="BG324" s="428">
        <f t="shared" si="132"/>
        <v>0</v>
      </c>
      <c r="BH324" s="424"/>
    </row>
    <row r="325" spans="1:60" ht="45.75" thickBot="1" x14ac:dyDescent="0.3">
      <c r="A325" s="90"/>
      <c r="B325" s="90"/>
      <c r="C325" s="90"/>
      <c r="D325" s="90"/>
      <c r="E325" s="90"/>
      <c r="F325" s="90"/>
      <c r="G325" s="90"/>
      <c r="H325" s="307"/>
      <c r="I325" s="91"/>
      <c r="J325" s="92"/>
      <c r="K325" s="110" t="s">
        <v>692</v>
      </c>
      <c r="L325" s="92" t="s">
        <v>811</v>
      </c>
      <c r="M325" s="92" t="e">
        <f>INDEX('[26]PENINGKATAN SALURAN DRAINASE'!$D$4:$D$90,MATCH('KEGIATAN DBMSDA 2022 (2)'!L325,'[26]PENINGKATAN SALURAN DRAINASE'!$D$4:$D$90,0))</f>
        <v>#N/A</v>
      </c>
      <c r="N325" s="92" t="s">
        <v>812</v>
      </c>
      <c r="O325" s="92"/>
      <c r="P325" s="93" t="s">
        <v>171</v>
      </c>
      <c r="Q325" s="93"/>
      <c r="R325" s="100" t="s">
        <v>229</v>
      </c>
      <c r="S325" s="94" t="e">
        <f>#REF!&amp;" "&amp;#REF!</f>
        <v>#REF!</v>
      </c>
      <c r="T325" s="95" t="s">
        <v>66</v>
      </c>
      <c r="U325" s="87"/>
      <c r="V325" s="57">
        <f t="shared" si="133"/>
        <v>75000000</v>
      </c>
      <c r="W325" s="96" t="str">
        <f t="shared" si="129"/>
        <v>PL</v>
      </c>
      <c r="X325" s="108" t="s">
        <v>1966</v>
      </c>
      <c r="Y325" s="489" t="s">
        <v>2030</v>
      </c>
      <c r="Z325" s="489" t="s">
        <v>2004</v>
      </c>
      <c r="AA325" s="93"/>
      <c r="AB325" s="93"/>
      <c r="AC325" s="93"/>
      <c r="AD325" s="93"/>
      <c r="AE325" s="93"/>
      <c r="AF325" s="93"/>
      <c r="AG325" s="96"/>
      <c r="AH325" s="96"/>
      <c r="AI325" s="96"/>
      <c r="AJ325" s="313">
        <f t="shared" si="130"/>
        <v>0</v>
      </c>
      <c r="AK325" s="301">
        <v>0</v>
      </c>
      <c r="AL325" s="87">
        <v>75000000</v>
      </c>
      <c r="AM325" s="96" t="str">
        <f t="shared" si="131"/>
        <v>PL</v>
      </c>
      <c r="AN325" s="249" t="s">
        <v>139</v>
      </c>
      <c r="AO325" s="249">
        <v>1</v>
      </c>
      <c r="AP325" s="249"/>
      <c r="AQ325" s="245">
        <f t="shared" si="134"/>
        <v>350000</v>
      </c>
      <c r="AR325" s="250">
        <f>IF(AND(V325&gt;1,V325&lt;=200000000),'[26]Data Base PAKAI (INPUT)'!$E$24,IF(AND(V325&gt;200000000),'[26]Data Base PAKAI (INPUT)'!$M$24))</f>
        <v>4</v>
      </c>
      <c r="AS325" s="250">
        <f>IF(AND(V325&gt;1,V325&lt;=200000000),'[26]Data Base PAKAI (INPUT)'!$F$24,IF(AND(V325&gt;200000000,V325&lt;=1000000000),'[26]Data Base PAKAI (INPUT)'!$V$24,IF(AND(V325&gt;1000000000),'[26]Data Base PAKAI (INPUT)'!$Z$24)))</f>
        <v>1</v>
      </c>
      <c r="AT325" s="250">
        <f t="shared" si="135"/>
        <v>600000</v>
      </c>
      <c r="AU325" s="250">
        <f>IF(AND(V325&gt;1,V325&lt;=1000000000),'[26]Data Base PAKAI (INPUT)'!$E$25,IF(AND(V325&gt;1000000000,V325&lt;=5000000000),'[26]Data Base PAKAI (INPUT)'!$Y$25,IF(AND(V325&gt;5000000000,V325&lt;=10000000000),'[26]Data Base PAKAI (INPUT)'!$AG$25)))</f>
        <v>3</v>
      </c>
      <c r="AV325" s="250">
        <f>IF(AND(V325&gt;1,V325&lt;=100000000),'[26]Data Base PAKAI (INPUT)'!$F$25,IF(AND(V325&gt;100000000,V325&lt;=200000000),'[26]Data Base PAKAI (INPUT)'!$J$25,IF(AND(V325&gt;200000000,V325&lt;=250000000),'[26]Data Base PAKAI (INPUT)'!$N$25,IF(AND(V325&gt;250000000,V325&lt;=500000000),'[26]Data Base PAKAI (INPUT)'!$R$25,IF(AND(V325&gt;500000000,V325&lt;=1000000000),'[26]Data Base PAKAI (INPUT)'!$V$25,IF(AND(V325&gt;1000000000,V325&lt;=2500000000),'[26]Data Base PAKAI (INPUT)'!$Z$25,IF(AND(V325&gt;2500000000,V325&lt;=5000000000),'[26]Data Base PAKAI (INPUT)'!$AD$25,IF(AND(V325&gt;5000000000,V325&lt;=10000000000),'[26]Data Base PAKAI (INPUT)'!AH1274))))))))</f>
        <v>3</v>
      </c>
      <c r="AW325" s="250">
        <f t="shared" si="136"/>
        <v>1350000</v>
      </c>
      <c r="AX325" s="250">
        <f t="shared" si="137"/>
        <v>3000000</v>
      </c>
      <c r="AY325" s="99">
        <f t="shared" si="138"/>
        <v>3000000</v>
      </c>
      <c r="AZ325" s="250"/>
      <c r="BA325" s="245">
        <f t="shared" si="139"/>
        <v>66700000</v>
      </c>
      <c r="BB325" s="235"/>
      <c r="BC325" s="242"/>
      <c r="BD325" s="242"/>
      <c r="BE325" s="242"/>
      <c r="BG325" s="428">
        <f t="shared" si="132"/>
        <v>0</v>
      </c>
      <c r="BH325" s="424"/>
    </row>
    <row r="326" spans="1:60" ht="45.75" thickBot="1" x14ac:dyDescent="0.3">
      <c r="A326" s="90"/>
      <c r="B326" s="90"/>
      <c r="C326" s="90"/>
      <c r="D326" s="90"/>
      <c r="E326" s="90"/>
      <c r="F326" s="90"/>
      <c r="G326" s="90"/>
      <c r="H326" s="307"/>
      <c r="I326" s="91"/>
      <c r="J326" s="92"/>
      <c r="K326" s="110" t="s">
        <v>692</v>
      </c>
      <c r="L326" s="92" t="s">
        <v>813</v>
      </c>
      <c r="M326" s="92" t="e">
        <f>INDEX('[26]PENINGKATAN SALURAN DRAINASE'!$D$4:$D$90,MATCH('KEGIATAN DBMSDA 2022 (2)'!L326,'[26]PENINGKATAN SALURAN DRAINASE'!$D$4:$D$90,0))</f>
        <v>#N/A</v>
      </c>
      <c r="N326" s="92" t="s">
        <v>814</v>
      </c>
      <c r="O326" s="92"/>
      <c r="P326" s="93" t="s">
        <v>171</v>
      </c>
      <c r="Q326" s="93"/>
      <c r="R326" s="100" t="s">
        <v>271</v>
      </c>
      <c r="S326" s="94" t="e">
        <f>#REF!&amp;" "&amp;#REF!</f>
        <v>#REF!</v>
      </c>
      <c r="T326" s="95" t="s">
        <v>66</v>
      </c>
      <c r="U326" s="87"/>
      <c r="V326" s="57">
        <f t="shared" si="133"/>
        <v>75000000</v>
      </c>
      <c r="W326" s="96" t="str">
        <f t="shared" si="129"/>
        <v>PL</v>
      </c>
      <c r="X326" s="108" t="s">
        <v>1966</v>
      </c>
      <c r="Y326" s="489" t="s">
        <v>2030</v>
      </c>
      <c r="Z326" s="489" t="s">
        <v>2004</v>
      </c>
      <c r="AA326" s="93"/>
      <c r="AB326" s="93"/>
      <c r="AC326" s="93"/>
      <c r="AD326" s="93"/>
      <c r="AE326" s="93"/>
      <c r="AF326" s="93"/>
      <c r="AG326" s="96"/>
      <c r="AH326" s="96"/>
      <c r="AI326" s="96"/>
      <c r="AJ326" s="313">
        <f t="shared" si="130"/>
        <v>0</v>
      </c>
      <c r="AK326" s="301">
        <v>0</v>
      </c>
      <c r="AL326" s="87">
        <v>75000000</v>
      </c>
      <c r="AM326" s="96" t="str">
        <f t="shared" si="131"/>
        <v>PL</v>
      </c>
      <c r="AN326" s="249" t="s">
        <v>139</v>
      </c>
      <c r="AO326" s="249">
        <v>1</v>
      </c>
      <c r="AP326" s="249"/>
      <c r="AQ326" s="245">
        <f t="shared" si="134"/>
        <v>350000</v>
      </c>
      <c r="AR326" s="250">
        <f>IF(AND(V326&gt;1,V326&lt;=200000000),'[26]Data Base PAKAI (INPUT)'!$E$24,IF(AND(V326&gt;200000000),'[26]Data Base PAKAI (INPUT)'!$M$24))</f>
        <v>4</v>
      </c>
      <c r="AS326" s="250">
        <f>IF(AND(V326&gt;1,V326&lt;=200000000),'[26]Data Base PAKAI (INPUT)'!$F$24,IF(AND(V326&gt;200000000,V326&lt;=1000000000),'[26]Data Base PAKAI (INPUT)'!$V$24,IF(AND(V326&gt;1000000000),'[26]Data Base PAKAI (INPUT)'!$Z$24)))</f>
        <v>1</v>
      </c>
      <c r="AT326" s="250">
        <f t="shared" si="135"/>
        <v>600000</v>
      </c>
      <c r="AU326" s="250">
        <f>IF(AND(V326&gt;1,V326&lt;=1000000000),'[26]Data Base PAKAI (INPUT)'!$E$25,IF(AND(V326&gt;1000000000,V326&lt;=5000000000),'[26]Data Base PAKAI (INPUT)'!$Y$25,IF(AND(V326&gt;5000000000,V326&lt;=10000000000),'[26]Data Base PAKAI (INPUT)'!$AG$25)))</f>
        <v>3</v>
      </c>
      <c r="AV326" s="250">
        <f>IF(AND(V326&gt;1,V326&lt;=100000000),'[26]Data Base PAKAI (INPUT)'!$F$25,IF(AND(V326&gt;100000000,V326&lt;=200000000),'[26]Data Base PAKAI (INPUT)'!$J$25,IF(AND(V326&gt;200000000,V326&lt;=250000000),'[26]Data Base PAKAI (INPUT)'!$N$25,IF(AND(V326&gt;250000000,V326&lt;=500000000),'[26]Data Base PAKAI (INPUT)'!$R$25,IF(AND(V326&gt;500000000,V326&lt;=1000000000),'[26]Data Base PAKAI (INPUT)'!$V$25,IF(AND(V326&gt;1000000000,V326&lt;=2500000000),'[26]Data Base PAKAI (INPUT)'!$Z$25,IF(AND(V326&gt;2500000000,V326&lt;=5000000000),'[26]Data Base PAKAI (INPUT)'!$AD$25,IF(AND(V326&gt;5000000000,V326&lt;=10000000000),'[26]Data Base PAKAI (INPUT)'!AH1275))))))))</f>
        <v>3</v>
      </c>
      <c r="AW326" s="250">
        <f t="shared" si="136"/>
        <v>1350000</v>
      </c>
      <c r="AX326" s="250">
        <f t="shared" si="137"/>
        <v>3000000</v>
      </c>
      <c r="AY326" s="99">
        <f t="shared" si="138"/>
        <v>3000000</v>
      </c>
      <c r="AZ326" s="250"/>
      <c r="BA326" s="245">
        <f t="shared" si="139"/>
        <v>66700000</v>
      </c>
      <c r="BB326" s="235"/>
      <c r="BC326" s="242"/>
      <c r="BD326" s="242"/>
      <c r="BE326" s="242"/>
      <c r="BG326" s="428">
        <f t="shared" si="132"/>
        <v>0</v>
      </c>
      <c r="BH326" s="424"/>
    </row>
    <row r="327" spans="1:60" ht="45.75" thickBot="1" x14ac:dyDescent="0.3">
      <c r="A327" s="90"/>
      <c r="B327" s="90"/>
      <c r="C327" s="90"/>
      <c r="D327" s="90"/>
      <c r="E327" s="90"/>
      <c r="F327" s="90"/>
      <c r="G327" s="90"/>
      <c r="H327" s="307"/>
      <c r="I327" s="91"/>
      <c r="J327" s="92"/>
      <c r="K327" s="92" t="s">
        <v>692</v>
      </c>
      <c r="L327" s="92" t="s">
        <v>815</v>
      </c>
      <c r="M327" s="92" t="e">
        <f>INDEX('[26]PENINGKATAN SALURAN DRAINASE'!$D$4:$D$90,MATCH('KEGIATAN DBMSDA 2022 (2)'!L327,'[26]PENINGKATAN SALURAN DRAINASE'!$D$4:$D$90,0))</f>
        <v>#N/A</v>
      </c>
      <c r="N327" s="92" t="s">
        <v>816</v>
      </c>
      <c r="O327" s="92"/>
      <c r="P327" s="93" t="s">
        <v>171</v>
      </c>
      <c r="Q327" s="93"/>
      <c r="R327" s="100" t="s">
        <v>249</v>
      </c>
      <c r="S327" s="94" t="e">
        <f>#REF!&amp;" "&amp;#REF!</f>
        <v>#REF!</v>
      </c>
      <c r="T327" s="95" t="s">
        <v>66</v>
      </c>
      <c r="U327" s="87"/>
      <c r="V327" s="57">
        <f t="shared" si="133"/>
        <v>75000000</v>
      </c>
      <c r="W327" s="96" t="str">
        <f t="shared" si="129"/>
        <v>PL</v>
      </c>
      <c r="X327" s="108" t="s">
        <v>1966</v>
      </c>
      <c r="Y327" s="489" t="s">
        <v>2030</v>
      </c>
      <c r="Z327" s="489" t="s">
        <v>2004</v>
      </c>
      <c r="AA327" s="93"/>
      <c r="AB327" s="93"/>
      <c r="AC327" s="93"/>
      <c r="AD327" s="93"/>
      <c r="AE327" s="93"/>
      <c r="AF327" s="93"/>
      <c r="AG327" s="96"/>
      <c r="AH327" s="96"/>
      <c r="AI327" s="96"/>
      <c r="AJ327" s="313">
        <f t="shared" si="130"/>
        <v>0</v>
      </c>
      <c r="AK327" s="301">
        <v>0</v>
      </c>
      <c r="AL327" s="87">
        <v>75000000</v>
      </c>
      <c r="AM327" s="96" t="str">
        <f t="shared" si="131"/>
        <v>PL</v>
      </c>
      <c r="AN327" s="249" t="s">
        <v>139</v>
      </c>
      <c r="AO327" s="249">
        <v>1</v>
      </c>
      <c r="AP327" s="249"/>
      <c r="AQ327" s="245">
        <f t="shared" si="134"/>
        <v>350000</v>
      </c>
      <c r="AR327" s="250">
        <f>IF(AND(V327&gt;1,V327&lt;=200000000),'[26]Data Base PAKAI (INPUT)'!$E$24,IF(AND(V327&gt;200000000),'[26]Data Base PAKAI (INPUT)'!$M$24))</f>
        <v>4</v>
      </c>
      <c r="AS327" s="250">
        <f>IF(AND(V327&gt;1,V327&lt;=200000000),'[26]Data Base PAKAI (INPUT)'!$F$24,IF(AND(V327&gt;200000000,V327&lt;=1000000000),'[26]Data Base PAKAI (INPUT)'!$V$24,IF(AND(V327&gt;1000000000),'[26]Data Base PAKAI (INPUT)'!$Z$24)))</f>
        <v>1</v>
      </c>
      <c r="AT327" s="250">
        <f t="shared" si="135"/>
        <v>600000</v>
      </c>
      <c r="AU327" s="250">
        <f>IF(AND(V327&gt;1,V327&lt;=1000000000),'[26]Data Base PAKAI (INPUT)'!$E$25,IF(AND(V327&gt;1000000000,V327&lt;=5000000000),'[26]Data Base PAKAI (INPUT)'!$Y$25,IF(AND(V327&gt;5000000000,V327&lt;=10000000000),'[26]Data Base PAKAI (INPUT)'!$AG$25)))</f>
        <v>3</v>
      </c>
      <c r="AV327" s="250">
        <f>IF(AND(V327&gt;1,V327&lt;=100000000),'[26]Data Base PAKAI (INPUT)'!$F$25,IF(AND(V327&gt;100000000,V327&lt;=200000000),'[26]Data Base PAKAI (INPUT)'!$J$25,IF(AND(V327&gt;200000000,V327&lt;=250000000),'[26]Data Base PAKAI (INPUT)'!$N$25,IF(AND(V327&gt;250000000,V327&lt;=500000000),'[26]Data Base PAKAI (INPUT)'!$R$25,IF(AND(V327&gt;500000000,V327&lt;=1000000000),'[26]Data Base PAKAI (INPUT)'!$V$25,IF(AND(V327&gt;1000000000,V327&lt;=2500000000),'[26]Data Base PAKAI (INPUT)'!$Z$25,IF(AND(V327&gt;2500000000,V327&lt;=5000000000),'[26]Data Base PAKAI (INPUT)'!$AD$25,IF(AND(V327&gt;5000000000,V327&lt;=10000000000),'[26]Data Base PAKAI (INPUT)'!AH1276))))))))</f>
        <v>3</v>
      </c>
      <c r="AW327" s="250">
        <f t="shared" si="136"/>
        <v>1350000</v>
      </c>
      <c r="AX327" s="250">
        <f t="shared" si="137"/>
        <v>3000000</v>
      </c>
      <c r="AY327" s="99">
        <f t="shared" si="138"/>
        <v>3000000</v>
      </c>
      <c r="AZ327" s="250"/>
      <c r="BA327" s="245">
        <f t="shared" si="139"/>
        <v>66700000</v>
      </c>
      <c r="BB327" s="235"/>
      <c r="BC327" s="242"/>
      <c r="BD327" s="242"/>
      <c r="BE327" s="242"/>
      <c r="BG327" s="428">
        <f t="shared" si="132"/>
        <v>0</v>
      </c>
      <c r="BH327" s="424"/>
    </row>
    <row r="328" spans="1:60" ht="45.75" thickBot="1" x14ac:dyDescent="0.3">
      <c r="A328" s="90"/>
      <c r="B328" s="90"/>
      <c r="C328" s="90"/>
      <c r="D328" s="90"/>
      <c r="E328" s="90"/>
      <c r="F328" s="90"/>
      <c r="G328" s="90"/>
      <c r="H328" s="307"/>
      <c r="I328" s="91"/>
      <c r="J328" s="92"/>
      <c r="K328" s="92" t="s">
        <v>692</v>
      </c>
      <c r="L328" s="92" t="s">
        <v>817</v>
      </c>
      <c r="M328" s="92" t="e">
        <f>INDEX('[26]PENINGKATAN SALURAN DRAINASE'!$D$4:$D$90,MATCH('KEGIATAN DBMSDA 2022 (2)'!L328,'[26]PENINGKATAN SALURAN DRAINASE'!$D$4:$D$90,0))</f>
        <v>#N/A</v>
      </c>
      <c r="N328" s="92" t="s">
        <v>818</v>
      </c>
      <c r="O328" s="92"/>
      <c r="P328" s="93" t="s">
        <v>171</v>
      </c>
      <c r="Q328" s="93"/>
      <c r="R328" s="100" t="s">
        <v>229</v>
      </c>
      <c r="S328" s="94" t="e">
        <f>#REF!&amp;" "&amp;#REF!</f>
        <v>#REF!</v>
      </c>
      <c r="T328" s="95" t="s">
        <v>66</v>
      </c>
      <c r="U328" s="87"/>
      <c r="V328" s="57">
        <f t="shared" si="133"/>
        <v>75000000</v>
      </c>
      <c r="W328" s="96" t="str">
        <f t="shared" si="129"/>
        <v>PL</v>
      </c>
      <c r="X328" s="108" t="s">
        <v>1966</v>
      </c>
      <c r="Y328" s="489" t="s">
        <v>2030</v>
      </c>
      <c r="Z328" s="489" t="s">
        <v>2004</v>
      </c>
      <c r="AA328" s="93"/>
      <c r="AB328" s="93"/>
      <c r="AC328" s="93"/>
      <c r="AD328" s="93"/>
      <c r="AE328" s="93"/>
      <c r="AF328" s="93"/>
      <c r="AG328" s="96"/>
      <c r="AH328" s="96"/>
      <c r="AI328" s="96"/>
      <c r="AJ328" s="313">
        <f t="shared" si="130"/>
        <v>0</v>
      </c>
      <c r="AK328" s="301">
        <v>0</v>
      </c>
      <c r="AL328" s="87">
        <v>75000000</v>
      </c>
      <c r="AM328" s="96" t="str">
        <f t="shared" si="131"/>
        <v>PL</v>
      </c>
      <c r="AN328" s="249" t="s">
        <v>139</v>
      </c>
      <c r="AO328" s="249">
        <v>1</v>
      </c>
      <c r="AP328" s="249"/>
      <c r="AQ328" s="245">
        <f t="shared" si="134"/>
        <v>350000</v>
      </c>
      <c r="AR328" s="250">
        <f>IF(AND(V328&gt;1,V328&lt;=200000000),'[26]Data Base PAKAI (INPUT)'!$E$24,IF(AND(V328&gt;200000000),'[26]Data Base PAKAI (INPUT)'!$M$24))</f>
        <v>4</v>
      </c>
      <c r="AS328" s="250">
        <f>IF(AND(V328&gt;1,V328&lt;=200000000),'[26]Data Base PAKAI (INPUT)'!$F$24,IF(AND(V328&gt;200000000,V328&lt;=1000000000),'[26]Data Base PAKAI (INPUT)'!$V$24,IF(AND(V328&gt;1000000000),'[26]Data Base PAKAI (INPUT)'!$Z$24)))</f>
        <v>1</v>
      </c>
      <c r="AT328" s="250">
        <f t="shared" si="135"/>
        <v>600000</v>
      </c>
      <c r="AU328" s="250">
        <f>IF(AND(V328&gt;1,V328&lt;=1000000000),'[26]Data Base PAKAI (INPUT)'!$E$25,IF(AND(V328&gt;1000000000,V328&lt;=5000000000),'[26]Data Base PAKAI (INPUT)'!$Y$25,IF(AND(V328&gt;5000000000,V328&lt;=10000000000),'[26]Data Base PAKAI (INPUT)'!$AG$25)))</f>
        <v>3</v>
      </c>
      <c r="AV328" s="250">
        <f>IF(AND(V328&gt;1,V328&lt;=100000000),'[26]Data Base PAKAI (INPUT)'!$F$25,IF(AND(V328&gt;100000000,V328&lt;=200000000),'[26]Data Base PAKAI (INPUT)'!$J$25,IF(AND(V328&gt;200000000,V328&lt;=250000000),'[26]Data Base PAKAI (INPUT)'!$N$25,IF(AND(V328&gt;250000000,V328&lt;=500000000),'[26]Data Base PAKAI (INPUT)'!$R$25,IF(AND(V328&gt;500000000,V328&lt;=1000000000),'[26]Data Base PAKAI (INPUT)'!$V$25,IF(AND(V328&gt;1000000000,V328&lt;=2500000000),'[26]Data Base PAKAI (INPUT)'!$Z$25,IF(AND(V328&gt;2500000000,V328&lt;=5000000000),'[26]Data Base PAKAI (INPUT)'!$AD$25,IF(AND(V328&gt;5000000000,V328&lt;=10000000000),'[26]Data Base PAKAI (INPUT)'!AH1277))))))))</f>
        <v>3</v>
      </c>
      <c r="AW328" s="250">
        <f t="shared" si="136"/>
        <v>1350000</v>
      </c>
      <c r="AX328" s="250">
        <f t="shared" si="137"/>
        <v>3000000</v>
      </c>
      <c r="AY328" s="99">
        <f t="shared" si="138"/>
        <v>3000000</v>
      </c>
      <c r="AZ328" s="250"/>
      <c r="BA328" s="245">
        <f t="shared" si="139"/>
        <v>66700000</v>
      </c>
      <c r="BB328" s="235"/>
      <c r="BC328" s="242"/>
      <c r="BD328" s="242"/>
      <c r="BE328" s="242"/>
      <c r="BG328" s="428">
        <f t="shared" si="132"/>
        <v>0</v>
      </c>
      <c r="BH328" s="424"/>
    </row>
    <row r="329" spans="1:60" ht="45.75" thickBot="1" x14ac:dyDescent="0.3">
      <c r="A329" s="90"/>
      <c r="B329" s="90"/>
      <c r="C329" s="90"/>
      <c r="D329" s="90"/>
      <c r="E329" s="90"/>
      <c r="F329" s="90"/>
      <c r="G329" s="90"/>
      <c r="H329" s="307"/>
      <c r="I329" s="91"/>
      <c r="J329" s="92"/>
      <c r="K329" s="110" t="s">
        <v>692</v>
      </c>
      <c r="L329" s="92" t="s">
        <v>819</v>
      </c>
      <c r="M329" s="92" t="e">
        <f>INDEX('[26]PENINGKATAN SALURAN DRAINASE'!$D$4:$D$90,MATCH('KEGIATAN DBMSDA 2022 (2)'!L329,'[26]PENINGKATAN SALURAN DRAINASE'!$D$4:$D$90,0))</f>
        <v>#N/A</v>
      </c>
      <c r="N329" s="92" t="s">
        <v>820</v>
      </c>
      <c r="O329" s="92"/>
      <c r="P329" s="93" t="s">
        <v>822</v>
      </c>
      <c r="Q329" s="93"/>
      <c r="R329" s="100" t="s">
        <v>271</v>
      </c>
      <c r="S329" s="94" t="e">
        <f>#REF!&amp;" "&amp;#REF!</f>
        <v>#REF!</v>
      </c>
      <c r="T329" s="95" t="s">
        <v>66</v>
      </c>
      <c r="U329" s="87"/>
      <c r="V329" s="57">
        <f t="shared" si="133"/>
        <v>75000000</v>
      </c>
      <c r="W329" s="96" t="str">
        <f t="shared" si="129"/>
        <v>PL</v>
      </c>
      <c r="X329" s="108" t="s">
        <v>1966</v>
      </c>
      <c r="Y329" s="489" t="s">
        <v>2030</v>
      </c>
      <c r="Z329" s="489" t="s">
        <v>2003</v>
      </c>
      <c r="AA329" s="93"/>
      <c r="AB329" s="93"/>
      <c r="AC329" s="93"/>
      <c r="AD329" s="93"/>
      <c r="AE329" s="93"/>
      <c r="AF329" s="93"/>
      <c r="AG329" s="96"/>
      <c r="AH329" s="96"/>
      <c r="AI329" s="96"/>
      <c r="AJ329" s="313">
        <f t="shared" si="130"/>
        <v>0</v>
      </c>
      <c r="AK329" s="301">
        <v>0</v>
      </c>
      <c r="AL329" s="87">
        <v>75000000</v>
      </c>
      <c r="AM329" s="96" t="str">
        <f t="shared" si="131"/>
        <v>PL</v>
      </c>
      <c r="AN329" s="249" t="s">
        <v>139</v>
      </c>
      <c r="AO329" s="249">
        <v>1</v>
      </c>
      <c r="AP329" s="249" t="s">
        <v>163</v>
      </c>
      <c r="AQ329" s="253">
        <f t="shared" si="134"/>
        <v>350000</v>
      </c>
      <c r="AR329" s="254">
        <f>IF(AND(V329&gt;1,V329&lt;=200000000),'[26]Data Base PAKAI (INPUT)'!$E$24,IF(AND(V329&gt;200000000),'[26]Data Base PAKAI (INPUT)'!$M$24))</f>
        <v>4</v>
      </c>
      <c r="AS329" s="254">
        <f>IF(AND(V329&gt;1,V329&lt;=200000000),'[26]Data Base PAKAI (INPUT)'!$F$24,IF(AND(V329&gt;200000000,V329&lt;=1000000000),'[26]Data Base PAKAI (INPUT)'!$V$24,IF(AND(V329&gt;1000000000),'[26]Data Base PAKAI (INPUT)'!$Z$24)))</f>
        <v>1</v>
      </c>
      <c r="AT329" s="254">
        <f t="shared" si="135"/>
        <v>600000</v>
      </c>
      <c r="AU329" s="254">
        <f>IF(AND(V329&gt;1,V329&lt;=1000000000),'[26]Data Base PAKAI (INPUT)'!$E$25,IF(AND(V329&gt;1000000000,V329&lt;=5000000000),'[26]Data Base PAKAI (INPUT)'!$Y$25,IF(AND(V329&gt;5000000000,V329&lt;=10000000000),'[26]Data Base PAKAI (INPUT)'!$AG$25)))</f>
        <v>3</v>
      </c>
      <c r="AV329" s="254">
        <f>IF(AND(V329&gt;1,V329&lt;=100000000),'[26]Data Base PAKAI (INPUT)'!$F$25,IF(AND(V329&gt;100000000,V329&lt;=200000000),'[26]Data Base PAKAI (INPUT)'!$J$25,IF(AND(V329&gt;200000000,V329&lt;=250000000),'[26]Data Base PAKAI (INPUT)'!$N$25,IF(AND(V329&gt;250000000,V329&lt;=500000000),'[26]Data Base PAKAI (INPUT)'!$R$25,IF(AND(V329&gt;500000000,V329&lt;=1000000000),'[26]Data Base PAKAI (INPUT)'!$V$25,IF(AND(V329&gt;1000000000,V329&lt;=2500000000),'[26]Data Base PAKAI (INPUT)'!$Z$25,IF(AND(V329&gt;2500000000,V329&lt;=5000000000),'[26]Data Base PAKAI (INPUT)'!$AD$25,IF(AND(V329&gt;5000000000,V329&lt;=10000000000),'[26]Data Base PAKAI (INPUT)'!AH1278))))))))</f>
        <v>3</v>
      </c>
      <c r="AW329" s="254">
        <f t="shared" si="136"/>
        <v>1350000</v>
      </c>
      <c r="AX329" s="254">
        <f t="shared" si="137"/>
        <v>3000000</v>
      </c>
      <c r="AY329" s="103">
        <f t="shared" si="138"/>
        <v>3000000</v>
      </c>
      <c r="AZ329" s="254"/>
      <c r="BA329" s="253">
        <f t="shared" si="139"/>
        <v>66700000</v>
      </c>
      <c r="BB329" s="235"/>
      <c r="BC329" s="242"/>
      <c r="BD329" s="242"/>
      <c r="BE329" s="242"/>
      <c r="BG329" s="428">
        <f t="shared" si="132"/>
        <v>0</v>
      </c>
      <c r="BH329" s="424"/>
    </row>
    <row r="330" spans="1:60" ht="45.75" thickBot="1" x14ac:dyDescent="0.3">
      <c r="A330" s="90"/>
      <c r="B330" s="90"/>
      <c r="C330" s="90"/>
      <c r="D330" s="90"/>
      <c r="E330" s="90"/>
      <c r="F330" s="90"/>
      <c r="G330" s="90"/>
      <c r="H330" s="307"/>
      <c r="I330" s="91"/>
      <c r="J330" s="92"/>
      <c r="K330" s="92" t="s">
        <v>692</v>
      </c>
      <c r="L330" s="92" t="s">
        <v>823</v>
      </c>
      <c r="M330" s="92" t="e">
        <f>INDEX('[26]PENINGKATAN SALURAN DRAINASE'!$D$4:$D$90,MATCH('KEGIATAN DBMSDA 2022 (2)'!L330,'[26]PENINGKATAN SALURAN DRAINASE'!$D$4:$D$90,0))</f>
        <v>#N/A</v>
      </c>
      <c r="N330" s="92" t="s">
        <v>824</v>
      </c>
      <c r="O330" s="92"/>
      <c r="P330" s="93" t="s">
        <v>822</v>
      </c>
      <c r="Q330" s="93"/>
      <c r="R330" s="100" t="s">
        <v>825</v>
      </c>
      <c r="S330" s="94" t="e">
        <f>#REF!&amp;" "&amp;#REF!</f>
        <v>#REF!</v>
      </c>
      <c r="T330" s="95" t="s">
        <v>66</v>
      </c>
      <c r="U330" s="87"/>
      <c r="V330" s="57">
        <f t="shared" si="133"/>
        <v>75000000</v>
      </c>
      <c r="W330" s="96" t="str">
        <f t="shared" si="129"/>
        <v>PL</v>
      </c>
      <c r="X330" s="108" t="s">
        <v>1966</v>
      </c>
      <c r="Y330" s="489" t="s">
        <v>2030</v>
      </c>
      <c r="Z330" s="489" t="s">
        <v>2003</v>
      </c>
      <c r="AA330" s="93"/>
      <c r="AB330" s="93"/>
      <c r="AC330" s="93"/>
      <c r="AD330" s="93"/>
      <c r="AE330" s="93"/>
      <c r="AF330" s="93"/>
      <c r="AG330" s="96"/>
      <c r="AH330" s="96"/>
      <c r="AI330" s="96"/>
      <c r="AJ330" s="313">
        <f t="shared" si="130"/>
        <v>0</v>
      </c>
      <c r="AK330" s="301">
        <v>0</v>
      </c>
      <c r="AL330" s="87">
        <v>75000000</v>
      </c>
      <c r="AM330" s="96" t="str">
        <f t="shared" si="131"/>
        <v>PL</v>
      </c>
      <c r="AN330" s="249" t="s">
        <v>139</v>
      </c>
      <c r="AO330" s="249">
        <v>1</v>
      </c>
      <c r="AP330" s="249" t="s">
        <v>163</v>
      </c>
      <c r="AQ330" s="253">
        <f t="shared" si="134"/>
        <v>350000</v>
      </c>
      <c r="AR330" s="254">
        <f>IF(AND(V330&gt;1,V330&lt;=200000000),'[26]Data Base PAKAI (INPUT)'!$E$24,IF(AND(V330&gt;200000000),'[26]Data Base PAKAI (INPUT)'!$M$24))</f>
        <v>4</v>
      </c>
      <c r="AS330" s="254">
        <f>IF(AND(V330&gt;1,V330&lt;=200000000),'[26]Data Base PAKAI (INPUT)'!$F$24,IF(AND(V330&gt;200000000,V330&lt;=1000000000),'[26]Data Base PAKAI (INPUT)'!$V$24,IF(AND(V330&gt;1000000000),'[26]Data Base PAKAI (INPUT)'!$Z$24)))</f>
        <v>1</v>
      </c>
      <c r="AT330" s="254">
        <f t="shared" si="135"/>
        <v>600000</v>
      </c>
      <c r="AU330" s="254">
        <f>IF(AND(V330&gt;1,V330&lt;=1000000000),'[26]Data Base PAKAI (INPUT)'!$E$25,IF(AND(V330&gt;1000000000,V330&lt;=5000000000),'[26]Data Base PAKAI (INPUT)'!$Y$25,IF(AND(V330&gt;5000000000,V330&lt;=10000000000),'[26]Data Base PAKAI (INPUT)'!$AG$25)))</f>
        <v>3</v>
      </c>
      <c r="AV330" s="254">
        <f>IF(AND(V330&gt;1,V330&lt;=100000000),'[26]Data Base PAKAI (INPUT)'!$F$25,IF(AND(V330&gt;100000000,V330&lt;=200000000),'[26]Data Base PAKAI (INPUT)'!$J$25,IF(AND(V330&gt;200000000,V330&lt;=250000000),'[26]Data Base PAKAI (INPUT)'!$N$25,IF(AND(V330&gt;250000000,V330&lt;=500000000),'[26]Data Base PAKAI (INPUT)'!$R$25,IF(AND(V330&gt;500000000,V330&lt;=1000000000),'[26]Data Base PAKAI (INPUT)'!$V$25,IF(AND(V330&gt;1000000000,V330&lt;=2500000000),'[26]Data Base PAKAI (INPUT)'!$Z$25,IF(AND(V330&gt;2500000000,V330&lt;=5000000000),'[26]Data Base PAKAI (INPUT)'!$AD$25,IF(AND(V330&gt;5000000000,V330&lt;=10000000000),'[26]Data Base PAKAI (INPUT)'!AH1279))))))))</f>
        <v>3</v>
      </c>
      <c r="AW330" s="254">
        <f t="shared" si="136"/>
        <v>1350000</v>
      </c>
      <c r="AX330" s="254">
        <f t="shared" si="137"/>
        <v>3000000</v>
      </c>
      <c r="AY330" s="103">
        <f t="shared" si="138"/>
        <v>3000000</v>
      </c>
      <c r="AZ330" s="254"/>
      <c r="BA330" s="253">
        <f t="shared" si="139"/>
        <v>66700000</v>
      </c>
      <c r="BB330" s="235"/>
      <c r="BC330" s="242"/>
      <c r="BD330" s="242"/>
      <c r="BE330" s="242"/>
      <c r="BG330" s="428">
        <f t="shared" si="132"/>
        <v>0</v>
      </c>
      <c r="BH330" s="424"/>
    </row>
    <row r="331" spans="1:60" ht="45.75" thickBot="1" x14ac:dyDescent="0.3">
      <c r="A331" s="90"/>
      <c r="B331" s="90"/>
      <c r="C331" s="90"/>
      <c r="D331" s="90"/>
      <c r="E331" s="90"/>
      <c r="F331" s="90"/>
      <c r="G331" s="90"/>
      <c r="H331" s="307"/>
      <c r="I331" s="91"/>
      <c r="J331" s="92"/>
      <c r="K331" s="110" t="s">
        <v>692</v>
      </c>
      <c r="L331" s="92" t="s">
        <v>826</v>
      </c>
      <c r="M331" s="92" t="e">
        <f>INDEX('[26]PENINGKATAN SALURAN DRAINASE'!$D$4:$D$90,MATCH('KEGIATAN DBMSDA 2022 (2)'!L331,'[26]PENINGKATAN SALURAN DRAINASE'!$D$4:$D$90,0))</f>
        <v>#N/A</v>
      </c>
      <c r="N331" s="92" t="s">
        <v>827</v>
      </c>
      <c r="O331" s="92"/>
      <c r="P331" s="93" t="s">
        <v>822</v>
      </c>
      <c r="Q331" s="93"/>
      <c r="R331" s="100" t="s">
        <v>302</v>
      </c>
      <c r="S331" s="94" t="e">
        <f>#REF!&amp;" "&amp;#REF!</f>
        <v>#REF!</v>
      </c>
      <c r="T331" s="95" t="s">
        <v>66</v>
      </c>
      <c r="U331" s="87"/>
      <c r="V331" s="57">
        <f t="shared" si="133"/>
        <v>75000000</v>
      </c>
      <c r="W331" s="96" t="str">
        <f t="shared" si="129"/>
        <v>PL</v>
      </c>
      <c r="X331" s="108" t="s">
        <v>1966</v>
      </c>
      <c r="Y331" s="489" t="s">
        <v>2030</v>
      </c>
      <c r="Z331" s="489" t="s">
        <v>2003</v>
      </c>
      <c r="AA331" s="93"/>
      <c r="AB331" s="93"/>
      <c r="AC331" s="93"/>
      <c r="AD331" s="93"/>
      <c r="AE331" s="93"/>
      <c r="AF331" s="93"/>
      <c r="AG331" s="96"/>
      <c r="AH331" s="96"/>
      <c r="AI331" s="96"/>
      <c r="AJ331" s="313">
        <f t="shared" si="130"/>
        <v>0</v>
      </c>
      <c r="AK331" s="301">
        <v>0</v>
      </c>
      <c r="AL331" s="87">
        <v>75000000</v>
      </c>
      <c r="AM331" s="96" t="str">
        <f t="shared" si="131"/>
        <v>PL</v>
      </c>
      <c r="AN331" s="249" t="s">
        <v>139</v>
      </c>
      <c r="AO331" s="249">
        <v>1</v>
      </c>
      <c r="AP331" s="249" t="s">
        <v>163</v>
      </c>
      <c r="AQ331" s="253">
        <f t="shared" si="134"/>
        <v>350000</v>
      </c>
      <c r="AR331" s="254">
        <f>IF(AND(V331&gt;1,V331&lt;=200000000),'[26]Data Base PAKAI (INPUT)'!$E$24,IF(AND(V331&gt;200000000),'[26]Data Base PAKAI (INPUT)'!$M$24))</f>
        <v>4</v>
      </c>
      <c r="AS331" s="254">
        <f>IF(AND(V331&gt;1,V331&lt;=200000000),'[26]Data Base PAKAI (INPUT)'!$F$24,IF(AND(V331&gt;200000000,V331&lt;=1000000000),'[26]Data Base PAKAI (INPUT)'!$V$24,IF(AND(V331&gt;1000000000),'[26]Data Base PAKAI (INPUT)'!$Z$24)))</f>
        <v>1</v>
      </c>
      <c r="AT331" s="254">
        <f t="shared" si="135"/>
        <v>600000</v>
      </c>
      <c r="AU331" s="254">
        <f>IF(AND(V331&gt;1,V331&lt;=1000000000),'[26]Data Base PAKAI (INPUT)'!$E$25,IF(AND(V331&gt;1000000000,V331&lt;=5000000000),'[26]Data Base PAKAI (INPUT)'!$Y$25,IF(AND(V331&gt;5000000000,V331&lt;=10000000000),'[26]Data Base PAKAI (INPUT)'!$AG$25)))</f>
        <v>3</v>
      </c>
      <c r="AV331" s="254">
        <f>IF(AND(V331&gt;1,V331&lt;=100000000),'[26]Data Base PAKAI (INPUT)'!$F$25,IF(AND(V331&gt;100000000,V331&lt;=200000000),'[26]Data Base PAKAI (INPUT)'!$J$25,IF(AND(V331&gt;200000000,V331&lt;=250000000),'[26]Data Base PAKAI (INPUT)'!$N$25,IF(AND(V331&gt;250000000,V331&lt;=500000000),'[26]Data Base PAKAI (INPUT)'!$R$25,IF(AND(V331&gt;500000000,V331&lt;=1000000000),'[26]Data Base PAKAI (INPUT)'!$V$25,IF(AND(V331&gt;1000000000,V331&lt;=2500000000),'[26]Data Base PAKAI (INPUT)'!$Z$25,IF(AND(V331&gt;2500000000,V331&lt;=5000000000),'[26]Data Base PAKAI (INPUT)'!$AD$25,IF(AND(V331&gt;5000000000,V331&lt;=10000000000),'[26]Data Base PAKAI (INPUT)'!AH1280))))))))</f>
        <v>3</v>
      </c>
      <c r="AW331" s="254">
        <f t="shared" si="136"/>
        <v>1350000</v>
      </c>
      <c r="AX331" s="254">
        <f t="shared" si="137"/>
        <v>3000000</v>
      </c>
      <c r="AY331" s="103">
        <f t="shared" si="138"/>
        <v>3000000</v>
      </c>
      <c r="AZ331" s="254"/>
      <c r="BA331" s="253">
        <f t="shared" si="139"/>
        <v>66700000</v>
      </c>
      <c r="BB331" s="235"/>
      <c r="BC331" s="242"/>
      <c r="BD331" s="242"/>
      <c r="BE331" s="242"/>
      <c r="BG331" s="428">
        <f t="shared" si="132"/>
        <v>0</v>
      </c>
      <c r="BH331" s="424"/>
    </row>
    <row r="332" spans="1:60" ht="45.75" thickBot="1" x14ac:dyDescent="0.3">
      <c r="A332" s="90"/>
      <c r="B332" s="90"/>
      <c r="C332" s="90"/>
      <c r="D332" s="90"/>
      <c r="E332" s="90"/>
      <c r="F332" s="90"/>
      <c r="G332" s="90"/>
      <c r="H332" s="307"/>
      <c r="I332" s="91"/>
      <c r="J332" s="92"/>
      <c r="K332" s="92" t="s">
        <v>692</v>
      </c>
      <c r="L332" s="92" t="s">
        <v>828</v>
      </c>
      <c r="M332" s="92" t="e">
        <f>INDEX('[26]PENINGKATAN SALURAN DRAINASE'!$D$4:$D$90,MATCH('KEGIATAN DBMSDA 2022 (2)'!L332,'[26]PENINGKATAN SALURAN DRAINASE'!$D$4:$D$90,0))</f>
        <v>#N/A</v>
      </c>
      <c r="N332" s="92" t="s">
        <v>829</v>
      </c>
      <c r="O332" s="92"/>
      <c r="P332" s="93" t="s">
        <v>171</v>
      </c>
      <c r="Q332" s="93"/>
      <c r="R332" s="100" t="s">
        <v>239</v>
      </c>
      <c r="S332" s="94" t="e">
        <f>#REF!&amp;" "&amp;#REF!</f>
        <v>#REF!</v>
      </c>
      <c r="T332" s="95" t="s">
        <v>66</v>
      </c>
      <c r="U332" s="87"/>
      <c r="V332" s="57">
        <f t="shared" si="133"/>
        <v>75000000</v>
      </c>
      <c r="W332" s="96" t="str">
        <f t="shared" si="129"/>
        <v>PL</v>
      </c>
      <c r="X332" s="108" t="s">
        <v>1966</v>
      </c>
      <c r="Y332" s="489" t="s">
        <v>2030</v>
      </c>
      <c r="Z332" s="489" t="s">
        <v>2004</v>
      </c>
      <c r="AA332" s="93"/>
      <c r="AB332" s="93"/>
      <c r="AC332" s="93"/>
      <c r="AD332" s="93"/>
      <c r="AE332" s="93"/>
      <c r="AF332" s="93"/>
      <c r="AG332" s="96"/>
      <c r="AH332" s="96"/>
      <c r="AI332" s="96"/>
      <c r="AJ332" s="313">
        <f t="shared" si="130"/>
        <v>0</v>
      </c>
      <c r="AK332" s="301">
        <v>0</v>
      </c>
      <c r="AL332" s="87">
        <v>75000000</v>
      </c>
      <c r="AM332" s="96" t="str">
        <f t="shared" si="131"/>
        <v>PL</v>
      </c>
      <c r="AN332" s="249" t="s">
        <v>139</v>
      </c>
      <c r="AO332" s="249">
        <v>1</v>
      </c>
      <c r="AP332" s="249"/>
      <c r="AQ332" s="245">
        <f t="shared" si="134"/>
        <v>350000</v>
      </c>
      <c r="AR332" s="250">
        <f>IF(AND(V332&gt;1,V332&lt;=200000000),'[26]Data Base PAKAI (INPUT)'!$E$24,IF(AND(V332&gt;200000000),'[26]Data Base PAKAI (INPUT)'!$M$24))</f>
        <v>4</v>
      </c>
      <c r="AS332" s="250">
        <f>IF(AND(V332&gt;1,V332&lt;=200000000),'[26]Data Base PAKAI (INPUT)'!$F$24,IF(AND(V332&gt;200000000,V332&lt;=1000000000),'[26]Data Base PAKAI (INPUT)'!$V$24,IF(AND(V332&gt;1000000000),'[26]Data Base PAKAI (INPUT)'!$Z$24)))</f>
        <v>1</v>
      </c>
      <c r="AT332" s="250">
        <f t="shared" si="135"/>
        <v>600000</v>
      </c>
      <c r="AU332" s="250">
        <f>IF(AND(V332&gt;1,V332&lt;=1000000000),'[26]Data Base PAKAI (INPUT)'!$E$25,IF(AND(V332&gt;1000000000,V332&lt;=5000000000),'[26]Data Base PAKAI (INPUT)'!$Y$25,IF(AND(V332&gt;5000000000,V332&lt;=10000000000),'[26]Data Base PAKAI (INPUT)'!$AG$25)))</f>
        <v>3</v>
      </c>
      <c r="AV332" s="250">
        <f>IF(AND(V332&gt;1,V332&lt;=100000000),'[26]Data Base PAKAI (INPUT)'!$F$25,IF(AND(V332&gt;100000000,V332&lt;=200000000),'[26]Data Base PAKAI (INPUT)'!$J$25,IF(AND(V332&gt;200000000,V332&lt;=250000000),'[26]Data Base PAKAI (INPUT)'!$N$25,IF(AND(V332&gt;250000000,V332&lt;=500000000),'[26]Data Base PAKAI (INPUT)'!$R$25,IF(AND(V332&gt;500000000,V332&lt;=1000000000),'[26]Data Base PAKAI (INPUT)'!$V$25,IF(AND(V332&gt;1000000000,V332&lt;=2500000000),'[26]Data Base PAKAI (INPUT)'!$Z$25,IF(AND(V332&gt;2500000000,V332&lt;=5000000000),'[26]Data Base PAKAI (INPUT)'!$AD$25,IF(AND(V332&gt;5000000000,V332&lt;=10000000000),'[26]Data Base PAKAI (INPUT)'!AH1281))))))))</f>
        <v>3</v>
      </c>
      <c r="AW332" s="250">
        <f t="shared" si="136"/>
        <v>1350000</v>
      </c>
      <c r="AX332" s="250">
        <f t="shared" si="137"/>
        <v>3000000</v>
      </c>
      <c r="AY332" s="99">
        <f t="shared" si="138"/>
        <v>3000000</v>
      </c>
      <c r="AZ332" s="250"/>
      <c r="BA332" s="245">
        <f t="shared" si="139"/>
        <v>66700000</v>
      </c>
      <c r="BB332" s="235"/>
      <c r="BC332" s="242"/>
      <c r="BD332" s="242"/>
      <c r="BE332" s="242"/>
      <c r="BG332" s="428">
        <f t="shared" si="132"/>
        <v>0</v>
      </c>
      <c r="BH332" s="424"/>
    </row>
    <row r="333" spans="1:60" ht="45.75" thickBot="1" x14ac:dyDescent="0.3">
      <c r="A333" s="90"/>
      <c r="B333" s="90"/>
      <c r="C333" s="90"/>
      <c r="D333" s="90"/>
      <c r="E333" s="90"/>
      <c r="F333" s="90"/>
      <c r="G333" s="90"/>
      <c r="H333" s="307"/>
      <c r="I333" s="91"/>
      <c r="J333" s="92"/>
      <c r="K333" s="110" t="s">
        <v>692</v>
      </c>
      <c r="L333" s="92" t="s">
        <v>830</v>
      </c>
      <c r="M333" s="92" t="e">
        <f>INDEX('[26]PENINGKATAN SALURAN DRAINASE'!$D$4:$D$90,MATCH('KEGIATAN DBMSDA 2022 (2)'!L333,'[26]PENINGKATAN SALURAN DRAINASE'!$D$4:$D$90,0))</f>
        <v>#N/A</v>
      </c>
      <c r="N333" s="92" t="s">
        <v>831</v>
      </c>
      <c r="O333" s="92"/>
      <c r="P333" s="93" t="s">
        <v>822</v>
      </c>
      <c r="Q333" s="93"/>
      <c r="R333" s="100" t="s">
        <v>239</v>
      </c>
      <c r="S333" s="94" t="e">
        <f>#REF!&amp;" "&amp;#REF!</f>
        <v>#REF!</v>
      </c>
      <c r="T333" s="95" t="s">
        <v>66</v>
      </c>
      <c r="U333" s="87"/>
      <c r="V333" s="57">
        <f t="shared" si="133"/>
        <v>75000000</v>
      </c>
      <c r="W333" s="96" t="str">
        <f t="shared" si="129"/>
        <v>PL</v>
      </c>
      <c r="X333" s="108" t="s">
        <v>1966</v>
      </c>
      <c r="Y333" s="489" t="s">
        <v>2030</v>
      </c>
      <c r="Z333" s="489" t="s">
        <v>2003</v>
      </c>
      <c r="AA333" s="93"/>
      <c r="AB333" s="93"/>
      <c r="AC333" s="93"/>
      <c r="AD333" s="93"/>
      <c r="AE333" s="93"/>
      <c r="AF333" s="93"/>
      <c r="AG333" s="96"/>
      <c r="AH333" s="96"/>
      <c r="AI333" s="96"/>
      <c r="AJ333" s="313">
        <f t="shared" si="130"/>
        <v>0</v>
      </c>
      <c r="AK333" s="301">
        <v>0</v>
      </c>
      <c r="AL333" s="87">
        <v>75000000</v>
      </c>
      <c r="AM333" s="96" t="str">
        <f t="shared" si="131"/>
        <v>PL</v>
      </c>
      <c r="AN333" s="249" t="s">
        <v>139</v>
      </c>
      <c r="AO333" s="249">
        <v>1</v>
      </c>
      <c r="AP333" s="249" t="s">
        <v>163</v>
      </c>
      <c r="AQ333" s="253">
        <f t="shared" si="134"/>
        <v>350000</v>
      </c>
      <c r="AR333" s="254">
        <f>IF(AND(V333&gt;1,V333&lt;=200000000),'[26]Data Base PAKAI (INPUT)'!$E$24,IF(AND(V333&gt;200000000),'[26]Data Base PAKAI (INPUT)'!$M$24))</f>
        <v>4</v>
      </c>
      <c r="AS333" s="254">
        <f>IF(AND(V333&gt;1,V333&lt;=200000000),'[26]Data Base PAKAI (INPUT)'!$F$24,IF(AND(V333&gt;200000000,V333&lt;=1000000000),'[26]Data Base PAKAI (INPUT)'!$V$24,IF(AND(V333&gt;1000000000),'[26]Data Base PAKAI (INPUT)'!$Z$24)))</f>
        <v>1</v>
      </c>
      <c r="AT333" s="254">
        <f t="shared" si="135"/>
        <v>600000</v>
      </c>
      <c r="AU333" s="254">
        <f>IF(AND(V333&gt;1,V333&lt;=1000000000),'[26]Data Base PAKAI (INPUT)'!$E$25,IF(AND(V333&gt;1000000000,V333&lt;=5000000000),'[26]Data Base PAKAI (INPUT)'!$Y$25,IF(AND(V333&gt;5000000000,V333&lt;=10000000000),'[26]Data Base PAKAI (INPUT)'!$AG$25)))</f>
        <v>3</v>
      </c>
      <c r="AV333" s="254">
        <f>IF(AND(V333&gt;1,V333&lt;=100000000),'[26]Data Base PAKAI (INPUT)'!$F$25,IF(AND(V333&gt;100000000,V333&lt;=200000000),'[26]Data Base PAKAI (INPUT)'!$J$25,IF(AND(V333&gt;200000000,V333&lt;=250000000),'[26]Data Base PAKAI (INPUT)'!$N$25,IF(AND(V333&gt;250000000,V333&lt;=500000000),'[26]Data Base PAKAI (INPUT)'!$R$25,IF(AND(V333&gt;500000000,V333&lt;=1000000000),'[26]Data Base PAKAI (INPUT)'!$V$25,IF(AND(V333&gt;1000000000,V333&lt;=2500000000),'[26]Data Base PAKAI (INPUT)'!$Z$25,IF(AND(V333&gt;2500000000,V333&lt;=5000000000),'[26]Data Base PAKAI (INPUT)'!$AD$25,IF(AND(V333&gt;5000000000,V333&lt;=10000000000),'[26]Data Base PAKAI (INPUT)'!AH1282))))))))</f>
        <v>3</v>
      </c>
      <c r="AW333" s="254">
        <f t="shared" si="136"/>
        <v>1350000</v>
      </c>
      <c r="AX333" s="254">
        <f t="shared" si="137"/>
        <v>3000000</v>
      </c>
      <c r="AY333" s="103">
        <f t="shared" si="138"/>
        <v>3000000</v>
      </c>
      <c r="AZ333" s="254"/>
      <c r="BA333" s="253">
        <f t="shared" si="139"/>
        <v>66700000</v>
      </c>
      <c r="BB333" s="235"/>
      <c r="BC333" s="242"/>
      <c r="BD333" s="242"/>
      <c r="BE333" s="242"/>
      <c r="BG333" s="428">
        <f t="shared" si="132"/>
        <v>0</v>
      </c>
      <c r="BH333" s="424"/>
    </row>
    <row r="334" spans="1:60" ht="45.75" thickBot="1" x14ac:dyDescent="0.3">
      <c r="A334" s="90"/>
      <c r="B334" s="90"/>
      <c r="C334" s="90"/>
      <c r="D334" s="90"/>
      <c r="E334" s="90"/>
      <c r="F334" s="90"/>
      <c r="G334" s="90"/>
      <c r="H334" s="307"/>
      <c r="I334" s="91"/>
      <c r="J334" s="92"/>
      <c r="K334" s="92" t="s">
        <v>692</v>
      </c>
      <c r="L334" s="92" t="s">
        <v>833</v>
      </c>
      <c r="M334" s="92" t="e">
        <f>INDEX('[26]PENINGKATAN SALURAN DRAINASE'!$D$4:$D$90,MATCH('KEGIATAN DBMSDA 2022 (2)'!L334,'[26]PENINGKATAN SALURAN DRAINASE'!$D$4:$D$90,0))</f>
        <v>#N/A</v>
      </c>
      <c r="N334" s="92" t="s">
        <v>834</v>
      </c>
      <c r="O334" s="92"/>
      <c r="P334" s="93" t="s">
        <v>822</v>
      </c>
      <c r="Q334" s="93"/>
      <c r="R334" s="100" t="s">
        <v>302</v>
      </c>
      <c r="S334" s="94" t="e">
        <f>#REF!&amp;" "&amp;#REF!</f>
        <v>#REF!</v>
      </c>
      <c r="T334" s="95" t="s">
        <v>66</v>
      </c>
      <c r="U334" s="87"/>
      <c r="V334" s="57">
        <f t="shared" si="133"/>
        <v>75000000</v>
      </c>
      <c r="W334" s="96" t="str">
        <f t="shared" si="129"/>
        <v>PL</v>
      </c>
      <c r="X334" s="108" t="s">
        <v>1966</v>
      </c>
      <c r="Y334" s="489" t="s">
        <v>2030</v>
      </c>
      <c r="Z334" s="489" t="s">
        <v>2003</v>
      </c>
      <c r="AA334" s="93"/>
      <c r="AB334" s="93"/>
      <c r="AC334" s="93"/>
      <c r="AD334" s="93"/>
      <c r="AE334" s="93"/>
      <c r="AF334" s="93"/>
      <c r="AG334" s="96"/>
      <c r="AH334" s="96"/>
      <c r="AI334" s="96"/>
      <c r="AJ334" s="313">
        <f t="shared" si="130"/>
        <v>0</v>
      </c>
      <c r="AK334" s="301">
        <v>0</v>
      </c>
      <c r="AL334" s="87">
        <v>75000000</v>
      </c>
      <c r="AM334" s="96" t="str">
        <f t="shared" si="131"/>
        <v>PL</v>
      </c>
      <c r="AN334" s="249" t="s">
        <v>139</v>
      </c>
      <c r="AO334" s="249">
        <v>1</v>
      </c>
      <c r="AP334" s="249" t="s">
        <v>163</v>
      </c>
      <c r="AQ334" s="253">
        <f t="shared" si="134"/>
        <v>350000</v>
      </c>
      <c r="AR334" s="254">
        <f>IF(AND(V334&gt;1,V334&lt;=200000000),'[26]Data Base PAKAI (INPUT)'!$E$24,IF(AND(V334&gt;200000000),'[26]Data Base PAKAI (INPUT)'!$M$24))</f>
        <v>4</v>
      </c>
      <c r="AS334" s="254">
        <f>IF(AND(V334&gt;1,V334&lt;=200000000),'[26]Data Base PAKAI (INPUT)'!$F$24,IF(AND(V334&gt;200000000,V334&lt;=1000000000),'[26]Data Base PAKAI (INPUT)'!$V$24,IF(AND(V334&gt;1000000000),'[26]Data Base PAKAI (INPUT)'!$Z$24)))</f>
        <v>1</v>
      </c>
      <c r="AT334" s="254">
        <f t="shared" si="135"/>
        <v>600000</v>
      </c>
      <c r="AU334" s="254">
        <f>IF(AND(V334&gt;1,V334&lt;=1000000000),'[26]Data Base PAKAI (INPUT)'!$E$25,IF(AND(V334&gt;1000000000,V334&lt;=5000000000),'[26]Data Base PAKAI (INPUT)'!$Y$25,IF(AND(V334&gt;5000000000,V334&lt;=10000000000),'[26]Data Base PAKAI (INPUT)'!$AG$25)))</f>
        <v>3</v>
      </c>
      <c r="AV334" s="254">
        <f>IF(AND(V334&gt;1,V334&lt;=100000000),'[26]Data Base PAKAI (INPUT)'!$F$25,IF(AND(V334&gt;100000000,V334&lt;=200000000),'[26]Data Base PAKAI (INPUT)'!$J$25,IF(AND(V334&gt;200000000,V334&lt;=250000000),'[26]Data Base PAKAI (INPUT)'!$N$25,IF(AND(V334&gt;250000000,V334&lt;=500000000),'[26]Data Base PAKAI (INPUT)'!$R$25,IF(AND(V334&gt;500000000,V334&lt;=1000000000),'[26]Data Base PAKAI (INPUT)'!$V$25,IF(AND(V334&gt;1000000000,V334&lt;=2500000000),'[26]Data Base PAKAI (INPUT)'!$Z$25,IF(AND(V334&gt;2500000000,V334&lt;=5000000000),'[26]Data Base PAKAI (INPUT)'!$AD$25,IF(AND(V334&gt;5000000000,V334&lt;=10000000000),'[26]Data Base PAKAI (INPUT)'!AH1283))))))))</f>
        <v>3</v>
      </c>
      <c r="AW334" s="254">
        <f t="shared" si="136"/>
        <v>1350000</v>
      </c>
      <c r="AX334" s="254">
        <f t="shared" si="137"/>
        <v>3000000</v>
      </c>
      <c r="AY334" s="103">
        <f t="shared" si="138"/>
        <v>3000000</v>
      </c>
      <c r="AZ334" s="254"/>
      <c r="BA334" s="253">
        <f t="shared" si="139"/>
        <v>66700000</v>
      </c>
      <c r="BB334" s="235"/>
      <c r="BC334" s="242"/>
      <c r="BD334" s="242"/>
      <c r="BE334" s="242"/>
      <c r="BG334" s="428">
        <f t="shared" si="132"/>
        <v>0</v>
      </c>
      <c r="BH334" s="424"/>
    </row>
    <row r="335" spans="1:60" ht="45.75" thickBot="1" x14ac:dyDescent="0.3">
      <c r="A335" s="90"/>
      <c r="B335" s="90"/>
      <c r="C335" s="90"/>
      <c r="D335" s="90"/>
      <c r="E335" s="90"/>
      <c r="F335" s="90"/>
      <c r="G335" s="90"/>
      <c r="H335" s="307"/>
      <c r="I335" s="91"/>
      <c r="J335" s="92"/>
      <c r="K335" s="110" t="s">
        <v>692</v>
      </c>
      <c r="L335" s="92" t="s">
        <v>835</v>
      </c>
      <c r="M335" s="92" t="e">
        <f>INDEX('[26]PENINGKATAN SALURAN DRAINASE'!$D$4:$D$90,MATCH('KEGIATAN DBMSDA 2022 (2)'!L335,'[26]PENINGKATAN SALURAN DRAINASE'!$D$4:$D$90,0))</f>
        <v>#N/A</v>
      </c>
      <c r="N335" s="92" t="s">
        <v>836</v>
      </c>
      <c r="O335" s="92"/>
      <c r="P335" s="93" t="s">
        <v>822</v>
      </c>
      <c r="Q335" s="93"/>
      <c r="R335" s="100" t="s">
        <v>302</v>
      </c>
      <c r="S335" s="94" t="e">
        <f>#REF!&amp;" "&amp;#REF!</f>
        <v>#REF!</v>
      </c>
      <c r="T335" s="95" t="s">
        <v>66</v>
      </c>
      <c r="U335" s="87"/>
      <c r="V335" s="57">
        <f t="shared" si="133"/>
        <v>75000000</v>
      </c>
      <c r="W335" s="96" t="str">
        <f t="shared" si="129"/>
        <v>PL</v>
      </c>
      <c r="X335" s="108" t="s">
        <v>1966</v>
      </c>
      <c r="Y335" s="489" t="s">
        <v>2030</v>
      </c>
      <c r="Z335" s="489" t="s">
        <v>2003</v>
      </c>
      <c r="AA335" s="93"/>
      <c r="AB335" s="93"/>
      <c r="AC335" s="93"/>
      <c r="AD335" s="93"/>
      <c r="AE335" s="93"/>
      <c r="AF335" s="93"/>
      <c r="AG335" s="96"/>
      <c r="AH335" s="96"/>
      <c r="AI335" s="96"/>
      <c r="AJ335" s="313">
        <f t="shared" si="130"/>
        <v>0</v>
      </c>
      <c r="AK335" s="301">
        <v>0</v>
      </c>
      <c r="AL335" s="87">
        <v>75000000</v>
      </c>
      <c r="AM335" s="96" t="str">
        <f t="shared" si="131"/>
        <v>PL</v>
      </c>
      <c r="AN335" s="249" t="s">
        <v>139</v>
      </c>
      <c r="AO335" s="249">
        <v>1</v>
      </c>
      <c r="AP335" s="249"/>
      <c r="AQ335" s="245">
        <f t="shared" si="134"/>
        <v>350000</v>
      </c>
      <c r="AR335" s="250">
        <f>IF(AND(V335&gt;1,V335&lt;=200000000),'[26]Data Base PAKAI (INPUT)'!$E$24,IF(AND(V335&gt;200000000),'[26]Data Base PAKAI (INPUT)'!$M$24))</f>
        <v>4</v>
      </c>
      <c r="AS335" s="250">
        <f>IF(AND(V335&gt;1,V335&lt;=200000000),'[26]Data Base PAKAI (INPUT)'!$F$24,IF(AND(V335&gt;200000000,V335&lt;=1000000000),'[26]Data Base PAKAI (INPUT)'!$V$24,IF(AND(V335&gt;1000000000),'[26]Data Base PAKAI (INPUT)'!$Z$24)))</f>
        <v>1</v>
      </c>
      <c r="AT335" s="250">
        <f t="shared" si="135"/>
        <v>600000</v>
      </c>
      <c r="AU335" s="250">
        <f>IF(AND(V335&gt;1,V335&lt;=1000000000),'[26]Data Base PAKAI (INPUT)'!$E$25,IF(AND(V335&gt;1000000000,V335&lt;=5000000000),'[26]Data Base PAKAI (INPUT)'!$Y$25,IF(AND(V335&gt;5000000000,V335&lt;=10000000000),'[26]Data Base PAKAI (INPUT)'!$AG$25)))</f>
        <v>3</v>
      </c>
      <c r="AV335" s="250">
        <f>IF(AND(V335&gt;1,V335&lt;=100000000),'[26]Data Base PAKAI (INPUT)'!$F$25,IF(AND(V335&gt;100000000,V335&lt;=200000000),'[26]Data Base PAKAI (INPUT)'!$J$25,IF(AND(V335&gt;200000000,V335&lt;=250000000),'[26]Data Base PAKAI (INPUT)'!$N$25,IF(AND(V335&gt;250000000,V335&lt;=500000000),'[26]Data Base PAKAI (INPUT)'!$R$25,IF(AND(V335&gt;500000000,V335&lt;=1000000000),'[26]Data Base PAKAI (INPUT)'!$V$25,IF(AND(V335&gt;1000000000,V335&lt;=2500000000),'[26]Data Base PAKAI (INPUT)'!$Z$25,IF(AND(V335&gt;2500000000,V335&lt;=5000000000),'[26]Data Base PAKAI (INPUT)'!$AD$25,IF(AND(V335&gt;5000000000,V335&lt;=10000000000),'[26]Data Base PAKAI (INPUT)'!AH1284))))))))</f>
        <v>3</v>
      </c>
      <c r="AW335" s="250">
        <f t="shared" si="136"/>
        <v>1350000</v>
      </c>
      <c r="AX335" s="250">
        <f t="shared" si="137"/>
        <v>3000000</v>
      </c>
      <c r="AY335" s="99">
        <f t="shared" si="138"/>
        <v>3000000</v>
      </c>
      <c r="AZ335" s="250"/>
      <c r="BA335" s="245">
        <f t="shared" si="139"/>
        <v>66700000</v>
      </c>
      <c r="BB335" s="235"/>
      <c r="BC335" s="242"/>
      <c r="BD335" s="242"/>
      <c r="BE335" s="242"/>
      <c r="BG335" s="428">
        <f t="shared" si="132"/>
        <v>0</v>
      </c>
      <c r="BH335" s="424"/>
    </row>
    <row r="336" spans="1:60" ht="45.75" thickBot="1" x14ac:dyDescent="0.3">
      <c r="A336" s="90"/>
      <c r="B336" s="90"/>
      <c r="C336" s="90"/>
      <c r="D336" s="90"/>
      <c r="E336" s="90"/>
      <c r="F336" s="90"/>
      <c r="G336" s="90"/>
      <c r="H336" s="307"/>
      <c r="I336" s="91"/>
      <c r="J336" s="92"/>
      <c r="K336" s="110" t="s">
        <v>692</v>
      </c>
      <c r="L336" s="92" t="s">
        <v>837</v>
      </c>
      <c r="M336" s="92" t="e">
        <f>INDEX('[26]PENINGKATAN SALURAN DRAINASE'!$D$4:$D$90,MATCH('KEGIATAN DBMSDA 2022 (2)'!L336,'[26]PENINGKATAN SALURAN DRAINASE'!$D$4:$D$90,0))</f>
        <v>#N/A</v>
      </c>
      <c r="N336" s="92" t="s">
        <v>838</v>
      </c>
      <c r="O336" s="92"/>
      <c r="P336" s="93" t="s">
        <v>248</v>
      </c>
      <c r="Q336" s="93"/>
      <c r="R336" s="100" t="s">
        <v>726</v>
      </c>
      <c r="S336" s="94" t="e">
        <f>#REF!&amp;" "&amp;#REF!</f>
        <v>#REF!</v>
      </c>
      <c r="T336" s="95" t="s">
        <v>66</v>
      </c>
      <c r="U336" s="87"/>
      <c r="V336" s="57">
        <f t="shared" si="133"/>
        <v>75000000</v>
      </c>
      <c r="W336" s="96" t="str">
        <f t="shared" si="129"/>
        <v>PL</v>
      </c>
      <c r="X336" s="108" t="s">
        <v>1966</v>
      </c>
      <c r="Y336" s="489" t="s">
        <v>2030</v>
      </c>
      <c r="Z336" s="489" t="s">
        <v>2005</v>
      </c>
      <c r="AA336" s="93"/>
      <c r="AB336" s="93"/>
      <c r="AC336" s="93"/>
      <c r="AD336" s="93"/>
      <c r="AE336" s="93"/>
      <c r="AF336" s="93"/>
      <c r="AG336" s="96"/>
      <c r="AH336" s="96"/>
      <c r="AI336" s="96"/>
      <c r="AJ336" s="313">
        <f t="shared" si="130"/>
        <v>0</v>
      </c>
      <c r="AK336" s="301">
        <v>0</v>
      </c>
      <c r="AL336" s="87">
        <v>75000000</v>
      </c>
      <c r="AM336" s="96" t="str">
        <f t="shared" si="131"/>
        <v>PL</v>
      </c>
      <c r="AN336" s="249" t="s">
        <v>139</v>
      </c>
      <c r="AO336" s="249">
        <v>1</v>
      </c>
      <c r="AP336" s="249" t="s">
        <v>163</v>
      </c>
      <c r="AQ336" s="253">
        <f t="shared" si="134"/>
        <v>350000</v>
      </c>
      <c r="AR336" s="254">
        <f>IF(AND(V336&gt;1,V336&lt;=200000000),'[26]Data Base PAKAI (INPUT)'!$E$24,IF(AND(V336&gt;200000000),'[26]Data Base PAKAI (INPUT)'!$M$24))</f>
        <v>4</v>
      </c>
      <c r="AS336" s="254">
        <f>IF(AND(V336&gt;1,V336&lt;=200000000),'[26]Data Base PAKAI (INPUT)'!$F$24,IF(AND(V336&gt;200000000,V336&lt;=1000000000),'[26]Data Base PAKAI (INPUT)'!$V$24,IF(AND(V336&gt;1000000000),'[26]Data Base PAKAI (INPUT)'!$Z$24)))</f>
        <v>1</v>
      </c>
      <c r="AT336" s="254">
        <f t="shared" si="135"/>
        <v>600000</v>
      </c>
      <c r="AU336" s="254">
        <f>IF(AND(V336&gt;1,V336&lt;=1000000000),'[26]Data Base PAKAI (INPUT)'!$E$25,IF(AND(V336&gt;1000000000,V336&lt;=5000000000),'[26]Data Base PAKAI (INPUT)'!$Y$25,IF(AND(V336&gt;5000000000,V336&lt;=10000000000),'[26]Data Base PAKAI (INPUT)'!$AG$25)))</f>
        <v>3</v>
      </c>
      <c r="AV336" s="254">
        <f>IF(AND(V336&gt;1,V336&lt;=100000000),'[26]Data Base PAKAI (INPUT)'!$F$25,IF(AND(V336&gt;100000000,V336&lt;=200000000),'[26]Data Base PAKAI (INPUT)'!$J$25,IF(AND(V336&gt;200000000,V336&lt;=250000000),'[26]Data Base PAKAI (INPUT)'!$N$25,IF(AND(V336&gt;250000000,V336&lt;=500000000),'[26]Data Base PAKAI (INPUT)'!$R$25,IF(AND(V336&gt;500000000,V336&lt;=1000000000),'[26]Data Base PAKAI (INPUT)'!$V$25,IF(AND(V336&gt;1000000000,V336&lt;=2500000000),'[26]Data Base PAKAI (INPUT)'!$Z$25,IF(AND(V336&gt;2500000000,V336&lt;=5000000000),'[26]Data Base PAKAI (INPUT)'!$AD$25,IF(AND(V336&gt;5000000000,V336&lt;=10000000000),'[26]Data Base PAKAI (INPUT)'!AH1285))))))))</f>
        <v>3</v>
      </c>
      <c r="AW336" s="254">
        <f t="shared" si="136"/>
        <v>1350000</v>
      </c>
      <c r="AX336" s="254">
        <f t="shared" si="137"/>
        <v>3000000</v>
      </c>
      <c r="AY336" s="103">
        <f t="shared" si="138"/>
        <v>3000000</v>
      </c>
      <c r="AZ336" s="254"/>
      <c r="BA336" s="253">
        <f t="shared" si="139"/>
        <v>66700000</v>
      </c>
      <c r="BB336" s="235"/>
      <c r="BC336" s="242"/>
      <c r="BD336" s="242"/>
      <c r="BE336" s="242"/>
      <c r="BG336" s="428">
        <f t="shared" si="132"/>
        <v>0</v>
      </c>
      <c r="BH336" s="424"/>
    </row>
    <row r="337" spans="1:60" ht="45.75" thickBot="1" x14ac:dyDescent="0.3">
      <c r="A337" s="90"/>
      <c r="B337" s="90"/>
      <c r="C337" s="90"/>
      <c r="D337" s="90"/>
      <c r="E337" s="90"/>
      <c r="F337" s="90"/>
      <c r="G337" s="90"/>
      <c r="H337" s="307"/>
      <c r="I337" s="91"/>
      <c r="J337" s="92"/>
      <c r="K337" s="110" t="s">
        <v>692</v>
      </c>
      <c r="L337" s="92" t="s">
        <v>839</v>
      </c>
      <c r="M337" s="92" t="e">
        <f>INDEX('[26]PENINGKATAN SALURAN DRAINASE'!$D$4:$D$90,MATCH('KEGIATAN DBMSDA 2022 (2)'!L337,'[26]PENINGKATAN SALURAN DRAINASE'!$D$4:$D$90,0))</f>
        <v>#N/A</v>
      </c>
      <c r="N337" s="92" t="s">
        <v>840</v>
      </c>
      <c r="O337" s="92"/>
      <c r="P337" s="93" t="s">
        <v>248</v>
      </c>
      <c r="Q337" s="93"/>
      <c r="R337" s="100" t="s">
        <v>302</v>
      </c>
      <c r="S337" s="94" t="e">
        <f>#REF!&amp;" "&amp;#REF!</f>
        <v>#REF!</v>
      </c>
      <c r="T337" s="95" t="s">
        <v>66</v>
      </c>
      <c r="U337" s="87"/>
      <c r="V337" s="57">
        <f t="shared" si="133"/>
        <v>75000000</v>
      </c>
      <c r="W337" s="96" t="str">
        <f t="shared" si="129"/>
        <v>PL</v>
      </c>
      <c r="X337" s="108" t="s">
        <v>1966</v>
      </c>
      <c r="Y337" s="489" t="s">
        <v>2030</v>
      </c>
      <c r="Z337" s="489" t="s">
        <v>2005</v>
      </c>
      <c r="AA337" s="93"/>
      <c r="AB337" s="93"/>
      <c r="AC337" s="93"/>
      <c r="AD337" s="93"/>
      <c r="AE337" s="93"/>
      <c r="AF337" s="93"/>
      <c r="AG337" s="96"/>
      <c r="AH337" s="96"/>
      <c r="AI337" s="96"/>
      <c r="AJ337" s="313">
        <f t="shared" si="130"/>
        <v>0</v>
      </c>
      <c r="AK337" s="301">
        <v>0</v>
      </c>
      <c r="AL337" s="87">
        <v>75000000</v>
      </c>
      <c r="AM337" s="96" t="str">
        <f t="shared" si="131"/>
        <v>PL</v>
      </c>
      <c r="AN337" s="249" t="s">
        <v>139</v>
      </c>
      <c r="AO337" s="249">
        <v>1</v>
      </c>
      <c r="AP337" s="249" t="s">
        <v>163</v>
      </c>
      <c r="AQ337" s="253">
        <f t="shared" si="134"/>
        <v>350000</v>
      </c>
      <c r="AR337" s="254">
        <f>IF(AND(V337&gt;1,V337&lt;=200000000),'[26]Data Base PAKAI (INPUT)'!$E$24,IF(AND(V337&gt;200000000),'[26]Data Base PAKAI (INPUT)'!$M$24))</f>
        <v>4</v>
      </c>
      <c r="AS337" s="254">
        <f>IF(AND(V337&gt;1,V337&lt;=200000000),'[26]Data Base PAKAI (INPUT)'!$F$24,IF(AND(V337&gt;200000000,V337&lt;=1000000000),'[26]Data Base PAKAI (INPUT)'!$V$24,IF(AND(V337&gt;1000000000),'[26]Data Base PAKAI (INPUT)'!$Z$24)))</f>
        <v>1</v>
      </c>
      <c r="AT337" s="254">
        <f t="shared" si="135"/>
        <v>600000</v>
      </c>
      <c r="AU337" s="254">
        <f>IF(AND(V337&gt;1,V337&lt;=1000000000),'[26]Data Base PAKAI (INPUT)'!$E$25,IF(AND(V337&gt;1000000000,V337&lt;=5000000000),'[26]Data Base PAKAI (INPUT)'!$Y$25,IF(AND(V337&gt;5000000000,V337&lt;=10000000000),'[26]Data Base PAKAI (INPUT)'!$AG$25)))</f>
        <v>3</v>
      </c>
      <c r="AV337" s="254">
        <f>IF(AND(V337&gt;1,V337&lt;=100000000),'[26]Data Base PAKAI (INPUT)'!$F$25,IF(AND(V337&gt;100000000,V337&lt;=200000000),'[26]Data Base PAKAI (INPUT)'!$J$25,IF(AND(V337&gt;200000000,V337&lt;=250000000),'[26]Data Base PAKAI (INPUT)'!$N$25,IF(AND(V337&gt;250000000,V337&lt;=500000000),'[26]Data Base PAKAI (INPUT)'!$R$25,IF(AND(V337&gt;500000000,V337&lt;=1000000000),'[26]Data Base PAKAI (INPUT)'!$V$25,IF(AND(V337&gt;1000000000,V337&lt;=2500000000),'[26]Data Base PAKAI (INPUT)'!$Z$25,IF(AND(V337&gt;2500000000,V337&lt;=5000000000),'[26]Data Base PAKAI (INPUT)'!$AD$25,IF(AND(V337&gt;5000000000,V337&lt;=10000000000),'[26]Data Base PAKAI (INPUT)'!AH1286))))))))</f>
        <v>3</v>
      </c>
      <c r="AW337" s="254">
        <f t="shared" si="136"/>
        <v>1350000</v>
      </c>
      <c r="AX337" s="254">
        <f t="shared" si="137"/>
        <v>3000000</v>
      </c>
      <c r="AY337" s="103">
        <f t="shared" si="138"/>
        <v>3000000</v>
      </c>
      <c r="AZ337" s="254"/>
      <c r="BA337" s="253">
        <f t="shared" si="139"/>
        <v>66700000</v>
      </c>
      <c r="BB337" s="235"/>
      <c r="BC337" s="242"/>
      <c r="BD337" s="242"/>
      <c r="BE337" s="242"/>
      <c r="BG337" s="428">
        <f t="shared" si="132"/>
        <v>0</v>
      </c>
      <c r="BH337" s="424"/>
    </row>
    <row r="338" spans="1:60" ht="45.75" thickBot="1" x14ac:dyDescent="0.3">
      <c r="A338" s="90"/>
      <c r="B338" s="90"/>
      <c r="C338" s="90"/>
      <c r="D338" s="90"/>
      <c r="E338" s="90"/>
      <c r="F338" s="90"/>
      <c r="G338" s="90"/>
      <c r="H338" s="307"/>
      <c r="I338" s="91"/>
      <c r="J338" s="92"/>
      <c r="K338" s="92" t="s">
        <v>692</v>
      </c>
      <c r="L338" s="92" t="s">
        <v>841</v>
      </c>
      <c r="M338" s="92" t="e">
        <f>INDEX('[26]PENINGKATAN SALURAN DRAINASE'!$D$4:$D$90,MATCH('KEGIATAN DBMSDA 2022 (2)'!L338,'[26]PENINGKATAN SALURAN DRAINASE'!$D$4:$D$90,0))</f>
        <v>#N/A</v>
      </c>
      <c r="N338" s="92" t="s">
        <v>842</v>
      </c>
      <c r="O338" s="92"/>
      <c r="P338" s="93" t="s">
        <v>248</v>
      </c>
      <c r="Q338" s="93"/>
      <c r="R338" s="100" t="s">
        <v>302</v>
      </c>
      <c r="S338" s="94" t="e">
        <f>#REF!&amp;" "&amp;#REF!</f>
        <v>#REF!</v>
      </c>
      <c r="T338" s="95" t="s">
        <v>66</v>
      </c>
      <c r="U338" s="87"/>
      <c r="V338" s="57">
        <f t="shared" si="133"/>
        <v>75000000</v>
      </c>
      <c r="W338" s="96" t="str">
        <f t="shared" si="129"/>
        <v>PL</v>
      </c>
      <c r="X338" s="108" t="s">
        <v>1966</v>
      </c>
      <c r="Y338" s="489" t="s">
        <v>2030</v>
      </c>
      <c r="Z338" s="489" t="s">
        <v>2005</v>
      </c>
      <c r="AA338" s="93"/>
      <c r="AB338" s="93"/>
      <c r="AC338" s="93"/>
      <c r="AD338" s="93"/>
      <c r="AE338" s="93"/>
      <c r="AF338" s="93"/>
      <c r="AG338" s="96"/>
      <c r="AH338" s="96"/>
      <c r="AI338" s="96"/>
      <c r="AJ338" s="313">
        <f t="shared" si="130"/>
        <v>0</v>
      </c>
      <c r="AK338" s="301">
        <v>0</v>
      </c>
      <c r="AL338" s="87">
        <v>75000000</v>
      </c>
      <c r="AM338" s="96" t="str">
        <f t="shared" si="131"/>
        <v>PL</v>
      </c>
      <c r="AN338" s="249" t="s">
        <v>139</v>
      </c>
      <c r="AO338" s="249">
        <v>1</v>
      </c>
      <c r="AP338" s="249" t="s">
        <v>163</v>
      </c>
      <c r="AQ338" s="253">
        <f t="shared" si="134"/>
        <v>350000</v>
      </c>
      <c r="AR338" s="254">
        <f>IF(AND(V338&gt;1,V338&lt;=200000000),'[26]Data Base PAKAI (INPUT)'!$E$24,IF(AND(V338&gt;200000000),'[26]Data Base PAKAI (INPUT)'!$M$24))</f>
        <v>4</v>
      </c>
      <c r="AS338" s="254">
        <f>IF(AND(V338&gt;1,V338&lt;=200000000),'[26]Data Base PAKAI (INPUT)'!$F$24,IF(AND(V338&gt;200000000,V338&lt;=1000000000),'[26]Data Base PAKAI (INPUT)'!$V$24,IF(AND(V338&gt;1000000000),'[26]Data Base PAKAI (INPUT)'!$Z$24)))</f>
        <v>1</v>
      </c>
      <c r="AT338" s="254">
        <f t="shared" si="135"/>
        <v>600000</v>
      </c>
      <c r="AU338" s="254">
        <f>IF(AND(V338&gt;1,V338&lt;=1000000000),'[26]Data Base PAKAI (INPUT)'!$E$25,IF(AND(V338&gt;1000000000,V338&lt;=5000000000),'[26]Data Base PAKAI (INPUT)'!$Y$25,IF(AND(V338&gt;5000000000,V338&lt;=10000000000),'[26]Data Base PAKAI (INPUT)'!$AG$25)))</f>
        <v>3</v>
      </c>
      <c r="AV338" s="254">
        <f>IF(AND(V338&gt;1,V338&lt;=100000000),'[26]Data Base PAKAI (INPUT)'!$F$25,IF(AND(V338&gt;100000000,V338&lt;=200000000),'[26]Data Base PAKAI (INPUT)'!$J$25,IF(AND(V338&gt;200000000,V338&lt;=250000000),'[26]Data Base PAKAI (INPUT)'!$N$25,IF(AND(V338&gt;250000000,V338&lt;=500000000),'[26]Data Base PAKAI (INPUT)'!$R$25,IF(AND(V338&gt;500000000,V338&lt;=1000000000),'[26]Data Base PAKAI (INPUT)'!$V$25,IF(AND(V338&gt;1000000000,V338&lt;=2500000000),'[26]Data Base PAKAI (INPUT)'!$Z$25,IF(AND(V338&gt;2500000000,V338&lt;=5000000000),'[26]Data Base PAKAI (INPUT)'!$AD$25,IF(AND(V338&gt;5000000000,V338&lt;=10000000000),'[26]Data Base PAKAI (INPUT)'!AH1287))))))))</f>
        <v>3</v>
      </c>
      <c r="AW338" s="254">
        <f t="shared" si="136"/>
        <v>1350000</v>
      </c>
      <c r="AX338" s="254">
        <f t="shared" si="137"/>
        <v>3000000</v>
      </c>
      <c r="AY338" s="103">
        <f t="shared" si="138"/>
        <v>3000000</v>
      </c>
      <c r="AZ338" s="254"/>
      <c r="BA338" s="253">
        <f t="shared" si="139"/>
        <v>66700000</v>
      </c>
      <c r="BB338" s="235"/>
      <c r="BC338" s="242"/>
      <c r="BD338" s="242"/>
      <c r="BE338" s="242"/>
      <c r="BG338" s="428">
        <f t="shared" si="132"/>
        <v>0</v>
      </c>
      <c r="BH338" s="424"/>
    </row>
    <row r="339" spans="1:60" ht="45.75" thickBot="1" x14ac:dyDescent="0.3">
      <c r="A339" s="90"/>
      <c r="B339" s="90"/>
      <c r="C339" s="90"/>
      <c r="D339" s="90"/>
      <c r="E339" s="90"/>
      <c r="F339" s="90"/>
      <c r="G339" s="90"/>
      <c r="H339" s="307"/>
      <c r="I339" s="91"/>
      <c r="J339" s="92"/>
      <c r="K339" s="92" t="s">
        <v>692</v>
      </c>
      <c r="L339" s="92" t="s">
        <v>843</v>
      </c>
      <c r="M339" s="92" t="e">
        <f>INDEX('[26]PENINGKATAN SALURAN DRAINASE'!$D$4:$D$90,MATCH('KEGIATAN DBMSDA 2022 (2)'!L339,'[26]PENINGKATAN SALURAN DRAINASE'!$D$4:$D$90,0))</f>
        <v>#N/A</v>
      </c>
      <c r="N339" s="92" t="s">
        <v>844</v>
      </c>
      <c r="O339" s="92"/>
      <c r="P339" s="93" t="s">
        <v>248</v>
      </c>
      <c r="Q339" s="93"/>
      <c r="R339" s="100" t="s">
        <v>302</v>
      </c>
      <c r="S339" s="94" t="e">
        <f>#REF!&amp;" "&amp;#REF!</f>
        <v>#REF!</v>
      </c>
      <c r="T339" s="95" t="s">
        <v>66</v>
      </c>
      <c r="U339" s="87"/>
      <c r="V339" s="57">
        <f t="shared" si="133"/>
        <v>75000000</v>
      </c>
      <c r="W339" s="96" t="str">
        <f t="shared" si="129"/>
        <v>PL</v>
      </c>
      <c r="X339" s="108" t="s">
        <v>1966</v>
      </c>
      <c r="Y339" s="489" t="s">
        <v>2030</v>
      </c>
      <c r="Z339" s="489" t="s">
        <v>2005</v>
      </c>
      <c r="AA339" s="93"/>
      <c r="AB339" s="93"/>
      <c r="AC339" s="93"/>
      <c r="AD339" s="93"/>
      <c r="AE339" s="93"/>
      <c r="AF339" s="93"/>
      <c r="AG339" s="96"/>
      <c r="AH339" s="96"/>
      <c r="AI339" s="96"/>
      <c r="AJ339" s="313">
        <f t="shared" si="130"/>
        <v>0</v>
      </c>
      <c r="AK339" s="301">
        <v>0</v>
      </c>
      <c r="AL339" s="87">
        <v>75000000</v>
      </c>
      <c r="AM339" s="96" t="str">
        <f t="shared" si="131"/>
        <v>PL</v>
      </c>
      <c r="AN339" s="249" t="s">
        <v>139</v>
      </c>
      <c r="AO339" s="249">
        <v>1</v>
      </c>
      <c r="AP339" s="249" t="s">
        <v>163</v>
      </c>
      <c r="AQ339" s="253">
        <f t="shared" si="134"/>
        <v>350000</v>
      </c>
      <c r="AR339" s="254">
        <f>IF(AND(V339&gt;1,V339&lt;=200000000),'[26]Data Base PAKAI (INPUT)'!$E$24,IF(AND(V339&gt;200000000),'[26]Data Base PAKAI (INPUT)'!$M$24))</f>
        <v>4</v>
      </c>
      <c r="AS339" s="254">
        <f>IF(AND(V339&gt;1,V339&lt;=200000000),'[26]Data Base PAKAI (INPUT)'!$F$24,IF(AND(V339&gt;200000000,V339&lt;=1000000000),'[26]Data Base PAKAI (INPUT)'!$V$24,IF(AND(V339&gt;1000000000),'[26]Data Base PAKAI (INPUT)'!$Z$24)))</f>
        <v>1</v>
      </c>
      <c r="AT339" s="254">
        <f t="shared" si="135"/>
        <v>600000</v>
      </c>
      <c r="AU339" s="254">
        <f>IF(AND(V339&gt;1,V339&lt;=1000000000),'[26]Data Base PAKAI (INPUT)'!$E$25,IF(AND(V339&gt;1000000000,V339&lt;=5000000000),'[26]Data Base PAKAI (INPUT)'!$Y$25,IF(AND(V339&gt;5000000000,V339&lt;=10000000000),'[26]Data Base PAKAI (INPUT)'!$AG$25)))</f>
        <v>3</v>
      </c>
      <c r="AV339" s="254">
        <f>IF(AND(V339&gt;1,V339&lt;=100000000),'[26]Data Base PAKAI (INPUT)'!$F$25,IF(AND(V339&gt;100000000,V339&lt;=200000000),'[26]Data Base PAKAI (INPUT)'!$J$25,IF(AND(V339&gt;200000000,V339&lt;=250000000),'[26]Data Base PAKAI (INPUT)'!$N$25,IF(AND(V339&gt;250000000,V339&lt;=500000000),'[26]Data Base PAKAI (INPUT)'!$R$25,IF(AND(V339&gt;500000000,V339&lt;=1000000000),'[26]Data Base PAKAI (INPUT)'!$V$25,IF(AND(V339&gt;1000000000,V339&lt;=2500000000),'[26]Data Base PAKAI (INPUT)'!$Z$25,IF(AND(V339&gt;2500000000,V339&lt;=5000000000),'[26]Data Base PAKAI (INPUT)'!$AD$25,IF(AND(V339&gt;5000000000,V339&lt;=10000000000),'[26]Data Base PAKAI (INPUT)'!AH1288))))))))</f>
        <v>3</v>
      </c>
      <c r="AW339" s="254">
        <f t="shared" si="136"/>
        <v>1350000</v>
      </c>
      <c r="AX339" s="254">
        <f t="shared" si="137"/>
        <v>3000000</v>
      </c>
      <c r="AY339" s="103">
        <f t="shared" si="138"/>
        <v>3000000</v>
      </c>
      <c r="AZ339" s="254"/>
      <c r="BA339" s="253">
        <f t="shared" si="139"/>
        <v>66700000</v>
      </c>
      <c r="BB339" s="235"/>
      <c r="BC339" s="242"/>
      <c r="BD339" s="242"/>
      <c r="BE339" s="242"/>
      <c r="BG339" s="428">
        <f t="shared" si="132"/>
        <v>0</v>
      </c>
      <c r="BH339" s="424"/>
    </row>
    <row r="340" spans="1:60" ht="45.75" thickBot="1" x14ac:dyDescent="0.3">
      <c r="A340" s="90"/>
      <c r="B340" s="90"/>
      <c r="C340" s="90"/>
      <c r="D340" s="90"/>
      <c r="E340" s="90"/>
      <c r="F340" s="90"/>
      <c r="G340" s="90"/>
      <c r="H340" s="307"/>
      <c r="I340" s="91"/>
      <c r="J340" s="92"/>
      <c r="K340" s="92" t="s">
        <v>692</v>
      </c>
      <c r="L340" s="92" t="s">
        <v>845</v>
      </c>
      <c r="M340" s="92" t="e">
        <f>INDEX('[26]PENINGKATAN SALURAN DRAINASE'!$D$4:$D$90,MATCH('KEGIATAN DBMSDA 2022 (2)'!L340,'[26]PENINGKATAN SALURAN DRAINASE'!$D$4:$D$90,0))</f>
        <v>#N/A</v>
      </c>
      <c r="N340" s="92" t="s">
        <v>846</v>
      </c>
      <c r="O340" s="92"/>
      <c r="P340" s="93" t="s">
        <v>1840</v>
      </c>
      <c r="Q340" s="93"/>
      <c r="R340" s="100" t="s">
        <v>726</v>
      </c>
      <c r="S340" s="94" t="e">
        <f>#REF!&amp;" "&amp;#REF!</f>
        <v>#REF!</v>
      </c>
      <c r="T340" s="95" t="s">
        <v>66</v>
      </c>
      <c r="U340" s="87"/>
      <c r="V340" s="57">
        <f t="shared" si="133"/>
        <v>75000000</v>
      </c>
      <c r="W340" s="96" t="str">
        <f t="shared" si="129"/>
        <v>PL</v>
      </c>
      <c r="X340" s="108" t="s">
        <v>1966</v>
      </c>
      <c r="Y340" s="489" t="s">
        <v>2030</v>
      </c>
      <c r="Z340" s="489" t="s">
        <v>2005</v>
      </c>
      <c r="AA340" s="93"/>
      <c r="AB340" s="93"/>
      <c r="AC340" s="93"/>
      <c r="AD340" s="93"/>
      <c r="AE340" s="93"/>
      <c r="AF340" s="93"/>
      <c r="AG340" s="96"/>
      <c r="AH340" s="96"/>
      <c r="AI340" s="96"/>
      <c r="AJ340" s="313">
        <f t="shared" si="130"/>
        <v>0</v>
      </c>
      <c r="AK340" s="301">
        <v>0</v>
      </c>
      <c r="AL340" s="87">
        <v>75000000</v>
      </c>
      <c r="AM340" s="96" t="str">
        <f t="shared" si="131"/>
        <v>PL</v>
      </c>
      <c r="AN340" s="249" t="s">
        <v>139</v>
      </c>
      <c r="AO340" s="249">
        <v>1</v>
      </c>
      <c r="AP340" s="249"/>
      <c r="AQ340" s="245">
        <f t="shared" si="134"/>
        <v>350000</v>
      </c>
      <c r="AR340" s="250">
        <f>IF(AND(V340&gt;1,V340&lt;=200000000),'[26]Data Base PAKAI (INPUT)'!$E$24,IF(AND(V340&gt;200000000),'[26]Data Base PAKAI (INPUT)'!$M$24))</f>
        <v>4</v>
      </c>
      <c r="AS340" s="250">
        <f>IF(AND(V340&gt;1,V340&lt;=200000000),'[26]Data Base PAKAI (INPUT)'!$F$24,IF(AND(V340&gt;200000000,V340&lt;=1000000000),'[26]Data Base PAKAI (INPUT)'!$V$24,IF(AND(V340&gt;1000000000),'[26]Data Base PAKAI (INPUT)'!$Z$24)))</f>
        <v>1</v>
      </c>
      <c r="AT340" s="250">
        <f t="shared" si="135"/>
        <v>600000</v>
      </c>
      <c r="AU340" s="250">
        <f>IF(AND(V340&gt;1,V340&lt;=1000000000),'[26]Data Base PAKAI (INPUT)'!$E$25,IF(AND(V340&gt;1000000000,V340&lt;=5000000000),'[26]Data Base PAKAI (INPUT)'!$Y$25,IF(AND(V340&gt;5000000000,V340&lt;=10000000000),'[26]Data Base PAKAI (INPUT)'!$AG$25)))</f>
        <v>3</v>
      </c>
      <c r="AV340" s="250">
        <f>IF(AND(V340&gt;1,V340&lt;=100000000),'[26]Data Base PAKAI (INPUT)'!$F$25,IF(AND(V340&gt;100000000,V340&lt;=200000000),'[26]Data Base PAKAI (INPUT)'!$J$25,IF(AND(V340&gt;200000000,V340&lt;=250000000),'[26]Data Base PAKAI (INPUT)'!$N$25,IF(AND(V340&gt;250000000,V340&lt;=500000000),'[26]Data Base PAKAI (INPUT)'!$R$25,IF(AND(V340&gt;500000000,V340&lt;=1000000000),'[26]Data Base PAKAI (INPUT)'!$V$25,IF(AND(V340&gt;1000000000,V340&lt;=2500000000),'[26]Data Base PAKAI (INPUT)'!$Z$25,IF(AND(V340&gt;2500000000,V340&lt;=5000000000),'[26]Data Base PAKAI (INPUT)'!$AD$25,IF(AND(V340&gt;5000000000,V340&lt;=10000000000),'[26]Data Base PAKAI (INPUT)'!AH1289))))))))</f>
        <v>3</v>
      </c>
      <c r="AW340" s="250">
        <f t="shared" si="136"/>
        <v>1350000</v>
      </c>
      <c r="AX340" s="250">
        <f t="shared" si="137"/>
        <v>3000000</v>
      </c>
      <c r="AY340" s="99">
        <f t="shared" si="138"/>
        <v>3000000</v>
      </c>
      <c r="AZ340" s="250"/>
      <c r="BA340" s="245">
        <f t="shared" si="139"/>
        <v>66700000</v>
      </c>
      <c r="BB340" s="235"/>
      <c r="BC340" s="242"/>
      <c r="BD340" s="242"/>
      <c r="BE340" s="242"/>
      <c r="BG340" s="428">
        <f t="shared" si="132"/>
        <v>0</v>
      </c>
      <c r="BH340" s="424"/>
    </row>
    <row r="341" spans="1:60" ht="45.75" thickBot="1" x14ac:dyDescent="0.3">
      <c r="A341" s="90"/>
      <c r="B341" s="90"/>
      <c r="C341" s="90"/>
      <c r="D341" s="90"/>
      <c r="E341" s="90"/>
      <c r="F341" s="90"/>
      <c r="G341" s="90"/>
      <c r="H341" s="307"/>
      <c r="I341" s="91"/>
      <c r="J341" s="92"/>
      <c r="K341" s="110" t="s">
        <v>692</v>
      </c>
      <c r="L341" s="92" t="s">
        <v>847</v>
      </c>
      <c r="M341" s="92" t="e">
        <f>INDEX('[26]PENINGKATAN SALURAN DRAINASE'!$D$4:$D$90,MATCH('KEGIATAN DBMSDA 2022 (2)'!L341,'[26]PENINGKATAN SALURAN DRAINASE'!$D$4:$D$90,0))</f>
        <v>#N/A</v>
      </c>
      <c r="N341" s="92" t="s">
        <v>848</v>
      </c>
      <c r="O341" s="92"/>
      <c r="P341" s="93" t="s">
        <v>1840</v>
      </c>
      <c r="Q341" s="93"/>
      <c r="R341" s="100" t="s">
        <v>825</v>
      </c>
      <c r="S341" s="94" t="e">
        <f>#REF!&amp;" "&amp;#REF!</f>
        <v>#REF!</v>
      </c>
      <c r="T341" s="95" t="s">
        <v>66</v>
      </c>
      <c r="U341" s="87"/>
      <c r="V341" s="57">
        <f t="shared" si="133"/>
        <v>95000000</v>
      </c>
      <c r="W341" s="96" t="str">
        <f t="shared" si="129"/>
        <v>PL</v>
      </c>
      <c r="X341" s="108" t="s">
        <v>1966</v>
      </c>
      <c r="Y341" s="489" t="s">
        <v>2030</v>
      </c>
      <c r="Z341" s="489" t="s">
        <v>2005</v>
      </c>
      <c r="AA341" s="93"/>
      <c r="AB341" s="93"/>
      <c r="AC341" s="93"/>
      <c r="AD341" s="93"/>
      <c r="AE341" s="93"/>
      <c r="AF341" s="93"/>
      <c r="AG341" s="96"/>
      <c r="AH341" s="96"/>
      <c r="AI341" s="96"/>
      <c r="AJ341" s="313">
        <f t="shared" si="130"/>
        <v>0</v>
      </c>
      <c r="AK341" s="301">
        <v>0</v>
      </c>
      <c r="AL341" s="87">
        <v>95000000</v>
      </c>
      <c r="AM341" s="96" t="str">
        <f t="shared" si="131"/>
        <v>PL</v>
      </c>
      <c r="AN341" s="249" t="s">
        <v>139</v>
      </c>
      <c r="AO341" s="249">
        <v>1</v>
      </c>
      <c r="AP341" s="249"/>
      <c r="AQ341" s="245">
        <f t="shared" si="134"/>
        <v>350000</v>
      </c>
      <c r="AR341" s="250">
        <f>IF(AND(V341&gt;1,V341&lt;=200000000),'[26]Data Base PAKAI (INPUT)'!$E$24,IF(AND(V341&gt;200000000),'[26]Data Base PAKAI (INPUT)'!$M$24))</f>
        <v>4</v>
      </c>
      <c r="AS341" s="250">
        <f>IF(AND(V341&gt;1,V341&lt;=200000000),'[26]Data Base PAKAI (INPUT)'!$F$24,IF(AND(V341&gt;200000000,V341&lt;=1000000000),'[26]Data Base PAKAI (INPUT)'!$V$24,IF(AND(V341&gt;1000000000),'[26]Data Base PAKAI (INPUT)'!$Z$24)))</f>
        <v>1</v>
      </c>
      <c r="AT341" s="250">
        <f t="shared" si="135"/>
        <v>600000</v>
      </c>
      <c r="AU341" s="250">
        <f>IF(AND(V341&gt;1,V341&lt;=1000000000),'[26]Data Base PAKAI (INPUT)'!$E$25,IF(AND(V341&gt;1000000000,V341&lt;=5000000000),'[26]Data Base PAKAI (INPUT)'!$Y$25,IF(AND(V341&gt;5000000000,V341&lt;=10000000000),'[26]Data Base PAKAI (INPUT)'!$AG$25)))</f>
        <v>3</v>
      </c>
      <c r="AV341" s="250">
        <f>IF(AND(V341&gt;1,V341&lt;=100000000),'[26]Data Base PAKAI (INPUT)'!$F$25,IF(AND(V341&gt;100000000,V341&lt;=200000000),'[26]Data Base PAKAI (INPUT)'!$J$25,IF(AND(V341&gt;200000000,V341&lt;=250000000),'[26]Data Base PAKAI (INPUT)'!$N$25,IF(AND(V341&gt;250000000,V341&lt;=500000000),'[26]Data Base PAKAI (INPUT)'!$R$25,IF(AND(V341&gt;500000000,V341&lt;=1000000000),'[26]Data Base PAKAI (INPUT)'!$V$25,IF(AND(V341&gt;1000000000,V341&lt;=2500000000),'[26]Data Base PAKAI (INPUT)'!$Z$25,IF(AND(V341&gt;2500000000,V341&lt;=5000000000),'[26]Data Base PAKAI (INPUT)'!$AD$25,IF(AND(V341&gt;5000000000,V341&lt;=10000000000),'[26]Data Base PAKAI (INPUT)'!AH1290))))))))</f>
        <v>3</v>
      </c>
      <c r="AW341" s="250">
        <f t="shared" si="136"/>
        <v>1350000</v>
      </c>
      <c r="AX341" s="250">
        <f t="shared" si="137"/>
        <v>3800000</v>
      </c>
      <c r="AY341" s="99">
        <f t="shared" si="138"/>
        <v>3800000</v>
      </c>
      <c r="AZ341" s="250"/>
      <c r="BA341" s="245">
        <f t="shared" si="139"/>
        <v>85100000</v>
      </c>
      <c r="BB341" s="235"/>
      <c r="BC341" s="242"/>
      <c r="BD341" s="242"/>
      <c r="BE341" s="242"/>
      <c r="BG341" s="428">
        <f t="shared" si="132"/>
        <v>0</v>
      </c>
      <c r="BH341" s="424"/>
    </row>
    <row r="342" spans="1:60" ht="45.75" thickBot="1" x14ac:dyDescent="0.3">
      <c r="A342" s="90"/>
      <c r="B342" s="90"/>
      <c r="C342" s="90"/>
      <c r="D342" s="90"/>
      <c r="E342" s="90"/>
      <c r="F342" s="90"/>
      <c r="G342" s="90"/>
      <c r="H342" s="307"/>
      <c r="I342" s="91"/>
      <c r="J342" s="92"/>
      <c r="K342" s="110" t="s">
        <v>692</v>
      </c>
      <c r="L342" s="92" t="s">
        <v>849</v>
      </c>
      <c r="M342" s="92" t="e">
        <f>INDEX('[26]PENINGKATAN SALURAN DRAINASE'!$D$4:$D$90,MATCH('KEGIATAN DBMSDA 2022 (2)'!L342,'[26]PENINGKATAN SALURAN DRAINASE'!$D$4:$D$90,0))</f>
        <v>#N/A</v>
      </c>
      <c r="N342" s="92" t="s">
        <v>850</v>
      </c>
      <c r="O342" s="92"/>
      <c r="P342" s="93" t="s">
        <v>120</v>
      </c>
      <c r="Q342" s="93"/>
      <c r="R342" s="100" t="s">
        <v>229</v>
      </c>
      <c r="S342" s="94" t="e">
        <f>#REF!&amp;" "&amp;#REF!</f>
        <v>#REF!</v>
      </c>
      <c r="T342" s="95" t="s">
        <v>66</v>
      </c>
      <c r="U342" s="87"/>
      <c r="V342" s="57">
        <f t="shared" si="133"/>
        <v>100000000</v>
      </c>
      <c r="W342" s="96" t="str">
        <f t="shared" ref="W342:W396" si="140">IF(V342&gt;200000000,"LELANG","PL")</f>
        <v>PL</v>
      </c>
      <c r="X342" s="108" t="s">
        <v>1966</v>
      </c>
      <c r="Y342" s="489" t="s">
        <v>2030</v>
      </c>
      <c r="Z342" s="489" t="s">
        <v>2000</v>
      </c>
      <c r="AA342" s="93"/>
      <c r="AB342" s="93"/>
      <c r="AC342" s="93"/>
      <c r="AD342" s="93"/>
      <c r="AE342" s="93"/>
      <c r="AF342" s="93"/>
      <c r="AG342" s="96"/>
      <c r="AH342" s="96"/>
      <c r="AI342" s="96"/>
      <c r="AJ342" s="313">
        <f t="shared" ref="AJ342:AJ395" si="141">(AI342/V342)*100%</f>
        <v>0</v>
      </c>
      <c r="AK342" s="301">
        <v>0</v>
      </c>
      <c r="AL342" s="87">
        <v>100000000</v>
      </c>
      <c r="AM342" s="96" t="str">
        <f t="shared" ref="AM342:AM396" si="142">IF(V342&gt;200000000,"LELANG","PL")</f>
        <v>PL</v>
      </c>
      <c r="AN342" s="249" t="s">
        <v>139</v>
      </c>
      <c r="AO342" s="249">
        <v>1</v>
      </c>
      <c r="AP342" s="249" t="s">
        <v>163</v>
      </c>
      <c r="AQ342" s="253">
        <f t="shared" si="134"/>
        <v>350000</v>
      </c>
      <c r="AR342" s="254">
        <f>IF(AND(V342&gt;1,V342&lt;=200000000),'[26]Data Base PAKAI (INPUT)'!$E$24,IF(AND(V342&gt;200000000),'[26]Data Base PAKAI (INPUT)'!$M$24))</f>
        <v>4</v>
      </c>
      <c r="AS342" s="254">
        <f>IF(AND(V342&gt;1,V342&lt;=200000000),'[26]Data Base PAKAI (INPUT)'!$F$24,IF(AND(V342&gt;200000000,V342&lt;=1000000000),'[26]Data Base PAKAI (INPUT)'!$V$24,IF(AND(V342&gt;1000000000),'[26]Data Base PAKAI (INPUT)'!$Z$24)))</f>
        <v>1</v>
      </c>
      <c r="AT342" s="254">
        <f t="shared" si="135"/>
        <v>600000</v>
      </c>
      <c r="AU342" s="254">
        <f>IF(AND(V342&gt;1,V342&lt;=1000000000),'[26]Data Base PAKAI (INPUT)'!$E$25,IF(AND(V342&gt;1000000000,V342&lt;=5000000000),'[26]Data Base PAKAI (INPUT)'!$Y$25,IF(AND(V342&gt;5000000000,V342&lt;=10000000000),'[26]Data Base PAKAI (INPUT)'!$AG$25)))</f>
        <v>3</v>
      </c>
      <c r="AV342" s="254">
        <f>IF(AND(V342&gt;1,V342&lt;=100000000),'[26]Data Base PAKAI (INPUT)'!$F$25,IF(AND(V342&gt;100000000,V342&lt;=200000000),'[26]Data Base PAKAI (INPUT)'!$J$25,IF(AND(V342&gt;200000000,V342&lt;=250000000),'[26]Data Base PAKAI (INPUT)'!$N$25,IF(AND(V342&gt;250000000,V342&lt;=500000000),'[26]Data Base PAKAI (INPUT)'!$R$25,IF(AND(V342&gt;500000000,V342&lt;=1000000000),'[26]Data Base PAKAI (INPUT)'!$V$25,IF(AND(V342&gt;1000000000,V342&lt;=2500000000),'[26]Data Base PAKAI (INPUT)'!$Z$25,IF(AND(V342&gt;2500000000,V342&lt;=5000000000),'[26]Data Base PAKAI (INPUT)'!$AD$25,IF(AND(V342&gt;5000000000,V342&lt;=10000000000),'[26]Data Base PAKAI (INPUT)'!AH1291))))))))</f>
        <v>3</v>
      </c>
      <c r="AW342" s="254">
        <f t="shared" si="136"/>
        <v>1350000</v>
      </c>
      <c r="AX342" s="254">
        <f t="shared" si="137"/>
        <v>4000000</v>
      </c>
      <c r="AY342" s="103">
        <f t="shared" si="138"/>
        <v>4000000</v>
      </c>
      <c r="AZ342" s="254"/>
      <c r="BA342" s="253">
        <f t="shared" si="139"/>
        <v>89700000</v>
      </c>
      <c r="BB342" s="235"/>
      <c r="BC342" s="242"/>
      <c r="BD342" s="242"/>
      <c r="BE342" s="242"/>
      <c r="BG342" s="428">
        <f t="shared" ref="BG342:BG395" si="143">V342*AK342</f>
        <v>0</v>
      </c>
      <c r="BH342" s="424"/>
    </row>
    <row r="343" spans="1:60" ht="45.75" thickBot="1" x14ac:dyDescent="0.3">
      <c r="A343" s="90"/>
      <c r="B343" s="90"/>
      <c r="C343" s="90"/>
      <c r="D343" s="90"/>
      <c r="E343" s="90"/>
      <c r="F343" s="90"/>
      <c r="G343" s="90"/>
      <c r="H343" s="307"/>
      <c r="I343" s="91"/>
      <c r="J343" s="92"/>
      <c r="K343" s="110" t="s">
        <v>692</v>
      </c>
      <c r="L343" s="92" t="s">
        <v>852</v>
      </c>
      <c r="M343" s="92" t="e">
        <f>INDEX('[26]PENINGKATAN SALURAN DRAINASE'!$D$4:$D$90,MATCH('KEGIATAN DBMSDA 2022 (2)'!L343,'[26]PENINGKATAN SALURAN DRAINASE'!$D$4:$D$90,0))</f>
        <v>#N/A</v>
      </c>
      <c r="N343" s="92" t="s">
        <v>853</v>
      </c>
      <c r="O343" s="92"/>
      <c r="P343" s="93" t="s">
        <v>120</v>
      </c>
      <c r="Q343" s="93"/>
      <c r="R343" s="100" t="s">
        <v>229</v>
      </c>
      <c r="S343" s="94" t="e">
        <f>#REF!&amp;" "&amp;#REF!</f>
        <v>#REF!</v>
      </c>
      <c r="T343" s="95" t="s">
        <v>66</v>
      </c>
      <c r="U343" s="87"/>
      <c r="V343" s="57">
        <f t="shared" si="133"/>
        <v>100000000</v>
      </c>
      <c r="W343" s="96" t="str">
        <f t="shared" si="140"/>
        <v>PL</v>
      </c>
      <c r="X343" s="108" t="s">
        <v>1966</v>
      </c>
      <c r="Y343" s="489" t="s">
        <v>2030</v>
      </c>
      <c r="Z343" s="489" t="s">
        <v>2000</v>
      </c>
      <c r="AA343" s="93"/>
      <c r="AB343" s="93"/>
      <c r="AC343" s="93"/>
      <c r="AD343" s="93"/>
      <c r="AE343" s="93"/>
      <c r="AF343" s="93"/>
      <c r="AG343" s="96"/>
      <c r="AH343" s="96"/>
      <c r="AI343" s="96"/>
      <c r="AJ343" s="313">
        <f t="shared" si="141"/>
        <v>0</v>
      </c>
      <c r="AK343" s="301">
        <v>0</v>
      </c>
      <c r="AL343" s="87">
        <v>100000000</v>
      </c>
      <c r="AM343" s="96" t="str">
        <f t="shared" si="142"/>
        <v>PL</v>
      </c>
      <c r="AN343" s="249" t="s">
        <v>139</v>
      </c>
      <c r="AO343" s="249">
        <v>1</v>
      </c>
      <c r="AP343" s="249" t="s">
        <v>163</v>
      </c>
      <c r="AQ343" s="253">
        <f t="shared" si="134"/>
        <v>350000</v>
      </c>
      <c r="AR343" s="254">
        <f>IF(AND(V343&gt;1,V343&lt;=200000000),'[26]Data Base PAKAI (INPUT)'!$E$24,IF(AND(V343&gt;200000000),'[26]Data Base PAKAI (INPUT)'!$M$24))</f>
        <v>4</v>
      </c>
      <c r="AS343" s="254">
        <f>IF(AND(V343&gt;1,V343&lt;=200000000),'[26]Data Base PAKAI (INPUT)'!$F$24,IF(AND(V343&gt;200000000,V343&lt;=1000000000),'[26]Data Base PAKAI (INPUT)'!$V$24,IF(AND(V343&gt;1000000000),'[26]Data Base PAKAI (INPUT)'!$Z$24)))</f>
        <v>1</v>
      </c>
      <c r="AT343" s="254">
        <f t="shared" si="135"/>
        <v>600000</v>
      </c>
      <c r="AU343" s="254">
        <f>IF(AND(V343&gt;1,V343&lt;=1000000000),'[26]Data Base PAKAI (INPUT)'!$E$25,IF(AND(V343&gt;1000000000,V343&lt;=5000000000),'[26]Data Base PAKAI (INPUT)'!$Y$25,IF(AND(V343&gt;5000000000,V343&lt;=10000000000),'[26]Data Base PAKAI (INPUT)'!$AG$25)))</f>
        <v>3</v>
      </c>
      <c r="AV343" s="254">
        <f>IF(AND(V343&gt;1,V343&lt;=100000000),'[26]Data Base PAKAI (INPUT)'!$F$25,IF(AND(V343&gt;100000000,V343&lt;=200000000),'[26]Data Base PAKAI (INPUT)'!$J$25,IF(AND(V343&gt;200000000,V343&lt;=250000000),'[26]Data Base PAKAI (INPUT)'!$N$25,IF(AND(V343&gt;250000000,V343&lt;=500000000),'[26]Data Base PAKAI (INPUT)'!$R$25,IF(AND(V343&gt;500000000,V343&lt;=1000000000),'[26]Data Base PAKAI (INPUT)'!$V$25,IF(AND(V343&gt;1000000000,V343&lt;=2500000000),'[26]Data Base PAKAI (INPUT)'!$Z$25,IF(AND(V343&gt;2500000000,V343&lt;=5000000000),'[26]Data Base PAKAI (INPUT)'!$AD$25,IF(AND(V343&gt;5000000000,V343&lt;=10000000000),'[26]Data Base PAKAI (INPUT)'!AH1292))))))))</f>
        <v>3</v>
      </c>
      <c r="AW343" s="254">
        <f t="shared" si="136"/>
        <v>1350000</v>
      </c>
      <c r="AX343" s="254">
        <f t="shared" si="137"/>
        <v>4000000</v>
      </c>
      <c r="AY343" s="103">
        <f t="shared" si="138"/>
        <v>4000000</v>
      </c>
      <c r="AZ343" s="254"/>
      <c r="BA343" s="253">
        <f t="shared" si="139"/>
        <v>89700000</v>
      </c>
      <c r="BB343" s="235"/>
      <c r="BC343" s="242"/>
      <c r="BD343" s="242"/>
      <c r="BE343" s="242"/>
      <c r="BG343" s="428">
        <f t="shared" si="143"/>
        <v>0</v>
      </c>
      <c r="BH343" s="424"/>
    </row>
    <row r="344" spans="1:60" ht="45.75" thickBot="1" x14ac:dyDescent="0.3">
      <c r="A344" s="90"/>
      <c r="B344" s="90"/>
      <c r="C344" s="90"/>
      <c r="D344" s="90"/>
      <c r="E344" s="90"/>
      <c r="F344" s="90"/>
      <c r="G344" s="90"/>
      <c r="H344" s="307"/>
      <c r="I344" s="91"/>
      <c r="J344" s="92"/>
      <c r="K344" s="110" t="s">
        <v>692</v>
      </c>
      <c r="L344" s="92" t="s">
        <v>854</v>
      </c>
      <c r="M344" s="92" t="e">
        <f>INDEX('[26]PENINGKATAN SALURAN DRAINASE'!$D$4:$D$90,MATCH('KEGIATAN DBMSDA 2022 (2)'!L344,'[26]PENINGKATAN SALURAN DRAINASE'!$D$4:$D$90,0))</f>
        <v>#N/A</v>
      </c>
      <c r="N344" s="92" t="s">
        <v>855</v>
      </c>
      <c r="O344" s="92"/>
      <c r="P344" s="93" t="s">
        <v>120</v>
      </c>
      <c r="Q344" s="93"/>
      <c r="R344" s="100" t="s">
        <v>229</v>
      </c>
      <c r="S344" s="94" t="e">
        <f>#REF!&amp;" "&amp;#REF!</f>
        <v>#REF!</v>
      </c>
      <c r="T344" s="95" t="s">
        <v>66</v>
      </c>
      <c r="U344" s="87"/>
      <c r="V344" s="57">
        <f t="shared" si="133"/>
        <v>100000000</v>
      </c>
      <c r="W344" s="96" t="str">
        <f t="shared" si="140"/>
        <v>PL</v>
      </c>
      <c r="X344" s="108" t="s">
        <v>1966</v>
      </c>
      <c r="Y344" s="489" t="s">
        <v>2030</v>
      </c>
      <c r="Z344" s="489" t="s">
        <v>2000</v>
      </c>
      <c r="AA344" s="93"/>
      <c r="AB344" s="93"/>
      <c r="AC344" s="93"/>
      <c r="AD344" s="93"/>
      <c r="AE344" s="93"/>
      <c r="AF344" s="93"/>
      <c r="AG344" s="96"/>
      <c r="AH344" s="96"/>
      <c r="AI344" s="96"/>
      <c r="AJ344" s="313">
        <f t="shared" si="141"/>
        <v>0</v>
      </c>
      <c r="AK344" s="301">
        <v>0</v>
      </c>
      <c r="AL344" s="87">
        <v>100000000</v>
      </c>
      <c r="AM344" s="96" t="str">
        <f t="shared" si="142"/>
        <v>PL</v>
      </c>
      <c r="AN344" s="249" t="s">
        <v>139</v>
      </c>
      <c r="AO344" s="249">
        <v>1</v>
      </c>
      <c r="AP344" s="249"/>
      <c r="AQ344" s="245">
        <f t="shared" si="134"/>
        <v>350000</v>
      </c>
      <c r="AR344" s="250">
        <f>IF(AND(V344&gt;1,V344&lt;=200000000),'[26]Data Base PAKAI (INPUT)'!$E$24,IF(AND(V344&gt;200000000),'[26]Data Base PAKAI (INPUT)'!$M$24))</f>
        <v>4</v>
      </c>
      <c r="AS344" s="250">
        <f>IF(AND(V344&gt;1,V344&lt;=200000000),'[26]Data Base PAKAI (INPUT)'!$F$24,IF(AND(V344&gt;200000000,V344&lt;=1000000000),'[26]Data Base PAKAI (INPUT)'!$V$24,IF(AND(V344&gt;1000000000),'[26]Data Base PAKAI (INPUT)'!$Z$24)))</f>
        <v>1</v>
      </c>
      <c r="AT344" s="250">
        <f t="shared" si="135"/>
        <v>600000</v>
      </c>
      <c r="AU344" s="250">
        <f>IF(AND(V344&gt;1,V344&lt;=1000000000),'[26]Data Base PAKAI (INPUT)'!$E$25,IF(AND(V344&gt;1000000000,V344&lt;=5000000000),'[26]Data Base PAKAI (INPUT)'!$Y$25,IF(AND(V344&gt;5000000000,V344&lt;=10000000000),'[26]Data Base PAKAI (INPUT)'!$AG$25)))</f>
        <v>3</v>
      </c>
      <c r="AV344" s="250">
        <f>IF(AND(V344&gt;1,V344&lt;=100000000),'[26]Data Base PAKAI (INPUT)'!$F$25,IF(AND(V344&gt;100000000,V344&lt;=200000000),'[26]Data Base PAKAI (INPUT)'!$J$25,IF(AND(V344&gt;200000000,V344&lt;=250000000),'[26]Data Base PAKAI (INPUT)'!$N$25,IF(AND(V344&gt;250000000,V344&lt;=500000000),'[26]Data Base PAKAI (INPUT)'!$R$25,IF(AND(V344&gt;500000000,V344&lt;=1000000000),'[26]Data Base PAKAI (INPUT)'!$V$25,IF(AND(V344&gt;1000000000,V344&lt;=2500000000),'[26]Data Base PAKAI (INPUT)'!$Z$25,IF(AND(V344&gt;2500000000,V344&lt;=5000000000),'[26]Data Base PAKAI (INPUT)'!$AD$25,IF(AND(V344&gt;5000000000,V344&lt;=10000000000),'[26]Data Base PAKAI (INPUT)'!AH1293))))))))</f>
        <v>3</v>
      </c>
      <c r="AW344" s="250">
        <f t="shared" si="136"/>
        <v>1350000</v>
      </c>
      <c r="AX344" s="250">
        <f t="shared" si="137"/>
        <v>4000000</v>
      </c>
      <c r="AY344" s="99">
        <f t="shared" si="138"/>
        <v>4000000</v>
      </c>
      <c r="AZ344" s="250"/>
      <c r="BA344" s="245">
        <f t="shared" si="139"/>
        <v>89700000</v>
      </c>
      <c r="BB344" s="235"/>
      <c r="BC344" s="242"/>
      <c r="BD344" s="242"/>
      <c r="BE344" s="242"/>
      <c r="BG344" s="428">
        <f t="shared" si="143"/>
        <v>0</v>
      </c>
      <c r="BH344" s="424"/>
    </row>
    <row r="345" spans="1:60" ht="45.75" thickBot="1" x14ac:dyDescent="0.3">
      <c r="A345" s="90"/>
      <c r="B345" s="90"/>
      <c r="C345" s="90"/>
      <c r="D345" s="90"/>
      <c r="E345" s="90"/>
      <c r="F345" s="90"/>
      <c r="G345" s="90"/>
      <c r="H345" s="307"/>
      <c r="I345" s="91"/>
      <c r="J345" s="92"/>
      <c r="K345" s="110" t="s">
        <v>692</v>
      </c>
      <c r="L345" s="92" t="s">
        <v>856</v>
      </c>
      <c r="M345" s="92" t="e">
        <f>INDEX('[26]PENINGKATAN SALURAN DRAINASE'!$D$4:$D$90,MATCH('KEGIATAN DBMSDA 2022 (2)'!L345,'[26]PENINGKATAN SALURAN DRAINASE'!$D$4:$D$90,0))</f>
        <v>#N/A</v>
      </c>
      <c r="N345" s="92" t="s">
        <v>857</v>
      </c>
      <c r="O345" s="92"/>
      <c r="P345" s="93" t="s">
        <v>120</v>
      </c>
      <c r="Q345" s="93"/>
      <c r="R345" s="100" t="s">
        <v>271</v>
      </c>
      <c r="S345" s="94" t="e">
        <f>#REF!&amp;" "&amp;#REF!</f>
        <v>#REF!</v>
      </c>
      <c r="T345" s="95" t="s">
        <v>66</v>
      </c>
      <c r="U345" s="87"/>
      <c r="V345" s="57">
        <f t="shared" ref="V345:V385" si="144">AL345+U345</f>
        <v>150000000</v>
      </c>
      <c r="W345" s="96" t="str">
        <f t="shared" si="140"/>
        <v>PL</v>
      </c>
      <c r="X345" s="108" t="s">
        <v>1966</v>
      </c>
      <c r="Y345" s="489" t="s">
        <v>2030</v>
      </c>
      <c r="Z345" s="489" t="s">
        <v>2000</v>
      </c>
      <c r="AA345" s="93"/>
      <c r="AB345" s="93"/>
      <c r="AC345" s="93"/>
      <c r="AD345" s="93"/>
      <c r="AE345" s="93"/>
      <c r="AF345" s="93"/>
      <c r="AG345" s="96"/>
      <c r="AH345" s="96"/>
      <c r="AI345" s="96"/>
      <c r="AJ345" s="313">
        <f t="shared" si="141"/>
        <v>0</v>
      </c>
      <c r="AK345" s="301">
        <v>0</v>
      </c>
      <c r="AL345" s="87">
        <v>150000000</v>
      </c>
      <c r="AM345" s="96" t="str">
        <f t="shared" si="142"/>
        <v>PL</v>
      </c>
      <c r="AN345" s="249" t="s">
        <v>139</v>
      </c>
      <c r="AO345" s="249">
        <v>1</v>
      </c>
      <c r="AP345" s="249"/>
      <c r="AQ345" s="245">
        <f t="shared" ref="AQ345:AQ395" si="145">IF(AND(V345&gt;1,V345&lt;=200000000),350000,IF(AND(V345&gt;200000000),750000))</f>
        <v>350000</v>
      </c>
      <c r="AR345" s="250">
        <f>IF(AND(V345&gt;1,V345&lt;=200000000),'[26]Data Base PAKAI (INPUT)'!$E$24,IF(AND(V345&gt;200000000),'[26]Data Base PAKAI (INPUT)'!$M$24))</f>
        <v>4</v>
      </c>
      <c r="AS345" s="250">
        <f>IF(AND(V345&gt;1,V345&lt;=200000000),'[26]Data Base PAKAI (INPUT)'!$F$24,IF(AND(V345&gt;200000000,V345&lt;=1000000000),'[26]Data Base PAKAI (INPUT)'!$V$24,IF(AND(V345&gt;1000000000),'[26]Data Base PAKAI (INPUT)'!$Z$24)))</f>
        <v>1</v>
      </c>
      <c r="AT345" s="250">
        <f t="shared" ref="AT345:AT395" si="146">AR345*AS345*$AT$15</f>
        <v>600000</v>
      </c>
      <c r="AU345" s="250">
        <f>IF(AND(V345&gt;1,V345&lt;=1000000000),'[26]Data Base PAKAI (INPUT)'!$E$25,IF(AND(V345&gt;1000000000,V345&lt;=5000000000),'[26]Data Base PAKAI (INPUT)'!$Y$25,IF(AND(V345&gt;5000000000,V345&lt;=10000000000),'[26]Data Base PAKAI (INPUT)'!$AG$25)))</f>
        <v>3</v>
      </c>
      <c r="AV345" s="250">
        <f>IF(AND(V345&gt;1,V345&lt;=100000000),'[26]Data Base PAKAI (INPUT)'!$F$25,IF(AND(V345&gt;100000000,V345&lt;=200000000),'[26]Data Base PAKAI (INPUT)'!$J$25,IF(AND(V345&gt;200000000,V345&lt;=250000000),'[26]Data Base PAKAI (INPUT)'!$N$25,IF(AND(V345&gt;250000000,V345&lt;=500000000),'[26]Data Base PAKAI (INPUT)'!$R$25,IF(AND(V345&gt;500000000,V345&lt;=1000000000),'[26]Data Base PAKAI (INPUT)'!$V$25,IF(AND(V345&gt;1000000000,V345&lt;=2500000000),'[26]Data Base PAKAI (INPUT)'!$Z$25,IF(AND(V345&gt;2500000000,V345&lt;=5000000000),'[26]Data Base PAKAI (INPUT)'!$AD$25,IF(AND(V345&gt;5000000000,V345&lt;=10000000000),'[26]Data Base PAKAI (INPUT)'!AH1294))))))))</f>
        <v>4</v>
      </c>
      <c r="AW345" s="250">
        <f t="shared" ref="AW345:AW395" si="147">AU345*AV345*$AW$15</f>
        <v>1800000</v>
      </c>
      <c r="AX345" s="250">
        <f t="shared" ref="AX345:AX395" si="148">IF(V345&lt;=4000000000,4%*V345,IF(V345&gt;4000000000,100000000))</f>
        <v>6000000</v>
      </c>
      <c r="AY345" s="99">
        <f t="shared" ref="AY345:AY395" si="149">4%*V345</f>
        <v>6000000</v>
      </c>
      <c r="AZ345" s="250"/>
      <c r="BA345" s="245">
        <f t="shared" ref="BA345:BA395" si="150">V345-AQ345-AT345-AW345-AX345-AY345-AZ345</f>
        <v>135250000</v>
      </c>
      <c r="BB345" s="235"/>
      <c r="BC345" s="242"/>
      <c r="BD345" s="242"/>
      <c r="BE345" s="242"/>
      <c r="BG345" s="428">
        <f t="shared" si="143"/>
        <v>0</v>
      </c>
      <c r="BH345" s="424"/>
    </row>
    <row r="346" spans="1:60" ht="45.75" thickBot="1" x14ac:dyDescent="0.3">
      <c r="A346" s="90"/>
      <c r="B346" s="90"/>
      <c r="C346" s="90"/>
      <c r="D346" s="90"/>
      <c r="E346" s="90"/>
      <c r="F346" s="90"/>
      <c r="G346" s="90"/>
      <c r="H346" s="307"/>
      <c r="I346" s="91"/>
      <c r="J346" s="92"/>
      <c r="K346" s="110" t="s">
        <v>692</v>
      </c>
      <c r="L346" s="92" t="s">
        <v>858</v>
      </c>
      <c r="M346" s="92" t="e">
        <f>INDEX('[26]PENINGKATAN SALURAN DRAINASE'!$D$4:$D$90,MATCH('KEGIATAN DBMSDA 2022 (2)'!L346,'[26]PENINGKATAN SALURAN DRAINASE'!$D$4:$D$90,0))</f>
        <v>#N/A</v>
      </c>
      <c r="N346" s="92" t="s">
        <v>859</v>
      </c>
      <c r="O346" s="92"/>
      <c r="P346" s="93" t="s">
        <v>120</v>
      </c>
      <c r="Q346" s="93"/>
      <c r="R346" s="100" t="s">
        <v>190</v>
      </c>
      <c r="S346" s="94" t="e">
        <f>#REF!&amp;" "&amp;#REF!</f>
        <v>#REF!</v>
      </c>
      <c r="T346" s="95" t="s">
        <v>66</v>
      </c>
      <c r="U346" s="87"/>
      <c r="V346" s="57">
        <f t="shared" si="144"/>
        <v>25000000</v>
      </c>
      <c r="W346" s="96" t="str">
        <f t="shared" si="140"/>
        <v>PL</v>
      </c>
      <c r="X346" s="108" t="s">
        <v>1966</v>
      </c>
      <c r="Y346" s="489" t="s">
        <v>2030</v>
      </c>
      <c r="Z346" s="489" t="s">
        <v>2000</v>
      </c>
      <c r="AA346" s="93"/>
      <c r="AB346" s="93"/>
      <c r="AC346" s="93"/>
      <c r="AD346" s="93"/>
      <c r="AE346" s="93"/>
      <c r="AF346" s="93"/>
      <c r="AG346" s="96"/>
      <c r="AH346" s="96"/>
      <c r="AI346" s="96"/>
      <c r="AJ346" s="313">
        <f t="shared" si="141"/>
        <v>0</v>
      </c>
      <c r="AK346" s="301">
        <v>0</v>
      </c>
      <c r="AL346" s="87">
        <v>25000000</v>
      </c>
      <c r="AM346" s="96" t="str">
        <f t="shared" si="142"/>
        <v>PL</v>
      </c>
      <c r="AN346" s="249" t="s">
        <v>139</v>
      </c>
      <c r="AO346" s="249">
        <v>1</v>
      </c>
      <c r="AP346" s="249" t="s">
        <v>163</v>
      </c>
      <c r="AQ346" s="253">
        <f t="shared" si="145"/>
        <v>350000</v>
      </c>
      <c r="AR346" s="254">
        <f>IF(AND(V346&gt;1,V346&lt;=200000000),'[26]Data Base PAKAI (INPUT)'!$E$24,IF(AND(V346&gt;200000000),'[26]Data Base PAKAI (INPUT)'!$M$24))</f>
        <v>4</v>
      </c>
      <c r="AS346" s="254">
        <f>IF(AND(V346&gt;1,V346&lt;=200000000),'[26]Data Base PAKAI (INPUT)'!$F$24,IF(AND(V346&gt;200000000,V346&lt;=1000000000),'[26]Data Base PAKAI (INPUT)'!$V$24,IF(AND(V346&gt;1000000000),'[26]Data Base PAKAI (INPUT)'!$Z$24)))</f>
        <v>1</v>
      </c>
      <c r="AT346" s="254">
        <f t="shared" si="146"/>
        <v>600000</v>
      </c>
      <c r="AU346" s="254">
        <f>IF(AND(V346&gt;1,V346&lt;=1000000000),'[26]Data Base PAKAI (INPUT)'!$E$25,IF(AND(V346&gt;1000000000,V346&lt;=5000000000),'[26]Data Base PAKAI (INPUT)'!$Y$25,IF(AND(V346&gt;5000000000,V346&lt;=10000000000),'[26]Data Base PAKAI (INPUT)'!$AG$25)))</f>
        <v>3</v>
      </c>
      <c r="AV346" s="254">
        <f>IF(AND(V346&gt;1,V346&lt;=100000000),'[26]Data Base PAKAI (INPUT)'!$F$25,IF(AND(V346&gt;100000000,V346&lt;=200000000),'[26]Data Base PAKAI (INPUT)'!$J$25,IF(AND(V346&gt;200000000,V346&lt;=250000000),'[26]Data Base PAKAI (INPUT)'!$N$25,IF(AND(V346&gt;250000000,V346&lt;=500000000),'[26]Data Base PAKAI (INPUT)'!$R$25,IF(AND(V346&gt;500000000,V346&lt;=1000000000),'[26]Data Base PAKAI (INPUT)'!$V$25,IF(AND(V346&gt;1000000000,V346&lt;=2500000000),'[26]Data Base PAKAI (INPUT)'!$Z$25,IF(AND(V346&gt;2500000000,V346&lt;=5000000000),'[26]Data Base PAKAI (INPUT)'!$AD$25,IF(AND(V346&gt;5000000000,V346&lt;=10000000000),'[26]Data Base PAKAI (INPUT)'!AH1295))))))))</f>
        <v>3</v>
      </c>
      <c r="AW346" s="254">
        <f t="shared" si="147"/>
        <v>1350000</v>
      </c>
      <c r="AX346" s="254">
        <f t="shared" si="148"/>
        <v>1000000</v>
      </c>
      <c r="AY346" s="103">
        <f t="shared" si="149"/>
        <v>1000000</v>
      </c>
      <c r="AZ346" s="254"/>
      <c r="BA346" s="253">
        <f t="shared" si="150"/>
        <v>20700000</v>
      </c>
      <c r="BB346" s="235"/>
      <c r="BC346" s="242"/>
      <c r="BD346" s="242"/>
      <c r="BE346" s="242"/>
      <c r="BG346" s="428">
        <f t="shared" si="143"/>
        <v>0</v>
      </c>
      <c r="BH346" s="424"/>
    </row>
    <row r="347" spans="1:60" ht="45.75" thickBot="1" x14ac:dyDescent="0.3">
      <c r="A347" s="90"/>
      <c r="B347" s="90"/>
      <c r="C347" s="90"/>
      <c r="D347" s="90"/>
      <c r="E347" s="90"/>
      <c r="F347" s="90"/>
      <c r="G347" s="90"/>
      <c r="H347" s="307"/>
      <c r="I347" s="91"/>
      <c r="J347" s="92"/>
      <c r="K347" s="110" t="s">
        <v>692</v>
      </c>
      <c r="L347" s="92" t="s">
        <v>860</v>
      </c>
      <c r="M347" s="92" t="e">
        <f>INDEX('[26]PENINGKATAN SALURAN DRAINASE'!$D$4:$D$90,MATCH('KEGIATAN DBMSDA 2022 (2)'!L347,'[26]PENINGKATAN SALURAN DRAINASE'!$D$4:$D$90,0))</f>
        <v>#N/A</v>
      </c>
      <c r="N347" s="92" t="s">
        <v>861</v>
      </c>
      <c r="O347" s="92"/>
      <c r="P347" s="93" t="s">
        <v>120</v>
      </c>
      <c r="Q347" s="93"/>
      <c r="R347" s="100" t="s">
        <v>328</v>
      </c>
      <c r="S347" s="94" t="e">
        <f>#REF!&amp;" "&amp;#REF!</f>
        <v>#REF!</v>
      </c>
      <c r="T347" s="95" t="s">
        <v>66</v>
      </c>
      <c r="U347" s="87"/>
      <c r="V347" s="57">
        <f t="shared" si="144"/>
        <v>250000000</v>
      </c>
      <c r="W347" s="96" t="str">
        <f t="shared" si="140"/>
        <v>LELANG</v>
      </c>
      <c r="X347" s="108" t="s">
        <v>1966</v>
      </c>
      <c r="Y347" s="489" t="s">
        <v>2030</v>
      </c>
      <c r="Z347" s="489" t="s">
        <v>2000</v>
      </c>
      <c r="AA347" s="93"/>
      <c r="AB347" s="93"/>
      <c r="AC347" s="93"/>
      <c r="AD347" s="93"/>
      <c r="AE347" s="93"/>
      <c r="AF347" s="93"/>
      <c r="AG347" s="96"/>
      <c r="AH347" s="96"/>
      <c r="AI347" s="96"/>
      <c r="AJ347" s="313">
        <f t="shared" si="141"/>
        <v>0</v>
      </c>
      <c r="AK347" s="301">
        <v>0</v>
      </c>
      <c r="AL347" s="87">
        <v>250000000</v>
      </c>
      <c r="AM347" s="96" t="str">
        <f t="shared" si="142"/>
        <v>LELANG</v>
      </c>
      <c r="AN347" s="256" t="s">
        <v>139</v>
      </c>
      <c r="AO347" s="249">
        <v>1</v>
      </c>
      <c r="AP347" s="249" t="s">
        <v>163</v>
      </c>
      <c r="AQ347" s="253">
        <f t="shared" si="145"/>
        <v>750000</v>
      </c>
      <c r="AR347" s="254">
        <f>IF(AND(V347&gt;1,V347&lt;=200000000),'[26]Data Base PAKAI (INPUT)'!$E$24,IF(AND(V347&gt;200000000),'[26]Data Base PAKAI (INPUT)'!$M$24))</f>
        <v>6</v>
      </c>
      <c r="AS347" s="254">
        <f>IF(AND(V347&gt;1,V347&lt;=200000000),'[26]Data Base PAKAI (INPUT)'!$F$24,IF(AND(V347&gt;200000000,V347&lt;=1000000000),'[26]Data Base PAKAI (INPUT)'!$V$24,IF(AND(V347&gt;1000000000),'[26]Data Base PAKAI (INPUT)'!$Z$24)))</f>
        <v>2</v>
      </c>
      <c r="AT347" s="254">
        <f t="shared" si="146"/>
        <v>1800000</v>
      </c>
      <c r="AU347" s="254">
        <f>IF(AND(V347&gt;1,V347&lt;=1000000000),'[26]Data Base PAKAI (INPUT)'!$E$25,IF(AND(V347&gt;1000000000,V347&lt;=5000000000),'[26]Data Base PAKAI (INPUT)'!$Y$25,IF(AND(V347&gt;5000000000,V347&lt;=10000000000),'[26]Data Base PAKAI (INPUT)'!$AG$25)))</f>
        <v>3</v>
      </c>
      <c r="AV347" s="254">
        <f>IF(AND(V347&gt;1,V347&lt;=100000000),'[26]Data Base PAKAI (INPUT)'!$F$25,IF(AND(V347&gt;100000000,V347&lt;=200000000),'[26]Data Base PAKAI (INPUT)'!$J$25,IF(AND(V347&gt;200000000,V347&lt;=250000000),'[26]Data Base PAKAI (INPUT)'!$N$25,IF(AND(V347&gt;250000000,V347&lt;=500000000),'[26]Data Base PAKAI (INPUT)'!$R$25,IF(AND(V347&gt;500000000,V347&lt;=1000000000),'[26]Data Base PAKAI (INPUT)'!$V$25,IF(AND(V347&gt;1000000000,V347&lt;=2500000000),'[26]Data Base PAKAI (INPUT)'!$Z$25,IF(AND(V347&gt;2500000000,V347&lt;=5000000000),'[26]Data Base PAKAI (INPUT)'!$AD$25,IF(AND(V347&gt;5000000000,V347&lt;=10000000000),'[26]Data Base PAKAI (INPUT)'!AH1296))))))))</f>
        <v>5</v>
      </c>
      <c r="AW347" s="254">
        <f t="shared" si="147"/>
        <v>2250000</v>
      </c>
      <c r="AX347" s="254">
        <f t="shared" si="148"/>
        <v>10000000</v>
      </c>
      <c r="AY347" s="103">
        <f t="shared" si="149"/>
        <v>10000000</v>
      </c>
      <c r="AZ347" s="254"/>
      <c r="BA347" s="253">
        <f t="shared" si="150"/>
        <v>225200000</v>
      </c>
      <c r="BB347" s="235"/>
      <c r="BC347" s="242"/>
      <c r="BD347" s="242"/>
      <c r="BE347" s="242"/>
      <c r="BG347" s="428">
        <f t="shared" si="143"/>
        <v>0</v>
      </c>
      <c r="BH347" s="424"/>
    </row>
    <row r="348" spans="1:60" ht="45.75" thickBot="1" x14ac:dyDescent="0.3">
      <c r="A348" s="90"/>
      <c r="B348" s="90"/>
      <c r="C348" s="90"/>
      <c r="D348" s="90"/>
      <c r="E348" s="90"/>
      <c r="F348" s="90"/>
      <c r="G348" s="90"/>
      <c r="H348" s="307"/>
      <c r="I348" s="91"/>
      <c r="J348" s="92"/>
      <c r="K348" s="110" t="s">
        <v>692</v>
      </c>
      <c r="L348" s="92" t="s">
        <v>862</v>
      </c>
      <c r="M348" s="92" t="e">
        <f>INDEX('[26]PENINGKATAN SALURAN DRAINASE'!$D$4:$D$90,MATCH('KEGIATAN DBMSDA 2022 (2)'!L348,'[26]PENINGKATAN SALURAN DRAINASE'!$D$4:$D$90,0))</f>
        <v>#N/A</v>
      </c>
      <c r="N348" s="92" t="s">
        <v>863</v>
      </c>
      <c r="O348" s="92"/>
      <c r="P348" s="93" t="s">
        <v>124</v>
      </c>
      <c r="Q348" s="93"/>
      <c r="R348" s="100" t="s">
        <v>864</v>
      </c>
      <c r="S348" s="94" t="e">
        <f>#REF!&amp;" "&amp;#REF!</f>
        <v>#REF!</v>
      </c>
      <c r="T348" s="95" t="s">
        <v>66</v>
      </c>
      <c r="U348" s="87"/>
      <c r="V348" s="57">
        <f t="shared" si="144"/>
        <v>150000000</v>
      </c>
      <c r="W348" s="96" t="str">
        <f t="shared" si="140"/>
        <v>PL</v>
      </c>
      <c r="X348" s="108" t="s">
        <v>1966</v>
      </c>
      <c r="Y348" s="489" t="s">
        <v>2030</v>
      </c>
      <c r="Z348" s="489" t="s">
        <v>2011</v>
      </c>
      <c r="AA348" s="93"/>
      <c r="AB348" s="93"/>
      <c r="AC348" s="93"/>
      <c r="AD348" s="93"/>
      <c r="AE348" s="93"/>
      <c r="AF348" s="93"/>
      <c r="AG348" s="96"/>
      <c r="AH348" s="96"/>
      <c r="AI348" s="96"/>
      <c r="AJ348" s="313">
        <f t="shared" si="141"/>
        <v>0</v>
      </c>
      <c r="AK348" s="301">
        <v>0</v>
      </c>
      <c r="AL348" s="87">
        <v>150000000</v>
      </c>
      <c r="AM348" s="96" t="str">
        <f t="shared" si="142"/>
        <v>PL</v>
      </c>
      <c r="AN348" s="249" t="s">
        <v>139</v>
      </c>
      <c r="AO348" s="249">
        <v>1</v>
      </c>
      <c r="AP348" s="249"/>
      <c r="AQ348" s="245">
        <f t="shared" si="145"/>
        <v>350000</v>
      </c>
      <c r="AR348" s="250">
        <f>IF(AND(V348&gt;1,V348&lt;=200000000),'[26]Data Base PAKAI (INPUT)'!$E$24,IF(AND(V348&gt;200000000),'[26]Data Base PAKAI (INPUT)'!$M$24))</f>
        <v>4</v>
      </c>
      <c r="AS348" s="250">
        <f>IF(AND(V348&gt;1,V348&lt;=200000000),'[26]Data Base PAKAI (INPUT)'!$F$24,IF(AND(V348&gt;200000000,V348&lt;=1000000000),'[26]Data Base PAKAI (INPUT)'!$V$24,IF(AND(V348&gt;1000000000),'[26]Data Base PAKAI (INPUT)'!$Z$24)))</f>
        <v>1</v>
      </c>
      <c r="AT348" s="250">
        <f t="shared" si="146"/>
        <v>600000</v>
      </c>
      <c r="AU348" s="250">
        <f>IF(AND(V348&gt;1,V348&lt;=1000000000),'[26]Data Base PAKAI (INPUT)'!$E$25,IF(AND(V348&gt;1000000000,V348&lt;=5000000000),'[26]Data Base PAKAI (INPUT)'!$Y$25,IF(AND(V348&gt;5000000000,V348&lt;=10000000000),'[26]Data Base PAKAI (INPUT)'!$AG$25)))</f>
        <v>3</v>
      </c>
      <c r="AV348" s="250">
        <f>IF(AND(V348&gt;1,V348&lt;=100000000),'[26]Data Base PAKAI (INPUT)'!$F$25,IF(AND(V348&gt;100000000,V348&lt;=200000000),'[26]Data Base PAKAI (INPUT)'!$J$25,IF(AND(V348&gt;200000000,V348&lt;=250000000),'[26]Data Base PAKAI (INPUT)'!$N$25,IF(AND(V348&gt;250000000,V348&lt;=500000000),'[26]Data Base PAKAI (INPUT)'!$R$25,IF(AND(V348&gt;500000000,V348&lt;=1000000000),'[26]Data Base PAKAI (INPUT)'!$V$25,IF(AND(V348&gt;1000000000,V348&lt;=2500000000),'[26]Data Base PAKAI (INPUT)'!$Z$25,IF(AND(V348&gt;2500000000,V348&lt;=5000000000),'[26]Data Base PAKAI (INPUT)'!$AD$25,IF(AND(V348&gt;5000000000,V348&lt;=10000000000),'[26]Data Base PAKAI (INPUT)'!AH1297))))))))</f>
        <v>4</v>
      </c>
      <c r="AW348" s="250">
        <f t="shared" si="147"/>
        <v>1800000</v>
      </c>
      <c r="AX348" s="250">
        <f t="shared" si="148"/>
        <v>6000000</v>
      </c>
      <c r="AY348" s="99">
        <f t="shared" si="149"/>
        <v>6000000</v>
      </c>
      <c r="AZ348" s="250"/>
      <c r="BA348" s="245">
        <f t="shared" si="150"/>
        <v>135250000</v>
      </c>
      <c r="BB348" s="235"/>
      <c r="BC348" s="242"/>
      <c r="BD348" s="242"/>
      <c r="BE348" s="242"/>
      <c r="BG348" s="428">
        <f t="shared" si="143"/>
        <v>0</v>
      </c>
      <c r="BH348" s="424"/>
    </row>
    <row r="349" spans="1:60" ht="45.75" thickBot="1" x14ac:dyDescent="0.3">
      <c r="A349" s="90"/>
      <c r="B349" s="90"/>
      <c r="C349" s="90"/>
      <c r="D349" s="90"/>
      <c r="E349" s="90"/>
      <c r="F349" s="90"/>
      <c r="G349" s="90"/>
      <c r="H349" s="307"/>
      <c r="I349" s="91"/>
      <c r="J349" s="92"/>
      <c r="K349" s="110" t="s">
        <v>692</v>
      </c>
      <c r="L349" s="92" t="s">
        <v>865</v>
      </c>
      <c r="M349" s="92" t="e">
        <f>INDEX('[26]PENINGKATAN SALURAN DRAINASE'!$D$4:$D$90,MATCH('KEGIATAN DBMSDA 2022 (2)'!L349,'[26]PENINGKATAN SALURAN DRAINASE'!$D$4:$D$90,0))</f>
        <v>#N/A</v>
      </c>
      <c r="N349" s="92" t="s">
        <v>866</v>
      </c>
      <c r="O349" s="92"/>
      <c r="P349" s="93" t="s">
        <v>124</v>
      </c>
      <c r="Q349" s="93"/>
      <c r="R349" s="100" t="s">
        <v>229</v>
      </c>
      <c r="S349" s="94" t="e">
        <f>#REF!&amp;" "&amp;#REF!</f>
        <v>#REF!</v>
      </c>
      <c r="T349" s="95" t="s">
        <v>66</v>
      </c>
      <c r="U349" s="87"/>
      <c r="V349" s="57">
        <f t="shared" si="144"/>
        <v>150000000</v>
      </c>
      <c r="W349" s="96" t="str">
        <f t="shared" si="140"/>
        <v>PL</v>
      </c>
      <c r="X349" s="108" t="s">
        <v>1966</v>
      </c>
      <c r="Y349" s="489" t="s">
        <v>2030</v>
      </c>
      <c r="Z349" s="489" t="s">
        <v>2011</v>
      </c>
      <c r="AA349" s="93"/>
      <c r="AB349" s="93"/>
      <c r="AC349" s="93"/>
      <c r="AD349" s="93"/>
      <c r="AE349" s="93"/>
      <c r="AF349" s="93"/>
      <c r="AG349" s="96"/>
      <c r="AH349" s="96"/>
      <c r="AI349" s="96"/>
      <c r="AJ349" s="313">
        <f t="shared" si="141"/>
        <v>0</v>
      </c>
      <c r="AK349" s="301">
        <v>0</v>
      </c>
      <c r="AL349" s="87">
        <v>150000000</v>
      </c>
      <c r="AM349" s="96" t="str">
        <f t="shared" si="142"/>
        <v>PL</v>
      </c>
      <c r="AN349" s="249" t="s">
        <v>139</v>
      </c>
      <c r="AO349" s="249">
        <v>1</v>
      </c>
      <c r="AP349" s="249"/>
      <c r="AQ349" s="245">
        <f t="shared" si="145"/>
        <v>350000</v>
      </c>
      <c r="AR349" s="250">
        <f>IF(AND(V349&gt;1,V349&lt;=200000000),'[26]Data Base PAKAI (INPUT)'!$E$24,IF(AND(V349&gt;200000000),'[26]Data Base PAKAI (INPUT)'!$M$24))</f>
        <v>4</v>
      </c>
      <c r="AS349" s="250">
        <f>IF(AND(V349&gt;1,V349&lt;=200000000),'[26]Data Base PAKAI (INPUT)'!$F$24,IF(AND(V349&gt;200000000,V349&lt;=1000000000),'[26]Data Base PAKAI (INPUT)'!$V$24,IF(AND(V349&gt;1000000000),'[26]Data Base PAKAI (INPUT)'!$Z$24)))</f>
        <v>1</v>
      </c>
      <c r="AT349" s="250">
        <f t="shared" si="146"/>
        <v>600000</v>
      </c>
      <c r="AU349" s="250">
        <f>IF(AND(V349&gt;1,V349&lt;=1000000000),'[26]Data Base PAKAI (INPUT)'!$E$25,IF(AND(V349&gt;1000000000,V349&lt;=5000000000),'[26]Data Base PAKAI (INPUT)'!$Y$25,IF(AND(V349&gt;5000000000,V349&lt;=10000000000),'[26]Data Base PAKAI (INPUT)'!$AG$25)))</f>
        <v>3</v>
      </c>
      <c r="AV349" s="250">
        <f>IF(AND(V349&gt;1,V349&lt;=100000000),'[26]Data Base PAKAI (INPUT)'!$F$25,IF(AND(V349&gt;100000000,V349&lt;=200000000),'[26]Data Base PAKAI (INPUT)'!$J$25,IF(AND(V349&gt;200000000,V349&lt;=250000000),'[26]Data Base PAKAI (INPUT)'!$N$25,IF(AND(V349&gt;250000000,V349&lt;=500000000),'[26]Data Base PAKAI (INPUT)'!$R$25,IF(AND(V349&gt;500000000,V349&lt;=1000000000),'[26]Data Base PAKAI (INPUT)'!$V$25,IF(AND(V349&gt;1000000000,V349&lt;=2500000000),'[26]Data Base PAKAI (INPUT)'!$Z$25,IF(AND(V349&gt;2500000000,V349&lt;=5000000000),'[26]Data Base PAKAI (INPUT)'!$AD$25,IF(AND(V349&gt;5000000000,V349&lt;=10000000000),'[26]Data Base PAKAI (INPUT)'!AH1298))))))))</f>
        <v>4</v>
      </c>
      <c r="AW349" s="250">
        <f t="shared" si="147"/>
        <v>1800000</v>
      </c>
      <c r="AX349" s="250">
        <f t="shared" si="148"/>
        <v>6000000</v>
      </c>
      <c r="AY349" s="99">
        <f t="shared" si="149"/>
        <v>6000000</v>
      </c>
      <c r="AZ349" s="250"/>
      <c r="BA349" s="245">
        <f t="shared" si="150"/>
        <v>135250000</v>
      </c>
      <c r="BB349" s="235"/>
      <c r="BC349" s="242"/>
      <c r="BD349" s="242"/>
      <c r="BE349" s="242"/>
      <c r="BG349" s="428">
        <f t="shared" si="143"/>
        <v>0</v>
      </c>
      <c r="BH349" s="424"/>
    </row>
    <row r="350" spans="1:60" ht="45.75" thickBot="1" x14ac:dyDescent="0.3">
      <c r="A350" s="90"/>
      <c r="B350" s="90"/>
      <c r="C350" s="90"/>
      <c r="D350" s="90"/>
      <c r="E350" s="90"/>
      <c r="F350" s="90"/>
      <c r="G350" s="90"/>
      <c r="H350" s="307"/>
      <c r="I350" s="91"/>
      <c r="J350" s="92"/>
      <c r="K350" s="110" t="s">
        <v>692</v>
      </c>
      <c r="L350" s="92" t="s">
        <v>867</v>
      </c>
      <c r="M350" s="92" t="e">
        <f>INDEX('[26]PENINGKATAN SALURAN DRAINASE'!$D$4:$D$90,MATCH('KEGIATAN DBMSDA 2022 (2)'!L350,'[26]PENINGKATAN SALURAN DRAINASE'!$D$4:$D$90,0))</f>
        <v>#N/A</v>
      </c>
      <c r="N350" s="92" t="s">
        <v>868</v>
      </c>
      <c r="O350" s="92"/>
      <c r="P350" s="93" t="s">
        <v>124</v>
      </c>
      <c r="Q350" s="93"/>
      <c r="R350" s="100" t="s">
        <v>869</v>
      </c>
      <c r="S350" s="94" t="e">
        <f>#REF!&amp;" "&amp;#REF!</f>
        <v>#REF!</v>
      </c>
      <c r="T350" s="95" t="s">
        <v>66</v>
      </c>
      <c r="U350" s="87"/>
      <c r="V350" s="57">
        <f t="shared" si="144"/>
        <v>100000000</v>
      </c>
      <c r="W350" s="96" t="str">
        <f t="shared" si="140"/>
        <v>PL</v>
      </c>
      <c r="X350" s="108" t="s">
        <v>1966</v>
      </c>
      <c r="Y350" s="489" t="s">
        <v>2030</v>
      </c>
      <c r="Z350" s="489" t="s">
        <v>2011</v>
      </c>
      <c r="AA350" s="93"/>
      <c r="AB350" s="93"/>
      <c r="AC350" s="93"/>
      <c r="AD350" s="93"/>
      <c r="AE350" s="93"/>
      <c r="AF350" s="93"/>
      <c r="AG350" s="96"/>
      <c r="AH350" s="96"/>
      <c r="AI350" s="96"/>
      <c r="AJ350" s="313">
        <f t="shared" si="141"/>
        <v>0</v>
      </c>
      <c r="AK350" s="301">
        <v>0</v>
      </c>
      <c r="AL350" s="87">
        <v>100000000</v>
      </c>
      <c r="AM350" s="96" t="str">
        <f t="shared" si="142"/>
        <v>PL</v>
      </c>
      <c r="AN350" s="249" t="s">
        <v>139</v>
      </c>
      <c r="AO350" s="249">
        <v>1</v>
      </c>
      <c r="AP350" s="249"/>
      <c r="AQ350" s="245">
        <f t="shared" si="145"/>
        <v>350000</v>
      </c>
      <c r="AR350" s="250">
        <f>IF(AND(V350&gt;1,V350&lt;=200000000),'[26]Data Base PAKAI (INPUT)'!$E$24,IF(AND(V350&gt;200000000),'[26]Data Base PAKAI (INPUT)'!$M$24))</f>
        <v>4</v>
      </c>
      <c r="AS350" s="250">
        <f>IF(AND(V350&gt;1,V350&lt;=200000000),'[26]Data Base PAKAI (INPUT)'!$F$24,IF(AND(V350&gt;200000000,V350&lt;=1000000000),'[26]Data Base PAKAI (INPUT)'!$V$24,IF(AND(V350&gt;1000000000),'[26]Data Base PAKAI (INPUT)'!$Z$24)))</f>
        <v>1</v>
      </c>
      <c r="AT350" s="250">
        <f t="shared" si="146"/>
        <v>600000</v>
      </c>
      <c r="AU350" s="250">
        <f>IF(AND(V350&gt;1,V350&lt;=1000000000),'[26]Data Base PAKAI (INPUT)'!$E$25,IF(AND(V350&gt;1000000000,V350&lt;=5000000000),'[26]Data Base PAKAI (INPUT)'!$Y$25,IF(AND(V350&gt;5000000000,V350&lt;=10000000000),'[26]Data Base PAKAI (INPUT)'!$AG$25)))</f>
        <v>3</v>
      </c>
      <c r="AV350" s="250">
        <f>IF(AND(V350&gt;1,V350&lt;=100000000),'[26]Data Base PAKAI (INPUT)'!$F$25,IF(AND(V350&gt;100000000,V350&lt;=200000000),'[26]Data Base PAKAI (INPUT)'!$J$25,IF(AND(V350&gt;200000000,V350&lt;=250000000),'[26]Data Base PAKAI (INPUT)'!$N$25,IF(AND(V350&gt;250000000,V350&lt;=500000000),'[26]Data Base PAKAI (INPUT)'!$R$25,IF(AND(V350&gt;500000000,V350&lt;=1000000000),'[26]Data Base PAKAI (INPUT)'!$V$25,IF(AND(V350&gt;1000000000,V350&lt;=2500000000),'[26]Data Base PAKAI (INPUT)'!$Z$25,IF(AND(V350&gt;2500000000,V350&lt;=5000000000),'[26]Data Base PAKAI (INPUT)'!$AD$25,IF(AND(V350&gt;5000000000,V350&lt;=10000000000),'[26]Data Base PAKAI (INPUT)'!AH1299))))))))</f>
        <v>3</v>
      </c>
      <c r="AW350" s="250">
        <f t="shared" si="147"/>
        <v>1350000</v>
      </c>
      <c r="AX350" s="250">
        <f t="shared" si="148"/>
        <v>4000000</v>
      </c>
      <c r="AY350" s="99">
        <f t="shared" si="149"/>
        <v>4000000</v>
      </c>
      <c r="AZ350" s="250"/>
      <c r="BA350" s="245">
        <f t="shared" si="150"/>
        <v>89700000</v>
      </c>
      <c r="BB350" s="235"/>
      <c r="BC350" s="242"/>
      <c r="BD350" s="242"/>
      <c r="BE350" s="242"/>
      <c r="BG350" s="428">
        <f t="shared" si="143"/>
        <v>0</v>
      </c>
      <c r="BH350" s="424"/>
    </row>
    <row r="351" spans="1:60" ht="45.75" thickBot="1" x14ac:dyDescent="0.3">
      <c r="A351" s="90"/>
      <c r="B351" s="90"/>
      <c r="C351" s="90"/>
      <c r="D351" s="90"/>
      <c r="E351" s="90"/>
      <c r="F351" s="90"/>
      <c r="G351" s="90"/>
      <c r="H351" s="307"/>
      <c r="I351" s="91"/>
      <c r="J351" s="92"/>
      <c r="K351" s="110" t="s">
        <v>692</v>
      </c>
      <c r="L351" s="92" t="s">
        <v>870</v>
      </c>
      <c r="M351" s="92" t="e">
        <f>INDEX('[26]PENINGKATAN SALURAN DRAINASE'!$D$4:$D$90,MATCH('KEGIATAN DBMSDA 2022 (2)'!L351,'[26]PENINGKATAN SALURAN DRAINASE'!$D$4:$D$90,0))</f>
        <v>#N/A</v>
      </c>
      <c r="N351" s="92" t="s">
        <v>871</v>
      </c>
      <c r="O351" s="92"/>
      <c r="P351" s="93" t="s">
        <v>124</v>
      </c>
      <c r="Q351" s="93"/>
      <c r="R351" s="100" t="s">
        <v>872</v>
      </c>
      <c r="S351" s="94" t="e">
        <f>#REF!&amp;" "&amp;#REF!</f>
        <v>#REF!</v>
      </c>
      <c r="T351" s="95" t="s">
        <v>66</v>
      </c>
      <c r="U351" s="87"/>
      <c r="V351" s="57">
        <f t="shared" si="144"/>
        <v>100000000</v>
      </c>
      <c r="W351" s="96" t="str">
        <f t="shared" si="140"/>
        <v>PL</v>
      </c>
      <c r="X351" s="108" t="s">
        <v>1966</v>
      </c>
      <c r="Y351" s="489" t="s">
        <v>2030</v>
      </c>
      <c r="Z351" s="489" t="s">
        <v>2011</v>
      </c>
      <c r="AA351" s="93"/>
      <c r="AB351" s="93"/>
      <c r="AC351" s="93"/>
      <c r="AD351" s="93"/>
      <c r="AE351" s="93"/>
      <c r="AF351" s="93"/>
      <c r="AG351" s="96"/>
      <c r="AH351" s="96"/>
      <c r="AI351" s="96"/>
      <c r="AJ351" s="313">
        <f t="shared" si="141"/>
        <v>0</v>
      </c>
      <c r="AK351" s="301">
        <v>0</v>
      </c>
      <c r="AL351" s="87">
        <v>100000000</v>
      </c>
      <c r="AM351" s="96" t="str">
        <f t="shared" si="142"/>
        <v>PL</v>
      </c>
      <c r="AN351" s="249" t="s">
        <v>139</v>
      </c>
      <c r="AO351" s="249">
        <v>1</v>
      </c>
      <c r="AP351" s="249"/>
      <c r="AQ351" s="245">
        <f t="shared" si="145"/>
        <v>350000</v>
      </c>
      <c r="AR351" s="250">
        <f>IF(AND(V351&gt;1,V351&lt;=200000000),'[26]Data Base PAKAI (INPUT)'!$E$24,IF(AND(V351&gt;200000000),'[26]Data Base PAKAI (INPUT)'!$M$24))</f>
        <v>4</v>
      </c>
      <c r="AS351" s="250">
        <f>IF(AND(V351&gt;1,V351&lt;=200000000),'[26]Data Base PAKAI (INPUT)'!$F$24,IF(AND(V351&gt;200000000,V351&lt;=1000000000),'[26]Data Base PAKAI (INPUT)'!$V$24,IF(AND(V351&gt;1000000000),'[26]Data Base PAKAI (INPUT)'!$Z$24)))</f>
        <v>1</v>
      </c>
      <c r="AT351" s="250">
        <f t="shared" si="146"/>
        <v>600000</v>
      </c>
      <c r="AU351" s="250">
        <f>IF(AND(V351&gt;1,V351&lt;=1000000000),'[26]Data Base PAKAI (INPUT)'!$E$25,IF(AND(V351&gt;1000000000,V351&lt;=5000000000),'[26]Data Base PAKAI (INPUT)'!$Y$25,IF(AND(V351&gt;5000000000,V351&lt;=10000000000),'[26]Data Base PAKAI (INPUT)'!$AG$25)))</f>
        <v>3</v>
      </c>
      <c r="AV351" s="250">
        <f>IF(AND(V351&gt;1,V351&lt;=100000000),'[26]Data Base PAKAI (INPUT)'!$F$25,IF(AND(V351&gt;100000000,V351&lt;=200000000),'[26]Data Base PAKAI (INPUT)'!$J$25,IF(AND(V351&gt;200000000,V351&lt;=250000000),'[26]Data Base PAKAI (INPUT)'!$N$25,IF(AND(V351&gt;250000000,V351&lt;=500000000),'[26]Data Base PAKAI (INPUT)'!$R$25,IF(AND(V351&gt;500000000,V351&lt;=1000000000),'[26]Data Base PAKAI (INPUT)'!$V$25,IF(AND(V351&gt;1000000000,V351&lt;=2500000000),'[26]Data Base PAKAI (INPUT)'!$Z$25,IF(AND(V351&gt;2500000000,V351&lt;=5000000000),'[26]Data Base PAKAI (INPUT)'!$AD$25,IF(AND(V351&gt;5000000000,V351&lt;=10000000000),'[26]Data Base PAKAI (INPUT)'!AH1300))))))))</f>
        <v>3</v>
      </c>
      <c r="AW351" s="250">
        <f t="shared" si="147"/>
        <v>1350000</v>
      </c>
      <c r="AX351" s="250">
        <f t="shared" si="148"/>
        <v>4000000</v>
      </c>
      <c r="AY351" s="99">
        <f t="shared" si="149"/>
        <v>4000000</v>
      </c>
      <c r="AZ351" s="250"/>
      <c r="BA351" s="245">
        <f t="shared" si="150"/>
        <v>89700000</v>
      </c>
      <c r="BB351" s="235"/>
      <c r="BC351" s="242"/>
      <c r="BD351" s="242"/>
      <c r="BE351" s="242"/>
      <c r="BG351" s="428">
        <f t="shared" si="143"/>
        <v>0</v>
      </c>
      <c r="BH351" s="424"/>
    </row>
    <row r="352" spans="1:60" ht="45.75" thickBot="1" x14ac:dyDescent="0.3">
      <c r="A352" s="90"/>
      <c r="B352" s="90"/>
      <c r="C352" s="90"/>
      <c r="D352" s="90"/>
      <c r="E352" s="90"/>
      <c r="F352" s="90"/>
      <c r="G352" s="90"/>
      <c r="H352" s="307"/>
      <c r="I352" s="91"/>
      <c r="J352" s="92"/>
      <c r="K352" s="110" t="s">
        <v>692</v>
      </c>
      <c r="L352" s="92" t="s">
        <v>873</v>
      </c>
      <c r="M352" s="92" t="e">
        <f>INDEX('[26]PENINGKATAN SALURAN DRAINASE'!$D$4:$D$90,MATCH('KEGIATAN DBMSDA 2022 (2)'!L352,'[26]PENINGKATAN SALURAN DRAINASE'!$D$4:$D$90,0))</f>
        <v>#N/A</v>
      </c>
      <c r="N352" s="92" t="s">
        <v>874</v>
      </c>
      <c r="O352" s="92"/>
      <c r="P352" s="93" t="s">
        <v>124</v>
      </c>
      <c r="Q352" s="93"/>
      <c r="R352" s="100" t="s">
        <v>229</v>
      </c>
      <c r="S352" s="94" t="e">
        <f>#REF!&amp;" "&amp;#REF!</f>
        <v>#REF!</v>
      </c>
      <c r="T352" s="95" t="s">
        <v>66</v>
      </c>
      <c r="U352" s="87"/>
      <c r="V352" s="57">
        <f t="shared" si="144"/>
        <v>100000000</v>
      </c>
      <c r="W352" s="96" t="str">
        <f t="shared" si="140"/>
        <v>PL</v>
      </c>
      <c r="X352" s="108" t="s">
        <v>1966</v>
      </c>
      <c r="Y352" s="489" t="s">
        <v>2030</v>
      </c>
      <c r="Z352" s="489" t="s">
        <v>2011</v>
      </c>
      <c r="AA352" s="93"/>
      <c r="AB352" s="93"/>
      <c r="AC352" s="93"/>
      <c r="AD352" s="93"/>
      <c r="AE352" s="93"/>
      <c r="AF352" s="93"/>
      <c r="AG352" s="96"/>
      <c r="AH352" s="96"/>
      <c r="AI352" s="96"/>
      <c r="AJ352" s="313">
        <f t="shared" si="141"/>
        <v>0</v>
      </c>
      <c r="AK352" s="301">
        <v>0</v>
      </c>
      <c r="AL352" s="87">
        <v>100000000</v>
      </c>
      <c r="AM352" s="96" t="str">
        <f t="shared" si="142"/>
        <v>PL</v>
      </c>
      <c r="AN352" s="249" t="s">
        <v>139</v>
      </c>
      <c r="AO352" s="249">
        <v>1</v>
      </c>
      <c r="AP352" s="249"/>
      <c r="AQ352" s="245">
        <f t="shared" si="145"/>
        <v>350000</v>
      </c>
      <c r="AR352" s="250">
        <f>IF(AND(V352&gt;1,V352&lt;=200000000),'[26]Data Base PAKAI (INPUT)'!$E$24,IF(AND(V352&gt;200000000),'[26]Data Base PAKAI (INPUT)'!$M$24))</f>
        <v>4</v>
      </c>
      <c r="AS352" s="250">
        <f>IF(AND(V352&gt;1,V352&lt;=200000000),'[26]Data Base PAKAI (INPUT)'!$F$24,IF(AND(V352&gt;200000000,V352&lt;=1000000000),'[26]Data Base PAKAI (INPUT)'!$V$24,IF(AND(V352&gt;1000000000),'[26]Data Base PAKAI (INPUT)'!$Z$24)))</f>
        <v>1</v>
      </c>
      <c r="AT352" s="250">
        <f t="shared" si="146"/>
        <v>600000</v>
      </c>
      <c r="AU352" s="250">
        <f>IF(AND(V352&gt;1,V352&lt;=1000000000),'[26]Data Base PAKAI (INPUT)'!$E$25,IF(AND(V352&gt;1000000000,V352&lt;=5000000000),'[26]Data Base PAKAI (INPUT)'!$Y$25,IF(AND(V352&gt;5000000000,V352&lt;=10000000000),'[26]Data Base PAKAI (INPUT)'!$AG$25)))</f>
        <v>3</v>
      </c>
      <c r="AV352" s="250">
        <f>IF(AND(V352&gt;1,V352&lt;=100000000),'[26]Data Base PAKAI (INPUT)'!$F$25,IF(AND(V352&gt;100000000,V352&lt;=200000000),'[26]Data Base PAKAI (INPUT)'!$J$25,IF(AND(V352&gt;200000000,V352&lt;=250000000),'[26]Data Base PAKAI (INPUT)'!$N$25,IF(AND(V352&gt;250000000,V352&lt;=500000000),'[26]Data Base PAKAI (INPUT)'!$R$25,IF(AND(V352&gt;500000000,V352&lt;=1000000000),'[26]Data Base PAKAI (INPUT)'!$V$25,IF(AND(V352&gt;1000000000,V352&lt;=2500000000),'[26]Data Base PAKAI (INPUT)'!$Z$25,IF(AND(V352&gt;2500000000,V352&lt;=5000000000),'[26]Data Base PAKAI (INPUT)'!$AD$25,IF(AND(V352&gt;5000000000,V352&lt;=10000000000),'[26]Data Base PAKAI (INPUT)'!AH1301))))))))</f>
        <v>3</v>
      </c>
      <c r="AW352" s="250">
        <f t="shared" si="147"/>
        <v>1350000</v>
      </c>
      <c r="AX352" s="250">
        <f t="shared" si="148"/>
        <v>4000000</v>
      </c>
      <c r="AY352" s="99">
        <f t="shared" si="149"/>
        <v>4000000</v>
      </c>
      <c r="AZ352" s="250"/>
      <c r="BA352" s="245">
        <f t="shared" si="150"/>
        <v>89700000</v>
      </c>
      <c r="BB352" s="235"/>
      <c r="BC352" s="242"/>
      <c r="BD352" s="242"/>
      <c r="BE352" s="242"/>
      <c r="BG352" s="428">
        <f t="shared" si="143"/>
        <v>0</v>
      </c>
      <c r="BH352" s="424"/>
    </row>
    <row r="353" spans="1:60" ht="45.75" thickBot="1" x14ac:dyDescent="0.3">
      <c r="A353" s="90"/>
      <c r="B353" s="90"/>
      <c r="C353" s="90"/>
      <c r="D353" s="90"/>
      <c r="E353" s="90"/>
      <c r="F353" s="90"/>
      <c r="G353" s="90"/>
      <c r="H353" s="307"/>
      <c r="I353" s="91"/>
      <c r="J353" s="92"/>
      <c r="K353" s="110" t="s">
        <v>692</v>
      </c>
      <c r="L353" s="92" t="s">
        <v>875</v>
      </c>
      <c r="M353" s="92" t="e">
        <f>INDEX('[26]PENINGKATAN SALURAN DRAINASE'!$D$4:$D$90,MATCH('KEGIATAN DBMSDA 2022 (2)'!L353,'[26]PENINGKATAN SALURAN DRAINASE'!$D$4:$D$90,0))</f>
        <v>#N/A</v>
      </c>
      <c r="N353" s="92" t="s">
        <v>876</v>
      </c>
      <c r="O353" s="92"/>
      <c r="P353" s="93" t="s">
        <v>124</v>
      </c>
      <c r="Q353" s="93"/>
      <c r="R353" s="100" t="s">
        <v>667</v>
      </c>
      <c r="S353" s="94" t="e">
        <f>#REF!&amp;" "&amp;#REF!</f>
        <v>#REF!</v>
      </c>
      <c r="T353" s="95" t="s">
        <v>66</v>
      </c>
      <c r="U353" s="87"/>
      <c r="V353" s="57">
        <f t="shared" si="144"/>
        <v>100000000</v>
      </c>
      <c r="W353" s="96" t="str">
        <f t="shared" si="140"/>
        <v>PL</v>
      </c>
      <c r="X353" s="108" t="s">
        <v>1966</v>
      </c>
      <c r="Y353" s="489" t="s">
        <v>2030</v>
      </c>
      <c r="Z353" s="489" t="s">
        <v>2011</v>
      </c>
      <c r="AA353" s="93"/>
      <c r="AB353" s="93"/>
      <c r="AC353" s="93"/>
      <c r="AD353" s="93"/>
      <c r="AE353" s="93"/>
      <c r="AF353" s="93"/>
      <c r="AG353" s="96"/>
      <c r="AH353" s="96"/>
      <c r="AI353" s="96"/>
      <c r="AJ353" s="313">
        <f t="shared" si="141"/>
        <v>0</v>
      </c>
      <c r="AK353" s="301">
        <v>0</v>
      </c>
      <c r="AL353" s="87">
        <v>100000000</v>
      </c>
      <c r="AM353" s="96" t="str">
        <f t="shared" si="142"/>
        <v>PL</v>
      </c>
      <c r="AN353" s="249" t="s">
        <v>139</v>
      </c>
      <c r="AO353" s="249">
        <v>1</v>
      </c>
      <c r="AP353" s="249"/>
      <c r="AQ353" s="245">
        <f t="shared" si="145"/>
        <v>350000</v>
      </c>
      <c r="AR353" s="250">
        <f>IF(AND(V353&gt;1,V353&lt;=200000000),'[26]Data Base PAKAI (INPUT)'!$E$24,IF(AND(V353&gt;200000000),'[26]Data Base PAKAI (INPUT)'!$M$24))</f>
        <v>4</v>
      </c>
      <c r="AS353" s="250">
        <f>IF(AND(V353&gt;1,V353&lt;=200000000),'[26]Data Base PAKAI (INPUT)'!$F$24,IF(AND(V353&gt;200000000,V353&lt;=1000000000),'[26]Data Base PAKAI (INPUT)'!$V$24,IF(AND(V353&gt;1000000000),'[26]Data Base PAKAI (INPUT)'!$Z$24)))</f>
        <v>1</v>
      </c>
      <c r="AT353" s="250">
        <f t="shared" si="146"/>
        <v>600000</v>
      </c>
      <c r="AU353" s="250">
        <f>IF(AND(V353&gt;1,V353&lt;=1000000000),'[26]Data Base PAKAI (INPUT)'!$E$25,IF(AND(V353&gt;1000000000,V353&lt;=5000000000),'[26]Data Base PAKAI (INPUT)'!$Y$25,IF(AND(V353&gt;5000000000,V353&lt;=10000000000),'[26]Data Base PAKAI (INPUT)'!$AG$25)))</f>
        <v>3</v>
      </c>
      <c r="AV353" s="250">
        <f>IF(AND(V353&gt;1,V353&lt;=100000000),'[26]Data Base PAKAI (INPUT)'!$F$25,IF(AND(V353&gt;100000000,V353&lt;=200000000),'[26]Data Base PAKAI (INPUT)'!$J$25,IF(AND(V353&gt;200000000,V353&lt;=250000000),'[26]Data Base PAKAI (INPUT)'!$N$25,IF(AND(V353&gt;250000000,V353&lt;=500000000),'[26]Data Base PAKAI (INPUT)'!$R$25,IF(AND(V353&gt;500000000,V353&lt;=1000000000),'[26]Data Base PAKAI (INPUT)'!$V$25,IF(AND(V353&gt;1000000000,V353&lt;=2500000000),'[26]Data Base PAKAI (INPUT)'!$Z$25,IF(AND(V353&gt;2500000000,V353&lt;=5000000000),'[26]Data Base PAKAI (INPUT)'!$AD$25,IF(AND(V353&gt;5000000000,V353&lt;=10000000000),'[26]Data Base PAKAI (INPUT)'!AH1302))))))))</f>
        <v>3</v>
      </c>
      <c r="AW353" s="250">
        <f t="shared" si="147"/>
        <v>1350000</v>
      </c>
      <c r="AX353" s="250">
        <f t="shared" si="148"/>
        <v>4000000</v>
      </c>
      <c r="AY353" s="99">
        <f t="shared" si="149"/>
        <v>4000000</v>
      </c>
      <c r="AZ353" s="250"/>
      <c r="BA353" s="245">
        <f t="shared" si="150"/>
        <v>89700000</v>
      </c>
      <c r="BB353" s="235"/>
      <c r="BC353" s="242"/>
      <c r="BD353" s="242"/>
      <c r="BE353" s="242"/>
      <c r="BG353" s="428">
        <f t="shared" si="143"/>
        <v>0</v>
      </c>
      <c r="BH353" s="424"/>
    </row>
    <row r="354" spans="1:60" ht="45.75" thickBot="1" x14ac:dyDescent="0.3">
      <c r="A354" s="90"/>
      <c r="B354" s="90"/>
      <c r="C354" s="90"/>
      <c r="D354" s="90"/>
      <c r="E354" s="90"/>
      <c r="F354" s="90"/>
      <c r="G354" s="90"/>
      <c r="H354" s="307"/>
      <c r="I354" s="91"/>
      <c r="J354" s="92"/>
      <c r="K354" s="110" t="s">
        <v>692</v>
      </c>
      <c r="L354" s="92" t="s">
        <v>877</v>
      </c>
      <c r="M354" s="92" t="e">
        <f>INDEX('[26]PENINGKATAN SALURAN DRAINASE'!$D$4:$D$90,MATCH('KEGIATAN DBMSDA 2022 (2)'!L354,'[26]PENINGKATAN SALURAN DRAINASE'!$D$4:$D$90,0))</f>
        <v>#N/A</v>
      </c>
      <c r="N354" s="92" t="s">
        <v>878</v>
      </c>
      <c r="O354" s="92"/>
      <c r="P354" s="93" t="s">
        <v>124</v>
      </c>
      <c r="Q354" s="93"/>
      <c r="R354" s="100" t="s">
        <v>229</v>
      </c>
      <c r="S354" s="94" t="e">
        <f>#REF!&amp;" "&amp;#REF!</f>
        <v>#REF!</v>
      </c>
      <c r="T354" s="95" t="s">
        <v>66</v>
      </c>
      <c r="U354" s="87"/>
      <c r="V354" s="57">
        <f t="shared" si="144"/>
        <v>150000000</v>
      </c>
      <c r="W354" s="96" t="str">
        <f t="shared" si="140"/>
        <v>PL</v>
      </c>
      <c r="X354" s="108" t="s">
        <v>1966</v>
      </c>
      <c r="Y354" s="489" t="s">
        <v>2030</v>
      </c>
      <c r="Z354" s="489" t="s">
        <v>2011</v>
      </c>
      <c r="AA354" s="93"/>
      <c r="AB354" s="93"/>
      <c r="AC354" s="93"/>
      <c r="AD354" s="93"/>
      <c r="AE354" s="93"/>
      <c r="AF354" s="93"/>
      <c r="AG354" s="96"/>
      <c r="AH354" s="96"/>
      <c r="AI354" s="96"/>
      <c r="AJ354" s="313">
        <f t="shared" si="141"/>
        <v>0</v>
      </c>
      <c r="AK354" s="301">
        <v>0</v>
      </c>
      <c r="AL354" s="87">
        <v>150000000</v>
      </c>
      <c r="AM354" s="96" t="str">
        <f t="shared" si="142"/>
        <v>PL</v>
      </c>
      <c r="AN354" s="249" t="s">
        <v>139</v>
      </c>
      <c r="AO354" s="249">
        <v>1</v>
      </c>
      <c r="AP354" s="249"/>
      <c r="AQ354" s="245">
        <f t="shared" si="145"/>
        <v>350000</v>
      </c>
      <c r="AR354" s="250">
        <f>IF(AND(V354&gt;1,V354&lt;=200000000),'[26]Data Base PAKAI (INPUT)'!$E$24,IF(AND(V354&gt;200000000),'[26]Data Base PAKAI (INPUT)'!$M$24))</f>
        <v>4</v>
      </c>
      <c r="AS354" s="250">
        <f>IF(AND(V354&gt;1,V354&lt;=200000000),'[26]Data Base PAKAI (INPUT)'!$F$24,IF(AND(V354&gt;200000000,V354&lt;=1000000000),'[26]Data Base PAKAI (INPUT)'!$V$24,IF(AND(V354&gt;1000000000),'[26]Data Base PAKAI (INPUT)'!$Z$24)))</f>
        <v>1</v>
      </c>
      <c r="AT354" s="250">
        <f t="shared" si="146"/>
        <v>600000</v>
      </c>
      <c r="AU354" s="250">
        <f>IF(AND(V354&gt;1,V354&lt;=1000000000),'[26]Data Base PAKAI (INPUT)'!$E$25,IF(AND(V354&gt;1000000000,V354&lt;=5000000000),'[26]Data Base PAKAI (INPUT)'!$Y$25,IF(AND(V354&gt;5000000000,V354&lt;=10000000000),'[26]Data Base PAKAI (INPUT)'!$AG$25)))</f>
        <v>3</v>
      </c>
      <c r="AV354" s="250">
        <f>IF(AND(V354&gt;1,V354&lt;=100000000),'[26]Data Base PAKAI (INPUT)'!$F$25,IF(AND(V354&gt;100000000,V354&lt;=200000000),'[26]Data Base PAKAI (INPUT)'!$J$25,IF(AND(V354&gt;200000000,V354&lt;=250000000),'[26]Data Base PAKAI (INPUT)'!$N$25,IF(AND(V354&gt;250000000,V354&lt;=500000000),'[26]Data Base PAKAI (INPUT)'!$R$25,IF(AND(V354&gt;500000000,V354&lt;=1000000000),'[26]Data Base PAKAI (INPUT)'!$V$25,IF(AND(V354&gt;1000000000,V354&lt;=2500000000),'[26]Data Base PAKAI (INPUT)'!$Z$25,IF(AND(V354&gt;2500000000,V354&lt;=5000000000),'[26]Data Base PAKAI (INPUT)'!$AD$25,IF(AND(V354&gt;5000000000,V354&lt;=10000000000),'[26]Data Base PAKAI (INPUT)'!AH1303))))))))</f>
        <v>4</v>
      </c>
      <c r="AW354" s="250">
        <f t="shared" si="147"/>
        <v>1800000</v>
      </c>
      <c r="AX354" s="250">
        <f t="shared" si="148"/>
        <v>6000000</v>
      </c>
      <c r="AY354" s="99">
        <f t="shared" si="149"/>
        <v>6000000</v>
      </c>
      <c r="AZ354" s="250"/>
      <c r="BA354" s="245">
        <f t="shared" si="150"/>
        <v>135250000</v>
      </c>
      <c r="BB354" s="235"/>
      <c r="BC354" s="242"/>
      <c r="BD354" s="242"/>
      <c r="BE354" s="242"/>
      <c r="BG354" s="428">
        <f t="shared" si="143"/>
        <v>0</v>
      </c>
      <c r="BH354" s="424"/>
    </row>
    <row r="355" spans="1:60" ht="45.75" thickBot="1" x14ac:dyDescent="0.3">
      <c r="A355" s="90"/>
      <c r="B355" s="90"/>
      <c r="C355" s="90"/>
      <c r="D355" s="90"/>
      <c r="E355" s="90"/>
      <c r="F355" s="90"/>
      <c r="G355" s="90"/>
      <c r="H355" s="307"/>
      <c r="I355" s="91"/>
      <c r="J355" s="92"/>
      <c r="K355" s="110" t="s">
        <v>692</v>
      </c>
      <c r="L355" s="92" t="s">
        <v>879</v>
      </c>
      <c r="M355" s="92" t="e">
        <f>INDEX('[26]PENINGKATAN SALURAN DRAINASE'!$D$4:$D$90,MATCH('KEGIATAN DBMSDA 2022 (2)'!L355,'[26]PENINGKATAN SALURAN DRAINASE'!$D$4:$D$90,0))</f>
        <v>#N/A</v>
      </c>
      <c r="N355" s="92" t="s">
        <v>880</v>
      </c>
      <c r="O355" s="92"/>
      <c r="P355" s="93" t="s">
        <v>124</v>
      </c>
      <c r="Q355" s="93"/>
      <c r="R355" s="100" t="s">
        <v>881</v>
      </c>
      <c r="S355" s="94" t="e">
        <f>#REF!&amp;" "&amp;#REF!</f>
        <v>#REF!</v>
      </c>
      <c r="T355" s="95" t="s">
        <v>66</v>
      </c>
      <c r="U355" s="87"/>
      <c r="V355" s="57">
        <f t="shared" si="144"/>
        <v>100000000</v>
      </c>
      <c r="W355" s="96" t="str">
        <f t="shared" si="140"/>
        <v>PL</v>
      </c>
      <c r="X355" s="108" t="s">
        <v>1966</v>
      </c>
      <c r="Y355" s="489" t="s">
        <v>2030</v>
      </c>
      <c r="Z355" s="489" t="s">
        <v>2011</v>
      </c>
      <c r="AA355" s="93"/>
      <c r="AB355" s="93"/>
      <c r="AC355" s="93"/>
      <c r="AD355" s="93"/>
      <c r="AE355" s="93"/>
      <c r="AF355" s="93"/>
      <c r="AG355" s="96"/>
      <c r="AH355" s="96"/>
      <c r="AI355" s="96"/>
      <c r="AJ355" s="313">
        <f t="shared" si="141"/>
        <v>0</v>
      </c>
      <c r="AK355" s="301">
        <v>0</v>
      </c>
      <c r="AL355" s="87">
        <v>100000000</v>
      </c>
      <c r="AM355" s="96" t="str">
        <f t="shared" si="142"/>
        <v>PL</v>
      </c>
      <c r="AN355" s="249" t="s">
        <v>139</v>
      </c>
      <c r="AO355" s="249">
        <v>1</v>
      </c>
      <c r="AP355" s="249"/>
      <c r="AQ355" s="245">
        <f t="shared" si="145"/>
        <v>350000</v>
      </c>
      <c r="AR355" s="250">
        <f>IF(AND(V355&gt;1,V355&lt;=200000000),'[26]Data Base PAKAI (INPUT)'!$E$24,IF(AND(V355&gt;200000000),'[26]Data Base PAKAI (INPUT)'!$M$24))</f>
        <v>4</v>
      </c>
      <c r="AS355" s="250">
        <f>IF(AND(V355&gt;1,V355&lt;=200000000),'[26]Data Base PAKAI (INPUT)'!$F$24,IF(AND(V355&gt;200000000,V355&lt;=1000000000),'[26]Data Base PAKAI (INPUT)'!$V$24,IF(AND(V355&gt;1000000000),'[26]Data Base PAKAI (INPUT)'!$Z$24)))</f>
        <v>1</v>
      </c>
      <c r="AT355" s="250">
        <f t="shared" si="146"/>
        <v>600000</v>
      </c>
      <c r="AU355" s="250">
        <f>IF(AND(V355&gt;1,V355&lt;=1000000000),'[26]Data Base PAKAI (INPUT)'!$E$25,IF(AND(V355&gt;1000000000,V355&lt;=5000000000),'[26]Data Base PAKAI (INPUT)'!$Y$25,IF(AND(V355&gt;5000000000,V355&lt;=10000000000),'[26]Data Base PAKAI (INPUT)'!$AG$25)))</f>
        <v>3</v>
      </c>
      <c r="AV355" s="250">
        <f>IF(AND(V355&gt;1,V355&lt;=100000000),'[26]Data Base PAKAI (INPUT)'!$F$25,IF(AND(V355&gt;100000000,V355&lt;=200000000),'[26]Data Base PAKAI (INPUT)'!$J$25,IF(AND(V355&gt;200000000,V355&lt;=250000000),'[26]Data Base PAKAI (INPUT)'!$N$25,IF(AND(V355&gt;250000000,V355&lt;=500000000),'[26]Data Base PAKAI (INPUT)'!$R$25,IF(AND(V355&gt;500000000,V355&lt;=1000000000),'[26]Data Base PAKAI (INPUT)'!$V$25,IF(AND(V355&gt;1000000000,V355&lt;=2500000000),'[26]Data Base PAKAI (INPUT)'!$Z$25,IF(AND(V355&gt;2500000000,V355&lt;=5000000000),'[26]Data Base PAKAI (INPUT)'!$AD$25,IF(AND(V355&gt;5000000000,V355&lt;=10000000000),'[26]Data Base PAKAI (INPUT)'!AH1304))))))))</f>
        <v>3</v>
      </c>
      <c r="AW355" s="250">
        <f t="shared" si="147"/>
        <v>1350000</v>
      </c>
      <c r="AX355" s="250">
        <f t="shared" si="148"/>
        <v>4000000</v>
      </c>
      <c r="AY355" s="99">
        <f t="shared" si="149"/>
        <v>4000000</v>
      </c>
      <c r="AZ355" s="250"/>
      <c r="BA355" s="245">
        <f t="shared" si="150"/>
        <v>89700000</v>
      </c>
      <c r="BB355" s="235"/>
      <c r="BC355" s="242"/>
      <c r="BD355" s="242"/>
      <c r="BE355" s="242"/>
      <c r="BG355" s="428">
        <f t="shared" si="143"/>
        <v>0</v>
      </c>
      <c r="BH355" s="424"/>
    </row>
    <row r="356" spans="1:60" ht="45.75" thickBot="1" x14ac:dyDescent="0.3">
      <c r="A356" s="90"/>
      <c r="B356" s="90"/>
      <c r="C356" s="90"/>
      <c r="D356" s="90"/>
      <c r="E356" s="90"/>
      <c r="F356" s="90"/>
      <c r="G356" s="90"/>
      <c r="H356" s="307"/>
      <c r="I356" s="91"/>
      <c r="J356" s="92"/>
      <c r="K356" s="110" t="s">
        <v>692</v>
      </c>
      <c r="L356" s="92" t="s">
        <v>882</v>
      </c>
      <c r="M356" s="92" t="e">
        <f>INDEX('[26]PENINGKATAN SALURAN DRAINASE'!$D$4:$D$90,MATCH('KEGIATAN DBMSDA 2022 (2)'!L356,'[26]PENINGKATAN SALURAN DRAINASE'!$D$4:$D$90,0))</f>
        <v>#N/A</v>
      </c>
      <c r="N356" s="92" t="s">
        <v>883</v>
      </c>
      <c r="O356" s="92"/>
      <c r="P356" s="93" t="s">
        <v>124</v>
      </c>
      <c r="Q356" s="93"/>
      <c r="R356" s="100" t="s">
        <v>884</v>
      </c>
      <c r="S356" s="94" t="e">
        <f>#REF!&amp;" "&amp;#REF!</f>
        <v>#REF!</v>
      </c>
      <c r="T356" s="95" t="s">
        <v>66</v>
      </c>
      <c r="U356" s="87"/>
      <c r="V356" s="57">
        <f t="shared" si="144"/>
        <v>50000000</v>
      </c>
      <c r="W356" s="96" t="str">
        <f t="shared" si="140"/>
        <v>PL</v>
      </c>
      <c r="X356" s="108" t="s">
        <v>1966</v>
      </c>
      <c r="Y356" s="489" t="s">
        <v>2030</v>
      </c>
      <c r="Z356" s="489" t="s">
        <v>2011</v>
      </c>
      <c r="AA356" s="93"/>
      <c r="AB356" s="93"/>
      <c r="AC356" s="93"/>
      <c r="AD356" s="93"/>
      <c r="AE356" s="93"/>
      <c r="AF356" s="93"/>
      <c r="AG356" s="96"/>
      <c r="AH356" s="96"/>
      <c r="AI356" s="96"/>
      <c r="AJ356" s="313">
        <f t="shared" si="141"/>
        <v>0</v>
      </c>
      <c r="AK356" s="301">
        <v>0</v>
      </c>
      <c r="AL356" s="87">
        <v>50000000</v>
      </c>
      <c r="AM356" s="96" t="str">
        <f t="shared" si="142"/>
        <v>PL</v>
      </c>
      <c r="AN356" s="249" t="s">
        <v>139</v>
      </c>
      <c r="AO356" s="249">
        <v>1</v>
      </c>
      <c r="AP356" s="249"/>
      <c r="AQ356" s="245">
        <f t="shared" si="145"/>
        <v>350000</v>
      </c>
      <c r="AR356" s="250">
        <f>IF(AND(V356&gt;1,V356&lt;=200000000),'[26]Data Base PAKAI (INPUT)'!$E$24,IF(AND(V356&gt;200000000),'[26]Data Base PAKAI (INPUT)'!$M$24))</f>
        <v>4</v>
      </c>
      <c r="AS356" s="250">
        <f>IF(AND(V356&gt;1,V356&lt;=200000000),'[26]Data Base PAKAI (INPUT)'!$F$24,IF(AND(V356&gt;200000000,V356&lt;=1000000000),'[26]Data Base PAKAI (INPUT)'!$V$24,IF(AND(V356&gt;1000000000),'[26]Data Base PAKAI (INPUT)'!$Z$24)))</f>
        <v>1</v>
      </c>
      <c r="AT356" s="250">
        <f t="shared" si="146"/>
        <v>600000</v>
      </c>
      <c r="AU356" s="250">
        <f>IF(AND(V356&gt;1,V356&lt;=1000000000),'[26]Data Base PAKAI (INPUT)'!$E$25,IF(AND(V356&gt;1000000000,V356&lt;=5000000000),'[26]Data Base PAKAI (INPUT)'!$Y$25,IF(AND(V356&gt;5000000000,V356&lt;=10000000000),'[26]Data Base PAKAI (INPUT)'!$AG$25)))</f>
        <v>3</v>
      </c>
      <c r="AV356" s="250">
        <f>IF(AND(V356&gt;1,V356&lt;=100000000),'[26]Data Base PAKAI (INPUT)'!$F$25,IF(AND(V356&gt;100000000,V356&lt;=200000000),'[26]Data Base PAKAI (INPUT)'!$J$25,IF(AND(V356&gt;200000000,V356&lt;=250000000),'[26]Data Base PAKAI (INPUT)'!$N$25,IF(AND(V356&gt;250000000,V356&lt;=500000000),'[26]Data Base PAKAI (INPUT)'!$R$25,IF(AND(V356&gt;500000000,V356&lt;=1000000000),'[26]Data Base PAKAI (INPUT)'!$V$25,IF(AND(V356&gt;1000000000,V356&lt;=2500000000),'[26]Data Base PAKAI (INPUT)'!$Z$25,IF(AND(V356&gt;2500000000,V356&lt;=5000000000),'[26]Data Base PAKAI (INPUT)'!$AD$25,IF(AND(V356&gt;5000000000,V356&lt;=10000000000),'[26]Data Base PAKAI (INPUT)'!AH1305))))))))</f>
        <v>3</v>
      </c>
      <c r="AW356" s="250">
        <f t="shared" si="147"/>
        <v>1350000</v>
      </c>
      <c r="AX356" s="250">
        <f t="shared" si="148"/>
        <v>2000000</v>
      </c>
      <c r="AY356" s="99">
        <f t="shared" si="149"/>
        <v>2000000</v>
      </c>
      <c r="AZ356" s="250"/>
      <c r="BA356" s="245">
        <f t="shared" si="150"/>
        <v>43700000</v>
      </c>
      <c r="BB356" s="235"/>
      <c r="BC356" s="242"/>
      <c r="BD356" s="242"/>
      <c r="BE356" s="242"/>
      <c r="BG356" s="428">
        <f t="shared" si="143"/>
        <v>0</v>
      </c>
      <c r="BH356" s="424"/>
    </row>
    <row r="357" spans="1:60" ht="45.75" thickBot="1" x14ac:dyDescent="0.3">
      <c r="A357" s="90"/>
      <c r="B357" s="90"/>
      <c r="C357" s="90"/>
      <c r="D357" s="90"/>
      <c r="E357" s="90"/>
      <c r="F357" s="90"/>
      <c r="G357" s="90"/>
      <c r="H357" s="307"/>
      <c r="I357" s="91"/>
      <c r="J357" s="92"/>
      <c r="K357" s="110" t="s">
        <v>692</v>
      </c>
      <c r="L357" s="92" t="s">
        <v>885</v>
      </c>
      <c r="M357" s="92" t="e">
        <f>INDEX('[26]PENINGKATAN SALURAN DRAINASE'!$D$4:$D$90,MATCH('KEGIATAN DBMSDA 2022 (2)'!L357,'[26]PENINGKATAN SALURAN DRAINASE'!$D$4:$D$90,0))</f>
        <v>#N/A</v>
      </c>
      <c r="N357" s="92" t="s">
        <v>886</v>
      </c>
      <c r="O357" s="92"/>
      <c r="P357" s="93" t="s">
        <v>124</v>
      </c>
      <c r="Q357" s="93"/>
      <c r="R357" s="100" t="s">
        <v>884</v>
      </c>
      <c r="S357" s="94" t="e">
        <f>#REF!&amp;" "&amp;#REF!</f>
        <v>#REF!</v>
      </c>
      <c r="T357" s="95" t="s">
        <v>66</v>
      </c>
      <c r="U357" s="87"/>
      <c r="V357" s="57">
        <f t="shared" si="144"/>
        <v>50000000</v>
      </c>
      <c r="W357" s="96" t="str">
        <f t="shared" si="140"/>
        <v>PL</v>
      </c>
      <c r="X357" s="108" t="s">
        <v>1966</v>
      </c>
      <c r="Y357" s="489" t="s">
        <v>2030</v>
      </c>
      <c r="Z357" s="489" t="s">
        <v>2011</v>
      </c>
      <c r="AA357" s="93"/>
      <c r="AB357" s="93"/>
      <c r="AC357" s="93"/>
      <c r="AD357" s="93"/>
      <c r="AE357" s="93"/>
      <c r="AF357" s="93"/>
      <c r="AG357" s="96"/>
      <c r="AH357" s="96"/>
      <c r="AI357" s="96"/>
      <c r="AJ357" s="313">
        <f t="shared" si="141"/>
        <v>0</v>
      </c>
      <c r="AK357" s="301">
        <v>0</v>
      </c>
      <c r="AL357" s="87">
        <v>50000000</v>
      </c>
      <c r="AM357" s="96" t="str">
        <f t="shared" si="142"/>
        <v>PL</v>
      </c>
      <c r="AN357" s="249" t="s">
        <v>139</v>
      </c>
      <c r="AO357" s="249">
        <v>1</v>
      </c>
      <c r="AP357" s="249"/>
      <c r="AQ357" s="245">
        <f t="shared" si="145"/>
        <v>350000</v>
      </c>
      <c r="AR357" s="250">
        <f>IF(AND(V357&gt;1,V357&lt;=200000000),'[26]Data Base PAKAI (INPUT)'!$E$24,IF(AND(V357&gt;200000000),'[26]Data Base PAKAI (INPUT)'!$M$24))</f>
        <v>4</v>
      </c>
      <c r="AS357" s="250">
        <f>IF(AND(V357&gt;1,V357&lt;=200000000),'[26]Data Base PAKAI (INPUT)'!$F$24,IF(AND(V357&gt;200000000,V357&lt;=1000000000),'[26]Data Base PAKAI (INPUT)'!$V$24,IF(AND(V357&gt;1000000000),'[26]Data Base PAKAI (INPUT)'!$Z$24)))</f>
        <v>1</v>
      </c>
      <c r="AT357" s="250">
        <f t="shared" si="146"/>
        <v>600000</v>
      </c>
      <c r="AU357" s="250">
        <f>IF(AND(V357&gt;1,V357&lt;=1000000000),'[26]Data Base PAKAI (INPUT)'!$E$25,IF(AND(V357&gt;1000000000,V357&lt;=5000000000),'[26]Data Base PAKAI (INPUT)'!$Y$25,IF(AND(V357&gt;5000000000,V357&lt;=10000000000),'[26]Data Base PAKAI (INPUT)'!$AG$25)))</f>
        <v>3</v>
      </c>
      <c r="AV357" s="250">
        <f>IF(AND(V357&gt;1,V357&lt;=100000000),'[26]Data Base PAKAI (INPUT)'!$F$25,IF(AND(V357&gt;100000000,V357&lt;=200000000),'[26]Data Base PAKAI (INPUT)'!$J$25,IF(AND(V357&gt;200000000,V357&lt;=250000000),'[26]Data Base PAKAI (INPUT)'!$N$25,IF(AND(V357&gt;250000000,V357&lt;=500000000),'[26]Data Base PAKAI (INPUT)'!$R$25,IF(AND(V357&gt;500000000,V357&lt;=1000000000),'[26]Data Base PAKAI (INPUT)'!$V$25,IF(AND(V357&gt;1000000000,V357&lt;=2500000000),'[26]Data Base PAKAI (INPUT)'!$Z$25,IF(AND(V357&gt;2500000000,V357&lt;=5000000000),'[26]Data Base PAKAI (INPUT)'!$AD$25,IF(AND(V357&gt;5000000000,V357&lt;=10000000000),'[26]Data Base PAKAI (INPUT)'!AH1306))))))))</f>
        <v>3</v>
      </c>
      <c r="AW357" s="250">
        <f t="shared" si="147"/>
        <v>1350000</v>
      </c>
      <c r="AX357" s="250">
        <f t="shared" si="148"/>
        <v>2000000</v>
      </c>
      <c r="AY357" s="99">
        <f t="shared" si="149"/>
        <v>2000000</v>
      </c>
      <c r="AZ357" s="250"/>
      <c r="BA357" s="245">
        <f t="shared" si="150"/>
        <v>43700000</v>
      </c>
      <c r="BB357" s="235"/>
      <c r="BC357" s="242"/>
      <c r="BD357" s="242"/>
      <c r="BE357" s="242"/>
      <c r="BG357" s="428">
        <f t="shared" si="143"/>
        <v>0</v>
      </c>
      <c r="BH357" s="424"/>
    </row>
    <row r="358" spans="1:60" ht="45.75" thickBot="1" x14ac:dyDescent="0.3">
      <c r="A358" s="90"/>
      <c r="B358" s="90"/>
      <c r="C358" s="90"/>
      <c r="D358" s="90"/>
      <c r="E358" s="90"/>
      <c r="F358" s="90"/>
      <c r="G358" s="90"/>
      <c r="H358" s="307"/>
      <c r="I358" s="91"/>
      <c r="J358" s="92"/>
      <c r="K358" s="92" t="s">
        <v>692</v>
      </c>
      <c r="L358" s="92" t="s">
        <v>887</v>
      </c>
      <c r="M358" s="92" t="e">
        <f>INDEX('[26]PENINGKATAN SALURAN DRAINASE'!$D$4:$D$90,MATCH('KEGIATAN DBMSDA 2022 (2)'!L358,'[26]PENINGKATAN SALURAN DRAINASE'!$D$4:$D$90,0))</f>
        <v>#N/A</v>
      </c>
      <c r="N358" s="92" t="s">
        <v>888</v>
      </c>
      <c r="O358" s="92"/>
      <c r="P358" s="93" t="s">
        <v>1840</v>
      </c>
      <c r="Q358" s="93"/>
      <c r="R358" s="100" t="s">
        <v>889</v>
      </c>
      <c r="S358" s="94" t="e">
        <f>#REF!&amp;" "&amp;#REF!</f>
        <v>#REF!</v>
      </c>
      <c r="T358" s="95" t="s">
        <v>66</v>
      </c>
      <c r="U358" s="87"/>
      <c r="V358" s="57">
        <f t="shared" si="144"/>
        <v>200000000</v>
      </c>
      <c r="W358" s="96" t="str">
        <f t="shared" si="140"/>
        <v>PL</v>
      </c>
      <c r="X358" s="108" t="s">
        <v>1966</v>
      </c>
      <c r="Y358" s="489" t="s">
        <v>2030</v>
      </c>
      <c r="Z358" s="489" t="s">
        <v>2005</v>
      </c>
      <c r="AA358" s="93"/>
      <c r="AB358" s="93"/>
      <c r="AC358" s="93"/>
      <c r="AD358" s="93"/>
      <c r="AE358" s="93"/>
      <c r="AF358" s="93"/>
      <c r="AG358" s="96"/>
      <c r="AH358" s="96"/>
      <c r="AI358" s="96"/>
      <c r="AJ358" s="313">
        <f t="shared" si="141"/>
        <v>0</v>
      </c>
      <c r="AK358" s="301">
        <v>0</v>
      </c>
      <c r="AL358" s="87">
        <v>200000000</v>
      </c>
      <c r="AM358" s="96" t="str">
        <f t="shared" si="142"/>
        <v>PL</v>
      </c>
      <c r="AN358" s="249" t="s">
        <v>139</v>
      </c>
      <c r="AO358" s="249">
        <v>1</v>
      </c>
      <c r="AP358" s="249"/>
      <c r="AQ358" s="245">
        <f t="shared" si="145"/>
        <v>350000</v>
      </c>
      <c r="AR358" s="250">
        <f>IF(AND(V358&gt;1,V358&lt;=200000000),'[26]Data Base PAKAI (INPUT)'!$E$24,IF(AND(V358&gt;200000000),'[26]Data Base PAKAI (INPUT)'!$M$24))</f>
        <v>4</v>
      </c>
      <c r="AS358" s="250">
        <f>IF(AND(V358&gt;1,V358&lt;=200000000),'[26]Data Base PAKAI (INPUT)'!$F$24,IF(AND(V358&gt;200000000,V358&lt;=1000000000),'[26]Data Base PAKAI (INPUT)'!$V$24,IF(AND(V358&gt;1000000000),'[26]Data Base PAKAI (INPUT)'!$Z$24)))</f>
        <v>1</v>
      </c>
      <c r="AT358" s="250">
        <f t="shared" si="146"/>
        <v>600000</v>
      </c>
      <c r="AU358" s="250">
        <f>IF(AND(V358&gt;1,V358&lt;=1000000000),'[26]Data Base PAKAI (INPUT)'!$E$25,IF(AND(V358&gt;1000000000,V358&lt;=5000000000),'[26]Data Base PAKAI (INPUT)'!$Y$25,IF(AND(V358&gt;5000000000,V358&lt;=10000000000),'[26]Data Base PAKAI (INPUT)'!$AG$25)))</f>
        <v>3</v>
      </c>
      <c r="AV358" s="250">
        <f>IF(AND(V358&gt;1,V358&lt;=100000000),'[26]Data Base PAKAI (INPUT)'!$F$25,IF(AND(V358&gt;100000000,V358&lt;=200000000),'[26]Data Base PAKAI (INPUT)'!$J$25,IF(AND(V358&gt;200000000,V358&lt;=250000000),'[26]Data Base PAKAI (INPUT)'!$N$25,IF(AND(V358&gt;250000000,V358&lt;=500000000),'[26]Data Base PAKAI (INPUT)'!$R$25,IF(AND(V358&gt;500000000,V358&lt;=1000000000),'[26]Data Base PAKAI (INPUT)'!$V$25,IF(AND(V358&gt;1000000000,V358&lt;=2500000000),'[26]Data Base PAKAI (INPUT)'!$Z$25,IF(AND(V358&gt;2500000000,V358&lt;=5000000000),'[26]Data Base PAKAI (INPUT)'!$AD$25,IF(AND(V358&gt;5000000000,V358&lt;=10000000000),'[26]Data Base PAKAI (INPUT)'!AH1308))))))))</f>
        <v>4</v>
      </c>
      <c r="AW358" s="250">
        <f t="shared" si="147"/>
        <v>1800000</v>
      </c>
      <c r="AX358" s="250">
        <f t="shared" si="148"/>
        <v>8000000</v>
      </c>
      <c r="AY358" s="99">
        <f t="shared" si="149"/>
        <v>8000000</v>
      </c>
      <c r="AZ358" s="250"/>
      <c r="BA358" s="245">
        <f t="shared" si="150"/>
        <v>181250000</v>
      </c>
      <c r="BB358" s="235"/>
      <c r="BC358" s="242"/>
      <c r="BD358" s="242"/>
      <c r="BE358" s="242"/>
      <c r="BG358" s="428">
        <f t="shared" si="143"/>
        <v>0</v>
      </c>
      <c r="BH358" s="424"/>
    </row>
    <row r="359" spans="1:60" ht="45.75" thickBot="1" x14ac:dyDescent="0.3">
      <c r="A359" s="90"/>
      <c r="B359" s="90"/>
      <c r="C359" s="90"/>
      <c r="D359" s="90"/>
      <c r="E359" s="90"/>
      <c r="F359" s="90"/>
      <c r="G359" s="90"/>
      <c r="H359" s="307"/>
      <c r="I359" s="91"/>
      <c r="J359" s="92"/>
      <c r="K359" s="110" t="s">
        <v>692</v>
      </c>
      <c r="L359" s="92" t="s">
        <v>891</v>
      </c>
      <c r="M359" s="92" t="e">
        <f>INDEX('[26]PENINGKATAN SALURAN DRAINASE'!$D$4:$D$90,MATCH('KEGIATAN DBMSDA 2022 (2)'!L359,'[26]PENINGKATAN SALURAN DRAINASE'!$D$4:$D$90,0))</f>
        <v>#N/A</v>
      </c>
      <c r="N359" s="92" t="s">
        <v>892</v>
      </c>
      <c r="O359" s="92"/>
      <c r="P359" s="93" t="s">
        <v>1840</v>
      </c>
      <c r="Q359" s="93"/>
      <c r="R359" s="100" t="s">
        <v>893</v>
      </c>
      <c r="S359" s="94" t="e">
        <f>#REF!&amp;" "&amp;#REF!</f>
        <v>#REF!</v>
      </c>
      <c r="T359" s="95" t="s">
        <v>66</v>
      </c>
      <c r="U359" s="87"/>
      <c r="V359" s="57">
        <f t="shared" si="144"/>
        <v>350000000</v>
      </c>
      <c r="W359" s="96" t="str">
        <f t="shared" si="140"/>
        <v>LELANG</v>
      </c>
      <c r="X359" s="108" t="s">
        <v>1966</v>
      </c>
      <c r="Y359" s="489" t="s">
        <v>2030</v>
      </c>
      <c r="Z359" s="489" t="s">
        <v>2005</v>
      </c>
      <c r="AA359" s="93"/>
      <c r="AB359" s="93"/>
      <c r="AC359" s="93"/>
      <c r="AD359" s="93"/>
      <c r="AE359" s="93"/>
      <c r="AF359" s="93"/>
      <c r="AG359" s="96"/>
      <c r="AH359" s="96"/>
      <c r="AI359" s="96"/>
      <c r="AJ359" s="313">
        <f t="shared" si="141"/>
        <v>0</v>
      </c>
      <c r="AK359" s="301">
        <v>0</v>
      </c>
      <c r="AL359" s="87">
        <v>350000000</v>
      </c>
      <c r="AM359" s="96" t="str">
        <f t="shared" si="142"/>
        <v>LELANG</v>
      </c>
      <c r="AN359" s="256" t="s">
        <v>139</v>
      </c>
      <c r="AO359" s="249">
        <v>1</v>
      </c>
      <c r="AP359" s="256"/>
      <c r="AQ359" s="245">
        <f t="shared" si="145"/>
        <v>750000</v>
      </c>
      <c r="AR359" s="250">
        <f>IF(AND(V359&gt;1,V359&lt;=200000000),'[26]Data Base PAKAI (INPUT)'!$E$24,IF(AND(V359&gt;200000000),'[26]Data Base PAKAI (INPUT)'!$M$24))</f>
        <v>6</v>
      </c>
      <c r="AS359" s="250">
        <f>IF(AND(V359&gt;1,V359&lt;=200000000),'[26]Data Base PAKAI (INPUT)'!$F$24,IF(AND(V359&gt;200000000,V359&lt;=1000000000),'[26]Data Base PAKAI (INPUT)'!$V$24,IF(AND(V359&gt;1000000000),'[26]Data Base PAKAI (INPUT)'!$Z$24)))</f>
        <v>2</v>
      </c>
      <c r="AT359" s="250">
        <f t="shared" si="146"/>
        <v>1800000</v>
      </c>
      <c r="AU359" s="250">
        <f>IF(AND(V359&gt;1,V359&lt;=1000000000),'[26]Data Base PAKAI (INPUT)'!$E$25,IF(AND(V359&gt;1000000000,V359&lt;=5000000000),'[26]Data Base PAKAI (INPUT)'!$Y$25,IF(AND(V359&gt;5000000000,V359&lt;=10000000000),'[26]Data Base PAKAI (INPUT)'!$AG$25)))</f>
        <v>3</v>
      </c>
      <c r="AV359" s="250">
        <f>IF(AND(V359&gt;1,V359&lt;=100000000),'[26]Data Base PAKAI (INPUT)'!$F$25,IF(AND(V359&gt;100000000,V359&lt;=200000000),'[26]Data Base PAKAI (INPUT)'!$J$25,IF(AND(V359&gt;200000000,V359&lt;=250000000),'[26]Data Base PAKAI (INPUT)'!$N$25,IF(AND(V359&gt;250000000,V359&lt;=500000000),'[26]Data Base PAKAI (INPUT)'!$R$25,IF(AND(V359&gt;500000000,V359&lt;=1000000000),'[26]Data Base PAKAI (INPUT)'!$V$25,IF(AND(V359&gt;1000000000,V359&lt;=2500000000),'[26]Data Base PAKAI (INPUT)'!$Z$25,IF(AND(V359&gt;2500000000,V359&lt;=5000000000),'[26]Data Base PAKAI (INPUT)'!$AD$25,IF(AND(V359&gt;5000000000,V359&lt;=10000000000),'[26]Data Base PAKAI (INPUT)'!AH1309))))))))</f>
        <v>6</v>
      </c>
      <c r="AW359" s="250">
        <f t="shared" si="147"/>
        <v>2700000</v>
      </c>
      <c r="AX359" s="250">
        <f t="shared" si="148"/>
        <v>14000000</v>
      </c>
      <c r="AY359" s="99">
        <f t="shared" si="149"/>
        <v>14000000</v>
      </c>
      <c r="AZ359" s="250"/>
      <c r="BA359" s="245">
        <f t="shared" si="150"/>
        <v>316750000</v>
      </c>
      <c r="BB359" s="235"/>
      <c r="BC359" s="242"/>
      <c r="BD359" s="242"/>
      <c r="BE359" s="242"/>
      <c r="BG359" s="428">
        <f t="shared" si="143"/>
        <v>0</v>
      </c>
      <c r="BH359" s="424"/>
    </row>
    <row r="360" spans="1:60" ht="45.75" thickBot="1" x14ac:dyDescent="0.3">
      <c r="A360" s="90"/>
      <c r="B360" s="90"/>
      <c r="C360" s="90"/>
      <c r="D360" s="90"/>
      <c r="E360" s="90"/>
      <c r="F360" s="90"/>
      <c r="G360" s="90"/>
      <c r="H360" s="307"/>
      <c r="I360" s="91"/>
      <c r="J360" s="92"/>
      <c r="K360" s="92" t="s">
        <v>692</v>
      </c>
      <c r="L360" s="92" t="s">
        <v>894</v>
      </c>
      <c r="M360" s="92" t="e">
        <f>INDEX('[26]PENINGKATAN SALURAN DRAINASE'!$D$4:$D$90,MATCH('KEGIATAN DBMSDA 2022 (2)'!L360,'[26]PENINGKATAN SALURAN DRAINASE'!$D$4:$D$90,0))</f>
        <v>#N/A</v>
      </c>
      <c r="N360" s="92" t="s">
        <v>895</v>
      </c>
      <c r="O360" s="92"/>
      <c r="P360" s="93" t="s">
        <v>132</v>
      </c>
      <c r="Q360" s="93"/>
      <c r="R360" s="100" t="s">
        <v>239</v>
      </c>
      <c r="S360" s="94" t="e">
        <f>#REF!&amp;" "&amp;#REF!</f>
        <v>#REF!</v>
      </c>
      <c r="T360" s="95" t="s">
        <v>66</v>
      </c>
      <c r="U360" s="87"/>
      <c r="V360" s="57">
        <f t="shared" si="144"/>
        <v>200000000</v>
      </c>
      <c r="W360" s="96" t="str">
        <f t="shared" si="140"/>
        <v>PL</v>
      </c>
      <c r="X360" s="108" t="s">
        <v>1966</v>
      </c>
      <c r="Y360" s="489" t="s">
        <v>2030</v>
      </c>
      <c r="Z360" s="489" t="s">
        <v>2005</v>
      </c>
      <c r="AA360" s="93"/>
      <c r="AB360" s="93"/>
      <c r="AC360" s="93"/>
      <c r="AD360" s="93"/>
      <c r="AE360" s="93"/>
      <c r="AF360" s="93"/>
      <c r="AG360" s="96"/>
      <c r="AH360" s="96"/>
      <c r="AI360" s="96"/>
      <c r="AJ360" s="313">
        <f t="shared" si="141"/>
        <v>0</v>
      </c>
      <c r="AK360" s="301">
        <v>0</v>
      </c>
      <c r="AL360" s="87">
        <v>200000000</v>
      </c>
      <c r="AM360" s="96" t="str">
        <f t="shared" si="142"/>
        <v>PL</v>
      </c>
      <c r="AN360" s="249" t="s">
        <v>139</v>
      </c>
      <c r="AO360" s="249">
        <v>1</v>
      </c>
      <c r="AP360" s="249" t="s">
        <v>163</v>
      </c>
      <c r="AQ360" s="253">
        <f t="shared" si="145"/>
        <v>350000</v>
      </c>
      <c r="AR360" s="254">
        <f>IF(AND(V360&gt;1,V360&lt;=200000000),'[26]Data Base PAKAI (INPUT)'!$E$24,IF(AND(V360&gt;200000000),'[26]Data Base PAKAI (INPUT)'!$M$24))</f>
        <v>4</v>
      </c>
      <c r="AS360" s="254">
        <f>IF(AND(V360&gt;1,V360&lt;=200000000),'[26]Data Base PAKAI (INPUT)'!$F$24,IF(AND(V360&gt;200000000,V360&lt;=1000000000),'[26]Data Base PAKAI (INPUT)'!$V$24,IF(AND(V360&gt;1000000000),'[26]Data Base PAKAI (INPUT)'!$Z$24)))</f>
        <v>1</v>
      </c>
      <c r="AT360" s="254">
        <f t="shared" si="146"/>
        <v>600000</v>
      </c>
      <c r="AU360" s="254">
        <f>IF(AND(V360&gt;1,V360&lt;=1000000000),'[26]Data Base PAKAI (INPUT)'!$E$25,IF(AND(V360&gt;1000000000,V360&lt;=5000000000),'[26]Data Base PAKAI (INPUT)'!$Y$25,IF(AND(V360&gt;5000000000,V360&lt;=10000000000),'[26]Data Base PAKAI (INPUT)'!$AG$25)))</f>
        <v>3</v>
      </c>
      <c r="AV360" s="254">
        <f>IF(AND(V360&gt;1,V360&lt;=100000000),'[26]Data Base PAKAI (INPUT)'!$F$25,IF(AND(V360&gt;100000000,V360&lt;=200000000),'[26]Data Base PAKAI (INPUT)'!$J$25,IF(AND(V360&gt;200000000,V360&lt;=250000000),'[26]Data Base PAKAI (INPUT)'!$N$25,IF(AND(V360&gt;250000000,V360&lt;=500000000),'[26]Data Base PAKAI (INPUT)'!$R$25,IF(AND(V360&gt;500000000,V360&lt;=1000000000),'[26]Data Base PAKAI (INPUT)'!$V$25,IF(AND(V360&gt;1000000000,V360&lt;=2500000000),'[26]Data Base PAKAI (INPUT)'!$Z$25,IF(AND(V360&gt;2500000000,V360&lt;=5000000000),'[26]Data Base PAKAI (INPUT)'!$AD$25,IF(AND(V360&gt;5000000000,V360&lt;=10000000000),'[26]Data Base PAKAI (INPUT)'!AH1310))))))))</f>
        <v>4</v>
      </c>
      <c r="AW360" s="254">
        <f t="shared" si="147"/>
        <v>1800000</v>
      </c>
      <c r="AX360" s="254">
        <f t="shared" si="148"/>
        <v>8000000</v>
      </c>
      <c r="AY360" s="103">
        <f t="shared" si="149"/>
        <v>8000000</v>
      </c>
      <c r="AZ360" s="254"/>
      <c r="BA360" s="253">
        <f t="shared" si="150"/>
        <v>181250000</v>
      </c>
      <c r="BB360" s="235"/>
      <c r="BC360" s="242"/>
      <c r="BD360" s="242"/>
      <c r="BE360" s="242"/>
      <c r="BG360" s="428">
        <f t="shared" si="143"/>
        <v>0</v>
      </c>
      <c r="BH360" s="424"/>
    </row>
    <row r="361" spans="1:60" ht="45.75" thickBot="1" x14ac:dyDescent="0.3">
      <c r="A361" s="90"/>
      <c r="B361" s="90"/>
      <c r="C361" s="90"/>
      <c r="D361" s="90"/>
      <c r="E361" s="90"/>
      <c r="F361" s="90"/>
      <c r="G361" s="90"/>
      <c r="H361" s="307"/>
      <c r="I361" s="91"/>
      <c r="J361" s="92"/>
      <c r="K361" s="110" t="s">
        <v>692</v>
      </c>
      <c r="L361" s="92" t="s">
        <v>896</v>
      </c>
      <c r="M361" s="92" t="e">
        <f>INDEX('[26]PENINGKATAN SALURAN DRAINASE'!$D$4:$D$90,MATCH('KEGIATAN DBMSDA 2022 (2)'!L361,'[26]PENINGKATAN SALURAN DRAINASE'!$D$4:$D$90,0))</f>
        <v>#N/A</v>
      </c>
      <c r="N361" s="92" t="s">
        <v>897</v>
      </c>
      <c r="O361" s="92"/>
      <c r="P361" s="93" t="s">
        <v>201</v>
      </c>
      <c r="Q361" s="93"/>
      <c r="R361" s="100" t="s">
        <v>898</v>
      </c>
      <c r="S361" s="94" t="e">
        <f>#REF!&amp;" "&amp;#REF!</f>
        <v>#REF!</v>
      </c>
      <c r="T361" s="95" t="s">
        <v>66</v>
      </c>
      <c r="U361" s="87"/>
      <c r="V361" s="57">
        <f t="shared" si="144"/>
        <v>50000000</v>
      </c>
      <c r="W361" s="96" t="str">
        <f t="shared" si="140"/>
        <v>PL</v>
      </c>
      <c r="X361" s="108" t="s">
        <v>1966</v>
      </c>
      <c r="Y361" s="489" t="s">
        <v>2030</v>
      </c>
      <c r="Z361" s="489" t="s">
        <v>2012</v>
      </c>
      <c r="AA361" s="93"/>
      <c r="AB361" s="93"/>
      <c r="AC361" s="93"/>
      <c r="AD361" s="93"/>
      <c r="AE361" s="93"/>
      <c r="AF361" s="93"/>
      <c r="AG361" s="96"/>
      <c r="AH361" s="96"/>
      <c r="AI361" s="96"/>
      <c r="AJ361" s="313">
        <f t="shared" si="141"/>
        <v>0</v>
      </c>
      <c r="AK361" s="301">
        <v>0</v>
      </c>
      <c r="AL361" s="87">
        <v>50000000</v>
      </c>
      <c r="AM361" s="96" t="str">
        <f t="shared" si="142"/>
        <v>PL</v>
      </c>
      <c r="AN361" s="249" t="s">
        <v>139</v>
      </c>
      <c r="AO361" s="249">
        <v>1</v>
      </c>
      <c r="AP361" s="249"/>
      <c r="AQ361" s="245">
        <f t="shared" si="145"/>
        <v>350000</v>
      </c>
      <c r="AR361" s="250">
        <f>IF(AND(V361&gt;1,V361&lt;=200000000),'[26]Data Base PAKAI (INPUT)'!$E$24,IF(AND(V361&gt;200000000),'[26]Data Base PAKAI (INPUT)'!$M$24))</f>
        <v>4</v>
      </c>
      <c r="AS361" s="250">
        <f>IF(AND(V361&gt;1,V361&lt;=200000000),'[26]Data Base PAKAI (INPUT)'!$F$24,IF(AND(V361&gt;200000000,V361&lt;=1000000000),'[26]Data Base PAKAI (INPUT)'!$V$24,IF(AND(V361&gt;1000000000),'[26]Data Base PAKAI (INPUT)'!$Z$24)))</f>
        <v>1</v>
      </c>
      <c r="AT361" s="250">
        <f t="shared" si="146"/>
        <v>600000</v>
      </c>
      <c r="AU361" s="250">
        <f>IF(AND(V361&gt;1,V361&lt;=1000000000),'[26]Data Base PAKAI (INPUT)'!$E$25,IF(AND(V361&gt;1000000000,V361&lt;=5000000000),'[26]Data Base PAKAI (INPUT)'!$Y$25,IF(AND(V361&gt;5000000000,V361&lt;=10000000000),'[26]Data Base PAKAI (INPUT)'!$AG$25)))</f>
        <v>3</v>
      </c>
      <c r="AV361" s="250">
        <f>IF(AND(V361&gt;1,V361&lt;=100000000),'[26]Data Base PAKAI (INPUT)'!$F$25,IF(AND(V361&gt;100000000,V361&lt;=200000000),'[26]Data Base PAKAI (INPUT)'!$J$25,IF(AND(V361&gt;200000000,V361&lt;=250000000),'[26]Data Base PAKAI (INPUT)'!$N$25,IF(AND(V361&gt;250000000,V361&lt;=500000000),'[26]Data Base PAKAI (INPUT)'!$R$25,IF(AND(V361&gt;500000000,V361&lt;=1000000000),'[26]Data Base PAKAI (INPUT)'!$V$25,IF(AND(V361&gt;1000000000,V361&lt;=2500000000),'[26]Data Base PAKAI (INPUT)'!$Z$25,IF(AND(V361&gt;2500000000,V361&lt;=5000000000),'[26]Data Base PAKAI (INPUT)'!$AD$25,IF(AND(V361&gt;5000000000,V361&lt;=10000000000),'[26]Data Base PAKAI (INPUT)'!AH1312))))))))</f>
        <v>3</v>
      </c>
      <c r="AW361" s="250">
        <f t="shared" si="147"/>
        <v>1350000</v>
      </c>
      <c r="AX361" s="250">
        <f t="shared" si="148"/>
        <v>2000000</v>
      </c>
      <c r="AY361" s="99">
        <f t="shared" si="149"/>
        <v>2000000</v>
      </c>
      <c r="AZ361" s="250"/>
      <c r="BA361" s="245">
        <f t="shared" si="150"/>
        <v>43700000</v>
      </c>
      <c r="BB361" s="235"/>
      <c r="BC361" s="242"/>
      <c r="BD361" s="242"/>
      <c r="BE361" s="242"/>
      <c r="BG361" s="428">
        <f t="shared" si="143"/>
        <v>0</v>
      </c>
      <c r="BH361" s="424"/>
    </row>
    <row r="362" spans="1:60" ht="45.75" thickBot="1" x14ac:dyDescent="0.3">
      <c r="A362" s="90"/>
      <c r="B362" s="90"/>
      <c r="C362" s="90"/>
      <c r="D362" s="90"/>
      <c r="E362" s="90"/>
      <c r="F362" s="90"/>
      <c r="G362" s="90"/>
      <c r="H362" s="307"/>
      <c r="I362" s="91"/>
      <c r="J362" s="92"/>
      <c r="K362" s="110" t="s">
        <v>692</v>
      </c>
      <c r="L362" s="92" t="s">
        <v>899</v>
      </c>
      <c r="M362" s="92" t="e">
        <f>INDEX('[26]PENINGKATAN SALURAN DRAINASE'!$D$4:$D$90,MATCH('KEGIATAN DBMSDA 2022 (2)'!L362,'[26]PENINGKATAN SALURAN DRAINASE'!$D$4:$D$90,0))</f>
        <v>#N/A</v>
      </c>
      <c r="N362" s="92" t="s">
        <v>900</v>
      </c>
      <c r="O362" s="92"/>
      <c r="P362" s="93" t="s">
        <v>201</v>
      </c>
      <c r="Q362" s="93"/>
      <c r="R362" s="100" t="s">
        <v>664</v>
      </c>
      <c r="S362" s="94" t="e">
        <f>#REF!&amp;" "&amp;#REF!</f>
        <v>#REF!</v>
      </c>
      <c r="T362" s="95" t="s">
        <v>66</v>
      </c>
      <c r="U362" s="87"/>
      <c r="V362" s="57">
        <f t="shared" si="144"/>
        <v>75000000</v>
      </c>
      <c r="W362" s="96" t="str">
        <f t="shared" si="140"/>
        <v>PL</v>
      </c>
      <c r="X362" s="108" t="s">
        <v>1966</v>
      </c>
      <c r="Y362" s="489" t="s">
        <v>2030</v>
      </c>
      <c r="Z362" s="489" t="s">
        <v>2012</v>
      </c>
      <c r="AA362" s="93"/>
      <c r="AB362" s="93"/>
      <c r="AC362" s="93"/>
      <c r="AD362" s="93"/>
      <c r="AE362" s="93"/>
      <c r="AF362" s="93"/>
      <c r="AG362" s="96"/>
      <c r="AH362" s="96"/>
      <c r="AI362" s="96"/>
      <c r="AJ362" s="313">
        <f t="shared" si="141"/>
        <v>0</v>
      </c>
      <c r="AK362" s="301">
        <v>0</v>
      </c>
      <c r="AL362" s="87">
        <v>75000000</v>
      </c>
      <c r="AM362" s="96" t="str">
        <f t="shared" si="142"/>
        <v>PL</v>
      </c>
      <c r="AN362" s="249" t="s">
        <v>139</v>
      </c>
      <c r="AO362" s="249">
        <v>1</v>
      </c>
      <c r="AP362" s="249"/>
      <c r="AQ362" s="245">
        <f t="shared" si="145"/>
        <v>350000</v>
      </c>
      <c r="AR362" s="250">
        <f>IF(AND(V362&gt;1,V362&lt;=200000000),'[26]Data Base PAKAI (INPUT)'!$E$24,IF(AND(V362&gt;200000000),'[26]Data Base PAKAI (INPUT)'!$M$24))</f>
        <v>4</v>
      </c>
      <c r="AS362" s="250">
        <f>IF(AND(V362&gt;1,V362&lt;=200000000),'[26]Data Base PAKAI (INPUT)'!$F$24,IF(AND(V362&gt;200000000,V362&lt;=1000000000),'[26]Data Base PAKAI (INPUT)'!$V$24,IF(AND(V362&gt;1000000000),'[26]Data Base PAKAI (INPUT)'!$Z$24)))</f>
        <v>1</v>
      </c>
      <c r="AT362" s="250">
        <f t="shared" si="146"/>
        <v>600000</v>
      </c>
      <c r="AU362" s="250">
        <f>IF(AND(V362&gt;1,V362&lt;=1000000000),'[26]Data Base PAKAI (INPUT)'!$E$25,IF(AND(V362&gt;1000000000,V362&lt;=5000000000),'[26]Data Base PAKAI (INPUT)'!$Y$25,IF(AND(V362&gt;5000000000,V362&lt;=10000000000),'[26]Data Base PAKAI (INPUT)'!$AG$25)))</f>
        <v>3</v>
      </c>
      <c r="AV362" s="250">
        <f>IF(AND(V362&gt;1,V362&lt;=100000000),'[26]Data Base PAKAI (INPUT)'!$F$25,IF(AND(V362&gt;100000000,V362&lt;=200000000),'[26]Data Base PAKAI (INPUT)'!$J$25,IF(AND(V362&gt;200000000,V362&lt;=250000000),'[26]Data Base PAKAI (INPUT)'!$N$25,IF(AND(V362&gt;250000000,V362&lt;=500000000),'[26]Data Base PAKAI (INPUT)'!$R$25,IF(AND(V362&gt;500000000,V362&lt;=1000000000),'[26]Data Base PAKAI (INPUT)'!$V$25,IF(AND(V362&gt;1000000000,V362&lt;=2500000000),'[26]Data Base PAKAI (INPUT)'!$Z$25,IF(AND(V362&gt;2500000000,V362&lt;=5000000000),'[26]Data Base PAKAI (INPUT)'!$AD$25,IF(AND(V362&gt;5000000000,V362&lt;=10000000000),'[26]Data Base PAKAI (INPUT)'!AH1313))))))))</f>
        <v>3</v>
      </c>
      <c r="AW362" s="250">
        <f t="shared" si="147"/>
        <v>1350000</v>
      </c>
      <c r="AX362" s="250">
        <f t="shared" si="148"/>
        <v>3000000</v>
      </c>
      <c r="AY362" s="99">
        <f t="shared" si="149"/>
        <v>3000000</v>
      </c>
      <c r="AZ362" s="250"/>
      <c r="BA362" s="245">
        <f t="shared" si="150"/>
        <v>66700000</v>
      </c>
      <c r="BB362" s="235"/>
      <c r="BC362" s="242"/>
      <c r="BD362" s="242"/>
      <c r="BE362" s="242"/>
      <c r="BG362" s="428">
        <f t="shared" si="143"/>
        <v>0</v>
      </c>
      <c r="BH362" s="424"/>
    </row>
    <row r="363" spans="1:60" ht="45.75" thickBot="1" x14ac:dyDescent="0.3">
      <c r="A363" s="90"/>
      <c r="B363" s="90"/>
      <c r="C363" s="90"/>
      <c r="D363" s="90"/>
      <c r="E363" s="90"/>
      <c r="F363" s="90"/>
      <c r="G363" s="90"/>
      <c r="H363" s="307"/>
      <c r="I363" s="91"/>
      <c r="J363" s="92"/>
      <c r="K363" s="110" t="s">
        <v>692</v>
      </c>
      <c r="L363" s="92" t="s">
        <v>901</v>
      </c>
      <c r="M363" s="92" t="e">
        <f>INDEX('[26]PENINGKATAN SALURAN DRAINASE'!$D$4:$D$90,MATCH('KEGIATAN DBMSDA 2022 (2)'!L363,'[26]PENINGKATAN SALURAN DRAINASE'!$D$4:$D$90,0))</f>
        <v>#N/A</v>
      </c>
      <c r="N363" s="92" t="s">
        <v>902</v>
      </c>
      <c r="O363" s="92"/>
      <c r="P363" s="93" t="s">
        <v>201</v>
      </c>
      <c r="Q363" s="93"/>
      <c r="R363" s="100" t="s">
        <v>239</v>
      </c>
      <c r="S363" s="94" t="e">
        <f>#REF!&amp;" "&amp;#REF!</f>
        <v>#REF!</v>
      </c>
      <c r="T363" s="95" t="s">
        <v>66</v>
      </c>
      <c r="U363" s="87"/>
      <c r="V363" s="57">
        <f t="shared" si="144"/>
        <v>75000000</v>
      </c>
      <c r="W363" s="96" t="str">
        <f t="shared" si="140"/>
        <v>PL</v>
      </c>
      <c r="X363" s="108" t="s">
        <v>1966</v>
      </c>
      <c r="Y363" s="489" t="s">
        <v>2030</v>
      </c>
      <c r="Z363" s="489" t="s">
        <v>2012</v>
      </c>
      <c r="AA363" s="93"/>
      <c r="AB363" s="93"/>
      <c r="AC363" s="93"/>
      <c r="AD363" s="93"/>
      <c r="AE363" s="93"/>
      <c r="AF363" s="93"/>
      <c r="AG363" s="96"/>
      <c r="AH363" s="96"/>
      <c r="AI363" s="96"/>
      <c r="AJ363" s="313">
        <f t="shared" si="141"/>
        <v>0</v>
      </c>
      <c r="AK363" s="301">
        <v>0</v>
      </c>
      <c r="AL363" s="87">
        <v>75000000</v>
      </c>
      <c r="AM363" s="96" t="str">
        <f t="shared" si="142"/>
        <v>PL</v>
      </c>
      <c r="AN363" s="249" t="s">
        <v>139</v>
      </c>
      <c r="AO363" s="249">
        <v>1</v>
      </c>
      <c r="AP363" s="249"/>
      <c r="AQ363" s="245">
        <f t="shared" si="145"/>
        <v>350000</v>
      </c>
      <c r="AR363" s="250">
        <f>IF(AND(V363&gt;1,V363&lt;=200000000),'[26]Data Base PAKAI (INPUT)'!$E$24,IF(AND(V363&gt;200000000),'[26]Data Base PAKAI (INPUT)'!$M$24))</f>
        <v>4</v>
      </c>
      <c r="AS363" s="250">
        <f>IF(AND(V363&gt;1,V363&lt;=200000000),'[26]Data Base PAKAI (INPUT)'!$F$24,IF(AND(V363&gt;200000000,V363&lt;=1000000000),'[26]Data Base PAKAI (INPUT)'!$V$24,IF(AND(V363&gt;1000000000),'[26]Data Base PAKAI (INPUT)'!$Z$24)))</f>
        <v>1</v>
      </c>
      <c r="AT363" s="250">
        <f t="shared" si="146"/>
        <v>600000</v>
      </c>
      <c r="AU363" s="250">
        <f>IF(AND(V363&gt;1,V363&lt;=1000000000),'[26]Data Base PAKAI (INPUT)'!$E$25,IF(AND(V363&gt;1000000000,V363&lt;=5000000000),'[26]Data Base PAKAI (INPUT)'!$Y$25,IF(AND(V363&gt;5000000000,V363&lt;=10000000000),'[26]Data Base PAKAI (INPUT)'!$AG$25)))</f>
        <v>3</v>
      </c>
      <c r="AV363" s="250">
        <f>IF(AND(V363&gt;1,V363&lt;=100000000),'[26]Data Base PAKAI (INPUT)'!$F$25,IF(AND(V363&gt;100000000,V363&lt;=200000000),'[26]Data Base PAKAI (INPUT)'!$J$25,IF(AND(V363&gt;200000000,V363&lt;=250000000),'[26]Data Base PAKAI (INPUT)'!$N$25,IF(AND(V363&gt;250000000,V363&lt;=500000000),'[26]Data Base PAKAI (INPUT)'!$R$25,IF(AND(V363&gt;500000000,V363&lt;=1000000000),'[26]Data Base PAKAI (INPUT)'!$V$25,IF(AND(V363&gt;1000000000,V363&lt;=2500000000),'[26]Data Base PAKAI (INPUT)'!$Z$25,IF(AND(V363&gt;2500000000,V363&lt;=5000000000),'[26]Data Base PAKAI (INPUT)'!$AD$25,IF(AND(V363&gt;5000000000,V363&lt;=10000000000),'[26]Data Base PAKAI (INPUT)'!AH1314))))))))</f>
        <v>3</v>
      </c>
      <c r="AW363" s="250">
        <f t="shared" si="147"/>
        <v>1350000</v>
      </c>
      <c r="AX363" s="250">
        <f t="shared" si="148"/>
        <v>3000000</v>
      </c>
      <c r="AY363" s="99">
        <f t="shared" si="149"/>
        <v>3000000</v>
      </c>
      <c r="AZ363" s="250"/>
      <c r="BA363" s="245">
        <f t="shared" si="150"/>
        <v>66700000</v>
      </c>
      <c r="BB363" s="235"/>
      <c r="BC363" s="242"/>
      <c r="BD363" s="242"/>
      <c r="BE363" s="242"/>
      <c r="BG363" s="428">
        <f t="shared" si="143"/>
        <v>0</v>
      </c>
      <c r="BH363" s="424"/>
    </row>
    <row r="364" spans="1:60" ht="45.75" thickBot="1" x14ac:dyDescent="0.3">
      <c r="A364" s="90"/>
      <c r="B364" s="90"/>
      <c r="C364" s="90"/>
      <c r="D364" s="90"/>
      <c r="E364" s="90"/>
      <c r="F364" s="90"/>
      <c r="G364" s="90"/>
      <c r="H364" s="307"/>
      <c r="I364" s="91"/>
      <c r="J364" s="92"/>
      <c r="K364" s="110" t="s">
        <v>692</v>
      </c>
      <c r="L364" s="92" t="s">
        <v>903</v>
      </c>
      <c r="M364" s="92" t="e">
        <f>INDEX('[26]PENINGKATAN SALURAN DRAINASE'!$D$4:$D$90,MATCH('KEGIATAN DBMSDA 2022 (2)'!L364,'[26]PENINGKATAN SALURAN DRAINASE'!$D$4:$D$90,0))</f>
        <v>#N/A</v>
      </c>
      <c r="N364" s="92" t="s">
        <v>904</v>
      </c>
      <c r="O364" s="92"/>
      <c r="P364" s="93" t="s">
        <v>201</v>
      </c>
      <c r="Q364" s="93"/>
      <c r="R364" s="100" t="s">
        <v>667</v>
      </c>
      <c r="S364" s="94" t="e">
        <f>#REF!&amp;" "&amp;#REF!</f>
        <v>#REF!</v>
      </c>
      <c r="T364" s="95" t="s">
        <v>66</v>
      </c>
      <c r="U364" s="87"/>
      <c r="V364" s="57">
        <f t="shared" si="144"/>
        <v>75000000</v>
      </c>
      <c r="W364" s="96" t="str">
        <f t="shared" si="140"/>
        <v>PL</v>
      </c>
      <c r="X364" s="108" t="s">
        <v>1966</v>
      </c>
      <c r="Y364" s="489" t="s">
        <v>2030</v>
      </c>
      <c r="Z364" s="489" t="s">
        <v>2012</v>
      </c>
      <c r="AA364" s="93"/>
      <c r="AB364" s="93"/>
      <c r="AC364" s="93"/>
      <c r="AD364" s="93"/>
      <c r="AE364" s="93"/>
      <c r="AF364" s="93"/>
      <c r="AG364" s="96"/>
      <c r="AH364" s="96"/>
      <c r="AI364" s="96"/>
      <c r="AJ364" s="313">
        <f t="shared" si="141"/>
        <v>0</v>
      </c>
      <c r="AK364" s="301">
        <v>0</v>
      </c>
      <c r="AL364" s="87">
        <v>75000000</v>
      </c>
      <c r="AM364" s="96" t="str">
        <f t="shared" si="142"/>
        <v>PL</v>
      </c>
      <c r="AN364" s="249" t="s">
        <v>139</v>
      </c>
      <c r="AO364" s="249">
        <v>1</v>
      </c>
      <c r="AP364" s="249"/>
      <c r="AQ364" s="245">
        <f t="shared" si="145"/>
        <v>350000</v>
      </c>
      <c r="AR364" s="250">
        <f>IF(AND(V364&gt;1,V364&lt;=200000000),'[26]Data Base PAKAI (INPUT)'!$E$24,IF(AND(V364&gt;200000000),'[26]Data Base PAKAI (INPUT)'!$M$24))</f>
        <v>4</v>
      </c>
      <c r="AS364" s="250">
        <f>IF(AND(V364&gt;1,V364&lt;=200000000),'[26]Data Base PAKAI (INPUT)'!$F$24,IF(AND(V364&gt;200000000,V364&lt;=1000000000),'[26]Data Base PAKAI (INPUT)'!$V$24,IF(AND(V364&gt;1000000000),'[26]Data Base PAKAI (INPUT)'!$Z$24)))</f>
        <v>1</v>
      </c>
      <c r="AT364" s="250">
        <f t="shared" si="146"/>
        <v>600000</v>
      </c>
      <c r="AU364" s="250">
        <f>IF(AND(V364&gt;1,V364&lt;=1000000000),'[26]Data Base PAKAI (INPUT)'!$E$25,IF(AND(V364&gt;1000000000,V364&lt;=5000000000),'[26]Data Base PAKAI (INPUT)'!$Y$25,IF(AND(V364&gt;5000000000,V364&lt;=10000000000),'[26]Data Base PAKAI (INPUT)'!$AG$25)))</f>
        <v>3</v>
      </c>
      <c r="AV364" s="250">
        <f>IF(AND(V364&gt;1,V364&lt;=100000000),'[26]Data Base PAKAI (INPUT)'!$F$25,IF(AND(V364&gt;100000000,V364&lt;=200000000),'[26]Data Base PAKAI (INPUT)'!$J$25,IF(AND(V364&gt;200000000,V364&lt;=250000000),'[26]Data Base PAKAI (INPUT)'!$N$25,IF(AND(V364&gt;250000000,V364&lt;=500000000),'[26]Data Base PAKAI (INPUT)'!$R$25,IF(AND(V364&gt;500000000,V364&lt;=1000000000),'[26]Data Base PAKAI (INPUT)'!$V$25,IF(AND(V364&gt;1000000000,V364&lt;=2500000000),'[26]Data Base PAKAI (INPUT)'!$Z$25,IF(AND(V364&gt;2500000000,V364&lt;=5000000000),'[26]Data Base PAKAI (INPUT)'!$AD$25,IF(AND(V364&gt;5000000000,V364&lt;=10000000000),'[26]Data Base PAKAI (INPUT)'!AH1315))))))))</f>
        <v>3</v>
      </c>
      <c r="AW364" s="250">
        <f t="shared" si="147"/>
        <v>1350000</v>
      </c>
      <c r="AX364" s="250">
        <f t="shared" si="148"/>
        <v>3000000</v>
      </c>
      <c r="AY364" s="99">
        <f t="shared" si="149"/>
        <v>3000000</v>
      </c>
      <c r="AZ364" s="250"/>
      <c r="BA364" s="245">
        <f t="shared" si="150"/>
        <v>66700000</v>
      </c>
      <c r="BB364" s="235"/>
      <c r="BC364" s="242"/>
      <c r="BD364" s="242"/>
      <c r="BE364" s="242"/>
      <c r="BG364" s="428">
        <f t="shared" si="143"/>
        <v>0</v>
      </c>
      <c r="BH364" s="424"/>
    </row>
    <row r="365" spans="1:60" ht="45.75" thickBot="1" x14ac:dyDescent="0.3">
      <c r="A365" s="90"/>
      <c r="B365" s="90"/>
      <c r="C365" s="90"/>
      <c r="D365" s="90"/>
      <c r="E365" s="90"/>
      <c r="F365" s="90"/>
      <c r="G365" s="90"/>
      <c r="H365" s="307"/>
      <c r="I365" s="91"/>
      <c r="J365" s="92"/>
      <c r="K365" s="110" t="s">
        <v>692</v>
      </c>
      <c r="L365" s="92" t="s">
        <v>905</v>
      </c>
      <c r="M365" s="92" t="e">
        <f>INDEX('[26]PENINGKATAN SALURAN DRAINASE'!$D$4:$D$90,MATCH('KEGIATAN DBMSDA 2022 (2)'!L365,'[26]PENINGKATAN SALURAN DRAINASE'!$D$4:$D$90,0))</f>
        <v>#N/A</v>
      </c>
      <c r="N365" s="92" t="s">
        <v>906</v>
      </c>
      <c r="O365" s="92"/>
      <c r="P365" s="93" t="s">
        <v>201</v>
      </c>
      <c r="Q365" s="93"/>
      <c r="R365" s="100" t="s">
        <v>239</v>
      </c>
      <c r="S365" s="94" t="e">
        <f>#REF!&amp;" "&amp;#REF!</f>
        <v>#REF!</v>
      </c>
      <c r="T365" s="95" t="s">
        <v>66</v>
      </c>
      <c r="U365" s="87"/>
      <c r="V365" s="57">
        <f t="shared" si="144"/>
        <v>75000000</v>
      </c>
      <c r="W365" s="96" t="str">
        <f t="shared" si="140"/>
        <v>PL</v>
      </c>
      <c r="X365" s="108" t="s">
        <v>1966</v>
      </c>
      <c r="Y365" s="489" t="s">
        <v>2030</v>
      </c>
      <c r="Z365" s="489" t="s">
        <v>2012</v>
      </c>
      <c r="AA365" s="93"/>
      <c r="AB365" s="93"/>
      <c r="AC365" s="93"/>
      <c r="AD365" s="93"/>
      <c r="AE365" s="93"/>
      <c r="AF365" s="93"/>
      <c r="AG365" s="96"/>
      <c r="AH365" s="96"/>
      <c r="AI365" s="96"/>
      <c r="AJ365" s="313">
        <f t="shared" si="141"/>
        <v>0</v>
      </c>
      <c r="AK365" s="301">
        <v>0</v>
      </c>
      <c r="AL365" s="87">
        <v>75000000</v>
      </c>
      <c r="AM365" s="96" t="str">
        <f t="shared" si="142"/>
        <v>PL</v>
      </c>
      <c r="AN365" s="249" t="s">
        <v>139</v>
      </c>
      <c r="AO365" s="249">
        <v>1</v>
      </c>
      <c r="AP365" s="249"/>
      <c r="AQ365" s="245">
        <f t="shared" si="145"/>
        <v>350000</v>
      </c>
      <c r="AR365" s="250">
        <f>IF(AND(V365&gt;1,V365&lt;=200000000),'[26]Data Base PAKAI (INPUT)'!$E$24,IF(AND(V365&gt;200000000),'[26]Data Base PAKAI (INPUT)'!$M$24))</f>
        <v>4</v>
      </c>
      <c r="AS365" s="250">
        <f>IF(AND(V365&gt;1,V365&lt;=200000000),'[26]Data Base PAKAI (INPUT)'!$F$24,IF(AND(V365&gt;200000000,V365&lt;=1000000000),'[26]Data Base PAKAI (INPUT)'!$V$24,IF(AND(V365&gt;1000000000),'[26]Data Base PAKAI (INPUT)'!$Z$24)))</f>
        <v>1</v>
      </c>
      <c r="AT365" s="250">
        <f t="shared" si="146"/>
        <v>600000</v>
      </c>
      <c r="AU365" s="250">
        <f>IF(AND(V365&gt;1,V365&lt;=1000000000),'[26]Data Base PAKAI (INPUT)'!$E$25,IF(AND(V365&gt;1000000000,V365&lt;=5000000000),'[26]Data Base PAKAI (INPUT)'!$Y$25,IF(AND(V365&gt;5000000000,V365&lt;=10000000000),'[26]Data Base PAKAI (INPUT)'!$AG$25)))</f>
        <v>3</v>
      </c>
      <c r="AV365" s="250">
        <f>IF(AND(V365&gt;1,V365&lt;=100000000),'[26]Data Base PAKAI (INPUT)'!$F$25,IF(AND(V365&gt;100000000,V365&lt;=200000000),'[26]Data Base PAKAI (INPUT)'!$J$25,IF(AND(V365&gt;200000000,V365&lt;=250000000),'[26]Data Base PAKAI (INPUT)'!$N$25,IF(AND(V365&gt;250000000,V365&lt;=500000000),'[26]Data Base PAKAI (INPUT)'!$R$25,IF(AND(V365&gt;500000000,V365&lt;=1000000000),'[26]Data Base PAKAI (INPUT)'!$V$25,IF(AND(V365&gt;1000000000,V365&lt;=2500000000),'[26]Data Base PAKAI (INPUT)'!$Z$25,IF(AND(V365&gt;2500000000,V365&lt;=5000000000),'[26]Data Base PAKAI (INPUT)'!$AD$25,IF(AND(V365&gt;5000000000,V365&lt;=10000000000),'[26]Data Base PAKAI (INPUT)'!AH1316))))))))</f>
        <v>3</v>
      </c>
      <c r="AW365" s="250">
        <f t="shared" si="147"/>
        <v>1350000</v>
      </c>
      <c r="AX365" s="250">
        <f t="shared" si="148"/>
        <v>3000000</v>
      </c>
      <c r="AY365" s="99">
        <f t="shared" si="149"/>
        <v>3000000</v>
      </c>
      <c r="AZ365" s="250"/>
      <c r="BA365" s="245">
        <f t="shared" si="150"/>
        <v>66700000</v>
      </c>
      <c r="BB365" s="235"/>
      <c r="BC365" s="242"/>
      <c r="BD365" s="242"/>
      <c r="BE365" s="242"/>
      <c r="BG365" s="428">
        <f t="shared" si="143"/>
        <v>0</v>
      </c>
      <c r="BH365" s="424"/>
    </row>
    <row r="366" spans="1:60" ht="45.75" thickBot="1" x14ac:dyDescent="0.3">
      <c r="A366" s="90"/>
      <c r="B366" s="90"/>
      <c r="C366" s="90"/>
      <c r="D366" s="90"/>
      <c r="E366" s="90"/>
      <c r="F366" s="90"/>
      <c r="G366" s="90"/>
      <c r="H366" s="307"/>
      <c r="I366" s="91"/>
      <c r="J366" s="92"/>
      <c r="K366" s="110" t="s">
        <v>692</v>
      </c>
      <c r="L366" s="92" t="s">
        <v>907</v>
      </c>
      <c r="M366" s="92" t="e">
        <f>INDEX('[26]PENINGKATAN SALURAN DRAINASE'!$D$4:$D$90,MATCH('KEGIATAN DBMSDA 2022 (2)'!L366,'[26]PENINGKATAN SALURAN DRAINASE'!$D$4:$D$90,0))</f>
        <v>#N/A</v>
      </c>
      <c r="N366" s="92" t="s">
        <v>908</v>
      </c>
      <c r="O366" s="92"/>
      <c r="P366" s="93" t="s">
        <v>201</v>
      </c>
      <c r="Q366" s="93"/>
      <c r="R366" s="100" t="s">
        <v>667</v>
      </c>
      <c r="S366" s="94" t="e">
        <f>#REF!&amp;" "&amp;#REF!</f>
        <v>#REF!</v>
      </c>
      <c r="T366" s="95" t="s">
        <v>66</v>
      </c>
      <c r="U366" s="87"/>
      <c r="V366" s="57">
        <f t="shared" si="144"/>
        <v>75000000</v>
      </c>
      <c r="W366" s="96" t="str">
        <f t="shared" si="140"/>
        <v>PL</v>
      </c>
      <c r="X366" s="108" t="s">
        <v>1966</v>
      </c>
      <c r="Y366" s="489" t="s">
        <v>2030</v>
      </c>
      <c r="Z366" s="489" t="s">
        <v>2012</v>
      </c>
      <c r="AA366" s="93"/>
      <c r="AB366" s="93"/>
      <c r="AC366" s="93"/>
      <c r="AD366" s="93"/>
      <c r="AE366" s="93"/>
      <c r="AF366" s="93"/>
      <c r="AG366" s="96"/>
      <c r="AH366" s="96"/>
      <c r="AI366" s="96"/>
      <c r="AJ366" s="313">
        <f t="shared" si="141"/>
        <v>0</v>
      </c>
      <c r="AK366" s="301">
        <v>0</v>
      </c>
      <c r="AL366" s="87">
        <v>75000000</v>
      </c>
      <c r="AM366" s="96" t="str">
        <f t="shared" si="142"/>
        <v>PL</v>
      </c>
      <c r="AN366" s="249" t="s">
        <v>139</v>
      </c>
      <c r="AO366" s="249">
        <v>1</v>
      </c>
      <c r="AP366" s="249"/>
      <c r="AQ366" s="245">
        <f t="shared" si="145"/>
        <v>350000</v>
      </c>
      <c r="AR366" s="250">
        <f>IF(AND(V366&gt;1,V366&lt;=200000000),'[26]Data Base PAKAI (INPUT)'!$E$24,IF(AND(V366&gt;200000000),'[26]Data Base PAKAI (INPUT)'!$M$24))</f>
        <v>4</v>
      </c>
      <c r="AS366" s="250">
        <f>IF(AND(V366&gt;1,V366&lt;=200000000),'[26]Data Base PAKAI (INPUT)'!$F$24,IF(AND(V366&gt;200000000,V366&lt;=1000000000),'[26]Data Base PAKAI (INPUT)'!$V$24,IF(AND(V366&gt;1000000000),'[26]Data Base PAKAI (INPUT)'!$Z$24)))</f>
        <v>1</v>
      </c>
      <c r="AT366" s="250">
        <f t="shared" si="146"/>
        <v>600000</v>
      </c>
      <c r="AU366" s="250">
        <f>IF(AND(V366&gt;1,V366&lt;=1000000000),'[26]Data Base PAKAI (INPUT)'!$E$25,IF(AND(V366&gt;1000000000,V366&lt;=5000000000),'[26]Data Base PAKAI (INPUT)'!$Y$25,IF(AND(V366&gt;5000000000,V366&lt;=10000000000),'[26]Data Base PAKAI (INPUT)'!$AG$25)))</f>
        <v>3</v>
      </c>
      <c r="AV366" s="250">
        <f>IF(AND(V366&gt;1,V366&lt;=100000000),'[26]Data Base PAKAI (INPUT)'!$F$25,IF(AND(V366&gt;100000000,V366&lt;=200000000),'[26]Data Base PAKAI (INPUT)'!$J$25,IF(AND(V366&gt;200000000,V366&lt;=250000000),'[26]Data Base PAKAI (INPUT)'!$N$25,IF(AND(V366&gt;250000000,V366&lt;=500000000),'[26]Data Base PAKAI (INPUT)'!$R$25,IF(AND(V366&gt;500000000,V366&lt;=1000000000),'[26]Data Base PAKAI (INPUT)'!$V$25,IF(AND(V366&gt;1000000000,V366&lt;=2500000000),'[26]Data Base PAKAI (INPUT)'!$Z$25,IF(AND(V366&gt;2500000000,V366&lt;=5000000000),'[26]Data Base PAKAI (INPUT)'!$AD$25,IF(AND(V366&gt;5000000000,V366&lt;=10000000000),'[26]Data Base PAKAI (INPUT)'!AH1317))))))))</f>
        <v>3</v>
      </c>
      <c r="AW366" s="250">
        <f t="shared" si="147"/>
        <v>1350000</v>
      </c>
      <c r="AX366" s="250">
        <f t="shared" si="148"/>
        <v>3000000</v>
      </c>
      <c r="AY366" s="99">
        <f t="shared" si="149"/>
        <v>3000000</v>
      </c>
      <c r="AZ366" s="250"/>
      <c r="BA366" s="245">
        <f t="shared" si="150"/>
        <v>66700000</v>
      </c>
      <c r="BB366" s="235"/>
      <c r="BC366" s="242"/>
      <c r="BD366" s="242"/>
      <c r="BE366" s="242"/>
      <c r="BG366" s="428">
        <f t="shared" si="143"/>
        <v>0</v>
      </c>
      <c r="BH366" s="424"/>
    </row>
    <row r="367" spans="1:60" ht="45.75" thickBot="1" x14ac:dyDescent="0.3">
      <c r="A367" s="90"/>
      <c r="B367" s="90"/>
      <c r="C367" s="90"/>
      <c r="D367" s="90"/>
      <c r="E367" s="90"/>
      <c r="F367" s="90"/>
      <c r="G367" s="90"/>
      <c r="H367" s="307"/>
      <c r="I367" s="91"/>
      <c r="J367" s="92"/>
      <c r="K367" s="110" t="s">
        <v>692</v>
      </c>
      <c r="L367" s="92" t="s">
        <v>909</v>
      </c>
      <c r="M367" s="92" t="e">
        <f>INDEX('[26]PENINGKATAN SALURAN DRAINASE'!$D$4:$D$90,MATCH('KEGIATAN DBMSDA 2022 (2)'!L367,'[26]PENINGKATAN SALURAN DRAINASE'!$D$4:$D$90,0))</f>
        <v>#N/A</v>
      </c>
      <c r="N367" s="92" t="s">
        <v>910</v>
      </c>
      <c r="O367" s="92"/>
      <c r="P367" s="93" t="s">
        <v>171</v>
      </c>
      <c r="Q367" s="93"/>
      <c r="R367" s="100" t="s">
        <v>271</v>
      </c>
      <c r="S367" s="94" t="e">
        <f>#REF!&amp;" "&amp;#REF!</f>
        <v>#REF!</v>
      </c>
      <c r="T367" s="95" t="s">
        <v>66</v>
      </c>
      <c r="U367" s="87"/>
      <c r="V367" s="57">
        <f t="shared" si="144"/>
        <v>200000000</v>
      </c>
      <c r="W367" s="96" t="str">
        <f t="shared" si="140"/>
        <v>PL</v>
      </c>
      <c r="X367" s="108" t="s">
        <v>1966</v>
      </c>
      <c r="Y367" s="489" t="s">
        <v>2030</v>
      </c>
      <c r="Z367" s="489" t="s">
        <v>2004</v>
      </c>
      <c r="AA367" s="93"/>
      <c r="AB367" s="93"/>
      <c r="AC367" s="93"/>
      <c r="AD367" s="93"/>
      <c r="AE367" s="93"/>
      <c r="AF367" s="93"/>
      <c r="AG367" s="96"/>
      <c r="AH367" s="96"/>
      <c r="AI367" s="96"/>
      <c r="AJ367" s="313">
        <f t="shared" si="141"/>
        <v>0</v>
      </c>
      <c r="AK367" s="301">
        <v>0</v>
      </c>
      <c r="AL367" s="87">
        <v>200000000</v>
      </c>
      <c r="AM367" s="96" t="str">
        <f t="shared" si="142"/>
        <v>PL</v>
      </c>
      <c r="AN367" s="249" t="s">
        <v>139</v>
      </c>
      <c r="AO367" s="249">
        <v>1</v>
      </c>
      <c r="AP367" s="249"/>
      <c r="AQ367" s="245">
        <f t="shared" si="145"/>
        <v>350000</v>
      </c>
      <c r="AR367" s="250">
        <f>IF(AND(V367&gt;1,V367&lt;=200000000),'[26]Data Base PAKAI (INPUT)'!$E$24,IF(AND(V367&gt;200000000),'[26]Data Base PAKAI (INPUT)'!$M$24))</f>
        <v>4</v>
      </c>
      <c r="AS367" s="250">
        <f>IF(AND(V367&gt;1,V367&lt;=200000000),'[26]Data Base PAKAI (INPUT)'!$F$24,IF(AND(V367&gt;200000000,V367&lt;=1000000000),'[26]Data Base PAKAI (INPUT)'!$V$24,IF(AND(V367&gt;1000000000),'[26]Data Base PAKAI (INPUT)'!$Z$24)))</f>
        <v>1</v>
      </c>
      <c r="AT367" s="250">
        <f t="shared" si="146"/>
        <v>600000</v>
      </c>
      <c r="AU367" s="250">
        <f>IF(AND(V367&gt;1,V367&lt;=1000000000),'[26]Data Base PAKAI (INPUT)'!$E$25,IF(AND(V367&gt;1000000000,V367&lt;=5000000000),'[26]Data Base PAKAI (INPUT)'!$Y$25,IF(AND(V367&gt;5000000000,V367&lt;=10000000000),'[26]Data Base PAKAI (INPUT)'!$AG$25)))</f>
        <v>3</v>
      </c>
      <c r="AV367" s="250">
        <f>IF(AND(V367&gt;1,V367&lt;=100000000),'[26]Data Base PAKAI (INPUT)'!$F$25,IF(AND(V367&gt;100000000,V367&lt;=200000000),'[26]Data Base PAKAI (INPUT)'!$J$25,IF(AND(V367&gt;200000000,V367&lt;=250000000),'[26]Data Base PAKAI (INPUT)'!$N$25,IF(AND(V367&gt;250000000,V367&lt;=500000000),'[26]Data Base PAKAI (INPUT)'!$R$25,IF(AND(V367&gt;500000000,V367&lt;=1000000000),'[26]Data Base PAKAI (INPUT)'!$V$25,IF(AND(V367&gt;1000000000,V367&lt;=2500000000),'[26]Data Base PAKAI (INPUT)'!$Z$25,IF(AND(V367&gt;2500000000,V367&lt;=5000000000),'[26]Data Base PAKAI (INPUT)'!$AD$25,IF(AND(V367&gt;5000000000,V367&lt;=10000000000),'[26]Data Base PAKAI (INPUT)'!AH1318))))))))</f>
        <v>4</v>
      </c>
      <c r="AW367" s="250">
        <f t="shared" si="147"/>
        <v>1800000</v>
      </c>
      <c r="AX367" s="250">
        <f t="shared" si="148"/>
        <v>8000000</v>
      </c>
      <c r="AY367" s="99">
        <f t="shared" si="149"/>
        <v>8000000</v>
      </c>
      <c r="AZ367" s="250"/>
      <c r="BA367" s="245">
        <f t="shared" si="150"/>
        <v>181250000</v>
      </c>
      <c r="BB367" s="235"/>
      <c r="BC367" s="242"/>
      <c r="BD367" s="242"/>
      <c r="BE367" s="242"/>
      <c r="BG367" s="428">
        <f t="shared" si="143"/>
        <v>0</v>
      </c>
      <c r="BH367" s="424"/>
    </row>
    <row r="368" spans="1:60" ht="45.75" thickBot="1" x14ac:dyDescent="0.3">
      <c r="A368" s="90"/>
      <c r="B368" s="90"/>
      <c r="C368" s="90"/>
      <c r="D368" s="90"/>
      <c r="E368" s="90"/>
      <c r="F368" s="90"/>
      <c r="G368" s="90"/>
      <c r="H368" s="307"/>
      <c r="I368" s="91"/>
      <c r="J368" s="92"/>
      <c r="K368" s="110" t="s">
        <v>692</v>
      </c>
      <c r="L368" s="92" t="s">
        <v>911</v>
      </c>
      <c r="M368" s="92" t="e">
        <f>INDEX('[26]PENINGKATAN SALURAN DRAINASE'!$D$4:$D$90,MATCH('KEGIATAN DBMSDA 2022 (2)'!L368,'[26]PENINGKATAN SALURAN DRAINASE'!$D$4:$D$90,0))</f>
        <v>#N/A</v>
      </c>
      <c r="N368" s="92" t="s">
        <v>912</v>
      </c>
      <c r="O368" s="92"/>
      <c r="P368" s="93" t="s">
        <v>171</v>
      </c>
      <c r="Q368" s="93"/>
      <c r="R368" s="100" t="s">
        <v>289</v>
      </c>
      <c r="S368" s="94" t="e">
        <f>#REF!&amp;" "&amp;#REF!</f>
        <v>#REF!</v>
      </c>
      <c r="T368" s="95" t="s">
        <v>66</v>
      </c>
      <c r="U368" s="87"/>
      <c r="V368" s="57">
        <f t="shared" si="144"/>
        <v>150000000</v>
      </c>
      <c r="W368" s="96" t="str">
        <f t="shared" si="140"/>
        <v>PL</v>
      </c>
      <c r="X368" s="108" t="s">
        <v>1966</v>
      </c>
      <c r="Y368" s="489" t="s">
        <v>2030</v>
      </c>
      <c r="Z368" s="489" t="s">
        <v>2004</v>
      </c>
      <c r="AA368" s="93"/>
      <c r="AB368" s="93"/>
      <c r="AC368" s="93"/>
      <c r="AD368" s="93"/>
      <c r="AE368" s="93"/>
      <c r="AF368" s="93"/>
      <c r="AG368" s="96"/>
      <c r="AH368" s="96"/>
      <c r="AI368" s="96"/>
      <c r="AJ368" s="313">
        <f t="shared" si="141"/>
        <v>0</v>
      </c>
      <c r="AK368" s="301">
        <v>0</v>
      </c>
      <c r="AL368" s="87">
        <v>150000000</v>
      </c>
      <c r="AM368" s="96" t="str">
        <f t="shared" si="142"/>
        <v>PL</v>
      </c>
      <c r="AN368" s="249" t="s">
        <v>139</v>
      </c>
      <c r="AO368" s="249">
        <v>1</v>
      </c>
      <c r="AP368" s="249"/>
      <c r="AQ368" s="245">
        <f t="shared" si="145"/>
        <v>350000</v>
      </c>
      <c r="AR368" s="250">
        <f>IF(AND(V368&gt;1,V368&lt;=200000000),'[26]Data Base PAKAI (INPUT)'!$E$24,IF(AND(V368&gt;200000000),'[26]Data Base PAKAI (INPUT)'!$M$24))</f>
        <v>4</v>
      </c>
      <c r="AS368" s="250">
        <f>IF(AND(V368&gt;1,V368&lt;=200000000),'[26]Data Base PAKAI (INPUT)'!$F$24,IF(AND(V368&gt;200000000,V368&lt;=1000000000),'[26]Data Base PAKAI (INPUT)'!$V$24,IF(AND(V368&gt;1000000000),'[26]Data Base PAKAI (INPUT)'!$Z$24)))</f>
        <v>1</v>
      </c>
      <c r="AT368" s="250">
        <f t="shared" si="146"/>
        <v>600000</v>
      </c>
      <c r="AU368" s="250">
        <f>IF(AND(V368&gt;1,V368&lt;=1000000000),'[26]Data Base PAKAI (INPUT)'!$E$25,IF(AND(V368&gt;1000000000,V368&lt;=5000000000),'[26]Data Base PAKAI (INPUT)'!$Y$25,IF(AND(V368&gt;5000000000,V368&lt;=10000000000),'[26]Data Base PAKAI (INPUT)'!$AG$25)))</f>
        <v>3</v>
      </c>
      <c r="AV368" s="250">
        <f>IF(AND(V368&gt;1,V368&lt;=100000000),'[26]Data Base PAKAI (INPUT)'!$F$25,IF(AND(V368&gt;100000000,V368&lt;=200000000),'[26]Data Base PAKAI (INPUT)'!$J$25,IF(AND(V368&gt;200000000,V368&lt;=250000000),'[26]Data Base PAKAI (INPUT)'!$N$25,IF(AND(V368&gt;250000000,V368&lt;=500000000),'[26]Data Base PAKAI (INPUT)'!$R$25,IF(AND(V368&gt;500000000,V368&lt;=1000000000),'[26]Data Base PAKAI (INPUT)'!$V$25,IF(AND(V368&gt;1000000000,V368&lt;=2500000000),'[26]Data Base PAKAI (INPUT)'!$Z$25,IF(AND(V368&gt;2500000000,V368&lt;=5000000000),'[26]Data Base PAKAI (INPUT)'!$AD$25,IF(AND(V368&gt;5000000000,V368&lt;=10000000000),'[26]Data Base PAKAI (INPUT)'!AH1319))))))))</f>
        <v>4</v>
      </c>
      <c r="AW368" s="250">
        <f t="shared" si="147"/>
        <v>1800000</v>
      </c>
      <c r="AX368" s="250">
        <f t="shared" si="148"/>
        <v>6000000</v>
      </c>
      <c r="AY368" s="99">
        <f t="shared" si="149"/>
        <v>6000000</v>
      </c>
      <c r="AZ368" s="250"/>
      <c r="BA368" s="245">
        <f t="shared" si="150"/>
        <v>135250000</v>
      </c>
      <c r="BB368" s="235"/>
      <c r="BC368" s="242"/>
      <c r="BD368" s="242"/>
      <c r="BE368" s="242"/>
      <c r="BG368" s="428">
        <f t="shared" si="143"/>
        <v>0</v>
      </c>
      <c r="BH368" s="424"/>
    </row>
    <row r="369" spans="1:60" ht="45.75" thickBot="1" x14ac:dyDescent="0.3">
      <c r="A369" s="90"/>
      <c r="B369" s="90"/>
      <c r="C369" s="90"/>
      <c r="D369" s="90"/>
      <c r="E369" s="90"/>
      <c r="F369" s="90"/>
      <c r="G369" s="90"/>
      <c r="H369" s="307"/>
      <c r="I369" s="91"/>
      <c r="J369" s="92"/>
      <c r="K369" s="110" t="s">
        <v>692</v>
      </c>
      <c r="L369" s="92" t="s">
        <v>913</v>
      </c>
      <c r="M369" s="92" t="e">
        <f>INDEX('[26]PENINGKATAN SALURAN DRAINASE'!$D$4:$D$90,MATCH('KEGIATAN DBMSDA 2022 (2)'!L369,'[26]PENINGKATAN SALURAN DRAINASE'!$D$4:$D$90,0))</f>
        <v>#N/A</v>
      </c>
      <c r="N369" s="92" t="s">
        <v>914</v>
      </c>
      <c r="O369" s="92"/>
      <c r="P369" s="93" t="s">
        <v>171</v>
      </c>
      <c r="Q369" s="93"/>
      <c r="R369" s="100" t="s">
        <v>239</v>
      </c>
      <c r="S369" s="94" t="e">
        <f>#REF!&amp;" "&amp;#REF!</f>
        <v>#REF!</v>
      </c>
      <c r="T369" s="95" t="s">
        <v>66</v>
      </c>
      <c r="U369" s="87"/>
      <c r="V369" s="57">
        <f t="shared" si="144"/>
        <v>100000000</v>
      </c>
      <c r="W369" s="96" t="str">
        <f t="shared" si="140"/>
        <v>PL</v>
      </c>
      <c r="X369" s="108" t="s">
        <v>1966</v>
      </c>
      <c r="Y369" s="489" t="s">
        <v>2030</v>
      </c>
      <c r="Z369" s="489" t="s">
        <v>2004</v>
      </c>
      <c r="AA369" s="93"/>
      <c r="AB369" s="93"/>
      <c r="AC369" s="93"/>
      <c r="AD369" s="93"/>
      <c r="AE369" s="93"/>
      <c r="AF369" s="93"/>
      <c r="AG369" s="96"/>
      <c r="AH369" s="96"/>
      <c r="AI369" s="96"/>
      <c r="AJ369" s="313">
        <f t="shared" si="141"/>
        <v>0</v>
      </c>
      <c r="AK369" s="301">
        <v>0</v>
      </c>
      <c r="AL369" s="87">
        <v>100000000</v>
      </c>
      <c r="AM369" s="96" t="str">
        <f t="shared" si="142"/>
        <v>PL</v>
      </c>
      <c r="AN369" s="249" t="s">
        <v>139</v>
      </c>
      <c r="AO369" s="249">
        <v>1</v>
      </c>
      <c r="AP369" s="249"/>
      <c r="AQ369" s="245">
        <f t="shared" si="145"/>
        <v>350000</v>
      </c>
      <c r="AR369" s="250">
        <f>IF(AND(V369&gt;1,V369&lt;=200000000),'[26]Data Base PAKAI (INPUT)'!$E$24,IF(AND(V369&gt;200000000),'[26]Data Base PAKAI (INPUT)'!$M$24))</f>
        <v>4</v>
      </c>
      <c r="AS369" s="250">
        <f>IF(AND(V369&gt;1,V369&lt;=200000000),'[26]Data Base PAKAI (INPUT)'!$F$24,IF(AND(V369&gt;200000000,V369&lt;=1000000000),'[26]Data Base PAKAI (INPUT)'!$V$24,IF(AND(V369&gt;1000000000),'[26]Data Base PAKAI (INPUT)'!$Z$24)))</f>
        <v>1</v>
      </c>
      <c r="AT369" s="250">
        <f t="shared" si="146"/>
        <v>600000</v>
      </c>
      <c r="AU369" s="250">
        <f>IF(AND(V369&gt;1,V369&lt;=1000000000),'[26]Data Base PAKAI (INPUT)'!$E$25,IF(AND(V369&gt;1000000000,V369&lt;=5000000000),'[26]Data Base PAKAI (INPUT)'!$Y$25,IF(AND(V369&gt;5000000000,V369&lt;=10000000000),'[26]Data Base PAKAI (INPUT)'!$AG$25)))</f>
        <v>3</v>
      </c>
      <c r="AV369" s="250">
        <f>IF(AND(V369&gt;1,V369&lt;=100000000),'[26]Data Base PAKAI (INPUT)'!$F$25,IF(AND(V369&gt;100000000,V369&lt;=200000000),'[26]Data Base PAKAI (INPUT)'!$J$25,IF(AND(V369&gt;200000000,V369&lt;=250000000),'[26]Data Base PAKAI (INPUT)'!$N$25,IF(AND(V369&gt;250000000,V369&lt;=500000000),'[26]Data Base PAKAI (INPUT)'!$R$25,IF(AND(V369&gt;500000000,V369&lt;=1000000000),'[26]Data Base PAKAI (INPUT)'!$V$25,IF(AND(V369&gt;1000000000,V369&lt;=2500000000),'[26]Data Base PAKAI (INPUT)'!$Z$25,IF(AND(V369&gt;2500000000,V369&lt;=5000000000),'[26]Data Base PAKAI (INPUT)'!$AD$25,IF(AND(V369&gt;5000000000,V369&lt;=10000000000),'[26]Data Base PAKAI (INPUT)'!AH1320))))))))</f>
        <v>3</v>
      </c>
      <c r="AW369" s="250">
        <f t="shared" si="147"/>
        <v>1350000</v>
      </c>
      <c r="AX369" s="250">
        <f t="shared" si="148"/>
        <v>4000000</v>
      </c>
      <c r="AY369" s="99">
        <f t="shared" si="149"/>
        <v>4000000</v>
      </c>
      <c r="AZ369" s="250"/>
      <c r="BA369" s="245">
        <f t="shared" si="150"/>
        <v>89700000</v>
      </c>
      <c r="BB369" s="235"/>
      <c r="BC369" s="242"/>
      <c r="BD369" s="242"/>
      <c r="BE369" s="242"/>
      <c r="BG369" s="428">
        <f t="shared" si="143"/>
        <v>0</v>
      </c>
      <c r="BH369" s="424"/>
    </row>
    <row r="370" spans="1:60" ht="45.75" thickBot="1" x14ac:dyDescent="0.3">
      <c r="A370" s="90"/>
      <c r="B370" s="90"/>
      <c r="C370" s="90"/>
      <c r="D370" s="90"/>
      <c r="E370" s="90"/>
      <c r="F370" s="90"/>
      <c r="G370" s="90"/>
      <c r="H370" s="307"/>
      <c r="I370" s="91"/>
      <c r="J370" s="92"/>
      <c r="K370" s="110" t="s">
        <v>692</v>
      </c>
      <c r="L370" s="92" t="s">
        <v>915</v>
      </c>
      <c r="M370" s="92" t="e">
        <f>INDEX('[26]PENINGKATAN SALURAN DRAINASE'!$D$4:$D$90,MATCH('KEGIATAN DBMSDA 2022 (2)'!L370,'[26]PENINGKATAN SALURAN DRAINASE'!$D$4:$D$90,0))</f>
        <v>#N/A</v>
      </c>
      <c r="N370" s="92" t="s">
        <v>916</v>
      </c>
      <c r="O370" s="92"/>
      <c r="P370" s="93" t="s">
        <v>171</v>
      </c>
      <c r="Q370" s="93"/>
      <c r="R370" s="100" t="s">
        <v>917</v>
      </c>
      <c r="S370" s="94" t="e">
        <f>#REF!&amp;" "&amp;#REF!</f>
        <v>#REF!</v>
      </c>
      <c r="T370" s="95" t="s">
        <v>66</v>
      </c>
      <c r="U370" s="87"/>
      <c r="V370" s="57">
        <f t="shared" si="144"/>
        <v>500000000</v>
      </c>
      <c r="W370" s="96" t="str">
        <f t="shared" si="140"/>
        <v>LELANG</v>
      </c>
      <c r="X370" s="108" t="s">
        <v>1966</v>
      </c>
      <c r="Y370" s="489" t="s">
        <v>2030</v>
      </c>
      <c r="Z370" s="489" t="s">
        <v>2004</v>
      </c>
      <c r="AA370" s="93"/>
      <c r="AB370" s="93"/>
      <c r="AC370" s="93"/>
      <c r="AD370" s="93"/>
      <c r="AE370" s="93"/>
      <c r="AF370" s="93"/>
      <c r="AG370" s="96"/>
      <c r="AH370" s="96"/>
      <c r="AI370" s="96"/>
      <c r="AJ370" s="313">
        <f t="shared" si="141"/>
        <v>0</v>
      </c>
      <c r="AK370" s="301">
        <v>0</v>
      </c>
      <c r="AL370" s="87">
        <v>500000000</v>
      </c>
      <c r="AM370" s="96" t="str">
        <f t="shared" si="142"/>
        <v>LELANG</v>
      </c>
      <c r="AN370" s="256" t="s">
        <v>139</v>
      </c>
      <c r="AO370" s="249">
        <v>1</v>
      </c>
      <c r="AP370" s="256"/>
      <c r="AQ370" s="245">
        <f t="shared" si="145"/>
        <v>750000</v>
      </c>
      <c r="AR370" s="250">
        <f>IF(AND(V370&gt;1,V370&lt;=200000000),'[26]Data Base PAKAI (INPUT)'!$E$24,IF(AND(V370&gt;200000000),'[26]Data Base PAKAI (INPUT)'!$M$24))</f>
        <v>6</v>
      </c>
      <c r="AS370" s="250">
        <f>IF(AND(V370&gt;1,V370&lt;=200000000),'[26]Data Base PAKAI (INPUT)'!$F$24,IF(AND(V370&gt;200000000,V370&lt;=1000000000),'[26]Data Base PAKAI (INPUT)'!$V$24,IF(AND(V370&gt;1000000000),'[26]Data Base PAKAI (INPUT)'!$Z$24)))</f>
        <v>2</v>
      </c>
      <c r="AT370" s="250">
        <f t="shared" si="146"/>
        <v>1800000</v>
      </c>
      <c r="AU370" s="250">
        <f>IF(AND(V370&gt;1,V370&lt;=1000000000),'[26]Data Base PAKAI (INPUT)'!$E$25,IF(AND(V370&gt;1000000000,V370&lt;=5000000000),'[26]Data Base PAKAI (INPUT)'!$Y$25,IF(AND(V370&gt;5000000000,V370&lt;=10000000000),'[26]Data Base PAKAI (INPUT)'!$AG$25)))</f>
        <v>3</v>
      </c>
      <c r="AV370" s="250">
        <f>IF(AND(V370&gt;1,V370&lt;=100000000),'[26]Data Base PAKAI (INPUT)'!$F$25,IF(AND(V370&gt;100000000,V370&lt;=200000000),'[26]Data Base PAKAI (INPUT)'!$J$25,IF(AND(V370&gt;200000000,V370&lt;=250000000),'[26]Data Base PAKAI (INPUT)'!$N$25,IF(AND(V370&gt;250000000,V370&lt;=500000000),'[26]Data Base PAKAI (INPUT)'!$R$25,IF(AND(V370&gt;500000000,V370&lt;=1000000000),'[26]Data Base PAKAI (INPUT)'!$V$25,IF(AND(V370&gt;1000000000,V370&lt;=2500000000),'[26]Data Base PAKAI (INPUT)'!$Z$25,IF(AND(V370&gt;2500000000,V370&lt;=5000000000),'[26]Data Base PAKAI (INPUT)'!$AD$25,IF(AND(V370&gt;5000000000,V370&lt;=10000000000),'[26]Data Base PAKAI (INPUT)'!AH1321))))))))</f>
        <v>6</v>
      </c>
      <c r="AW370" s="250">
        <f t="shared" si="147"/>
        <v>2700000</v>
      </c>
      <c r="AX370" s="250">
        <f t="shared" si="148"/>
        <v>20000000</v>
      </c>
      <c r="AY370" s="99">
        <f t="shared" si="149"/>
        <v>20000000</v>
      </c>
      <c r="AZ370" s="250"/>
      <c r="BA370" s="245">
        <f t="shared" si="150"/>
        <v>454750000</v>
      </c>
      <c r="BB370" s="235"/>
      <c r="BC370" s="242"/>
      <c r="BD370" s="242"/>
      <c r="BE370" s="242"/>
      <c r="BG370" s="428">
        <f t="shared" si="143"/>
        <v>0</v>
      </c>
      <c r="BH370" s="424"/>
    </row>
    <row r="371" spans="1:60" ht="45.75" thickBot="1" x14ac:dyDescent="0.3">
      <c r="A371" s="90"/>
      <c r="B371" s="90"/>
      <c r="C371" s="90"/>
      <c r="D371" s="90"/>
      <c r="E371" s="90"/>
      <c r="F371" s="90"/>
      <c r="G371" s="90"/>
      <c r="H371" s="307"/>
      <c r="I371" s="91"/>
      <c r="J371" s="92"/>
      <c r="K371" s="110" t="s">
        <v>692</v>
      </c>
      <c r="L371" s="92" t="s">
        <v>918</v>
      </c>
      <c r="M371" s="92" t="e">
        <f>INDEX('[26]PENINGKATAN SALURAN DRAINASE'!$D$4:$D$90,MATCH('KEGIATAN DBMSDA 2022 (2)'!L371,'[26]PENINGKATAN SALURAN DRAINASE'!$D$4:$D$90,0))</f>
        <v>#N/A</v>
      </c>
      <c r="N371" s="92" t="s">
        <v>919</v>
      </c>
      <c r="O371" s="92"/>
      <c r="P371" s="93" t="s">
        <v>171</v>
      </c>
      <c r="Q371" s="93"/>
      <c r="R371" s="100" t="s">
        <v>920</v>
      </c>
      <c r="S371" s="94" t="e">
        <f>#REF!&amp;" "&amp;#REF!</f>
        <v>#REF!</v>
      </c>
      <c r="T371" s="95" t="s">
        <v>66</v>
      </c>
      <c r="U371" s="87"/>
      <c r="V371" s="57">
        <f t="shared" si="144"/>
        <v>500000000</v>
      </c>
      <c r="W371" s="96" t="str">
        <f t="shared" si="140"/>
        <v>LELANG</v>
      </c>
      <c r="X371" s="108" t="s">
        <v>1966</v>
      </c>
      <c r="Y371" s="489" t="s">
        <v>2030</v>
      </c>
      <c r="Z371" s="489" t="s">
        <v>2004</v>
      </c>
      <c r="AA371" s="93"/>
      <c r="AB371" s="93"/>
      <c r="AC371" s="93"/>
      <c r="AD371" s="93"/>
      <c r="AE371" s="93"/>
      <c r="AF371" s="93"/>
      <c r="AG371" s="96"/>
      <c r="AH371" s="96"/>
      <c r="AI371" s="96"/>
      <c r="AJ371" s="313">
        <f t="shared" si="141"/>
        <v>0</v>
      </c>
      <c r="AK371" s="301">
        <v>0</v>
      </c>
      <c r="AL371" s="87">
        <v>500000000</v>
      </c>
      <c r="AM371" s="96" t="str">
        <f t="shared" si="142"/>
        <v>LELANG</v>
      </c>
      <c r="AN371" s="256" t="s">
        <v>139</v>
      </c>
      <c r="AO371" s="249">
        <v>1</v>
      </c>
      <c r="AP371" s="256"/>
      <c r="AQ371" s="245">
        <f t="shared" si="145"/>
        <v>750000</v>
      </c>
      <c r="AR371" s="250">
        <f>IF(AND(V371&gt;1,V371&lt;=200000000),'[26]Data Base PAKAI (INPUT)'!$E$24,IF(AND(V371&gt;200000000),'[26]Data Base PAKAI (INPUT)'!$M$24))</f>
        <v>6</v>
      </c>
      <c r="AS371" s="250">
        <f>IF(AND(V371&gt;1,V371&lt;=200000000),'[26]Data Base PAKAI (INPUT)'!$F$24,IF(AND(V371&gt;200000000,V371&lt;=1000000000),'[26]Data Base PAKAI (INPUT)'!$V$24,IF(AND(V371&gt;1000000000),'[26]Data Base PAKAI (INPUT)'!$Z$24)))</f>
        <v>2</v>
      </c>
      <c r="AT371" s="250">
        <f t="shared" si="146"/>
        <v>1800000</v>
      </c>
      <c r="AU371" s="250">
        <f>IF(AND(V371&gt;1,V371&lt;=1000000000),'[26]Data Base PAKAI (INPUT)'!$E$25,IF(AND(V371&gt;1000000000,V371&lt;=5000000000),'[26]Data Base PAKAI (INPUT)'!$Y$25,IF(AND(V371&gt;5000000000,V371&lt;=10000000000),'[26]Data Base PAKAI (INPUT)'!$AG$25)))</f>
        <v>3</v>
      </c>
      <c r="AV371" s="250">
        <f>IF(AND(V371&gt;1,V371&lt;=100000000),'[26]Data Base PAKAI (INPUT)'!$F$25,IF(AND(V371&gt;100000000,V371&lt;=200000000),'[26]Data Base PAKAI (INPUT)'!$J$25,IF(AND(V371&gt;200000000,V371&lt;=250000000),'[26]Data Base PAKAI (INPUT)'!$N$25,IF(AND(V371&gt;250000000,V371&lt;=500000000),'[26]Data Base PAKAI (INPUT)'!$R$25,IF(AND(V371&gt;500000000,V371&lt;=1000000000),'[26]Data Base PAKAI (INPUT)'!$V$25,IF(AND(V371&gt;1000000000,V371&lt;=2500000000),'[26]Data Base PAKAI (INPUT)'!$Z$25,IF(AND(V371&gt;2500000000,V371&lt;=5000000000),'[26]Data Base PAKAI (INPUT)'!$AD$25,IF(AND(V371&gt;5000000000,V371&lt;=10000000000),'[26]Data Base PAKAI (INPUT)'!AH1322))))))))</f>
        <v>6</v>
      </c>
      <c r="AW371" s="250">
        <f t="shared" si="147"/>
        <v>2700000</v>
      </c>
      <c r="AX371" s="250">
        <f t="shared" si="148"/>
        <v>20000000</v>
      </c>
      <c r="AY371" s="99">
        <f t="shared" si="149"/>
        <v>20000000</v>
      </c>
      <c r="AZ371" s="250"/>
      <c r="BA371" s="245">
        <f t="shared" si="150"/>
        <v>454750000</v>
      </c>
      <c r="BB371" s="235"/>
      <c r="BC371" s="242"/>
      <c r="BD371" s="242"/>
      <c r="BE371" s="242"/>
      <c r="BG371" s="428">
        <f t="shared" si="143"/>
        <v>0</v>
      </c>
      <c r="BH371" s="424"/>
    </row>
    <row r="372" spans="1:60" ht="45.75" thickBot="1" x14ac:dyDescent="0.3">
      <c r="A372" s="90"/>
      <c r="B372" s="90"/>
      <c r="C372" s="90"/>
      <c r="D372" s="90"/>
      <c r="E372" s="90"/>
      <c r="F372" s="90"/>
      <c r="G372" s="90"/>
      <c r="H372" s="307"/>
      <c r="I372" s="91"/>
      <c r="J372" s="92"/>
      <c r="K372" s="110" t="s">
        <v>692</v>
      </c>
      <c r="L372" s="92" t="s">
        <v>921</v>
      </c>
      <c r="M372" s="92" t="e">
        <f>INDEX('[26]PENINGKATAN SALURAN DRAINASE'!$D$4:$D$90,MATCH('KEGIATAN DBMSDA 2022 (2)'!L372,'[26]PENINGKATAN SALURAN DRAINASE'!$D$4:$D$90,0))</f>
        <v>#N/A</v>
      </c>
      <c r="N372" s="92" t="s">
        <v>922</v>
      </c>
      <c r="O372" s="92"/>
      <c r="P372" s="93" t="s">
        <v>212</v>
      </c>
      <c r="Q372" s="93"/>
      <c r="R372" s="100" t="s">
        <v>917</v>
      </c>
      <c r="S372" s="94" t="e">
        <f>#REF!&amp;" "&amp;#REF!</f>
        <v>#REF!</v>
      </c>
      <c r="T372" s="95" t="s">
        <v>66</v>
      </c>
      <c r="U372" s="87"/>
      <c r="V372" s="57">
        <f t="shared" si="144"/>
        <v>150000000</v>
      </c>
      <c r="W372" s="96" t="str">
        <f t="shared" si="140"/>
        <v>PL</v>
      </c>
      <c r="X372" s="108" t="s">
        <v>1966</v>
      </c>
      <c r="Y372" s="489" t="s">
        <v>2030</v>
      </c>
      <c r="Z372" s="489" t="s">
        <v>2008</v>
      </c>
      <c r="AA372" s="93"/>
      <c r="AB372" s="93"/>
      <c r="AC372" s="93"/>
      <c r="AD372" s="93"/>
      <c r="AE372" s="93"/>
      <c r="AF372" s="93"/>
      <c r="AG372" s="96"/>
      <c r="AH372" s="96"/>
      <c r="AI372" s="96"/>
      <c r="AJ372" s="313">
        <f t="shared" si="141"/>
        <v>0</v>
      </c>
      <c r="AK372" s="301">
        <v>0</v>
      </c>
      <c r="AL372" s="87">
        <v>150000000</v>
      </c>
      <c r="AM372" s="96" t="str">
        <f t="shared" si="142"/>
        <v>PL</v>
      </c>
      <c r="AN372" s="249" t="s">
        <v>139</v>
      </c>
      <c r="AO372" s="249">
        <v>1</v>
      </c>
      <c r="AP372" s="249"/>
      <c r="AQ372" s="245">
        <f t="shared" si="145"/>
        <v>350000</v>
      </c>
      <c r="AR372" s="250">
        <f>IF(AND(V372&gt;1,V372&lt;=200000000),'[26]Data Base PAKAI (INPUT)'!$E$24,IF(AND(V372&gt;200000000),'[26]Data Base PAKAI (INPUT)'!$M$24))</f>
        <v>4</v>
      </c>
      <c r="AS372" s="250">
        <f>IF(AND(V372&gt;1,V372&lt;=200000000),'[26]Data Base PAKAI (INPUT)'!$F$24,IF(AND(V372&gt;200000000,V372&lt;=1000000000),'[26]Data Base PAKAI (INPUT)'!$V$24,IF(AND(V372&gt;1000000000),'[26]Data Base PAKAI (INPUT)'!$Z$24)))</f>
        <v>1</v>
      </c>
      <c r="AT372" s="250">
        <f t="shared" si="146"/>
        <v>600000</v>
      </c>
      <c r="AU372" s="250">
        <f>IF(AND(V372&gt;1,V372&lt;=1000000000),'[26]Data Base PAKAI (INPUT)'!$E$25,IF(AND(V372&gt;1000000000,V372&lt;=5000000000),'[26]Data Base PAKAI (INPUT)'!$Y$25,IF(AND(V372&gt;5000000000,V372&lt;=10000000000),'[26]Data Base PAKAI (INPUT)'!$AG$25)))</f>
        <v>3</v>
      </c>
      <c r="AV372" s="250">
        <f>IF(AND(V372&gt;1,V372&lt;=100000000),'[26]Data Base PAKAI (INPUT)'!$F$25,IF(AND(V372&gt;100000000,V372&lt;=200000000),'[26]Data Base PAKAI (INPUT)'!$J$25,IF(AND(V372&gt;200000000,V372&lt;=250000000),'[26]Data Base PAKAI (INPUT)'!$N$25,IF(AND(V372&gt;250000000,V372&lt;=500000000),'[26]Data Base PAKAI (INPUT)'!$R$25,IF(AND(V372&gt;500000000,V372&lt;=1000000000),'[26]Data Base PAKAI (INPUT)'!$V$25,IF(AND(V372&gt;1000000000,V372&lt;=2500000000),'[26]Data Base PAKAI (INPUT)'!$Z$25,IF(AND(V372&gt;2500000000,V372&lt;=5000000000),'[26]Data Base PAKAI (INPUT)'!$AD$25,IF(AND(V372&gt;5000000000,V372&lt;=10000000000),'[26]Data Base PAKAI (INPUT)'!AH1323))))))))</f>
        <v>4</v>
      </c>
      <c r="AW372" s="250">
        <f t="shared" si="147"/>
        <v>1800000</v>
      </c>
      <c r="AX372" s="250">
        <f t="shared" si="148"/>
        <v>6000000</v>
      </c>
      <c r="AY372" s="99">
        <f t="shared" si="149"/>
        <v>6000000</v>
      </c>
      <c r="AZ372" s="250"/>
      <c r="BA372" s="245">
        <f t="shared" si="150"/>
        <v>135250000</v>
      </c>
      <c r="BB372" s="235"/>
      <c r="BC372" s="242"/>
      <c r="BD372" s="242"/>
      <c r="BE372" s="242"/>
      <c r="BG372" s="428">
        <f t="shared" si="143"/>
        <v>0</v>
      </c>
      <c r="BH372" s="424"/>
    </row>
    <row r="373" spans="1:60" ht="72" thickBot="1" x14ac:dyDescent="0.3">
      <c r="A373" s="90"/>
      <c r="B373" s="90"/>
      <c r="C373" s="90"/>
      <c r="D373" s="90"/>
      <c r="E373" s="90"/>
      <c r="F373" s="90"/>
      <c r="G373" s="90"/>
      <c r="H373" s="307"/>
      <c r="I373" s="91"/>
      <c r="J373" s="92"/>
      <c r="K373" s="110" t="s">
        <v>692</v>
      </c>
      <c r="L373" s="92" t="s">
        <v>923</v>
      </c>
      <c r="M373" s="92" t="e">
        <f>INDEX('[26]PENINGKATAN SALURAN DRAINASE'!$D$4:$D$90,MATCH('KEGIATAN DBMSDA 2022 (2)'!L373,'[26]PENINGKATAN SALURAN DRAINASE'!$D$4:$D$90,0))</f>
        <v>#N/A</v>
      </c>
      <c r="N373" s="92" t="s">
        <v>924</v>
      </c>
      <c r="O373" s="92"/>
      <c r="P373" s="93" t="s">
        <v>212</v>
      </c>
      <c r="Q373" s="93"/>
      <c r="R373" s="100" t="s">
        <v>925</v>
      </c>
      <c r="S373" s="94" t="e">
        <f>#REF!&amp;" "&amp;#REF!</f>
        <v>#REF!</v>
      </c>
      <c r="T373" s="95" t="s">
        <v>66</v>
      </c>
      <c r="U373" s="87"/>
      <c r="V373" s="57">
        <f t="shared" si="144"/>
        <v>300000000</v>
      </c>
      <c r="W373" s="96" t="str">
        <f t="shared" si="140"/>
        <v>LELANG</v>
      </c>
      <c r="X373" s="108" t="s">
        <v>1966</v>
      </c>
      <c r="Y373" s="489" t="s">
        <v>2030</v>
      </c>
      <c r="Z373" s="489" t="s">
        <v>2008</v>
      </c>
      <c r="AA373" s="93"/>
      <c r="AB373" s="93"/>
      <c r="AC373" s="93"/>
      <c r="AD373" s="93"/>
      <c r="AE373" s="93"/>
      <c r="AF373" s="93"/>
      <c r="AG373" s="96"/>
      <c r="AH373" s="96"/>
      <c r="AI373" s="96"/>
      <c r="AJ373" s="313">
        <f t="shared" si="141"/>
        <v>0</v>
      </c>
      <c r="AK373" s="301">
        <v>0</v>
      </c>
      <c r="AL373" s="87">
        <v>300000000</v>
      </c>
      <c r="AM373" s="96" t="str">
        <f t="shared" si="142"/>
        <v>LELANG</v>
      </c>
      <c r="AN373" s="256" t="s">
        <v>139</v>
      </c>
      <c r="AO373" s="249">
        <v>1</v>
      </c>
      <c r="AP373" s="256"/>
      <c r="AQ373" s="245">
        <f t="shared" si="145"/>
        <v>750000</v>
      </c>
      <c r="AR373" s="250">
        <f>IF(AND(V373&gt;1,V373&lt;=200000000),'[26]Data Base PAKAI (INPUT)'!$E$24,IF(AND(V373&gt;200000000),'[26]Data Base PAKAI (INPUT)'!$M$24))</f>
        <v>6</v>
      </c>
      <c r="AS373" s="250">
        <f>IF(AND(V373&gt;1,V373&lt;=200000000),'[26]Data Base PAKAI (INPUT)'!$F$24,IF(AND(V373&gt;200000000,V373&lt;=1000000000),'[26]Data Base PAKAI (INPUT)'!$V$24,IF(AND(V373&gt;1000000000),'[26]Data Base PAKAI (INPUT)'!$Z$24)))</f>
        <v>2</v>
      </c>
      <c r="AT373" s="250">
        <f t="shared" si="146"/>
        <v>1800000</v>
      </c>
      <c r="AU373" s="250">
        <f>IF(AND(V373&gt;1,V373&lt;=1000000000),'[26]Data Base PAKAI (INPUT)'!$E$25,IF(AND(V373&gt;1000000000,V373&lt;=5000000000),'[26]Data Base PAKAI (INPUT)'!$Y$25,IF(AND(V373&gt;5000000000,V373&lt;=10000000000),'[26]Data Base PAKAI (INPUT)'!$AG$25)))</f>
        <v>3</v>
      </c>
      <c r="AV373" s="250">
        <f>IF(AND(V373&gt;1,V373&lt;=100000000),'[26]Data Base PAKAI (INPUT)'!$F$25,IF(AND(V373&gt;100000000,V373&lt;=200000000),'[26]Data Base PAKAI (INPUT)'!$J$25,IF(AND(V373&gt;200000000,V373&lt;=250000000),'[26]Data Base PAKAI (INPUT)'!$N$25,IF(AND(V373&gt;250000000,V373&lt;=500000000),'[26]Data Base PAKAI (INPUT)'!$R$25,IF(AND(V373&gt;500000000,V373&lt;=1000000000),'[26]Data Base PAKAI (INPUT)'!$V$25,IF(AND(V373&gt;1000000000,V373&lt;=2500000000),'[26]Data Base PAKAI (INPUT)'!$Z$25,IF(AND(V373&gt;2500000000,V373&lt;=5000000000),'[26]Data Base PAKAI (INPUT)'!$AD$25,IF(AND(V373&gt;5000000000,V373&lt;=10000000000),'[26]Data Base PAKAI (INPUT)'!AH1324))))))))</f>
        <v>6</v>
      </c>
      <c r="AW373" s="250">
        <f t="shared" si="147"/>
        <v>2700000</v>
      </c>
      <c r="AX373" s="250">
        <f t="shared" si="148"/>
        <v>12000000</v>
      </c>
      <c r="AY373" s="99">
        <f t="shared" si="149"/>
        <v>12000000</v>
      </c>
      <c r="AZ373" s="250"/>
      <c r="BA373" s="245">
        <f t="shared" si="150"/>
        <v>270750000</v>
      </c>
      <c r="BB373" s="235"/>
      <c r="BC373" s="242"/>
      <c r="BD373" s="242"/>
      <c r="BE373" s="242"/>
      <c r="BG373" s="428">
        <f t="shared" si="143"/>
        <v>0</v>
      </c>
      <c r="BH373" s="424"/>
    </row>
    <row r="374" spans="1:60" ht="45.75" thickBot="1" x14ac:dyDescent="0.3">
      <c r="A374" s="90"/>
      <c r="B374" s="90"/>
      <c r="C374" s="90"/>
      <c r="D374" s="90"/>
      <c r="E374" s="90"/>
      <c r="F374" s="90"/>
      <c r="G374" s="90"/>
      <c r="H374" s="307"/>
      <c r="I374" s="91"/>
      <c r="J374" s="92"/>
      <c r="K374" s="110" t="s">
        <v>692</v>
      </c>
      <c r="L374" s="92" t="s">
        <v>926</v>
      </c>
      <c r="M374" s="92" t="e">
        <f>INDEX('[26]PENINGKATAN SALURAN DRAINASE'!$D$4:$D$90,MATCH('KEGIATAN DBMSDA 2022 (2)'!L374,'[26]PENINGKATAN SALURAN DRAINASE'!$D$4:$D$90,0))</f>
        <v>#N/A</v>
      </c>
      <c r="N374" s="92" t="s">
        <v>927</v>
      </c>
      <c r="O374" s="92"/>
      <c r="P374" s="93" t="s">
        <v>171</v>
      </c>
      <c r="Q374" s="93"/>
      <c r="R374" s="100" t="s">
        <v>302</v>
      </c>
      <c r="S374" s="94" t="e">
        <f>#REF!&amp;" "&amp;#REF!</f>
        <v>#REF!</v>
      </c>
      <c r="T374" s="95" t="s">
        <v>66</v>
      </c>
      <c r="U374" s="87"/>
      <c r="V374" s="57">
        <f t="shared" si="144"/>
        <v>300000000</v>
      </c>
      <c r="W374" s="96" t="str">
        <f t="shared" si="140"/>
        <v>LELANG</v>
      </c>
      <c r="X374" s="108" t="s">
        <v>1966</v>
      </c>
      <c r="Y374" s="489" t="s">
        <v>2030</v>
      </c>
      <c r="Z374" s="489" t="s">
        <v>2004</v>
      </c>
      <c r="AA374" s="93"/>
      <c r="AB374" s="93"/>
      <c r="AC374" s="93"/>
      <c r="AD374" s="93"/>
      <c r="AE374" s="93"/>
      <c r="AF374" s="93"/>
      <c r="AG374" s="96"/>
      <c r="AH374" s="96"/>
      <c r="AI374" s="96"/>
      <c r="AJ374" s="313">
        <f t="shared" si="141"/>
        <v>0</v>
      </c>
      <c r="AK374" s="301">
        <v>0</v>
      </c>
      <c r="AL374" s="87">
        <v>300000000</v>
      </c>
      <c r="AM374" s="96" t="str">
        <f t="shared" si="142"/>
        <v>LELANG</v>
      </c>
      <c r="AN374" s="256" t="s">
        <v>139</v>
      </c>
      <c r="AO374" s="249">
        <v>1</v>
      </c>
      <c r="AP374" s="256"/>
      <c r="AQ374" s="245">
        <f t="shared" si="145"/>
        <v>750000</v>
      </c>
      <c r="AR374" s="250">
        <f>IF(AND(V374&gt;1,V374&lt;=200000000),'[26]Data Base PAKAI (INPUT)'!$E$24,IF(AND(V374&gt;200000000),'[26]Data Base PAKAI (INPUT)'!$M$24))</f>
        <v>6</v>
      </c>
      <c r="AS374" s="250">
        <f>IF(AND(V374&gt;1,V374&lt;=200000000),'[26]Data Base PAKAI (INPUT)'!$F$24,IF(AND(V374&gt;200000000,V374&lt;=1000000000),'[26]Data Base PAKAI (INPUT)'!$V$24,IF(AND(V374&gt;1000000000),'[26]Data Base PAKAI (INPUT)'!$Z$24)))</f>
        <v>2</v>
      </c>
      <c r="AT374" s="250">
        <f t="shared" si="146"/>
        <v>1800000</v>
      </c>
      <c r="AU374" s="250">
        <f>IF(AND(V374&gt;1,V374&lt;=1000000000),'[26]Data Base PAKAI (INPUT)'!$E$25,IF(AND(V374&gt;1000000000,V374&lt;=5000000000),'[26]Data Base PAKAI (INPUT)'!$Y$25,IF(AND(V374&gt;5000000000,V374&lt;=10000000000),'[26]Data Base PAKAI (INPUT)'!$AG$25)))</f>
        <v>3</v>
      </c>
      <c r="AV374" s="250">
        <f>IF(AND(V374&gt;1,V374&lt;=100000000),'[26]Data Base PAKAI (INPUT)'!$F$25,IF(AND(V374&gt;100000000,V374&lt;=200000000),'[26]Data Base PAKAI (INPUT)'!$J$25,IF(AND(V374&gt;200000000,V374&lt;=250000000),'[26]Data Base PAKAI (INPUT)'!$N$25,IF(AND(V374&gt;250000000,V374&lt;=500000000),'[26]Data Base PAKAI (INPUT)'!$R$25,IF(AND(V374&gt;500000000,V374&lt;=1000000000),'[26]Data Base PAKAI (INPUT)'!$V$25,IF(AND(V374&gt;1000000000,V374&lt;=2500000000),'[26]Data Base PAKAI (INPUT)'!$Z$25,IF(AND(V374&gt;2500000000,V374&lt;=5000000000),'[26]Data Base PAKAI (INPUT)'!$AD$25,IF(AND(V374&gt;5000000000,V374&lt;=10000000000),'[26]Data Base PAKAI (INPUT)'!AH1325))))))))</f>
        <v>6</v>
      </c>
      <c r="AW374" s="250">
        <f t="shared" si="147"/>
        <v>2700000</v>
      </c>
      <c r="AX374" s="250">
        <f t="shared" si="148"/>
        <v>12000000</v>
      </c>
      <c r="AY374" s="99">
        <f t="shared" si="149"/>
        <v>12000000</v>
      </c>
      <c r="AZ374" s="250"/>
      <c r="BA374" s="245">
        <f t="shared" si="150"/>
        <v>270750000</v>
      </c>
      <c r="BB374" s="235"/>
      <c r="BC374" s="242"/>
      <c r="BD374" s="242"/>
      <c r="BE374" s="242"/>
      <c r="BG374" s="428">
        <f t="shared" si="143"/>
        <v>0</v>
      </c>
      <c r="BH374" s="424"/>
    </row>
    <row r="375" spans="1:60" ht="45.75" thickBot="1" x14ac:dyDescent="0.3">
      <c r="A375" s="90"/>
      <c r="B375" s="90"/>
      <c r="C375" s="90"/>
      <c r="D375" s="90"/>
      <c r="E375" s="90"/>
      <c r="F375" s="90"/>
      <c r="G375" s="90"/>
      <c r="H375" s="307"/>
      <c r="I375" s="91"/>
      <c r="J375" s="92"/>
      <c r="K375" s="110" t="s">
        <v>692</v>
      </c>
      <c r="L375" s="92" t="s">
        <v>928</v>
      </c>
      <c r="M375" s="92" t="e">
        <f>INDEX('[26]PENINGKATAN SALURAN DRAINASE'!$D$4:$D$90,MATCH('KEGIATAN DBMSDA 2022 (2)'!L375,'[26]PENINGKATAN SALURAN DRAINASE'!$D$4:$D$90,0))</f>
        <v>#N/A</v>
      </c>
      <c r="N375" s="92" t="s">
        <v>929</v>
      </c>
      <c r="O375" s="92"/>
      <c r="P375" s="93" t="s">
        <v>171</v>
      </c>
      <c r="Q375" s="93"/>
      <c r="R375" s="100" t="s">
        <v>375</v>
      </c>
      <c r="S375" s="94" t="e">
        <f>#REF!&amp;" "&amp;#REF!</f>
        <v>#REF!</v>
      </c>
      <c r="T375" s="95" t="s">
        <v>66</v>
      </c>
      <c r="U375" s="87"/>
      <c r="V375" s="57">
        <f t="shared" si="144"/>
        <v>150000000</v>
      </c>
      <c r="W375" s="96" t="str">
        <f t="shared" si="140"/>
        <v>PL</v>
      </c>
      <c r="X375" s="108" t="s">
        <v>1966</v>
      </c>
      <c r="Y375" s="489" t="s">
        <v>2030</v>
      </c>
      <c r="Z375" s="489" t="s">
        <v>2004</v>
      </c>
      <c r="AA375" s="93"/>
      <c r="AB375" s="93"/>
      <c r="AC375" s="93"/>
      <c r="AD375" s="93"/>
      <c r="AE375" s="93"/>
      <c r="AF375" s="93"/>
      <c r="AG375" s="96"/>
      <c r="AH375" s="96"/>
      <c r="AI375" s="96"/>
      <c r="AJ375" s="313">
        <f t="shared" si="141"/>
        <v>0</v>
      </c>
      <c r="AK375" s="301">
        <v>0</v>
      </c>
      <c r="AL375" s="87">
        <v>150000000</v>
      </c>
      <c r="AM375" s="96" t="str">
        <f t="shared" si="142"/>
        <v>PL</v>
      </c>
      <c r="AN375" s="249" t="s">
        <v>139</v>
      </c>
      <c r="AO375" s="249">
        <v>1</v>
      </c>
      <c r="AP375" s="249"/>
      <c r="AQ375" s="245">
        <f t="shared" si="145"/>
        <v>350000</v>
      </c>
      <c r="AR375" s="250">
        <f>IF(AND(V375&gt;1,V375&lt;=200000000),'[26]Data Base PAKAI (INPUT)'!$E$24,IF(AND(V375&gt;200000000),'[26]Data Base PAKAI (INPUT)'!$M$24))</f>
        <v>4</v>
      </c>
      <c r="AS375" s="250">
        <f>IF(AND(V375&gt;1,V375&lt;=200000000),'[26]Data Base PAKAI (INPUT)'!$F$24,IF(AND(V375&gt;200000000,V375&lt;=1000000000),'[26]Data Base PAKAI (INPUT)'!$V$24,IF(AND(V375&gt;1000000000),'[26]Data Base PAKAI (INPUT)'!$Z$24)))</f>
        <v>1</v>
      </c>
      <c r="AT375" s="250">
        <f t="shared" si="146"/>
        <v>600000</v>
      </c>
      <c r="AU375" s="250">
        <f>IF(AND(V375&gt;1,V375&lt;=1000000000),'[26]Data Base PAKAI (INPUT)'!$E$25,IF(AND(V375&gt;1000000000,V375&lt;=5000000000),'[26]Data Base PAKAI (INPUT)'!$Y$25,IF(AND(V375&gt;5000000000,V375&lt;=10000000000),'[26]Data Base PAKAI (INPUT)'!$AG$25)))</f>
        <v>3</v>
      </c>
      <c r="AV375" s="250">
        <f>IF(AND(V375&gt;1,V375&lt;=100000000),'[26]Data Base PAKAI (INPUT)'!$F$25,IF(AND(V375&gt;100000000,V375&lt;=200000000),'[26]Data Base PAKAI (INPUT)'!$J$25,IF(AND(V375&gt;200000000,V375&lt;=250000000),'[26]Data Base PAKAI (INPUT)'!$N$25,IF(AND(V375&gt;250000000,V375&lt;=500000000),'[26]Data Base PAKAI (INPUT)'!$R$25,IF(AND(V375&gt;500000000,V375&lt;=1000000000),'[26]Data Base PAKAI (INPUT)'!$V$25,IF(AND(V375&gt;1000000000,V375&lt;=2500000000),'[26]Data Base PAKAI (INPUT)'!$Z$25,IF(AND(V375&gt;2500000000,V375&lt;=5000000000),'[26]Data Base PAKAI (INPUT)'!$AD$25,IF(AND(V375&gt;5000000000,V375&lt;=10000000000),'[26]Data Base PAKAI (INPUT)'!AH1326))))))))</f>
        <v>4</v>
      </c>
      <c r="AW375" s="250">
        <f t="shared" si="147"/>
        <v>1800000</v>
      </c>
      <c r="AX375" s="250">
        <f t="shared" si="148"/>
        <v>6000000</v>
      </c>
      <c r="AY375" s="99">
        <f t="shared" si="149"/>
        <v>6000000</v>
      </c>
      <c r="AZ375" s="250"/>
      <c r="BA375" s="245">
        <f t="shared" si="150"/>
        <v>135250000</v>
      </c>
      <c r="BB375" s="235"/>
      <c r="BC375" s="242"/>
      <c r="BD375" s="242"/>
      <c r="BE375" s="242"/>
      <c r="BG375" s="428">
        <f t="shared" si="143"/>
        <v>0</v>
      </c>
      <c r="BH375" s="424"/>
    </row>
    <row r="376" spans="1:60" ht="45.75" thickBot="1" x14ac:dyDescent="0.3">
      <c r="A376" s="90"/>
      <c r="B376" s="90"/>
      <c r="C376" s="90"/>
      <c r="D376" s="90"/>
      <c r="E376" s="90"/>
      <c r="F376" s="90"/>
      <c r="G376" s="90"/>
      <c r="H376" s="307"/>
      <c r="I376" s="91"/>
      <c r="J376" s="92"/>
      <c r="K376" s="110" t="s">
        <v>692</v>
      </c>
      <c r="L376" s="92" t="s">
        <v>930</v>
      </c>
      <c r="M376" s="92" t="e">
        <f>INDEX('[26]PENINGKATAN SALURAN DRAINASE'!$D$4:$D$90,MATCH('KEGIATAN DBMSDA 2022 (2)'!L376,'[26]PENINGKATAN SALURAN DRAINASE'!$D$4:$D$90,0))</f>
        <v>#N/A</v>
      </c>
      <c r="N376" s="92" t="s">
        <v>931</v>
      </c>
      <c r="O376" s="92"/>
      <c r="P376" s="93" t="s">
        <v>120</v>
      </c>
      <c r="Q376" s="93"/>
      <c r="R376" s="100" t="s">
        <v>229</v>
      </c>
      <c r="S376" s="94" t="e">
        <f>#REF!&amp;" "&amp;#REF!</f>
        <v>#REF!</v>
      </c>
      <c r="T376" s="95" t="s">
        <v>66</v>
      </c>
      <c r="U376" s="87"/>
      <c r="V376" s="57">
        <f t="shared" si="144"/>
        <v>150000000</v>
      </c>
      <c r="W376" s="96" t="str">
        <f t="shared" si="140"/>
        <v>PL</v>
      </c>
      <c r="X376" s="108" t="s">
        <v>1966</v>
      </c>
      <c r="Y376" s="489" t="s">
        <v>2030</v>
      </c>
      <c r="Z376" s="489" t="s">
        <v>2000</v>
      </c>
      <c r="AA376" s="93"/>
      <c r="AB376" s="93"/>
      <c r="AC376" s="93"/>
      <c r="AD376" s="93"/>
      <c r="AE376" s="93"/>
      <c r="AF376" s="93"/>
      <c r="AG376" s="96"/>
      <c r="AH376" s="96"/>
      <c r="AI376" s="96"/>
      <c r="AJ376" s="313">
        <f t="shared" si="141"/>
        <v>0</v>
      </c>
      <c r="AK376" s="301">
        <v>0</v>
      </c>
      <c r="AL376" s="87">
        <v>150000000</v>
      </c>
      <c r="AM376" s="96" t="str">
        <f t="shared" si="142"/>
        <v>PL</v>
      </c>
      <c r="AN376" s="249" t="s">
        <v>139</v>
      </c>
      <c r="AO376" s="249">
        <v>1</v>
      </c>
      <c r="AP376" s="249"/>
      <c r="AQ376" s="245">
        <f t="shared" si="145"/>
        <v>350000</v>
      </c>
      <c r="AR376" s="250">
        <f>IF(AND(V376&gt;1,V376&lt;=200000000),'[26]Data Base PAKAI (INPUT)'!$E$24,IF(AND(V376&gt;200000000),'[26]Data Base PAKAI (INPUT)'!$M$24))</f>
        <v>4</v>
      </c>
      <c r="AS376" s="250">
        <f>IF(AND(V376&gt;1,V376&lt;=200000000),'[26]Data Base PAKAI (INPUT)'!$F$24,IF(AND(V376&gt;200000000,V376&lt;=1000000000),'[26]Data Base PAKAI (INPUT)'!$V$24,IF(AND(V376&gt;1000000000),'[26]Data Base PAKAI (INPUT)'!$Z$24)))</f>
        <v>1</v>
      </c>
      <c r="AT376" s="250">
        <f t="shared" si="146"/>
        <v>600000</v>
      </c>
      <c r="AU376" s="250">
        <f>IF(AND(V376&gt;1,V376&lt;=1000000000),'[26]Data Base PAKAI (INPUT)'!$E$25,IF(AND(V376&gt;1000000000,V376&lt;=5000000000),'[26]Data Base PAKAI (INPUT)'!$Y$25,IF(AND(V376&gt;5000000000,V376&lt;=10000000000),'[26]Data Base PAKAI (INPUT)'!$AG$25)))</f>
        <v>3</v>
      </c>
      <c r="AV376" s="250">
        <f>IF(AND(V376&gt;1,V376&lt;=100000000),'[26]Data Base PAKAI (INPUT)'!$F$25,IF(AND(V376&gt;100000000,V376&lt;=200000000),'[26]Data Base PAKAI (INPUT)'!$J$25,IF(AND(V376&gt;200000000,V376&lt;=250000000),'[26]Data Base PAKAI (INPUT)'!$N$25,IF(AND(V376&gt;250000000,V376&lt;=500000000),'[26]Data Base PAKAI (INPUT)'!$R$25,IF(AND(V376&gt;500000000,V376&lt;=1000000000),'[26]Data Base PAKAI (INPUT)'!$V$25,IF(AND(V376&gt;1000000000,V376&lt;=2500000000),'[26]Data Base PAKAI (INPUT)'!$Z$25,IF(AND(V376&gt;2500000000,V376&lt;=5000000000),'[26]Data Base PAKAI (INPUT)'!$AD$25,IF(AND(V376&gt;5000000000,V376&lt;=10000000000),'[26]Data Base PAKAI (INPUT)'!AH1328))))))))</f>
        <v>4</v>
      </c>
      <c r="AW376" s="250">
        <f t="shared" si="147"/>
        <v>1800000</v>
      </c>
      <c r="AX376" s="250">
        <f t="shared" si="148"/>
        <v>6000000</v>
      </c>
      <c r="AY376" s="99">
        <f t="shared" si="149"/>
        <v>6000000</v>
      </c>
      <c r="AZ376" s="250"/>
      <c r="BA376" s="245">
        <f t="shared" si="150"/>
        <v>135250000</v>
      </c>
      <c r="BB376" s="235"/>
      <c r="BC376" s="242"/>
      <c r="BD376" s="242"/>
      <c r="BE376" s="242"/>
      <c r="BG376" s="428">
        <f t="shared" si="143"/>
        <v>0</v>
      </c>
      <c r="BH376" s="424"/>
    </row>
    <row r="377" spans="1:60" ht="45.75" thickBot="1" x14ac:dyDescent="0.3">
      <c r="A377" s="90"/>
      <c r="B377" s="90"/>
      <c r="C377" s="90"/>
      <c r="D377" s="90"/>
      <c r="E377" s="90"/>
      <c r="F377" s="90"/>
      <c r="G377" s="90"/>
      <c r="H377" s="307"/>
      <c r="I377" s="91"/>
      <c r="J377" s="92"/>
      <c r="K377" s="110" t="s">
        <v>692</v>
      </c>
      <c r="L377" s="92" t="s">
        <v>932</v>
      </c>
      <c r="M377" s="92" t="e">
        <f>INDEX('[26]PENINGKATAN SALURAN DRAINASE'!$D$4:$D$90,MATCH('KEGIATAN DBMSDA 2022 (2)'!L377,'[26]PENINGKATAN SALURAN DRAINASE'!$D$4:$D$90,0))</f>
        <v>#N/A</v>
      </c>
      <c r="N377" s="92" t="s">
        <v>933</v>
      </c>
      <c r="O377" s="92"/>
      <c r="P377" s="93" t="s">
        <v>120</v>
      </c>
      <c r="Q377" s="93"/>
      <c r="R377" s="100" t="s">
        <v>289</v>
      </c>
      <c r="S377" s="94" t="e">
        <f>#REF!&amp;" "&amp;#REF!</f>
        <v>#REF!</v>
      </c>
      <c r="T377" s="95" t="s">
        <v>66</v>
      </c>
      <c r="U377" s="87"/>
      <c r="V377" s="57">
        <f t="shared" si="144"/>
        <v>150000000</v>
      </c>
      <c r="W377" s="96" t="str">
        <f t="shared" si="140"/>
        <v>PL</v>
      </c>
      <c r="X377" s="108" t="s">
        <v>1966</v>
      </c>
      <c r="Y377" s="489" t="s">
        <v>2030</v>
      </c>
      <c r="Z377" s="489" t="s">
        <v>2000</v>
      </c>
      <c r="AA377" s="93"/>
      <c r="AB377" s="93"/>
      <c r="AC377" s="93"/>
      <c r="AD377" s="93"/>
      <c r="AE377" s="93"/>
      <c r="AF377" s="93"/>
      <c r="AG377" s="96"/>
      <c r="AH377" s="96"/>
      <c r="AI377" s="96"/>
      <c r="AJ377" s="313">
        <f t="shared" si="141"/>
        <v>0</v>
      </c>
      <c r="AK377" s="301">
        <v>0</v>
      </c>
      <c r="AL377" s="87">
        <v>150000000</v>
      </c>
      <c r="AM377" s="96" t="str">
        <f t="shared" si="142"/>
        <v>PL</v>
      </c>
      <c r="AN377" s="249" t="s">
        <v>139</v>
      </c>
      <c r="AO377" s="249">
        <v>1</v>
      </c>
      <c r="AP377" s="249"/>
      <c r="AQ377" s="245">
        <f t="shared" si="145"/>
        <v>350000</v>
      </c>
      <c r="AR377" s="250">
        <f>IF(AND(V377&gt;1,V377&lt;=200000000),'[26]Data Base PAKAI (INPUT)'!$E$24,IF(AND(V377&gt;200000000),'[26]Data Base PAKAI (INPUT)'!$M$24))</f>
        <v>4</v>
      </c>
      <c r="AS377" s="250">
        <f>IF(AND(V377&gt;1,V377&lt;=200000000),'[26]Data Base PAKAI (INPUT)'!$F$24,IF(AND(V377&gt;200000000,V377&lt;=1000000000),'[26]Data Base PAKAI (INPUT)'!$V$24,IF(AND(V377&gt;1000000000),'[26]Data Base PAKAI (INPUT)'!$Z$24)))</f>
        <v>1</v>
      </c>
      <c r="AT377" s="250">
        <f t="shared" si="146"/>
        <v>600000</v>
      </c>
      <c r="AU377" s="250">
        <f>IF(AND(V377&gt;1,V377&lt;=1000000000),'[26]Data Base PAKAI (INPUT)'!$E$25,IF(AND(V377&gt;1000000000,V377&lt;=5000000000),'[26]Data Base PAKAI (INPUT)'!$Y$25,IF(AND(V377&gt;5000000000,V377&lt;=10000000000),'[26]Data Base PAKAI (INPUT)'!$AG$25)))</f>
        <v>3</v>
      </c>
      <c r="AV377" s="250">
        <f>IF(AND(V377&gt;1,V377&lt;=100000000),'[26]Data Base PAKAI (INPUT)'!$F$25,IF(AND(V377&gt;100000000,V377&lt;=200000000),'[26]Data Base PAKAI (INPUT)'!$J$25,IF(AND(V377&gt;200000000,V377&lt;=250000000),'[26]Data Base PAKAI (INPUT)'!$N$25,IF(AND(V377&gt;250000000,V377&lt;=500000000),'[26]Data Base PAKAI (INPUT)'!$R$25,IF(AND(V377&gt;500000000,V377&lt;=1000000000),'[26]Data Base PAKAI (INPUT)'!$V$25,IF(AND(V377&gt;1000000000,V377&lt;=2500000000),'[26]Data Base PAKAI (INPUT)'!$Z$25,IF(AND(V377&gt;2500000000,V377&lt;=5000000000),'[26]Data Base PAKAI (INPUT)'!$AD$25,IF(AND(V377&gt;5000000000,V377&lt;=10000000000),'[26]Data Base PAKAI (INPUT)'!AH1330))))))))</f>
        <v>4</v>
      </c>
      <c r="AW377" s="250">
        <f t="shared" si="147"/>
        <v>1800000</v>
      </c>
      <c r="AX377" s="250">
        <f t="shared" si="148"/>
        <v>6000000</v>
      </c>
      <c r="AY377" s="99">
        <f t="shared" si="149"/>
        <v>6000000</v>
      </c>
      <c r="AZ377" s="250"/>
      <c r="BA377" s="245">
        <f t="shared" si="150"/>
        <v>135250000</v>
      </c>
      <c r="BB377" s="235"/>
      <c r="BC377" s="242"/>
      <c r="BD377" s="242"/>
      <c r="BE377" s="242"/>
      <c r="BG377" s="428">
        <f t="shared" si="143"/>
        <v>0</v>
      </c>
      <c r="BH377" s="424"/>
    </row>
    <row r="378" spans="1:60" ht="45.75" thickBot="1" x14ac:dyDescent="0.3">
      <c r="A378" s="90"/>
      <c r="B378" s="90"/>
      <c r="C378" s="90"/>
      <c r="D378" s="90"/>
      <c r="E378" s="90"/>
      <c r="F378" s="90"/>
      <c r="G378" s="90"/>
      <c r="H378" s="307"/>
      <c r="I378" s="91"/>
      <c r="J378" s="92"/>
      <c r="K378" s="110" t="s">
        <v>692</v>
      </c>
      <c r="L378" s="92" t="s">
        <v>934</v>
      </c>
      <c r="M378" s="92" t="e">
        <f>INDEX('[26]PENINGKATAN SALURAN DRAINASE'!$D$4:$D$90,MATCH('KEGIATAN DBMSDA 2022 (2)'!L378,'[26]PENINGKATAN SALURAN DRAINASE'!$D$4:$D$90,0))</f>
        <v>#N/A</v>
      </c>
      <c r="N378" s="92" t="s">
        <v>935</v>
      </c>
      <c r="O378" s="92"/>
      <c r="P378" s="93" t="s">
        <v>120</v>
      </c>
      <c r="Q378" s="93"/>
      <c r="R378" s="100" t="s">
        <v>571</v>
      </c>
      <c r="S378" s="94" t="e">
        <f>#REF!&amp;" "&amp;#REF!</f>
        <v>#REF!</v>
      </c>
      <c r="T378" s="95" t="s">
        <v>66</v>
      </c>
      <c r="U378" s="87"/>
      <c r="V378" s="57">
        <f t="shared" si="144"/>
        <v>200000000</v>
      </c>
      <c r="W378" s="96" t="str">
        <f t="shared" si="140"/>
        <v>PL</v>
      </c>
      <c r="X378" s="108" t="s">
        <v>1966</v>
      </c>
      <c r="Y378" s="489" t="s">
        <v>2030</v>
      </c>
      <c r="Z378" s="489" t="s">
        <v>2000</v>
      </c>
      <c r="AA378" s="93"/>
      <c r="AB378" s="93"/>
      <c r="AC378" s="93"/>
      <c r="AD378" s="93"/>
      <c r="AE378" s="93"/>
      <c r="AF378" s="93"/>
      <c r="AG378" s="96"/>
      <c r="AH378" s="96"/>
      <c r="AI378" s="96"/>
      <c r="AJ378" s="313">
        <f t="shared" si="141"/>
        <v>0</v>
      </c>
      <c r="AK378" s="301">
        <v>0</v>
      </c>
      <c r="AL378" s="87">
        <v>200000000</v>
      </c>
      <c r="AM378" s="96" t="str">
        <f t="shared" si="142"/>
        <v>PL</v>
      </c>
      <c r="AN378" s="249" t="s">
        <v>139</v>
      </c>
      <c r="AO378" s="249">
        <v>1</v>
      </c>
      <c r="AP378" s="249"/>
      <c r="AQ378" s="245">
        <f t="shared" si="145"/>
        <v>350000</v>
      </c>
      <c r="AR378" s="250">
        <f>IF(AND(V378&gt;1,V378&lt;=200000000),'[26]Data Base PAKAI (INPUT)'!$E$24,IF(AND(V378&gt;200000000),'[26]Data Base PAKAI (INPUT)'!$M$24))</f>
        <v>4</v>
      </c>
      <c r="AS378" s="250">
        <f>IF(AND(V378&gt;1,V378&lt;=200000000),'[26]Data Base PAKAI (INPUT)'!$F$24,IF(AND(V378&gt;200000000,V378&lt;=1000000000),'[26]Data Base PAKAI (INPUT)'!$V$24,IF(AND(V378&gt;1000000000),'[26]Data Base PAKAI (INPUT)'!$Z$24)))</f>
        <v>1</v>
      </c>
      <c r="AT378" s="250">
        <f t="shared" si="146"/>
        <v>600000</v>
      </c>
      <c r="AU378" s="250">
        <f>IF(AND(V378&gt;1,V378&lt;=1000000000),'[26]Data Base PAKAI (INPUT)'!$E$25,IF(AND(V378&gt;1000000000,V378&lt;=5000000000),'[26]Data Base PAKAI (INPUT)'!$Y$25,IF(AND(V378&gt;5000000000,V378&lt;=10000000000),'[26]Data Base PAKAI (INPUT)'!$AG$25)))</f>
        <v>3</v>
      </c>
      <c r="AV378" s="250">
        <f>IF(AND(V378&gt;1,V378&lt;=100000000),'[26]Data Base PAKAI (INPUT)'!$F$25,IF(AND(V378&gt;100000000,V378&lt;=200000000),'[26]Data Base PAKAI (INPUT)'!$J$25,IF(AND(V378&gt;200000000,V378&lt;=250000000),'[26]Data Base PAKAI (INPUT)'!$N$25,IF(AND(V378&gt;250000000,V378&lt;=500000000),'[26]Data Base PAKAI (INPUT)'!$R$25,IF(AND(V378&gt;500000000,V378&lt;=1000000000),'[26]Data Base PAKAI (INPUT)'!$V$25,IF(AND(V378&gt;1000000000,V378&lt;=2500000000),'[26]Data Base PAKAI (INPUT)'!$Z$25,IF(AND(V378&gt;2500000000,V378&lt;=5000000000),'[26]Data Base PAKAI (INPUT)'!$AD$25,IF(AND(V378&gt;5000000000,V378&lt;=10000000000),'[26]Data Base PAKAI (INPUT)'!AH1331))))))))</f>
        <v>4</v>
      </c>
      <c r="AW378" s="250">
        <f t="shared" si="147"/>
        <v>1800000</v>
      </c>
      <c r="AX378" s="250">
        <f t="shared" si="148"/>
        <v>8000000</v>
      </c>
      <c r="AY378" s="99">
        <f t="shared" si="149"/>
        <v>8000000</v>
      </c>
      <c r="AZ378" s="250"/>
      <c r="BA378" s="245">
        <f t="shared" si="150"/>
        <v>181250000</v>
      </c>
      <c r="BB378" s="235"/>
      <c r="BC378" s="242"/>
      <c r="BD378" s="242"/>
      <c r="BE378" s="242"/>
      <c r="BG378" s="428">
        <f t="shared" si="143"/>
        <v>0</v>
      </c>
      <c r="BH378" s="424"/>
    </row>
    <row r="379" spans="1:60" ht="45.75" thickBot="1" x14ac:dyDescent="0.3">
      <c r="A379" s="90"/>
      <c r="B379" s="90"/>
      <c r="C379" s="90"/>
      <c r="D379" s="90"/>
      <c r="E379" s="90"/>
      <c r="F379" s="90"/>
      <c r="G379" s="90"/>
      <c r="H379" s="307"/>
      <c r="I379" s="91"/>
      <c r="J379" s="92"/>
      <c r="K379" s="110" t="s">
        <v>692</v>
      </c>
      <c r="L379" s="92" t="s">
        <v>936</v>
      </c>
      <c r="M379" s="92" t="e">
        <f>INDEX('[26]PENINGKATAN SALURAN DRAINASE'!$D$4:$D$90,MATCH('KEGIATAN DBMSDA 2022 (2)'!L379,'[26]PENINGKATAN SALURAN DRAINASE'!$D$4:$D$90,0))</f>
        <v>#N/A</v>
      </c>
      <c r="N379" s="92" t="s">
        <v>937</v>
      </c>
      <c r="O379" s="92"/>
      <c r="P379" s="93" t="s">
        <v>120</v>
      </c>
      <c r="Q379" s="93"/>
      <c r="R379" s="100" t="s">
        <v>707</v>
      </c>
      <c r="S379" s="94" t="e">
        <f>#REF!&amp;" "&amp;#REF!</f>
        <v>#REF!</v>
      </c>
      <c r="T379" s="95" t="s">
        <v>66</v>
      </c>
      <c r="U379" s="87"/>
      <c r="V379" s="57">
        <f t="shared" si="144"/>
        <v>150000000</v>
      </c>
      <c r="W379" s="96" t="str">
        <f t="shared" si="140"/>
        <v>PL</v>
      </c>
      <c r="X379" s="108" t="s">
        <v>1966</v>
      </c>
      <c r="Y379" s="489" t="s">
        <v>2030</v>
      </c>
      <c r="Z379" s="489" t="s">
        <v>2000</v>
      </c>
      <c r="AA379" s="93"/>
      <c r="AB379" s="93"/>
      <c r="AC379" s="93"/>
      <c r="AD379" s="93"/>
      <c r="AE379" s="93"/>
      <c r="AF379" s="93"/>
      <c r="AG379" s="96"/>
      <c r="AH379" s="96"/>
      <c r="AI379" s="96"/>
      <c r="AJ379" s="313">
        <f t="shared" si="141"/>
        <v>0</v>
      </c>
      <c r="AK379" s="301">
        <v>0</v>
      </c>
      <c r="AL379" s="87">
        <v>150000000</v>
      </c>
      <c r="AM379" s="96" t="str">
        <f t="shared" si="142"/>
        <v>PL</v>
      </c>
      <c r="AN379" s="249" t="s">
        <v>139</v>
      </c>
      <c r="AO379" s="249">
        <v>1</v>
      </c>
      <c r="AP379" s="249"/>
      <c r="AQ379" s="245">
        <f t="shared" si="145"/>
        <v>350000</v>
      </c>
      <c r="AR379" s="250">
        <f>IF(AND(V379&gt;1,V379&lt;=200000000),'[26]Data Base PAKAI (INPUT)'!$E$24,IF(AND(V379&gt;200000000),'[26]Data Base PAKAI (INPUT)'!$M$24))</f>
        <v>4</v>
      </c>
      <c r="AS379" s="250">
        <f>IF(AND(V379&gt;1,V379&lt;=200000000),'[26]Data Base PAKAI (INPUT)'!$F$24,IF(AND(V379&gt;200000000,V379&lt;=1000000000),'[26]Data Base PAKAI (INPUT)'!$V$24,IF(AND(V379&gt;1000000000),'[26]Data Base PAKAI (INPUT)'!$Z$24)))</f>
        <v>1</v>
      </c>
      <c r="AT379" s="250">
        <f t="shared" si="146"/>
        <v>600000</v>
      </c>
      <c r="AU379" s="250">
        <f>IF(AND(V379&gt;1,V379&lt;=1000000000),'[26]Data Base PAKAI (INPUT)'!$E$25,IF(AND(V379&gt;1000000000,V379&lt;=5000000000),'[26]Data Base PAKAI (INPUT)'!$Y$25,IF(AND(V379&gt;5000000000,V379&lt;=10000000000),'[26]Data Base PAKAI (INPUT)'!$AG$25)))</f>
        <v>3</v>
      </c>
      <c r="AV379" s="250">
        <f>IF(AND(V379&gt;1,V379&lt;=100000000),'[26]Data Base PAKAI (INPUT)'!$F$25,IF(AND(V379&gt;100000000,V379&lt;=200000000),'[26]Data Base PAKAI (INPUT)'!$J$25,IF(AND(V379&gt;200000000,V379&lt;=250000000),'[26]Data Base PAKAI (INPUT)'!$N$25,IF(AND(V379&gt;250000000,V379&lt;=500000000),'[26]Data Base PAKAI (INPUT)'!$R$25,IF(AND(V379&gt;500000000,V379&lt;=1000000000),'[26]Data Base PAKAI (INPUT)'!$V$25,IF(AND(V379&gt;1000000000,V379&lt;=2500000000),'[26]Data Base PAKAI (INPUT)'!$Z$25,IF(AND(V379&gt;2500000000,V379&lt;=5000000000),'[26]Data Base PAKAI (INPUT)'!$AD$25,IF(AND(V379&gt;5000000000,V379&lt;=10000000000),'[26]Data Base PAKAI (INPUT)'!AH1332))))))))</f>
        <v>4</v>
      </c>
      <c r="AW379" s="250">
        <f t="shared" si="147"/>
        <v>1800000</v>
      </c>
      <c r="AX379" s="250">
        <f t="shared" si="148"/>
        <v>6000000</v>
      </c>
      <c r="AY379" s="99">
        <f t="shared" si="149"/>
        <v>6000000</v>
      </c>
      <c r="AZ379" s="250"/>
      <c r="BA379" s="245">
        <f t="shared" si="150"/>
        <v>135250000</v>
      </c>
      <c r="BB379" s="235"/>
      <c r="BC379" s="242"/>
      <c r="BD379" s="242"/>
      <c r="BE379" s="242"/>
      <c r="BG379" s="428">
        <f t="shared" si="143"/>
        <v>0</v>
      </c>
      <c r="BH379" s="424"/>
    </row>
    <row r="380" spans="1:60" ht="45.75" thickBot="1" x14ac:dyDescent="0.3">
      <c r="A380" s="90"/>
      <c r="B380" s="90"/>
      <c r="C380" s="90"/>
      <c r="D380" s="90"/>
      <c r="E380" s="90"/>
      <c r="F380" s="90"/>
      <c r="G380" s="90"/>
      <c r="H380" s="307"/>
      <c r="I380" s="91"/>
      <c r="J380" s="92"/>
      <c r="K380" s="110" t="s">
        <v>692</v>
      </c>
      <c r="L380" s="92" t="s">
        <v>938</v>
      </c>
      <c r="M380" s="92" t="e">
        <f>INDEX('[26]PENINGKATAN SALURAN DRAINASE'!$D$4:$D$90,MATCH('KEGIATAN DBMSDA 2022 (2)'!L380,'[26]PENINGKATAN SALURAN DRAINASE'!$D$4:$D$90,0))</f>
        <v>#N/A</v>
      </c>
      <c r="N380" s="92" t="s">
        <v>939</v>
      </c>
      <c r="O380" s="92"/>
      <c r="P380" s="93" t="s">
        <v>120</v>
      </c>
      <c r="Q380" s="93"/>
      <c r="R380" s="100" t="s">
        <v>229</v>
      </c>
      <c r="S380" s="94" t="e">
        <f>#REF!&amp;" "&amp;#REF!</f>
        <v>#REF!</v>
      </c>
      <c r="T380" s="95" t="s">
        <v>66</v>
      </c>
      <c r="U380" s="87"/>
      <c r="V380" s="57">
        <f t="shared" si="144"/>
        <v>200000000</v>
      </c>
      <c r="W380" s="96" t="str">
        <f t="shared" si="140"/>
        <v>PL</v>
      </c>
      <c r="X380" s="108" t="s">
        <v>1966</v>
      </c>
      <c r="Y380" s="489" t="s">
        <v>2030</v>
      </c>
      <c r="Z380" s="489" t="s">
        <v>2000</v>
      </c>
      <c r="AA380" s="93"/>
      <c r="AB380" s="93"/>
      <c r="AC380" s="93"/>
      <c r="AD380" s="93"/>
      <c r="AE380" s="93"/>
      <c r="AF380" s="93"/>
      <c r="AG380" s="96"/>
      <c r="AH380" s="96"/>
      <c r="AI380" s="96"/>
      <c r="AJ380" s="313">
        <f t="shared" si="141"/>
        <v>0</v>
      </c>
      <c r="AK380" s="301">
        <v>0</v>
      </c>
      <c r="AL380" s="87">
        <v>200000000</v>
      </c>
      <c r="AM380" s="96" t="str">
        <f t="shared" si="142"/>
        <v>PL</v>
      </c>
      <c r="AN380" s="249" t="s">
        <v>139</v>
      </c>
      <c r="AO380" s="249">
        <v>1</v>
      </c>
      <c r="AP380" s="249"/>
      <c r="AQ380" s="245">
        <f t="shared" si="145"/>
        <v>350000</v>
      </c>
      <c r="AR380" s="250">
        <f>IF(AND(V380&gt;1,V380&lt;=200000000),'[26]Data Base PAKAI (INPUT)'!$E$24,IF(AND(V380&gt;200000000),'[26]Data Base PAKAI (INPUT)'!$M$24))</f>
        <v>4</v>
      </c>
      <c r="AS380" s="250">
        <f>IF(AND(V380&gt;1,V380&lt;=200000000),'[26]Data Base PAKAI (INPUT)'!$F$24,IF(AND(V380&gt;200000000,V380&lt;=1000000000),'[26]Data Base PAKAI (INPUT)'!$V$24,IF(AND(V380&gt;1000000000),'[26]Data Base PAKAI (INPUT)'!$Z$24)))</f>
        <v>1</v>
      </c>
      <c r="AT380" s="250">
        <f t="shared" si="146"/>
        <v>600000</v>
      </c>
      <c r="AU380" s="250">
        <f>IF(AND(V380&gt;1,V380&lt;=1000000000),'[26]Data Base PAKAI (INPUT)'!$E$25,IF(AND(V380&gt;1000000000,V380&lt;=5000000000),'[26]Data Base PAKAI (INPUT)'!$Y$25,IF(AND(V380&gt;5000000000,V380&lt;=10000000000),'[26]Data Base PAKAI (INPUT)'!$AG$25)))</f>
        <v>3</v>
      </c>
      <c r="AV380" s="250">
        <f>IF(AND(V380&gt;1,V380&lt;=100000000),'[26]Data Base PAKAI (INPUT)'!$F$25,IF(AND(V380&gt;100000000,V380&lt;=200000000),'[26]Data Base PAKAI (INPUT)'!$J$25,IF(AND(V380&gt;200000000,V380&lt;=250000000),'[26]Data Base PAKAI (INPUT)'!$N$25,IF(AND(V380&gt;250000000,V380&lt;=500000000),'[26]Data Base PAKAI (INPUT)'!$R$25,IF(AND(V380&gt;500000000,V380&lt;=1000000000),'[26]Data Base PAKAI (INPUT)'!$V$25,IF(AND(V380&gt;1000000000,V380&lt;=2500000000),'[26]Data Base PAKAI (INPUT)'!$Z$25,IF(AND(V380&gt;2500000000,V380&lt;=5000000000),'[26]Data Base PAKAI (INPUT)'!$AD$25,IF(AND(V380&gt;5000000000,V380&lt;=10000000000),'[26]Data Base PAKAI (INPUT)'!AH1333))))))))</f>
        <v>4</v>
      </c>
      <c r="AW380" s="250">
        <f t="shared" si="147"/>
        <v>1800000</v>
      </c>
      <c r="AX380" s="250">
        <f t="shared" si="148"/>
        <v>8000000</v>
      </c>
      <c r="AY380" s="99">
        <f t="shared" si="149"/>
        <v>8000000</v>
      </c>
      <c r="AZ380" s="250"/>
      <c r="BA380" s="245">
        <f t="shared" si="150"/>
        <v>181250000</v>
      </c>
      <c r="BB380" s="235"/>
      <c r="BC380" s="242"/>
      <c r="BD380" s="242"/>
      <c r="BE380" s="242"/>
      <c r="BG380" s="428">
        <f t="shared" si="143"/>
        <v>0</v>
      </c>
      <c r="BH380" s="424"/>
    </row>
    <row r="381" spans="1:60" ht="45.75" thickBot="1" x14ac:dyDescent="0.3">
      <c r="A381" s="90"/>
      <c r="B381" s="90"/>
      <c r="C381" s="90"/>
      <c r="D381" s="90"/>
      <c r="E381" s="90"/>
      <c r="F381" s="90"/>
      <c r="G381" s="90"/>
      <c r="H381" s="307"/>
      <c r="I381" s="91"/>
      <c r="J381" s="92"/>
      <c r="K381" s="110" t="s">
        <v>692</v>
      </c>
      <c r="L381" s="92" t="s">
        <v>940</v>
      </c>
      <c r="M381" s="92" t="e">
        <f>INDEX('[26]PENINGKATAN SALURAN DRAINASE'!$D$4:$D$90,MATCH('KEGIATAN DBMSDA 2022 (2)'!L381,'[26]PENINGKATAN SALURAN DRAINASE'!$D$4:$D$90,0))</f>
        <v>#N/A</v>
      </c>
      <c r="N381" s="92" t="s">
        <v>941</v>
      </c>
      <c r="O381" s="92"/>
      <c r="P381" s="93" t="s">
        <v>124</v>
      </c>
      <c r="Q381" s="93"/>
      <c r="R381" s="100" t="s">
        <v>289</v>
      </c>
      <c r="S381" s="94" t="e">
        <f>#REF!&amp;" "&amp;#REF!</f>
        <v>#REF!</v>
      </c>
      <c r="T381" s="95" t="s">
        <v>66</v>
      </c>
      <c r="U381" s="87"/>
      <c r="V381" s="57">
        <f t="shared" si="144"/>
        <v>150000000</v>
      </c>
      <c r="W381" s="96" t="str">
        <f t="shared" si="140"/>
        <v>PL</v>
      </c>
      <c r="X381" s="108" t="s">
        <v>1966</v>
      </c>
      <c r="Y381" s="489" t="s">
        <v>2030</v>
      </c>
      <c r="Z381" s="489" t="s">
        <v>2011</v>
      </c>
      <c r="AA381" s="93"/>
      <c r="AB381" s="93"/>
      <c r="AC381" s="93"/>
      <c r="AD381" s="93"/>
      <c r="AE381" s="93"/>
      <c r="AF381" s="93"/>
      <c r="AG381" s="96"/>
      <c r="AH381" s="96"/>
      <c r="AI381" s="96"/>
      <c r="AJ381" s="313">
        <f t="shared" si="141"/>
        <v>0</v>
      </c>
      <c r="AK381" s="301">
        <v>0</v>
      </c>
      <c r="AL381" s="87">
        <v>150000000</v>
      </c>
      <c r="AM381" s="96" t="str">
        <f t="shared" si="142"/>
        <v>PL</v>
      </c>
      <c r="AN381" s="249" t="s">
        <v>139</v>
      </c>
      <c r="AO381" s="249">
        <v>1</v>
      </c>
      <c r="AP381" s="249"/>
      <c r="AQ381" s="245">
        <f t="shared" si="145"/>
        <v>350000</v>
      </c>
      <c r="AR381" s="250">
        <f>IF(AND(V381&gt;1,V381&lt;=200000000),'[26]Data Base PAKAI (INPUT)'!$E$24,IF(AND(V381&gt;200000000),'[26]Data Base PAKAI (INPUT)'!$M$24))</f>
        <v>4</v>
      </c>
      <c r="AS381" s="250">
        <f>IF(AND(V381&gt;1,V381&lt;=200000000),'[26]Data Base PAKAI (INPUT)'!$F$24,IF(AND(V381&gt;200000000,V381&lt;=1000000000),'[26]Data Base PAKAI (INPUT)'!$V$24,IF(AND(V381&gt;1000000000),'[26]Data Base PAKAI (INPUT)'!$Z$24)))</f>
        <v>1</v>
      </c>
      <c r="AT381" s="250">
        <f t="shared" si="146"/>
        <v>600000</v>
      </c>
      <c r="AU381" s="250">
        <f>IF(AND(V381&gt;1,V381&lt;=1000000000),'[26]Data Base PAKAI (INPUT)'!$E$25,IF(AND(V381&gt;1000000000,V381&lt;=5000000000),'[26]Data Base PAKAI (INPUT)'!$Y$25,IF(AND(V381&gt;5000000000,V381&lt;=10000000000),'[26]Data Base PAKAI (INPUT)'!$AG$25)))</f>
        <v>3</v>
      </c>
      <c r="AV381" s="250">
        <f>IF(AND(V381&gt;1,V381&lt;=100000000),'[26]Data Base PAKAI (INPUT)'!$F$25,IF(AND(V381&gt;100000000,V381&lt;=200000000),'[26]Data Base PAKAI (INPUT)'!$J$25,IF(AND(V381&gt;200000000,V381&lt;=250000000),'[26]Data Base PAKAI (INPUT)'!$N$25,IF(AND(V381&gt;250000000,V381&lt;=500000000),'[26]Data Base PAKAI (INPUT)'!$R$25,IF(AND(V381&gt;500000000,V381&lt;=1000000000),'[26]Data Base PAKAI (INPUT)'!$V$25,IF(AND(V381&gt;1000000000,V381&lt;=2500000000),'[26]Data Base PAKAI (INPUT)'!$Z$25,IF(AND(V381&gt;2500000000,V381&lt;=5000000000),'[26]Data Base PAKAI (INPUT)'!$AD$25,IF(AND(V381&gt;5000000000,V381&lt;=10000000000),'[26]Data Base PAKAI (INPUT)'!AH1334))))))))</f>
        <v>4</v>
      </c>
      <c r="AW381" s="250">
        <f t="shared" si="147"/>
        <v>1800000</v>
      </c>
      <c r="AX381" s="250">
        <f t="shared" si="148"/>
        <v>6000000</v>
      </c>
      <c r="AY381" s="99">
        <f t="shared" si="149"/>
        <v>6000000</v>
      </c>
      <c r="AZ381" s="250"/>
      <c r="BA381" s="245">
        <f t="shared" si="150"/>
        <v>135250000</v>
      </c>
      <c r="BB381" s="235"/>
      <c r="BC381" s="242"/>
      <c r="BD381" s="242"/>
      <c r="BE381" s="242"/>
      <c r="BG381" s="428">
        <f t="shared" si="143"/>
        <v>0</v>
      </c>
      <c r="BH381" s="424"/>
    </row>
    <row r="382" spans="1:60" ht="45.75" thickBot="1" x14ac:dyDescent="0.3">
      <c r="A382" s="90"/>
      <c r="B382" s="90"/>
      <c r="C382" s="90"/>
      <c r="D382" s="90"/>
      <c r="E382" s="90"/>
      <c r="F382" s="90"/>
      <c r="G382" s="90"/>
      <c r="H382" s="307"/>
      <c r="I382" s="91"/>
      <c r="J382" s="92"/>
      <c r="K382" s="110" t="s">
        <v>692</v>
      </c>
      <c r="L382" s="92" t="s">
        <v>942</v>
      </c>
      <c r="M382" s="92" t="e">
        <f>INDEX('[26]PENINGKATAN SALURAN DRAINASE'!$D$4:$D$90,MATCH('KEGIATAN DBMSDA 2022 (2)'!L382,'[26]PENINGKATAN SALURAN DRAINASE'!$D$4:$D$90,0))</f>
        <v>#N/A</v>
      </c>
      <c r="N382" s="92" t="s">
        <v>943</v>
      </c>
      <c r="O382" s="92"/>
      <c r="P382" s="93" t="s">
        <v>124</v>
      </c>
      <c r="Q382" s="93"/>
      <c r="R382" s="100" t="s">
        <v>944</v>
      </c>
      <c r="S382" s="94" t="e">
        <f>#REF!&amp;" "&amp;#REF!</f>
        <v>#REF!</v>
      </c>
      <c r="T382" s="95" t="s">
        <v>66</v>
      </c>
      <c r="U382" s="87"/>
      <c r="V382" s="57">
        <f t="shared" si="144"/>
        <v>300000000</v>
      </c>
      <c r="W382" s="96" t="str">
        <f t="shared" si="140"/>
        <v>LELANG</v>
      </c>
      <c r="X382" s="108" t="s">
        <v>1966</v>
      </c>
      <c r="Y382" s="489" t="s">
        <v>2030</v>
      </c>
      <c r="Z382" s="489" t="s">
        <v>2011</v>
      </c>
      <c r="AA382" s="93"/>
      <c r="AB382" s="93"/>
      <c r="AC382" s="93"/>
      <c r="AD382" s="93"/>
      <c r="AE382" s="93"/>
      <c r="AF382" s="93"/>
      <c r="AG382" s="96"/>
      <c r="AH382" s="96"/>
      <c r="AI382" s="96"/>
      <c r="AJ382" s="313">
        <f t="shared" si="141"/>
        <v>0</v>
      </c>
      <c r="AK382" s="301">
        <v>0</v>
      </c>
      <c r="AL382" s="87">
        <v>300000000</v>
      </c>
      <c r="AM382" s="96" t="str">
        <f t="shared" si="142"/>
        <v>LELANG</v>
      </c>
      <c r="AN382" s="256" t="s">
        <v>139</v>
      </c>
      <c r="AO382" s="249">
        <v>1</v>
      </c>
      <c r="AP382" s="256"/>
      <c r="AQ382" s="245">
        <f t="shared" si="145"/>
        <v>750000</v>
      </c>
      <c r="AR382" s="250">
        <f>IF(AND(V382&gt;1,V382&lt;=200000000),'[26]Data Base PAKAI (INPUT)'!$E$24,IF(AND(V382&gt;200000000),'[26]Data Base PAKAI (INPUT)'!$M$24))</f>
        <v>6</v>
      </c>
      <c r="AS382" s="250">
        <f>IF(AND(V382&gt;1,V382&lt;=200000000),'[26]Data Base PAKAI (INPUT)'!$F$24,IF(AND(V382&gt;200000000,V382&lt;=1000000000),'[26]Data Base PAKAI (INPUT)'!$V$24,IF(AND(V382&gt;1000000000),'[26]Data Base PAKAI (INPUT)'!$Z$24)))</f>
        <v>2</v>
      </c>
      <c r="AT382" s="250">
        <f t="shared" si="146"/>
        <v>1800000</v>
      </c>
      <c r="AU382" s="250">
        <f>IF(AND(V382&gt;1,V382&lt;=1000000000),'[26]Data Base PAKAI (INPUT)'!$E$25,IF(AND(V382&gt;1000000000,V382&lt;=5000000000),'[26]Data Base PAKAI (INPUT)'!$Y$25,IF(AND(V382&gt;5000000000,V382&lt;=10000000000),'[26]Data Base PAKAI (INPUT)'!$AG$25)))</f>
        <v>3</v>
      </c>
      <c r="AV382" s="250">
        <f>IF(AND(V382&gt;1,V382&lt;=100000000),'[26]Data Base PAKAI (INPUT)'!$F$25,IF(AND(V382&gt;100000000,V382&lt;=200000000),'[26]Data Base PAKAI (INPUT)'!$J$25,IF(AND(V382&gt;200000000,V382&lt;=250000000),'[26]Data Base PAKAI (INPUT)'!$N$25,IF(AND(V382&gt;250000000,V382&lt;=500000000),'[26]Data Base PAKAI (INPUT)'!$R$25,IF(AND(V382&gt;500000000,V382&lt;=1000000000),'[26]Data Base PAKAI (INPUT)'!$V$25,IF(AND(V382&gt;1000000000,V382&lt;=2500000000),'[26]Data Base PAKAI (INPUT)'!$Z$25,IF(AND(V382&gt;2500000000,V382&lt;=5000000000),'[26]Data Base PAKAI (INPUT)'!$AD$25,IF(AND(V382&gt;5000000000,V382&lt;=10000000000),'[26]Data Base PAKAI (INPUT)'!AH1335))))))))</f>
        <v>6</v>
      </c>
      <c r="AW382" s="250">
        <f t="shared" si="147"/>
        <v>2700000</v>
      </c>
      <c r="AX382" s="250">
        <f t="shared" si="148"/>
        <v>12000000</v>
      </c>
      <c r="AY382" s="99">
        <f t="shared" si="149"/>
        <v>12000000</v>
      </c>
      <c r="AZ382" s="250"/>
      <c r="BA382" s="245">
        <f t="shared" si="150"/>
        <v>270750000</v>
      </c>
      <c r="BB382" s="235"/>
      <c r="BC382" s="242"/>
      <c r="BD382" s="242"/>
      <c r="BE382" s="242"/>
      <c r="BG382" s="428">
        <f t="shared" si="143"/>
        <v>0</v>
      </c>
      <c r="BH382" s="424"/>
    </row>
    <row r="383" spans="1:60" ht="45.75" thickBot="1" x14ac:dyDescent="0.3">
      <c r="A383" s="90"/>
      <c r="B383" s="90"/>
      <c r="C383" s="90"/>
      <c r="D383" s="90"/>
      <c r="E383" s="90"/>
      <c r="F383" s="90"/>
      <c r="G383" s="90"/>
      <c r="H383" s="307"/>
      <c r="I383" s="91"/>
      <c r="J383" s="92"/>
      <c r="K383" s="110" t="s">
        <v>692</v>
      </c>
      <c r="L383" s="92" t="s">
        <v>945</v>
      </c>
      <c r="M383" s="92" t="e">
        <f>INDEX('[26]PENINGKATAN SALURAN DRAINASE'!$D$4:$D$90,MATCH('KEGIATAN DBMSDA 2022 (2)'!L383,'[26]PENINGKATAN SALURAN DRAINASE'!$D$4:$D$90,0))</f>
        <v>#N/A</v>
      </c>
      <c r="N383" s="92" t="s">
        <v>946</v>
      </c>
      <c r="O383" s="92"/>
      <c r="P383" s="93" t="s">
        <v>124</v>
      </c>
      <c r="Q383" s="93"/>
      <c r="R383" s="100" t="s">
        <v>229</v>
      </c>
      <c r="S383" s="94" t="e">
        <f>#REF!&amp;" "&amp;#REF!</f>
        <v>#REF!</v>
      </c>
      <c r="T383" s="95" t="s">
        <v>66</v>
      </c>
      <c r="U383" s="87"/>
      <c r="V383" s="57">
        <f t="shared" si="144"/>
        <v>200000000</v>
      </c>
      <c r="W383" s="96" t="str">
        <f t="shared" si="140"/>
        <v>PL</v>
      </c>
      <c r="X383" s="108" t="s">
        <v>1966</v>
      </c>
      <c r="Y383" s="489" t="s">
        <v>2030</v>
      </c>
      <c r="Z383" s="489" t="s">
        <v>2011</v>
      </c>
      <c r="AA383" s="93"/>
      <c r="AB383" s="93"/>
      <c r="AC383" s="93"/>
      <c r="AD383" s="93"/>
      <c r="AE383" s="93"/>
      <c r="AF383" s="93"/>
      <c r="AG383" s="96"/>
      <c r="AH383" s="96"/>
      <c r="AI383" s="96"/>
      <c r="AJ383" s="313">
        <f t="shared" si="141"/>
        <v>0</v>
      </c>
      <c r="AK383" s="301">
        <v>0</v>
      </c>
      <c r="AL383" s="87">
        <v>200000000</v>
      </c>
      <c r="AM383" s="96" t="str">
        <f t="shared" si="142"/>
        <v>PL</v>
      </c>
      <c r="AN383" s="249" t="s">
        <v>139</v>
      </c>
      <c r="AO383" s="249">
        <v>1</v>
      </c>
      <c r="AP383" s="249"/>
      <c r="AQ383" s="245">
        <f t="shared" si="145"/>
        <v>350000</v>
      </c>
      <c r="AR383" s="250">
        <f>IF(AND(V383&gt;1,V383&lt;=200000000),'[26]Data Base PAKAI (INPUT)'!$E$24,IF(AND(V383&gt;200000000),'[26]Data Base PAKAI (INPUT)'!$M$24))</f>
        <v>4</v>
      </c>
      <c r="AS383" s="250">
        <f>IF(AND(V383&gt;1,V383&lt;=200000000),'[26]Data Base PAKAI (INPUT)'!$F$24,IF(AND(V383&gt;200000000,V383&lt;=1000000000),'[26]Data Base PAKAI (INPUT)'!$V$24,IF(AND(V383&gt;1000000000),'[26]Data Base PAKAI (INPUT)'!$Z$24)))</f>
        <v>1</v>
      </c>
      <c r="AT383" s="250">
        <f t="shared" si="146"/>
        <v>600000</v>
      </c>
      <c r="AU383" s="250">
        <f>IF(AND(V383&gt;1,V383&lt;=1000000000),'[26]Data Base PAKAI (INPUT)'!$E$25,IF(AND(V383&gt;1000000000,V383&lt;=5000000000),'[26]Data Base PAKAI (INPUT)'!$Y$25,IF(AND(V383&gt;5000000000,V383&lt;=10000000000),'[26]Data Base PAKAI (INPUT)'!$AG$25)))</f>
        <v>3</v>
      </c>
      <c r="AV383" s="250">
        <f>IF(AND(V383&gt;1,V383&lt;=100000000),'[26]Data Base PAKAI (INPUT)'!$F$25,IF(AND(V383&gt;100000000,V383&lt;=200000000),'[26]Data Base PAKAI (INPUT)'!$J$25,IF(AND(V383&gt;200000000,V383&lt;=250000000),'[26]Data Base PAKAI (INPUT)'!$N$25,IF(AND(V383&gt;250000000,V383&lt;=500000000),'[26]Data Base PAKAI (INPUT)'!$R$25,IF(AND(V383&gt;500000000,V383&lt;=1000000000),'[26]Data Base PAKAI (INPUT)'!$V$25,IF(AND(V383&gt;1000000000,V383&lt;=2500000000),'[26]Data Base PAKAI (INPUT)'!$Z$25,IF(AND(V383&gt;2500000000,V383&lt;=5000000000),'[26]Data Base PAKAI (INPUT)'!$AD$25,IF(AND(V383&gt;5000000000,V383&lt;=10000000000),'[26]Data Base PAKAI (INPUT)'!AH1336))))))))</f>
        <v>4</v>
      </c>
      <c r="AW383" s="250">
        <f t="shared" si="147"/>
        <v>1800000</v>
      </c>
      <c r="AX383" s="250">
        <f t="shared" si="148"/>
        <v>8000000</v>
      </c>
      <c r="AY383" s="99">
        <f t="shared" si="149"/>
        <v>8000000</v>
      </c>
      <c r="AZ383" s="250"/>
      <c r="BA383" s="245">
        <f t="shared" si="150"/>
        <v>181250000</v>
      </c>
      <c r="BB383" s="235"/>
      <c r="BC383" s="242"/>
      <c r="BD383" s="242"/>
      <c r="BE383" s="242"/>
      <c r="BG383" s="428">
        <f t="shared" si="143"/>
        <v>0</v>
      </c>
      <c r="BH383" s="424"/>
    </row>
    <row r="384" spans="1:60" ht="57.75" thickBot="1" x14ac:dyDescent="0.3">
      <c r="A384" s="90"/>
      <c r="B384" s="90"/>
      <c r="C384" s="90"/>
      <c r="D384" s="90"/>
      <c r="E384" s="90"/>
      <c r="F384" s="90"/>
      <c r="G384" s="90"/>
      <c r="H384" s="307"/>
      <c r="I384" s="91"/>
      <c r="J384" s="92"/>
      <c r="K384" s="110" t="s">
        <v>692</v>
      </c>
      <c r="L384" s="92" t="s">
        <v>947</v>
      </c>
      <c r="M384" s="92" t="e">
        <f>INDEX('[26]PENINGKATAN SALURAN DRAINASE'!$D$4:$D$90,MATCH('KEGIATAN DBMSDA 2022 (2)'!L384,'[26]PENINGKATAN SALURAN DRAINASE'!$D$4:$D$90,0))</f>
        <v>#N/A</v>
      </c>
      <c r="N384" s="92" t="s">
        <v>948</v>
      </c>
      <c r="O384" s="92"/>
      <c r="P384" s="93" t="s">
        <v>124</v>
      </c>
      <c r="Q384" s="93"/>
      <c r="R384" s="100" t="s">
        <v>249</v>
      </c>
      <c r="S384" s="94" t="e">
        <f>#REF!&amp;" "&amp;#REF!</f>
        <v>#REF!</v>
      </c>
      <c r="T384" s="95" t="s">
        <v>66</v>
      </c>
      <c r="U384" s="87"/>
      <c r="V384" s="57">
        <f t="shared" si="144"/>
        <v>200000000</v>
      </c>
      <c r="W384" s="96" t="str">
        <f t="shared" si="140"/>
        <v>PL</v>
      </c>
      <c r="X384" s="108" t="s">
        <v>1966</v>
      </c>
      <c r="Y384" s="489" t="s">
        <v>2030</v>
      </c>
      <c r="Z384" s="489" t="s">
        <v>2011</v>
      </c>
      <c r="AA384" s="93"/>
      <c r="AB384" s="93"/>
      <c r="AC384" s="93"/>
      <c r="AD384" s="93"/>
      <c r="AE384" s="93"/>
      <c r="AF384" s="93"/>
      <c r="AG384" s="96"/>
      <c r="AH384" s="96"/>
      <c r="AI384" s="96"/>
      <c r="AJ384" s="313">
        <f t="shared" si="141"/>
        <v>0</v>
      </c>
      <c r="AK384" s="301">
        <v>0</v>
      </c>
      <c r="AL384" s="87">
        <v>200000000</v>
      </c>
      <c r="AM384" s="96" t="str">
        <f t="shared" si="142"/>
        <v>PL</v>
      </c>
      <c r="AN384" s="249" t="s">
        <v>139</v>
      </c>
      <c r="AO384" s="249">
        <v>1</v>
      </c>
      <c r="AP384" s="249"/>
      <c r="AQ384" s="245">
        <f t="shared" si="145"/>
        <v>350000</v>
      </c>
      <c r="AR384" s="250">
        <f>IF(AND(V384&gt;1,V384&lt;=200000000),'[26]Data Base PAKAI (INPUT)'!$E$24,IF(AND(V384&gt;200000000),'[26]Data Base PAKAI (INPUT)'!$M$24))</f>
        <v>4</v>
      </c>
      <c r="AS384" s="250">
        <f>IF(AND(V384&gt;1,V384&lt;=200000000),'[26]Data Base PAKAI (INPUT)'!$F$24,IF(AND(V384&gt;200000000,V384&lt;=1000000000),'[26]Data Base PAKAI (INPUT)'!$V$24,IF(AND(V384&gt;1000000000),'[26]Data Base PAKAI (INPUT)'!$Z$24)))</f>
        <v>1</v>
      </c>
      <c r="AT384" s="250">
        <f t="shared" si="146"/>
        <v>600000</v>
      </c>
      <c r="AU384" s="250">
        <f>IF(AND(V384&gt;1,V384&lt;=1000000000),'[26]Data Base PAKAI (INPUT)'!$E$25,IF(AND(V384&gt;1000000000,V384&lt;=5000000000),'[26]Data Base PAKAI (INPUT)'!$Y$25,IF(AND(V384&gt;5000000000,V384&lt;=10000000000),'[26]Data Base PAKAI (INPUT)'!$AG$25)))</f>
        <v>3</v>
      </c>
      <c r="AV384" s="250">
        <f>IF(AND(V384&gt;1,V384&lt;=100000000),'[26]Data Base PAKAI (INPUT)'!$F$25,IF(AND(V384&gt;100000000,V384&lt;=200000000),'[26]Data Base PAKAI (INPUT)'!$J$25,IF(AND(V384&gt;200000000,V384&lt;=250000000),'[26]Data Base PAKAI (INPUT)'!$N$25,IF(AND(V384&gt;250000000,V384&lt;=500000000),'[26]Data Base PAKAI (INPUT)'!$R$25,IF(AND(V384&gt;500000000,V384&lt;=1000000000),'[26]Data Base PAKAI (INPUT)'!$V$25,IF(AND(V384&gt;1000000000,V384&lt;=2500000000),'[26]Data Base PAKAI (INPUT)'!$Z$25,IF(AND(V384&gt;2500000000,V384&lt;=5000000000),'[26]Data Base PAKAI (INPUT)'!$AD$25,IF(AND(V384&gt;5000000000,V384&lt;=10000000000),'[26]Data Base PAKAI (INPUT)'!AH1337))))))))</f>
        <v>4</v>
      </c>
      <c r="AW384" s="250">
        <f t="shared" si="147"/>
        <v>1800000</v>
      </c>
      <c r="AX384" s="250">
        <f t="shared" si="148"/>
        <v>8000000</v>
      </c>
      <c r="AY384" s="99">
        <f t="shared" si="149"/>
        <v>8000000</v>
      </c>
      <c r="AZ384" s="250"/>
      <c r="BA384" s="245">
        <f t="shared" si="150"/>
        <v>181250000</v>
      </c>
      <c r="BB384" s="235"/>
      <c r="BC384" s="242"/>
      <c r="BD384" s="242"/>
      <c r="BE384" s="242"/>
      <c r="BG384" s="428">
        <f t="shared" si="143"/>
        <v>0</v>
      </c>
      <c r="BH384" s="424"/>
    </row>
    <row r="385" spans="1:60" ht="45.75" thickBot="1" x14ac:dyDescent="0.3">
      <c r="A385" s="90"/>
      <c r="B385" s="90"/>
      <c r="C385" s="90"/>
      <c r="D385" s="90"/>
      <c r="E385" s="90"/>
      <c r="F385" s="90"/>
      <c r="G385" s="90"/>
      <c r="H385" s="307"/>
      <c r="I385" s="91"/>
      <c r="J385" s="92"/>
      <c r="K385" s="92" t="s">
        <v>692</v>
      </c>
      <c r="L385" s="92" t="s">
        <v>949</v>
      </c>
      <c r="M385" s="92" t="e">
        <f>INDEX('[26]PENINGKATAN SALURAN DRAINASE'!$D$4:$D$90,MATCH('KEGIATAN DBMSDA 2022 (2)'!L385,'[26]PENINGKATAN SALURAN DRAINASE'!$D$4:$D$90,0))</f>
        <v>#N/A</v>
      </c>
      <c r="N385" s="92" t="s">
        <v>950</v>
      </c>
      <c r="O385" s="92"/>
      <c r="P385" s="93" t="s">
        <v>201</v>
      </c>
      <c r="Q385" s="93"/>
      <c r="R385" s="100"/>
      <c r="S385" s="94" t="e">
        <f>#REF!&amp;" "&amp;#REF!</f>
        <v>#REF!</v>
      </c>
      <c r="T385" s="95" t="s">
        <v>66</v>
      </c>
      <c r="U385" s="87"/>
      <c r="V385" s="57">
        <f t="shared" si="144"/>
        <v>100000000</v>
      </c>
      <c r="W385" s="96" t="str">
        <f t="shared" si="140"/>
        <v>PL</v>
      </c>
      <c r="X385" s="108" t="s">
        <v>1966</v>
      </c>
      <c r="Y385" s="489" t="s">
        <v>2030</v>
      </c>
      <c r="Z385" s="489" t="s">
        <v>2012</v>
      </c>
      <c r="AA385" s="93"/>
      <c r="AB385" s="93"/>
      <c r="AC385" s="93"/>
      <c r="AD385" s="93"/>
      <c r="AE385" s="93"/>
      <c r="AF385" s="93"/>
      <c r="AG385" s="96"/>
      <c r="AH385" s="96"/>
      <c r="AI385" s="96"/>
      <c r="AJ385" s="313">
        <f t="shared" si="141"/>
        <v>0</v>
      </c>
      <c r="AK385" s="301">
        <v>0</v>
      </c>
      <c r="AL385" s="87">
        <v>100000000</v>
      </c>
      <c r="AM385" s="96" t="str">
        <f t="shared" si="142"/>
        <v>PL</v>
      </c>
      <c r="AN385" s="249" t="s">
        <v>139</v>
      </c>
      <c r="AO385" s="249">
        <v>1</v>
      </c>
      <c r="AP385" s="249"/>
      <c r="AQ385" s="245">
        <f t="shared" si="145"/>
        <v>350000</v>
      </c>
      <c r="AR385" s="250">
        <f>IF(AND(V385&gt;1,V385&lt;=200000000),'[26]Data Base PAKAI (INPUT)'!$E$24,IF(AND(V385&gt;200000000),'[26]Data Base PAKAI (INPUT)'!$M$24))</f>
        <v>4</v>
      </c>
      <c r="AS385" s="250">
        <f>IF(AND(V385&gt;1,V385&lt;=200000000),'[26]Data Base PAKAI (INPUT)'!$F$24,IF(AND(V385&gt;200000000,V385&lt;=1000000000),'[26]Data Base PAKAI (INPUT)'!$V$24,IF(AND(V385&gt;1000000000),'[26]Data Base PAKAI (INPUT)'!$Z$24)))</f>
        <v>1</v>
      </c>
      <c r="AT385" s="250">
        <f t="shared" si="146"/>
        <v>600000</v>
      </c>
      <c r="AU385" s="250">
        <f>IF(AND(V385&gt;1,V385&lt;=1000000000),'[26]Data Base PAKAI (INPUT)'!$E$25,IF(AND(V385&gt;1000000000,V385&lt;=5000000000),'[26]Data Base PAKAI (INPUT)'!$Y$25,IF(AND(V385&gt;5000000000,V385&lt;=10000000000),'[26]Data Base PAKAI (INPUT)'!$AG$25)))</f>
        <v>3</v>
      </c>
      <c r="AV385" s="250">
        <f>IF(AND(V385&gt;1,V385&lt;=100000000),'[26]Data Base PAKAI (INPUT)'!$F$25,IF(AND(V385&gt;100000000,V385&lt;=200000000),'[26]Data Base PAKAI (INPUT)'!$J$25,IF(AND(V385&gt;200000000,V385&lt;=250000000),'[26]Data Base PAKAI (INPUT)'!$N$25,IF(AND(V385&gt;250000000,V385&lt;=500000000),'[26]Data Base PAKAI (INPUT)'!$R$25,IF(AND(V385&gt;500000000,V385&lt;=1000000000),'[26]Data Base PAKAI (INPUT)'!$V$25,IF(AND(V385&gt;1000000000,V385&lt;=2500000000),'[26]Data Base PAKAI (INPUT)'!$Z$25,IF(AND(V385&gt;2500000000,V385&lt;=5000000000),'[26]Data Base PAKAI (INPUT)'!$AD$25,IF(AND(V385&gt;5000000000,V385&lt;=10000000000),'[26]Data Base PAKAI (INPUT)'!AH1338))))))))</f>
        <v>3</v>
      </c>
      <c r="AW385" s="250">
        <f t="shared" si="147"/>
        <v>1350000</v>
      </c>
      <c r="AX385" s="250">
        <f t="shared" si="148"/>
        <v>4000000</v>
      </c>
      <c r="AY385" s="99">
        <f t="shared" si="149"/>
        <v>4000000</v>
      </c>
      <c r="AZ385" s="250"/>
      <c r="BA385" s="245">
        <f t="shared" si="150"/>
        <v>89700000</v>
      </c>
      <c r="BB385" s="235"/>
      <c r="BC385" s="242"/>
      <c r="BD385" s="242"/>
      <c r="BE385" s="242"/>
      <c r="BG385" s="428">
        <f t="shared" si="143"/>
        <v>0</v>
      </c>
      <c r="BH385" s="424"/>
    </row>
    <row r="386" spans="1:60" ht="45.75" thickBot="1" x14ac:dyDescent="0.3">
      <c r="A386" s="90"/>
      <c r="B386" s="90"/>
      <c r="C386" s="90"/>
      <c r="D386" s="90"/>
      <c r="E386" s="90"/>
      <c r="F386" s="90"/>
      <c r="G386" s="90"/>
      <c r="H386" s="307"/>
      <c r="I386" s="91"/>
      <c r="J386" s="92"/>
      <c r="K386" s="110" t="s">
        <v>692</v>
      </c>
      <c r="L386" s="92" t="s">
        <v>952</v>
      </c>
      <c r="M386" s="92" t="e">
        <f>INDEX('[26]PENINGKATAN SALURAN DRAINASE'!$D$4:$D$90,MATCH('KEGIATAN DBMSDA 2022 (2)'!L386,'[26]PENINGKATAN SALURAN DRAINASE'!$D$4:$D$90,0))</f>
        <v>#N/A</v>
      </c>
      <c r="N386" s="92" t="s">
        <v>952</v>
      </c>
      <c r="O386" s="93"/>
      <c r="P386" s="93" t="s">
        <v>171</v>
      </c>
      <c r="Q386" s="93"/>
      <c r="R386" s="100" t="s">
        <v>182</v>
      </c>
      <c r="S386" s="94" t="e">
        <f>#REF!&amp;" "&amp;#REF!</f>
        <v>#REF!</v>
      </c>
      <c r="T386" s="95" t="s">
        <v>66</v>
      </c>
      <c r="U386" s="87">
        <v>800000000</v>
      </c>
      <c r="V386" s="57">
        <f t="shared" ref="V386:V395" si="151">U386+AL386</f>
        <v>800000000</v>
      </c>
      <c r="W386" s="96" t="str">
        <f t="shared" si="140"/>
        <v>LELANG</v>
      </c>
      <c r="X386" s="108" t="s">
        <v>1966</v>
      </c>
      <c r="Y386" s="489" t="s">
        <v>2030</v>
      </c>
      <c r="Z386" s="489" t="s">
        <v>2002</v>
      </c>
      <c r="AA386" s="93"/>
      <c r="AB386" s="93"/>
      <c r="AC386" s="93"/>
      <c r="AD386" s="93"/>
      <c r="AE386" s="93"/>
      <c r="AF386" s="93"/>
      <c r="AG386" s="96"/>
      <c r="AH386" s="96"/>
      <c r="AI386" s="96"/>
      <c r="AJ386" s="313">
        <f t="shared" si="141"/>
        <v>0</v>
      </c>
      <c r="AK386" s="301">
        <v>0</v>
      </c>
      <c r="AL386" s="87"/>
      <c r="AM386" s="96" t="str">
        <f t="shared" si="142"/>
        <v>LELANG</v>
      </c>
      <c r="AN386" s="256" t="s">
        <v>209</v>
      </c>
      <c r="AO386" s="249">
        <v>1</v>
      </c>
      <c r="AP386" s="256"/>
      <c r="AQ386" s="245">
        <f t="shared" si="145"/>
        <v>750000</v>
      </c>
      <c r="AR386" s="250">
        <f>IF(AND(V386&gt;1,V386&lt;=200000000),'[26]Data Base PAKAI (INPUT)'!$E$24,IF(AND(V386&gt;200000000),'[26]Data Base PAKAI (INPUT)'!$M$24))</f>
        <v>6</v>
      </c>
      <c r="AS386" s="250">
        <f>IF(AND(V386&gt;1,V386&lt;=200000000),'[26]Data Base PAKAI (INPUT)'!$F$24,IF(AND(V386&gt;200000000,V386&lt;=1000000000),'[26]Data Base PAKAI (INPUT)'!$V$24,IF(AND(V386&gt;1000000000),'[26]Data Base PAKAI (INPUT)'!$Z$24)))</f>
        <v>2</v>
      </c>
      <c r="AT386" s="250">
        <f t="shared" si="146"/>
        <v>1800000</v>
      </c>
      <c r="AU386" s="250">
        <f>IF(AND(V386&gt;1,V386&lt;=1000000000),'[26]Data Base PAKAI (INPUT)'!$E$25,IF(AND(V386&gt;1000000000,V386&lt;=5000000000),'[26]Data Base PAKAI (INPUT)'!$Y$25,IF(AND(V386&gt;5000000000,V386&lt;=10000000000),'[26]Data Base PAKAI (INPUT)'!$AG$25)))</f>
        <v>3</v>
      </c>
      <c r="AV386" s="250">
        <f>IF(AND(V386&gt;1,V386&lt;=100000000),'[26]Data Base PAKAI (INPUT)'!$F$25,IF(AND(V386&gt;100000000,V386&lt;=200000000),'[26]Data Base PAKAI (INPUT)'!$J$25,IF(AND(V386&gt;200000000,V386&lt;=250000000),'[26]Data Base PAKAI (INPUT)'!$N$25,IF(AND(V386&gt;250000000,V386&lt;=500000000),'[26]Data Base PAKAI (INPUT)'!$R$25,IF(AND(V386&gt;500000000,V386&lt;=1000000000),'[26]Data Base PAKAI (INPUT)'!$V$25,IF(AND(V386&gt;1000000000,V386&lt;=2500000000),'[26]Data Base PAKAI (INPUT)'!$Z$25,IF(AND(V386&gt;2500000000,V386&lt;=5000000000),'[26]Data Base PAKAI (INPUT)'!$AD$25,IF(AND(V386&gt;5000000000,V386&lt;=10000000000),'[26]Data Base PAKAI (INPUT)'!AH1340))))))))</f>
        <v>7</v>
      </c>
      <c r="AW386" s="250">
        <f t="shared" si="147"/>
        <v>3150000</v>
      </c>
      <c r="AX386" s="250">
        <f t="shared" si="148"/>
        <v>32000000</v>
      </c>
      <c r="AY386" s="99">
        <f t="shared" si="149"/>
        <v>32000000</v>
      </c>
      <c r="AZ386" s="250"/>
      <c r="BA386" s="245">
        <f t="shared" si="150"/>
        <v>730300000</v>
      </c>
      <c r="BB386" s="235"/>
      <c r="BC386" s="242"/>
      <c r="BD386" s="242"/>
      <c r="BE386" s="242"/>
      <c r="BG386" s="428">
        <f t="shared" si="143"/>
        <v>0</v>
      </c>
      <c r="BH386" s="424"/>
    </row>
    <row r="387" spans="1:60" ht="45.75" thickBot="1" x14ac:dyDescent="0.3">
      <c r="A387" s="90"/>
      <c r="B387" s="90"/>
      <c r="C387" s="90"/>
      <c r="D387" s="90"/>
      <c r="E387" s="90"/>
      <c r="F387" s="90"/>
      <c r="G387" s="90"/>
      <c r="H387" s="307"/>
      <c r="I387" s="91"/>
      <c r="J387" s="92"/>
      <c r="K387" s="110" t="s">
        <v>692</v>
      </c>
      <c r="L387" s="92" t="s">
        <v>953</v>
      </c>
      <c r="M387" s="92" t="e">
        <f>INDEX('[26]PENINGKATAN SALURAN DRAINASE'!$D$4:$D$90,MATCH('KEGIATAN DBMSDA 2022 (2)'!L387,'[26]PENINGKATAN SALURAN DRAINASE'!$D$4:$D$90,0))</f>
        <v>#N/A</v>
      </c>
      <c r="N387" s="92" t="s">
        <v>953</v>
      </c>
      <c r="O387" s="93"/>
      <c r="P387" s="93" t="s">
        <v>264</v>
      </c>
      <c r="Q387" s="93"/>
      <c r="R387" s="100" t="s">
        <v>954</v>
      </c>
      <c r="S387" s="94" t="e">
        <f>#REF!&amp;" "&amp;#REF!</f>
        <v>#REF!</v>
      </c>
      <c r="T387" s="95" t="s">
        <v>66</v>
      </c>
      <c r="U387" s="87">
        <v>1500000000</v>
      </c>
      <c r="V387" s="57">
        <f t="shared" si="151"/>
        <v>1500000000</v>
      </c>
      <c r="W387" s="96" t="str">
        <f t="shared" si="140"/>
        <v>LELANG</v>
      </c>
      <c r="X387" s="108" t="s">
        <v>1966</v>
      </c>
      <c r="Y387" s="489" t="s">
        <v>2030</v>
      </c>
      <c r="Z387" s="489" t="s">
        <v>2002</v>
      </c>
      <c r="AA387" s="93"/>
      <c r="AB387" s="93"/>
      <c r="AC387" s="93"/>
      <c r="AD387" s="93"/>
      <c r="AE387" s="93"/>
      <c r="AF387" s="93"/>
      <c r="AG387" s="96"/>
      <c r="AH387" s="96"/>
      <c r="AI387" s="96"/>
      <c r="AJ387" s="313">
        <f t="shared" si="141"/>
        <v>0</v>
      </c>
      <c r="AK387" s="301">
        <v>0</v>
      </c>
      <c r="AL387" s="87"/>
      <c r="AM387" s="96" t="str">
        <f t="shared" si="142"/>
        <v>LELANG</v>
      </c>
      <c r="AN387" s="109" t="s">
        <v>129</v>
      </c>
      <c r="AO387" s="249">
        <v>1</v>
      </c>
      <c r="AP387" s="256"/>
      <c r="AQ387" s="245">
        <f t="shared" si="145"/>
        <v>750000</v>
      </c>
      <c r="AR387" s="250">
        <f>IF(AND(V387&gt;1,V387&lt;=200000000),'[26]Data Base PAKAI (INPUT)'!$E$24,IF(AND(V387&gt;200000000),'[26]Data Base PAKAI (INPUT)'!$M$24))</f>
        <v>6</v>
      </c>
      <c r="AS387" s="250">
        <f>IF(AND(V387&gt;1,V387&lt;=200000000),'[26]Data Base PAKAI (INPUT)'!$F$24,IF(AND(V387&gt;200000000,V387&lt;=1000000000),'[26]Data Base PAKAI (INPUT)'!$V$24,IF(AND(V387&gt;1000000000),'[26]Data Base PAKAI (INPUT)'!$Z$24)))</f>
        <v>3</v>
      </c>
      <c r="AT387" s="250">
        <f t="shared" si="146"/>
        <v>2700000</v>
      </c>
      <c r="AU387" s="250">
        <f>IF(AND(V387&gt;1,V387&lt;=1000000000),'[26]Data Base PAKAI (INPUT)'!$E$25,IF(AND(V387&gt;1000000000,V387&lt;=5000000000),'[26]Data Base PAKAI (INPUT)'!$Y$25,IF(AND(V387&gt;5000000000,V387&lt;=10000000000),'[26]Data Base PAKAI (INPUT)'!$AG$25)))</f>
        <v>4</v>
      </c>
      <c r="AV387" s="250">
        <f>IF(AND(V387&gt;1,V387&lt;=100000000),'[26]Data Base PAKAI (INPUT)'!$F$25,IF(AND(V387&gt;100000000,V387&lt;=200000000),'[26]Data Base PAKAI (INPUT)'!$J$25,IF(AND(V387&gt;200000000,V387&lt;=250000000),'[26]Data Base PAKAI (INPUT)'!$N$25,IF(AND(V387&gt;250000000,V387&lt;=500000000),'[26]Data Base PAKAI (INPUT)'!$R$25,IF(AND(V387&gt;500000000,V387&lt;=1000000000),'[26]Data Base PAKAI (INPUT)'!$V$25,IF(AND(V387&gt;1000000000,V387&lt;=2500000000),'[26]Data Base PAKAI (INPUT)'!$Z$25,IF(AND(V387&gt;2500000000,V387&lt;=5000000000),'[26]Data Base PAKAI (INPUT)'!$AD$25,IF(AND(V387&gt;5000000000,V387&lt;=10000000000),'[26]Data Base PAKAI (INPUT)'!AH1341))))))))</f>
        <v>8</v>
      </c>
      <c r="AW387" s="250">
        <f t="shared" si="147"/>
        <v>4800000</v>
      </c>
      <c r="AX387" s="250">
        <f t="shared" si="148"/>
        <v>60000000</v>
      </c>
      <c r="AY387" s="99">
        <f t="shared" si="149"/>
        <v>60000000</v>
      </c>
      <c r="AZ387" s="250"/>
      <c r="BA387" s="245">
        <f t="shared" si="150"/>
        <v>1371750000</v>
      </c>
      <c r="BB387" s="235"/>
      <c r="BC387" s="242"/>
      <c r="BD387" s="242"/>
      <c r="BE387" s="242"/>
      <c r="BG387" s="428">
        <f t="shared" si="143"/>
        <v>0</v>
      </c>
      <c r="BH387" s="424"/>
    </row>
    <row r="388" spans="1:60" ht="45.75" thickBot="1" x14ac:dyDescent="0.3">
      <c r="A388" s="90"/>
      <c r="B388" s="90"/>
      <c r="C388" s="90"/>
      <c r="D388" s="90"/>
      <c r="E388" s="90"/>
      <c r="F388" s="90"/>
      <c r="G388" s="90"/>
      <c r="H388" s="307"/>
      <c r="I388" s="91"/>
      <c r="J388" s="92"/>
      <c r="K388" s="110" t="s">
        <v>692</v>
      </c>
      <c r="L388" s="92" t="s">
        <v>955</v>
      </c>
      <c r="M388" s="92" t="e">
        <f>INDEX('[26]PENINGKATAN SALURAN DRAINASE'!$D$4:$D$90,MATCH('KEGIATAN DBMSDA 2022 (2)'!L388,'[26]PENINGKATAN SALURAN DRAINASE'!$D$4:$D$90,0))</f>
        <v>#N/A</v>
      </c>
      <c r="N388" s="92" t="s">
        <v>956</v>
      </c>
      <c r="O388" s="93"/>
      <c r="P388" s="93" t="s">
        <v>735</v>
      </c>
      <c r="Q388" s="93"/>
      <c r="R388" s="100" t="s">
        <v>958</v>
      </c>
      <c r="S388" s="94" t="e">
        <f>#REF!&amp;" "&amp;#REF!</f>
        <v>#REF!</v>
      </c>
      <c r="T388" s="95" t="s">
        <v>66</v>
      </c>
      <c r="U388" s="87">
        <v>250000000</v>
      </c>
      <c r="V388" s="57">
        <f t="shared" si="151"/>
        <v>200000000</v>
      </c>
      <c r="W388" s="96" t="str">
        <f t="shared" si="140"/>
        <v>PL</v>
      </c>
      <c r="X388" s="108" t="s">
        <v>1966</v>
      </c>
      <c r="Y388" s="489" t="s">
        <v>2030</v>
      </c>
      <c r="Z388" s="489" t="s">
        <v>2002</v>
      </c>
      <c r="AA388" s="93"/>
      <c r="AB388" s="93"/>
      <c r="AC388" s="93"/>
      <c r="AD388" s="93"/>
      <c r="AE388" s="93"/>
      <c r="AF388" s="93"/>
      <c r="AG388" s="96"/>
      <c r="AH388" s="96"/>
      <c r="AI388" s="96"/>
      <c r="AJ388" s="313">
        <f t="shared" si="141"/>
        <v>0</v>
      </c>
      <c r="AK388" s="301">
        <v>0</v>
      </c>
      <c r="AL388" s="87">
        <v>-50000000</v>
      </c>
      <c r="AM388" s="96" t="str">
        <f t="shared" si="142"/>
        <v>PL</v>
      </c>
      <c r="AN388" s="109" t="s">
        <v>129</v>
      </c>
      <c r="AO388" s="249">
        <v>1</v>
      </c>
      <c r="AP388" s="256"/>
      <c r="AQ388" s="245">
        <f t="shared" si="145"/>
        <v>350000</v>
      </c>
      <c r="AR388" s="250">
        <f>IF(AND(V388&gt;1,V388&lt;=200000000),'[26]Data Base PAKAI (INPUT)'!$E$24,IF(AND(V388&gt;200000000),'[26]Data Base PAKAI (INPUT)'!$M$24))</f>
        <v>4</v>
      </c>
      <c r="AS388" s="250">
        <f>IF(AND(V388&gt;1,V388&lt;=200000000),'[26]Data Base PAKAI (INPUT)'!$F$24,IF(AND(V388&gt;200000000,V388&lt;=1000000000),'[26]Data Base PAKAI (INPUT)'!$V$24,IF(AND(V388&gt;1000000000),'[26]Data Base PAKAI (INPUT)'!$Z$24)))</f>
        <v>1</v>
      </c>
      <c r="AT388" s="250">
        <f t="shared" si="146"/>
        <v>600000</v>
      </c>
      <c r="AU388" s="250">
        <f>IF(AND(V388&gt;1,V388&lt;=1000000000),'[26]Data Base PAKAI (INPUT)'!$E$25,IF(AND(V388&gt;1000000000,V388&lt;=5000000000),'[26]Data Base PAKAI (INPUT)'!$Y$25,IF(AND(V388&gt;5000000000,V388&lt;=10000000000),'[26]Data Base PAKAI (INPUT)'!$AG$25)))</f>
        <v>3</v>
      </c>
      <c r="AV388" s="250">
        <f>IF(AND(V388&gt;1,V388&lt;=100000000),'[26]Data Base PAKAI (INPUT)'!$F$25,IF(AND(V388&gt;100000000,V388&lt;=200000000),'[26]Data Base PAKAI (INPUT)'!$J$25,IF(AND(V388&gt;200000000,V388&lt;=250000000),'[26]Data Base PAKAI (INPUT)'!$N$25,IF(AND(V388&gt;250000000,V388&lt;=500000000),'[26]Data Base PAKAI (INPUT)'!$R$25,IF(AND(V388&gt;500000000,V388&lt;=1000000000),'[26]Data Base PAKAI (INPUT)'!$V$25,IF(AND(V388&gt;1000000000,V388&lt;=2500000000),'[26]Data Base PAKAI (INPUT)'!$Z$25,IF(AND(V388&gt;2500000000,V388&lt;=5000000000),'[26]Data Base PAKAI (INPUT)'!$AD$25,IF(AND(V388&gt;5000000000,V388&lt;=10000000000),'[26]Data Base PAKAI (INPUT)'!AH1348))))))))</f>
        <v>4</v>
      </c>
      <c r="AW388" s="250">
        <f t="shared" si="147"/>
        <v>1800000</v>
      </c>
      <c r="AX388" s="250">
        <f t="shared" si="148"/>
        <v>8000000</v>
      </c>
      <c r="AY388" s="99">
        <f t="shared" si="149"/>
        <v>8000000</v>
      </c>
      <c r="AZ388" s="250"/>
      <c r="BA388" s="245">
        <f t="shared" si="150"/>
        <v>181250000</v>
      </c>
      <c r="BB388" s="235"/>
      <c r="BC388" s="242"/>
      <c r="BD388" s="242"/>
      <c r="BE388" s="242"/>
      <c r="BG388" s="428">
        <f t="shared" si="143"/>
        <v>0</v>
      </c>
      <c r="BH388" s="424"/>
    </row>
    <row r="389" spans="1:60" ht="45.75" thickBot="1" x14ac:dyDescent="0.3">
      <c r="A389" s="90"/>
      <c r="B389" s="90"/>
      <c r="C389" s="90"/>
      <c r="D389" s="90"/>
      <c r="E389" s="90"/>
      <c r="F389" s="90"/>
      <c r="G389" s="90"/>
      <c r="H389" s="307"/>
      <c r="I389" s="91"/>
      <c r="J389" s="92"/>
      <c r="K389" s="110" t="s">
        <v>692</v>
      </c>
      <c r="L389" s="92" t="s">
        <v>959</v>
      </c>
      <c r="M389" s="92" t="e">
        <f>INDEX('[26]PENINGKATAN SALURAN DRAINASE'!$D$4:$D$90,MATCH('KEGIATAN DBMSDA 2022 (2)'!L389,'[26]PENINGKATAN SALURAN DRAINASE'!$D$4:$D$90,0))</f>
        <v>#N/A</v>
      </c>
      <c r="N389" s="92" t="s">
        <v>960</v>
      </c>
      <c r="O389" s="93"/>
      <c r="P389" s="93" t="s">
        <v>124</v>
      </c>
      <c r="Q389" s="93"/>
      <c r="R389" s="100" t="s">
        <v>961</v>
      </c>
      <c r="S389" s="94" t="e">
        <f>#REF!&amp;" "&amp;#REF!</f>
        <v>#REF!</v>
      </c>
      <c r="T389" s="95" t="s">
        <v>66</v>
      </c>
      <c r="U389" s="87">
        <v>1000000000</v>
      </c>
      <c r="V389" s="57">
        <f t="shared" si="151"/>
        <v>500000000</v>
      </c>
      <c r="W389" s="96" t="str">
        <f t="shared" si="140"/>
        <v>LELANG</v>
      </c>
      <c r="X389" s="108" t="s">
        <v>1966</v>
      </c>
      <c r="Y389" s="489" t="s">
        <v>2030</v>
      </c>
      <c r="Z389" s="489" t="s">
        <v>2001</v>
      </c>
      <c r="AA389" s="93"/>
      <c r="AB389" s="93"/>
      <c r="AC389" s="93"/>
      <c r="AD389" s="93"/>
      <c r="AE389" s="93"/>
      <c r="AF389" s="93"/>
      <c r="AG389" s="96"/>
      <c r="AH389" s="96"/>
      <c r="AI389" s="96"/>
      <c r="AJ389" s="313">
        <f t="shared" si="141"/>
        <v>0</v>
      </c>
      <c r="AK389" s="301">
        <v>0</v>
      </c>
      <c r="AL389" s="87">
        <v>-500000000</v>
      </c>
      <c r="AM389" s="96" t="str">
        <f t="shared" si="142"/>
        <v>LELANG</v>
      </c>
      <c r="AN389" s="109" t="s">
        <v>129</v>
      </c>
      <c r="AO389" s="249">
        <v>1</v>
      </c>
      <c r="AP389" s="256"/>
      <c r="AQ389" s="245">
        <f t="shared" si="145"/>
        <v>750000</v>
      </c>
      <c r="AR389" s="250">
        <f>IF(AND(V389&gt;1,V389&lt;=200000000),'[26]Data Base PAKAI (INPUT)'!$E$24,IF(AND(V389&gt;200000000),'[26]Data Base PAKAI (INPUT)'!$M$24))</f>
        <v>6</v>
      </c>
      <c r="AS389" s="250">
        <f>IF(AND(V389&gt;1,V389&lt;=200000000),'[26]Data Base PAKAI (INPUT)'!$F$24,IF(AND(V389&gt;200000000,V389&lt;=1000000000),'[26]Data Base PAKAI (INPUT)'!$V$24,IF(AND(V389&gt;1000000000),'[26]Data Base PAKAI (INPUT)'!$Z$24)))</f>
        <v>2</v>
      </c>
      <c r="AT389" s="250">
        <f t="shared" si="146"/>
        <v>1800000</v>
      </c>
      <c r="AU389" s="250">
        <f>IF(AND(V389&gt;1,V389&lt;=1000000000),'[26]Data Base PAKAI (INPUT)'!$E$25,IF(AND(V389&gt;1000000000,V389&lt;=5000000000),'[26]Data Base PAKAI (INPUT)'!$Y$25,IF(AND(V389&gt;5000000000,V389&lt;=10000000000),'[26]Data Base PAKAI (INPUT)'!$AG$25)))</f>
        <v>3</v>
      </c>
      <c r="AV389" s="250">
        <f>IF(AND(V389&gt;1,V389&lt;=100000000),'[26]Data Base PAKAI (INPUT)'!$F$25,IF(AND(V389&gt;100000000,V389&lt;=200000000),'[26]Data Base PAKAI (INPUT)'!$J$25,IF(AND(V389&gt;200000000,V389&lt;=250000000),'[26]Data Base PAKAI (INPUT)'!$N$25,IF(AND(V389&gt;250000000,V389&lt;=500000000),'[26]Data Base PAKAI (INPUT)'!$R$25,IF(AND(V389&gt;500000000,V389&lt;=1000000000),'[26]Data Base PAKAI (INPUT)'!$V$25,IF(AND(V389&gt;1000000000,V389&lt;=2500000000),'[26]Data Base PAKAI (INPUT)'!$Z$25,IF(AND(V389&gt;2500000000,V389&lt;=5000000000),'[26]Data Base PAKAI (INPUT)'!$AD$25,IF(AND(V389&gt;5000000000,V389&lt;=10000000000),'[26]Data Base PAKAI (INPUT)'!AH1349))))))))</f>
        <v>6</v>
      </c>
      <c r="AW389" s="250">
        <f t="shared" si="147"/>
        <v>2700000</v>
      </c>
      <c r="AX389" s="250">
        <f t="shared" si="148"/>
        <v>20000000</v>
      </c>
      <c r="AY389" s="99">
        <f t="shared" si="149"/>
        <v>20000000</v>
      </c>
      <c r="AZ389" s="250"/>
      <c r="BA389" s="245">
        <f t="shared" si="150"/>
        <v>454750000</v>
      </c>
      <c r="BB389" s="235"/>
      <c r="BC389" s="242"/>
      <c r="BD389" s="242"/>
      <c r="BE389" s="242"/>
      <c r="BG389" s="428">
        <f t="shared" si="143"/>
        <v>0</v>
      </c>
      <c r="BH389" s="424"/>
    </row>
    <row r="390" spans="1:60" ht="45.75" thickBot="1" x14ac:dyDescent="0.3">
      <c r="A390" s="90"/>
      <c r="B390" s="90"/>
      <c r="C390" s="90"/>
      <c r="D390" s="90"/>
      <c r="E390" s="90"/>
      <c r="F390" s="90"/>
      <c r="G390" s="90"/>
      <c r="H390" s="307"/>
      <c r="I390" s="91"/>
      <c r="J390" s="92"/>
      <c r="K390" s="110" t="s">
        <v>692</v>
      </c>
      <c r="L390" s="92" t="s">
        <v>962</v>
      </c>
      <c r="M390" s="92" t="e">
        <f>INDEX('[26]PENINGKATAN SALURAN DRAINASE'!$D$4:$D$90,MATCH('KEGIATAN DBMSDA 2022 (2)'!L390,'[26]PENINGKATAN SALURAN DRAINASE'!$D$4:$D$90,0))</f>
        <v>#N/A</v>
      </c>
      <c r="N390" s="92" t="s">
        <v>963</v>
      </c>
      <c r="O390" s="93"/>
      <c r="P390" s="93" t="s">
        <v>264</v>
      </c>
      <c r="Q390" s="93"/>
      <c r="R390" s="100" t="s">
        <v>958</v>
      </c>
      <c r="S390" s="94" t="e">
        <f>#REF!&amp;" "&amp;#REF!</f>
        <v>#REF!</v>
      </c>
      <c r="T390" s="95" t="s">
        <v>66</v>
      </c>
      <c r="U390" s="87">
        <v>250000000</v>
      </c>
      <c r="V390" s="57">
        <f t="shared" si="151"/>
        <v>200000000</v>
      </c>
      <c r="W390" s="96" t="str">
        <f t="shared" si="140"/>
        <v>PL</v>
      </c>
      <c r="X390" s="108" t="s">
        <v>1966</v>
      </c>
      <c r="Y390" s="489" t="s">
        <v>2030</v>
      </c>
      <c r="Z390" s="489" t="s">
        <v>2002</v>
      </c>
      <c r="AA390" s="93"/>
      <c r="AB390" s="93"/>
      <c r="AC390" s="93"/>
      <c r="AD390" s="93"/>
      <c r="AE390" s="93"/>
      <c r="AF390" s="93"/>
      <c r="AG390" s="96"/>
      <c r="AH390" s="96"/>
      <c r="AI390" s="96"/>
      <c r="AJ390" s="313">
        <f t="shared" si="141"/>
        <v>0</v>
      </c>
      <c r="AK390" s="301">
        <v>0</v>
      </c>
      <c r="AL390" s="87">
        <v>-50000000</v>
      </c>
      <c r="AM390" s="96" t="str">
        <f t="shared" si="142"/>
        <v>PL</v>
      </c>
      <c r="AN390" s="109" t="s">
        <v>129</v>
      </c>
      <c r="AO390" s="249">
        <v>1</v>
      </c>
      <c r="AP390" s="256"/>
      <c r="AQ390" s="245">
        <f t="shared" si="145"/>
        <v>350000</v>
      </c>
      <c r="AR390" s="250">
        <f>IF(AND(V390&gt;1,V390&lt;=200000000),'[26]Data Base PAKAI (INPUT)'!$E$24,IF(AND(V390&gt;200000000),'[26]Data Base PAKAI (INPUT)'!$M$24))</f>
        <v>4</v>
      </c>
      <c r="AS390" s="250">
        <f>IF(AND(V390&gt;1,V390&lt;=200000000),'[26]Data Base PAKAI (INPUT)'!$F$24,IF(AND(V390&gt;200000000,V390&lt;=1000000000),'[26]Data Base PAKAI (INPUT)'!$V$24,IF(AND(V390&gt;1000000000),'[26]Data Base PAKAI (INPUT)'!$Z$24)))</f>
        <v>1</v>
      </c>
      <c r="AT390" s="250">
        <f t="shared" si="146"/>
        <v>600000</v>
      </c>
      <c r="AU390" s="250">
        <f>IF(AND(V390&gt;1,V390&lt;=1000000000),'[26]Data Base PAKAI (INPUT)'!$E$25,IF(AND(V390&gt;1000000000,V390&lt;=5000000000),'[26]Data Base PAKAI (INPUT)'!$Y$25,IF(AND(V390&gt;5000000000,V390&lt;=10000000000),'[26]Data Base PAKAI (INPUT)'!$AG$25)))</f>
        <v>3</v>
      </c>
      <c r="AV390" s="250">
        <f>IF(AND(V390&gt;1,V390&lt;=100000000),'[26]Data Base PAKAI (INPUT)'!$F$25,IF(AND(V390&gt;100000000,V390&lt;=200000000),'[26]Data Base PAKAI (INPUT)'!$J$25,IF(AND(V390&gt;200000000,V390&lt;=250000000),'[26]Data Base PAKAI (INPUT)'!$N$25,IF(AND(V390&gt;250000000,V390&lt;=500000000),'[26]Data Base PAKAI (INPUT)'!$R$25,IF(AND(V390&gt;500000000,V390&lt;=1000000000),'[26]Data Base PAKAI (INPUT)'!$V$25,IF(AND(V390&gt;1000000000,V390&lt;=2500000000),'[26]Data Base PAKAI (INPUT)'!$Z$25,IF(AND(V390&gt;2500000000,V390&lt;=5000000000),'[26]Data Base PAKAI (INPUT)'!$AD$25,IF(AND(V390&gt;5000000000,V390&lt;=10000000000),'[26]Data Base PAKAI (INPUT)'!AH1350))))))))</f>
        <v>4</v>
      </c>
      <c r="AW390" s="250">
        <f t="shared" si="147"/>
        <v>1800000</v>
      </c>
      <c r="AX390" s="250">
        <f t="shared" si="148"/>
        <v>8000000</v>
      </c>
      <c r="AY390" s="99">
        <f t="shared" si="149"/>
        <v>8000000</v>
      </c>
      <c r="AZ390" s="250"/>
      <c r="BA390" s="245">
        <f t="shared" si="150"/>
        <v>181250000</v>
      </c>
      <c r="BB390" s="235"/>
      <c r="BC390" s="242"/>
      <c r="BD390" s="242"/>
      <c r="BE390" s="242"/>
      <c r="BG390" s="428">
        <f t="shared" si="143"/>
        <v>0</v>
      </c>
      <c r="BH390" s="424"/>
    </row>
    <row r="391" spans="1:60" ht="45.75" thickBot="1" x14ac:dyDescent="0.3">
      <c r="A391" s="90"/>
      <c r="B391" s="90"/>
      <c r="C391" s="90"/>
      <c r="D391" s="90"/>
      <c r="E391" s="90"/>
      <c r="F391" s="90"/>
      <c r="G391" s="90"/>
      <c r="H391" s="307"/>
      <c r="I391" s="91"/>
      <c r="J391" s="92"/>
      <c r="K391" s="110" t="s">
        <v>692</v>
      </c>
      <c r="L391" s="92" t="s">
        <v>965</v>
      </c>
      <c r="M391" s="92" t="e">
        <f>INDEX('[26]PENINGKATAN SALURAN DRAINASE'!$D$4:$D$90,MATCH('KEGIATAN DBMSDA 2022 (2)'!L391,'[26]PENINGKATAN SALURAN DRAINASE'!$D$4:$D$90,0))</f>
        <v>#N/A</v>
      </c>
      <c r="N391" s="92" t="s">
        <v>966</v>
      </c>
      <c r="O391" s="93"/>
      <c r="P391" s="93" t="s">
        <v>264</v>
      </c>
      <c r="Q391" s="93"/>
      <c r="R391" s="100" t="s">
        <v>958</v>
      </c>
      <c r="S391" s="94" t="e">
        <f>#REF!&amp;" "&amp;#REF!</f>
        <v>#REF!</v>
      </c>
      <c r="T391" s="95" t="s">
        <v>66</v>
      </c>
      <c r="U391" s="87">
        <v>250000000</v>
      </c>
      <c r="V391" s="57">
        <f t="shared" si="151"/>
        <v>200000000</v>
      </c>
      <c r="W391" s="96" t="str">
        <f t="shared" si="140"/>
        <v>PL</v>
      </c>
      <c r="X391" s="108" t="s">
        <v>1966</v>
      </c>
      <c r="Y391" s="489" t="s">
        <v>2030</v>
      </c>
      <c r="Z391" s="489" t="s">
        <v>2002</v>
      </c>
      <c r="AA391" s="93"/>
      <c r="AB391" s="93"/>
      <c r="AC391" s="93"/>
      <c r="AD391" s="93"/>
      <c r="AE391" s="93"/>
      <c r="AF391" s="93"/>
      <c r="AG391" s="96"/>
      <c r="AH391" s="96"/>
      <c r="AI391" s="96"/>
      <c r="AJ391" s="313">
        <f t="shared" si="141"/>
        <v>0</v>
      </c>
      <c r="AK391" s="301">
        <v>0</v>
      </c>
      <c r="AL391" s="87">
        <v>-50000000</v>
      </c>
      <c r="AM391" s="96" t="str">
        <f t="shared" si="142"/>
        <v>PL</v>
      </c>
      <c r="AN391" s="109" t="s">
        <v>129</v>
      </c>
      <c r="AO391" s="249">
        <v>1</v>
      </c>
      <c r="AP391" s="256"/>
      <c r="AQ391" s="245">
        <f t="shared" si="145"/>
        <v>350000</v>
      </c>
      <c r="AR391" s="250">
        <f>IF(AND(V391&gt;1,V391&lt;=200000000),'[26]Data Base PAKAI (INPUT)'!$E$24,IF(AND(V391&gt;200000000),'[26]Data Base PAKAI (INPUT)'!$M$24))</f>
        <v>4</v>
      </c>
      <c r="AS391" s="250">
        <f>IF(AND(V391&gt;1,V391&lt;=200000000),'[26]Data Base PAKAI (INPUT)'!$F$24,IF(AND(V391&gt;200000000,V391&lt;=1000000000),'[26]Data Base PAKAI (INPUT)'!$V$24,IF(AND(V391&gt;1000000000),'[26]Data Base PAKAI (INPUT)'!$Z$24)))</f>
        <v>1</v>
      </c>
      <c r="AT391" s="250">
        <f t="shared" si="146"/>
        <v>600000</v>
      </c>
      <c r="AU391" s="250">
        <f>IF(AND(V391&gt;1,V391&lt;=1000000000),'[26]Data Base PAKAI (INPUT)'!$E$25,IF(AND(V391&gt;1000000000,V391&lt;=5000000000),'[26]Data Base PAKAI (INPUT)'!$Y$25,IF(AND(V391&gt;5000000000,V391&lt;=10000000000),'[26]Data Base PAKAI (INPUT)'!$AG$25)))</f>
        <v>3</v>
      </c>
      <c r="AV391" s="250">
        <f>IF(AND(V391&gt;1,V391&lt;=100000000),'[26]Data Base PAKAI (INPUT)'!$F$25,IF(AND(V391&gt;100000000,V391&lt;=200000000),'[26]Data Base PAKAI (INPUT)'!$J$25,IF(AND(V391&gt;200000000,V391&lt;=250000000),'[26]Data Base PAKAI (INPUT)'!$N$25,IF(AND(V391&gt;250000000,V391&lt;=500000000),'[26]Data Base PAKAI (INPUT)'!$R$25,IF(AND(V391&gt;500000000,V391&lt;=1000000000),'[26]Data Base PAKAI (INPUT)'!$V$25,IF(AND(V391&gt;1000000000,V391&lt;=2500000000),'[26]Data Base PAKAI (INPUT)'!$Z$25,IF(AND(V391&gt;2500000000,V391&lt;=5000000000),'[26]Data Base PAKAI (INPUT)'!$AD$25,IF(AND(V391&gt;5000000000,V391&lt;=10000000000),'[26]Data Base PAKAI (INPUT)'!AH1351))))))))</f>
        <v>4</v>
      </c>
      <c r="AW391" s="250">
        <f t="shared" si="147"/>
        <v>1800000</v>
      </c>
      <c r="AX391" s="250">
        <f t="shared" si="148"/>
        <v>8000000</v>
      </c>
      <c r="AY391" s="99">
        <f t="shared" si="149"/>
        <v>8000000</v>
      </c>
      <c r="AZ391" s="250"/>
      <c r="BA391" s="245">
        <f t="shared" si="150"/>
        <v>181250000</v>
      </c>
      <c r="BB391" s="235"/>
      <c r="BC391" s="242"/>
      <c r="BD391" s="242"/>
      <c r="BE391" s="242"/>
      <c r="BG391" s="428">
        <f t="shared" si="143"/>
        <v>0</v>
      </c>
      <c r="BH391" s="424"/>
    </row>
    <row r="392" spans="1:60" ht="45.75" thickBot="1" x14ac:dyDescent="0.3">
      <c r="A392" s="90"/>
      <c r="B392" s="90"/>
      <c r="C392" s="90"/>
      <c r="D392" s="90"/>
      <c r="E392" s="90"/>
      <c r="F392" s="90"/>
      <c r="G392" s="90"/>
      <c r="H392" s="307"/>
      <c r="I392" s="91"/>
      <c r="J392" s="92"/>
      <c r="K392" s="110" t="s">
        <v>692</v>
      </c>
      <c r="L392" s="92" t="s">
        <v>968</v>
      </c>
      <c r="M392" s="92" t="e">
        <f>INDEX('[26]PENINGKATAN SALURAN DRAINASE'!$D$4:$D$90,MATCH('KEGIATAN DBMSDA 2022 (2)'!L392,'[26]PENINGKATAN SALURAN DRAINASE'!$D$4:$D$90,0))</f>
        <v>#N/A</v>
      </c>
      <c r="N392" s="92" t="s">
        <v>969</v>
      </c>
      <c r="O392" s="93"/>
      <c r="P392" s="93" t="s">
        <v>822</v>
      </c>
      <c r="Q392" s="93"/>
      <c r="R392" s="94" t="s">
        <v>375</v>
      </c>
      <c r="S392" s="94" t="e">
        <f>#REF!&amp;" "&amp;#REF!</f>
        <v>#REF!</v>
      </c>
      <c r="T392" s="95" t="s">
        <v>66</v>
      </c>
      <c r="U392" s="87">
        <v>5000000000</v>
      </c>
      <c r="V392" s="57">
        <f t="shared" si="151"/>
        <v>3000000000</v>
      </c>
      <c r="W392" s="96" t="str">
        <f t="shared" si="140"/>
        <v>LELANG</v>
      </c>
      <c r="X392" s="108" t="s">
        <v>1966</v>
      </c>
      <c r="Y392" s="489" t="s">
        <v>2030</v>
      </c>
      <c r="Z392" s="489" t="s">
        <v>2002</v>
      </c>
      <c r="AA392" s="93"/>
      <c r="AB392" s="93"/>
      <c r="AC392" s="93"/>
      <c r="AD392" s="93"/>
      <c r="AE392" s="93"/>
      <c r="AF392" s="93"/>
      <c r="AG392" s="96"/>
      <c r="AH392" s="96"/>
      <c r="AI392" s="96"/>
      <c r="AJ392" s="313">
        <f t="shared" si="141"/>
        <v>0</v>
      </c>
      <c r="AK392" s="301">
        <v>0</v>
      </c>
      <c r="AL392" s="87">
        <v>-2000000000</v>
      </c>
      <c r="AM392" s="96" t="str">
        <f t="shared" si="142"/>
        <v>LELANG</v>
      </c>
      <c r="AN392" s="109" t="s">
        <v>129</v>
      </c>
      <c r="AO392" s="249">
        <v>1</v>
      </c>
      <c r="AP392" s="256"/>
      <c r="AQ392" s="245">
        <f t="shared" si="145"/>
        <v>750000</v>
      </c>
      <c r="AR392" s="250">
        <f>IF(AND(V392&gt;1,V392&lt;=200000000),'[26]Data Base PAKAI (INPUT)'!$E$24,IF(AND(V392&gt;200000000),'[26]Data Base PAKAI (INPUT)'!$M$24))</f>
        <v>6</v>
      </c>
      <c r="AS392" s="250">
        <f>IF(AND(V392&gt;1,V392&lt;=200000000),'[26]Data Base PAKAI (INPUT)'!$F$24,IF(AND(V392&gt;200000000,V392&lt;=1000000000),'[26]Data Base PAKAI (INPUT)'!$V$24,IF(AND(V392&gt;1000000000),'[26]Data Base PAKAI (INPUT)'!$Z$24)))</f>
        <v>3</v>
      </c>
      <c r="AT392" s="250">
        <f t="shared" si="146"/>
        <v>2700000</v>
      </c>
      <c r="AU392" s="250">
        <f>IF(AND(V392&gt;1,V392&lt;=1000000000),'[26]Data Base PAKAI (INPUT)'!$E$25,IF(AND(V392&gt;1000000000,V392&lt;=5000000000),'[26]Data Base PAKAI (INPUT)'!$Y$25,IF(AND(V392&gt;5000000000,V392&lt;=10000000000),'[26]Data Base PAKAI (INPUT)'!$AG$25)))</f>
        <v>4</v>
      </c>
      <c r="AV392" s="250">
        <f>IF(AND(V392&gt;1,V392&lt;=100000000),'[26]Data Base PAKAI (INPUT)'!$F$25,IF(AND(V392&gt;100000000,V392&lt;=200000000),'[26]Data Base PAKAI (INPUT)'!$J$25,IF(AND(V392&gt;200000000,V392&lt;=250000000),'[26]Data Base PAKAI (INPUT)'!$N$25,IF(AND(V392&gt;250000000,V392&lt;=500000000),'[26]Data Base PAKAI (INPUT)'!$R$25,IF(AND(V392&gt;500000000,V392&lt;=1000000000),'[26]Data Base PAKAI (INPUT)'!$V$25,IF(AND(V392&gt;1000000000,V392&lt;=2500000000),'[26]Data Base PAKAI (INPUT)'!$Z$25,IF(AND(V392&gt;2500000000,V392&lt;=5000000000),'[26]Data Base PAKAI (INPUT)'!$AD$25,IF(AND(V392&gt;5000000000,V392&lt;=10000000000),'[26]Data Base PAKAI (INPUT)'!AH1374))))))))</f>
        <v>10</v>
      </c>
      <c r="AW392" s="250">
        <f t="shared" si="147"/>
        <v>6000000</v>
      </c>
      <c r="AX392" s="250">
        <f t="shared" si="148"/>
        <v>120000000</v>
      </c>
      <c r="AY392" s="99">
        <f t="shared" si="149"/>
        <v>120000000</v>
      </c>
      <c r="AZ392" s="250"/>
      <c r="BA392" s="245">
        <f t="shared" si="150"/>
        <v>2750550000</v>
      </c>
      <c r="BB392" s="235"/>
      <c r="BC392" s="242"/>
      <c r="BD392" s="242"/>
      <c r="BE392" s="242"/>
      <c r="BG392" s="428">
        <f t="shared" si="143"/>
        <v>0</v>
      </c>
      <c r="BH392" s="424"/>
    </row>
    <row r="393" spans="1:60" ht="45.75" thickBot="1" x14ac:dyDescent="0.3">
      <c r="A393" s="90"/>
      <c r="B393" s="90"/>
      <c r="C393" s="90"/>
      <c r="D393" s="90"/>
      <c r="E393" s="90"/>
      <c r="F393" s="90"/>
      <c r="G393" s="90"/>
      <c r="H393" s="307"/>
      <c r="I393" s="91"/>
      <c r="J393" s="92"/>
      <c r="K393" s="92" t="s">
        <v>692</v>
      </c>
      <c r="L393" s="92" t="s">
        <v>971</v>
      </c>
      <c r="M393" s="92" t="e">
        <f>INDEX('[26]PENINGKATAN SALURAN DRAINASE'!$D$4:$D$90,MATCH('KEGIATAN DBMSDA 2022 (2)'!L393,'[26]PENINGKATAN SALURAN DRAINASE'!$D$4:$D$90,0))</f>
        <v>#N/A</v>
      </c>
      <c r="N393" s="92" t="s">
        <v>971</v>
      </c>
      <c r="O393" s="93"/>
      <c r="P393" s="93" t="s">
        <v>132</v>
      </c>
      <c r="Q393" s="93"/>
      <c r="R393" s="94" t="s">
        <v>375</v>
      </c>
      <c r="S393" s="94" t="e">
        <f>#REF!&amp;" "&amp;#REF!</f>
        <v>#REF!</v>
      </c>
      <c r="T393" s="95" t="s">
        <v>66</v>
      </c>
      <c r="U393" s="87">
        <v>7500000000</v>
      </c>
      <c r="V393" s="57">
        <f t="shared" si="151"/>
        <v>7500000000</v>
      </c>
      <c r="W393" s="96" t="str">
        <f t="shared" si="140"/>
        <v>LELANG</v>
      </c>
      <c r="X393" s="108" t="s">
        <v>1966</v>
      </c>
      <c r="Y393" s="489" t="s">
        <v>2030</v>
      </c>
      <c r="Z393" s="489" t="s">
        <v>2002</v>
      </c>
      <c r="AA393" s="93"/>
      <c r="AB393" s="93"/>
      <c r="AC393" s="93"/>
      <c r="AD393" s="93"/>
      <c r="AE393" s="93"/>
      <c r="AF393" s="93"/>
      <c r="AG393" s="96"/>
      <c r="AH393" s="96"/>
      <c r="AI393" s="96"/>
      <c r="AJ393" s="313">
        <f t="shared" si="141"/>
        <v>0</v>
      </c>
      <c r="AK393" s="301">
        <v>0</v>
      </c>
      <c r="AL393" s="87">
        <v>0</v>
      </c>
      <c r="AM393" s="96" t="str">
        <f t="shared" si="142"/>
        <v>LELANG</v>
      </c>
      <c r="AN393" s="109" t="s">
        <v>129</v>
      </c>
      <c r="AO393" s="249">
        <v>1</v>
      </c>
      <c r="AP393" s="256"/>
      <c r="AQ393" s="245">
        <f t="shared" si="145"/>
        <v>750000</v>
      </c>
      <c r="AR393" s="250">
        <f>IF(AND(V393&gt;1,V393&lt;=200000000),'[26]Data Base PAKAI (INPUT)'!$E$24,IF(AND(V393&gt;200000000),'[26]Data Base PAKAI (INPUT)'!$M$24))</f>
        <v>6</v>
      </c>
      <c r="AS393" s="250">
        <f>IF(AND(V393&gt;1,V393&lt;=200000000),'[26]Data Base PAKAI (INPUT)'!$F$24,IF(AND(V393&gt;200000000,V393&lt;=1000000000),'[26]Data Base PAKAI (INPUT)'!$V$24,IF(AND(V393&gt;1000000000),'[26]Data Base PAKAI (INPUT)'!$Z$24)))</f>
        <v>3</v>
      </c>
      <c r="AT393" s="250">
        <f t="shared" si="146"/>
        <v>2700000</v>
      </c>
      <c r="AU393" s="250">
        <f>IF(AND(V393&gt;1,V393&lt;=1000000000),'[26]Data Base PAKAI (INPUT)'!$E$25,IF(AND(V393&gt;1000000000,V393&lt;=5000000000),'[26]Data Base PAKAI (INPUT)'!$Y$25,IF(AND(V393&gt;5000000000,V393&lt;=10000000000),'[26]Data Base PAKAI (INPUT)'!$AG$25)))</f>
        <v>6</v>
      </c>
      <c r="AV393" s="250">
        <f>IF(AND(V393&gt;1,V393&lt;=100000000),'[26]Data Base PAKAI (INPUT)'!$F$25,IF(AND(V393&gt;100000000,V393&lt;=200000000),'[26]Data Base PAKAI (INPUT)'!$J$25,IF(AND(V393&gt;200000000,V393&lt;=250000000),'[26]Data Base PAKAI (INPUT)'!$N$25,IF(AND(V393&gt;250000000,V393&lt;=500000000),'[26]Data Base PAKAI (INPUT)'!$R$25,IF(AND(V393&gt;500000000,V393&lt;=1000000000),'[26]Data Base PAKAI (INPUT)'!$V$25,IF(AND(V393&gt;1000000000,V393&lt;=2500000000),'[26]Data Base PAKAI (INPUT)'!$Z$25,IF(AND(V393&gt;2500000000,V393&lt;=5000000000),'[26]Data Base PAKAI (INPUT)'!$AD$25,IF(AND(V393&gt;5000000000,V393&lt;=10000000000),'[26]Data Base PAKAI (INPUT)'!AH1375))))))))</f>
        <v>0</v>
      </c>
      <c r="AW393" s="250">
        <f t="shared" si="147"/>
        <v>0</v>
      </c>
      <c r="AX393" s="250">
        <f t="shared" si="148"/>
        <v>100000000</v>
      </c>
      <c r="AY393" s="99">
        <f t="shared" si="149"/>
        <v>300000000</v>
      </c>
      <c r="AZ393" s="250"/>
      <c r="BA393" s="245">
        <f t="shared" si="150"/>
        <v>7096550000</v>
      </c>
      <c r="BB393" s="235"/>
      <c r="BC393" s="242"/>
      <c r="BD393" s="242"/>
      <c r="BE393" s="242"/>
      <c r="BG393" s="428">
        <f t="shared" si="143"/>
        <v>0</v>
      </c>
      <c r="BH393" s="424"/>
    </row>
    <row r="394" spans="1:60" ht="45.75" thickBot="1" x14ac:dyDescent="0.3">
      <c r="A394" s="90"/>
      <c r="B394" s="90"/>
      <c r="C394" s="90"/>
      <c r="D394" s="90"/>
      <c r="E394" s="90"/>
      <c r="F394" s="90"/>
      <c r="G394" s="90"/>
      <c r="H394" s="307"/>
      <c r="I394" s="91"/>
      <c r="J394" s="92"/>
      <c r="K394" s="110" t="s">
        <v>692</v>
      </c>
      <c r="L394" s="92" t="s">
        <v>972</v>
      </c>
      <c r="M394" s="92" t="e">
        <f>INDEX('[26]PENINGKATAN SALURAN DRAINASE'!$D$4:$D$90,MATCH('KEGIATAN DBMSDA 2022 (2)'!L394,'[26]PENINGKATAN SALURAN DRAINASE'!$D$4:$D$90,0))</f>
        <v>#N/A</v>
      </c>
      <c r="N394" s="92" t="s">
        <v>972</v>
      </c>
      <c r="O394" s="93"/>
      <c r="P394" s="93" t="s">
        <v>160</v>
      </c>
      <c r="Q394" s="93"/>
      <c r="R394" s="94" t="s">
        <v>375</v>
      </c>
      <c r="S394" s="94" t="e">
        <f>#REF!&amp;" "&amp;#REF!</f>
        <v>#REF!</v>
      </c>
      <c r="T394" s="95" t="s">
        <v>66</v>
      </c>
      <c r="U394" s="87">
        <v>5000000000</v>
      </c>
      <c r="V394" s="57">
        <f t="shared" si="151"/>
        <v>5000000000</v>
      </c>
      <c r="W394" s="96" t="str">
        <f t="shared" si="140"/>
        <v>LELANG</v>
      </c>
      <c r="X394" s="108" t="s">
        <v>1966</v>
      </c>
      <c r="Y394" s="489" t="s">
        <v>2030</v>
      </c>
      <c r="Z394" s="489" t="s">
        <v>2009</v>
      </c>
      <c r="AA394" s="93"/>
      <c r="AB394" s="93"/>
      <c r="AC394" s="93"/>
      <c r="AD394" s="93"/>
      <c r="AE394" s="93"/>
      <c r="AF394" s="93"/>
      <c r="AG394" s="96"/>
      <c r="AH394" s="96"/>
      <c r="AI394" s="96"/>
      <c r="AJ394" s="313">
        <f t="shared" si="141"/>
        <v>0</v>
      </c>
      <c r="AK394" s="301">
        <v>0</v>
      </c>
      <c r="AL394" s="87">
        <v>0</v>
      </c>
      <c r="AM394" s="96" t="str">
        <f t="shared" si="142"/>
        <v>LELANG</v>
      </c>
      <c r="AN394" s="109" t="s">
        <v>129</v>
      </c>
      <c r="AO394" s="249">
        <v>1</v>
      </c>
      <c r="AP394" s="256"/>
      <c r="AQ394" s="245">
        <f t="shared" si="145"/>
        <v>750000</v>
      </c>
      <c r="AR394" s="250">
        <f>IF(AND(V394&gt;1,V394&lt;=200000000),'[26]Data Base PAKAI (INPUT)'!$E$24,IF(AND(V394&gt;200000000),'[26]Data Base PAKAI (INPUT)'!$M$24))</f>
        <v>6</v>
      </c>
      <c r="AS394" s="250">
        <f>IF(AND(V394&gt;1,V394&lt;=200000000),'[26]Data Base PAKAI (INPUT)'!$F$24,IF(AND(V394&gt;200000000,V394&lt;=1000000000),'[26]Data Base PAKAI (INPUT)'!$V$24,IF(AND(V394&gt;1000000000),'[26]Data Base PAKAI (INPUT)'!$Z$24)))</f>
        <v>3</v>
      </c>
      <c r="AT394" s="250">
        <f t="shared" si="146"/>
        <v>2700000</v>
      </c>
      <c r="AU394" s="250">
        <f>IF(AND(V394&gt;1,V394&lt;=1000000000),'[26]Data Base PAKAI (INPUT)'!$E$25,IF(AND(V394&gt;1000000000,V394&lt;=5000000000),'[26]Data Base PAKAI (INPUT)'!$Y$25,IF(AND(V394&gt;5000000000,V394&lt;=10000000000),'[26]Data Base PAKAI (INPUT)'!$AG$25)))</f>
        <v>4</v>
      </c>
      <c r="AV394" s="250">
        <f>IF(AND(V394&gt;1,V394&lt;=100000000),'[26]Data Base PAKAI (INPUT)'!$F$25,IF(AND(V394&gt;100000000,V394&lt;=200000000),'[26]Data Base PAKAI (INPUT)'!$J$25,IF(AND(V394&gt;200000000,V394&lt;=250000000),'[26]Data Base PAKAI (INPUT)'!$N$25,IF(AND(V394&gt;250000000,V394&lt;=500000000),'[26]Data Base PAKAI (INPUT)'!$R$25,IF(AND(V394&gt;500000000,V394&lt;=1000000000),'[26]Data Base PAKAI (INPUT)'!$V$25,IF(AND(V394&gt;1000000000,V394&lt;=2500000000),'[26]Data Base PAKAI (INPUT)'!$Z$25,IF(AND(V394&gt;2500000000,V394&lt;=5000000000),'[26]Data Base PAKAI (INPUT)'!$AD$25,IF(AND(V394&gt;5000000000,V394&lt;=10000000000),'[26]Data Base PAKAI (INPUT)'!AH1376))))))))</f>
        <v>10</v>
      </c>
      <c r="AW394" s="250">
        <f t="shared" si="147"/>
        <v>6000000</v>
      </c>
      <c r="AX394" s="250">
        <f t="shared" si="148"/>
        <v>100000000</v>
      </c>
      <c r="AY394" s="99">
        <f t="shared" si="149"/>
        <v>200000000</v>
      </c>
      <c r="AZ394" s="250"/>
      <c r="BA394" s="245">
        <f t="shared" si="150"/>
        <v>4690550000</v>
      </c>
      <c r="BB394" s="235"/>
      <c r="BC394" s="242"/>
      <c r="BD394" s="242"/>
      <c r="BE394" s="242"/>
      <c r="BG394" s="428">
        <f t="shared" si="143"/>
        <v>0</v>
      </c>
      <c r="BH394" s="424"/>
    </row>
    <row r="395" spans="1:60" ht="45.75" thickBot="1" x14ac:dyDescent="0.3">
      <c r="A395" s="90"/>
      <c r="B395" s="90"/>
      <c r="C395" s="90"/>
      <c r="D395" s="90"/>
      <c r="E395" s="90"/>
      <c r="F395" s="90"/>
      <c r="G395" s="90"/>
      <c r="H395" s="307"/>
      <c r="I395" s="91"/>
      <c r="J395" s="92"/>
      <c r="K395" s="110" t="s">
        <v>692</v>
      </c>
      <c r="L395" s="92" t="s">
        <v>974</v>
      </c>
      <c r="M395" s="92" t="e">
        <f>INDEX('[26]PENINGKATAN SALURAN DRAINASE'!$D$4:$D$90,MATCH('KEGIATAN DBMSDA 2022 (2)'!L395,'[26]PENINGKATAN SALURAN DRAINASE'!$D$4:$D$90,0))</f>
        <v>#N/A</v>
      </c>
      <c r="N395" s="92" t="s">
        <v>975</v>
      </c>
      <c r="O395" s="93"/>
      <c r="P395" s="93" t="s">
        <v>132</v>
      </c>
      <c r="Q395" s="93"/>
      <c r="R395" s="94" t="s">
        <v>976</v>
      </c>
      <c r="S395" s="94" t="e">
        <f>#REF!&amp;" "&amp;#REF!</f>
        <v>#REF!</v>
      </c>
      <c r="T395" s="95" t="s">
        <v>66</v>
      </c>
      <c r="U395" s="87">
        <v>450000000</v>
      </c>
      <c r="V395" s="57">
        <f t="shared" si="151"/>
        <v>200000000</v>
      </c>
      <c r="W395" s="96" t="str">
        <f t="shared" si="140"/>
        <v>PL</v>
      </c>
      <c r="X395" s="108" t="s">
        <v>1966</v>
      </c>
      <c r="Y395" s="489" t="s">
        <v>2030</v>
      </c>
      <c r="Z395" s="489" t="s">
        <v>2002</v>
      </c>
      <c r="AA395" s="93"/>
      <c r="AB395" s="93"/>
      <c r="AC395" s="93"/>
      <c r="AD395" s="93"/>
      <c r="AE395" s="93"/>
      <c r="AF395" s="93"/>
      <c r="AG395" s="96"/>
      <c r="AH395" s="96"/>
      <c r="AI395" s="96"/>
      <c r="AJ395" s="313">
        <f t="shared" si="141"/>
        <v>0</v>
      </c>
      <c r="AK395" s="301">
        <v>0</v>
      </c>
      <c r="AL395" s="87">
        <v>-250000000</v>
      </c>
      <c r="AM395" s="96" t="str">
        <f t="shared" si="142"/>
        <v>PL</v>
      </c>
      <c r="AN395" s="109" t="s">
        <v>129</v>
      </c>
      <c r="AO395" s="249">
        <v>1</v>
      </c>
      <c r="AP395" s="256"/>
      <c r="AQ395" s="245">
        <f t="shared" si="145"/>
        <v>350000</v>
      </c>
      <c r="AR395" s="250">
        <f>IF(AND(V395&gt;1,V395&lt;=200000000),'[26]Data Base PAKAI (INPUT)'!$E$24,IF(AND(V395&gt;200000000),'[26]Data Base PAKAI (INPUT)'!$M$24))</f>
        <v>4</v>
      </c>
      <c r="AS395" s="250">
        <f>IF(AND(V395&gt;1,V395&lt;=200000000),'[26]Data Base PAKAI (INPUT)'!$F$24,IF(AND(V395&gt;200000000,V395&lt;=1000000000),'[26]Data Base PAKAI (INPUT)'!$V$24,IF(AND(V395&gt;1000000000),'[26]Data Base PAKAI (INPUT)'!$Z$24)))</f>
        <v>1</v>
      </c>
      <c r="AT395" s="250">
        <f t="shared" si="146"/>
        <v>600000</v>
      </c>
      <c r="AU395" s="250">
        <f>IF(AND(V395&gt;1,V395&lt;=1000000000),'[26]Data Base PAKAI (INPUT)'!$E$25,IF(AND(V395&gt;1000000000,V395&lt;=5000000000),'[26]Data Base PAKAI (INPUT)'!$Y$25,IF(AND(V395&gt;5000000000,V395&lt;=10000000000),'[26]Data Base PAKAI (INPUT)'!$AG$25)))</f>
        <v>3</v>
      </c>
      <c r="AV395" s="250">
        <f>IF(AND(V395&gt;1,V395&lt;=100000000),'[26]Data Base PAKAI (INPUT)'!$F$25,IF(AND(V395&gt;100000000,V395&lt;=200000000),'[26]Data Base PAKAI (INPUT)'!$J$25,IF(AND(V395&gt;200000000,V395&lt;=250000000),'[26]Data Base PAKAI (INPUT)'!$N$25,IF(AND(V395&gt;250000000,V395&lt;=500000000),'[26]Data Base PAKAI (INPUT)'!$R$25,IF(AND(V395&gt;500000000,V395&lt;=1000000000),'[26]Data Base PAKAI (INPUT)'!$V$25,IF(AND(V395&gt;1000000000,V395&lt;=2500000000),'[26]Data Base PAKAI (INPUT)'!$Z$25,IF(AND(V395&gt;2500000000,V395&lt;=5000000000),'[26]Data Base PAKAI (INPUT)'!$AD$25,IF(AND(V395&gt;5000000000,V395&lt;=10000000000),'[26]Data Base PAKAI (INPUT)'!AH1379))))))))</f>
        <v>4</v>
      </c>
      <c r="AW395" s="250">
        <f t="shared" si="147"/>
        <v>1800000</v>
      </c>
      <c r="AX395" s="250">
        <f t="shared" si="148"/>
        <v>8000000</v>
      </c>
      <c r="AY395" s="99">
        <f t="shared" si="149"/>
        <v>8000000</v>
      </c>
      <c r="AZ395" s="250"/>
      <c r="BA395" s="245">
        <f t="shared" si="150"/>
        <v>181250000</v>
      </c>
      <c r="BB395" s="235"/>
      <c r="BC395" s="242"/>
      <c r="BD395" s="242"/>
      <c r="BE395" s="242"/>
      <c r="BG395" s="428">
        <f t="shared" si="143"/>
        <v>0</v>
      </c>
      <c r="BH395" s="424"/>
    </row>
    <row r="396" spans="1:60" ht="48" customHeight="1" thickBot="1" x14ac:dyDescent="0.3">
      <c r="A396" s="90"/>
      <c r="B396" s="90"/>
      <c r="C396" s="90"/>
      <c r="D396" s="90"/>
      <c r="E396" s="90"/>
      <c r="F396" s="90"/>
      <c r="G396" s="90"/>
      <c r="H396" s="307"/>
      <c r="I396" s="91"/>
      <c r="J396" s="92"/>
      <c r="K396" s="110"/>
      <c r="L396" s="92"/>
      <c r="M396" s="92"/>
      <c r="N396" s="92" t="s">
        <v>2039</v>
      </c>
      <c r="O396" s="93"/>
      <c r="P396" s="93"/>
      <c r="Q396" s="93"/>
      <c r="R396" s="94"/>
      <c r="S396" s="94"/>
      <c r="T396" s="95"/>
      <c r="U396" s="87"/>
      <c r="V396" s="57">
        <v>11000000000</v>
      </c>
      <c r="W396" s="96" t="str">
        <f t="shared" si="140"/>
        <v>LELANG</v>
      </c>
      <c r="X396" s="108" t="s">
        <v>2040</v>
      </c>
      <c r="Y396" s="489"/>
      <c r="Z396" s="489"/>
      <c r="AA396" s="93"/>
      <c r="AB396" s="93"/>
      <c r="AC396" s="93"/>
      <c r="AD396" s="93"/>
      <c r="AE396" s="93"/>
      <c r="AF396" s="93"/>
      <c r="AG396" s="524"/>
      <c r="AH396" s="96"/>
      <c r="AI396" s="524"/>
      <c r="AJ396" s="313">
        <f t="shared" ref="AJ396" si="152">(AI396/V396)*100%</f>
        <v>0</v>
      </c>
      <c r="AK396" s="301">
        <v>0</v>
      </c>
      <c r="AL396" s="87"/>
      <c r="AM396" s="96" t="str">
        <f t="shared" si="142"/>
        <v>LELANG</v>
      </c>
      <c r="AN396" s="539" t="s">
        <v>2040</v>
      </c>
      <c r="AO396" s="249">
        <v>1</v>
      </c>
      <c r="AP396" s="256"/>
      <c r="AQ396" s="245"/>
      <c r="AR396" s="250"/>
      <c r="AS396" s="250"/>
      <c r="AT396" s="250"/>
      <c r="AU396" s="250"/>
      <c r="AV396" s="250"/>
      <c r="AW396" s="250"/>
      <c r="AX396" s="250"/>
      <c r="AY396" s="99"/>
      <c r="AZ396" s="250"/>
      <c r="BA396" s="245"/>
      <c r="BB396" s="235"/>
      <c r="BC396" s="242"/>
      <c r="BD396" s="242"/>
      <c r="BE396" s="242"/>
      <c r="BG396" s="523"/>
      <c r="BH396" s="424"/>
    </row>
    <row r="397" spans="1:60" ht="43.5" thickBot="1" x14ac:dyDescent="0.3">
      <c r="A397" s="68" t="s">
        <v>33</v>
      </c>
      <c r="B397" s="68" t="s">
        <v>34</v>
      </c>
      <c r="C397" s="68" t="s">
        <v>39</v>
      </c>
      <c r="D397" s="68" t="s">
        <v>37</v>
      </c>
      <c r="E397" s="68" t="s">
        <v>35</v>
      </c>
      <c r="F397" s="69" t="s">
        <v>83</v>
      </c>
      <c r="G397" s="312" t="s">
        <v>1902</v>
      </c>
      <c r="H397" s="308"/>
      <c r="I397" s="70"/>
      <c r="J397" s="71" t="s">
        <v>977</v>
      </c>
      <c r="K397" s="71"/>
      <c r="L397" s="72"/>
      <c r="M397" s="92" t="e">
        <f>INDEX('[26]PENINGKATAN SALURAN DRAINASE'!$D$4:$D$90,MATCH('KEGIATAN DBMSDA 2022 (2)'!L397,'[26]PENINGKATAN SALURAN DRAINASE'!$D$4:$D$90,0))</f>
        <v>#N/A</v>
      </c>
      <c r="N397" s="72"/>
      <c r="O397" s="73"/>
      <c r="P397" s="73" t="s">
        <v>110</v>
      </c>
      <c r="Q397" s="73"/>
      <c r="R397" s="74"/>
      <c r="S397" s="74"/>
      <c r="T397" s="75" t="s">
        <v>43</v>
      </c>
      <c r="U397" s="76">
        <f>SUBTOTAL(9,U398:U405)</f>
        <v>4000000000</v>
      </c>
      <c r="V397" s="76">
        <f>SUBTOTAL(9,V398:V406)</f>
        <v>3767940000</v>
      </c>
      <c r="W397" s="77" t="s">
        <v>110</v>
      </c>
      <c r="X397" s="108" t="s">
        <v>1966</v>
      </c>
      <c r="Y397" s="497"/>
      <c r="Z397" s="497"/>
      <c r="AA397" s="73"/>
      <c r="AB397" s="73"/>
      <c r="AC397" s="73"/>
      <c r="AD397" s="73"/>
      <c r="AE397" s="73"/>
      <c r="AF397" s="73"/>
      <c r="AG397" s="442">
        <v>99725780</v>
      </c>
      <c r="AH397" s="517">
        <f>AI397-AG397</f>
        <v>39823740</v>
      </c>
      <c r="AI397" s="442">
        <v>139549520</v>
      </c>
      <c r="AJ397" s="313">
        <f t="shared" ref="AJ397" si="153">(AI397/V397)*100</f>
        <v>3.7036024989782215</v>
      </c>
      <c r="AK397" s="511">
        <f>BH397</f>
        <v>0</v>
      </c>
      <c r="AL397" s="76">
        <f>SUBTOTAL(9,AL398:AL405)</f>
        <v>-1355000000</v>
      </c>
      <c r="AM397" s="77" t="s">
        <v>1867</v>
      </c>
      <c r="AN397" s="246" t="s">
        <v>110</v>
      </c>
      <c r="AO397" s="247">
        <f>SUBTOTAL(9,AO398:AO405)</f>
        <v>8</v>
      </c>
      <c r="AP397" s="246"/>
      <c r="AQ397" s="247"/>
      <c r="AR397" s="247"/>
      <c r="AS397" s="247"/>
      <c r="AT397" s="247"/>
      <c r="AU397" s="247"/>
      <c r="AV397" s="247"/>
      <c r="AW397" s="247"/>
      <c r="AX397" s="247"/>
      <c r="AY397" s="247"/>
      <c r="AZ397" s="247"/>
      <c r="BA397" s="248"/>
      <c r="BB397" s="235"/>
      <c r="BC397" s="242"/>
      <c r="BD397" s="242"/>
      <c r="BE397" s="252">
        <v>1</v>
      </c>
      <c r="BG397" s="76">
        <f>SUBTOTAL(9,BG398:BG405)</f>
        <v>0</v>
      </c>
      <c r="BH397" s="426">
        <f>(BG397/V397)*100</f>
        <v>0</v>
      </c>
    </row>
    <row r="398" spans="1:60" ht="47.45" customHeight="1" thickBot="1" x14ac:dyDescent="0.3">
      <c r="A398" s="90"/>
      <c r="B398" s="90"/>
      <c r="C398" s="90"/>
      <c r="D398" s="90"/>
      <c r="E398" s="90"/>
      <c r="F398" s="90"/>
      <c r="G398" s="90"/>
      <c r="H398" s="307"/>
      <c r="I398" s="91"/>
      <c r="J398" s="92"/>
      <c r="K398" s="92" t="s">
        <v>512</v>
      </c>
      <c r="L398" s="112" t="s">
        <v>978</v>
      </c>
      <c r="M398" s="92" t="e">
        <f>INDEX('[26]PENINGKATAN SALURAN DRAINASE'!$D$4:$D$90,MATCH('KEGIATAN DBMSDA 2022 (2)'!L398,'[26]PENINGKATAN SALURAN DRAINASE'!$D$4:$D$90,0))</f>
        <v>#N/A</v>
      </c>
      <c r="N398" s="92" t="str">
        <f>L398</f>
        <v>Rehabilitasi Saluran Batas kota Bekasi - Kab. Bekasi (Arah dari perumahan Taman Kebalen)</v>
      </c>
      <c r="O398" s="93"/>
      <c r="P398" s="93" t="s">
        <v>201</v>
      </c>
      <c r="Q398" s="93"/>
      <c r="R398" s="100" t="s">
        <v>182</v>
      </c>
      <c r="S398" s="94" t="e">
        <f>#REF!&amp;" "&amp;#REF!</f>
        <v>#REF!</v>
      </c>
      <c r="T398" s="95" t="s">
        <v>66</v>
      </c>
      <c r="U398" s="87">
        <v>800000000</v>
      </c>
      <c r="V398" s="57">
        <f t="shared" ref="V398:V402" si="154">U398+AL398</f>
        <v>200000000</v>
      </c>
      <c r="W398" s="96" t="str">
        <f t="shared" ref="W398:W406" si="155">IF(V398&gt;200000000,"LELANG","PL")</f>
        <v>PL</v>
      </c>
      <c r="X398" s="108" t="s">
        <v>1966</v>
      </c>
      <c r="Y398" s="489" t="s">
        <v>2030</v>
      </c>
      <c r="Z398" s="489" t="s">
        <v>2009</v>
      </c>
      <c r="AA398" s="93"/>
      <c r="AB398" s="93"/>
      <c r="AC398" s="93"/>
      <c r="AD398" s="93"/>
      <c r="AE398" s="93"/>
      <c r="AF398" s="93"/>
      <c r="AG398" s="96"/>
      <c r="AH398" s="96"/>
      <c r="AI398" s="96"/>
      <c r="AJ398" s="313">
        <f t="shared" ref="AJ398:AJ405" si="156">(AI398/V398)*100%</f>
        <v>0</v>
      </c>
      <c r="AK398" s="301">
        <v>0</v>
      </c>
      <c r="AL398" s="87">
        <v>-600000000</v>
      </c>
      <c r="AM398" s="96" t="str">
        <f t="shared" ref="AM398:AM405" si="157">IF(V398&gt;200000000,"LELANG","PL")</f>
        <v>PL</v>
      </c>
      <c r="AN398" s="256" t="s">
        <v>209</v>
      </c>
      <c r="AO398" s="249">
        <v>1</v>
      </c>
      <c r="AP398" s="256"/>
      <c r="AQ398" s="245">
        <f t="shared" ref="AQ398:AQ405" si="158">IF(AND(V398&gt;1,V398&lt;=200000000),350000,IF(AND(V398&gt;200000000),750000))</f>
        <v>350000</v>
      </c>
      <c r="AR398" s="250">
        <f>IF(AND(V398&gt;1,V398&lt;=200000000),'[26]Data Base PAKAI (INPUT)'!$E$24,IF(AND(V398&gt;200000000),'[26]Data Base PAKAI (INPUT)'!$M$24))</f>
        <v>4</v>
      </c>
      <c r="AS398" s="250">
        <f>IF(AND(V398&gt;1,V398&lt;=200000000),'[26]Data Base PAKAI (INPUT)'!$F$24,IF(AND(V398&gt;200000000,V398&lt;=1000000000),'[26]Data Base PAKAI (INPUT)'!$V$24,IF(AND(V398&gt;1000000000),'[26]Data Base PAKAI (INPUT)'!$Z$24)))</f>
        <v>1</v>
      </c>
      <c r="AT398" s="250">
        <f t="shared" ref="AT398:AT405" si="159">AR398*AS398*$AT$15</f>
        <v>600000</v>
      </c>
      <c r="AU398" s="250">
        <f>IF(AND(V398&gt;1,V398&lt;=1000000000),'[26]Data Base PAKAI (INPUT)'!$E$25,IF(AND(V398&gt;1000000000,V398&lt;=5000000000),'[26]Data Base PAKAI (INPUT)'!$Y$25,IF(AND(V398&gt;5000000000,V398&lt;=10000000000),'[26]Data Base PAKAI (INPUT)'!$AG$25)))</f>
        <v>3</v>
      </c>
      <c r="AV398" s="250">
        <f>IF(AND(V398&gt;1,V398&lt;=100000000),'[26]Data Base PAKAI (INPUT)'!$F$25,IF(AND(V398&gt;100000000,V398&lt;=200000000),'[26]Data Base PAKAI (INPUT)'!$J$25,IF(AND(V398&gt;200000000,V398&lt;=250000000),'[26]Data Base PAKAI (INPUT)'!$N$25,IF(AND(V398&gt;250000000,V398&lt;=500000000),'[26]Data Base PAKAI (INPUT)'!$R$25,IF(AND(V398&gt;500000000,V398&lt;=1000000000),'[26]Data Base PAKAI (INPUT)'!$V$25,IF(AND(V398&gt;1000000000,V398&lt;=2500000000),'[26]Data Base PAKAI (INPUT)'!$Z$25,IF(AND(V398&gt;2500000000,V398&lt;=5000000000),'[26]Data Base PAKAI (INPUT)'!$AD$25,IF(AND(V398&gt;5000000000,V398&lt;=10000000000),'[26]Data Base PAKAI (INPUT)'!AH1383))))))))</f>
        <v>4</v>
      </c>
      <c r="AW398" s="250">
        <f t="shared" ref="AW398:AW405" si="160">AU398*AV398*$AW$15</f>
        <v>1800000</v>
      </c>
      <c r="AX398" s="250">
        <f t="shared" ref="AX398:AX405" si="161">IF(V398&lt;=4000000000,4%*V398,IF(V398&gt;4000000000,100000000))</f>
        <v>8000000</v>
      </c>
      <c r="AY398" s="99">
        <f t="shared" ref="AY398:AY405" si="162">4%*V398</f>
        <v>8000000</v>
      </c>
      <c r="AZ398" s="250"/>
      <c r="BA398" s="245">
        <f t="shared" ref="BA398:BA405" si="163">V398-AQ398-AT398-AW398-AX398-AY398-AZ398</f>
        <v>181250000</v>
      </c>
      <c r="BB398" s="235"/>
      <c r="BC398" s="242"/>
      <c r="BD398" s="242"/>
      <c r="BE398" s="242"/>
      <c r="BG398" s="428">
        <f t="shared" ref="BG398:BG405" si="164">V398*AK398</f>
        <v>0</v>
      </c>
      <c r="BH398" s="424"/>
    </row>
    <row r="399" spans="1:60" ht="45.75" thickBot="1" x14ac:dyDescent="0.3">
      <c r="A399" s="90"/>
      <c r="B399" s="90"/>
      <c r="C399" s="90"/>
      <c r="D399" s="90"/>
      <c r="E399" s="90"/>
      <c r="F399" s="90"/>
      <c r="G399" s="90"/>
      <c r="H399" s="307"/>
      <c r="I399" s="91"/>
      <c r="J399" s="92"/>
      <c r="K399" s="92" t="s">
        <v>512</v>
      </c>
      <c r="L399" s="112" t="s">
        <v>979</v>
      </c>
      <c r="M399" s="92" t="e">
        <f>INDEX('[26]PENINGKATAN SALURAN DRAINASE'!$D$4:$D$90,MATCH('KEGIATAN DBMSDA 2022 (2)'!L399,'[26]PENINGKATAN SALURAN DRAINASE'!$D$4:$D$90,0))</f>
        <v>#N/A</v>
      </c>
      <c r="N399" s="92" t="str">
        <f t="shared" ref="N399:N401" si="165">L399</f>
        <v>Rehabilitasi Saluran depan SMPN 28 Jalan Lingkar Utara</v>
      </c>
      <c r="O399" s="93"/>
      <c r="P399" s="93" t="s">
        <v>201</v>
      </c>
      <c r="Q399" s="93"/>
      <c r="R399" s="100" t="s">
        <v>182</v>
      </c>
      <c r="S399" s="94" t="e">
        <f>#REF!&amp;" "&amp;#REF!</f>
        <v>#REF!</v>
      </c>
      <c r="T399" s="95" t="s">
        <v>66</v>
      </c>
      <c r="U399" s="87">
        <v>800000000</v>
      </c>
      <c r="V399" s="57">
        <f t="shared" si="154"/>
        <v>200000000</v>
      </c>
      <c r="W399" s="96" t="str">
        <f t="shared" si="155"/>
        <v>PL</v>
      </c>
      <c r="X399" s="108" t="s">
        <v>1966</v>
      </c>
      <c r="Y399" s="489" t="s">
        <v>2030</v>
      </c>
      <c r="Z399" s="489" t="s">
        <v>2009</v>
      </c>
      <c r="AA399" s="93"/>
      <c r="AB399" s="93"/>
      <c r="AC399" s="93"/>
      <c r="AD399" s="93"/>
      <c r="AE399" s="93"/>
      <c r="AF399" s="93"/>
      <c r="AG399" s="96"/>
      <c r="AH399" s="96"/>
      <c r="AI399" s="96"/>
      <c r="AJ399" s="313">
        <f t="shared" si="156"/>
        <v>0</v>
      </c>
      <c r="AK399" s="301">
        <v>0</v>
      </c>
      <c r="AL399" s="87">
        <v>-600000000</v>
      </c>
      <c r="AM399" s="96" t="str">
        <f t="shared" si="157"/>
        <v>PL</v>
      </c>
      <c r="AN399" s="256" t="s">
        <v>209</v>
      </c>
      <c r="AO399" s="249">
        <v>1</v>
      </c>
      <c r="AP399" s="256"/>
      <c r="AQ399" s="245">
        <f t="shared" si="158"/>
        <v>350000</v>
      </c>
      <c r="AR399" s="250">
        <f>IF(AND(V399&gt;1,V399&lt;=200000000),'[26]Data Base PAKAI (INPUT)'!$E$24,IF(AND(V399&gt;200000000),'[26]Data Base PAKAI (INPUT)'!$M$24))</f>
        <v>4</v>
      </c>
      <c r="AS399" s="250">
        <f>IF(AND(V399&gt;1,V399&lt;=200000000),'[26]Data Base PAKAI (INPUT)'!$F$24,IF(AND(V399&gt;200000000,V399&lt;=1000000000),'[26]Data Base PAKAI (INPUT)'!$V$24,IF(AND(V399&gt;1000000000),'[26]Data Base PAKAI (INPUT)'!$Z$24)))</f>
        <v>1</v>
      </c>
      <c r="AT399" s="250">
        <f t="shared" si="159"/>
        <v>600000</v>
      </c>
      <c r="AU399" s="250">
        <f>IF(AND(V399&gt;1,V399&lt;=1000000000),'[26]Data Base PAKAI (INPUT)'!$E$25,IF(AND(V399&gt;1000000000,V399&lt;=5000000000),'[26]Data Base PAKAI (INPUT)'!$Y$25,IF(AND(V399&gt;5000000000,V399&lt;=10000000000),'[26]Data Base PAKAI (INPUT)'!$AG$25)))</f>
        <v>3</v>
      </c>
      <c r="AV399" s="250">
        <f>IF(AND(V399&gt;1,V399&lt;=100000000),'[26]Data Base PAKAI (INPUT)'!$F$25,IF(AND(V399&gt;100000000,V399&lt;=200000000),'[26]Data Base PAKAI (INPUT)'!$J$25,IF(AND(V399&gt;200000000,V399&lt;=250000000),'[26]Data Base PAKAI (INPUT)'!$N$25,IF(AND(V399&gt;250000000,V399&lt;=500000000),'[26]Data Base PAKAI (INPUT)'!$R$25,IF(AND(V399&gt;500000000,V399&lt;=1000000000),'[26]Data Base PAKAI (INPUT)'!$V$25,IF(AND(V399&gt;1000000000,V399&lt;=2500000000),'[26]Data Base PAKAI (INPUT)'!$Z$25,IF(AND(V399&gt;2500000000,V399&lt;=5000000000),'[26]Data Base PAKAI (INPUT)'!$AD$25,IF(AND(V399&gt;5000000000,V399&lt;=10000000000),'[26]Data Base PAKAI (INPUT)'!AH1384))))))))</f>
        <v>4</v>
      </c>
      <c r="AW399" s="250">
        <f t="shared" si="160"/>
        <v>1800000</v>
      </c>
      <c r="AX399" s="250">
        <f t="shared" si="161"/>
        <v>8000000</v>
      </c>
      <c r="AY399" s="99">
        <f t="shared" si="162"/>
        <v>8000000</v>
      </c>
      <c r="AZ399" s="250"/>
      <c r="BA399" s="245">
        <f t="shared" si="163"/>
        <v>181250000</v>
      </c>
      <c r="BB399" s="235"/>
      <c r="BC399" s="242"/>
      <c r="BD399" s="242"/>
      <c r="BE399" s="242"/>
      <c r="BG399" s="428">
        <f t="shared" si="164"/>
        <v>0</v>
      </c>
      <c r="BH399" s="424"/>
    </row>
    <row r="400" spans="1:60" ht="45.75" thickBot="1" x14ac:dyDescent="0.3">
      <c r="A400" s="90"/>
      <c r="B400" s="90"/>
      <c r="C400" s="90"/>
      <c r="D400" s="90"/>
      <c r="E400" s="90"/>
      <c r="F400" s="90"/>
      <c r="G400" s="90"/>
      <c r="H400" s="307"/>
      <c r="I400" s="91"/>
      <c r="J400" s="92"/>
      <c r="K400" s="92" t="s">
        <v>512</v>
      </c>
      <c r="L400" s="112" t="s">
        <v>980</v>
      </c>
      <c r="M400" s="92" t="e">
        <f>INDEX('[26]PENINGKATAN SALURAN DRAINASE'!$D$4:$D$90,MATCH('KEGIATAN DBMSDA 2022 (2)'!L400,'[26]PENINGKATAN SALURAN DRAINASE'!$D$4:$D$90,0))</f>
        <v>#N/A</v>
      </c>
      <c r="N400" s="92" t="str">
        <f t="shared" si="165"/>
        <v xml:space="preserve">Rehabilitasi Saluran RW 16 Kelurahan Kaliabang Tengah </v>
      </c>
      <c r="O400" s="93"/>
      <c r="P400" s="93" t="s">
        <v>201</v>
      </c>
      <c r="Q400" s="93"/>
      <c r="R400" s="100" t="s">
        <v>182</v>
      </c>
      <c r="S400" s="94" t="e">
        <f>#REF!&amp;" "&amp;#REF!</f>
        <v>#REF!</v>
      </c>
      <c r="T400" s="95" t="s">
        <v>66</v>
      </c>
      <c r="U400" s="87">
        <v>800000000</v>
      </c>
      <c r="V400" s="57">
        <f t="shared" si="154"/>
        <v>200000000</v>
      </c>
      <c r="W400" s="96" t="str">
        <f t="shared" si="155"/>
        <v>PL</v>
      </c>
      <c r="X400" s="108" t="s">
        <v>1966</v>
      </c>
      <c r="Y400" s="489" t="s">
        <v>2030</v>
      </c>
      <c r="Z400" s="489" t="s">
        <v>2009</v>
      </c>
      <c r="AA400" s="93"/>
      <c r="AB400" s="93"/>
      <c r="AC400" s="93"/>
      <c r="AD400" s="93"/>
      <c r="AE400" s="93"/>
      <c r="AF400" s="93"/>
      <c r="AG400" s="96"/>
      <c r="AH400" s="96"/>
      <c r="AI400" s="96"/>
      <c r="AJ400" s="313">
        <f t="shared" si="156"/>
        <v>0</v>
      </c>
      <c r="AK400" s="301">
        <v>0</v>
      </c>
      <c r="AL400" s="87">
        <v>-600000000</v>
      </c>
      <c r="AM400" s="96" t="str">
        <f t="shared" si="157"/>
        <v>PL</v>
      </c>
      <c r="AN400" s="256" t="s">
        <v>209</v>
      </c>
      <c r="AO400" s="249">
        <v>1</v>
      </c>
      <c r="AP400" s="256"/>
      <c r="AQ400" s="245">
        <f t="shared" si="158"/>
        <v>350000</v>
      </c>
      <c r="AR400" s="250">
        <f>IF(AND(V400&gt;1,V400&lt;=200000000),'[26]Data Base PAKAI (INPUT)'!$E$24,IF(AND(V400&gt;200000000),'[26]Data Base PAKAI (INPUT)'!$M$24))</f>
        <v>4</v>
      </c>
      <c r="AS400" s="250">
        <f>IF(AND(V400&gt;1,V400&lt;=200000000),'[26]Data Base PAKAI (INPUT)'!$F$24,IF(AND(V400&gt;200000000,V400&lt;=1000000000),'[26]Data Base PAKAI (INPUT)'!$V$24,IF(AND(V400&gt;1000000000),'[26]Data Base PAKAI (INPUT)'!$Z$24)))</f>
        <v>1</v>
      </c>
      <c r="AT400" s="250">
        <f t="shared" si="159"/>
        <v>600000</v>
      </c>
      <c r="AU400" s="250">
        <f>IF(AND(V400&gt;1,V400&lt;=1000000000),'[26]Data Base PAKAI (INPUT)'!$E$25,IF(AND(V400&gt;1000000000,V400&lt;=5000000000),'[26]Data Base PAKAI (INPUT)'!$Y$25,IF(AND(V400&gt;5000000000,V400&lt;=10000000000),'[26]Data Base PAKAI (INPUT)'!$AG$25)))</f>
        <v>3</v>
      </c>
      <c r="AV400" s="250">
        <f>IF(AND(V400&gt;1,V400&lt;=100000000),'[26]Data Base PAKAI (INPUT)'!$F$25,IF(AND(V400&gt;100000000,V400&lt;=200000000),'[26]Data Base PAKAI (INPUT)'!$J$25,IF(AND(V400&gt;200000000,V400&lt;=250000000),'[26]Data Base PAKAI (INPUT)'!$N$25,IF(AND(V400&gt;250000000,V400&lt;=500000000),'[26]Data Base PAKAI (INPUT)'!$R$25,IF(AND(V400&gt;500000000,V400&lt;=1000000000),'[26]Data Base PAKAI (INPUT)'!$V$25,IF(AND(V400&gt;1000000000,V400&lt;=2500000000),'[26]Data Base PAKAI (INPUT)'!$Z$25,IF(AND(V400&gt;2500000000,V400&lt;=5000000000),'[26]Data Base PAKAI (INPUT)'!$AD$25,IF(AND(V400&gt;5000000000,V400&lt;=10000000000),'[26]Data Base PAKAI (INPUT)'!AH1385))))))))</f>
        <v>4</v>
      </c>
      <c r="AW400" s="250">
        <f t="shared" si="160"/>
        <v>1800000</v>
      </c>
      <c r="AX400" s="250">
        <f t="shared" si="161"/>
        <v>8000000</v>
      </c>
      <c r="AY400" s="99">
        <f t="shared" si="162"/>
        <v>8000000</v>
      </c>
      <c r="AZ400" s="250"/>
      <c r="BA400" s="245">
        <f t="shared" si="163"/>
        <v>181250000</v>
      </c>
      <c r="BB400" s="235"/>
      <c r="BC400" s="242"/>
      <c r="BD400" s="242"/>
      <c r="BE400" s="242"/>
      <c r="BG400" s="428">
        <f t="shared" si="164"/>
        <v>0</v>
      </c>
      <c r="BH400" s="424"/>
    </row>
    <row r="401" spans="1:60" ht="45.75" thickBot="1" x14ac:dyDescent="0.3">
      <c r="A401" s="90"/>
      <c r="B401" s="90"/>
      <c r="C401" s="90"/>
      <c r="D401" s="90"/>
      <c r="E401" s="90"/>
      <c r="F401" s="90"/>
      <c r="G401" s="90"/>
      <c r="H401" s="307"/>
      <c r="I401" s="91"/>
      <c r="J401" s="92"/>
      <c r="K401" s="92" t="s">
        <v>512</v>
      </c>
      <c r="L401" s="112" t="s">
        <v>982</v>
      </c>
      <c r="M401" s="92" t="e">
        <f>INDEX('[26]PENINGKATAN SALURAN DRAINASE'!$D$4:$D$90,MATCH('KEGIATAN DBMSDA 2022 (2)'!L401,'[26]PENINGKATAN SALURAN DRAINASE'!$D$4:$D$90,0))</f>
        <v>#N/A</v>
      </c>
      <c r="N401" s="92" t="str">
        <f t="shared" si="165"/>
        <v>Rehabilitasi Saluran jalan RW 09 RT 06 Tanah Apit</v>
      </c>
      <c r="O401" s="93"/>
      <c r="P401" s="93" t="s">
        <v>132</v>
      </c>
      <c r="Q401" s="93"/>
      <c r="R401" s="100" t="s">
        <v>182</v>
      </c>
      <c r="S401" s="94" t="e">
        <f>#REF!&amp;" "&amp;#REF!</f>
        <v>#REF!</v>
      </c>
      <c r="T401" s="95" t="s">
        <v>66</v>
      </c>
      <c r="U401" s="87">
        <v>800000000</v>
      </c>
      <c r="V401" s="57">
        <f t="shared" si="154"/>
        <v>1000000000</v>
      </c>
      <c r="W401" s="96" t="str">
        <f t="shared" si="155"/>
        <v>LELANG</v>
      </c>
      <c r="X401" s="108" t="s">
        <v>1966</v>
      </c>
      <c r="Y401" s="489" t="s">
        <v>2030</v>
      </c>
      <c r="Z401" s="489" t="s">
        <v>2002</v>
      </c>
      <c r="AA401" s="93"/>
      <c r="AB401" s="93"/>
      <c r="AC401" s="93"/>
      <c r="AD401" s="93"/>
      <c r="AE401" s="93"/>
      <c r="AF401" s="93"/>
      <c r="AG401" s="96"/>
      <c r="AH401" s="96"/>
      <c r="AI401" s="96"/>
      <c r="AJ401" s="313">
        <f t="shared" si="156"/>
        <v>0</v>
      </c>
      <c r="AK401" s="301">
        <v>0</v>
      </c>
      <c r="AL401" s="87">
        <v>200000000</v>
      </c>
      <c r="AM401" s="96" t="str">
        <f t="shared" si="157"/>
        <v>LELANG</v>
      </c>
      <c r="AN401" s="256" t="s">
        <v>209</v>
      </c>
      <c r="AO401" s="249">
        <v>1</v>
      </c>
      <c r="AP401" s="256"/>
      <c r="AQ401" s="245">
        <f t="shared" si="158"/>
        <v>750000</v>
      </c>
      <c r="AR401" s="250">
        <f>IF(AND(V401&gt;1,V401&lt;=200000000),'[26]Data Base PAKAI (INPUT)'!$E$24,IF(AND(V401&gt;200000000),'[26]Data Base PAKAI (INPUT)'!$M$24))</f>
        <v>6</v>
      </c>
      <c r="AS401" s="250">
        <f>IF(AND(V401&gt;1,V401&lt;=200000000),'[26]Data Base PAKAI (INPUT)'!$F$24,IF(AND(V401&gt;200000000,V401&lt;=1000000000),'[26]Data Base PAKAI (INPUT)'!$V$24,IF(AND(V401&gt;1000000000),'[26]Data Base PAKAI (INPUT)'!$Z$24)))</f>
        <v>2</v>
      </c>
      <c r="AT401" s="250">
        <f t="shared" si="159"/>
        <v>1800000</v>
      </c>
      <c r="AU401" s="250">
        <f>IF(AND(V401&gt;1,V401&lt;=1000000000),'[26]Data Base PAKAI (INPUT)'!$E$25,IF(AND(V401&gt;1000000000,V401&lt;=5000000000),'[26]Data Base PAKAI (INPUT)'!$Y$25,IF(AND(V401&gt;5000000000,V401&lt;=10000000000),'[26]Data Base PAKAI (INPUT)'!$AG$25)))</f>
        <v>3</v>
      </c>
      <c r="AV401" s="250">
        <f>IF(AND(V401&gt;1,V401&lt;=100000000),'[26]Data Base PAKAI (INPUT)'!$F$25,IF(AND(V401&gt;100000000,V401&lt;=200000000),'[26]Data Base PAKAI (INPUT)'!$J$25,IF(AND(V401&gt;200000000,V401&lt;=250000000),'[26]Data Base PAKAI (INPUT)'!$N$25,IF(AND(V401&gt;250000000,V401&lt;=500000000),'[26]Data Base PAKAI (INPUT)'!$R$25,IF(AND(V401&gt;500000000,V401&lt;=1000000000),'[26]Data Base PAKAI (INPUT)'!$V$25,IF(AND(V401&gt;1000000000,V401&lt;=2500000000),'[26]Data Base PAKAI (INPUT)'!$Z$25,IF(AND(V401&gt;2500000000,V401&lt;=5000000000),'[26]Data Base PAKAI (INPUT)'!$AD$25,IF(AND(V401&gt;5000000000,V401&lt;=10000000000),'[26]Data Base PAKAI (INPUT)'!AH1386))))))))</f>
        <v>7</v>
      </c>
      <c r="AW401" s="250">
        <f t="shared" si="160"/>
        <v>3150000</v>
      </c>
      <c r="AX401" s="250">
        <f t="shared" si="161"/>
        <v>40000000</v>
      </c>
      <c r="AY401" s="99">
        <f t="shared" si="162"/>
        <v>40000000</v>
      </c>
      <c r="AZ401" s="250"/>
      <c r="BA401" s="245">
        <f t="shared" si="163"/>
        <v>914300000</v>
      </c>
      <c r="BB401" s="235"/>
      <c r="BC401" s="242"/>
      <c r="BD401" s="242"/>
      <c r="BE401" s="242"/>
      <c r="BG401" s="428">
        <f t="shared" si="164"/>
        <v>0</v>
      </c>
      <c r="BH401" s="424"/>
    </row>
    <row r="402" spans="1:60" ht="45.75" thickBot="1" x14ac:dyDescent="0.3">
      <c r="A402" s="90"/>
      <c r="B402" s="90"/>
      <c r="C402" s="90"/>
      <c r="D402" s="90"/>
      <c r="E402" s="90"/>
      <c r="F402" s="90"/>
      <c r="G402" s="90"/>
      <c r="H402" s="307"/>
      <c r="I402" s="91"/>
      <c r="J402" s="92"/>
      <c r="K402" s="92" t="s">
        <v>512</v>
      </c>
      <c r="L402" s="92" t="s">
        <v>983</v>
      </c>
      <c r="M402" s="92" t="e">
        <f>INDEX('[26]PENINGKATAN SALURAN DRAINASE'!$D$4:$D$90,MATCH('KEGIATAN DBMSDA 2022 (2)'!L402,'[26]PENINGKATAN SALURAN DRAINASE'!$D$4:$D$90,0))</f>
        <v>#N/A</v>
      </c>
      <c r="N402" s="92" t="str">
        <f>L402</f>
        <v>Pelebaran Saluran depan Perum Puri Gading</v>
      </c>
      <c r="O402" s="93"/>
      <c r="P402" s="93" t="s">
        <v>212</v>
      </c>
      <c r="Q402" s="93"/>
      <c r="R402" s="100" t="s">
        <v>182</v>
      </c>
      <c r="S402" s="94" t="e">
        <f>#REF!&amp;" "&amp;#REF!</f>
        <v>#REF!</v>
      </c>
      <c r="T402" s="95" t="s">
        <v>66</v>
      </c>
      <c r="U402" s="87">
        <v>800000000</v>
      </c>
      <c r="V402" s="57">
        <f t="shared" si="154"/>
        <v>800000000</v>
      </c>
      <c r="W402" s="96" t="str">
        <f t="shared" si="155"/>
        <v>LELANG</v>
      </c>
      <c r="X402" s="108" t="s">
        <v>1966</v>
      </c>
      <c r="Y402" s="489" t="s">
        <v>2030</v>
      </c>
      <c r="Z402" s="489" t="s">
        <v>2002</v>
      </c>
      <c r="AA402" s="93"/>
      <c r="AB402" s="93"/>
      <c r="AC402" s="93"/>
      <c r="AD402" s="93"/>
      <c r="AE402" s="93"/>
      <c r="AF402" s="93"/>
      <c r="AG402" s="96"/>
      <c r="AH402" s="96"/>
      <c r="AI402" s="96"/>
      <c r="AJ402" s="313">
        <f t="shared" si="156"/>
        <v>0</v>
      </c>
      <c r="AK402" s="301">
        <v>0</v>
      </c>
      <c r="AL402" s="87"/>
      <c r="AM402" s="96" t="str">
        <f t="shared" si="157"/>
        <v>LELANG</v>
      </c>
      <c r="AN402" s="256" t="s">
        <v>209</v>
      </c>
      <c r="AO402" s="249">
        <v>1</v>
      </c>
      <c r="AP402" s="256"/>
      <c r="AQ402" s="245">
        <f t="shared" si="158"/>
        <v>750000</v>
      </c>
      <c r="AR402" s="250">
        <f>IF(AND(V402&gt;1,V402&lt;=200000000),'[26]Data Base PAKAI (INPUT)'!$E$24,IF(AND(V402&gt;200000000),'[26]Data Base PAKAI (INPUT)'!$M$24))</f>
        <v>6</v>
      </c>
      <c r="AS402" s="250">
        <f>IF(AND(V402&gt;1,V402&lt;=200000000),'[26]Data Base PAKAI (INPUT)'!$F$24,IF(AND(V402&gt;200000000,V402&lt;=1000000000),'[26]Data Base PAKAI (INPUT)'!$V$24,IF(AND(V402&gt;1000000000),'[26]Data Base PAKAI (INPUT)'!$Z$24)))</f>
        <v>2</v>
      </c>
      <c r="AT402" s="250">
        <f t="shared" si="159"/>
        <v>1800000</v>
      </c>
      <c r="AU402" s="250">
        <f>IF(AND(V402&gt;1,V402&lt;=1000000000),'[26]Data Base PAKAI (INPUT)'!$E$25,IF(AND(V402&gt;1000000000,V402&lt;=5000000000),'[26]Data Base PAKAI (INPUT)'!$Y$25,IF(AND(V402&gt;5000000000,V402&lt;=10000000000),'[26]Data Base PAKAI (INPUT)'!$AG$25)))</f>
        <v>3</v>
      </c>
      <c r="AV402" s="250">
        <f>IF(AND(V402&gt;1,V402&lt;=100000000),'[26]Data Base PAKAI (INPUT)'!$F$25,IF(AND(V402&gt;100000000,V402&lt;=200000000),'[26]Data Base PAKAI (INPUT)'!$J$25,IF(AND(V402&gt;200000000,V402&lt;=250000000),'[26]Data Base PAKAI (INPUT)'!$N$25,IF(AND(V402&gt;250000000,V402&lt;=500000000),'[26]Data Base PAKAI (INPUT)'!$R$25,IF(AND(V402&gt;500000000,V402&lt;=1000000000),'[26]Data Base PAKAI (INPUT)'!$V$25,IF(AND(V402&gt;1000000000,V402&lt;=2500000000),'[26]Data Base PAKAI (INPUT)'!$Z$25,IF(AND(V402&gt;2500000000,V402&lt;=5000000000),'[26]Data Base PAKAI (INPUT)'!$AD$25,IF(AND(V402&gt;5000000000,V402&lt;=10000000000),'[26]Data Base PAKAI (INPUT)'!AH1388))))))))</f>
        <v>7</v>
      </c>
      <c r="AW402" s="250">
        <f t="shared" si="160"/>
        <v>3150000</v>
      </c>
      <c r="AX402" s="250">
        <f t="shared" si="161"/>
        <v>32000000</v>
      </c>
      <c r="AY402" s="99">
        <f t="shared" si="162"/>
        <v>32000000</v>
      </c>
      <c r="AZ402" s="250"/>
      <c r="BA402" s="245">
        <f t="shared" si="163"/>
        <v>730300000</v>
      </c>
      <c r="BB402" s="235"/>
      <c r="BC402" s="242"/>
      <c r="BD402" s="242"/>
      <c r="BE402" s="242"/>
      <c r="BG402" s="428">
        <f t="shared" si="164"/>
        <v>0</v>
      </c>
      <c r="BH402" s="424"/>
    </row>
    <row r="403" spans="1:60" ht="53.25" customHeight="1" thickBot="1" x14ac:dyDescent="0.3">
      <c r="A403" s="90"/>
      <c r="B403" s="90"/>
      <c r="C403" s="90"/>
      <c r="D403" s="90"/>
      <c r="E403" s="90"/>
      <c r="F403" s="90"/>
      <c r="G403" s="90"/>
      <c r="H403" s="307"/>
      <c r="I403" s="91"/>
      <c r="J403" s="92"/>
      <c r="K403" s="92" t="s">
        <v>512</v>
      </c>
      <c r="L403" s="92" t="s">
        <v>984</v>
      </c>
      <c r="M403" s="92" t="e">
        <f>INDEX('[26]PENINGKATAN SALURAN DRAINASE'!$D$4:$D$90,MATCH('KEGIATAN DBMSDA 2022 (2)'!L403,'[26]PENINGKATAN SALURAN DRAINASE'!$D$4:$D$90,0))</f>
        <v>#N/A</v>
      </c>
      <c r="N403" s="92" t="str">
        <f t="shared" ref="N403:N405" si="166">L403</f>
        <v>Pembuatan pintu pengendalian air Jl. Beo RT 002 RW 003 Kel. Jatimakmur Kec. Pondok Gede Kel.Jatimakmur Kec.Pondok gede</v>
      </c>
      <c r="O403" s="92"/>
      <c r="P403" s="93" t="s">
        <v>171</v>
      </c>
      <c r="Q403" s="93"/>
      <c r="R403" s="100" t="s">
        <v>182</v>
      </c>
      <c r="S403" s="94" t="e">
        <f>#REF!&amp;" "&amp;#REF!</f>
        <v>#REF!</v>
      </c>
      <c r="T403" s="95" t="s">
        <v>66</v>
      </c>
      <c r="U403" s="87"/>
      <c r="V403" s="57">
        <f t="shared" ref="V403:V405" si="167">AL403+U403</f>
        <v>75000000</v>
      </c>
      <c r="W403" s="96" t="str">
        <f t="shared" si="155"/>
        <v>PL</v>
      </c>
      <c r="X403" s="108" t="s">
        <v>1966</v>
      </c>
      <c r="Y403" s="489" t="s">
        <v>2030</v>
      </c>
      <c r="Z403" s="489" t="s">
        <v>2004</v>
      </c>
      <c r="AA403" s="93"/>
      <c r="AB403" s="93"/>
      <c r="AC403" s="93"/>
      <c r="AD403" s="93"/>
      <c r="AE403" s="93"/>
      <c r="AF403" s="93"/>
      <c r="AG403" s="96"/>
      <c r="AH403" s="96"/>
      <c r="AI403" s="96"/>
      <c r="AJ403" s="313">
        <f t="shared" si="156"/>
        <v>0</v>
      </c>
      <c r="AK403" s="301">
        <v>0</v>
      </c>
      <c r="AL403" s="87">
        <v>75000000</v>
      </c>
      <c r="AM403" s="96" t="str">
        <f t="shared" si="157"/>
        <v>PL</v>
      </c>
      <c r="AN403" s="249" t="s">
        <v>139</v>
      </c>
      <c r="AO403" s="249">
        <v>1</v>
      </c>
      <c r="AP403" s="249"/>
      <c r="AQ403" s="245">
        <f t="shared" si="158"/>
        <v>350000</v>
      </c>
      <c r="AR403" s="250">
        <f>IF(AND(V403&gt;1,V403&lt;=200000000),'[26]Data Base PAKAI (INPUT)'!$E$24,IF(AND(V403&gt;200000000),'[26]Data Base PAKAI (INPUT)'!$M$24))</f>
        <v>4</v>
      </c>
      <c r="AS403" s="250">
        <f>IF(AND(V403&gt;1,V403&lt;=200000000),'[26]Data Base PAKAI (INPUT)'!$F$24,IF(AND(V403&gt;200000000,V403&lt;=1000000000),'[26]Data Base PAKAI (INPUT)'!$V$24,IF(AND(V403&gt;1000000000),'[26]Data Base PAKAI (INPUT)'!$Z$24)))</f>
        <v>1</v>
      </c>
      <c r="AT403" s="250">
        <f t="shared" si="159"/>
        <v>600000</v>
      </c>
      <c r="AU403" s="250">
        <f>IF(AND(V403&gt;1,V403&lt;=1000000000),'[26]Data Base PAKAI (INPUT)'!$E$25,IF(AND(V403&gt;1000000000,V403&lt;=5000000000),'[26]Data Base PAKAI (INPUT)'!$Y$25,IF(AND(V403&gt;5000000000,V403&lt;=10000000000),'[26]Data Base PAKAI (INPUT)'!$AG$25)))</f>
        <v>3</v>
      </c>
      <c r="AV403" s="250">
        <f>IF(AND(V403&gt;1,V403&lt;=100000000),'[26]Data Base PAKAI (INPUT)'!$F$25,IF(AND(V403&gt;100000000,V403&lt;=200000000),'[26]Data Base PAKAI (INPUT)'!$J$25,IF(AND(V403&gt;200000000,V403&lt;=250000000),'[26]Data Base PAKAI (INPUT)'!$N$25,IF(AND(V403&gt;250000000,V403&lt;=500000000),'[26]Data Base PAKAI (INPUT)'!$R$25,IF(AND(V403&gt;500000000,V403&lt;=1000000000),'[26]Data Base PAKAI (INPUT)'!$V$25,IF(AND(V403&gt;1000000000,V403&lt;=2500000000),'[26]Data Base PAKAI (INPUT)'!$Z$25,IF(AND(V403&gt;2500000000,V403&lt;=5000000000),'[26]Data Base PAKAI (INPUT)'!$AD$25,IF(AND(V403&gt;5000000000,V403&lt;=10000000000),'[26]Data Base PAKAI (INPUT)'!AH1389))))))))</f>
        <v>3</v>
      </c>
      <c r="AW403" s="250">
        <f t="shared" si="160"/>
        <v>1350000</v>
      </c>
      <c r="AX403" s="250">
        <f t="shared" si="161"/>
        <v>3000000</v>
      </c>
      <c r="AY403" s="99">
        <f t="shared" si="162"/>
        <v>3000000</v>
      </c>
      <c r="AZ403" s="250"/>
      <c r="BA403" s="245">
        <f t="shared" si="163"/>
        <v>66700000</v>
      </c>
      <c r="BB403" s="235"/>
      <c r="BC403" s="242"/>
      <c r="BD403" s="242"/>
      <c r="BE403" s="242"/>
      <c r="BG403" s="428">
        <f t="shared" si="164"/>
        <v>0</v>
      </c>
      <c r="BH403" s="424"/>
    </row>
    <row r="404" spans="1:60" ht="45.75" thickBot="1" x14ac:dyDescent="0.3">
      <c r="A404" s="90"/>
      <c r="B404" s="90"/>
      <c r="C404" s="90"/>
      <c r="D404" s="90"/>
      <c r="E404" s="90"/>
      <c r="F404" s="90"/>
      <c r="G404" s="90"/>
      <c r="H404" s="307"/>
      <c r="I404" s="91"/>
      <c r="J404" s="92"/>
      <c r="K404" s="92" t="s">
        <v>512</v>
      </c>
      <c r="L404" s="92" t="s">
        <v>985</v>
      </c>
      <c r="M404" s="92" t="e">
        <f>INDEX('[26]PENINGKATAN SALURAN DRAINASE'!$D$4:$D$90,MATCH('KEGIATAN DBMSDA 2022 (2)'!L404,'[26]PENINGKATAN SALURAN DRAINASE'!$D$4:$D$90,0))</f>
        <v>#N/A</v>
      </c>
      <c r="N404" s="92" t="str">
        <f t="shared" si="166"/>
        <v>Pengerukan Kali Lingkungan Rt 002 Rw 15 Kel. Jatimakmur Kec. Pondok Gede</v>
      </c>
      <c r="O404" s="92"/>
      <c r="P404" s="93" t="s">
        <v>171</v>
      </c>
      <c r="Q404" s="93"/>
      <c r="R404" s="100" t="s">
        <v>229</v>
      </c>
      <c r="S404" s="94" t="e">
        <f>#REF!&amp;" "&amp;#REF!</f>
        <v>#REF!</v>
      </c>
      <c r="T404" s="95" t="s">
        <v>66</v>
      </c>
      <c r="U404" s="87"/>
      <c r="V404" s="57">
        <f t="shared" si="167"/>
        <v>75000000</v>
      </c>
      <c r="W404" s="96" t="str">
        <f t="shared" si="155"/>
        <v>PL</v>
      </c>
      <c r="X404" s="108" t="s">
        <v>1966</v>
      </c>
      <c r="Y404" s="489" t="s">
        <v>2030</v>
      </c>
      <c r="Z404" s="489" t="s">
        <v>2004</v>
      </c>
      <c r="AA404" s="93"/>
      <c r="AB404" s="93"/>
      <c r="AC404" s="93"/>
      <c r="AD404" s="93"/>
      <c r="AE404" s="93"/>
      <c r="AF404" s="93"/>
      <c r="AG404" s="96"/>
      <c r="AH404" s="96"/>
      <c r="AI404" s="96"/>
      <c r="AJ404" s="313">
        <f t="shared" si="156"/>
        <v>0</v>
      </c>
      <c r="AK404" s="301">
        <v>0</v>
      </c>
      <c r="AL404" s="87">
        <v>75000000</v>
      </c>
      <c r="AM404" s="96" t="str">
        <f t="shared" si="157"/>
        <v>PL</v>
      </c>
      <c r="AN404" s="249" t="s">
        <v>139</v>
      </c>
      <c r="AO404" s="249">
        <v>1</v>
      </c>
      <c r="AP404" s="249"/>
      <c r="AQ404" s="245">
        <f t="shared" si="158"/>
        <v>350000</v>
      </c>
      <c r="AR404" s="250">
        <f>IF(AND(V404&gt;1,V404&lt;=200000000),'[26]Data Base PAKAI (INPUT)'!$E$24,IF(AND(V404&gt;200000000),'[26]Data Base PAKAI (INPUT)'!$M$24))</f>
        <v>4</v>
      </c>
      <c r="AS404" s="250">
        <f>IF(AND(V404&gt;1,V404&lt;=200000000),'[26]Data Base PAKAI (INPUT)'!$F$24,IF(AND(V404&gt;200000000,V404&lt;=1000000000),'[26]Data Base PAKAI (INPUT)'!$V$24,IF(AND(V404&gt;1000000000),'[26]Data Base PAKAI (INPUT)'!$Z$24)))</f>
        <v>1</v>
      </c>
      <c r="AT404" s="250">
        <f t="shared" si="159"/>
        <v>600000</v>
      </c>
      <c r="AU404" s="250">
        <f>IF(AND(V404&gt;1,V404&lt;=1000000000),'[26]Data Base PAKAI (INPUT)'!$E$25,IF(AND(V404&gt;1000000000,V404&lt;=5000000000),'[26]Data Base PAKAI (INPUT)'!$Y$25,IF(AND(V404&gt;5000000000,V404&lt;=10000000000),'[26]Data Base PAKAI (INPUT)'!$AG$25)))</f>
        <v>3</v>
      </c>
      <c r="AV404" s="250">
        <f>IF(AND(V404&gt;1,V404&lt;=100000000),'[26]Data Base PAKAI (INPUT)'!$F$25,IF(AND(V404&gt;100000000,V404&lt;=200000000),'[26]Data Base PAKAI (INPUT)'!$J$25,IF(AND(V404&gt;200000000,V404&lt;=250000000),'[26]Data Base PAKAI (INPUT)'!$N$25,IF(AND(V404&gt;250000000,V404&lt;=500000000),'[26]Data Base PAKAI (INPUT)'!$R$25,IF(AND(V404&gt;500000000,V404&lt;=1000000000),'[26]Data Base PAKAI (INPUT)'!$V$25,IF(AND(V404&gt;1000000000,V404&lt;=2500000000),'[26]Data Base PAKAI (INPUT)'!$Z$25,IF(AND(V404&gt;2500000000,V404&lt;=5000000000),'[26]Data Base PAKAI (INPUT)'!$AD$25,IF(AND(V404&gt;5000000000,V404&lt;=10000000000),'[26]Data Base PAKAI (INPUT)'!AH1390))))))))</f>
        <v>3</v>
      </c>
      <c r="AW404" s="250">
        <f t="shared" si="160"/>
        <v>1350000</v>
      </c>
      <c r="AX404" s="250">
        <f t="shared" si="161"/>
        <v>3000000</v>
      </c>
      <c r="AY404" s="99">
        <f t="shared" si="162"/>
        <v>3000000</v>
      </c>
      <c r="AZ404" s="250"/>
      <c r="BA404" s="245">
        <f t="shared" si="163"/>
        <v>66700000</v>
      </c>
      <c r="BB404" s="235"/>
      <c r="BC404" s="242"/>
      <c r="BD404" s="242"/>
      <c r="BE404" s="242"/>
      <c r="BG404" s="428">
        <f t="shared" si="164"/>
        <v>0</v>
      </c>
      <c r="BH404" s="424"/>
    </row>
    <row r="405" spans="1:60" ht="45.75" thickBot="1" x14ac:dyDescent="0.3">
      <c r="A405" s="90"/>
      <c r="B405" s="90"/>
      <c r="C405" s="90"/>
      <c r="D405" s="90"/>
      <c r="E405" s="90"/>
      <c r="F405" s="90"/>
      <c r="G405" s="90"/>
      <c r="H405" s="307"/>
      <c r="I405" s="91"/>
      <c r="J405" s="92"/>
      <c r="K405" s="92" t="s">
        <v>512</v>
      </c>
      <c r="L405" s="92" t="s">
        <v>986</v>
      </c>
      <c r="M405" s="92" t="e">
        <f>INDEX('[26]PENINGKATAN SALURAN DRAINASE'!$D$4:$D$90,MATCH('KEGIATAN DBMSDA 2022 (2)'!L405,'[26]PENINGKATAN SALURAN DRAINASE'!$D$4:$D$90,0))</f>
        <v>#N/A</v>
      </c>
      <c r="N405" s="92" t="str">
        <f t="shared" si="166"/>
        <v>Pengerukan Kali Taman Tytian Indah dari Rw 10 s/d Rw 012</v>
      </c>
      <c r="O405" s="92"/>
      <c r="P405" s="93" t="s">
        <v>1840</v>
      </c>
      <c r="Q405" s="93"/>
      <c r="R405" s="100" t="s">
        <v>987</v>
      </c>
      <c r="S405" s="94" t="e">
        <f>#REF!&amp;" "&amp;#REF!</f>
        <v>#REF!</v>
      </c>
      <c r="T405" s="95" t="s">
        <v>66</v>
      </c>
      <c r="U405" s="87"/>
      <c r="V405" s="57">
        <f t="shared" si="167"/>
        <v>95000000</v>
      </c>
      <c r="W405" s="96" t="str">
        <f t="shared" si="155"/>
        <v>PL</v>
      </c>
      <c r="X405" s="108" t="s">
        <v>1966</v>
      </c>
      <c r="Y405" s="489" t="s">
        <v>2030</v>
      </c>
      <c r="Z405" s="489" t="s">
        <v>2005</v>
      </c>
      <c r="AA405" s="93"/>
      <c r="AB405" s="93"/>
      <c r="AC405" s="93"/>
      <c r="AD405" s="93"/>
      <c r="AE405" s="93"/>
      <c r="AF405" s="93"/>
      <c r="AG405" s="96"/>
      <c r="AH405" s="96"/>
      <c r="AI405" s="96"/>
      <c r="AJ405" s="313">
        <f t="shared" si="156"/>
        <v>0</v>
      </c>
      <c r="AK405" s="301">
        <v>0</v>
      </c>
      <c r="AL405" s="87">
        <v>95000000</v>
      </c>
      <c r="AM405" s="96" t="str">
        <f t="shared" si="157"/>
        <v>PL</v>
      </c>
      <c r="AN405" s="249" t="s">
        <v>139</v>
      </c>
      <c r="AO405" s="249">
        <v>1</v>
      </c>
      <c r="AP405" s="249"/>
      <c r="AQ405" s="245">
        <f t="shared" si="158"/>
        <v>350000</v>
      </c>
      <c r="AR405" s="250">
        <f>IF(AND(V405&gt;1,V405&lt;=200000000),'[26]Data Base PAKAI (INPUT)'!$E$24,IF(AND(V405&gt;200000000),'[26]Data Base PAKAI (INPUT)'!$M$24))</f>
        <v>4</v>
      </c>
      <c r="AS405" s="250">
        <f>IF(AND(V405&gt;1,V405&lt;=200000000),'[26]Data Base PAKAI (INPUT)'!$F$24,IF(AND(V405&gt;200000000,V405&lt;=1000000000),'[26]Data Base PAKAI (INPUT)'!$V$24,IF(AND(V405&gt;1000000000),'[26]Data Base PAKAI (INPUT)'!$Z$24)))</f>
        <v>1</v>
      </c>
      <c r="AT405" s="250">
        <f t="shared" si="159"/>
        <v>600000</v>
      </c>
      <c r="AU405" s="250">
        <f>IF(AND(V405&gt;1,V405&lt;=1000000000),'[26]Data Base PAKAI (INPUT)'!$E$25,IF(AND(V405&gt;1000000000,V405&lt;=5000000000),'[26]Data Base PAKAI (INPUT)'!$Y$25,IF(AND(V405&gt;5000000000,V405&lt;=10000000000),'[26]Data Base PAKAI (INPUT)'!$AG$25)))</f>
        <v>3</v>
      </c>
      <c r="AV405" s="250">
        <f>IF(AND(V405&gt;1,V405&lt;=100000000),'[26]Data Base PAKAI (INPUT)'!$F$25,IF(AND(V405&gt;100000000,V405&lt;=200000000),'[26]Data Base PAKAI (INPUT)'!$J$25,IF(AND(V405&gt;200000000,V405&lt;=250000000),'[26]Data Base PAKAI (INPUT)'!$N$25,IF(AND(V405&gt;250000000,V405&lt;=500000000),'[26]Data Base PAKAI (INPUT)'!$R$25,IF(AND(V405&gt;500000000,V405&lt;=1000000000),'[26]Data Base PAKAI (INPUT)'!$V$25,IF(AND(V405&gt;1000000000,V405&lt;=2500000000),'[26]Data Base PAKAI (INPUT)'!$Z$25,IF(AND(V405&gt;2500000000,V405&lt;=5000000000),'[26]Data Base PAKAI (INPUT)'!$AD$25,IF(AND(V405&gt;5000000000,V405&lt;=10000000000),'[26]Data Base PAKAI (INPUT)'!AH1391))))))))</f>
        <v>3</v>
      </c>
      <c r="AW405" s="250">
        <f t="shared" si="160"/>
        <v>1350000</v>
      </c>
      <c r="AX405" s="250">
        <f t="shared" si="161"/>
        <v>3800000</v>
      </c>
      <c r="AY405" s="99">
        <f t="shared" si="162"/>
        <v>3800000</v>
      </c>
      <c r="AZ405" s="250"/>
      <c r="BA405" s="245">
        <f t="shared" si="163"/>
        <v>85100000</v>
      </c>
      <c r="BB405" s="235"/>
      <c r="BC405" s="242"/>
      <c r="BD405" s="242"/>
      <c r="BE405" s="242"/>
      <c r="BG405" s="428">
        <f t="shared" si="164"/>
        <v>0</v>
      </c>
      <c r="BH405" s="424"/>
    </row>
    <row r="406" spans="1:60" ht="45.75" thickBot="1" x14ac:dyDescent="0.3">
      <c r="A406" s="90"/>
      <c r="B406" s="90"/>
      <c r="C406" s="90"/>
      <c r="D406" s="90"/>
      <c r="E406" s="90"/>
      <c r="F406" s="90"/>
      <c r="G406" s="90"/>
      <c r="H406" s="307"/>
      <c r="I406" s="91"/>
      <c r="J406" s="92"/>
      <c r="K406" s="92"/>
      <c r="L406" s="92"/>
      <c r="M406" s="92"/>
      <c r="N406" s="531" t="s">
        <v>2048</v>
      </c>
      <c r="O406" s="92"/>
      <c r="P406" s="532" t="s">
        <v>2049</v>
      </c>
      <c r="Q406" s="93"/>
      <c r="R406" s="100"/>
      <c r="S406" s="94"/>
      <c r="T406" s="95"/>
      <c r="U406" s="87"/>
      <c r="V406" s="533">
        <v>1122940000</v>
      </c>
      <c r="W406" s="96" t="str">
        <f t="shared" si="155"/>
        <v>LELANG</v>
      </c>
      <c r="X406" s="534" t="s">
        <v>2050</v>
      </c>
      <c r="Y406" s="489" t="s">
        <v>2030</v>
      </c>
      <c r="Z406" s="489"/>
      <c r="AA406" s="93"/>
      <c r="AB406" s="93"/>
      <c r="AC406" s="93"/>
      <c r="AD406" s="93"/>
      <c r="AE406" s="93"/>
      <c r="AF406" s="93"/>
      <c r="AG406" s="524"/>
      <c r="AH406" s="96"/>
      <c r="AI406" s="524"/>
      <c r="AJ406" s="313">
        <f t="shared" ref="AJ406" si="168">(AI406/V406)*100%</f>
        <v>0</v>
      </c>
      <c r="AK406" s="301">
        <v>0</v>
      </c>
      <c r="AL406" s="87"/>
      <c r="AM406" s="96" t="str">
        <f>IF(V406&gt;200000000,"LELANG","PL")</f>
        <v>LELANG</v>
      </c>
      <c r="AN406" s="534" t="s">
        <v>2050</v>
      </c>
      <c r="AO406" s="249">
        <v>1</v>
      </c>
      <c r="AP406" s="249"/>
      <c r="AQ406" s="245"/>
      <c r="AR406" s="250"/>
      <c r="AS406" s="250"/>
      <c r="AT406" s="250"/>
      <c r="AU406" s="250"/>
      <c r="AV406" s="250"/>
      <c r="AW406" s="250"/>
      <c r="AX406" s="250"/>
      <c r="AY406" s="99"/>
      <c r="AZ406" s="250"/>
      <c r="BA406" s="245"/>
      <c r="BB406" s="235"/>
      <c r="BC406" s="242"/>
      <c r="BD406" s="242"/>
      <c r="BE406" s="242"/>
      <c r="BG406" s="523"/>
      <c r="BH406" s="424"/>
    </row>
    <row r="407" spans="1:60" ht="43.5" thickBot="1" x14ac:dyDescent="0.3">
      <c r="A407" s="68" t="s">
        <v>33</v>
      </c>
      <c r="B407" s="68" t="s">
        <v>34</v>
      </c>
      <c r="C407" s="68" t="s">
        <v>39</v>
      </c>
      <c r="D407" s="68" t="s">
        <v>37</v>
      </c>
      <c r="E407" s="68" t="s">
        <v>35</v>
      </c>
      <c r="F407" s="69" t="s">
        <v>87</v>
      </c>
      <c r="G407" s="312" t="s">
        <v>1903</v>
      </c>
      <c r="H407" s="308"/>
      <c r="I407" s="70"/>
      <c r="J407" s="71" t="s">
        <v>988</v>
      </c>
      <c r="K407" s="71"/>
      <c r="L407" s="72"/>
      <c r="M407" s="92" t="e">
        <f>INDEX('[26]PENINGKATAN SALURAN DRAINASE'!$D$4:$D$90,MATCH('KEGIATAN DBMSDA 2022 (2)'!L407,'[26]PENINGKATAN SALURAN DRAINASE'!$D$4:$D$90,0))</f>
        <v>#N/A</v>
      </c>
      <c r="N407" s="72"/>
      <c r="O407" s="73"/>
      <c r="P407" s="73"/>
      <c r="Q407" s="73"/>
      <c r="R407" s="74"/>
      <c r="S407" s="74"/>
      <c r="T407" s="75" t="s">
        <v>43</v>
      </c>
      <c r="U407" s="76">
        <f>SUBTOTAL(9,U408:U411)</f>
        <v>20488020690</v>
      </c>
      <c r="V407" s="76">
        <f t="shared" ref="V407:AL407" si="169">SUBTOTAL(9,V408:V411)</f>
        <v>18491491750</v>
      </c>
      <c r="W407" s="76"/>
      <c r="X407" s="108" t="s">
        <v>1966</v>
      </c>
      <c r="Y407" s="497"/>
      <c r="Z407" s="497"/>
      <c r="AA407" s="73"/>
      <c r="AB407" s="73"/>
      <c r="AC407" s="73"/>
      <c r="AD407" s="73"/>
      <c r="AE407" s="73"/>
      <c r="AF407" s="73"/>
      <c r="AG407" s="442">
        <v>4287153236</v>
      </c>
      <c r="AH407" s="517">
        <f>AI407-AG407</f>
        <v>0</v>
      </c>
      <c r="AI407" s="442">
        <v>4287153236</v>
      </c>
      <c r="AJ407" s="313">
        <f t="shared" ref="AJ407" si="170">(AI407/V407)*100</f>
        <v>23.184463935961251</v>
      </c>
      <c r="AK407" s="513">
        <f>BH407</f>
        <v>24</v>
      </c>
      <c r="AL407" s="76">
        <f t="shared" si="169"/>
        <v>-1996528940</v>
      </c>
      <c r="AM407" s="77" t="s">
        <v>1867</v>
      </c>
      <c r="AN407" s="246"/>
      <c r="AO407" s="247">
        <f t="shared" ref="AO407" si="171">SUBTOTAL(9,AO408:AO411)</f>
        <v>4</v>
      </c>
      <c r="AP407" s="246"/>
      <c r="AQ407" s="247"/>
      <c r="AR407" s="247"/>
      <c r="AS407" s="247"/>
      <c r="AT407" s="247"/>
      <c r="AU407" s="247"/>
      <c r="AV407" s="247"/>
      <c r="AW407" s="247"/>
      <c r="AX407" s="247"/>
      <c r="AY407" s="247"/>
      <c r="AZ407" s="247"/>
      <c r="BA407" s="248"/>
      <c r="BB407" s="235"/>
      <c r="BC407" s="242"/>
      <c r="BD407" s="242"/>
      <c r="BE407" s="252">
        <v>1</v>
      </c>
      <c r="BG407" s="76">
        <f t="shared" ref="BG407" si="172">SUBTOTAL(9,BG408:BG411)</f>
        <v>4437958020</v>
      </c>
      <c r="BH407" s="426">
        <f>(BG407/V407)*100</f>
        <v>24</v>
      </c>
    </row>
    <row r="408" spans="1:60" s="89" customFormat="1" ht="45.75" thickBot="1" x14ac:dyDescent="0.3">
      <c r="A408" s="79"/>
      <c r="B408" s="79"/>
      <c r="C408" s="79"/>
      <c r="D408" s="79"/>
      <c r="E408" s="79"/>
      <c r="F408" s="79"/>
      <c r="G408" s="79"/>
      <c r="H408" s="306"/>
      <c r="I408" s="81"/>
      <c r="J408" s="83"/>
      <c r="K408" s="113"/>
      <c r="L408" s="113" t="s">
        <v>989</v>
      </c>
      <c r="M408" s="113" t="e">
        <f>INDEX('[26]PENINGKATAN SALURAN DRAINASE'!$D$4:$D$90,MATCH('KEGIATAN DBMSDA 2022 (2)'!L408,'[26]PENINGKATAN SALURAN DRAINASE'!$D$4:$D$90,0))</f>
        <v>#N/A</v>
      </c>
      <c r="N408" s="83" t="str">
        <f>L408</f>
        <v>Penunjang Tim dan Belanja Pemeliharaan Alat Berat, Sarana dan Prasarana</v>
      </c>
      <c r="O408" s="84"/>
      <c r="P408" s="84"/>
      <c r="Q408" s="84"/>
      <c r="R408" s="114" t="s">
        <v>990</v>
      </c>
      <c r="S408" s="85" t="s">
        <v>49</v>
      </c>
      <c r="T408" s="115" t="s">
        <v>66</v>
      </c>
      <c r="U408" s="116">
        <v>3003584000</v>
      </c>
      <c r="V408" s="57">
        <v>3204382400</v>
      </c>
      <c r="W408" s="96" t="str">
        <f t="shared" ref="W408:W411" si="173">IF(V408&gt;200000000,"LELANG","PL")</f>
        <v>LELANG</v>
      </c>
      <c r="X408" s="108" t="s">
        <v>1966</v>
      </c>
      <c r="Y408" s="489" t="s">
        <v>2030</v>
      </c>
      <c r="Z408" s="489" t="s">
        <v>2015</v>
      </c>
      <c r="AA408" s="84"/>
      <c r="AB408" s="84"/>
      <c r="AC408" s="84"/>
      <c r="AD408" s="84"/>
      <c r="AE408" s="84"/>
      <c r="AF408" s="84"/>
      <c r="AG408" s="96"/>
      <c r="AH408" s="96"/>
      <c r="AI408" s="96"/>
      <c r="AJ408" s="313">
        <f t="shared" ref="AJ408:AJ411" si="174">(AI408/V408)*100%</f>
        <v>0</v>
      </c>
      <c r="AK408" s="301">
        <v>0.24</v>
      </c>
      <c r="AL408" s="116">
        <v>100358400</v>
      </c>
      <c r="AM408" s="96" t="str">
        <f t="shared" ref="AM408:AM471" si="175">IF(V408&gt;200000000,"LELANG","PL")</f>
        <v>LELANG</v>
      </c>
      <c r="AN408" s="257" t="s">
        <v>115</v>
      </c>
      <c r="AO408" s="249">
        <v>1</v>
      </c>
      <c r="AP408" s="257"/>
      <c r="AQ408" s="245"/>
      <c r="AR408" s="250"/>
      <c r="AS408" s="250"/>
      <c r="AT408" s="250"/>
      <c r="AU408" s="250"/>
      <c r="AV408" s="250"/>
      <c r="AW408" s="250"/>
      <c r="AX408" s="250"/>
      <c r="AY408" s="117"/>
      <c r="AZ408" s="250"/>
      <c r="BA408" s="245">
        <f>V408-AQ408-AT408-AW408-AX408-AY408-AZ408</f>
        <v>3204382400</v>
      </c>
      <c r="BB408" s="251"/>
      <c r="BC408" s="252"/>
      <c r="BD408" s="252"/>
      <c r="BE408" s="252"/>
      <c r="BG408" s="428">
        <f t="shared" ref="BG408:BG411" si="176">V408*AK408</f>
        <v>769051776</v>
      </c>
      <c r="BH408" s="429"/>
    </row>
    <row r="409" spans="1:60" s="89" customFormat="1" ht="45.75" thickBot="1" x14ac:dyDescent="0.3">
      <c r="A409" s="79"/>
      <c r="B409" s="79"/>
      <c r="C409" s="79"/>
      <c r="D409" s="79"/>
      <c r="E409" s="79"/>
      <c r="F409" s="79"/>
      <c r="G409" s="79"/>
      <c r="H409" s="306"/>
      <c r="I409" s="81"/>
      <c r="J409" s="83"/>
      <c r="K409" s="113"/>
      <c r="L409" s="113" t="s">
        <v>991</v>
      </c>
      <c r="M409" s="113" t="e">
        <f>INDEX('[26]PENINGKATAN SALURAN DRAINASE'!$D$4:$D$90,MATCH('KEGIATAN DBMSDA 2022 (2)'!L409,'[26]PENINGKATAN SALURAN DRAINASE'!$D$4:$D$90,0))</f>
        <v>#N/A</v>
      </c>
      <c r="N409" s="83" t="str">
        <f t="shared" ref="N409:N411" si="177">L409</f>
        <v>Pengadaan Alat Berat DBMSDA Kota Bekasi</v>
      </c>
      <c r="O409" s="84"/>
      <c r="P409" s="84"/>
      <c r="Q409" s="84"/>
      <c r="R409" s="114" t="s">
        <v>182</v>
      </c>
      <c r="S409" s="85" t="s">
        <v>193</v>
      </c>
      <c r="T409" s="115" t="s">
        <v>66</v>
      </c>
      <c r="U409" s="116">
        <v>4000000000</v>
      </c>
      <c r="V409" s="57">
        <v>1899560000</v>
      </c>
      <c r="W409" s="96" t="str">
        <f t="shared" si="173"/>
        <v>LELANG</v>
      </c>
      <c r="X409" s="108" t="s">
        <v>1966</v>
      </c>
      <c r="Y409" s="489" t="s">
        <v>2030</v>
      </c>
      <c r="Z409" s="489" t="s">
        <v>2015</v>
      </c>
      <c r="AA409" s="84"/>
      <c r="AB409" s="84"/>
      <c r="AC409" s="84"/>
      <c r="AD409" s="84"/>
      <c r="AE409" s="84"/>
      <c r="AF409" s="84"/>
      <c r="AG409" s="96"/>
      <c r="AH409" s="96"/>
      <c r="AI409" s="96"/>
      <c r="AJ409" s="313">
        <f t="shared" si="174"/>
        <v>0</v>
      </c>
      <c r="AK409" s="301">
        <v>0.24</v>
      </c>
      <c r="AL409" s="116">
        <v>-2000000000</v>
      </c>
      <c r="AM409" s="96" t="str">
        <f t="shared" si="175"/>
        <v>LELANG</v>
      </c>
      <c r="AN409" s="257" t="s">
        <v>115</v>
      </c>
      <c r="AO409" s="249">
        <v>1</v>
      </c>
      <c r="AP409" s="257"/>
      <c r="AQ409" s="245"/>
      <c r="AR409" s="250"/>
      <c r="AS409" s="250"/>
      <c r="AT409" s="250"/>
      <c r="AU409" s="250"/>
      <c r="AV409" s="250"/>
      <c r="AW409" s="250"/>
      <c r="AX409" s="250"/>
      <c r="AY409" s="117"/>
      <c r="AZ409" s="250"/>
      <c r="BA409" s="245">
        <f>V409-AQ409-AT409-AW409-AX409-AY409-AZ409</f>
        <v>1899560000</v>
      </c>
      <c r="BB409" s="251"/>
      <c r="BC409" s="252"/>
      <c r="BD409" s="252"/>
      <c r="BE409" s="252"/>
      <c r="BG409" s="428">
        <f t="shared" si="176"/>
        <v>455894400</v>
      </c>
      <c r="BH409" s="429"/>
    </row>
    <row r="410" spans="1:60" ht="43.5" thickBot="1" x14ac:dyDescent="0.3">
      <c r="A410" s="90"/>
      <c r="B410" s="90"/>
      <c r="C410" s="90"/>
      <c r="D410" s="90"/>
      <c r="E410" s="90"/>
      <c r="F410" s="90"/>
      <c r="G410" s="90"/>
      <c r="H410" s="307"/>
      <c r="I410" s="81"/>
      <c r="J410" s="92"/>
      <c r="K410" s="92"/>
      <c r="L410" s="92" t="s">
        <v>992</v>
      </c>
      <c r="M410" s="92" t="e">
        <f>INDEX('[26]PENINGKATAN SALURAN DRAINASE'!$D$4:$D$90,MATCH('KEGIATAN DBMSDA 2022 (2)'!L410,'[26]PENINGKATAN SALURAN DRAINASE'!$D$4:$D$90,0))</f>
        <v>#N/A</v>
      </c>
      <c r="N410" s="92" t="str">
        <f t="shared" si="177"/>
        <v>Penunjang Tim Pematusan DBMSDA Kota Bekasi</v>
      </c>
      <c r="O410" s="93"/>
      <c r="P410" s="93"/>
      <c r="Q410" s="93"/>
      <c r="R410" s="94" t="s">
        <v>990</v>
      </c>
      <c r="S410" s="94" t="s">
        <v>49</v>
      </c>
      <c r="T410" s="95" t="s">
        <v>66</v>
      </c>
      <c r="U410" s="87">
        <v>12484436690</v>
      </c>
      <c r="V410" s="57">
        <f t="shared" ref="V410:V411" si="178">U410+AL410</f>
        <v>12387549350</v>
      </c>
      <c r="W410" s="96" t="str">
        <f t="shared" si="173"/>
        <v>LELANG</v>
      </c>
      <c r="X410" s="108" t="s">
        <v>1966</v>
      </c>
      <c r="Y410" s="489" t="s">
        <v>2028</v>
      </c>
      <c r="Z410" s="489" t="s">
        <v>2016</v>
      </c>
      <c r="AA410" s="93"/>
      <c r="AB410" s="93"/>
      <c r="AC410" s="93"/>
      <c r="AD410" s="93"/>
      <c r="AE410" s="93"/>
      <c r="AF410" s="93"/>
      <c r="AG410" s="96"/>
      <c r="AH410" s="96"/>
      <c r="AI410" s="96"/>
      <c r="AJ410" s="313">
        <f t="shared" si="174"/>
        <v>0</v>
      </c>
      <c r="AK410" s="301">
        <v>0.24</v>
      </c>
      <c r="AL410" s="87">
        <v>-96887340</v>
      </c>
      <c r="AM410" s="96" t="str">
        <f t="shared" si="175"/>
        <v>LELANG</v>
      </c>
      <c r="AN410" s="257" t="s">
        <v>115</v>
      </c>
      <c r="AO410" s="249">
        <v>1</v>
      </c>
      <c r="AP410" s="257"/>
      <c r="AQ410" s="245"/>
      <c r="AR410" s="250"/>
      <c r="AS410" s="250"/>
      <c r="AT410" s="250"/>
      <c r="AU410" s="250"/>
      <c r="AV410" s="250"/>
      <c r="AW410" s="250"/>
      <c r="AX410" s="250"/>
      <c r="AY410" s="99"/>
      <c r="AZ410" s="250"/>
      <c r="BA410" s="245">
        <f>V410-AQ410-AT410-AW410-AX410-AY410-AZ410</f>
        <v>12387549350</v>
      </c>
      <c r="BB410" s="235"/>
      <c r="BC410" s="242"/>
      <c r="BD410" s="242"/>
      <c r="BE410" s="242"/>
      <c r="BG410" s="428">
        <f t="shared" si="176"/>
        <v>2973011844</v>
      </c>
      <c r="BH410" s="424"/>
    </row>
    <row r="411" spans="1:60" ht="45.75" thickBot="1" x14ac:dyDescent="0.3">
      <c r="A411" s="90"/>
      <c r="B411" s="90"/>
      <c r="C411" s="90"/>
      <c r="D411" s="90"/>
      <c r="E411" s="90"/>
      <c r="F411" s="90"/>
      <c r="G411" s="90"/>
      <c r="H411" s="307"/>
      <c r="I411" s="91"/>
      <c r="J411" s="92"/>
      <c r="K411" s="92"/>
      <c r="L411" s="92" t="s">
        <v>993</v>
      </c>
      <c r="M411" s="92" t="e">
        <f>INDEX('[26]PENINGKATAN SALURAN DRAINASE'!$D$4:$D$90,MATCH('KEGIATAN DBMSDA 2022 (2)'!L411,'[26]PENINGKATAN SALURAN DRAINASE'!$D$4:$D$90,0))</f>
        <v>#N/A</v>
      </c>
      <c r="N411" s="92" t="str">
        <f t="shared" si="177"/>
        <v>Penunjang Tim URC SDA Dinas BMSDA Kota Bekasi</v>
      </c>
      <c r="O411" s="93"/>
      <c r="P411" s="93"/>
      <c r="Q411" s="93"/>
      <c r="R411" s="94" t="s">
        <v>49</v>
      </c>
      <c r="S411" s="94" t="s">
        <v>49</v>
      </c>
      <c r="T411" s="95" t="s">
        <v>66</v>
      </c>
      <c r="U411" s="87">
        <v>1000000000</v>
      </c>
      <c r="V411" s="57">
        <f t="shared" si="178"/>
        <v>1000000000</v>
      </c>
      <c r="W411" s="96" t="str">
        <f t="shared" si="173"/>
        <v>LELANG</v>
      </c>
      <c r="X411" s="108" t="s">
        <v>1966</v>
      </c>
      <c r="Y411" s="489" t="s">
        <v>2030</v>
      </c>
      <c r="Z411" s="489" t="s">
        <v>2009</v>
      </c>
      <c r="AA411" s="93"/>
      <c r="AB411" s="93"/>
      <c r="AC411" s="93"/>
      <c r="AD411" s="93"/>
      <c r="AE411" s="93"/>
      <c r="AF411" s="93"/>
      <c r="AG411" s="96"/>
      <c r="AH411" s="96"/>
      <c r="AI411" s="96"/>
      <c r="AJ411" s="313">
        <f t="shared" si="174"/>
        <v>0</v>
      </c>
      <c r="AK411" s="301">
        <v>0.24</v>
      </c>
      <c r="AL411" s="87"/>
      <c r="AM411" s="96" t="str">
        <f t="shared" si="175"/>
        <v>LELANG</v>
      </c>
      <c r="AN411" s="257" t="s">
        <v>115</v>
      </c>
      <c r="AO411" s="249">
        <v>1</v>
      </c>
      <c r="AP411" s="257"/>
      <c r="AQ411" s="245"/>
      <c r="AR411" s="250"/>
      <c r="AS411" s="250"/>
      <c r="AT411" s="250"/>
      <c r="AU411" s="250"/>
      <c r="AV411" s="250"/>
      <c r="AW411" s="250"/>
      <c r="AX411" s="250"/>
      <c r="AY411" s="99"/>
      <c r="AZ411" s="250"/>
      <c r="BA411" s="245">
        <f>V411-AQ411-AT411-AW411-AX411-AY411-AZ411</f>
        <v>1000000000</v>
      </c>
      <c r="BB411" s="235"/>
      <c r="BC411" s="242"/>
      <c r="BD411" s="242"/>
      <c r="BE411" s="242"/>
      <c r="BG411" s="428">
        <f t="shared" si="176"/>
        <v>240000000</v>
      </c>
      <c r="BH411" s="424"/>
    </row>
    <row r="412" spans="1:60" ht="43.5" thickBot="1" x14ac:dyDescent="0.3">
      <c r="A412" s="68" t="s">
        <v>33</v>
      </c>
      <c r="B412" s="68" t="s">
        <v>34</v>
      </c>
      <c r="C412" s="68" t="s">
        <v>39</v>
      </c>
      <c r="D412" s="68" t="s">
        <v>37</v>
      </c>
      <c r="E412" s="68" t="s">
        <v>35</v>
      </c>
      <c r="F412" s="69" t="s">
        <v>55</v>
      </c>
      <c r="G412" s="312" t="s">
        <v>1904</v>
      </c>
      <c r="H412" s="308"/>
      <c r="I412" s="70"/>
      <c r="J412" s="71" t="s">
        <v>994</v>
      </c>
      <c r="K412" s="71"/>
      <c r="L412" s="72"/>
      <c r="M412" s="92" t="e">
        <f>INDEX('[26]PENINGKATAN SALURAN DRAINASE'!$D$4:$D$90,MATCH('KEGIATAN DBMSDA 2022 (2)'!L412,'[26]PENINGKATAN SALURAN DRAINASE'!$D$4:$D$90,0))</f>
        <v>#N/A</v>
      </c>
      <c r="N412" s="72"/>
      <c r="O412" s="73"/>
      <c r="P412" s="73"/>
      <c r="Q412" s="73"/>
      <c r="R412" s="74"/>
      <c r="S412" s="74"/>
      <c r="T412" s="75" t="s">
        <v>995</v>
      </c>
      <c r="U412" s="76">
        <f>SUBTOTAL(9,U413:U424)</f>
        <v>4800000000</v>
      </c>
      <c r="V412" s="76">
        <f>SUBTOTAL(9,V413:V424)</f>
        <v>14474500000</v>
      </c>
      <c r="W412" s="76"/>
      <c r="X412" s="108" t="s">
        <v>1966</v>
      </c>
      <c r="Y412" s="497"/>
      <c r="Z412" s="497"/>
      <c r="AA412" s="73"/>
      <c r="AB412" s="73"/>
      <c r="AC412" s="73"/>
      <c r="AD412" s="73"/>
      <c r="AE412" s="73"/>
      <c r="AF412" s="73"/>
      <c r="AG412" s="76"/>
      <c r="AH412" s="517">
        <f>AI412-AG412</f>
        <v>0</v>
      </c>
      <c r="AI412" s="76"/>
      <c r="AJ412" s="313">
        <f t="shared" ref="AJ412" si="179">(AI412/V412)*100</f>
        <v>0</v>
      </c>
      <c r="AK412" s="514">
        <f>BH412</f>
        <v>0</v>
      </c>
      <c r="AL412" s="76">
        <f>SUBTOTAL(9,AL413:AL424)</f>
        <v>9674500000</v>
      </c>
      <c r="AM412" s="77" t="s">
        <v>1867</v>
      </c>
      <c r="AN412" s="246"/>
      <c r="AO412" s="247">
        <f>SUBTOTAL(9,AO413:AO424)</f>
        <v>12</v>
      </c>
      <c r="AP412" s="246"/>
      <c r="AQ412" s="247"/>
      <c r="AR412" s="247"/>
      <c r="AS412" s="247"/>
      <c r="AT412" s="247"/>
      <c r="AU412" s="247"/>
      <c r="AV412" s="247"/>
      <c r="AW412" s="247"/>
      <c r="AX412" s="247"/>
      <c r="AY412" s="247"/>
      <c r="AZ412" s="247"/>
      <c r="BA412" s="248"/>
      <c r="BB412" s="235"/>
      <c r="BC412" s="242"/>
      <c r="BD412" s="242"/>
      <c r="BE412" s="252">
        <v>1</v>
      </c>
      <c r="BG412" s="76">
        <f>SUBTOTAL(9,BG413:BG424)</f>
        <v>0</v>
      </c>
      <c r="BH412" s="426">
        <f>(BG412/V412)*100</f>
        <v>0</v>
      </c>
    </row>
    <row r="413" spans="1:60" ht="45.75" thickBot="1" x14ac:dyDescent="0.3">
      <c r="A413" s="90"/>
      <c r="B413" s="90"/>
      <c r="C413" s="90"/>
      <c r="D413" s="90"/>
      <c r="E413" s="90"/>
      <c r="F413" s="90"/>
      <c r="G413" s="90"/>
      <c r="H413" s="307"/>
      <c r="I413" s="91"/>
      <c r="J413" s="92"/>
      <c r="K413" s="92"/>
      <c r="L413" s="92" t="s">
        <v>996</v>
      </c>
      <c r="M413" s="92" t="e">
        <f>INDEX('[26]PENINGKATAN SALURAN DRAINASE'!$D$4:$D$90,MATCH('KEGIATAN DBMSDA 2022 (2)'!L413,'[26]PENINGKATAN SALURAN DRAINASE'!$D$4:$D$90,0))</f>
        <v>#N/A</v>
      </c>
      <c r="N413" s="92" t="str">
        <f>L413</f>
        <v>Pemeliharaan Rutin Saluran Kecamatan Bekasi Utara</v>
      </c>
      <c r="O413" s="93"/>
      <c r="P413" s="93"/>
      <c r="Q413" s="93"/>
      <c r="R413" s="94" t="s">
        <v>49</v>
      </c>
      <c r="S413" s="94" t="s">
        <v>997</v>
      </c>
      <c r="T413" s="95" t="s">
        <v>66</v>
      </c>
      <c r="U413" s="87">
        <v>400000000</v>
      </c>
      <c r="V413" s="57">
        <f t="shared" ref="V413:V424" si="180">U413+AL413</f>
        <v>1050000000</v>
      </c>
      <c r="W413" s="96" t="str">
        <f t="shared" ref="W413:W424" si="181">IF(V413&gt;200000000,"LELANG","PL")</f>
        <v>LELANG</v>
      </c>
      <c r="X413" s="108" t="s">
        <v>1966</v>
      </c>
      <c r="Y413" s="489" t="s">
        <v>2030</v>
      </c>
      <c r="Z413" s="489" t="s">
        <v>2012</v>
      </c>
      <c r="AA413" s="93"/>
      <c r="AB413" s="93"/>
      <c r="AC413" s="93"/>
      <c r="AD413" s="93"/>
      <c r="AE413" s="93"/>
      <c r="AF413" s="93"/>
      <c r="AG413" s="96"/>
      <c r="AH413" s="96"/>
      <c r="AI413" s="96"/>
      <c r="AJ413" s="313">
        <f t="shared" ref="AJ413:AJ424" si="182">(AI413/V413)*100%</f>
        <v>0</v>
      </c>
      <c r="AK413" s="301">
        <v>0</v>
      </c>
      <c r="AL413" s="87">
        <v>650000000</v>
      </c>
      <c r="AM413" s="96" t="str">
        <f t="shared" si="175"/>
        <v>LELANG</v>
      </c>
      <c r="AN413" s="257" t="s">
        <v>115</v>
      </c>
      <c r="AO413" s="249">
        <v>1</v>
      </c>
      <c r="AP413" s="257"/>
      <c r="AQ413" s="245"/>
      <c r="AR413" s="250"/>
      <c r="AS413" s="250"/>
      <c r="AT413" s="250"/>
      <c r="AU413" s="250"/>
      <c r="AV413" s="250"/>
      <c r="AW413" s="250"/>
      <c r="AX413" s="250"/>
      <c r="AY413" s="99"/>
      <c r="AZ413" s="250"/>
      <c r="BA413" s="245">
        <f t="shared" ref="BA413:BA425" si="183">V413-AQ413-AT413-AW413-AX413-AY413-AZ413</f>
        <v>1050000000</v>
      </c>
      <c r="BB413" s="235"/>
      <c r="BC413" s="242"/>
      <c r="BD413" s="242"/>
      <c r="BE413" s="242"/>
      <c r="BG413" s="428">
        <f t="shared" ref="BG413:BG424" si="184">V413*AK413</f>
        <v>0</v>
      </c>
      <c r="BH413" s="424"/>
    </row>
    <row r="414" spans="1:60" ht="45.75" thickBot="1" x14ac:dyDescent="0.3">
      <c r="A414" s="90"/>
      <c r="B414" s="90"/>
      <c r="C414" s="90"/>
      <c r="D414" s="90"/>
      <c r="E414" s="90"/>
      <c r="F414" s="90"/>
      <c r="G414" s="90"/>
      <c r="H414" s="307"/>
      <c r="I414" s="91"/>
      <c r="J414" s="92"/>
      <c r="K414" s="92"/>
      <c r="L414" s="92" t="s">
        <v>998</v>
      </c>
      <c r="M414" s="92" t="e">
        <f>INDEX('[26]PENINGKATAN SALURAN DRAINASE'!$D$4:$D$90,MATCH('KEGIATAN DBMSDA 2022 (2)'!L414,'[26]PENINGKATAN SALURAN DRAINASE'!$D$4:$D$90,0))</f>
        <v>#N/A</v>
      </c>
      <c r="N414" s="92" t="str">
        <f t="shared" ref="N414:N424" si="185">L414</f>
        <v>Pemeliharaan Rutin Saluran Kecamatan Pondok Melati</v>
      </c>
      <c r="O414" s="93"/>
      <c r="P414" s="93"/>
      <c r="Q414" s="93"/>
      <c r="R414" s="94" t="s">
        <v>49</v>
      </c>
      <c r="S414" s="94" t="s">
        <v>997</v>
      </c>
      <c r="T414" s="95" t="s">
        <v>66</v>
      </c>
      <c r="U414" s="87">
        <v>400000000</v>
      </c>
      <c r="V414" s="57">
        <f t="shared" si="180"/>
        <v>1050000000</v>
      </c>
      <c r="W414" s="96" t="str">
        <f t="shared" si="181"/>
        <v>LELANG</v>
      </c>
      <c r="X414" s="108" t="s">
        <v>1966</v>
      </c>
      <c r="Y414" s="489" t="s">
        <v>2030</v>
      </c>
      <c r="Z414" s="489" t="s">
        <v>2008</v>
      </c>
      <c r="AA414" s="93"/>
      <c r="AB414" s="93"/>
      <c r="AC414" s="93"/>
      <c r="AD414" s="93"/>
      <c r="AE414" s="93"/>
      <c r="AF414" s="93"/>
      <c r="AG414" s="96"/>
      <c r="AH414" s="96"/>
      <c r="AI414" s="96"/>
      <c r="AJ414" s="313">
        <f t="shared" si="182"/>
        <v>0</v>
      </c>
      <c r="AK414" s="301">
        <v>0</v>
      </c>
      <c r="AL414" s="87">
        <v>650000000</v>
      </c>
      <c r="AM414" s="96" t="str">
        <f t="shared" si="175"/>
        <v>LELANG</v>
      </c>
      <c r="AN414" s="257" t="s">
        <v>115</v>
      </c>
      <c r="AO414" s="249">
        <v>1</v>
      </c>
      <c r="AP414" s="257"/>
      <c r="AQ414" s="245"/>
      <c r="AR414" s="250"/>
      <c r="AS414" s="250"/>
      <c r="AT414" s="250"/>
      <c r="AU414" s="250"/>
      <c r="AV414" s="250"/>
      <c r="AW414" s="250"/>
      <c r="AX414" s="250"/>
      <c r="AY414" s="99"/>
      <c r="AZ414" s="250"/>
      <c r="BA414" s="245">
        <f t="shared" si="183"/>
        <v>1050000000</v>
      </c>
      <c r="BB414" s="235"/>
      <c r="BC414" s="242"/>
      <c r="BD414" s="242"/>
      <c r="BE414" s="242"/>
      <c r="BG414" s="428">
        <f t="shared" si="184"/>
        <v>0</v>
      </c>
      <c r="BH414" s="424"/>
    </row>
    <row r="415" spans="1:60" ht="45.75" thickBot="1" x14ac:dyDescent="0.3">
      <c r="A415" s="90"/>
      <c r="B415" s="90"/>
      <c r="C415" s="90"/>
      <c r="D415" s="90"/>
      <c r="E415" s="90"/>
      <c r="F415" s="90"/>
      <c r="G415" s="90"/>
      <c r="H415" s="307"/>
      <c r="I415" s="91"/>
      <c r="J415" s="92"/>
      <c r="K415" s="92"/>
      <c r="L415" s="92" t="s">
        <v>999</v>
      </c>
      <c r="M415" s="92" t="e">
        <f>INDEX('[26]PENINGKATAN SALURAN DRAINASE'!$D$4:$D$90,MATCH('KEGIATAN DBMSDA 2022 (2)'!L415,'[26]PENINGKATAN SALURAN DRAINASE'!$D$4:$D$90,0))</f>
        <v>#N/A</v>
      </c>
      <c r="N415" s="92" t="str">
        <f t="shared" si="185"/>
        <v>Pemeliharaan Rutin Saluran Kecamatan Bekasi Timur</v>
      </c>
      <c r="O415" s="93"/>
      <c r="P415" s="93"/>
      <c r="Q415" s="93"/>
      <c r="R415" s="94" t="s">
        <v>49</v>
      </c>
      <c r="S415" s="94" t="s">
        <v>997</v>
      </c>
      <c r="T415" s="95" t="s">
        <v>66</v>
      </c>
      <c r="U415" s="87">
        <v>400000000</v>
      </c>
      <c r="V415" s="57">
        <f t="shared" si="180"/>
        <v>1770000000</v>
      </c>
      <c r="W415" s="96" t="str">
        <f t="shared" si="181"/>
        <v>LELANG</v>
      </c>
      <c r="X415" s="108" t="s">
        <v>1966</v>
      </c>
      <c r="Y415" s="489" t="s">
        <v>2030</v>
      </c>
      <c r="Z415" s="489" t="s">
        <v>2013</v>
      </c>
      <c r="AA415" s="93"/>
      <c r="AB415" s="93"/>
      <c r="AC415" s="93"/>
      <c r="AD415" s="93"/>
      <c r="AE415" s="93"/>
      <c r="AF415" s="93"/>
      <c r="AG415" s="96"/>
      <c r="AH415" s="96"/>
      <c r="AI415" s="96"/>
      <c r="AJ415" s="313">
        <f t="shared" si="182"/>
        <v>0</v>
      </c>
      <c r="AK415" s="301">
        <v>0</v>
      </c>
      <c r="AL415" s="87">
        <v>1370000000</v>
      </c>
      <c r="AM415" s="96" t="str">
        <f t="shared" si="175"/>
        <v>LELANG</v>
      </c>
      <c r="AN415" s="257" t="s">
        <v>115</v>
      </c>
      <c r="AO415" s="249">
        <v>1</v>
      </c>
      <c r="AP415" s="257"/>
      <c r="AQ415" s="245"/>
      <c r="AR415" s="250"/>
      <c r="AS415" s="250"/>
      <c r="AT415" s="250"/>
      <c r="AU415" s="250"/>
      <c r="AV415" s="250"/>
      <c r="AW415" s="250"/>
      <c r="AX415" s="250"/>
      <c r="AY415" s="99"/>
      <c r="AZ415" s="250"/>
      <c r="BA415" s="245">
        <f t="shared" si="183"/>
        <v>1770000000</v>
      </c>
      <c r="BB415" s="235"/>
      <c r="BC415" s="242"/>
      <c r="BD415" s="242"/>
      <c r="BE415" s="242"/>
      <c r="BG415" s="428">
        <f t="shared" si="184"/>
        <v>0</v>
      </c>
      <c r="BH415" s="424"/>
    </row>
    <row r="416" spans="1:60" ht="45.75" thickBot="1" x14ac:dyDescent="0.3">
      <c r="A416" s="90"/>
      <c r="B416" s="90"/>
      <c r="C416" s="90"/>
      <c r="D416" s="90"/>
      <c r="E416" s="90"/>
      <c r="F416" s="90"/>
      <c r="G416" s="90"/>
      <c r="H416" s="307"/>
      <c r="I416" s="91"/>
      <c r="J416" s="92"/>
      <c r="K416" s="92"/>
      <c r="L416" s="92" t="s">
        <v>1000</v>
      </c>
      <c r="M416" s="92" t="e">
        <f>INDEX('[26]PENINGKATAN SALURAN DRAINASE'!$D$4:$D$90,MATCH('KEGIATAN DBMSDA 2022 (2)'!L416,'[26]PENINGKATAN SALURAN DRAINASE'!$D$4:$D$90,0))</f>
        <v>#N/A</v>
      </c>
      <c r="N416" s="92" t="str">
        <f t="shared" si="185"/>
        <v>Pemeliharaan Rutin Saluran Kecamatan Bekasi Barat</v>
      </c>
      <c r="O416" s="93"/>
      <c r="P416" s="93"/>
      <c r="Q416" s="93"/>
      <c r="R416" s="94" t="s">
        <v>49</v>
      </c>
      <c r="S416" s="94" t="s">
        <v>997</v>
      </c>
      <c r="T416" s="95" t="s">
        <v>66</v>
      </c>
      <c r="U416" s="87">
        <v>400000000</v>
      </c>
      <c r="V416" s="57">
        <f t="shared" si="180"/>
        <v>850000000</v>
      </c>
      <c r="W416" s="96" t="str">
        <f t="shared" si="181"/>
        <v>LELANG</v>
      </c>
      <c r="X416" s="108" t="s">
        <v>1966</v>
      </c>
      <c r="Y416" s="489" t="s">
        <v>2030</v>
      </c>
      <c r="Z416" s="489" t="s">
        <v>2003</v>
      </c>
      <c r="AA416" s="93"/>
      <c r="AB416" s="93"/>
      <c r="AC416" s="93"/>
      <c r="AD416" s="93"/>
      <c r="AE416" s="93"/>
      <c r="AF416" s="93"/>
      <c r="AG416" s="96"/>
      <c r="AH416" s="96"/>
      <c r="AI416" s="96"/>
      <c r="AJ416" s="313">
        <f t="shared" si="182"/>
        <v>0</v>
      </c>
      <c r="AK416" s="301">
        <v>0</v>
      </c>
      <c r="AL416" s="87">
        <v>450000000</v>
      </c>
      <c r="AM416" s="96" t="str">
        <f t="shared" si="175"/>
        <v>LELANG</v>
      </c>
      <c r="AN416" s="257" t="s">
        <v>115</v>
      </c>
      <c r="AO416" s="249">
        <v>1</v>
      </c>
      <c r="AP416" s="257"/>
      <c r="AQ416" s="245"/>
      <c r="AR416" s="250"/>
      <c r="AS416" s="250"/>
      <c r="AT416" s="250"/>
      <c r="AU416" s="250"/>
      <c r="AV416" s="250"/>
      <c r="AW416" s="250"/>
      <c r="AX416" s="250"/>
      <c r="AY416" s="99"/>
      <c r="AZ416" s="250"/>
      <c r="BA416" s="245">
        <f t="shared" si="183"/>
        <v>850000000</v>
      </c>
      <c r="BB416" s="235"/>
      <c r="BC416" s="242"/>
      <c r="BD416" s="242"/>
      <c r="BE416" s="242"/>
      <c r="BG416" s="428">
        <f t="shared" si="184"/>
        <v>0</v>
      </c>
      <c r="BH416" s="424"/>
    </row>
    <row r="417" spans="1:62" ht="45.75" thickBot="1" x14ac:dyDescent="0.3">
      <c r="A417" s="90"/>
      <c r="B417" s="90"/>
      <c r="C417" s="90"/>
      <c r="D417" s="90"/>
      <c r="E417" s="90"/>
      <c r="F417" s="90"/>
      <c r="G417" s="90"/>
      <c r="H417" s="307"/>
      <c r="I417" s="91"/>
      <c r="J417" s="92"/>
      <c r="K417" s="92"/>
      <c r="L417" s="92" t="s">
        <v>1001</v>
      </c>
      <c r="M417" s="92" t="e">
        <f>INDEX('[26]PENINGKATAN SALURAN DRAINASE'!$D$4:$D$90,MATCH('KEGIATAN DBMSDA 2022 (2)'!L417,'[26]PENINGKATAN SALURAN DRAINASE'!$D$4:$D$90,0))</f>
        <v>#N/A</v>
      </c>
      <c r="N417" s="92" t="str">
        <f t="shared" si="185"/>
        <v>Pemeliharaan Rutin Saluran Kecamatan Bekasi Selatan</v>
      </c>
      <c r="O417" s="93"/>
      <c r="P417" s="93"/>
      <c r="Q417" s="93"/>
      <c r="R417" s="94" t="s">
        <v>49</v>
      </c>
      <c r="S417" s="94" t="s">
        <v>997</v>
      </c>
      <c r="T417" s="95" t="s">
        <v>66</v>
      </c>
      <c r="U417" s="87">
        <v>400000000</v>
      </c>
      <c r="V417" s="57">
        <f t="shared" si="180"/>
        <v>550000000</v>
      </c>
      <c r="W417" s="96" t="str">
        <f t="shared" si="181"/>
        <v>LELANG</v>
      </c>
      <c r="X417" s="108" t="s">
        <v>1966</v>
      </c>
      <c r="Y417" s="489" t="s">
        <v>2030</v>
      </c>
      <c r="Z417" s="489" t="s">
        <v>2006</v>
      </c>
      <c r="AA417" s="93"/>
      <c r="AB417" s="93"/>
      <c r="AC417" s="93"/>
      <c r="AD417" s="93"/>
      <c r="AE417" s="93"/>
      <c r="AF417" s="93"/>
      <c r="AG417" s="96"/>
      <c r="AH417" s="96"/>
      <c r="AI417" s="96"/>
      <c r="AJ417" s="313">
        <f t="shared" si="182"/>
        <v>0</v>
      </c>
      <c r="AK417" s="301">
        <v>0</v>
      </c>
      <c r="AL417" s="87">
        <v>150000000</v>
      </c>
      <c r="AM417" s="96" t="str">
        <f t="shared" si="175"/>
        <v>LELANG</v>
      </c>
      <c r="AN417" s="257" t="s">
        <v>115</v>
      </c>
      <c r="AO417" s="249">
        <v>1</v>
      </c>
      <c r="AP417" s="257"/>
      <c r="AQ417" s="245"/>
      <c r="AR417" s="250"/>
      <c r="AS417" s="250"/>
      <c r="AT417" s="250"/>
      <c r="AU417" s="250"/>
      <c r="AV417" s="250"/>
      <c r="AW417" s="250"/>
      <c r="AX417" s="250"/>
      <c r="AY417" s="99"/>
      <c r="AZ417" s="250"/>
      <c r="BA417" s="245">
        <f t="shared" si="183"/>
        <v>550000000</v>
      </c>
      <c r="BB417" s="235"/>
      <c r="BC417" s="242"/>
      <c r="BD417" s="242"/>
      <c r="BE417" s="242"/>
      <c r="BG417" s="428">
        <f t="shared" si="184"/>
        <v>0</v>
      </c>
      <c r="BH417" s="424"/>
    </row>
    <row r="418" spans="1:62" ht="45.75" thickBot="1" x14ac:dyDescent="0.3">
      <c r="A418" s="90"/>
      <c r="B418" s="90"/>
      <c r="C418" s="90"/>
      <c r="D418" s="90"/>
      <c r="E418" s="90"/>
      <c r="F418" s="90"/>
      <c r="G418" s="90"/>
      <c r="H418" s="307"/>
      <c r="I418" s="91"/>
      <c r="J418" s="92"/>
      <c r="K418" s="92"/>
      <c r="L418" s="92" t="s">
        <v>1002</v>
      </c>
      <c r="M418" s="92" t="e">
        <f>INDEX('[26]PENINGKATAN SALURAN DRAINASE'!$D$4:$D$90,MATCH('KEGIATAN DBMSDA 2022 (2)'!L418,'[26]PENINGKATAN SALURAN DRAINASE'!$D$4:$D$90,0))</f>
        <v>#N/A</v>
      </c>
      <c r="N418" s="92" t="str">
        <f t="shared" si="185"/>
        <v>Pemeliharaan Rutin Saluran Kecamatan Pondok Gede</v>
      </c>
      <c r="O418" s="93"/>
      <c r="P418" s="93"/>
      <c r="Q418" s="93"/>
      <c r="R418" s="94" t="s">
        <v>49</v>
      </c>
      <c r="S418" s="94" t="s">
        <v>997</v>
      </c>
      <c r="T418" s="95" t="s">
        <v>66</v>
      </c>
      <c r="U418" s="87">
        <v>400000000</v>
      </c>
      <c r="V418" s="57">
        <f t="shared" si="180"/>
        <v>1794500000</v>
      </c>
      <c r="W418" s="96" t="str">
        <f t="shared" si="181"/>
        <v>LELANG</v>
      </c>
      <c r="X418" s="108" t="s">
        <v>1966</v>
      </c>
      <c r="Y418" s="489" t="s">
        <v>2030</v>
      </c>
      <c r="Z418" s="489" t="s">
        <v>2004</v>
      </c>
      <c r="AA418" s="93"/>
      <c r="AB418" s="93"/>
      <c r="AC418" s="93"/>
      <c r="AD418" s="93"/>
      <c r="AE418" s="93"/>
      <c r="AF418" s="93"/>
      <c r="AG418" s="96"/>
      <c r="AH418" s="96"/>
      <c r="AI418" s="96"/>
      <c r="AJ418" s="313">
        <f t="shared" si="182"/>
        <v>0</v>
      </c>
      <c r="AK418" s="301">
        <v>0</v>
      </c>
      <c r="AL418" s="87">
        <v>1394500000</v>
      </c>
      <c r="AM418" s="96" t="str">
        <f t="shared" si="175"/>
        <v>LELANG</v>
      </c>
      <c r="AN418" s="257" t="s">
        <v>115</v>
      </c>
      <c r="AO418" s="249">
        <v>1</v>
      </c>
      <c r="AP418" s="257"/>
      <c r="AQ418" s="245"/>
      <c r="AR418" s="250"/>
      <c r="AS418" s="250"/>
      <c r="AT418" s="250"/>
      <c r="AU418" s="250"/>
      <c r="AV418" s="250"/>
      <c r="AW418" s="250"/>
      <c r="AX418" s="250"/>
      <c r="AY418" s="99"/>
      <c r="AZ418" s="250"/>
      <c r="BA418" s="245">
        <f t="shared" si="183"/>
        <v>1794500000</v>
      </c>
      <c r="BB418" s="235"/>
      <c r="BC418" s="242"/>
      <c r="BD418" s="242"/>
      <c r="BE418" s="242"/>
      <c r="BG418" s="428">
        <f t="shared" si="184"/>
        <v>0</v>
      </c>
      <c r="BH418" s="424"/>
    </row>
    <row r="419" spans="1:62" ht="45.75" thickBot="1" x14ac:dyDescent="0.3">
      <c r="A419" s="90"/>
      <c r="B419" s="90"/>
      <c r="C419" s="90"/>
      <c r="D419" s="90"/>
      <c r="E419" s="90"/>
      <c r="F419" s="90"/>
      <c r="G419" s="90"/>
      <c r="H419" s="307"/>
      <c r="I419" s="91"/>
      <c r="J419" s="92"/>
      <c r="K419" s="92"/>
      <c r="L419" s="92" t="s">
        <v>1003</v>
      </c>
      <c r="M419" s="92" t="e">
        <f>INDEX('[26]PENINGKATAN SALURAN DRAINASE'!$D$4:$D$90,MATCH('KEGIATAN DBMSDA 2022 (2)'!L419,'[26]PENINGKATAN SALURAN DRAINASE'!$D$4:$D$90,0))</f>
        <v>#N/A</v>
      </c>
      <c r="N419" s="92" t="str">
        <f t="shared" si="185"/>
        <v>Pemeliharaan Rutin Saluran Kecamatan Jatisampurna</v>
      </c>
      <c r="O419" s="93"/>
      <c r="P419" s="93"/>
      <c r="Q419" s="93"/>
      <c r="R419" s="94" t="s">
        <v>49</v>
      </c>
      <c r="S419" s="94" t="s">
        <v>997</v>
      </c>
      <c r="T419" s="95" t="s">
        <v>66</v>
      </c>
      <c r="U419" s="87">
        <v>400000000</v>
      </c>
      <c r="V419" s="57">
        <f t="shared" si="180"/>
        <v>1170000000</v>
      </c>
      <c r="W419" s="96" t="str">
        <f t="shared" si="181"/>
        <v>LELANG</v>
      </c>
      <c r="X419" s="108" t="s">
        <v>1966</v>
      </c>
      <c r="Y419" s="489" t="s">
        <v>2030</v>
      </c>
      <c r="Z419" s="489" t="s">
        <v>2000</v>
      </c>
      <c r="AA419" s="93"/>
      <c r="AB419" s="93"/>
      <c r="AC419" s="93"/>
      <c r="AD419" s="93"/>
      <c r="AE419" s="93"/>
      <c r="AF419" s="93"/>
      <c r="AG419" s="96"/>
      <c r="AH419" s="96"/>
      <c r="AI419" s="96"/>
      <c r="AJ419" s="313">
        <f t="shared" si="182"/>
        <v>0</v>
      </c>
      <c r="AK419" s="301">
        <v>0</v>
      </c>
      <c r="AL419" s="87">
        <v>770000000</v>
      </c>
      <c r="AM419" s="96" t="str">
        <f t="shared" si="175"/>
        <v>LELANG</v>
      </c>
      <c r="AN419" s="257" t="s">
        <v>115</v>
      </c>
      <c r="AO419" s="249">
        <v>1</v>
      </c>
      <c r="AP419" s="257"/>
      <c r="AQ419" s="245"/>
      <c r="AR419" s="250"/>
      <c r="AS419" s="250"/>
      <c r="AT419" s="250"/>
      <c r="AU419" s="250"/>
      <c r="AV419" s="250"/>
      <c r="AW419" s="250"/>
      <c r="AX419" s="250"/>
      <c r="AY419" s="99"/>
      <c r="AZ419" s="250"/>
      <c r="BA419" s="245">
        <f t="shared" si="183"/>
        <v>1170000000</v>
      </c>
      <c r="BB419" s="235"/>
      <c r="BC419" s="242"/>
      <c r="BD419" s="242"/>
      <c r="BE419" s="242"/>
      <c r="BG419" s="428">
        <f t="shared" si="184"/>
        <v>0</v>
      </c>
      <c r="BH419" s="424"/>
    </row>
    <row r="420" spans="1:62" ht="45.75" thickBot="1" x14ac:dyDescent="0.3">
      <c r="A420" s="90"/>
      <c r="B420" s="90"/>
      <c r="C420" s="90"/>
      <c r="D420" s="90"/>
      <c r="E420" s="90"/>
      <c r="F420" s="90"/>
      <c r="G420" s="90"/>
      <c r="H420" s="307"/>
      <c r="I420" s="91"/>
      <c r="J420" s="92"/>
      <c r="K420" s="92"/>
      <c r="L420" s="92" t="s">
        <v>1004</v>
      </c>
      <c r="M420" s="92" t="e">
        <f>INDEX('[26]PENINGKATAN SALURAN DRAINASE'!$D$4:$D$90,MATCH('KEGIATAN DBMSDA 2022 (2)'!L420,'[26]PENINGKATAN SALURAN DRAINASE'!$D$4:$D$90,0))</f>
        <v>#N/A</v>
      </c>
      <c r="N420" s="92" t="str">
        <f t="shared" si="185"/>
        <v>Pemeliharaan Rutin Saluran Kecamatan Jatiasih</v>
      </c>
      <c r="O420" s="93"/>
      <c r="P420" s="93"/>
      <c r="Q420" s="93"/>
      <c r="R420" s="94" t="s">
        <v>49</v>
      </c>
      <c r="S420" s="94" t="s">
        <v>997</v>
      </c>
      <c r="T420" s="95" t="s">
        <v>66</v>
      </c>
      <c r="U420" s="87">
        <v>400000000</v>
      </c>
      <c r="V420" s="57">
        <f t="shared" si="180"/>
        <v>1000000000</v>
      </c>
      <c r="W420" s="96" t="str">
        <f t="shared" si="181"/>
        <v>LELANG</v>
      </c>
      <c r="X420" s="108" t="s">
        <v>1966</v>
      </c>
      <c r="Y420" s="489" t="s">
        <v>2030</v>
      </c>
      <c r="Z420" s="489" t="s">
        <v>2011</v>
      </c>
      <c r="AA420" s="93"/>
      <c r="AB420" s="93"/>
      <c r="AC420" s="93"/>
      <c r="AD420" s="93"/>
      <c r="AE420" s="93"/>
      <c r="AF420" s="93"/>
      <c r="AG420" s="96"/>
      <c r="AH420" s="96"/>
      <c r="AI420" s="96"/>
      <c r="AJ420" s="313">
        <f t="shared" si="182"/>
        <v>0</v>
      </c>
      <c r="AK420" s="301">
        <v>0</v>
      </c>
      <c r="AL420" s="87">
        <v>600000000</v>
      </c>
      <c r="AM420" s="96" t="str">
        <f t="shared" si="175"/>
        <v>LELANG</v>
      </c>
      <c r="AN420" s="257" t="s">
        <v>115</v>
      </c>
      <c r="AO420" s="249">
        <v>1</v>
      </c>
      <c r="AP420" s="257"/>
      <c r="AQ420" s="245"/>
      <c r="AR420" s="250"/>
      <c r="AS420" s="250"/>
      <c r="AT420" s="250"/>
      <c r="AU420" s="250"/>
      <c r="AV420" s="250"/>
      <c r="AW420" s="250"/>
      <c r="AX420" s="250"/>
      <c r="AY420" s="99"/>
      <c r="AZ420" s="250"/>
      <c r="BA420" s="245">
        <f t="shared" si="183"/>
        <v>1000000000</v>
      </c>
      <c r="BB420" s="235"/>
      <c r="BC420" s="242"/>
      <c r="BD420" s="242"/>
      <c r="BE420" s="242"/>
      <c r="BG420" s="428">
        <f t="shared" si="184"/>
        <v>0</v>
      </c>
      <c r="BH420" s="424"/>
    </row>
    <row r="421" spans="1:62" ht="45.75" thickBot="1" x14ac:dyDescent="0.3">
      <c r="A421" s="90"/>
      <c r="B421" s="90"/>
      <c r="C421" s="90"/>
      <c r="D421" s="90"/>
      <c r="E421" s="90"/>
      <c r="F421" s="90"/>
      <c r="G421" s="90"/>
      <c r="H421" s="307"/>
      <c r="I421" s="91"/>
      <c r="J421" s="92"/>
      <c r="K421" s="92"/>
      <c r="L421" s="92" t="s">
        <v>1005</v>
      </c>
      <c r="M421" s="92" t="e">
        <f>INDEX('[26]PENINGKATAN SALURAN DRAINASE'!$D$4:$D$90,MATCH('KEGIATAN DBMSDA 2022 (2)'!L421,'[26]PENINGKATAN SALURAN DRAINASE'!$D$4:$D$90,0))</f>
        <v>#N/A</v>
      </c>
      <c r="N421" s="92" t="str">
        <f t="shared" si="185"/>
        <v>Pemeliharaan Rutin Saluran Kecamatan Mustikajaya</v>
      </c>
      <c r="O421" s="93"/>
      <c r="P421" s="93"/>
      <c r="Q421" s="93"/>
      <c r="R421" s="94" t="s">
        <v>49</v>
      </c>
      <c r="S421" s="94" t="s">
        <v>997</v>
      </c>
      <c r="T421" s="95" t="s">
        <v>66</v>
      </c>
      <c r="U421" s="87">
        <v>400000000</v>
      </c>
      <c r="V421" s="57">
        <f t="shared" si="180"/>
        <v>1670000000</v>
      </c>
      <c r="W421" s="96" t="str">
        <f t="shared" si="181"/>
        <v>LELANG</v>
      </c>
      <c r="X421" s="108" t="s">
        <v>1966</v>
      </c>
      <c r="Y421" s="489" t="s">
        <v>2030</v>
      </c>
      <c r="Z421" s="489" t="s">
        <v>2007</v>
      </c>
      <c r="AA421" s="93"/>
      <c r="AB421" s="93"/>
      <c r="AC421" s="93"/>
      <c r="AD421" s="93"/>
      <c r="AE421" s="93"/>
      <c r="AF421" s="93"/>
      <c r="AG421" s="96"/>
      <c r="AH421" s="96"/>
      <c r="AI421" s="96"/>
      <c r="AJ421" s="313">
        <f t="shared" si="182"/>
        <v>0</v>
      </c>
      <c r="AK421" s="301">
        <v>0</v>
      </c>
      <c r="AL421" s="87">
        <v>1270000000</v>
      </c>
      <c r="AM421" s="96" t="str">
        <f t="shared" si="175"/>
        <v>LELANG</v>
      </c>
      <c r="AN421" s="257" t="s">
        <v>115</v>
      </c>
      <c r="AO421" s="249">
        <v>1</v>
      </c>
      <c r="AP421" s="257"/>
      <c r="AQ421" s="245"/>
      <c r="AR421" s="250"/>
      <c r="AS421" s="250"/>
      <c r="AT421" s="250"/>
      <c r="AU421" s="250"/>
      <c r="AV421" s="250"/>
      <c r="AW421" s="250"/>
      <c r="AX421" s="250"/>
      <c r="AY421" s="99"/>
      <c r="AZ421" s="250"/>
      <c r="BA421" s="245">
        <f t="shared" si="183"/>
        <v>1670000000</v>
      </c>
      <c r="BB421" s="235"/>
      <c r="BC421" s="242"/>
      <c r="BD421" s="242"/>
      <c r="BE421" s="242"/>
      <c r="BG421" s="428">
        <f t="shared" si="184"/>
        <v>0</v>
      </c>
      <c r="BH421" s="424"/>
    </row>
    <row r="422" spans="1:62" ht="45.75" thickBot="1" x14ac:dyDescent="0.3">
      <c r="A422" s="90"/>
      <c r="B422" s="90"/>
      <c r="C422" s="90"/>
      <c r="D422" s="90"/>
      <c r="E422" s="90"/>
      <c r="F422" s="90"/>
      <c r="G422" s="90"/>
      <c r="H422" s="307"/>
      <c r="I422" s="91"/>
      <c r="J422" s="92"/>
      <c r="K422" s="92"/>
      <c r="L422" s="92" t="s">
        <v>1006</v>
      </c>
      <c r="M422" s="92" t="e">
        <f>INDEX('[26]PENINGKATAN SALURAN DRAINASE'!$D$4:$D$90,MATCH('KEGIATAN DBMSDA 2022 (2)'!L422,'[26]PENINGKATAN SALURAN DRAINASE'!$D$4:$D$90,0))</f>
        <v>#N/A</v>
      </c>
      <c r="N422" s="92" t="str">
        <f t="shared" si="185"/>
        <v>Pemeliharaan Rutin Saluran Kecamatan Medan Satria</v>
      </c>
      <c r="O422" s="93"/>
      <c r="P422" s="93"/>
      <c r="Q422" s="93"/>
      <c r="R422" s="94" t="s">
        <v>49</v>
      </c>
      <c r="S422" s="94" t="s">
        <v>997</v>
      </c>
      <c r="T422" s="95" t="s">
        <v>66</v>
      </c>
      <c r="U422" s="87">
        <v>400000000</v>
      </c>
      <c r="V422" s="57">
        <f t="shared" si="180"/>
        <v>750000000</v>
      </c>
      <c r="W422" s="96" t="str">
        <f t="shared" si="181"/>
        <v>LELANG</v>
      </c>
      <c r="X422" s="108" t="s">
        <v>1966</v>
      </c>
      <c r="Y422" s="489" t="s">
        <v>2030</v>
      </c>
      <c r="Z422" s="489" t="s">
        <v>2005</v>
      </c>
      <c r="AA422" s="93"/>
      <c r="AB422" s="93"/>
      <c r="AC422" s="93"/>
      <c r="AD422" s="93"/>
      <c r="AE422" s="93"/>
      <c r="AF422" s="93"/>
      <c r="AG422" s="96"/>
      <c r="AH422" s="96"/>
      <c r="AI422" s="96"/>
      <c r="AJ422" s="313">
        <f t="shared" si="182"/>
        <v>0</v>
      </c>
      <c r="AK422" s="301">
        <v>0</v>
      </c>
      <c r="AL422" s="87">
        <v>350000000</v>
      </c>
      <c r="AM422" s="96" t="str">
        <f t="shared" si="175"/>
        <v>LELANG</v>
      </c>
      <c r="AN422" s="257" t="s">
        <v>115</v>
      </c>
      <c r="AO422" s="249">
        <v>1</v>
      </c>
      <c r="AP422" s="257"/>
      <c r="AQ422" s="245"/>
      <c r="AR422" s="250"/>
      <c r="AS422" s="250"/>
      <c r="AT422" s="250"/>
      <c r="AU422" s="250"/>
      <c r="AV422" s="250"/>
      <c r="AW422" s="250"/>
      <c r="AX422" s="250"/>
      <c r="AY422" s="99"/>
      <c r="AZ422" s="250"/>
      <c r="BA422" s="245">
        <f t="shared" si="183"/>
        <v>750000000</v>
      </c>
      <c r="BB422" s="235"/>
      <c r="BC422" s="242"/>
      <c r="BD422" s="242"/>
      <c r="BE422" s="242"/>
      <c r="BG422" s="428">
        <f t="shared" si="184"/>
        <v>0</v>
      </c>
      <c r="BH422" s="424"/>
    </row>
    <row r="423" spans="1:62" ht="45.75" thickBot="1" x14ac:dyDescent="0.3">
      <c r="A423" s="90"/>
      <c r="B423" s="90"/>
      <c r="C423" s="90"/>
      <c r="D423" s="90"/>
      <c r="E423" s="90"/>
      <c r="F423" s="90"/>
      <c r="G423" s="90"/>
      <c r="H423" s="307"/>
      <c r="I423" s="91"/>
      <c r="J423" s="92"/>
      <c r="K423" s="92"/>
      <c r="L423" s="92" t="s">
        <v>1007</v>
      </c>
      <c r="M423" s="92" t="e">
        <f>INDEX('[26]PENINGKATAN SALURAN DRAINASE'!$D$4:$D$90,MATCH('KEGIATAN DBMSDA 2022 (2)'!L423,'[26]PENINGKATAN SALURAN DRAINASE'!$D$4:$D$90,0))</f>
        <v>#N/A</v>
      </c>
      <c r="N423" s="92" t="str">
        <f t="shared" si="185"/>
        <v>Pemeliharaan Rutin Saluran Kecamatan Rawalumbu</v>
      </c>
      <c r="O423" s="93"/>
      <c r="P423" s="93"/>
      <c r="Q423" s="93"/>
      <c r="R423" s="94" t="s">
        <v>49</v>
      </c>
      <c r="S423" s="94" t="s">
        <v>997</v>
      </c>
      <c r="T423" s="95" t="s">
        <v>66</v>
      </c>
      <c r="U423" s="87">
        <v>400000000</v>
      </c>
      <c r="V423" s="57">
        <f t="shared" si="180"/>
        <v>1750000000</v>
      </c>
      <c r="W423" s="96" t="str">
        <f t="shared" si="181"/>
        <v>LELANG</v>
      </c>
      <c r="X423" s="108" t="s">
        <v>1966</v>
      </c>
      <c r="Y423" s="489" t="s">
        <v>2030</v>
      </c>
      <c r="Z423" s="489" t="s">
        <v>2010</v>
      </c>
      <c r="AA423" s="93"/>
      <c r="AB423" s="93"/>
      <c r="AC423" s="93"/>
      <c r="AD423" s="93"/>
      <c r="AE423" s="93"/>
      <c r="AF423" s="93"/>
      <c r="AG423" s="96"/>
      <c r="AH423" s="96"/>
      <c r="AI423" s="96"/>
      <c r="AJ423" s="313">
        <f t="shared" si="182"/>
        <v>0</v>
      </c>
      <c r="AK423" s="301">
        <v>0</v>
      </c>
      <c r="AL423" s="87">
        <v>1350000000</v>
      </c>
      <c r="AM423" s="96" t="str">
        <f t="shared" si="175"/>
        <v>LELANG</v>
      </c>
      <c r="AN423" s="257" t="s">
        <v>115</v>
      </c>
      <c r="AO423" s="249">
        <v>1</v>
      </c>
      <c r="AP423" s="257"/>
      <c r="AQ423" s="245"/>
      <c r="AR423" s="250"/>
      <c r="AS423" s="250"/>
      <c r="AT423" s="250"/>
      <c r="AU423" s="250"/>
      <c r="AV423" s="250"/>
      <c r="AW423" s="250"/>
      <c r="AX423" s="250"/>
      <c r="AY423" s="99"/>
      <c r="AZ423" s="250"/>
      <c r="BA423" s="245">
        <f t="shared" si="183"/>
        <v>1750000000</v>
      </c>
      <c r="BB423" s="235"/>
      <c r="BC423" s="242"/>
      <c r="BD423" s="242"/>
      <c r="BE423" s="242"/>
      <c r="BG423" s="428">
        <f t="shared" si="184"/>
        <v>0</v>
      </c>
      <c r="BH423" s="424"/>
    </row>
    <row r="424" spans="1:62" ht="45.75" thickBot="1" x14ac:dyDescent="0.3">
      <c r="A424" s="90"/>
      <c r="B424" s="90"/>
      <c r="C424" s="90"/>
      <c r="D424" s="90"/>
      <c r="E424" s="90"/>
      <c r="F424" s="90"/>
      <c r="G424" s="90"/>
      <c r="H424" s="307"/>
      <c r="I424" s="91"/>
      <c r="J424" s="92"/>
      <c r="K424" s="92"/>
      <c r="L424" s="92" t="s">
        <v>1008</v>
      </c>
      <c r="M424" s="92" t="e">
        <f>INDEX('[26]PENINGKATAN SALURAN DRAINASE'!$D$4:$D$90,MATCH('KEGIATAN DBMSDA 2022 (2)'!L424,'[26]PENINGKATAN SALURAN DRAINASE'!$D$4:$D$90,0))</f>
        <v>#N/A</v>
      </c>
      <c r="N424" s="92" t="str">
        <f t="shared" si="185"/>
        <v>Pemeliharaan Rutin Saluran Kecamatan Bantargebang</v>
      </c>
      <c r="O424" s="93"/>
      <c r="P424" s="93"/>
      <c r="Q424" s="93"/>
      <c r="R424" s="94" t="s">
        <v>49</v>
      </c>
      <c r="S424" s="94" t="s">
        <v>997</v>
      </c>
      <c r="T424" s="95" t="s">
        <v>66</v>
      </c>
      <c r="U424" s="87">
        <v>400000000</v>
      </c>
      <c r="V424" s="57">
        <f t="shared" si="180"/>
        <v>1070000000</v>
      </c>
      <c r="W424" s="96" t="str">
        <f t="shared" si="181"/>
        <v>LELANG</v>
      </c>
      <c r="X424" s="108" t="s">
        <v>1966</v>
      </c>
      <c r="Y424" s="489" t="s">
        <v>2030</v>
      </c>
      <c r="Z424" s="489" t="s">
        <v>2014</v>
      </c>
      <c r="AA424" s="93"/>
      <c r="AB424" s="93"/>
      <c r="AC424" s="93"/>
      <c r="AD424" s="93"/>
      <c r="AE424" s="93"/>
      <c r="AF424" s="93"/>
      <c r="AG424" s="96"/>
      <c r="AH424" s="96"/>
      <c r="AI424" s="96"/>
      <c r="AJ424" s="313">
        <f t="shared" si="182"/>
        <v>0</v>
      </c>
      <c r="AK424" s="301">
        <v>0</v>
      </c>
      <c r="AL424" s="87">
        <v>670000000</v>
      </c>
      <c r="AM424" s="96" t="str">
        <f t="shared" si="175"/>
        <v>LELANG</v>
      </c>
      <c r="AN424" s="257" t="s">
        <v>115</v>
      </c>
      <c r="AO424" s="249">
        <v>1</v>
      </c>
      <c r="AP424" s="257"/>
      <c r="AQ424" s="245"/>
      <c r="AR424" s="250"/>
      <c r="AS424" s="250"/>
      <c r="AT424" s="250"/>
      <c r="AU424" s="250"/>
      <c r="AV424" s="250"/>
      <c r="AW424" s="250"/>
      <c r="AX424" s="250"/>
      <c r="AY424" s="99"/>
      <c r="AZ424" s="250"/>
      <c r="BA424" s="245">
        <f t="shared" si="183"/>
        <v>1070000000</v>
      </c>
      <c r="BB424" s="235"/>
      <c r="BC424" s="242"/>
      <c r="BD424" s="242"/>
      <c r="BE424" s="242"/>
      <c r="BG424" s="428">
        <f t="shared" si="184"/>
        <v>0</v>
      </c>
      <c r="BH424" s="424"/>
    </row>
    <row r="425" spans="1:62" ht="48.6" customHeight="1" thickBot="1" x14ac:dyDescent="0.3">
      <c r="A425" s="25" t="s">
        <v>33</v>
      </c>
      <c r="B425" s="26" t="s">
        <v>1009</v>
      </c>
      <c r="C425" s="26" t="s">
        <v>83</v>
      </c>
      <c r="D425" s="25"/>
      <c r="E425" s="25"/>
      <c r="F425" s="25"/>
      <c r="G425" s="25"/>
      <c r="H425" s="302" t="s">
        <v>1010</v>
      </c>
      <c r="I425" s="27"/>
      <c r="J425" s="28"/>
      <c r="K425" s="28"/>
      <c r="L425" s="28"/>
      <c r="M425" s="28"/>
      <c r="N425" s="28"/>
      <c r="O425" s="29"/>
      <c r="P425" s="29" t="s">
        <v>110</v>
      </c>
      <c r="Q425" s="29"/>
      <c r="R425" s="30"/>
      <c r="S425" s="30"/>
      <c r="T425" s="31"/>
      <c r="U425" s="32"/>
      <c r="V425" s="32">
        <f>SUBTOTAL(9,V427:V515)</f>
        <v>83048779529</v>
      </c>
      <c r="W425" s="35" t="s">
        <v>110</v>
      </c>
      <c r="X425" s="29"/>
      <c r="Y425" s="498"/>
      <c r="Z425" s="498"/>
      <c r="AA425" s="29"/>
      <c r="AB425" s="29"/>
      <c r="AC425" s="29"/>
      <c r="AD425" s="29"/>
      <c r="AE425" s="29"/>
      <c r="AF425" s="29"/>
      <c r="AG425" s="316">
        <f>SUBTOTAL(9,AG427:AG515)</f>
        <v>20305378551</v>
      </c>
      <c r="AH425" s="35"/>
      <c r="AI425" s="316">
        <f>SUBTOTAL(9,AI427:AI515)</f>
        <v>22440250800</v>
      </c>
      <c r="AJ425" s="441">
        <f>(AI425/V425)*100</f>
        <v>27.020566620324665</v>
      </c>
      <c r="AK425" s="441">
        <f>BH425</f>
        <v>35.456170573906761</v>
      </c>
      <c r="AL425" s="35" t="s">
        <v>110</v>
      </c>
      <c r="AM425" s="35" t="s">
        <v>1866</v>
      </c>
      <c r="AN425" s="240" t="s">
        <v>110</v>
      </c>
      <c r="AO425" s="241">
        <f>SUBTOTAL(9,AO427:AO515)</f>
        <v>86</v>
      </c>
      <c r="AP425" s="240"/>
      <c r="AQ425" s="241"/>
      <c r="AR425" s="241"/>
      <c r="AS425" s="241"/>
      <c r="AT425" s="241"/>
      <c r="AU425" s="241"/>
      <c r="AV425" s="241"/>
      <c r="AW425" s="241"/>
      <c r="AX425" s="241"/>
      <c r="AY425" s="241"/>
      <c r="AZ425" s="241"/>
      <c r="BA425" s="241">
        <f t="shared" si="183"/>
        <v>83048779529</v>
      </c>
      <c r="BB425" s="235"/>
      <c r="BC425" s="242">
        <v>1</v>
      </c>
      <c r="BD425" s="242"/>
      <c r="BE425" s="242"/>
      <c r="BG425" s="430">
        <f>SUBTOTAL(9,BG427:BG515)</f>
        <v>29445916929.349998</v>
      </c>
      <c r="BH425" s="426">
        <f>(BG425/V425)*100</f>
        <v>35.456170573906761</v>
      </c>
    </row>
    <row r="426" spans="1:62" ht="75.75" thickBot="1" x14ac:dyDescent="0.3">
      <c r="A426" s="36" t="s">
        <v>33</v>
      </c>
      <c r="B426" s="36" t="s">
        <v>1009</v>
      </c>
      <c r="C426" s="37" t="s">
        <v>83</v>
      </c>
      <c r="D426" s="37" t="s">
        <v>37</v>
      </c>
      <c r="E426" s="37" t="s">
        <v>35</v>
      </c>
      <c r="F426" s="36"/>
      <c r="G426" s="36"/>
      <c r="H426" s="309"/>
      <c r="I426" s="118" t="s">
        <v>1011</v>
      </c>
      <c r="J426" s="39"/>
      <c r="K426" s="39"/>
      <c r="L426" s="39"/>
      <c r="M426" s="39"/>
      <c r="N426" s="39"/>
      <c r="O426" s="40"/>
      <c r="P426" s="40" t="s">
        <v>110</v>
      </c>
      <c r="Q426" s="40"/>
      <c r="R426" s="41"/>
      <c r="S426" s="41"/>
      <c r="T426" s="42"/>
      <c r="U426" s="43"/>
      <c r="V426" s="43">
        <f>SUBTOTAL(9,V427:V515)</f>
        <v>83048779529</v>
      </c>
      <c r="W426" s="43"/>
      <c r="X426" s="40"/>
      <c r="Y426" s="499"/>
      <c r="Z426" s="499"/>
      <c r="AA426" s="40"/>
      <c r="AB426" s="40"/>
      <c r="AC426" s="40"/>
      <c r="AD426" s="40"/>
      <c r="AE426" s="40"/>
      <c r="AF426" s="40"/>
      <c r="AG426" s="43"/>
      <c r="AH426" s="43"/>
      <c r="AI426" s="43"/>
      <c r="AJ426" s="43"/>
      <c r="AK426" s="43"/>
      <c r="AL426" s="43"/>
      <c r="AM426" s="46" t="s">
        <v>110</v>
      </c>
      <c r="AN426" s="243"/>
      <c r="AO426" s="244">
        <f>SUBTOTAL(9,AO427:AO515)</f>
        <v>86</v>
      </c>
      <c r="AP426" s="243"/>
      <c r="AQ426" s="244"/>
      <c r="AR426" s="244"/>
      <c r="AS426" s="244"/>
      <c r="AT426" s="244"/>
      <c r="AU426" s="244"/>
      <c r="AV426" s="244"/>
      <c r="AW426" s="244"/>
      <c r="AX426" s="244"/>
      <c r="AY426" s="244"/>
      <c r="AZ426" s="244"/>
      <c r="BA426" s="244"/>
      <c r="BB426" s="235"/>
      <c r="BC426" s="242"/>
      <c r="BD426" s="242">
        <v>1</v>
      </c>
      <c r="BE426" s="242"/>
      <c r="BG426" s="423"/>
      <c r="BH426" s="424"/>
    </row>
    <row r="427" spans="1:62" ht="72" thickBot="1" x14ac:dyDescent="0.3">
      <c r="A427" s="68" t="s">
        <v>33</v>
      </c>
      <c r="B427" s="68" t="s">
        <v>1009</v>
      </c>
      <c r="C427" s="68" t="s">
        <v>83</v>
      </c>
      <c r="D427" s="68" t="s">
        <v>37</v>
      </c>
      <c r="E427" s="68" t="s">
        <v>35</v>
      </c>
      <c r="F427" s="68">
        <v>1</v>
      </c>
      <c r="G427" s="312" t="s">
        <v>1905</v>
      </c>
      <c r="H427" s="308"/>
      <c r="I427" s="70"/>
      <c r="J427" s="71" t="s">
        <v>1012</v>
      </c>
      <c r="K427" s="71"/>
      <c r="L427" s="72"/>
      <c r="M427" s="72"/>
      <c r="N427" s="72"/>
      <c r="O427" s="73"/>
      <c r="P427" s="73" t="s">
        <v>110</v>
      </c>
      <c r="Q427" s="73"/>
      <c r="R427" s="74" t="s">
        <v>1013</v>
      </c>
      <c r="S427" s="74"/>
      <c r="T427" s="75" t="s">
        <v>43</v>
      </c>
      <c r="U427" s="76">
        <f>SUBTOTAL(9,U428:U429)</f>
        <v>613000000</v>
      </c>
      <c r="V427" s="76">
        <f>SUBTOTAL(9,V428:V430)</f>
        <v>2613000000</v>
      </c>
      <c r="W427" s="77" t="s">
        <v>110</v>
      </c>
      <c r="X427" s="77" t="s">
        <v>1965</v>
      </c>
      <c r="Y427" s="497"/>
      <c r="Z427" s="497"/>
      <c r="AA427" s="73"/>
      <c r="AB427" s="73"/>
      <c r="AC427" s="73"/>
      <c r="AD427" s="73"/>
      <c r="AE427" s="73"/>
      <c r="AF427" s="73"/>
      <c r="AG427" s="77">
        <v>100369500</v>
      </c>
      <c r="AH427" s="517">
        <f>AI427-AG427</f>
        <v>197549475</v>
      </c>
      <c r="AI427" s="442">
        <v>297918975</v>
      </c>
      <c r="AJ427" s="313">
        <f t="shared" ref="AJ427" si="186">(AI427/V427)*100</f>
        <v>11.401415040183698</v>
      </c>
      <c r="AK427" s="511">
        <f>BH427</f>
        <v>12.870264064293915</v>
      </c>
      <c r="AL427" s="76">
        <f>SUBTOTAL(9,AL428:AL429)</f>
        <v>0</v>
      </c>
      <c r="AM427" s="77" t="s">
        <v>1867</v>
      </c>
      <c r="AN427" s="246" t="s">
        <v>110</v>
      </c>
      <c r="AO427" s="247">
        <f>SUBTOTAL(9,AO428:AO429)</f>
        <v>2</v>
      </c>
      <c r="AP427" s="246"/>
      <c r="AQ427" s="247"/>
      <c r="AR427" s="247"/>
      <c r="AS427" s="247"/>
      <c r="AT427" s="247"/>
      <c r="AU427" s="247"/>
      <c r="AV427" s="247"/>
      <c r="AW427" s="247"/>
      <c r="AX427" s="247"/>
      <c r="AY427" s="247"/>
      <c r="AZ427" s="247"/>
      <c r="BA427" s="248"/>
      <c r="BB427" s="235"/>
      <c r="BC427" s="242"/>
      <c r="BD427" s="242"/>
      <c r="BE427" s="252">
        <v>1</v>
      </c>
      <c r="BG427" s="431">
        <f>SUBTOTAL(9,BG428:BG430)</f>
        <v>336300000</v>
      </c>
      <c r="BH427" s="426">
        <f>(BG427/V427)*100</f>
        <v>12.870264064293915</v>
      </c>
    </row>
    <row r="428" spans="1:62" ht="43.5" thickBot="1" x14ac:dyDescent="0.3">
      <c r="A428" s="90"/>
      <c r="B428" s="90"/>
      <c r="C428" s="90"/>
      <c r="D428" s="90"/>
      <c r="E428" s="90"/>
      <c r="F428" s="90"/>
      <c r="G428" s="90"/>
      <c r="H428" s="307"/>
      <c r="I428" s="91"/>
      <c r="J428" s="119"/>
      <c r="K428" s="119"/>
      <c r="L428" s="92" t="s">
        <v>1014</v>
      </c>
      <c r="M428" s="92" t="e">
        <f>INDEX('[26]PEMELIHARAAN INFRASTRUKTUR'!$D:$D,MATCH('KEGIATAN DBMSDA 2022 (2)'!L428,'[26]PEMELIHARAAN INFRASTRUKTUR'!$D:$D,0))</f>
        <v>#N/A</v>
      </c>
      <c r="N428" s="92" t="str">
        <f>L428</f>
        <v>Pengadaan Sarana dan Prasarana Penunjang Kegiatan PJU</v>
      </c>
      <c r="O428" s="93"/>
      <c r="P428" s="93"/>
      <c r="Q428" s="93"/>
      <c r="R428" s="120" t="s">
        <v>182</v>
      </c>
      <c r="S428" s="121" t="s">
        <v>1015</v>
      </c>
      <c r="T428" s="95" t="s">
        <v>66</v>
      </c>
      <c r="U428" s="87">
        <v>500000000</v>
      </c>
      <c r="V428" s="57">
        <f t="shared" ref="V428:V429" si="187">U428+AL428</f>
        <v>500000000</v>
      </c>
      <c r="W428" s="57"/>
      <c r="X428" s="77" t="s">
        <v>1965</v>
      </c>
      <c r="Y428" s="489" t="s">
        <v>2031</v>
      </c>
      <c r="Z428" s="500" t="s">
        <v>2017</v>
      </c>
      <c r="AA428" s="93"/>
      <c r="AB428" s="93"/>
      <c r="AC428" s="93"/>
      <c r="AD428" s="93"/>
      <c r="AE428" s="93"/>
      <c r="AF428" s="93"/>
      <c r="AG428" s="57"/>
      <c r="AH428" s="57"/>
      <c r="AI428" s="57"/>
      <c r="AJ428" s="313">
        <f t="shared" ref="AJ428:AJ430" si="188">(AI428/V428)*100%</f>
        <v>0</v>
      </c>
      <c r="AK428" s="301">
        <v>0.25</v>
      </c>
      <c r="AL428" s="87"/>
      <c r="AM428" s="96" t="str">
        <f t="shared" si="175"/>
        <v>LELANG</v>
      </c>
      <c r="AN428" s="257" t="s">
        <v>115</v>
      </c>
      <c r="AO428" s="249">
        <v>1</v>
      </c>
      <c r="AP428" s="257"/>
      <c r="AQ428" s="245"/>
      <c r="AR428" s="250"/>
      <c r="AS428" s="250"/>
      <c r="AT428" s="250"/>
      <c r="AU428" s="250"/>
      <c r="AV428" s="250"/>
      <c r="AW428" s="250"/>
      <c r="AX428" s="250"/>
      <c r="AY428" s="99"/>
      <c r="AZ428" s="250"/>
      <c r="BA428" s="245">
        <f>V428-AQ428-AT428-AW428-AX428-AY428-AZ428</f>
        <v>500000000</v>
      </c>
      <c r="BB428" s="235"/>
      <c r="BC428" s="242"/>
      <c r="BD428" s="242"/>
      <c r="BE428" s="242"/>
      <c r="BG428" s="428">
        <f t="shared" ref="BG428:BG492" si="189">V428*AK428</f>
        <v>125000000</v>
      </c>
      <c r="BH428" s="424"/>
    </row>
    <row r="429" spans="1:62" ht="45.75" thickBot="1" x14ac:dyDescent="0.3">
      <c r="A429" s="90"/>
      <c r="B429" s="90"/>
      <c r="C429" s="90"/>
      <c r="D429" s="90"/>
      <c r="E429" s="90"/>
      <c r="F429" s="90"/>
      <c r="G429" s="90"/>
      <c r="H429" s="307"/>
      <c r="I429" s="91"/>
      <c r="J429" s="92"/>
      <c r="K429" s="92"/>
      <c r="L429" s="92" t="s">
        <v>1016</v>
      </c>
      <c r="M429" s="92" t="e">
        <f>INDEX('[26]PEMELIHARAAN INFRASTRUKTUR'!$D:$D,MATCH('KEGIATAN DBMSDA 2022 (2)'!L429,'[26]PEMELIHARAAN INFRASTRUKTUR'!$D:$D,0))</f>
        <v>#N/A</v>
      </c>
      <c r="N429" s="92" t="str">
        <f>L429</f>
        <v>Pembangunan Lampu PJU RW 014 Kampung Hidroponik Kelurahan Perwira</v>
      </c>
      <c r="O429" s="93"/>
      <c r="P429" s="93" t="s">
        <v>201</v>
      </c>
      <c r="Q429" s="93"/>
      <c r="R429" s="120" t="s">
        <v>182</v>
      </c>
      <c r="S429" s="94" t="e">
        <f>#REF!&amp;" "&amp;#REF!</f>
        <v>#REF!</v>
      </c>
      <c r="T429" s="95" t="s">
        <v>66</v>
      </c>
      <c r="U429" s="87">
        <v>113000000</v>
      </c>
      <c r="V429" s="57">
        <f t="shared" si="187"/>
        <v>113000000</v>
      </c>
      <c r="W429" s="96" t="str">
        <f t="shared" ref="W429:W430" si="190">IF(V429&gt;200000000,"LELANG","PL")</f>
        <v>PL</v>
      </c>
      <c r="X429" s="77" t="s">
        <v>1965</v>
      </c>
      <c r="Y429" s="489" t="s">
        <v>2031</v>
      </c>
      <c r="Z429" s="489" t="s">
        <v>2018</v>
      </c>
      <c r="AA429" s="93"/>
      <c r="AB429" s="93"/>
      <c r="AC429" s="93"/>
      <c r="AD429" s="93"/>
      <c r="AE429" s="93"/>
      <c r="AF429" s="93"/>
      <c r="AG429" s="96"/>
      <c r="AH429" s="96"/>
      <c r="AI429" s="96"/>
      <c r="AJ429" s="313">
        <f t="shared" si="188"/>
        <v>0</v>
      </c>
      <c r="AK429" s="301">
        <v>0.1</v>
      </c>
      <c r="AL429" s="87"/>
      <c r="AM429" s="96" t="str">
        <f t="shared" si="175"/>
        <v>PL</v>
      </c>
      <c r="AN429" s="249" t="s">
        <v>1017</v>
      </c>
      <c r="AO429" s="249">
        <v>1</v>
      </c>
      <c r="AP429" s="249"/>
      <c r="AQ429" s="245"/>
      <c r="AR429" s="250"/>
      <c r="AS429" s="250"/>
      <c r="AT429" s="250"/>
      <c r="AU429" s="250"/>
      <c r="AV429" s="250"/>
      <c r="AW429" s="250"/>
      <c r="AX429" s="250"/>
      <c r="AY429" s="99"/>
      <c r="AZ429" s="250"/>
      <c r="BA429" s="245">
        <f>V429-AQ429-AT429-AW429-AX429-AY429-AZ429</f>
        <v>113000000</v>
      </c>
      <c r="BB429" s="235"/>
      <c r="BC429" s="242"/>
      <c r="BD429" s="242"/>
      <c r="BE429" s="242"/>
      <c r="BG429" s="428">
        <f t="shared" si="189"/>
        <v>11300000</v>
      </c>
      <c r="BH429" s="424"/>
    </row>
    <row r="430" spans="1:62" ht="30.75" thickBot="1" x14ac:dyDescent="0.3">
      <c r="A430" s="90"/>
      <c r="B430" s="90"/>
      <c r="C430" s="90"/>
      <c r="D430" s="90"/>
      <c r="E430" s="90"/>
      <c r="F430" s="90"/>
      <c r="G430" s="90"/>
      <c r="H430" s="307"/>
      <c r="I430" s="91"/>
      <c r="J430" s="92"/>
      <c r="K430" s="92"/>
      <c r="L430" s="92"/>
      <c r="M430" s="92"/>
      <c r="N430" s="92" t="s">
        <v>2047</v>
      </c>
      <c r="O430" s="93"/>
      <c r="P430" s="93" t="s">
        <v>1841</v>
      </c>
      <c r="Q430" s="93"/>
      <c r="R430" s="120"/>
      <c r="S430" s="94"/>
      <c r="T430" s="95"/>
      <c r="U430" s="87"/>
      <c r="V430" s="57">
        <v>2000000000</v>
      </c>
      <c r="W430" s="96" t="str">
        <f t="shared" si="190"/>
        <v>LELANG</v>
      </c>
      <c r="X430" s="77" t="s">
        <v>2040</v>
      </c>
      <c r="Y430" s="489" t="s">
        <v>2031</v>
      </c>
      <c r="Z430" s="489"/>
      <c r="AA430" s="93"/>
      <c r="AB430" s="93"/>
      <c r="AC430" s="93"/>
      <c r="AD430" s="93"/>
      <c r="AE430" s="93"/>
      <c r="AF430" s="93"/>
      <c r="AG430" s="524"/>
      <c r="AH430" s="527"/>
      <c r="AI430" s="524"/>
      <c r="AJ430" s="313">
        <f t="shared" si="188"/>
        <v>0</v>
      </c>
      <c r="AK430" s="301">
        <v>0.1</v>
      </c>
      <c r="AL430" s="87"/>
      <c r="AM430" s="96" t="str">
        <f t="shared" si="175"/>
        <v>LELANG</v>
      </c>
      <c r="AN430" s="249"/>
      <c r="AO430" s="249">
        <v>1</v>
      </c>
      <c r="AP430" s="249"/>
      <c r="AQ430" s="245"/>
      <c r="AR430" s="250"/>
      <c r="AS430" s="250"/>
      <c r="AT430" s="250"/>
      <c r="AU430" s="250"/>
      <c r="AV430" s="250"/>
      <c r="AW430" s="250"/>
      <c r="AX430" s="250"/>
      <c r="AY430" s="99"/>
      <c r="AZ430" s="250"/>
      <c r="BA430" s="245"/>
      <c r="BB430" s="235"/>
      <c r="BC430" s="242"/>
      <c r="BD430" s="242"/>
      <c r="BE430" s="242"/>
      <c r="BG430" s="428">
        <f t="shared" si="189"/>
        <v>200000000</v>
      </c>
      <c r="BH430" s="424"/>
    </row>
    <row r="431" spans="1:62" ht="63.75" customHeight="1" thickBot="1" x14ac:dyDescent="0.3">
      <c r="A431" s="68" t="s">
        <v>33</v>
      </c>
      <c r="B431" s="68" t="s">
        <v>1009</v>
      </c>
      <c r="C431" s="68" t="s">
        <v>83</v>
      </c>
      <c r="D431" s="68" t="s">
        <v>37</v>
      </c>
      <c r="E431" s="68" t="s">
        <v>35</v>
      </c>
      <c r="F431" s="69" t="s">
        <v>45</v>
      </c>
      <c r="G431" s="312" t="s">
        <v>1906</v>
      </c>
      <c r="H431" s="308"/>
      <c r="I431" s="70"/>
      <c r="J431" s="71" t="s">
        <v>1018</v>
      </c>
      <c r="K431" s="71"/>
      <c r="L431" s="72"/>
      <c r="M431" s="72"/>
      <c r="N431" s="72"/>
      <c r="O431" s="73"/>
      <c r="P431" s="73" t="s">
        <v>110</v>
      </c>
      <c r="Q431" s="73"/>
      <c r="R431" s="74" t="s">
        <v>1013</v>
      </c>
      <c r="S431" s="74"/>
      <c r="T431" s="75" t="s">
        <v>43</v>
      </c>
      <c r="U431" s="76">
        <f>SUBTOTAL(9,U432:U513)</f>
        <v>71047849589</v>
      </c>
      <c r="V431" s="76">
        <f>SUBTOTAL(9,V432:V513)</f>
        <v>79935779529</v>
      </c>
      <c r="W431" s="77" t="s">
        <v>110</v>
      </c>
      <c r="X431" s="77" t="s">
        <v>1965</v>
      </c>
      <c r="Y431" s="497"/>
      <c r="Z431" s="497"/>
      <c r="AA431" s="73"/>
      <c r="AB431" s="73"/>
      <c r="AC431" s="73"/>
      <c r="AD431" s="73"/>
      <c r="AE431" s="73"/>
      <c r="AF431" s="73"/>
      <c r="AG431" s="530">
        <v>20205009051</v>
      </c>
      <c r="AH431" s="517">
        <f>AI431-AG431</f>
        <v>1937322774</v>
      </c>
      <c r="AI431" s="442">
        <v>22142331825</v>
      </c>
      <c r="AJ431" s="313">
        <f t="shared" ref="AJ431" si="191">(AI431/V431)*100</f>
        <v>27.70015124074315</v>
      </c>
      <c r="AK431" s="512">
        <f>BH431</f>
        <v>36.416254524407663</v>
      </c>
      <c r="AL431" s="76">
        <f>SUBTOTAL(9,AL432:AL513)</f>
        <v>8887929940</v>
      </c>
      <c r="AM431" s="77" t="s">
        <v>1867</v>
      </c>
      <c r="AN431" s="246" t="s">
        <v>110</v>
      </c>
      <c r="AO431" s="247">
        <f>SUBTOTAL(9,AO432:AO513)</f>
        <v>82</v>
      </c>
      <c r="AP431" s="246"/>
      <c r="AQ431" s="247"/>
      <c r="AR431" s="247"/>
      <c r="AS431" s="247"/>
      <c r="AT431" s="247"/>
      <c r="AU431" s="247"/>
      <c r="AV431" s="247"/>
      <c r="AW431" s="247"/>
      <c r="AX431" s="247"/>
      <c r="AY431" s="247"/>
      <c r="AZ431" s="247"/>
      <c r="BA431" s="248"/>
      <c r="BB431" s="235"/>
      <c r="BC431" s="242"/>
      <c r="BD431" s="242"/>
      <c r="BE431" s="252">
        <v>1</v>
      </c>
      <c r="BG431" s="431">
        <f>SUBTOTAL(9,BG432:BG513)</f>
        <v>29109616929.349998</v>
      </c>
      <c r="BH431" s="426">
        <f>(BG431/V431)*100</f>
        <v>36.416254524407663</v>
      </c>
    </row>
    <row r="432" spans="1:62" ht="43.5" thickBot="1" x14ac:dyDescent="0.3">
      <c r="A432" s="90"/>
      <c r="B432" s="90"/>
      <c r="C432" s="90"/>
      <c r="D432" s="90"/>
      <c r="E432" s="90"/>
      <c r="F432" s="90"/>
      <c r="G432" s="90"/>
      <c r="H432" s="307"/>
      <c r="I432" s="91"/>
      <c r="J432" s="92"/>
      <c r="K432" s="92"/>
      <c r="L432" s="122" t="s">
        <v>1019</v>
      </c>
      <c r="M432" s="122"/>
      <c r="N432" s="122" t="str">
        <f>L432</f>
        <v>Pembayaran Rekening PJU</v>
      </c>
      <c r="O432" s="123"/>
      <c r="P432" s="123"/>
      <c r="Q432" s="123"/>
      <c r="R432" s="94" t="s">
        <v>49</v>
      </c>
      <c r="S432" s="94" t="s">
        <v>49</v>
      </c>
      <c r="T432" s="95" t="s">
        <v>66</v>
      </c>
      <c r="U432" s="87">
        <v>56000000000</v>
      </c>
      <c r="V432" s="57">
        <f t="shared" ref="V432:V436" si="192">U432+AL432</f>
        <v>55000000000</v>
      </c>
      <c r="W432" s="57"/>
      <c r="X432" s="77" t="s">
        <v>1965</v>
      </c>
      <c r="Y432" s="489" t="s">
        <v>2031</v>
      </c>
      <c r="Z432" s="489" t="s">
        <v>2019</v>
      </c>
      <c r="AA432" s="123"/>
      <c r="AB432" s="123"/>
      <c r="AC432" s="123"/>
      <c r="AD432" s="123"/>
      <c r="AE432" s="123"/>
      <c r="AF432" s="123"/>
      <c r="AG432" s="529"/>
      <c r="AH432" s="528"/>
      <c r="AI432" s="529"/>
      <c r="AJ432" s="519">
        <f t="shared" ref="AJ432:AJ495" si="193">(AI432/V432)*100%</f>
        <v>0</v>
      </c>
      <c r="AK432" s="301">
        <v>0.5</v>
      </c>
      <c r="AL432" s="87">
        <v>-1000000000</v>
      </c>
      <c r="AM432" s="96" t="s">
        <v>1869</v>
      </c>
      <c r="AN432" s="257" t="s">
        <v>115</v>
      </c>
      <c r="AO432" s="249">
        <v>1</v>
      </c>
      <c r="AP432" s="257"/>
      <c r="AQ432" s="245"/>
      <c r="AR432" s="250"/>
      <c r="AS432" s="250"/>
      <c r="AT432" s="250"/>
      <c r="AU432" s="250"/>
      <c r="AV432" s="250"/>
      <c r="AW432" s="250"/>
      <c r="AX432" s="250"/>
      <c r="AY432" s="99"/>
      <c r="AZ432" s="250"/>
      <c r="BA432" s="245">
        <f t="shared" ref="BA432:BA463" si="194">V432-AQ432-AT432-AW432-AX432-AY432-AZ432</f>
        <v>55000000000</v>
      </c>
      <c r="BB432" s="235"/>
      <c r="BC432" s="242"/>
      <c r="BD432" s="242"/>
      <c r="BE432" s="242"/>
      <c r="BG432" s="432">
        <f>V432*AK432</f>
        <v>27500000000</v>
      </c>
      <c r="BH432" s="424"/>
      <c r="BJ432">
        <f>(1/12)*100</f>
        <v>8.3333333333333321</v>
      </c>
    </row>
    <row r="433" spans="1:60" ht="43.5" thickBot="1" x14ac:dyDescent="0.3">
      <c r="A433" s="90"/>
      <c r="B433" s="90"/>
      <c r="C433" s="90"/>
      <c r="D433" s="90"/>
      <c r="E433" s="90"/>
      <c r="F433" s="90"/>
      <c r="G433" s="90"/>
      <c r="H433" s="307"/>
      <c r="I433" s="91"/>
      <c r="J433" s="92"/>
      <c r="K433" s="92"/>
      <c r="L433" s="122" t="s">
        <v>1020</v>
      </c>
      <c r="M433" s="122"/>
      <c r="N433" s="122" t="str">
        <f t="shared" ref="N433:N496" si="195">L433</f>
        <v>Peningkatan Fasilitas Penerangan Jalan Umum</v>
      </c>
      <c r="O433" s="123"/>
      <c r="P433" s="123"/>
      <c r="Q433" s="123"/>
      <c r="R433" s="94" t="s">
        <v>182</v>
      </c>
      <c r="S433" s="94" t="s">
        <v>1021</v>
      </c>
      <c r="T433" s="95" t="s">
        <v>66</v>
      </c>
      <c r="U433" s="87">
        <v>3350000000</v>
      </c>
      <c r="V433" s="57">
        <f>U433+AL433</f>
        <v>3350000000</v>
      </c>
      <c r="W433" s="57"/>
      <c r="X433" s="77" t="s">
        <v>1965</v>
      </c>
      <c r="Y433" s="489" t="s">
        <v>2031</v>
      </c>
      <c r="Z433" s="489" t="s">
        <v>2017</v>
      </c>
      <c r="AA433" s="123"/>
      <c r="AB433" s="123"/>
      <c r="AC433" s="123"/>
      <c r="AD433" s="123"/>
      <c r="AE433" s="123"/>
      <c r="AF433" s="123"/>
      <c r="AG433" s="521"/>
      <c r="AH433" s="518"/>
      <c r="AI433" s="521"/>
      <c r="AJ433" s="519">
        <f t="shared" si="193"/>
        <v>0</v>
      </c>
      <c r="AK433" s="301">
        <v>0.1</v>
      </c>
      <c r="AL433" s="87"/>
      <c r="AM433" s="96" t="s">
        <v>1869</v>
      </c>
      <c r="AN433" s="257" t="s">
        <v>115</v>
      </c>
      <c r="AO433" s="249">
        <v>1</v>
      </c>
      <c r="AP433" s="257"/>
      <c r="AQ433" s="245"/>
      <c r="AR433" s="250"/>
      <c r="AS433" s="250"/>
      <c r="AT433" s="250"/>
      <c r="AU433" s="250"/>
      <c r="AV433" s="250"/>
      <c r="AW433" s="250"/>
      <c r="AX433" s="250"/>
      <c r="AY433" s="99"/>
      <c r="AZ433" s="250"/>
      <c r="BA433" s="245">
        <f t="shared" si="194"/>
        <v>3350000000</v>
      </c>
      <c r="BB433" s="235"/>
      <c r="BC433" s="242"/>
      <c r="BD433" s="242"/>
      <c r="BE433" s="242"/>
      <c r="BG433" s="428">
        <f t="shared" si="189"/>
        <v>335000000</v>
      </c>
      <c r="BH433" s="424"/>
    </row>
    <row r="434" spans="1:60" ht="43.5" thickBot="1" x14ac:dyDescent="0.3">
      <c r="A434" s="90"/>
      <c r="B434" s="90"/>
      <c r="C434" s="90"/>
      <c r="D434" s="90"/>
      <c r="E434" s="90"/>
      <c r="F434" s="90"/>
      <c r="G434" s="90"/>
      <c r="H434" s="307"/>
      <c r="I434" s="91"/>
      <c r="J434" s="92"/>
      <c r="K434" s="92"/>
      <c r="L434" s="122" t="s">
        <v>1022</v>
      </c>
      <c r="M434" s="122"/>
      <c r="N434" s="122" t="str">
        <f t="shared" si="195"/>
        <v>Pengadaan Komponen Alat - Alat Listrik</v>
      </c>
      <c r="O434" s="123"/>
      <c r="P434" s="123"/>
      <c r="Q434" s="123"/>
      <c r="R434" s="94" t="s">
        <v>182</v>
      </c>
      <c r="S434" s="94" t="s">
        <v>1023</v>
      </c>
      <c r="T434" s="95" t="s">
        <v>66</v>
      </c>
      <c r="U434" s="87">
        <v>7000000000</v>
      </c>
      <c r="V434" s="57">
        <f t="shared" si="192"/>
        <v>7000000000</v>
      </c>
      <c r="W434" s="57"/>
      <c r="X434" s="77" t="s">
        <v>1965</v>
      </c>
      <c r="Y434" s="489" t="s">
        <v>2031</v>
      </c>
      <c r="Z434" s="489" t="s">
        <v>2017</v>
      </c>
      <c r="AA434" s="123"/>
      <c r="AB434" s="123"/>
      <c r="AC434" s="123"/>
      <c r="AD434" s="123"/>
      <c r="AE434" s="123"/>
      <c r="AF434" s="123"/>
      <c r="AG434" s="521"/>
      <c r="AH434" s="518"/>
      <c r="AI434" s="521"/>
      <c r="AJ434" s="519">
        <f t="shared" si="193"/>
        <v>0</v>
      </c>
      <c r="AK434" s="301">
        <v>0.1</v>
      </c>
      <c r="AL434" s="87"/>
      <c r="AM434" s="96" t="s">
        <v>1869</v>
      </c>
      <c r="AN434" s="257" t="s">
        <v>115</v>
      </c>
      <c r="AO434" s="249">
        <v>1</v>
      </c>
      <c r="AP434" s="257"/>
      <c r="AQ434" s="245"/>
      <c r="AR434" s="250"/>
      <c r="AS434" s="250"/>
      <c r="AT434" s="250"/>
      <c r="AU434" s="250"/>
      <c r="AV434" s="250"/>
      <c r="AW434" s="250"/>
      <c r="AX434" s="250"/>
      <c r="AY434" s="99"/>
      <c r="AZ434" s="250"/>
      <c r="BA434" s="245">
        <f t="shared" si="194"/>
        <v>7000000000</v>
      </c>
      <c r="BB434" s="235"/>
      <c r="BC434" s="242"/>
      <c r="BD434" s="242"/>
      <c r="BE434" s="242"/>
      <c r="BG434" s="428">
        <f t="shared" si="189"/>
        <v>700000000</v>
      </c>
      <c r="BH434" s="424"/>
    </row>
    <row r="435" spans="1:60" ht="43.5" thickBot="1" x14ac:dyDescent="0.3">
      <c r="A435" s="90"/>
      <c r="B435" s="90"/>
      <c r="C435" s="90"/>
      <c r="D435" s="90"/>
      <c r="E435" s="90"/>
      <c r="F435" s="90"/>
      <c r="G435" s="90"/>
      <c r="H435" s="307"/>
      <c r="I435" s="91"/>
      <c r="J435" s="92"/>
      <c r="K435" s="92"/>
      <c r="L435" s="122" t="s">
        <v>1024</v>
      </c>
      <c r="M435" s="122"/>
      <c r="N435" s="122" t="str">
        <f t="shared" si="195"/>
        <v xml:space="preserve">Pemeliharaan PJU </v>
      </c>
      <c r="O435" s="123"/>
      <c r="P435" s="123"/>
      <c r="Q435" s="123"/>
      <c r="R435" s="111" t="s">
        <v>1025</v>
      </c>
      <c r="S435" s="94" t="s">
        <v>49</v>
      </c>
      <c r="T435" s="95" t="s">
        <v>66</v>
      </c>
      <c r="U435" s="87">
        <v>3097849589</v>
      </c>
      <c r="V435" s="57">
        <f t="shared" si="192"/>
        <v>3830779529</v>
      </c>
      <c r="W435" s="57"/>
      <c r="X435" s="77" t="s">
        <v>1965</v>
      </c>
      <c r="Y435" s="489" t="s">
        <v>2031</v>
      </c>
      <c r="Z435" s="489" t="s">
        <v>2017</v>
      </c>
      <c r="AA435" s="123"/>
      <c r="AB435" s="123"/>
      <c r="AC435" s="123"/>
      <c r="AD435" s="123"/>
      <c r="AE435" s="123"/>
      <c r="AF435" s="123"/>
      <c r="AG435" s="521"/>
      <c r="AH435" s="518"/>
      <c r="AI435" s="521"/>
      <c r="AJ435" s="519">
        <f t="shared" si="193"/>
        <v>0</v>
      </c>
      <c r="AK435" s="301">
        <v>0.15</v>
      </c>
      <c r="AL435" s="87">
        <v>732929940</v>
      </c>
      <c r="AM435" s="96" t="s">
        <v>1869</v>
      </c>
      <c r="AN435" s="257" t="s">
        <v>115</v>
      </c>
      <c r="AO435" s="249">
        <v>1</v>
      </c>
      <c r="AP435" s="257"/>
      <c r="AQ435" s="245"/>
      <c r="AR435" s="250"/>
      <c r="AS435" s="250"/>
      <c r="AT435" s="250"/>
      <c r="AU435" s="250"/>
      <c r="AV435" s="250"/>
      <c r="AW435" s="250"/>
      <c r="AX435" s="250"/>
      <c r="AY435" s="99"/>
      <c r="AZ435" s="250"/>
      <c r="BA435" s="245">
        <f t="shared" si="194"/>
        <v>3830779529</v>
      </c>
      <c r="BB435" s="235"/>
      <c r="BC435" s="242"/>
      <c r="BD435" s="242"/>
      <c r="BE435" s="242"/>
      <c r="BG435" s="428">
        <f t="shared" si="189"/>
        <v>574616929.35000002</v>
      </c>
      <c r="BH435" s="424"/>
    </row>
    <row r="436" spans="1:60" ht="43.5" thickBot="1" x14ac:dyDescent="0.3">
      <c r="A436" s="90"/>
      <c r="B436" s="90"/>
      <c r="C436" s="90"/>
      <c r="D436" s="90"/>
      <c r="E436" s="90"/>
      <c r="F436" s="90"/>
      <c r="G436" s="90"/>
      <c r="H436" s="307"/>
      <c r="I436" s="91"/>
      <c r="J436" s="92"/>
      <c r="K436" s="92"/>
      <c r="L436" s="122" t="s">
        <v>1026</v>
      </c>
      <c r="M436" s="122"/>
      <c r="N436" s="122" t="str">
        <f t="shared" si="195"/>
        <v>Pemeliharaan Alat berat PJU</v>
      </c>
      <c r="O436" s="123"/>
      <c r="P436" s="123"/>
      <c r="Q436" s="123"/>
      <c r="R436" s="94" t="s">
        <v>49</v>
      </c>
      <c r="S436" s="94" t="s">
        <v>1027</v>
      </c>
      <c r="T436" s="95" t="s">
        <v>66</v>
      </c>
      <c r="U436" s="87">
        <v>1600000000</v>
      </c>
      <c r="V436" s="57">
        <f t="shared" si="192"/>
        <v>1600000000</v>
      </c>
      <c r="W436" s="57"/>
      <c r="X436" s="77" t="s">
        <v>1965</v>
      </c>
      <c r="Y436" s="489" t="s">
        <v>2031</v>
      </c>
      <c r="Z436" s="489" t="s">
        <v>2017</v>
      </c>
      <c r="AA436" s="123"/>
      <c r="AB436" s="123"/>
      <c r="AC436" s="123"/>
      <c r="AD436" s="123"/>
      <c r="AE436" s="123"/>
      <c r="AF436" s="123"/>
      <c r="AG436" s="520"/>
      <c r="AH436" s="57"/>
      <c r="AI436" s="520"/>
      <c r="AJ436" s="313">
        <f t="shared" si="193"/>
        <v>0</v>
      </c>
      <c r="AK436" s="301">
        <v>0</v>
      </c>
      <c r="AL436" s="87"/>
      <c r="AM436" s="96" t="s">
        <v>1869</v>
      </c>
      <c r="AN436" s="257" t="s">
        <v>115</v>
      </c>
      <c r="AO436" s="249">
        <v>1</v>
      </c>
      <c r="AP436" s="257"/>
      <c r="AQ436" s="245"/>
      <c r="AR436" s="250"/>
      <c r="AS436" s="250"/>
      <c r="AT436" s="250"/>
      <c r="AU436" s="250"/>
      <c r="AV436" s="250"/>
      <c r="AW436" s="250"/>
      <c r="AX436" s="250"/>
      <c r="AY436" s="99"/>
      <c r="AZ436" s="250"/>
      <c r="BA436" s="245">
        <f t="shared" si="194"/>
        <v>1600000000</v>
      </c>
      <c r="BB436" s="235"/>
      <c r="BC436" s="242"/>
      <c r="BD436" s="242"/>
      <c r="BE436" s="242"/>
      <c r="BG436" s="428">
        <f t="shared" si="189"/>
        <v>0</v>
      </c>
      <c r="BH436" s="424"/>
    </row>
    <row r="437" spans="1:60" ht="45.75" thickBot="1" x14ac:dyDescent="0.3">
      <c r="A437" s="90"/>
      <c r="B437" s="90"/>
      <c r="C437" s="90"/>
      <c r="D437" s="90"/>
      <c r="E437" s="90"/>
      <c r="F437" s="90"/>
      <c r="G437" s="90"/>
      <c r="H437" s="307"/>
      <c r="I437" s="91"/>
      <c r="J437" s="92"/>
      <c r="K437" s="92"/>
      <c r="L437" s="122" t="s">
        <v>1028</v>
      </c>
      <c r="M437" s="92" t="e">
        <f>INDEX('[26]PEMELIHARAAN INFRASTRUKTUR'!$D:$D,MATCH('KEGIATAN DBMSDA 2022 (2)'!L437,'[26]PEMELIHARAAN INFRASTRUKTUR'!$D:$D,0))</f>
        <v>#N/A</v>
      </c>
      <c r="N437" s="122" t="str">
        <f t="shared" si="195"/>
        <v>Lampu Penerangan Jalan Lingkungan RT.02 RW.12 Kp. Rawa Aren, Kota Bekasi, Bekasi Timur, Arenjaya</v>
      </c>
      <c r="O437" s="92"/>
      <c r="P437" s="93" t="s">
        <v>264</v>
      </c>
      <c r="Q437" s="93"/>
      <c r="R437" s="94"/>
      <c r="S437" s="94" t="e">
        <f>#REF!&amp;" "&amp;#REF!</f>
        <v>#REF!</v>
      </c>
      <c r="T437" s="95" t="s">
        <v>66</v>
      </c>
      <c r="U437" s="87"/>
      <c r="V437" s="57">
        <f t="shared" ref="V437:V500" si="196">AL437+U437</f>
        <v>20000000</v>
      </c>
      <c r="W437" s="96" t="str">
        <f t="shared" ref="W437:W500" si="197">IF(V437&gt;200000000,"LELANG","PL")</f>
        <v>PL</v>
      </c>
      <c r="X437" s="77" t="s">
        <v>1965</v>
      </c>
      <c r="Y437" s="489" t="s">
        <v>2031</v>
      </c>
      <c r="Z437" s="489" t="s">
        <v>2018</v>
      </c>
      <c r="AA437" s="93"/>
      <c r="AB437" s="93"/>
      <c r="AC437" s="93"/>
      <c r="AD437" s="93"/>
      <c r="AE437" s="93"/>
      <c r="AF437" s="93"/>
      <c r="AG437" s="96"/>
      <c r="AH437" s="96"/>
      <c r="AI437" s="96"/>
      <c r="AJ437" s="313">
        <f t="shared" si="193"/>
        <v>0</v>
      </c>
      <c r="AK437" s="301">
        <v>0</v>
      </c>
      <c r="AL437" s="87">
        <v>20000000</v>
      </c>
      <c r="AM437" s="96" t="str">
        <f t="shared" si="175"/>
        <v>PL</v>
      </c>
      <c r="AN437" s="249" t="s">
        <v>139</v>
      </c>
      <c r="AO437" s="249">
        <v>1</v>
      </c>
      <c r="AP437" s="249"/>
      <c r="AQ437" s="245"/>
      <c r="AR437" s="250"/>
      <c r="AS437" s="250"/>
      <c r="AT437" s="250"/>
      <c r="AU437" s="250"/>
      <c r="AV437" s="250"/>
      <c r="AW437" s="250"/>
      <c r="AX437" s="250"/>
      <c r="AY437" s="99"/>
      <c r="AZ437" s="250"/>
      <c r="BA437" s="245">
        <f t="shared" si="194"/>
        <v>20000000</v>
      </c>
      <c r="BB437" s="235"/>
      <c r="BC437" s="242"/>
      <c r="BD437" s="242"/>
      <c r="BE437" s="242"/>
      <c r="BG437" s="428">
        <f t="shared" si="189"/>
        <v>0</v>
      </c>
      <c r="BH437" s="424"/>
    </row>
    <row r="438" spans="1:60" ht="45.75" thickBot="1" x14ac:dyDescent="0.3">
      <c r="A438" s="90"/>
      <c r="B438" s="90"/>
      <c r="C438" s="90"/>
      <c r="D438" s="90"/>
      <c r="E438" s="90"/>
      <c r="F438" s="90"/>
      <c r="G438" s="90"/>
      <c r="H438" s="307"/>
      <c r="I438" s="91"/>
      <c r="J438" s="92"/>
      <c r="K438" s="92"/>
      <c r="L438" s="122" t="s">
        <v>1029</v>
      </c>
      <c r="M438" s="92" t="e">
        <f>INDEX('[26]PEMELIHARAAN INFRASTRUKTUR'!$D:$D,MATCH('KEGIATAN DBMSDA 2022 (2)'!L438,'[26]PEMELIHARAAN INFRASTRUKTUR'!$D:$D,0))</f>
        <v>#N/A</v>
      </c>
      <c r="N438" s="122" t="str">
        <f t="shared" si="195"/>
        <v>penerangan lampu pju jalan lingkungan rw 011, Kota Bekasi, Medansatria, Pejuang</v>
      </c>
      <c r="O438" s="92"/>
      <c r="P438" s="93" t="s">
        <v>1840</v>
      </c>
      <c r="Q438" s="93"/>
      <c r="R438" s="94" t="s">
        <v>1030</v>
      </c>
      <c r="S438" s="94" t="e">
        <f>#REF!&amp;" "&amp;#REF!</f>
        <v>#REF!</v>
      </c>
      <c r="T438" s="95" t="s">
        <v>66</v>
      </c>
      <c r="U438" s="87"/>
      <c r="V438" s="57">
        <f t="shared" si="196"/>
        <v>200000000</v>
      </c>
      <c r="W438" s="96" t="str">
        <f t="shared" si="197"/>
        <v>PL</v>
      </c>
      <c r="X438" s="77" t="s">
        <v>1965</v>
      </c>
      <c r="Y438" s="489" t="s">
        <v>2031</v>
      </c>
      <c r="Z438" s="489" t="s">
        <v>2018</v>
      </c>
      <c r="AA438" s="93"/>
      <c r="AB438" s="93"/>
      <c r="AC438" s="93"/>
      <c r="AD438" s="93"/>
      <c r="AE438" s="93"/>
      <c r="AF438" s="93"/>
      <c r="AG438" s="96"/>
      <c r="AH438" s="96"/>
      <c r="AI438" s="96"/>
      <c r="AJ438" s="313">
        <f t="shared" si="193"/>
        <v>0</v>
      </c>
      <c r="AK438" s="301">
        <v>0</v>
      </c>
      <c r="AL438" s="87">
        <v>200000000</v>
      </c>
      <c r="AM438" s="96" t="str">
        <f t="shared" si="175"/>
        <v>PL</v>
      </c>
      <c r="AN438" s="249" t="s">
        <v>139</v>
      </c>
      <c r="AO438" s="249">
        <v>1</v>
      </c>
      <c r="AP438" s="249"/>
      <c r="AQ438" s="245"/>
      <c r="AR438" s="250"/>
      <c r="AS438" s="250"/>
      <c r="AT438" s="250"/>
      <c r="AU438" s="250"/>
      <c r="AV438" s="250"/>
      <c r="AW438" s="250"/>
      <c r="AX438" s="250"/>
      <c r="AY438" s="99"/>
      <c r="AZ438" s="250"/>
      <c r="BA438" s="245">
        <f t="shared" si="194"/>
        <v>200000000</v>
      </c>
      <c r="BB438" s="235"/>
      <c r="BC438" s="242"/>
      <c r="BD438" s="242"/>
      <c r="BE438" s="242"/>
      <c r="BG438" s="428">
        <f t="shared" si="189"/>
        <v>0</v>
      </c>
      <c r="BH438" s="424"/>
    </row>
    <row r="439" spans="1:60" ht="43.5" thickBot="1" x14ac:dyDescent="0.3">
      <c r="A439" s="90"/>
      <c r="B439" s="90"/>
      <c r="C439" s="90"/>
      <c r="D439" s="90"/>
      <c r="E439" s="90"/>
      <c r="F439" s="90"/>
      <c r="G439" s="90"/>
      <c r="H439" s="307"/>
      <c r="I439" s="91"/>
      <c r="J439" s="92"/>
      <c r="K439" s="92"/>
      <c r="L439" s="122" t="s">
        <v>1032</v>
      </c>
      <c r="M439" s="92" t="e">
        <f>INDEX('[26]PEMELIHARAAN INFRASTRUKTUR'!$D:$D,MATCH('KEGIATAN DBMSDA 2022 (2)'!L439,'[26]PEMELIHARAAN INFRASTRUKTUR'!$D:$D,0))</f>
        <v>#N/A</v>
      </c>
      <c r="N439" s="122" t="str">
        <f t="shared" si="195"/>
        <v>Perbaikan lampu PJU dari lampu Pijar Ke LED Rw 01, Kota Bekasi, Bantargebang, Sumurbatu</v>
      </c>
      <c r="O439" s="92"/>
      <c r="P439" s="93" t="s">
        <v>1841</v>
      </c>
      <c r="Q439" s="93"/>
      <c r="R439" s="94" t="s">
        <v>1033</v>
      </c>
      <c r="S439" s="94" t="e">
        <f>#REF!&amp;" "&amp;#REF!</f>
        <v>#REF!</v>
      </c>
      <c r="T439" s="95" t="s">
        <v>66</v>
      </c>
      <c r="U439" s="87"/>
      <c r="V439" s="57">
        <f t="shared" si="196"/>
        <v>200000000</v>
      </c>
      <c r="W439" s="96" t="str">
        <f t="shared" si="197"/>
        <v>PL</v>
      </c>
      <c r="X439" s="77" t="s">
        <v>1965</v>
      </c>
      <c r="Y439" s="489" t="s">
        <v>2031</v>
      </c>
      <c r="Z439" s="489" t="s">
        <v>2017</v>
      </c>
      <c r="AA439" s="93"/>
      <c r="AB439" s="93"/>
      <c r="AC439" s="93"/>
      <c r="AD439" s="93"/>
      <c r="AE439" s="93"/>
      <c r="AF439" s="93"/>
      <c r="AG439" s="96"/>
      <c r="AH439" s="96"/>
      <c r="AI439" s="96"/>
      <c r="AJ439" s="313">
        <f t="shared" si="193"/>
        <v>0</v>
      </c>
      <c r="AK439" s="301">
        <v>0</v>
      </c>
      <c r="AL439" s="87">
        <v>200000000</v>
      </c>
      <c r="AM439" s="96" t="str">
        <f t="shared" si="175"/>
        <v>PL</v>
      </c>
      <c r="AN439" s="249" t="s">
        <v>139</v>
      </c>
      <c r="AO439" s="249">
        <v>1</v>
      </c>
      <c r="AP439" s="249"/>
      <c r="AQ439" s="245"/>
      <c r="AR439" s="250"/>
      <c r="AS439" s="250"/>
      <c r="AT439" s="250"/>
      <c r="AU439" s="250"/>
      <c r="AV439" s="250"/>
      <c r="AW439" s="250"/>
      <c r="AX439" s="250"/>
      <c r="AY439" s="99"/>
      <c r="AZ439" s="250"/>
      <c r="BA439" s="245">
        <f t="shared" si="194"/>
        <v>200000000</v>
      </c>
      <c r="BB439" s="235"/>
      <c r="BC439" s="242"/>
      <c r="BD439" s="242"/>
      <c r="BE439" s="242"/>
      <c r="BG439" s="428">
        <f t="shared" si="189"/>
        <v>0</v>
      </c>
      <c r="BH439" s="424"/>
    </row>
    <row r="440" spans="1:60" ht="57.75" thickBot="1" x14ac:dyDescent="0.3">
      <c r="A440" s="90"/>
      <c r="B440" s="90"/>
      <c r="C440" s="90"/>
      <c r="D440" s="90"/>
      <c r="E440" s="90"/>
      <c r="F440" s="90"/>
      <c r="G440" s="90"/>
      <c r="H440" s="307"/>
      <c r="I440" s="91"/>
      <c r="J440" s="92"/>
      <c r="K440" s="92"/>
      <c r="L440" s="122" t="s">
        <v>1034</v>
      </c>
      <c r="M440" s="92" t="e">
        <f>INDEX('[26]PEMELIHARAAN INFRASTRUKTUR'!$D:$D,MATCH('KEGIATAN DBMSDA 2022 (2)'!L440,'[26]PEMELIHARAAN INFRASTRUKTUR'!$D:$D,0))</f>
        <v>#N/A</v>
      </c>
      <c r="N440" s="122" t="str">
        <f t="shared" si="195"/>
        <v>Pemasangan Instalasi Penerangan Lingkungan dan Lampu Blok I Bekasi Timur Regency RT 001 s/d  RT 005 RW 019 Kota Bekasi, Mustikajaya, Cimuning</v>
      </c>
      <c r="O440" s="92"/>
      <c r="P440" s="93" t="s">
        <v>127</v>
      </c>
      <c r="Q440" s="93"/>
      <c r="R440" s="94" t="s">
        <v>1035</v>
      </c>
      <c r="S440" s="94" t="e">
        <f>#REF!&amp;" "&amp;#REF!</f>
        <v>#REF!</v>
      </c>
      <c r="T440" s="95" t="s">
        <v>66</v>
      </c>
      <c r="U440" s="87"/>
      <c r="V440" s="57">
        <f t="shared" si="196"/>
        <v>300000000</v>
      </c>
      <c r="W440" s="96" t="str">
        <f t="shared" si="197"/>
        <v>LELANG</v>
      </c>
      <c r="X440" s="77" t="s">
        <v>1965</v>
      </c>
      <c r="Y440" s="489" t="s">
        <v>2031</v>
      </c>
      <c r="Z440" s="489" t="s">
        <v>2020</v>
      </c>
      <c r="AA440" s="93"/>
      <c r="AB440" s="93"/>
      <c r="AC440" s="93"/>
      <c r="AD440" s="93"/>
      <c r="AE440" s="93"/>
      <c r="AF440" s="93"/>
      <c r="AG440" s="96"/>
      <c r="AH440" s="96"/>
      <c r="AI440" s="96"/>
      <c r="AJ440" s="313">
        <f t="shared" si="193"/>
        <v>0</v>
      </c>
      <c r="AK440" s="301">
        <v>0</v>
      </c>
      <c r="AL440" s="87">
        <v>300000000</v>
      </c>
      <c r="AM440" s="96" t="str">
        <f t="shared" si="175"/>
        <v>LELANG</v>
      </c>
      <c r="AN440" s="256" t="s">
        <v>139</v>
      </c>
      <c r="AO440" s="249">
        <v>1</v>
      </c>
      <c r="AP440" s="256"/>
      <c r="AQ440" s="245"/>
      <c r="AR440" s="250"/>
      <c r="AS440" s="250"/>
      <c r="AT440" s="250"/>
      <c r="AU440" s="250"/>
      <c r="AV440" s="250"/>
      <c r="AW440" s="250"/>
      <c r="AX440" s="250"/>
      <c r="AY440" s="99"/>
      <c r="AZ440" s="250"/>
      <c r="BA440" s="245">
        <f t="shared" si="194"/>
        <v>300000000</v>
      </c>
      <c r="BB440" s="235"/>
      <c r="BC440" s="242"/>
      <c r="BD440" s="242"/>
      <c r="BE440" s="242"/>
      <c r="BG440" s="428">
        <f t="shared" si="189"/>
        <v>0</v>
      </c>
      <c r="BH440" s="424"/>
    </row>
    <row r="441" spans="1:60" ht="43.5" thickBot="1" x14ac:dyDescent="0.3">
      <c r="A441" s="90"/>
      <c r="B441" s="90"/>
      <c r="C441" s="90"/>
      <c r="D441" s="90"/>
      <c r="E441" s="90"/>
      <c r="F441" s="90"/>
      <c r="G441" s="90"/>
      <c r="H441" s="307"/>
      <c r="I441" s="91"/>
      <c r="J441" s="92"/>
      <c r="K441" s="92"/>
      <c r="L441" s="122" t="s">
        <v>1036</v>
      </c>
      <c r="M441" s="92" t="e">
        <f>INDEX('[26]PEMELIHARAAN INFRASTRUKTUR'!$D:$D,MATCH('KEGIATAN DBMSDA 2022 (2)'!L441,'[26]PEMELIHARAAN INFRASTRUKTUR'!$D:$D,0))</f>
        <v>#N/A</v>
      </c>
      <c r="N441" s="122" t="str">
        <f t="shared" si="195"/>
        <v>Penerangan Jalan Blok R Dukuh Zamrud RW 012, Kota Bekasi, Mustikajaya, Padurenan</v>
      </c>
      <c r="O441" s="92"/>
      <c r="P441" s="93" t="s">
        <v>127</v>
      </c>
      <c r="Q441" s="93"/>
      <c r="R441" s="94" t="s">
        <v>1037</v>
      </c>
      <c r="S441" s="94" t="e">
        <f>#REF!&amp;" "&amp;#REF!</f>
        <v>#REF!</v>
      </c>
      <c r="T441" s="95" t="s">
        <v>66</v>
      </c>
      <c r="U441" s="87"/>
      <c r="V441" s="57">
        <f t="shared" si="196"/>
        <v>200000000</v>
      </c>
      <c r="W441" s="96" t="str">
        <f t="shared" si="197"/>
        <v>PL</v>
      </c>
      <c r="X441" s="77" t="s">
        <v>1965</v>
      </c>
      <c r="Y441" s="489" t="s">
        <v>2031</v>
      </c>
      <c r="Z441" s="489" t="s">
        <v>2020</v>
      </c>
      <c r="AA441" s="93"/>
      <c r="AB441" s="93"/>
      <c r="AC441" s="93"/>
      <c r="AD441" s="93"/>
      <c r="AE441" s="93"/>
      <c r="AF441" s="93"/>
      <c r="AG441" s="96"/>
      <c r="AH441" s="96"/>
      <c r="AI441" s="96"/>
      <c r="AJ441" s="313">
        <f t="shared" si="193"/>
        <v>0</v>
      </c>
      <c r="AK441" s="301">
        <v>0</v>
      </c>
      <c r="AL441" s="87">
        <v>200000000</v>
      </c>
      <c r="AM441" s="96" t="str">
        <f t="shared" si="175"/>
        <v>PL</v>
      </c>
      <c r="AN441" s="249" t="s">
        <v>139</v>
      </c>
      <c r="AO441" s="249">
        <v>1</v>
      </c>
      <c r="AP441" s="249"/>
      <c r="AQ441" s="245"/>
      <c r="AR441" s="250"/>
      <c r="AS441" s="250"/>
      <c r="AT441" s="250"/>
      <c r="AU441" s="250"/>
      <c r="AV441" s="250"/>
      <c r="AW441" s="250"/>
      <c r="AX441" s="250"/>
      <c r="AY441" s="99"/>
      <c r="AZ441" s="250"/>
      <c r="BA441" s="245">
        <f t="shared" si="194"/>
        <v>200000000</v>
      </c>
      <c r="BB441" s="235"/>
      <c r="BC441" s="242"/>
      <c r="BD441" s="242"/>
      <c r="BE441" s="242"/>
      <c r="BG441" s="428">
        <f t="shared" si="189"/>
        <v>0</v>
      </c>
      <c r="BH441" s="424"/>
    </row>
    <row r="442" spans="1:60" ht="43.5" thickBot="1" x14ac:dyDescent="0.3">
      <c r="A442" s="90"/>
      <c r="B442" s="90"/>
      <c r="C442" s="90"/>
      <c r="D442" s="90"/>
      <c r="E442" s="90"/>
      <c r="F442" s="90"/>
      <c r="G442" s="90"/>
      <c r="H442" s="307"/>
      <c r="I442" s="91"/>
      <c r="J442" s="92"/>
      <c r="K442" s="92"/>
      <c r="L442" s="122" t="s">
        <v>1038</v>
      </c>
      <c r="M442" s="92" t="e">
        <f>INDEX('[26]PEMELIHARAAN INFRASTRUKTUR'!$D:$D,MATCH('KEGIATAN DBMSDA 2022 (2)'!L442,'[26]PEMELIHARAAN INFRASTRUKTUR'!$D:$D,0))</f>
        <v>#N/A</v>
      </c>
      <c r="N442" s="122" t="str">
        <f t="shared" si="195"/>
        <v>Penerangan Jalan Blok U RW 010 Dukuh Zamrud, Kota Bekasi, Mustikajaya, Cimuning</v>
      </c>
      <c r="O442" s="92"/>
      <c r="P442" s="93" t="s">
        <v>127</v>
      </c>
      <c r="Q442" s="93"/>
      <c r="R442" s="94" t="s">
        <v>1039</v>
      </c>
      <c r="S442" s="94" t="e">
        <f>#REF!&amp;" "&amp;#REF!</f>
        <v>#REF!</v>
      </c>
      <c r="T442" s="95" t="s">
        <v>66</v>
      </c>
      <c r="U442" s="87"/>
      <c r="V442" s="57">
        <f t="shared" si="196"/>
        <v>100000000</v>
      </c>
      <c r="W442" s="96" t="str">
        <f t="shared" si="197"/>
        <v>PL</v>
      </c>
      <c r="X442" s="77" t="s">
        <v>1965</v>
      </c>
      <c r="Y442" s="489" t="s">
        <v>2031</v>
      </c>
      <c r="Z442" s="489" t="s">
        <v>2020</v>
      </c>
      <c r="AA442" s="93"/>
      <c r="AB442" s="93"/>
      <c r="AC442" s="93"/>
      <c r="AD442" s="93"/>
      <c r="AE442" s="93"/>
      <c r="AF442" s="93"/>
      <c r="AG442" s="96"/>
      <c r="AH442" s="96"/>
      <c r="AI442" s="96"/>
      <c r="AJ442" s="313">
        <f t="shared" si="193"/>
        <v>0</v>
      </c>
      <c r="AK442" s="301">
        <v>0</v>
      </c>
      <c r="AL442" s="87">
        <v>100000000</v>
      </c>
      <c r="AM442" s="96" t="str">
        <f t="shared" si="175"/>
        <v>PL</v>
      </c>
      <c r="AN442" s="249" t="s">
        <v>139</v>
      </c>
      <c r="AO442" s="249">
        <v>1</v>
      </c>
      <c r="AP442" s="249"/>
      <c r="AQ442" s="245"/>
      <c r="AR442" s="250"/>
      <c r="AS442" s="250"/>
      <c r="AT442" s="250"/>
      <c r="AU442" s="250"/>
      <c r="AV442" s="250"/>
      <c r="AW442" s="250"/>
      <c r="AX442" s="250"/>
      <c r="AY442" s="99"/>
      <c r="AZ442" s="250"/>
      <c r="BA442" s="245">
        <f t="shared" si="194"/>
        <v>100000000</v>
      </c>
      <c r="BB442" s="235"/>
      <c r="BC442" s="242"/>
      <c r="BD442" s="242"/>
      <c r="BE442" s="242"/>
      <c r="BG442" s="428">
        <f t="shared" si="189"/>
        <v>0</v>
      </c>
      <c r="BH442" s="424"/>
    </row>
    <row r="443" spans="1:60" ht="43.5" thickBot="1" x14ac:dyDescent="0.3">
      <c r="A443" s="90"/>
      <c r="B443" s="90"/>
      <c r="C443" s="90"/>
      <c r="D443" s="90"/>
      <c r="E443" s="90"/>
      <c r="F443" s="90"/>
      <c r="G443" s="90"/>
      <c r="H443" s="307"/>
      <c r="I443" s="91"/>
      <c r="J443" s="92"/>
      <c r="K443" s="92"/>
      <c r="L443" s="122" t="s">
        <v>1040</v>
      </c>
      <c r="M443" s="92" t="e">
        <f>INDEX('[26]PEMELIHARAAN INFRASTRUKTUR'!$D:$D,MATCH('KEGIATAN DBMSDA 2022 (2)'!L443,'[26]PEMELIHARAAN INFRASTRUKTUR'!$D:$D,0))</f>
        <v>#N/A</v>
      </c>
      <c r="N443" s="122" t="str">
        <f t="shared" si="195"/>
        <v>Penerangan Jalan Dukuh Zamrud, Kota Bekasi, Mustikajaya, Cimuning</v>
      </c>
      <c r="O443" s="92"/>
      <c r="P443" s="93" t="s">
        <v>127</v>
      </c>
      <c r="Q443" s="93"/>
      <c r="R443" s="94" t="s">
        <v>1041</v>
      </c>
      <c r="S443" s="94" t="e">
        <f>#REF!&amp;" "&amp;#REF!</f>
        <v>#REF!</v>
      </c>
      <c r="T443" s="95" t="s">
        <v>66</v>
      </c>
      <c r="U443" s="87"/>
      <c r="V443" s="57">
        <f t="shared" si="196"/>
        <v>400000000</v>
      </c>
      <c r="W443" s="96" t="str">
        <f t="shared" si="197"/>
        <v>LELANG</v>
      </c>
      <c r="X443" s="77" t="s">
        <v>1965</v>
      </c>
      <c r="Y443" s="489" t="s">
        <v>2031</v>
      </c>
      <c r="Z443" s="489" t="s">
        <v>2020</v>
      </c>
      <c r="AA443" s="93"/>
      <c r="AB443" s="93"/>
      <c r="AC443" s="93"/>
      <c r="AD443" s="93"/>
      <c r="AE443" s="93"/>
      <c r="AF443" s="93"/>
      <c r="AG443" s="96"/>
      <c r="AH443" s="96"/>
      <c r="AI443" s="96"/>
      <c r="AJ443" s="313">
        <f t="shared" si="193"/>
        <v>0</v>
      </c>
      <c r="AK443" s="301">
        <v>0</v>
      </c>
      <c r="AL443" s="87">
        <v>400000000</v>
      </c>
      <c r="AM443" s="96" t="str">
        <f t="shared" si="175"/>
        <v>LELANG</v>
      </c>
      <c r="AN443" s="256" t="s">
        <v>139</v>
      </c>
      <c r="AO443" s="249">
        <v>1</v>
      </c>
      <c r="AP443" s="256"/>
      <c r="AQ443" s="245"/>
      <c r="AR443" s="250"/>
      <c r="AS443" s="250"/>
      <c r="AT443" s="250"/>
      <c r="AU443" s="250"/>
      <c r="AV443" s="250"/>
      <c r="AW443" s="250"/>
      <c r="AX443" s="250"/>
      <c r="AY443" s="99"/>
      <c r="AZ443" s="250"/>
      <c r="BA443" s="245">
        <f t="shared" si="194"/>
        <v>400000000</v>
      </c>
      <c r="BB443" s="235"/>
      <c r="BC443" s="242"/>
      <c r="BD443" s="242"/>
      <c r="BE443" s="242"/>
      <c r="BG443" s="428">
        <f t="shared" si="189"/>
        <v>0</v>
      </c>
      <c r="BH443" s="424"/>
    </row>
    <row r="444" spans="1:60" ht="43.5" thickBot="1" x14ac:dyDescent="0.3">
      <c r="A444" s="90"/>
      <c r="B444" s="90"/>
      <c r="C444" s="90"/>
      <c r="D444" s="90"/>
      <c r="E444" s="90"/>
      <c r="F444" s="90"/>
      <c r="G444" s="90"/>
      <c r="H444" s="307"/>
      <c r="I444" s="91"/>
      <c r="J444" s="92"/>
      <c r="K444" s="92"/>
      <c r="L444" s="122" t="s">
        <v>1042</v>
      </c>
      <c r="M444" s="92" t="e">
        <f>INDEX('[26]PEMELIHARAAN INFRASTRUKTUR'!$D:$D,MATCH('KEGIATAN DBMSDA 2022 (2)'!L444,'[26]PEMELIHARAAN INFRASTRUKTUR'!$D:$D,0))</f>
        <v>#N/A</v>
      </c>
      <c r="N444" s="122" t="str">
        <f t="shared" si="195"/>
        <v>PENERANGAN JALAN UMUM Kecamatan Rawalumbu</v>
      </c>
      <c r="O444" s="92"/>
      <c r="P444" s="93" t="s">
        <v>735</v>
      </c>
      <c r="Q444" s="93"/>
      <c r="R444" s="94"/>
      <c r="S444" s="94" t="e">
        <f>#REF!&amp;" "&amp;#REF!</f>
        <v>#REF!</v>
      </c>
      <c r="T444" s="95" t="s">
        <v>66</v>
      </c>
      <c r="U444" s="87"/>
      <c r="V444" s="57">
        <f t="shared" si="196"/>
        <v>150000000</v>
      </c>
      <c r="W444" s="96" t="str">
        <f t="shared" si="197"/>
        <v>PL</v>
      </c>
      <c r="X444" s="77" t="s">
        <v>1965</v>
      </c>
      <c r="Y444" s="489" t="s">
        <v>2031</v>
      </c>
      <c r="Z444" s="489" t="s">
        <v>2020</v>
      </c>
      <c r="AA444" s="93"/>
      <c r="AB444" s="93"/>
      <c r="AC444" s="93"/>
      <c r="AD444" s="93"/>
      <c r="AE444" s="93"/>
      <c r="AF444" s="93"/>
      <c r="AG444" s="96"/>
      <c r="AH444" s="96"/>
      <c r="AI444" s="96"/>
      <c r="AJ444" s="313">
        <f t="shared" si="193"/>
        <v>0</v>
      </c>
      <c r="AK444" s="301">
        <v>0</v>
      </c>
      <c r="AL444" s="87">
        <v>150000000</v>
      </c>
      <c r="AM444" s="96" t="str">
        <f t="shared" si="175"/>
        <v>PL</v>
      </c>
      <c r="AN444" s="249" t="s">
        <v>139</v>
      </c>
      <c r="AO444" s="249">
        <v>1</v>
      </c>
      <c r="AP444" s="249"/>
      <c r="AQ444" s="245"/>
      <c r="AR444" s="250"/>
      <c r="AS444" s="250"/>
      <c r="AT444" s="250"/>
      <c r="AU444" s="250"/>
      <c r="AV444" s="250"/>
      <c r="AW444" s="250"/>
      <c r="AX444" s="250"/>
      <c r="AY444" s="99"/>
      <c r="AZ444" s="250"/>
      <c r="BA444" s="245">
        <f t="shared" si="194"/>
        <v>150000000</v>
      </c>
      <c r="BB444" s="235"/>
      <c r="BC444" s="242"/>
      <c r="BD444" s="242"/>
      <c r="BE444" s="242"/>
      <c r="BG444" s="428">
        <f t="shared" si="189"/>
        <v>0</v>
      </c>
      <c r="BH444" s="424"/>
    </row>
    <row r="445" spans="1:60" ht="43.5" thickBot="1" x14ac:dyDescent="0.3">
      <c r="A445" s="90"/>
      <c r="B445" s="90"/>
      <c r="C445" s="90"/>
      <c r="D445" s="90"/>
      <c r="E445" s="90"/>
      <c r="F445" s="90"/>
      <c r="G445" s="90"/>
      <c r="H445" s="307"/>
      <c r="I445" s="91"/>
      <c r="J445" s="92"/>
      <c r="K445" s="92"/>
      <c r="L445" s="122" t="s">
        <v>1043</v>
      </c>
      <c r="M445" s="92" t="e">
        <f>INDEX('[26]PEMELIHARAAN INFRASTRUKTUR'!$D:$D,MATCH('KEGIATAN DBMSDA 2022 (2)'!L445,'[26]PEMELIHARAAN INFRASTRUKTUR'!$D:$D,0))</f>
        <v>#N/A</v>
      </c>
      <c r="N445" s="122" t="str">
        <f t="shared" si="195"/>
        <v>Pemasangan Lampu PJU RT 01, RT 04, RT 05 dan RT 08 di RW 19, Kota Bekasi, Rawalumbu, Bojong Rawalumbu</v>
      </c>
      <c r="O445" s="92"/>
      <c r="P445" s="93" t="s">
        <v>735</v>
      </c>
      <c r="Q445" s="93"/>
      <c r="R445" s="94" t="s">
        <v>1044</v>
      </c>
      <c r="S445" s="94" t="e">
        <f>#REF!&amp;" "&amp;#REF!</f>
        <v>#REF!</v>
      </c>
      <c r="T445" s="95" t="s">
        <v>66</v>
      </c>
      <c r="U445" s="87"/>
      <c r="V445" s="57">
        <f t="shared" si="196"/>
        <v>100000000</v>
      </c>
      <c r="W445" s="96" t="str">
        <f t="shared" si="197"/>
        <v>PL</v>
      </c>
      <c r="X445" s="77" t="s">
        <v>1965</v>
      </c>
      <c r="Y445" s="489" t="s">
        <v>2031</v>
      </c>
      <c r="Z445" s="489" t="s">
        <v>2019</v>
      </c>
      <c r="AA445" s="93"/>
      <c r="AB445" s="93"/>
      <c r="AC445" s="93"/>
      <c r="AD445" s="93"/>
      <c r="AE445" s="93"/>
      <c r="AF445" s="93"/>
      <c r="AG445" s="96"/>
      <c r="AH445" s="96"/>
      <c r="AI445" s="96"/>
      <c r="AJ445" s="313">
        <f t="shared" si="193"/>
        <v>0</v>
      </c>
      <c r="AK445" s="301">
        <v>0</v>
      </c>
      <c r="AL445" s="87">
        <v>100000000</v>
      </c>
      <c r="AM445" s="96" t="str">
        <f t="shared" si="175"/>
        <v>PL</v>
      </c>
      <c r="AN445" s="249" t="s">
        <v>139</v>
      </c>
      <c r="AO445" s="249">
        <v>1</v>
      </c>
      <c r="AP445" s="249"/>
      <c r="AQ445" s="245"/>
      <c r="AR445" s="250"/>
      <c r="AS445" s="250"/>
      <c r="AT445" s="250"/>
      <c r="AU445" s="250"/>
      <c r="AV445" s="250"/>
      <c r="AW445" s="250"/>
      <c r="AX445" s="250"/>
      <c r="AY445" s="99"/>
      <c r="AZ445" s="250"/>
      <c r="BA445" s="245">
        <f t="shared" si="194"/>
        <v>100000000</v>
      </c>
      <c r="BB445" s="235"/>
      <c r="BC445" s="242"/>
      <c r="BD445" s="242"/>
      <c r="BE445" s="242"/>
      <c r="BG445" s="428">
        <f t="shared" si="189"/>
        <v>0</v>
      </c>
      <c r="BH445" s="424"/>
    </row>
    <row r="446" spans="1:60" ht="45.75" thickBot="1" x14ac:dyDescent="0.3">
      <c r="A446" s="90"/>
      <c r="B446" s="90"/>
      <c r="C446" s="90"/>
      <c r="D446" s="90"/>
      <c r="E446" s="90"/>
      <c r="F446" s="90"/>
      <c r="G446" s="90"/>
      <c r="H446" s="307"/>
      <c r="I446" s="91"/>
      <c r="J446" s="92"/>
      <c r="K446" s="92"/>
      <c r="L446" s="122" t="s">
        <v>1045</v>
      </c>
      <c r="M446" s="92" t="e">
        <f>INDEX('[26]PEMELIHARAAN INFRASTRUKTUR'!$D:$D,MATCH('KEGIATAN DBMSDA 2022 (2)'!L446,'[26]PEMELIHARAAN INFRASTRUKTUR'!$D:$D,0))</f>
        <v>#N/A</v>
      </c>
      <c r="N446" s="122" t="str">
        <f t="shared" si="195"/>
        <v>PENERANGAN JALAN UMUM 10 TITIK JL.BINTARA JAYA 1 RT 07/03 KEL.BINTARA JAYA - KEC.BEKASI BARAT</v>
      </c>
      <c r="O446" s="92"/>
      <c r="P446" s="93" t="s">
        <v>822</v>
      </c>
      <c r="Q446" s="93"/>
      <c r="R446" s="94" t="s">
        <v>1046</v>
      </c>
      <c r="S446" s="94" t="e">
        <f>#REF!&amp;" "&amp;#REF!</f>
        <v>#REF!</v>
      </c>
      <c r="T446" s="95" t="s">
        <v>66</v>
      </c>
      <c r="U446" s="87"/>
      <c r="V446" s="57">
        <f t="shared" si="196"/>
        <v>70000000</v>
      </c>
      <c r="W446" s="96" t="str">
        <f t="shared" si="197"/>
        <v>PL</v>
      </c>
      <c r="X446" s="77" t="s">
        <v>1965</v>
      </c>
      <c r="Y446" s="489" t="s">
        <v>2031</v>
      </c>
      <c r="Z446" s="489" t="s">
        <v>2018</v>
      </c>
      <c r="AA446" s="93"/>
      <c r="AB446" s="93"/>
      <c r="AC446" s="93"/>
      <c r="AD446" s="93"/>
      <c r="AE446" s="93"/>
      <c r="AF446" s="93"/>
      <c r="AG446" s="96"/>
      <c r="AH446" s="96"/>
      <c r="AI446" s="96"/>
      <c r="AJ446" s="313">
        <f t="shared" si="193"/>
        <v>0</v>
      </c>
      <c r="AK446" s="301">
        <v>0</v>
      </c>
      <c r="AL446" s="87">
        <v>70000000</v>
      </c>
      <c r="AM446" s="96" t="str">
        <f t="shared" si="175"/>
        <v>PL</v>
      </c>
      <c r="AN446" s="249" t="s">
        <v>139</v>
      </c>
      <c r="AO446" s="249">
        <v>1</v>
      </c>
      <c r="AP446" s="249"/>
      <c r="AQ446" s="245"/>
      <c r="AR446" s="250"/>
      <c r="AS446" s="250"/>
      <c r="AT446" s="250"/>
      <c r="AU446" s="250"/>
      <c r="AV446" s="250"/>
      <c r="AW446" s="250"/>
      <c r="AX446" s="250"/>
      <c r="AY446" s="99"/>
      <c r="AZ446" s="250"/>
      <c r="BA446" s="245">
        <f t="shared" si="194"/>
        <v>70000000</v>
      </c>
      <c r="BB446" s="235"/>
      <c r="BC446" s="242"/>
      <c r="BD446" s="242"/>
      <c r="BE446" s="242"/>
      <c r="BG446" s="428">
        <f t="shared" si="189"/>
        <v>0</v>
      </c>
      <c r="BH446" s="424"/>
    </row>
    <row r="447" spans="1:60" ht="60.75" customHeight="1" thickBot="1" x14ac:dyDescent="0.3">
      <c r="A447" s="90"/>
      <c r="B447" s="90"/>
      <c r="C447" s="90"/>
      <c r="D447" s="90"/>
      <c r="E447" s="90"/>
      <c r="F447" s="90"/>
      <c r="G447" s="90"/>
      <c r="H447" s="307"/>
      <c r="I447" s="91"/>
      <c r="J447" s="92"/>
      <c r="K447" s="92"/>
      <c r="L447" s="122" t="s">
        <v>1047</v>
      </c>
      <c r="M447" s="92" t="e">
        <f>INDEX('[26]PEMELIHARAAN INFRASTRUKTUR'!$D:$D,MATCH('KEGIATAN DBMSDA 2022 (2)'!L447,'[26]PEMELIHARAAN INFRASTRUKTUR'!$D:$D,0))</f>
        <v>#N/A</v>
      </c>
      <c r="N447" s="122" t="str">
        <f t="shared" si="195"/>
        <v>PENGAJUAN PEMASANGAN / PERBAIKAN LAMPU PJU (PENERANGAN JALAN UMUM) 10 TTIK RW 04 Kel.Bintara Jaya</v>
      </c>
      <c r="O447" s="92"/>
      <c r="P447" s="93" t="s">
        <v>822</v>
      </c>
      <c r="Q447" s="93"/>
      <c r="R447" s="94" t="s">
        <v>1046</v>
      </c>
      <c r="S447" s="94" t="e">
        <f>#REF!&amp;" "&amp;#REF!</f>
        <v>#REF!</v>
      </c>
      <c r="T447" s="95" t="s">
        <v>66</v>
      </c>
      <c r="U447" s="87"/>
      <c r="V447" s="57">
        <f t="shared" si="196"/>
        <v>50000000</v>
      </c>
      <c r="W447" s="96" t="str">
        <f t="shared" si="197"/>
        <v>PL</v>
      </c>
      <c r="X447" s="77" t="s">
        <v>1965</v>
      </c>
      <c r="Y447" s="489" t="s">
        <v>2031</v>
      </c>
      <c r="Z447" s="489" t="s">
        <v>2018</v>
      </c>
      <c r="AA447" s="93"/>
      <c r="AB447" s="93"/>
      <c r="AC447" s="93"/>
      <c r="AD447" s="93"/>
      <c r="AE447" s="93"/>
      <c r="AF447" s="93"/>
      <c r="AG447" s="96"/>
      <c r="AH447" s="96"/>
      <c r="AI447" s="96"/>
      <c r="AJ447" s="313">
        <f t="shared" si="193"/>
        <v>0</v>
      </c>
      <c r="AK447" s="301">
        <v>0</v>
      </c>
      <c r="AL447" s="87">
        <v>50000000</v>
      </c>
      <c r="AM447" s="96" t="str">
        <f t="shared" si="175"/>
        <v>PL</v>
      </c>
      <c r="AN447" s="249" t="s">
        <v>139</v>
      </c>
      <c r="AO447" s="249">
        <v>1</v>
      </c>
      <c r="AP447" s="249"/>
      <c r="AQ447" s="245"/>
      <c r="AR447" s="250"/>
      <c r="AS447" s="250"/>
      <c r="AT447" s="250"/>
      <c r="AU447" s="250"/>
      <c r="AV447" s="250"/>
      <c r="AW447" s="250"/>
      <c r="AX447" s="250"/>
      <c r="AY447" s="99"/>
      <c r="AZ447" s="250"/>
      <c r="BA447" s="245">
        <f t="shared" si="194"/>
        <v>50000000</v>
      </c>
      <c r="BB447" s="235"/>
      <c r="BC447" s="242"/>
      <c r="BD447" s="242"/>
      <c r="BE447" s="242"/>
      <c r="BG447" s="428">
        <f t="shared" si="189"/>
        <v>0</v>
      </c>
      <c r="BH447" s="424"/>
    </row>
    <row r="448" spans="1:60" ht="58.5" customHeight="1" thickBot="1" x14ac:dyDescent="0.3">
      <c r="A448" s="90"/>
      <c r="B448" s="90"/>
      <c r="C448" s="90"/>
      <c r="D448" s="90"/>
      <c r="E448" s="90"/>
      <c r="F448" s="90"/>
      <c r="G448" s="90"/>
      <c r="H448" s="307"/>
      <c r="I448" s="91"/>
      <c r="J448" s="92"/>
      <c r="K448" s="92"/>
      <c r="L448" s="122" t="s">
        <v>1048</v>
      </c>
      <c r="M448" s="92" t="e">
        <f>INDEX('[26]PEMELIHARAAN INFRASTRUKTUR'!$D:$D,MATCH('KEGIATAN DBMSDA 2022 (2)'!L448,'[26]PEMELIHARAAN INFRASTRUKTUR'!$D:$D,0))</f>
        <v>#N/A</v>
      </c>
      <c r="N448" s="122" t="str">
        <f t="shared" si="195"/>
        <v>Penambahan fasilitas penerangan jalan untuk lingkungan Jln. Letnan Arsyad RW 01, Kota Bekasi, Bekasi Selatan, Kayuringinjaya</v>
      </c>
      <c r="O448" s="92"/>
      <c r="P448" s="93" t="s">
        <v>160</v>
      </c>
      <c r="Q448" s="93"/>
      <c r="R448" s="94" t="s">
        <v>1046</v>
      </c>
      <c r="S448" s="94" t="e">
        <f>#REF!&amp;" "&amp;#REF!</f>
        <v>#REF!</v>
      </c>
      <c r="T448" s="95" t="s">
        <v>66</v>
      </c>
      <c r="U448" s="87"/>
      <c r="V448" s="57">
        <f t="shared" si="196"/>
        <v>100000000</v>
      </c>
      <c r="W448" s="96" t="str">
        <f t="shared" si="197"/>
        <v>PL</v>
      </c>
      <c r="X448" s="77" t="s">
        <v>1965</v>
      </c>
      <c r="Y448" s="489" t="s">
        <v>2031</v>
      </c>
      <c r="Z448" s="489" t="s">
        <v>2019</v>
      </c>
      <c r="AA448" s="93"/>
      <c r="AB448" s="93"/>
      <c r="AC448" s="93"/>
      <c r="AD448" s="93"/>
      <c r="AE448" s="93"/>
      <c r="AF448" s="93"/>
      <c r="AG448" s="96"/>
      <c r="AH448" s="96"/>
      <c r="AI448" s="96"/>
      <c r="AJ448" s="313">
        <f t="shared" si="193"/>
        <v>0</v>
      </c>
      <c r="AK448" s="301">
        <v>0</v>
      </c>
      <c r="AL448" s="87">
        <v>100000000</v>
      </c>
      <c r="AM448" s="96" t="str">
        <f t="shared" si="175"/>
        <v>PL</v>
      </c>
      <c r="AN448" s="249" t="s">
        <v>139</v>
      </c>
      <c r="AO448" s="249">
        <v>1</v>
      </c>
      <c r="AP448" s="249"/>
      <c r="AQ448" s="245"/>
      <c r="AR448" s="250"/>
      <c r="AS448" s="250"/>
      <c r="AT448" s="250"/>
      <c r="AU448" s="250"/>
      <c r="AV448" s="250"/>
      <c r="AW448" s="250"/>
      <c r="AX448" s="250"/>
      <c r="AY448" s="99"/>
      <c r="AZ448" s="250"/>
      <c r="BA448" s="245">
        <f t="shared" si="194"/>
        <v>100000000</v>
      </c>
      <c r="BB448" s="235"/>
      <c r="BC448" s="242"/>
      <c r="BD448" s="242"/>
      <c r="BE448" s="242"/>
      <c r="BG448" s="428">
        <f t="shared" si="189"/>
        <v>0</v>
      </c>
      <c r="BH448" s="424"/>
    </row>
    <row r="449" spans="1:60" ht="57.75" thickBot="1" x14ac:dyDescent="0.3">
      <c r="A449" s="90"/>
      <c r="B449" s="90"/>
      <c r="C449" s="90"/>
      <c r="D449" s="90"/>
      <c r="E449" s="90"/>
      <c r="F449" s="90"/>
      <c r="G449" s="90"/>
      <c r="H449" s="307"/>
      <c r="I449" s="91"/>
      <c r="J449" s="92"/>
      <c r="K449" s="92"/>
      <c r="L449" s="122" t="s">
        <v>1049</v>
      </c>
      <c r="M449" s="92" t="e">
        <f>INDEX('[26]PEMELIHARAAN INFRASTRUKTUR'!$D:$D,MATCH('KEGIATAN DBMSDA 2022 (2)'!L449,'[26]PEMELIHARAAN INFRASTRUKTUR'!$D:$D,0))</f>
        <v>#N/A</v>
      </c>
      <c r="N449" s="122" t="str">
        <f t="shared" si="195"/>
        <v>Lampu Penerangan Jalan 20 titik RW. 09 Jl. Bintara 14 Kelurahan Bintara Kecamatan Bekasi Barat Jalan Bintara 14 RW. 09 Kelurahan Bintara Kecamatan Bekasi Barat</v>
      </c>
      <c r="O449" s="92"/>
      <c r="P449" s="93" t="s">
        <v>822</v>
      </c>
      <c r="Q449" s="93"/>
      <c r="R449" s="94" t="s">
        <v>1039</v>
      </c>
      <c r="S449" s="94" t="e">
        <f>#REF!&amp;" "&amp;#REF!</f>
        <v>#REF!</v>
      </c>
      <c r="T449" s="95" t="s">
        <v>66</v>
      </c>
      <c r="U449" s="87"/>
      <c r="V449" s="57">
        <f t="shared" si="196"/>
        <v>150000000</v>
      </c>
      <c r="W449" s="96" t="str">
        <f t="shared" si="197"/>
        <v>PL</v>
      </c>
      <c r="X449" s="77" t="s">
        <v>1965</v>
      </c>
      <c r="Y449" s="489" t="s">
        <v>2031</v>
      </c>
      <c r="Z449" s="489" t="s">
        <v>2018</v>
      </c>
      <c r="AA449" s="93"/>
      <c r="AB449" s="93"/>
      <c r="AC449" s="93"/>
      <c r="AD449" s="93"/>
      <c r="AE449" s="93"/>
      <c r="AF449" s="93"/>
      <c r="AG449" s="96"/>
      <c r="AH449" s="96"/>
      <c r="AI449" s="96"/>
      <c r="AJ449" s="313">
        <f t="shared" si="193"/>
        <v>0</v>
      </c>
      <c r="AK449" s="301">
        <v>0</v>
      </c>
      <c r="AL449" s="87">
        <v>150000000</v>
      </c>
      <c r="AM449" s="96" t="str">
        <f t="shared" si="175"/>
        <v>PL</v>
      </c>
      <c r="AN449" s="249" t="s">
        <v>139</v>
      </c>
      <c r="AO449" s="249">
        <v>1</v>
      </c>
      <c r="AP449" s="249"/>
      <c r="AQ449" s="245"/>
      <c r="AR449" s="250"/>
      <c r="AS449" s="250"/>
      <c r="AT449" s="250"/>
      <c r="AU449" s="250"/>
      <c r="AV449" s="250"/>
      <c r="AW449" s="250"/>
      <c r="AX449" s="250"/>
      <c r="AY449" s="99"/>
      <c r="AZ449" s="250"/>
      <c r="BA449" s="245">
        <f t="shared" si="194"/>
        <v>150000000</v>
      </c>
      <c r="BB449" s="235"/>
      <c r="BC449" s="242"/>
      <c r="BD449" s="242"/>
      <c r="BE449" s="242"/>
      <c r="BG449" s="428">
        <f t="shared" si="189"/>
        <v>0</v>
      </c>
      <c r="BH449" s="424"/>
    </row>
    <row r="450" spans="1:60" ht="43.5" thickBot="1" x14ac:dyDescent="0.3">
      <c r="A450" s="90"/>
      <c r="B450" s="90"/>
      <c r="C450" s="90"/>
      <c r="D450" s="90"/>
      <c r="E450" s="90"/>
      <c r="F450" s="90"/>
      <c r="G450" s="90"/>
      <c r="H450" s="307"/>
      <c r="I450" s="91"/>
      <c r="J450" s="92"/>
      <c r="K450" s="92"/>
      <c r="L450" s="122" t="s">
        <v>1050</v>
      </c>
      <c r="M450" s="92" t="e">
        <f>INDEX('[26]PEMELIHARAAN INFRASTRUKTUR'!$D:$D,MATCH('KEGIATAN DBMSDA 2022 (2)'!L450,'[26]PEMELIHARAAN INFRASTRUKTUR'!$D:$D,0))</f>
        <v>#N/A</v>
      </c>
      <c r="N450" s="122" t="str">
        <f t="shared" si="195"/>
        <v>Pembuatan Penerangan Jalan/gang 15 titik RT. 05 RW.13 Kelurahan Bintara Kecamatan Bekasi</v>
      </c>
      <c r="O450" s="92"/>
      <c r="P450" s="93" t="s">
        <v>822</v>
      </c>
      <c r="Q450" s="93"/>
      <c r="R450" s="94" t="s">
        <v>1051</v>
      </c>
      <c r="S450" s="94" t="e">
        <f>#REF!&amp;" "&amp;#REF!</f>
        <v>#REF!</v>
      </c>
      <c r="T450" s="95" t="s">
        <v>66</v>
      </c>
      <c r="U450" s="87"/>
      <c r="V450" s="57">
        <f t="shared" si="196"/>
        <v>100000000</v>
      </c>
      <c r="W450" s="96" t="str">
        <f t="shared" si="197"/>
        <v>PL</v>
      </c>
      <c r="X450" s="77" t="s">
        <v>1965</v>
      </c>
      <c r="Y450" s="489" t="s">
        <v>2031</v>
      </c>
      <c r="Z450" s="489" t="s">
        <v>2019</v>
      </c>
      <c r="AA450" s="93"/>
      <c r="AB450" s="93"/>
      <c r="AC450" s="93"/>
      <c r="AD450" s="93"/>
      <c r="AE450" s="93"/>
      <c r="AF450" s="93"/>
      <c r="AG450" s="96"/>
      <c r="AH450" s="96"/>
      <c r="AI450" s="96"/>
      <c r="AJ450" s="313">
        <f t="shared" si="193"/>
        <v>0</v>
      </c>
      <c r="AK450" s="301">
        <v>0</v>
      </c>
      <c r="AL450" s="87">
        <v>100000000</v>
      </c>
      <c r="AM450" s="96" t="str">
        <f t="shared" si="175"/>
        <v>PL</v>
      </c>
      <c r="AN450" s="249" t="s">
        <v>139</v>
      </c>
      <c r="AO450" s="249">
        <v>1</v>
      </c>
      <c r="AP450" s="249"/>
      <c r="AQ450" s="245"/>
      <c r="AR450" s="250"/>
      <c r="AS450" s="250"/>
      <c r="AT450" s="250"/>
      <c r="AU450" s="250"/>
      <c r="AV450" s="250"/>
      <c r="AW450" s="250"/>
      <c r="AX450" s="250"/>
      <c r="AY450" s="99"/>
      <c r="AZ450" s="250"/>
      <c r="BA450" s="245">
        <f t="shared" si="194"/>
        <v>100000000</v>
      </c>
      <c r="BB450" s="235"/>
      <c r="BC450" s="242"/>
      <c r="BD450" s="242"/>
      <c r="BE450" s="242"/>
      <c r="BG450" s="428">
        <f t="shared" si="189"/>
        <v>0</v>
      </c>
      <c r="BH450" s="424"/>
    </row>
    <row r="451" spans="1:60" ht="43.5" thickBot="1" x14ac:dyDescent="0.3">
      <c r="A451" s="90"/>
      <c r="B451" s="90"/>
      <c r="C451" s="90"/>
      <c r="D451" s="90"/>
      <c r="E451" s="90"/>
      <c r="F451" s="90"/>
      <c r="G451" s="90"/>
      <c r="H451" s="307"/>
      <c r="I451" s="91"/>
      <c r="J451" s="92"/>
      <c r="K451" s="92"/>
      <c r="L451" s="122" t="s">
        <v>1052</v>
      </c>
      <c r="M451" s="92" t="e">
        <f>INDEX('[26]PEMELIHARAAN INFRASTRUKTUR'!$D:$D,MATCH('KEGIATAN DBMSDA 2022 (2)'!L451,'[26]PEMELIHARAAN INFRASTRUKTUR'!$D:$D,0))</f>
        <v>#N/A</v>
      </c>
      <c r="N451" s="122" t="str">
        <f t="shared" si="195"/>
        <v>penerangan lampu jalan Se-RW 04 kel. Jatibening Baru kec. Pondok Gede</v>
      </c>
      <c r="O451" s="92"/>
      <c r="P451" s="93" t="s">
        <v>171</v>
      </c>
      <c r="Q451" s="93"/>
      <c r="R451" s="94" t="s">
        <v>1053</v>
      </c>
      <c r="S451" s="94" t="e">
        <f>#REF!&amp;" "&amp;#REF!</f>
        <v>#REF!</v>
      </c>
      <c r="T451" s="95" t="s">
        <v>66</v>
      </c>
      <c r="U451" s="87"/>
      <c r="V451" s="57">
        <f t="shared" si="196"/>
        <v>150000000</v>
      </c>
      <c r="W451" s="96" t="str">
        <f t="shared" si="197"/>
        <v>PL</v>
      </c>
      <c r="X451" s="77" t="s">
        <v>1965</v>
      </c>
      <c r="Y451" s="489" t="s">
        <v>2031</v>
      </c>
      <c r="Z451" s="489" t="s">
        <v>2020</v>
      </c>
      <c r="AA451" s="93"/>
      <c r="AB451" s="93"/>
      <c r="AC451" s="93"/>
      <c r="AD451" s="93"/>
      <c r="AE451" s="93"/>
      <c r="AF451" s="93"/>
      <c r="AG451" s="96"/>
      <c r="AH451" s="96"/>
      <c r="AI451" s="96"/>
      <c r="AJ451" s="313">
        <f t="shared" si="193"/>
        <v>0</v>
      </c>
      <c r="AK451" s="301">
        <v>0</v>
      </c>
      <c r="AL451" s="87">
        <v>150000000</v>
      </c>
      <c r="AM451" s="96" t="str">
        <f t="shared" si="175"/>
        <v>PL</v>
      </c>
      <c r="AN451" s="249" t="s">
        <v>139</v>
      </c>
      <c r="AO451" s="249">
        <v>1</v>
      </c>
      <c r="AP451" s="249"/>
      <c r="AQ451" s="245"/>
      <c r="AR451" s="250"/>
      <c r="AS451" s="250"/>
      <c r="AT451" s="250"/>
      <c r="AU451" s="250"/>
      <c r="AV451" s="250"/>
      <c r="AW451" s="250"/>
      <c r="AX451" s="250"/>
      <c r="AY451" s="99"/>
      <c r="AZ451" s="250"/>
      <c r="BA451" s="245">
        <f t="shared" si="194"/>
        <v>150000000</v>
      </c>
      <c r="BB451" s="235"/>
      <c r="BC451" s="242"/>
      <c r="BD451" s="242"/>
      <c r="BE451" s="242"/>
      <c r="BG451" s="428">
        <f t="shared" si="189"/>
        <v>0</v>
      </c>
      <c r="BH451" s="424"/>
    </row>
    <row r="452" spans="1:60" ht="43.5" thickBot="1" x14ac:dyDescent="0.3">
      <c r="A452" s="90"/>
      <c r="B452" s="90"/>
      <c r="C452" s="90"/>
      <c r="D452" s="90"/>
      <c r="E452" s="90"/>
      <c r="F452" s="90"/>
      <c r="G452" s="90"/>
      <c r="H452" s="307"/>
      <c r="I452" s="91"/>
      <c r="J452" s="92"/>
      <c r="K452" s="92"/>
      <c r="L452" s="122" t="s">
        <v>1054</v>
      </c>
      <c r="M452" s="92" t="e">
        <f>INDEX('[26]PEMELIHARAAN INFRASTRUKTUR'!$D:$D,MATCH('KEGIATAN DBMSDA 2022 (2)'!L452,'[26]PEMELIHARAAN INFRASTRUKTUR'!$D:$D,0))</f>
        <v>#N/A</v>
      </c>
      <c r="N452" s="122" t="str">
        <f t="shared" si="195"/>
        <v>Penerangan lampu jalan rw 11 Jatimakmur kec. Pondok Gede, Kota Bekasi, Pondok
 Gede, Jatimakmur</v>
      </c>
      <c r="O452" s="92"/>
      <c r="P452" s="93" t="s">
        <v>171</v>
      </c>
      <c r="Q452" s="93"/>
      <c r="R452" s="94" t="s">
        <v>1053</v>
      </c>
      <c r="S452" s="94" t="e">
        <f>#REF!&amp;" "&amp;#REF!</f>
        <v>#REF!</v>
      </c>
      <c r="T452" s="95" t="s">
        <v>66</v>
      </c>
      <c r="U452" s="87"/>
      <c r="V452" s="57">
        <f t="shared" si="196"/>
        <v>100000000</v>
      </c>
      <c r="W452" s="96" t="str">
        <f t="shared" si="197"/>
        <v>PL</v>
      </c>
      <c r="X452" s="77" t="s">
        <v>1965</v>
      </c>
      <c r="Y452" s="489" t="s">
        <v>2031</v>
      </c>
      <c r="Z452" s="489" t="s">
        <v>2020</v>
      </c>
      <c r="AA452" s="93"/>
      <c r="AB452" s="93"/>
      <c r="AC452" s="93"/>
      <c r="AD452" s="93"/>
      <c r="AE452" s="93"/>
      <c r="AF452" s="93"/>
      <c r="AG452" s="96"/>
      <c r="AH452" s="96"/>
      <c r="AI452" s="96"/>
      <c r="AJ452" s="313">
        <f t="shared" si="193"/>
        <v>0</v>
      </c>
      <c r="AK452" s="301">
        <v>0</v>
      </c>
      <c r="AL452" s="87">
        <v>100000000</v>
      </c>
      <c r="AM452" s="96" t="str">
        <f t="shared" si="175"/>
        <v>PL</v>
      </c>
      <c r="AN452" s="249" t="s">
        <v>139</v>
      </c>
      <c r="AO452" s="249">
        <v>1</v>
      </c>
      <c r="AP452" s="249"/>
      <c r="AQ452" s="245"/>
      <c r="AR452" s="250"/>
      <c r="AS452" s="250"/>
      <c r="AT452" s="250"/>
      <c r="AU452" s="250"/>
      <c r="AV452" s="250"/>
      <c r="AW452" s="250"/>
      <c r="AX452" s="250"/>
      <c r="AY452" s="99"/>
      <c r="AZ452" s="250"/>
      <c r="BA452" s="245">
        <f t="shared" si="194"/>
        <v>100000000</v>
      </c>
      <c r="BB452" s="235"/>
      <c r="BC452" s="242"/>
      <c r="BD452" s="242"/>
      <c r="BE452" s="242"/>
      <c r="BG452" s="428">
        <f t="shared" si="189"/>
        <v>0</v>
      </c>
      <c r="BH452" s="424"/>
    </row>
    <row r="453" spans="1:60" ht="57.75" thickBot="1" x14ac:dyDescent="0.3">
      <c r="A453" s="90"/>
      <c r="B453" s="90"/>
      <c r="C453" s="90"/>
      <c r="D453" s="90"/>
      <c r="E453" s="90"/>
      <c r="F453" s="90"/>
      <c r="G453" s="90"/>
      <c r="H453" s="307"/>
      <c r="I453" s="91"/>
      <c r="J453" s="92"/>
      <c r="K453" s="92"/>
      <c r="L453" s="122" t="s">
        <v>1055</v>
      </c>
      <c r="M453" s="92" t="e">
        <f>INDEX('[26]PEMELIHARAAN INFRASTRUKTUR'!$D:$D,MATCH('KEGIATAN DBMSDA 2022 (2)'!L453,'[26]PEMELIHARAAN INFRASTRUKTUR'!$D:$D,0))</f>
        <v>#N/A</v>
      </c>
      <c r="N453" s="122" t="str">
        <f t="shared" si="195"/>
        <v>Penerangan Jalan Gang H. Muh Jen dan Gang Ahmad RT.008 RW.004,
 Kota Bekasi, Pondok Gede, Jatibening
 Baru</v>
      </c>
      <c r="O453" s="92"/>
      <c r="P453" s="93" t="s">
        <v>171</v>
      </c>
      <c r="Q453" s="93"/>
      <c r="R453" s="94" t="s">
        <v>1056</v>
      </c>
      <c r="S453" s="94" t="e">
        <f>#REF!&amp;" "&amp;#REF!</f>
        <v>#REF!</v>
      </c>
      <c r="T453" s="95" t="s">
        <v>66</v>
      </c>
      <c r="U453" s="87"/>
      <c r="V453" s="57">
        <f t="shared" si="196"/>
        <v>150000000</v>
      </c>
      <c r="W453" s="96" t="str">
        <f t="shared" si="197"/>
        <v>PL</v>
      </c>
      <c r="X453" s="77" t="s">
        <v>1965</v>
      </c>
      <c r="Y453" s="489" t="s">
        <v>2031</v>
      </c>
      <c r="Z453" s="489" t="s">
        <v>2020</v>
      </c>
      <c r="AA453" s="93"/>
      <c r="AB453" s="93"/>
      <c r="AC453" s="93"/>
      <c r="AD453" s="93"/>
      <c r="AE453" s="93"/>
      <c r="AF453" s="93"/>
      <c r="AG453" s="96"/>
      <c r="AH453" s="96"/>
      <c r="AI453" s="96"/>
      <c r="AJ453" s="313">
        <f t="shared" si="193"/>
        <v>0</v>
      </c>
      <c r="AK453" s="301">
        <v>0</v>
      </c>
      <c r="AL453" s="87">
        <v>150000000</v>
      </c>
      <c r="AM453" s="96" t="str">
        <f t="shared" si="175"/>
        <v>PL</v>
      </c>
      <c r="AN453" s="249" t="s">
        <v>139</v>
      </c>
      <c r="AO453" s="249">
        <v>1</v>
      </c>
      <c r="AP453" s="249"/>
      <c r="AQ453" s="245"/>
      <c r="AR453" s="250"/>
      <c r="AS453" s="250"/>
      <c r="AT453" s="250"/>
      <c r="AU453" s="250"/>
      <c r="AV453" s="250"/>
      <c r="AW453" s="250"/>
      <c r="AX453" s="250"/>
      <c r="AY453" s="99"/>
      <c r="AZ453" s="250"/>
      <c r="BA453" s="245">
        <f t="shared" si="194"/>
        <v>150000000</v>
      </c>
      <c r="BB453" s="235"/>
      <c r="BC453" s="242"/>
      <c r="BD453" s="242"/>
      <c r="BE453" s="242"/>
      <c r="BG453" s="428">
        <f t="shared" si="189"/>
        <v>0</v>
      </c>
      <c r="BH453" s="424"/>
    </row>
    <row r="454" spans="1:60" ht="57.75" thickBot="1" x14ac:dyDescent="0.3">
      <c r="A454" s="90"/>
      <c r="B454" s="90"/>
      <c r="C454" s="90"/>
      <c r="D454" s="90"/>
      <c r="E454" s="90"/>
      <c r="F454" s="90"/>
      <c r="G454" s="90"/>
      <c r="H454" s="307"/>
      <c r="I454" s="91"/>
      <c r="J454" s="92"/>
      <c r="K454" s="92"/>
      <c r="L454" s="122" t="s">
        <v>1057</v>
      </c>
      <c r="M454" s="92" t="e">
        <f>INDEX('[26]PEMELIHARAAN INFRASTRUKTUR'!$D:$D,MATCH('KEGIATAN DBMSDA 2022 (2)'!L454,'[26]PEMELIHARAAN INFRASTRUKTUR'!$D:$D,0))</f>
        <v>#N/A</v>
      </c>
      <c r="N454" s="122" t="str">
        <f t="shared" si="195"/>
        <v>Pemasangan lampu PJU Jl. Masjid RT 001/010, Kel. Bantargebang, Kec. Bantargebang, Kota Bekasi, Bantargebang, Bantargebang</v>
      </c>
      <c r="O454" s="92"/>
      <c r="P454" s="93" t="s">
        <v>1841</v>
      </c>
      <c r="Q454" s="93"/>
      <c r="R454" s="94" t="s">
        <v>1058</v>
      </c>
      <c r="S454" s="94" t="e">
        <f>#REF!&amp;" "&amp;#REF!</f>
        <v>#REF!</v>
      </c>
      <c r="T454" s="95" t="s">
        <v>66</v>
      </c>
      <c r="U454" s="87"/>
      <c r="V454" s="57">
        <f t="shared" si="196"/>
        <v>25000000</v>
      </c>
      <c r="W454" s="96" t="str">
        <f t="shared" si="197"/>
        <v>PL</v>
      </c>
      <c r="X454" s="77" t="s">
        <v>1965</v>
      </c>
      <c r="Y454" s="489" t="s">
        <v>2031</v>
      </c>
      <c r="Z454" s="489" t="s">
        <v>2020</v>
      </c>
      <c r="AA454" s="93"/>
      <c r="AB454" s="93"/>
      <c r="AC454" s="93"/>
      <c r="AD454" s="93"/>
      <c r="AE454" s="93"/>
      <c r="AF454" s="93"/>
      <c r="AG454" s="96"/>
      <c r="AH454" s="96"/>
      <c r="AI454" s="96"/>
      <c r="AJ454" s="313">
        <f t="shared" si="193"/>
        <v>0</v>
      </c>
      <c r="AK454" s="301">
        <v>0</v>
      </c>
      <c r="AL454" s="87">
        <v>25000000</v>
      </c>
      <c r="AM454" s="96" t="str">
        <f t="shared" si="175"/>
        <v>PL</v>
      </c>
      <c r="AN454" s="249" t="s">
        <v>139</v>
      </c>
      <c r="AO454" s="249">
        <v>1</v>
      </c>
      <c r="AP454" s="249"/>
      <c r="AQ454" s="245"/>
      <c r="AR454" s="250"/>
      <c r="AS454" s="250"/>
      <c r="AT454" s="250"/>
      <c r="AU454" s="250"/>
      <c r="AV454" s="250"/>
      <c r="AW454" s="250"/>
      <c r="AX454" s="250"/>
      <c r="AY454" s="99"/>
      <c r="AZ454" s="250"/>
      <c r="BA454" s="245">
        <f t="shared" si="194"/>
        <v>25000000</v>
      </c>
      <c r="BB454" s="235"/>
      <c r="BC454" s="242"/>
      <c r="BD454" s="242"/>
      <c r="BE454" s="242"/>
      <c r="BG454" s="428">
        <f t="shared" si="189"/>
        <v>0</v>
      </c>
      <c r="BH454" s="424"/>
    </row>
    <row r="455" spans="1:60" ht="43.5" thickBot="1" x14ac:dyDescent="0.3">
      <c r="A455" s="90"/>
      <c r="B455" s="90"/>
      <c r="C455" s="90"/>
      <c r="D455" s="90"/>
      <c r="E455" s="90"/>
      <c r="F455" s="90"/>
      <c r="G455" s="90"/>
      <c r="H455" s="307"/>
      <c r="I455" s="91"/>
      <c r="J455" s="92"/>
      <c r="K455" s="92"/>
      <c r="L455" s="122" t="s">
        <v>1059</v>
      </c>
      <c r="M455" s="92" t="e">
        <f>INDEX('[26]PEMELIHARAAN INFRASTRUKTUR'!$D:$D,MATCH('KEGIATAN DBMSDA 2022 (2)'!L455,'[26]PEMELIHARAAN INFRASTRUKTUR'!$D:$D,0))</f>
        <v>#N/A</v>
      </c>
      <c r="N455" s="122" t="str">
        <f t="shared" si="195"/>
        <v>Pedurenan rt.02 rw.10 Kel.Pedurenan Kec. Mustika Jaya, Kota Bekasi, Mustikajaya, Mustikajaya</v>
      </c>
      <c r="O455" s="92"/>
      <c r="P455" s="93" t="s">
        <v>127</v>
      </c>
      <c r="Q455" s="93"/>
      <c r="R455" s="94" t="s">
        <v>1041</v>
      </c>
      <c r="S455" s="94" t="e">
        <f>#REF!&amp;" "&amp;#REF!</f>
        <v>#REF!</v>
      </c>
      <c r="T455" s="95" t="s">
        <v>66</v>
      </c>
      <c r="U455" s="87"/>
      <c r="V455" s="57">
        <f t="shared" si="196"/>
        <v>150000000</v>
      </c>
      <c r="W455" s="96" t="str">
        <f t="shared" si="197"/>
        <v>PL</v>
      </c>
      <c r="X455" s="77" t="s">
        <v>1965</v>
      </c>
      <c r="Y455" s="489" t="s">
        <v>2031</v>
      </c>
      <c r="Z455" s="489" t="s">
        <v>2019</v>
      </c>
      <c r="AA455" s="93"/>
      <c r="AB455" s="93"/>
      <c r="AC455" s="93"/>
      <c r="AD455" s="93"/>
      <c r="AE455" s="93"/>
      <c r="AF455" s="93"/>
      <c r="AG455" s="96"/>
      <c r="AH455" s="96"/>
      <c r="AI455" s="96"/>
      <c r="AJ455" s="313">
        <f t="shared" si="193"/>
        <v>0</v>
      </c>
      <c r="AK455" s="301">
        <v>0</v>
      </c>
      <c r="AL455" s="87">
        <v>150000000</v>
      </c>
      <c r="AM455" s="96" t="str">
        <f t="shared" si="175"/>
        <v>PL</v>
      </c>
      <c r="AN455" s="249" t="s">
        <v>139</v>
      </c>
      <c r="AO455" s="249">
        <v>1</v>
      </c>
      <c r="AP455" s="249"/>
      <c r="AQ455" s="245"/>
      <c r="AR455" s="250"/>
      <c r="AS455" s="250"/>
      <c r="AT455" s="250"/>
      <c r="AU455" s="250"/>
      <c r="AV455" s="250"/>
      <c r="AW455" s="250"/>
      <c r="AX455" s="250"/>
      <c r="AY455" s="99"/>
      <c r="AZ455" s="250"/>
      <c r="BA455" s="245">
        <f t="shared" si="194"/>
        <v>150000000</v>
      </c>
      <c r="BB455" s="235"/>
      <c r="BC455" s="242"/>
      <c r="BD455" s="242"/>
      <c r="BE455" s="242"/>
      <c r="BG455" s="428">
        <f t="shared" si="189"/>
        <v>0</v>
      </c>
      <c r="BH455" s="424"/>
    </row>
    <row r="456" spans="1:60" ht="86.25" thickBot="1" x14ac:dyDescent="0.3">
      <c r="A456" s="90"/>
      <c r="B456" s="90"/>
      <c r="C456" s="90"/>
      <c r="D456" s="90"/>
      <c r="E456" s="90"/>
      <c r="F456" s="90"/>
      <c r="G456" s="90"/>
      <c r="H456" s="307"/>
      <c r="I456" s="91"/>
      <c r="J456" s="92"/>
      <c r="K456" s="92"/>
      <c r="L456" s="122" t="s">
        <v>1060</v>
      </c>
      <c r="M456" s="92" t="str">
        <f>INDEX('[26]PEMELIHARAAN INFRASTRUKTUR'!$D:$D,MATCH('KEGIATAN DBMSDA 2022 (2)'!L456,'[26]PEMELIHARAAN INFRASTRUKTUR'!$D:$D,0))</f>
        <v xml:space="preserve">Pengadaan Lampu Jalan depan Rumah Agus Kurniawan (Koboy Puspa Yani) (10 Unit)  Rt 01 Rw 03 Kelurahan Jatimelati Kecamatan Pondok Melati </v>
      </c>
      <c r="N456" s="122" t="str">
        <f t="shared" si="195"/>
        <v xml:space="preserve">Pengadaan Lampu Jalan depan Rumah Agus Kurniawan (Koboy Puspa Yani) (10 Unit)  Rt 01 Rw 03 Kelurahan Jatimelati Kecamatan Pondok Melati </v>
      </c>
      <c r="O456" s="92"/>
      <c r="P456" s="93" t="s">
        <v>212</v>
      </c>
      <c r="Q456" s="93"/>
      <c r="R456" s="94"/>
      <c r="S456" s="94" t="e">
        <f>#REF!&amp;" "&amp;#REF!</f>
        <v>#REF!</v>
      </c>
      <c r="T456" s="95" t="s">
        <v>66</v>
      </c>
      <c r="U456" s="87"/>
      <c r="V456" s="57">
        <f t="shared" si="196"/>
        <v>50000000</v>
      </c>
      <c r="W456" s="96" t="str">
        <f t="shared" si="197"/>
        <v>PL</v>
      </c>
      <c r="X456" s="77" t="s">
        <v>1965</v>
      </c>
      <c r="Y456" s="489" t="s">
        <v>2031</v>
      </c>
      <c r="Z456" s="489" t="s">
        <v>2020</v>
      </c>
      <c r="AA456" s="93"/>
      <c r="AB456" s="93"/>
      <c r="AC456" s="93"/>
      <c r="AD456" s="93"/>
      <c r="AE456" s="93"/>
      <c r="AF456" s="93"/>
      <c r="AG456" s="96"/>
      <c r="AH456" s="96"/>
      <c r="AI456" s="96"/>
      <c r="AJ456" s="313">
        <f t="shared" si="193"/>
        <v>0</v>
      </c>
      <c r="AK456" s="301">
        <v>0</v>
      </c>
      <c r="AL456" s="87">
        <v>50000000</v>
      </c>
      <c r="AM456" s="96" t="str">
        <f t="shared" si="175"/>
        <v>PL</v>
      </c>
      <c r="AN456" s="249" t="s">
        <v>139</v>
      </c>
      <c r="AO456" s="249">
        <v>1</v>
      </c>
      <c r="AP456" s="249"/>
      <c r="AQ456" s="245"/>
      <c r="AR456" s="250"/>
      <c r="AS456" s="250"/>
      <c r="AT456" s="250"/>
      <c r="AU456" s="250"/>
      <c r="AV456" s="250"/>
      <c r="AW456" s="250"/>
      <c r="AX456" s="250"/>
      <c r="AY456" s="99"/>
      <c r="AZ456" s="250"/>
      <c r="BA456" s="245">
        <f t="shared" si="194"/>
        <v>50000000</v>
      </c>
      <c r="BB456" s="235"/>
      <c r="BC456" s="242"/>
      <c r="BD456" s="242"/>
      <c r="BE456" s="242"/>
      <c r="BG456" s="428">
        <f t="shared" si="189"/>
        <v>0</v>
      </c>
      <c r="BH456" s="424"/>
    </row>
    <row r="457" spans="1:60" ht="56.25" customHeight="1" thickBot="1" x14ac:dyDescent="0.3">
      <c r="A457" s="90"/>
      <c r="B457" s="90"/>
      <c r="C457" s="90"/>
      <c r="D457" s="90"/>
      <c r="E457" s="90"/>
      <c r="F457" s="90"/>
      <c r="G457" s="90"/>
      <c r="H457" s="307"/>
      <c r="I457" s="91"/>
      <c r="J457" s="92"/>
      <c r="K457" s="92"/>
      <c r="L457" s="122" t="s">
        <v>1061</v>
      </c>
      <c r="M457" s="92" t="str">
        <f>INDEX('[26]PEMELIHARAAN INFRASTRUKTUR'!$D:$D,MATCH('KEGIATAN DBMSDA 2022 (2)'!L457,'[26]PEMELIHARAAN INFRASTRUKTUR'!$D:$D,0))</f>
        <v xml:space="preserve">Pengadaan Lampu Jalan Penerangan Jalan Utama dan Gang (300 Unit) RW 09 Kelurahan Jatimakmur Kecamatan Pondok Gede </v>
      </c>
      <c r="N457" s="122" t="str">
        <f t="shared" si="195"/>
        <v xml:space="preserve">Pengadaan Lampu Jalan Penerangan Jalan Utama dan Gang (300 Unit) RW 09 Kelurahan Jatimakmur Kecamatan Pondok Gede </v>
      </c>
      <c r="O457" s="92"/>
      <c r="P457" s="93" t="s">
        <v>171</v>
      </c>
      <c r="Q457" s="93"/>
      <c r="R457" s="94" t="s">
        <v>1062</v>
      </c>
      <c r="S457" s="94" t="e">
        <f>#REF!&amp;" "&amp;#REF!</f>
        <v>#REF!</v>
      </c>
      <c r="T457" s="95" t="s">
        <v>66</v>
      </c>
      <c r="U457" s="87"/>
      <c r="V457" s="57">
        <f t="shared" si="196"/>
        <v>300000000</v>
      </c>
      <c r="W457" s="96" t="str">
        <f t="shared" si="197"/>
        <v>LELANG</v>
      </c>
      <c r="X457" s="77" t="s">
        <v>1965</v>
      </c>
      <c r="Y457" s="489" t="s">
        <v>2031</v>
      </c>
      <c r="Z457" s="489" t="s">
        <v>2020</v>
      </c>
      <c r="AA457" s="93"/>
      <c r="AB457" s="93"/>
      <c r="AC457" s="93"/>
      <c r="AD457" s="93"/>
      <c r="AE457" s="93"/>
      <c r="AF457" s="93"/>
      <c r="AG457" s="96"/>
      <c r="AH457" s="96"/>
      <c r="AI457" s="96"/>
      <c r="AJ457" s="313">
        <f t="shared" si="193"/>
        <v>0</v>
      </c>
      <c r="AK457" s="301">
        <v>0</v>
      </c>
      <c r="AL457" s="87">
        <v>300000000</v>
      </c>
      <c r="AM457" s="96" t="str">
        <f t="shared" si="175"/>
        <v>LELANG</v>
      </c>
      <c r="AN457" s="249" t="s">
        <v>139</v>
      </c>
      <c r="AO457" s="249">
        <v>1</v>
      </c>
      <c r="AP457" s="249"/>
      <c r="AQ457" s="245"/>
      <c r="AR457" s="250"/>
      <c r="AS457" s="250"/>
      <c r="AT457" s="250"/>
      <c r="AU457" s="250"/>
      <c r="AV457" s="250"/>
      <c r="AW457" s="250"/>
      <c r="AX457" s="250"/>
      <c r="AY457" s="99"/>
      <c r="AZ457" s="250"/>
      <c r="BA457" s="245">
        <f t="shared" si="194"/>
        <v>300000000</v>
      </c>
      <c r="BB457" s="235"/>
      <c r="BC457" s="242"/>
      <c r="BD457" s="242"/>
      <c r="BE457" s="242"/>
      <c r="BG457" s="428">
        <f t="shared" si="189"/>
        <v>0</v>
      </c>
      <c r="BH457" s="424"/>
    </row>
    <row r="458" spans="1:60" ht="72" thickBot="1" x14ac:dyDescent="0.3">
      <c r="A458" s="90"/>
      <c r="B458" s="90"/>
      <c r="C458" s="90"/>
      <c r="D458" s="90"/>
      <c r="E458" s="90"/>
      <c r="F458" s="90"/>
      <c r="G458" s="90"/>
      <c r="H458" s="307"/>
      <c r="I458" s="91"/>
      <c r="J458" s="92"/>
      <c r="K458" s="92"/>
      <c r="L458" s="122" t="s">
        <v>1063</v>
      </c>
      <c r="M458" s="92" t="str">
        <f>INDEX('[26]PEMELIHARAAN INFRASTRUKTUR'!$D:$D,MATCH('KEGIATAN DBMSDA 2022 (2)'!L458,'[26]PEMELIHARAAN INFRASTRUKTUR'!$D:$D,0))</f>
        <v>Penerangan Jalan Rt Amdar (Puspa) (50 Unit) Rt 001/019 Kel. Jatimakmur Kec. Pondok Gede</v>
      </c>
      <c r="N458" s="122" t="str">
        <f t="shared" si="195"/>
        <v>Penerangan Jalan Rt Amdar (Puspa) (50 Unit) Rt 001/019 Kel. Jatimakmur Kec. Pondok Gede</v>
      </c>
      <c r="O458" s="92"/>
      <c r="P458" s="93" t="s">
        <v>171</v>
      </c>
      <c r="Q458" s="93"/>
      <c r="R458" s="94"/>
      <c r="S458" s="94" t="e">
        <f>#REF!&amp;" "&amp;#REF!</f>
        <v>#REF!</v>
      </c>
      <c r="T458" s="95" t="s">
        <v>66</v>
      </c>
      <c r="U458" s="87"/>
      <c r="V458" s="57">
        <f t="shared" si="196"/>
        <v>300000000</v>
      </c>
      <c r="W458" s="96" t="str">
        <f t="shared" si="197"/>
        <v>LELANG</v>
      </c>
      <c r="X458" s="77" t="s">
        <v>1965</v>
      </c>
      <c r="Y458" s="489" t="s">
        <v>2031</v>
      </c>
      <c r="Z458" s="489" t="s">
        <v>2020</v>
      </c>
      <c r="AA458" s="93"/>
      <c r="AB458" s="93"/>
      <c r="AC458" s="93"/>
      <c r="AD458" s="93"/>
      <c r="AE458" s="93"/>
      <c r="AF458" s="93"/>
      <c r="AG458" s="96"/>
      <c r="AH458" s="96"/>
      <c r="AI458" s="96"/>
      <c r="AJ458" s="313">
        <f t="shared" si="193"/>
        <v>0</v>
      </c>
      <c r="AK458" s="301">
        <v>0</v>
      </c>
      <c r="AL458" s="87">
        <v>300000000</v>
      </c>
      <c r="AM458" s="96" t="str">
        <f t="shared" si="175"/>
        <v>LELANG</v>
      </c>
      <c r="AN458" s="249" t="s">
        <v>139</v>
      </c>
      <c r="AO458" s="249">
        <v>1</v>
      </c>
      <c r="AP458" s="249"/>
      <c r="AQ458" s="245"/>
      <c r="AR458" s="250"/>
      <c r="AS458" s="250"/>
      <c r="AT458" s="250"/>
      <c r="AU458" s="250"/>
      <c r="AV458" s="250"/>
      <c r="AW458" s="250"/>
      <c r="AX458" s="250"/>
      <c r="AY458" s="99"/>
      <c r="AZ458" s="250"/>
      <c r="BA458" s="245">
        <f t="shared" si="194"/>
        <v>300000000</v>
      </c>
      <c r="BB458" s="235"/>
      <c r="BC458" s="242"/>
      <c r="BD458" s="242"/>
      <c r="BE458" s="242"/>
      <c r="BG458" s="428">
        <f t="shared" si="189"/>
        <v>0</v>
      </c>
      <c r="BH458" s="424"/>
    </row>
    <row r="459" spans="1:60" ht="72" thickBot="1" x14ac:dyDescent="0.3">
      <c r="A459" s="90"/>
      <c r="B459" s="90"/>
      <c r="C459" s="90"/>
      <c r="D459" s="90"/>
      <c r="E459" s="90"/>
      <c r="F459" s="90"/>
      <c r="G459" s="90"/>
      <c r="H459" s="307"/>
      <c r="I459" s="91"/>
      <c r="J459" s="92"/>
      <c r="K459" s="92"/>
      <c r="L459" s="122" t="s">
        <v>1064</v>
      </c>
      <c r="M459" s="92" t="str">
        <f>INDEX('[26]PEMELIHARAAN INFRASTRUKTUR'!$D:$D,MATCH('KEGIATAN DBMSDA 2022 (2)'!L459,'[26]PEMELIHARAAN INFRASTRUKTUR'!$D:$D,0))</f>
        <v>Penerangan Jalan (50 unit) Puspa Yani Rt 10 dan Rt 05 Rw 06 Kelurahan Jatiwarna Kecamatan Pondok Melati</v>
      </c>
      <c r="N459" s="122" t="str">
        <f t="shared" si="195"/>
        <v>Penerangan Jalan (50 unit) Puspa Yani Rt 10 dan Rt 05 Rw 06 Kelurahan Jatiwarna Kecamatan Pondok Melati</v>
      </c>
      <c r="O459" s="92"/>
      <c r="P459" s="93" t="s">
        <v>212</v>
      </c>
      <c r="Q459" s="93"/>
      <c r="R459" s="94" t="s">
        <v>1065</v>
      </c>
      <c r="S459" s="94" t="e">
        <f>#REF!&amp;" "&amp;#REF!</f>
        <v>#REF!</v>
      </c>
      <c r="T459" s="95" t="s">
        <v>66</v>
      </c>
      <c r="U459" s="87"/>
      <c r="V459" s="57">
        <f t="shared" si="196"/>
        <v>125000000</v>
      </c>
      <c r="W459" s="96" t="str">
        <f t="shared" si="197"/>
        <v>PL</v>
      </c>
      <c r="X459" s="77" t="s">
        <v>1965</v>
      </c>
      <c r="Y459" s="489" t="s">
        <v>2031</v>
      </c>
      <c r="Z459" s="489" t="s">
        <v>2020</v>
      </c>
      <c r="AA459" s="93"/>
      <c r="AB459" s="93"/>
      <c r="AC459" s="93"/>
      <c r="AD459" s="93"/>
      <c r="AE459" s="93"/>
      <c r="AF459" s="93"/>
      <c r="AG459" s="96"/>
      <c r="AH459" s="96"/>
      <c r="AI459" s="96"/>
      <c r="AJ459" s="313">
        <f t="shared" si="193"/>
        <v>0</v>
      </c>
      <c r="AK459" s="301">
        <v>0</v>
      </c>
      <c r="AL459" s="87">
        <v>125000000</v>
      </c>
      <c r="AM459" s="96" t="str">
        <f t="shared" si="175"/>
        <v>PL</v>
      </c>
      <c r="AN459" s="249" t="s">
        <v>139</v>
      </c>
      <c r="AO459" s="249">
        <v>1</v>
      </c>
      <c r="AP459" s="249"/>
      <c r="AQ459" s="245"/>
      <c r="AR459" s="250"/>
      <c r="AS459" s="250"/>
      <c r="AT459" s="250"/>
      <c r="AU459" s="250"/>
      <c r="AV459" s="250"/>
      <c r="AW459" s="250"/>
      <c r="AX459" s="250"/>
      <c r="AY459" s="99"/>
      <c r="AZ459" s="250"/>
      <c r="BA459" s="245">
        <f t="shared" si="194"/>
        <v>125000000</v>
      </c>
      <c r="BB459" s="235"/>
      <c r="BC459" s="242"/>
      <c r="BD459" s="242"/>
      <c r="BE459" s="242"/>
      <c r="BG459" s="428">
        <f t="shared" si="189"/>
        <v>0</v>
      </c>
      <c r="BH459" s="424"/>
    </row>
    <row r="460" spans="1:60" ht="72" thickBot="1" x14ac:dyDescent="0.3">
      <c r="A460" s="90"/>
      <c r="B460" s="90"/>
      <c r="C460" s="90"/>
      <c r="D460" s="90"/>
      <c r="E460" s="90"/>
      <c r="F460" s="90"/>
      <c r="G460" s="90"/>
      <c r="H460" s="307"/>
      <c r="I460" s="91"/>
      <c r="J460" s="92"/>
      <c r="K460" s="92"/>
      <c r="L460" s="122" t="s">
        <v>1066</v>
      </c>
      <c r="M460" s="92" t="str">
        <f>INDEX('[26]PEMELIHARAAN INFRASTRUKTUR'!$D:$D,MATCH('KEGIATAN DBMSDA 2022 (2)'!L460,'[26]PEMELIHARAAN INFRASTRUKTUR'!$D:$D,0))</f>
        <v>Penerangan Jalan (25 unit) Puspa Yani dan Rt 05 Rw 02 Kelurahan Jatibening Kecamatan Pondok Gede</v>
      </c>
      <c r="N460" s="122" t="str">
        <f t="shared" si="195"/>
        <v>Penerangan Jalan (25 unit) Puspa Yani dan Rt 05 Rw 02 Kelurahan Jatibening Kecamatan Pondok Gede</v>
      </c>
      <c r="O460" s="92"/>
      <c r="P460" s="93" t="s">
        <v>171</v>
      </c>
      <c r="Q460" s="93"/>
      <c r="R460" s="94" t="s">
        <v>1067</v>
      </c>
      <c r="S460" s="94" t="e">
        <f>#REF!&amp;" "&amp;#REF!</f>
        <v>#REF!</v>
      </c>
      <c r="T460" s="95" t="s">
        <v>66</v>
      </c>
      <c r="U460" s="87"/>
      <c r="V460" s="57">
        <f t="shared" si="196"/>
        <v>100000000</v>
      </c>
      <c r="W460" s="96" t="str">
        <f t="shared" si="197"/>
        <v>PL</v>
      </c>
      <c r="X460" s="77" t="s">
        <v>1965</v>
      </c>
      <c r="Y460" s="489" t="s">
        <v>2031</v>
      </c>
      <c r="Z460" s="489" t="s">
        <v>2020</v>
      </c>
      <c r="AA460" s="93"/>
      <c r="AB460" s="93"/>
      <c r="AC460" s="93"/>
      <c r="AD460" s="93"/>
      <c r="AE460" s="93"/>
      <c r="AF460" s="93"/>
      <c r="AG460" s="96"/>
      <c r="AH460" s="96"/>
      <c r="AI460" s="96"/>
      <c r="AJ460" s="313">
        <f t="shared" si="193"/>
        <v>0</v>
      </c>
      <c r="AK460" s="301">
        <v>0</v>
      </c>
      <c r="AL460" s="87">
        <v>100000000</v>
      </c>
      <c r="AM460" s="96" t="str">
        <f t="shared" si="175"/>
        <v>PL</v>
      </c>
      <c r="AN460" s="249" t="s">
        <v>139</v>
      </c>
      <c r="AO460" s="249">
        <v>1</v>
      </c>
      <c r="AP460" s="249"/>
      <c r="AQ460" s="245"/>
      <c r="AR460" s="250"/>
      <c r="AS460" s="250"/>
      <c r="AT460" s="250"/>
      <c r="AU460" s="250"/>
      <c r="AV460" s="250"/>
      <c r="AW460" s="250"/>
      <c r="AX460" s="250"/>
      <c r="AY460" s="99"/>
      <c r="AZ460" s="250"/>
      <c r="BA460" s="245">
        <f t="shared" si="194"/>
        <v>100000000</v>
      </c>
      <c r="BB460" s="235"/>
      <c r="BC460" s="242"/>
      <c r="BD460" s="242"/>
      <c r="BE460" s="242"/>
      <c r="BG460" s="428">
        <f t="shared" si="189"/>
        <v>0</v>
      </c>
      <c r="BH460" s="424"/>
    </row>
    <row r="461" spans="1:60" ht="100.5" thickBot="1" x14ac:dyDescent="0.3">
      <c r="A461" s="90"/>
      <c r="B461" s="90"/>
      <c r="C461" s="90"/>
      <c r="D461" s="90"/>
      <c r="E461" s="90"/>
      <c r="F461" s="90"/>
      <c r="G461" s="90"/>
      <c r="H461" s="307"/>
      <c r="I461" s="91"/>
      <c r="J461" s="92"/>
      <c r="K461" s="92"/>
      <c r="L461" s="122" t="s">
        <v>1068</v>
      </c>
      <c r="M461" s="92" t="str">
        <f>INDEX('[26]PEMELIHARAAN INFRASTRUKTUR'!$D:$D,MATCH('KEGIATAN DBMSDA 2022 (2)'!L461,'[26]PEMELIHARAAN INFRASTRUKTUR'!$D:$D,0))</f>
        <v>Penerangan Jalan Lampu Jalan Jl. Masjid Rrohmah RT. 002 Rw. 005 (Puspa Yani) (RT. Madyo Husodo) (50 Unit) Kelurahan Jatirahayu Kecamatan Pondok Melati</v>
      </c>
      <c r="N461" s="122" t="str">
        <f t="shared" si="195"/>
        <v>Penerangan Jalan Lampu Jalan Jl. Masjid Rrohmah RT. 002 Rw. 005 (Puspa Yani) (RT. Madyo Husodo) (50 Unit) Kelurahan Jatirahayu Kecamatan Pondok Melati</v>
      </c>
      <c r="O461" s="92"/>
      <c r="P461" s="93" t="s">
        <v>212</v>
      </c>
      <c r="Q461" s="93"/>
      <c r="R461" s="94"/>
      <c r="S461" s="94" t="e">
        <f>#REF!&amp;" "&amp;#REF!</f>
        <v>#REF!</v>
      </c>
      <c r="T461" s="95" t="s">
        <v>66</v>
      </c>
      <c r="U461" s="87"/>
      <c r="V461" s="57">
        <f t="shared" si="196"/>
        <v>300000000</v>
      </c>
      <c r="W461" s="96" t="str">
        <f t="shared" si="197"/>
        <v>LELANG</v>
      </c>
      <c r="X461" s="77" t="s">
        <v>1965</v>
      </c>
      <c r="Y461" s="489" t="s">
        <v>2031</v>
      </c>
      <c r="Z461" s="489" t="s">
        <v>2020</v>
      </c>
      <c r="AA461" s="93"/>
      <c r="AB461" s="93"/>
      <c r="AC461" s="93"/>
      <c r="AD461" s="93"/>
      <c r="AE461" s="93"/>
      <c r="AF461" s="93"/>
      <c r="AG461" s="96"/>
      <c r="AH461" s="96"/>
      <c r="AI461" s="96"/>
      <c r="AJ461" s="313">
        <f t="shared" si="193"/>
        <v>0</v>
      </c>
      <c r="AK461" s="301">
        <v>0</v>
      </c>
      <c r="AL461" s="87">
        <v>300000000</v>
      </c>
      <c r="AM461" s="96" t="str">
        <f t="shared" si="175"/>
        <v>LELANG</v>
      </c>
      <c r="AN461" s="249" t="s">
        <v>139</v>
      </c>
      <c r="AO461" s="249">
        <v>1</v>
      </c>
      <c r="AP461" s="249"/>
      <c r="AQ461" s="245"/>
      <c r="AR461" s="250"/>
      <c r="AS461" s="250"/>
      <c r="AT461" s="250"/>
      <c r="AU461" s="250"/>
      <c r="AV461" s="250"/>
      <c r="AW461" s="250"/>
      <c r="AX461" s="250"/>
      <c r="AY461" s="99"/>
      <c r="AZ461" s="250"/>
      <c r="BA461" s="245">
        <f t="shared" si="194"/>
        <v>300000000</v>
      </c>
      <c r="BB461" s="235"/>
      <c r="BC461" s="242"/>
      <c r="BD461" s="242"/>
      <c r="BE461" s="242"/>
      <c r="BG461" s="428">
        <f t="shared" si="189"/>
        <v>0</v>
      </c>
      <c r="BH461" s="424"/>
    </row>
    <row r="462" spans="1:60" ht="43.5" thickBot="1" x14ac:dyDescent="0.3">
      <c r="A462" s="90"/>
      <c r="B462" s="90"/>
      <c r="C462" s="90"/>
      <c r="D462" s="90"/>
      <c r="E462" s="90"/>
      <c r="F462" s="90"/>
      <c r="G462" s="90"/>
      <c r="H462" s="307"/>
      <c r="I462" s="91"/>
      <c r="J462" s="92"/>
      <c r="K462" s="92"/>
      <c r="L462" s="122" t="s">
        <v>1069</v>
      </c>
      <c r="M462" s="92" t="e">
        <f>INDEX('[26]PEMELIHARAAN INFRASTRUKTUR'!$D:$D,MATCH('KEGIATAN DBMSDA 2022 (2)'!L462,'[26]PEMELIHARAAN INFRASTRUKTUR'!$D:$D,0))</f>
        <v>#N/A</v>
      </c>
      <c r="N462" s="122" t="str">
        <f t="shared" si="195"/>
        <v>Penerangan Lampu Jalan RW 02, Kota Bekasi, Bekasi Barat, Bintara</v>
      </c>
      <c r="O462" s="92"/>
      <c r="P462" s="93" t="s">
        <v>822</v>
      </c>
      <c r="Q462" s="93"/>
      <c r="R462" s="94" t="s">
        <v>1039</v>
      </c>
      <c r="S462" s="94" t="e">
        <f>#REF!&amp;" "&amp;#REF!</f>
        <v>#REF!</v>
      </c>
      <c r="T462" s="95" t="s">
        <v>66</v>
      </c>
      <c r="U462" s="87"/>
      <c r="V462" s="57">
        <f t="shared" si="196"/>
        <v>100000000</v>
      </c>
      <c r="W462" s="96" t="str">
        <f t="shared" si="197"/>
        <v>PL</v>
      </c>
      <c r="X462" s="77" t="s">
        <v>1965</v>
      </c>
      <c r="Y462" s="489" t="s">
        <v>2031</v>
      </c>
      <c r="Z462" s="489" t="s">
        <v>2019</v>
      </c>
      <c r="AA462" s="93"/>
      <c r="AB462" s="93"/>
      <c r="AC462" s="93"/>
      <c r="AD462" s="93"/>
      <c r="AE462" s="93"/>
      <c r="AF462" s="93"/>
      <c r="AG462" s="96"/>
      <c r="AH462" s="96"/>
      <c r="AI462" s="96"/>
      <c r="AJ462" s="313">
        <f t="shared" si="193"/>
        <v>0</v>
      </c>
      <c r="AK462" s="301">
        <v>0</v>
      </c>
      <c r="AL462" s="87">
        <v>100000000</v>
      </c>
      <c r="AM462" s="96" t="str">
        <f t="shared" si="175"/>
        <v>PL</v>
      </c>
      <c r="AN462" s="249" t="s">
        <v>139</v>
      </c>
      <c r="AO462" s="249">
        <v>1</v>
      </c>
      <c r="AP462" s="249"/>
      <c r="AQ462" s="245"/>
      <c r="AR462" s="250"/>
      <c r="AS462" s="250"/>
      <c r="AT462" s="250"/>
      <c r="AU462" s="250"/>
      <c r="AV462" s="250"/>
      <c r="AW462" s="250"/>
      <c r="AX462" s="250"/>
      <c r="AY462" s="99"/>
      <c r="AZ462" s="250"/>
      <c r="BA462" s="245">
        <f t="shared" si="194"/>
        <v>100000000</v>
      </c>
      <c r="BB462" s="235"/>
      <c r="BC462" s="242"/>
      <c r="BD462" s="242"/>
      <c r="BE462" s="242"/>
      <c r="BG462" s="428">
        <f t="shared" si="189"/>
        <v>0</v>
      </c>
      <c r="BH462" s="424"/>
    </row>
    <row r="463" spans="1:60" ht="57.75" thickBot="1" x14ac:dyDescent="0.3">
      <c r="A463" s="90"/>
      <c r="B463" s="90"/>
      <c r="C463" s="90"/>
      <c r="D463" s="90"/>
      <c r="E463" s="90"/>
      <c r="F463" s="90"/>
      <c r="G463" s="90"/>
      <c r="H463" s="307"/>
      <c r="I463" s="91"/>
      <c r="J463" s="92"/>
      <c r="K463" s="92"/>
      <c r="L463" s="122" t="s">
        <v>1070</v>
      </c>
      <c r="M463" s="92" t="e">
        <f>INDEX('[26]PEMELIHARAAN INFRASTRUKTUR'!$D:$D,MATCH('KEGIATAN DBMSDA 2022 (2)'!L463,'[26]PEMELIHARAAN INFRASTRUKTUR'!$D:$D,0))</f>
        <v>#N/A</v>
      </c>
      <c r="N463" s="122" t="str">
        <f t="shared" si="195"/>
        <v>Penerangan Lapangan Utama Sarana Prasarana
Olahraga RW 11, Kota Bekasi, Bekasi
Barat, Bintarajaya</v>
      </c>
      <c r="O463" s="92"/>
      <c r="P463" s="93" t="s">
        <v>822</v>
      </c>
      <c r="Q463" s="93"/>
      <c r="R463" s="94" t="s">
        <v>1071</v>
      </c>
      <c r="S463" s="94" t="e">
        <f>#REF!&amp;" "&amp;#REF!</f>
        <v>#REF!</v>
      </c>
      <c r="T463" s="95" t="s">
        <v>66</v>
      </c>
      <c r="U463" s="87"/>
      <c r="V463" s="57">
        <f t="shared" si="196"/>
        <v>100000000</v>
      </c>
      <c r="W463" s="96" t="str">
        <f t="shared" si="197"/>
        <v>PL</v>
      </c>
      <c r="X463" s="77" t="s">
        <v>1965</v>
      </c>
      <c r="Y463" s="489" t="s">
        <v>2031</v>
      </c>
      <c r="Z463" s="489" t="s">
        <v>2018</v>
      </c>
      <c r="AA463" s="93"/>
      <c r="AB463" s="93"/>
      <c r="AC463" s="93"/>
      <c r="AD463" s="93"/>
      <c r="AE463" s="93"/>
      <c r="AF463" s="93"/>
      <c r="AG463" s="96"/>
      <c r="AH463" s="96"/>
      <c r="AI463" s="96"/>
      <c r="AJ463" s="313">
        <f t="shared" si="193"/>
        <v>0</v>
      </c>
      <c r="AK463" s="301">
        <v>0</v>
      </c>
      <c r="AL463" s="87">
        <v>100000000</v>
      </c>
      <c r="AM463" s="96" t="str">
        <f t="shared" si="175"/>
        <v>PL</v>
      </c>
      <c r="AN463" s="249" t="s">
        <v>139</v>
      </c>
      <c r="AO463" s="249">
        <v>1</v>
      </c>
      <c r="AP463" s="249"/>
      <c r="AQ463" s="245"/>
      <c r="AR463" s="250"/>
      <c r="AS463" s="250"/>
      <c r="AT463" s="250"/>
      <c r="AU463" s="250"/>
      <c r="AV463" s="250"/>
      <c r="AW463" s="250"/>
      <c r="AX463" s="250"/>
      <c r="AY463" s="99"/>
      <c r="AZ463" s="250"/>
      <c r="BA463" s="245">
        <f t="shared" si="194"/>
        <v>100000000</v>
      </c>
      <c r="BB463" s="235"/>
      <c r="BC463" s="242"/>
      <c r="BD463" s="242"/>
      <c r="BE463" s="242"/>
      <c r="BG463" s="428">
        <f t="shared" si="189"/>
        <v>0</v>
      </c>
      <c r="BH463" s="424"/>
    </row>
    <row r="464" spans="1:60" ht="45.75" thickBot="1" x14ac:dyDescent="0.3">
      <c r="A464" s="90"/>
      <c r="B464" s="90"/>
      <c r="C464" s="90"/>
      <c r="D464" s="90"/>
      <c r="E464" s="90"/>
      <c r="F464" s="90"/>
      <c r="G464" s="90"/>
      <c r="H464" s="307"/>
      <c r="I464" s="91"/>
      <c r="J464" s="92"/>
      <c r="K464" s="92"/>
      <c r="L464" s="122" t="s">
        <v>1072</v>
      </c>
      <c r="M464" s="92" t="e">
        <f>INDEX('[26]PEMELIHARAAN INFRASTRUKTUR'!$D:$D,MATCH('KEGIATAN DBMSDA 2022 (2)'!L464,'[26]PEMELIHARAAN INFRASTRUKTUR'!$D:$D,0))</f>
        <v>#N/A</v>
      </c>
      <c r="N464" s="122" t="str">
        <f t="shared" si="195"/>
        <v>Penerangan Lampu Jalan titian Indah Utama RW 11 ), Kota
Bekasi, Medansatria, Kalibaru</v>
      </c>
      <c r="O464" s="92"/>
      <c r="P464" s="93" t="s">
        <v>1840</v>
      </c>
      <c r="Q464" s="93"/>
      <c r="R464" s="94" t="s">
        <v>1058</v>
      </c>
      <c r="S464" s="94" t="e">
        <f>#REF!&amp;" "&amp;#REF!</f>
        <v>#REF!</v>
      </c>
      <c r="T464" s="95" t="s">
        <v>66</v>
      </c>
      <c r="U464" s="87"/>
      <c r="V464" s="57">
        <f t="shared" si="196"/>
        <v>30000000</v>
      </c>
      <c r="W464" s="96" t="str">
        <f t="shared" si="197"/>
        <v>PL</v>
      </c>
      <c r="X464" s="77" t="s">
        <v>1965</v>
      </c>
      <c r="Y464" s="489" t="s">
        <v>2031</v>
      </c>
      <c r="Z464" s="489" t="s">
        <v>2018</v>
      </c>
      <c r="AA464" s="93"/>
      <c r="AB464" s="93"/>
      <c r="AC464" s="93"/>
      <c r="AD464" s="93"/>
      <c r="AE464" s="93"/>
      <c r="AF464" s="93"/>
      <c r="AG464" s="96"/>
      <c r="AH464" s="96"/>
      <c r="AI464" s="96"/>
      <c r="AJ464" s="313">
        <f t="shared" si="193"/>
        <v>0</v>
      </c>
      <c r="AK464" s="301">
        <v>0</v>
      </c>
      <c r="AL464" s="87">
        <v>30000000</v>
      </c>
      <c r="AM464" s="96" t="str">
        <f t="shared" si="175"/>
        <v>PL</v>
      </c>
      <c r="AN464" s="249" t="s">
        <v>139</v>
      </c>
      <c r="AO464" s="249">
        <v>1</v>
      </c>
      <c r="AP464" s="249"/>
      <c r="AQ464" s="245"/>
      <c r="AR464" s="250"/>
      <c r="AS464" s="250"/>
      <c r="AT464" s="250"/>
      <c r="AU464" s="250"/>
      <c r="AV464" s="250"/>
      <c r="AW464" s="250"/>
      <c r="AX464" s="250"/>
      <c r="AY464" s="99"/>
      <c r="AZ464" s="250"/>
      <c r="BA464" s="245">
        <f t="shared" ref="BA464:BA495" si="198">V464-AQ464-AT464-AW464-AX464-AY464-AZ464</f>
        <v>30000000</v>
      </c>
      <c r="BB464" s="235"/>
      <c r="BC464" s="242"/>
      <c r="BD464" s="242"/>
      <c r="BE464" s="242"/>
      <c r="BG464" s="428">
        <f t="shared" si="189"/>
        <v>0</v>
      </c>
      <c r="BH464" s="424"/>
    </row>
    <row r="465" spans="1:60" ht="57.75" thickBot="1" x14ac:dyDescent="0.3">
      <c r="A465" s="90"/>
      <c r="B465" s="90"/>
      <c r="C465" s="90"/>
      <c r="D465" s="90"/>
      <c r="E465" s="90"/>
      <c r="F465" s="90"/>
      <c r="G465" s="90"/>
      <c r="H465" s="307"/>
      <c r="I465" s="91"/>
      <c r="J465" s="92"/>
      <c r="K465" s="92"/>
      <c r="L465" s="122" t="s">
        <v>1073</v>
      </c>
      <c r="M465" s="92" t="e">
        <f>INDEX('[26]PEMELIHARAAN INFRASTRUKTUR'!$D:$D,MATCH('KEGIATAN DBMSDA 2022 (2)'!L465,'[26]PEMELIHARAAN INFRASTRUKTUR'!$D:$D,0))</f>
        <v>#N/A</v>
      </c>
      <c r="N465" s="122" t="str">
        <f t="shared" si="195"/>
        <v>Penerangan Lampu Jalan gang gasun berdampingan dengan rt
06/02  RT 17 RW 02, Kota Bekasi, Bekasi
Barat, Bintara</v>
      </c>
      <c r="O465" s="92"/>
      <c r="P465" s="93" t="s">
        <v>822</v>
      </c>
      <c r="Q465" s="93"/>
      <c r="R465" s="94" t="s">
        <v>1074</v>
      </c>
      <c r="S465" s="94" t="e">
        <f>#REF!&amp;" "&amp;#REF!</f>
        <v>#REF!</v>
      </c>
      <c r="T465" s="95" t="s">
        <v>66</v>
      </c>
      <c r="U465" s="87"/>
      <c r="V465" s="57">
        <f t="shared" si="196"/>
        <v>100000000</v>
      </c>
      <c r="W465" s="96" t="str">
        <f t="shared" si="197"/>
        <v>PL</v>
      </c>
      <c r="X465" s="77" t="s">
        <v>1965</v>
      </c>
      <c r="Y465" s="489" t="s">
        <v>2031</v>
      </c>
      <c r="Z465" s="489" t="s">
        <v>2018</v>
      </c>
      <c r="AA465" s="93"/>
      <c r="AB465" s="93"/>
      <c r="AC465" s="93"/>
      <c r="AD465" s="93"/>
      <c r="AE465" s="93"/>
      <c r="AF465" s="93"/>
      <c r="AG465" s="96"/>
      <c r="AH465" s="96"/>
      <c r="AI465" s="96"/>
      <c r="AJ465" s="313">
        <f t="shared" si="193"/>
        <v>0</v>
      </c>
      <c r="AK465" s="301">
        <v>0</v>
      </c>
      <c r="AL465" s="87">
        <v>100000000</v>
      </c>
      <c r="AM465" s="96" t="str">
        <f t="shared" si="175"/>
        <v>PL</v>
      </c>
      <c r="AN465" s="249" t="s">
        <v>139</v>
      </c>
      <c r="AO465" s="249">
        <v>1</v>
      </c>
      <c r="AP465" s="249"/>
      <c r="AQ465" s="245"/>
      <c r="AR465" s="250"/>
      <c r="AS465" s="250"/>
      <c r="AT465" s="250"/>
      <c r="AU465" s="250"/>
      <c r="AV465" s="250"/>
      <c r="AW465" s="250"/>
      <c r="AX465" s="250"/>
      <c r="AY465" s="99"/>
      <c r="AZ465" s="250"/>
      <c r="BA465" s="245">
        <f t="shared" si="198"/>
        <v>100000000</v>
      </c>
      <c r="BB465" s="235"/>
      <c r="BC465" s="242"/>
      <c r="BD465" s="242"/>
      <c r="BE465" s="242"/>
      <c r="BG465" s="428">
        <f t="shared" si="189"/>
        <v>0</v>
      </c>
      <c r="BH465" s="424"/>
    </row>
    <row r="466" spans="1:60" ht="57.75" thickBot="1" x14ac:dyDescent="0.3">
      <c r="A466" s="90"/>
      <c r="B466" s="90"/>
      <c r="C466" s="90"/>
      <c r="D466" s="90"/>
      <c r="E466" s="90"/>
      <c r="F466" s="90"/>
      <c r="G466" s="90"/>
      <c r="H466" s="307"/>
      <c r="I466" s="91"/>
      <c r="J466" s="92"/>
      <c r="K466" s="92"/>
      <c r="L466" s="122" t="s">
        <v>1075</v>
      </c>
      <c r="M466" s="92" t="e">
        <f>INDEX('[26]PEMELIHARAAN INFRASTRUKTUR'!$D:$D,MATCH('KEGIATAN DBMSDA 2022 (2)'!L466,'[26]PEMELIHARAAN INFRASTRUKTUR'!$D:$D,0))</f>
        <v>#N/A</v>
      </c>
      <c r="N466" s="122" t="str">
        <f t="shared" si="195"/>
        <v>Penerangan Jalan umum Jl. Rawa Baru RT 04 RW 09 Kel. Margahayu Kec. Bekasi Timur. Kota Bekasi, Kota Bekasi, Bekasi Timur, Margahayu</v>
      </c>
      <c r="O466" s="92"/>
      <c r="P466" s="93" t="s">
        <v>264</v>
      </c>
      <c r="Q466" s="93"/>
      <c r="R466" s="94" t="s">
        <v>1076</v>
      </c>
      <c r="S466" s="94" t="e">
        <f>#REF!&amp;" "&amp;#REF!</f>
        <v>#REF!</v>
      </c>
      <c r="T466" s="95" t="s">
        <v>66</v>
      </c>
      <c r="U466" s="87"/>
      <c r="V466" s="57">
        <f t="shared" si="196"/>
        <v>200000000</v>
      </c>
      <c r="W466" s="96" t="str">
        <f t="shared" si="197"/>
        <v>PL</v>
      </c>
      <c r="X466" s="77" t="s">
        <v>1965</v>
      </c>
      <c r="Y466" s="489" t="s">
        <v>2031</v>
      </c>
      <c r="Z466" s="489" t="s">
        <v>2019</v>
      </c>
      <c r="AA466" s="93"/>
      <c r="AB466" s="93"/>
      <c r="AC466" s="93"/>
      <c r="AD466" s="93"/>
      <c r="AE466" s="93"/>
      <c r="AF466" s="93"/>
      <c r="AG466" s="96"/>
      <c r="AH466" s="96"/>
      <c r="AI466" s="96"/>
      <c r="AJ466" s="313">
        <f t="shared" si="193"/>
        <v>0</v>
      </c>
      <c r="AK466" s="301">
        <v>0</v>
      </c>
      <c r="AL466" s="87">
        <v>200000000</v>
      </c>
      <c r="AM466" s="96" t="str">
        <f t="shared" si="175"/>
        <v>PL</v>
      </c>
      <c r="AN466" s="249" t="s">
        <v>139</v>
      </c>
      <c r="AO466" s="249">
        <v>1</v>
      </c>
      <c r="AP466" s="249"/>
      <c r="AQ466" s="245"/>
      <c r="AR466" s="250"/>
      <c r="AS466" s="250"/>
      <c r="AT466" s="250"/>
      <c r="AU466" s="250"/>
      <c r="AV466" s="250"/>
      <c r="AW466" s="250"/>
      <c r="AX466" s="250"/>
      <c r="AY466" s="99"/>
      <c r="AZ466" s="250"/>
      <c r="BA466" s="245">
        <f t="shared" si="198"/>
        <v>200000000</v>
      </c>
      <c r="BB466" s="235"/>
      <c r="BC466" s="242"/>
      <c r="BD466" s="242"/>
      <c r="BE466" s="242"/>
      <c r="BG466" s="428">
        <f t="shared" si="189"/>
        <v>0</v>
      </c>
      <c r="BH466" s="424"/>
    </row>
    <row r="467" spans="1:60" ht="43.5" thickBot="1" x14ac:dyDescent="0.3">
      <c r="A467" s="90"/>
      <c r="B467" s="90"/>
      <c r="C467" s="90"/>
      <c r="D467" s="90"/>
      <c r="E467" s="90"/>
      <c r="F467" s="90"/>
      <c r="G467" s="90"/>
      <c r="H467" s="307"/>
      <c r="I467" s="91"/>
      <c r="J467" s="92"/>
      <c r="K467" s="92"/>
      <c r="L467" s="122" t="s">
        <v>1077</v>
      </c>
      <c r="M467" s="92" t="e">
        <f>INDEX('[26]PEMELIHARAAN INFRASTRUKTUR'!$D:$D,MATCH('KEGIATAN DBMSDA 2022 (2)'!L467,'[26]PEMELIHARAAN INFRASTRUKTUR'!$D:$D,0))</f>
        <v>#N/A</v>
      </c>
      <c r="N467" s="122" t="str">
        <f t="shared" si="195"/>
        <v>Penerangan Jalan RT 01, 02, 03, 04, 05, 06 &amp; 07     RW 016, Kota Bekasi</v>
      </c>
      <c r="O467" s="92"/>
      <c r="P467" s="93" t="s">
        <v>127</v>
      </c>
      <c r="Q467" s="93"/>
      <c r="R467" s="94" t="s">
        <v>1078</v>
      </c>
      <c r="S467" s="94" t="e">
        <f>#REF!&amp;" "&amp;#REF!</f>
        <v>#REF!</v>
      </c>
      <c r="T467" s="95" t="s">
        <v>66</v>
      </c>
      <c r="U467" s="87"/>
      <c r="V467" s="57">
        <f t="shared" si="196"/>
        <v>30000000</v>
      </c>
      <c r="W467" s="96" t="str">
        <f t="shared" si="197"/>
        <v>PL</v>
      </c>
      <c r="X467" s="77" t="s">
        <v>1965</v>
      </c>
      <c r="Y467" s="489" t="s">
        <v>2031</v>
      </c>
      <c r="Z467" s="496" t="s">
        <v>2020</v>
      </c>
      <c r="AA467" s="93"/>
      <c r="AB467" s="93"/>
      <c r="AC467" s="93"/>
      <c r="AD467" s="93"/>
      <c r="AE467" s="93"/>
      <c r="AF467" s="93"/>
      <c r="AG467" s="96"/>
      <c r="AH467" s="96"/>
      <c r="AI467" s="96"/>
      <c r="AJ467" s="313">
        <f t="shared" si="193"/>
        <v>0</v>
      </c>
      <c r="AK467" s="301">
        <v>0</v>
      </c>
      <c r="AL467" s="87">
        <v>30000000</v>
      </c>
      <c r="AM467" s="96" t="str">
        <f t="shared" si="175"/>
        <v>PL</v>
      </c>
      <c r="AN467" s="249" t="s">
        <v>139</v>
      </c>
      <c r="AO467" s="249">
        <v>1</v>
      </c>
      <c r="AP467" s="249" t="s">
        <v>163</v>
      </c>
      <c r="AQ467" s="253"/>
      <c r="AR467" s="254"/>
      <c r="AS467" s="254"/>
      <c r="AT467" s="254"/>
      <c r="AU467" s="254"/>
      <c r="AV467" s="254"/>
      <c r="AW467" s="254"/>
      <c r="AX467" s="254"/>
      <c r="AY467" s="103"/>
      <c r="AZ467" s="254"/>
      <c r="BA467" s="253">
        <f t="shared" si="198"/>
        <v>30000000</v>
      </c>
      <c r="BB467" s="235"/>
      <c r="BC467" s="242"/>
      <c r="BD467" s="242"/>
      <c r="BE467" s="242"/>
      <c r="BG467" s="428">
        <f t="shared" si="189"/>
        <v>0</v>
      </c>
      <c r="BH467" s="424"/>
    </row>
    <row r="468" spans="1:60" ht="45.75" thickBot="1" x14ac:dyDescent="0.3">
      <c r="A468" s="90"/>
      <c r="B468" s="90"/>
      <c r="C468" s="90"/>
      <c r="D468" s="90"/>
      <c r="E468" s="90"/>
      <c r="F468" s="90"/>
      <c r="G468" s="90"/>
      <c r="H468" s="307"/>
      <c r="I468" s="91"/>
      <c r="J468" s="92"/>
      <c r="K468" s="92"/>
      <c r="L468" s="122" t="s">
        <v>1079</v>
      </c>
      <c r="M468" s="92" t="e">
        <f>INDEX('[26]PEMELIHARAAN INFRASTRUKTUR'!$D:$D,MATCH('KEGIATAN DBMSDA 2022 (2)'!L468,'[26]PEMELIHARAAN INFRASTRUKTUR'!$D:$D,0))</f>
        <v>#N/A</v>
      </c>
      <c r="N468" s="122" t="str">
        <f t="shared" si="195"/>
        <v>Perbaikan PJU RT 01 - RT 06  RW 02 Kelurahan Duren Jaya, Kota Bekasi</v>
      </c>
      <c r="O468" s="92"/>
      <c r="P468" s="93" t="s">
        <v>264</v>
      </c>
      <c r="Q468" s="93"/>
      <c r="R468" s="94" t="s">
        <v>1080</v>
      </c>
      <c r="S468" s="94" t="e">
        <f>#REF!&amp;" "&amp;#REF!</f>
        <v>#REF!</v>
      </c>
      <c r="T468" s="95" t="s">
        <v>66</v>
      </c>
      <c r="U468" s="87"/>
      <c r="V468" s="57">
        <f t="shared" si="196"/>
        <v>50000000</v>
      </c>
      <c r="W468" s="96" t="str">
        <f t="shared" si="197"/>
        <v>PL</v>
      </c>
      <c r="X468" s="77" t="s">
        <v>1965</v>
      </c>
      <c r="Y468" s="489" t="s">
        <v>2031</v>
      </c>
      <c r="Z468" s="489" t="s">
        <v>2018</v>
      </c>
      <c r="AA468" s="93"/>
      <c r="AB468" s="93"/>
      <c r="AC468" s="93"/>
      <c r="AD468" s="93"/>
      <c r="AE468" s="93"/>
      <c r="AF468" s="93"/>
      <c r="AG468" s="96"/>
      <c r="AH468" s="96"/>
      <c r="AI468" s="96"/>
      <c r="AJ468" s="313">
        <f t="shared" si="193"/>
        <v>0</v>
      </c>
      <c r="AK468" s="301">
        <v>0</v>
      </c>
      <c r="AL468" s="87">
        <v>50000000</v>
      </c>
      <c r="AM468" s="96" t="str">
        <f t="shared" si="175"/>
        <v>PL</v>
      </c>
      <c r="AN468" s="249" t="s">
        <v>139</v>
      </c>
      <c r="AO468" s="249">
        <v>1</v>
      </c>
      <c r="AP468" s="249"/>
      <c r="AQ468" s="245"/>
      <c r="AR468" s="250"/>
      <c r="AS468" s="250"/>
      <c r="AT468" s="250"/>
      <c r="AU468" s="250"/>
      <c r="AV468" s="250"/>
      <c r="AW468" s="250"/>
      <c r="AX468" s="250"/>
      <c r="AY468" s="99"/>
      <c r="AZ468" s="250"/>
      <c r="BA468" s="245">
        <f t="shared" si="198"/>
        <v>50000000</v>
      </c>
      <c r="BB468" s="235"/>
      <c r="BC468" s="242"/>
      <c r="BD468" s="242"/>
      <c r="BE468" s="242"/>
      <c r="BG468" s="428">
        <f t="shared" si="189"/>
        <v>0</v>
      </c>
      <c r="BH468" s="424"/>
    </row>
    <row r="469" spans="1:60" ht="57.75" thickBot="1" x14ac:dyDescent="0.3">
      <c r="A469" s="90"/>
      <c r="B469" s="90"/>
      <c r="C469" s="90"/>
      <c r="D469" s="90"/>
      <c r="E469" s="90"/>
      <c r="F469" s="90"/>
      <c r="G469" s="90"/>
      <c r="H469" s="307"/>
      <c r="I469" s="91"/>
      <c r="J469" s="92"/>
      <c r="K469" s="92"/>
      <c r="L469" s="122" t="s">
        <v>1081</v>
      </c>
      <c r="M469" s="92" t="str">
        <f>INDEX('[26]PEMELIHARAAN INFRASTRUKTUR'!$D:$D,MATCH('KEGIATAN DBMSDA 2022 (2)'!L469,'[26]PEMELIHARAAN INFRASTRUKTUR'!$D:$D,0))</f>
        <v>Pemasangan Lampu Jalan RT 01 - RT 06 RW 18 Kelurahan Margahayu, Kota Bekasi</v>
      </c>
      <c r="N469" s="122" t="str">
        <f t="shared" si="195"/>
        <v>Pemasangan Lampu Jalan RT 01 - RT 06 RW 18 Kelurahan Margahayu, Kota Bekasi</v>
      </c>
      <c r="O469" s="92"/>
      <c r="P469" s="93" t="s">
        <v>264</v>
      </c>
      <c r="Q469" s="93"/>
      <c r="R469" s="94" t="s">
        <v>1082</v>
      </c>
      <c r="S469" s="94" t="e">
        <f>#REF!&amp;" "&amp;#REF!</f>
        <v>#REF!</v>
      </c>
      <c r="T469" s="95" t="s">
        <v>66</v>
      </c>
      <c r="U469" s="87"/>
      <c r="V469" s="57">
        <f t="shared" si="196"/>
        <v>100000000</v>
      </c>
      <c r="W469" s="96" t="str">
        <f t="shared" si="197"/>
        <v>PL</v>
      </c>
      <c r="X469" s="77" t="s">
        <v>1965</v>
      </c>
      <c r="Y469" s="489" t="s">
        <v>2031</v>
      </c>
      <c r="Z469" s="489" t="s">
        <v>2018</v>
      </c>
      <c r="AA469" s="93"/>
      <c r="AB469" s="93"/>
      <c r="AC469" s="93"/>
      <c r="AD469" s="93"/>
      <c r="AE469" s="93"/>
      <c r="AF469" s="93"/>
      <c r="AG469" s="96"/>
      <c r="AH469" s="96"/>
      <c r="AI469" s="96"/>
      <c r="AJ469" s="313">
        <f t="shared" si="193"/>
        <v>0</v>
      </c>
      <c r="AK469" s="301">
        <v>0</v>
      </c>
      <c r="AL469" s="87">
        <v>100000000</v>
      </c>
      <c r="AM469" s="96" t="str">
        <f t="shared" si="175"/>
        <v>PL</v>
      </c>
      <c r="AN469" s="249" t="s">
        <v>139</v>
      </c>
      <c r="AO469" s="249">
        <v>1</v>
      </c>
      <c r="AP469" s="249"/>
      <c r="AQ469" s="245"/>
      <c r="AR469" s="250"/>
      <c r="AS469" s="250"/>
      <c r="AT469" s="250"/>
      <c r="AU469" s="250"/>
      <c r="AV469" s="250"/>
      <c r="AW469" s="250"/>
      <c r="AX469" s="250"/>
      <c r="AY469" s="99"/>
      <c r="AZ469" s="250"/>
      <c r="BA469" s="245">
        <f t="shared" si="198"/>
        <v>100000000</v>
      </c>
      <c r="BB469" s="235"/>
      <c r="BC469" s="242"/>
      <c r="BD469" s="242"/>
      <c r="BE469" s="242"/>
      <c r="BG469" s="428">
        <f t="shared" si="189"/>
        <v>0</v>
      </c>
      <c r="BH469" s="424"/>
    </row>
    <row r="470" spans="1:60" ht="45.75" thickBot="1" x14ac:dyDescent="0.3">
      <c r="A470" s="90"/>
      <c r="B470" s="90"/>
      <c r="C470" s="90"/>
      <c r="D470" s="90"/>
      <c r="E470" s="90"/>
      <c r="F470" s="90"/>
      <c r="G470" s="90"/>
      <c r="H470" s="307"/>
      <c r="I470" s="91"/>
      <c r="J470" s="92"/>
      <c r="K470" s="92"/>
      <c r="L470" s="122" t="s">
        <v>1083</v>
      </c>
      <c r="M470" s="92" t="e">
        <f>INDEX('[26]PEMELIHARAAN INFRASTRUKTUR'!$D:$D,MATCH('KEGIATAN DBMSDA 2022 (2)'!L470,'[26]PEMELIHARAAN INFRASTRUKTUR'!$D:$D,0))</f>
        <v>#N/A</v>
      </c>
      <c r="N470" s="122" t="str">
        <f t="shared" si="195"/>
        <v>Pemasangan Lampu Jalan Jalan Tanjung III RW17 Kel. Margahayu, Kota Bekasi</v>
      </c>
      <c r="O470" s="92"/>
      <c r="P470" s="93" t="s">
        <v>264</v>
      </c>
      <c r="Q470" s="93"/>
      <c r="R470" s="94" t="s">
        <v>1084</v>
      </c>
      <c r="S470" s="94" t="e">
        <f>#REF!&amp;" "&amp;#REF!</f>
        <v>#REF!</v>
      </c>
      <c r="T470" s="95" t="s">
        <v>66</v>
      </c>
      <c r="U470" s="87"/>
      <c r="V470" s="57">
        <f t="shared" si="196"/>
        <v>25000000</v>
      </c>
      <c r="W470" s="96" t="str">
        <f t="shared" si="197"/>
        <v>PL</v>
      </c>
      <c r="X470" s="77" t="s">
        <v>1965</v>
      </c>
      <c r="Y470" s="489" t="s">
        <v>2031</v>
      </c>
      <c r="Z470" s="489" t="s">
        <v>2018</v>
      </c>
      <c r="AA470" s="93"/>
      <c r="AB470" s="93"/>
      <c r="AC470" s="93"/>
      <c r="AD470" s="93"/>
      <c r="AE470" s="93"/>
      <c r="AF470" s="93"/>
      <c r="AG470" s="96"/>
      <c r="AH470" s="96"/>
      <c r="AI470" s="96"/>
      <c r="AJ470" s="313">
        <f t="shared" si="193"/>
        <v>0</v>
      </c>
      <c r="AK470" s="301">
        <v>0</v>
      </c>
      <c r="AL470" s="87">
        <v>25000000</v>
      </c>
      <c r="AM470" s="96" t="str">
        <f t="shared" si="175"/>
        <v>PL</v>
      </c>
      <c r="AN470" s="249" t="s">
        <v>139</v>
      </c>
      <c r="AO470" s="249">
        <v>1</v>
      </c>
      <c r="AP470" s="249"/>
      <c r="AQ470" s="245"/>
      <c r="AR470" s="250"/>
      <c r="AS470" s="250"/>
      <c r="AT470" s="250"/>
      <c r="AU470" s="250"/>
      <c r="AV470" s="250"/>
      <c r="AW470" s="250"/>
      <c r="AX470" s="250"/>
      <c r="AY470" s="99"/>
      <c r="AZ470" s="250"/>
      <c r="BA470" s="245">
        <f t="shared" si="198"/>
        <v>25000000</v>
      </c>
      <c r="BB470" s="235"/>
      <c r="BC470" s="242"/>
      <c r="BD470" s="242"/>
      <c r="BE470" s="242"/>
      <c r="BG470" s="428">
        <f t="shared" si="189"/>
        <v>0</v>
      </c>
      <c r="BH470" s="424"/>
    </row>
    <row r="471" spans="1:60" ht="45.75" thickBot="1" x14ac:dyDescent="0.3">
      <c r="A471" s="90"/>
      <c r="B471" s="90"/>
      <c r="C471" s="90"/>
      <c r="D471" s="90"/>
      <c r="E471" s="90"/>
      <c r="F471" s="90"/>
      <c r="G471" s="90"/>
      <c r="H471" s="307"/>
      <c r="I471" s="91"/>
      <c r="J471" s="92"/>
      <c r="K471" s="92"/>
      <c r="L471" s="122" t="s">
        <v>1085</v>
      </c>
      <c r="M471" s="92" t="e">
        <f>INDEX('[26]PEMELIHARAAN INFRASTRUKTUR'!$D:$D,MATCH('KEGIATAN DBMSDA 2022 (2)'!L471,'[26]PEMELIHARAAN INFRASTRUKTUR'!$D:$D,0))</f>
        <v>#N/A</v>
      </c>
      <c r="N471" s="122" t="str">
        <f t="shared" si="195"/>
        <v>Pemasangan Lampu Jalan Jalan Tanjung V RT 06 RW17 Kel. Margahayu, Kota Bekasi</v>
      </c>
      <c r="O471" s="92"/>
      <c r="P471" s="93" t="s">
        <v>264</v>
      </c>
      <c r="Q471" s="93"/>
      <c r="R471" s="94" t="s">
        <v>1084</v>
      </c>
      <c r="S471" s="94" t="e">
        <f>#REF!&amp;" "&amp;#REF!</f>
        <v>#REF!</v>
      </c>
      <c r="T471" s="95" t="s">
        <v>66</v>
      </c>
      <c r="U471" s="87"/>
      <c r="V471" s="57">
        <f t="shared" si="196"/>
        <v>25000000</v>
      </c>
      <c r="W471" s="96" t="str">
        <f t="shared" si="197"/>
        <v>PL</v>
      </c>
      <c r="X471" s="77" t="s">
        <v>1965</v>
      </c>
      <c r="Y471" s="489" t="s">
        <v>2031</v>
      </c>
      <c r="Z471" s="489" t="s">
        <v>2018</v>
      </c>
      <c r="AA471" s="93"/>
      <c r="AB471" s="93"/>
      <c r="AC471" s="93"/>
      <c r="AD471" s="93"/>
      <c r="AE471" s="93"/>
      <c r="AF471" s="93"/>
      <c r="AG471" s="96"/>
      <c r="AH471" s="96"/>
      <c r="AI471" s="96"/>
      <c r="AJ471" s="313">
        <f t="shared" si="193"/>
        <v>0</v>
      </c>
      <c r="AK471" s="301">
        <v>0</v>
      </c>
      <c r="AL471" s="87">
        <v>25000000</v>
      </c>
      <c r="AM471" s="96" t="str">
        <f t="shared" si="175"/>
        <v>PL</v>
      </c>
      <c r="AN471" s="249" t="s">
        <v>139</v>
      </c>
      <c r="AO471" s="249">
        <v>1</v>
      </c>
      <c r="AP471" s="249"/>
      <c r="AQ471" s="245"/>
      <c r="AR471" s="250"/>
      <c r="AS471" s="250"/>
      <c r="AT471" s="250"/>
      <c r="AU471" s="250"/>
      <c r="AV471" s="250"/>
      <c r="AW471" s="250"/>
      <c r="AX471" s="250"/>
      <c r="AY471" s="99"/>
      <c r="AZ471" s="250"/>
      <c r="BA471" s="245">
        <f t="shared" si="198"/>
        <v>25000000</v>
      </c>
      <c r="BB471" s="235"/>
      <c r="BC471" s="242"/>
      <c r="BD471" s="242"/>
      <c r="BE471" s="242"/>
      <c r="BG471" s="428">
        <f t="shared" si="189"/>
        <v>0</v>
      </c>
      <c r="BH471" s="424"/>
    </row>
    <row r="472" spans="1:60" ht="43.5" thickBot="1" x14ac:dyDescent="0.3">
      <c r="A472" s="90"/>
      <c r="B472" s="90"/>
      <c r="C472" s="90"/>
      <c r="D472" s="90"/>
      <c r="E472" s="90"/>
      <c r="F472" s="90"/>
      <c r="G472" s="90"/>
      <c r="H472" s="307"/>
      <c r="I472" s="91"/>
      <c r="J472" s="92"/>
      <c r="K472" s="92"/>
      <c r="L472" s="122" t="s">
        <v>1086</v>
      </c>
      <c r="M472" s="92" t="e">
        <f>INDEX('[26]PEMELIHARAAN INFRASTRUKTUR'!$D:$D,MATCH('KEGIATAN DBMSDA 2022 (2)'!L472,'[26]PEMELIHARAAN INFRASTRUKTUR'!$D:$D,0))</f>
        <v>#N/A</v>
      </c>
      <c r="N472" s="122" t="str">
        <f t="shared" si="195"/>
        <v>Penerangan Jalan di Jalan Tongkol RT 05 RW 06</v>
      </c>
      <c r="O472" s="92"/>
      <c r="P472" s="93" t="s">
        <v>264</v>
      </c>
      <c r="Q472" s="93"/>
      <c r="R472" s="94" t="s">
        <v>239</v>
      </c>
      <c r="S472" s="94" t="e">
        <f>#REF!&amp;" "&amp;#REF!</f>
        <v>#REF!</v>
      </c>
      <c r="T472" s="95" t="s">
        <v>66</v>
      </c>
      <c r="U472" s="87"/>
      <c r="V472" s="57">
        <f t="shared" si="196"/>
        <v>75000000</v>
      </c>
      <c r="W472" s="96" t="str">
        <f t="shared" si="197"/>
        <v>PL</v>
      </c>
      <c r="X472" s="77" t="s">
        <v>1965</v>
      </c>
      <c r="Y472" s="489" t="s">
        <v>2031</v>
      </c>
      <c r="Z472" s="489" t="s">
        <v>2019</v>
      </c>
      <c r="AA472" s="93"/>
      <c r="AB472" s="93"/>
      <c r="AC472" s="93"/>
      <c r="AD472" s="93"/>
      <c r="AE472" s="93"/>
      <c r="AF472" s="93"/>
      <c r="AG472" s="96"/>
      <c r="AH472" s="96"/>
      <c r="AI472" s="96"/>
      <c r="AJ472" s="313">
        <f t="shared" si="193"/>
        <v>0</v>
      </c>
      <c r="AK472" s="301">
        <v>0</v>
      </c>
      <c r="AL472" s="87">
        <v>75000000</v>
      </c>
      <c r="AM472" s="96" t="str">
        <f t="shared" ref="AM472:AM513" si="199">IF(V472&gt;200000000,"LELANG","PL")</f>
        <v>PL</v>
      </c>
      <c r="AN472" s="249" t="s">
        <v>139</v>
      </c>
      <c r="AO472" s="249">
        <v>1</v>
      </c>
      <c r="AP472" s="249"/>
      <c r="AQ472" s="245"/>
      <c r="AR472" s="250"/>
      <c r="AS472" s="250"/>
      <c r="AT472" s="250"/>
      <c r="AU472" s="250"/>
      <c r="AV472" s="250"/>
      <c r="AW472" s="250"/>
      <c r="AX472" s="250"/>
      <c r="AY472" s="99"/>
      <c r="AZ472" s="250"/>
      <c r="BA472" s="245">
        <f t="shared" si="198"/>
        <v>75000000</v>
      </c>
      <c r="BB472" s="235"/>
      <c r="BC472" s="242"/>
      <c r="BD472" s="242"/>
      <c r="BE472" s="242"/>
      <c r="BG472" s="428">
        <f t="shared" si="189"/>
        <v>0</v>
      </c>
      <c r="BH472" s="424"/>
    </row>
    <row r="473" spans="1:60" ht="43.5" thickBot="1" x14ac:dyDescent="0.3">
      <c r="A473" s="90"/>
      <c r="B473" s="90"/>
      <c r="C473" s="90"/>
      <c r="D473" s="90"/>
      <c r="E473" s="90"/>
      <c r="F473" s="90"/>
      <c r="G473" s="90"/>
      <c r="H473" s="307"/>
      <c r="I473" s="91"/>
      <c r="J473" s="92"/>
      <c r="K473" s="92"/>
      <c r="L473" s="122" t="s">
        <v>1087</v>
      </c>
      <c r="M473" s="92" t="e">
        <f>INDEX('[26]PEMELIHARAAN INFRASTRUKTUR'!$D:$D,MATCH('KEGIATAN DBMSDA 2022 (2)'!L473,'[26]PEMELIHARAAN INFRASTRUKTUR'!$D:$D,0))</f>
        <v>#N/A</v>
      </c>
      <c r="N473" s="122" t="str">
        <f t="shared" si="195"/>
        <v>Penerangan Jalan dispanjang kali Cupu RW 06</v>
      </c>
      <c r="O473" s="92"/>
      <c r="P473" s="93" t="s">
        <v>264</v>
      </c>
      <c r="Q473" s="93"/>
      <c r="R473" s="94" t="s">
        <v>239</v>
      </c>
      <c r="S473" s="94" t="e">
        <f>#REF!&amp;" "&amp;#REF!</f>
        <v>#REF!</v>
      </c>
      <c r="T473" s="95" t="s">
        <v>66</v>
      </c>
      <c r="U473" s="87"/>
      <c r="V473" s="57">
        <f t="shared" si="196"/>
        <v>75000000</v>
      </c>
      <c r="W473" s="96" t="str">
        <f t="shared" si="197"/>
        <v>PL</v>
      </c>
      <c r="X473" s="77" t="s">
        <v>1965</v>
      </c>
      <c r="Y473" s="489" t="s">
        <v>2031</v>
      </c>
      <c r="Z473" s="489" t="s">
        <v>2019</v>
      </c>
      <c r="AA473" s="93"/>
      <c r="AB473" s="93"/>
      <c r="AC473" s="93"/>
      <c r="AD473" s="93"/>
      <c r="AE473" s="93"/>
      <c r="AF473" s="93"/>
      <c r="AG473" s="96"/>
      <c r="AH473" s="96"/>
      <c r="AI473" s="96"/>
      <c r="AJ473" s="313">
        <f t="shared" si="193"/>
        <v>0</v>
      </c>
      <c r="AK473" s="301">
        <v>0</v>
      </c>
      <c r="AL473" s="87">
        <v>75000000</v>
      </c>
      <c r="AM473" s="96" t="str">
        <f t="shared" si="199"/>
        <v>PL</v>
      </c>
      <c r="AN473" s="249" t="s">
        <v>139</v>
      </c>
      <c r="AO473" s="249">
        <v>1</v>
      </c>
      <c r="AP473" s="249"/>
      <c r="AQ473" s="245"/>
      <c r="AR473" s="250"/>
      <c r="AS473" s="250"/>
      <c r="AT473" s="250"/>
      <c r="AU473" s="250"/>
      <c r="AV473" s="250"/>
      <c r="AW473" s="250"/>
      <c r="AX473" s="250"/>
      <c r="AY473" s="99"/>
      <c r="AZ473" s="250"/>
      <c r="BA473" s="245">
        <f t="shared" si="198"/>
        <v>75000000</v>
      </c>
      <c r="BB473" s="235"/>
      <c r="BC473" s="242"/>
      <c r="BD473" s="242"/>
      <c r="BE473" s="242"/>
      <c r="BG473" s="428">
        <f t="shared" si="189"/>
        <v>0</v>
      </c>
      <c r="BH473" s="424"/>
    </row>
    <row r="474" spans="1:60" ht="45.75" thickBot="1" x14ac:dyDescent="0.3">
      <c r="A474" s="90"/>
      <c r="B474" s="90"/>
      <c r="C474" s="90"/>
      <c r="D474" s="90"/>
      <c r="E474" s="90"/>
      <c r="F474" s="90"/>
      <c r="G474" s="90"/>
      <c r="H474" s="307"/>
      <c r="I474" s="91"/>
      <c r="J474" s="92"/>
      <c r="K474" s="92"/>
      <c r="L474" s="122" t="s">
        <v>1088</v>
      </c>
      <c r="M474" s="92" t="e">
        <f>INDEX('[26]PEMELIHARAAN INFRASTRUKTUR'!$D:$D,MATCH('KEGIATAN DBMSDA 2022 (2)'!L474,'[26]PEMELIHARAAN INFRASTRUKTUR'!$D:$D,0))</f>
        <v>#N/A</v>
      </c>
      <c r="N474" s="122" t="str">
        <f t="shared" si="195"/>
        <v>Pemasangan PJU disetiap perempatan dan pertigaan RW 15 Margahayu, Kota Bekasi</v>
      </c>
      <c r="O474" s="92"/>
      <c r="P474" s="93" t="s">
        <v>264</v>
      </c>
      <c r="Q474" s="93"/>
      <c r="R474" s="94" t="s">
        <v>1030</v>
      </c>
      <c r="S474" s="94" t="e">
        <f>#REF!&amp;" "&amp;#REF!</f>
        <v>#REF!</v>
      </c>
      <c r="T474" s="95" t="s">
        <v>66</v>
      </c>
      <c r="U474" s="87"/>
      <c r="V474" s="57">
        <f t="shared" si="196"/>
        <v>75000000</v>
      </c>
      <c r="W474" s="96" t="str">
        <f t="shared" si="197"/>
        <v>PL</v>
      </c>
      <c r="X474" s="77" t="s">
        <v>1965</v>
      </c>
      <c r="Y474" s="489" t="s">
        <v>2031</v>
      </c>
      <c r="Z474" s="489" t="s">
        <v>2018</v>
      </c>
      <c r="AA474" s="93"/>
      <c r="AB474" s="93"/>
      <c r="AC474" s="93"/>
      <c r="AD474" s="93"/>
      <c r="AE474" s="93"/>
      <c r="AF474" s="93"/>
      <c r="AG474" s="96"/>
      <c r="AH474" s="96"/>
      <c r="AI474" s="96"/>
      <c r="AJ474" s="313">
        <f t="shared" si="193"/>
        <v>0</v>
      </c>
      <c r="AK474" s="301">
        <v>0</v>
      </c>
      <c r="AL474" s="87">
        <v>75000000</v>
      </c>
      <c r="AM474" s="96" t="str">
        <f t="shared" si="199"/>
        <v>PL</v>
      </c>
      <c r="AN474" s="249" t="s">
        <v>139</v>
      </c>
      <c r="AO474" s="249">
        <v>1</v>
      </c>
      <c r="AP474" s="249"/>
      <c r="AQ474" s="245"/>
      <c r="AR474" s="250"/>
      <c r="AS474" s="250"/>
      <c r="AT474" s="250"/>
      <c r="AU474" s="250"/>
      <c r="AV474" s="250"/>
      <c r="AW474" s="250"/>
      <c r="AX474" s="250"/>
      <c r="AY474" s="99"/>
      <c r="AZ474" s="250"/>
      <c r="BA474" s="245">
        <f t="shared" si="198"/>
        <v>75000000</v>
      </c>
      <c r="BB474" s="235"/>
      <c r="BC474" s="242"/>
      <c r="BD474" s="242"/>
      <c r="BE474" s="242"/>
      <c r="BG474" s="428">
        <f t="shared" si="189"/>
        <v>0</v>
      </c>
      <c r="BH474" s="424"/>
    </row>
    <row r="475" spans="1:60" ht="45.75" thickBot="1" x14ac:dyDescent="0.3">
      <c r="A475" s="90"/>
      <c r="B475" s="90"/>
      <c r="C475" s="90"/>
      <c r="D475" s="90"/>
      <c r="E475" s="90"/>
      <c r="F475" s="90"/>
      <c r="G475" s="90"/>
      <c r="H475" s="307"/>
      <c r="I475" s="91"/>
      <c r="J475" s="92"/>
      <c r="K475" s="92"/>
      <c r="L475" s="122" t="s">
        <v>1089</v>
      </c>
      <c r="M475" s="92" t="e">
        <f>INDEX('[26]PEMELIHARAAN INFRASTRUKTUR'!$D:$D,MATCH('KEGIATAN DBMSDA 2022 (2)'!L475,'[26]PEMELIHARAAN INFRASTRUKTUR'!$D:$D,0))</f>
        <v>#N/A</v>
      </c>
      <c r="N475" s="122" t="str">
        <f t="shared" si="195"/>
        <v>Penerangan Jalan RT 007 RW 05 Kp. Locomotif Depan Rumah Bpk. Hamdani sampai rumah Bpk. Bambang Prabowo</v>
      </c>
      <c r="O475" s="92"/>
      <c r="P475" s="93" t="s">
        <v>201</v>
      </c>
      <c r="Q475" s="93"/>
      <c r="R475" s="94" t="s">
        <v>1090</v>
      </c>
      <c r="S475" s="94" t="e">
        <f>#REF!&amp;" "&amp;#REF!</f>
        <v>#REF!</v>
      </c>
      <c r="T475" s="95" t="s">
        <v>66</v>
      </c>
      <c r="U475" s="87"/>
      <c r="V475" s="57">
        <f t="shared" si="196"/>
        <v>75000000</v>
      </c>
      <c r="W475" s="96" t="str">
        <f t="shared" si="197"/>
        <v>PL</v>
      </c>
      <c r="X475" s="77" t="s">
        <v>1965</v>
      </c>
      <c r="Y475" s="489" t="s">
        <v>2031</v>
      </c>
      <c r="Z475" s="489" t="s">
        <v>2018</v>
      </c>
      <c r="AA475" s="93"/>
      <c r="AB475" s="93"/>
      <c r="AC475" s="93"/>
      <c r="AD475" s="93"/>
      <c r="AE475" s="93"/>
      <c r="AF475" s="93"/>
      <c r="AG475" s="96"/>
      <c r="AH475" s="96"/>
      <c r="AI475" s="96"/>
      <c r="AJ475" s="313">
        <f t="shared" si="193"/>
        <v>0</v>
      </c>
      <c r="AK475" s="301">
        <v>0</v>
      </c>
      <c r="AL475" s="87">
        <v>75000000</v>
      </c>
      <c r="AM475" s="96" t="str">
        <f t="shared" si="199"/>
        <v>PL</v>
      </c>
      <c r="AN475" s="249" t="s">
        <v>139</v>
      </c>
      <c r="AO475" s="249">
        <v>1</v>
      </c>
      <c r="AP475" s="249"/>
      <c r="AQ475" s="245"/>
      <c r="AR475" s="250"/>
      <c r="AS475" s="250"/>
      <c r="AT475" s="250"/>
      <c r="AU475" s="250"/>
      <c r="AV475" s="250"/>
      <c r="AW475" s="250"/>
      <c r="AX475" s="250"/>
      <c r="AY475" s="99"/>
      <c r="AZ475" s="250"/>
      <c r="BA475" s="245">
        <f t="shared" si="198"/>
        <v>75000000</v>
      </c>
      <c r="BB475" s="235"/>
      <c r="BC475" s="242"/>
      <c r="BD475" s="242"/>
      <c r="BE475" s="242"/>
      <c r="BG475" s="428">
        <f t="shared" si="189"/>
        <v>0</v>
      </c>
      <c r="BH475" s="424"/>
    </row>
    <row r="476" spans="1:60" ht="43.5" thickBot="1" x14ac:dyDescent="0.3">
      <c r="A476" s="90"/>
      <c r="B476" s="90"/>
      <c r="C476" s="90"/>
      <c r="D476" s="90"/>
      <c r="E476" s="90"/>
      <c r="F476" s="90"/>
      <c r="G476" s="90"/>
      <c r="H476" s="307"/>
      <c r="I476" s="91"/>
      <c r="J476" s="92"/>
      <c r="K476" s="92"/>
      <c r="L476" s="122" t="s">
        <v>1091</v>
      </c>
      <c r="M476" s="92" t="e">
        <f>INDEX('[26]PEMELIHARAAN INFRASTRUKTUR'!$D:$D,MATCH('KEGIATAN DBMSDA 2022 (2)'!L476,'[26]PEMELIHARAAN INFRASTRUKTUR'!$D:$D,0))</f>
        <v>#N/A</v>
      </c>
      <c r="N476" s="122" t="str">
        <f t="shared" si="195"/>
        <v>Penerangan Jalan Umum, Jalan H.Rizki Blok.B Rt.01 Rw.09 Kel.Jati Makmur Kec.Pondok gede</v>
      </c>
      <c r="O476" s="92"/>
      <c r="P476" s="93" t="s">
        <v>171</v>
      </c>
      <c r="Q476" s="93"/>
      <c r="R476" s="94" t="s">
        <v>375</v>
      </c>
      <c r="S476" s="94" t="e">
        <f>#REF!&amp;" "&amp;#REF!</f>
        <v>#REF!</v>
      </c>
      <c r="T476" s="95" t="s">
        <v>66</v>
      </c>
      <c r="U476" s="87"/>
      <c r="V476" s="57">
        <f t="shared" si="196"/>
        <v>50000000</v>
      </c>
      <c r="W476" s="96" t="str">
        <f t="shared" si="197"/>
        <v>PL</v>
      </c>
      <c r="X476" s="77" t="s">
        <v>1965</v>
      </c>
      <c r="Y476" s="489" t="s">
        <v>2031</v>
      </c>
      <c r="Z476" s="489" t="s">
        <v>2020</v>
      </c>
      <c r="AA476" s="93"/>
      <c r="AB476" s="93"/>
      <c r="AC476" s="93"/>
      <c r="AD476" s="93"/>
      <c r="AE476" s="93"/>
      <c r="AF476" s="93"/>
      <c r="AG476" s="96"/>
      <c r="AH476" s="96"/>
      <c r="AI476" s="96"/>
      <c r="AJ476" s="313">
        <f t="shared" si="193"/>
        <v>0</v>
      </c>
      <c r="AK476" s="301">
        <v>0</v>
      </c>
      <c r="AL476" s="87">
        <v>50000000</v>
      </c>
      <c r="AM476" s="96" t="str">
        <f t="shared" si="199"/>
        <v>PL</v>
      </c>
      <c r="AN476" s="249" t="s">
        <v>139</v>
      </c>
      <c r="AO476" s="249">
        <v>1</v>
      </c>
      <c r="AP476" s="249"/>
      <c r="AQ476" s="245"/>
      <c r="AR476" s="250"/>
      <c r="AS476" s="250"/>
      <c r="AT476" s="250"/>
      <c r="AU476" s="250"/>
      <c r="AV476" s="250"/>
      <c r="AW476" s="250"/>
      <c r="AX476" s="250"/>
      <c r="AY476" s="99"/>
      <c r="AZ476" s="250"/>
      <c r="BA476" s="245">
        <f t="shared" si="198"/>
        <v>50000000</v>
      </c>
      <c r="BB476" s="235"/>
      <c r="BC476" s="242"/>
      <c r="BD476" s="242"/>
      <c r="BE476" s="242"/>
      <c r="BG476" s="428">
        <f t="shared" si="189"/>
        <v>0</v>
      </c>
      <c r="BH476" s="424"/>
    </row>
    <row r="477" spans="1:60" ht="43.5" thickBot="1" x14ac:dyDescent="0.3">
      <c r="A477" s="90"/>
      <c r="B477" s="90"/>
      <c r="C477" s="90"/>
      <c r="D477" s="90"/>
      <c r="E477" s="90"/>
      <c r="F477" s="90"/>
      <c r="G477" s="90"/>
      <c r="H477" s="307"/>
      <c r="I477" s="91"/>
      <c r="J477" s="92"/>
      <c r="K477" s="92"/>
      <c r="L477" s="122" t="s">
        <v>1092</v>
      </c>
      <c r="M477" s="92" t="e">
        <f>INDEX('[26]PEMELIHARAAN INFRASTRUKTUR'!$D:$D,MATCH('KEGIATAN DBMSDA 2022 (2)'!L477,'[26]PEMELIHARAAN INFRASTRUKTUR'!$D:$D,0))</f>
        <v>#N/A</v>
      </c>
      <c r="N477" s="122" t="str">
        <f t="shared" si="195"/>
        <v>Penerangan Jalan Umum (PJU)  RW 07 Kel. Jaticempaka</v>
      </c>
      <c r="O477" s="92"/>
      <c r="P477" s="93" t="s">
        <v>171</v>
      </c>
      <c r="Q477" s="93"/>
      <c r="R477" s="94" t="s">
        <v>1093</v>
      </c>
      <c r="S477" s="94" t="e">
        <f>#REF!&amp;" "&amp;#REF!</f>
        <v>#REF!</v>
      </c>
      <c r="T477" s="95" t="s">
        <v>66</v>
      </c>
      <c r="U477" s="87"/>
      <c r="V477" s="57">
        <f t="shared" si="196"/>
        <v>75000000</v>
      </c>
      <c r="W477" s="96" t="str">
        <f t="shared" si="197"/>
        <v>PL</v>
      </c>
      <c r="X477" s="77" t="s">
        <v>1965</v>
      </c>
      <c r="Y477" s="489" t="s">
        <v>2031</v>
      </c>
      <c r="Z477" s="489" t="s">
        <v>2020</v>
      </c>
      <c r="AA477" s="93"/>
      <c r="AB477" s="93"/>
      <c r="AC477" s="93"/>
      <c r="AD477" s="93"/>
      <c r="AE477" s="93"/>
      <c r="AF477" s="93"/>
      <c r="AG477" s="96"/>
      <c r="AH477" s="96"/>
      <c r="AI477" s="96"/>
      <c r="AJ477" s="313">
        <f t="shared" si="193"/>
        <v>0</v>
      </c>
      <c r="AK477" s="301">
        <v>0</v>
      </c>
      <c r="AL477" s="87">
        <v>75000000</v>
      </c>
      <c r="AM477" s="96" t="str">
        <f t="shared" si="199"/>
        <v>PL</v>
      </c>
      <c r="AN477" s="249" t="s">
        <v>139</v>
      </c>
      <c r="AO477" s="249">
        <v>1</v>
      </c>
      <c r="AP477" s="249"/>
      <c r="AQ477" s="245"/>
      <c r="AR477" s="250"/>
      <c r="AS477" s="250"/>
      <c r="AT477" s="250"/>
      <c r="AU477" s="250"/>
      <c r="AV477" s="250"/>
      <c r="AW477" s="250"/>
      <c r="AX477" s="250"/>
      <c r="AY477" s="99"/>
      <c r="AZ477" s="250"/>
      <c r="BA477" s="245">
        <f t="shared" si="198"/>
        <v>75000000</v>
      </c>
      <c r="BB477" s="235"/>
      <c r="BC477" s="242"/>
      <c r="BD477" s="242"/>
      <c r="BE477" s="242"/>
      <c r="BG477" s="428">
        <f t="shared" si="189"/>
        <v>0</v>
      </c>
      <c r="BH477" s="424"/>
    </row>
    <row r="478" spans="1:60" ht="43.5" thickBot="1" x14ac:dyDescent="0.3">
      <c r="A478" s="90"/>
      <c r="B478" s="90"/>
      <c r="C478" s="90"/>
      <c r="D478" s="90"/>
      <c r="E478" s="90"/>
      <c r="F478" s="90"/>
      <c r="G478" s="90"/>
      <c r="H478" s="307"/>
      <c r="I478" s="91"/>
      <c r="J478" s="92"/>
      <c r="K478" s="92"/>
      <c r="L478" s="122" t="s">
        <v>1094</v>
      </c>
      <c r="M478" s="92" t="e">
        <f>INDEX('[26]PEMELIHARAAN INFRASTRUKTUR'!$D:$D,MATCH('KEGIATAN DBMSDA 2022 (2)'!L478,'[26]PEMELIHARAAN INFRASTRUKTUR'!$D:$D,0))</f>
        <v>#N/A</v>
      </c>
      <c r="N478" s="122" t="str">
        <f t="shared" si="195"/>
        <v>Penambahan PJU Griya Asri Taman Mini Blok J2 Rt 06 Rw 023 Kel.Jatimakmur Kec.Pondok gede</v>
      </c>
      <c r="O478" s="92"/>
      <c r="P478" s="93" t="s">
        <v>171</v>
      </c>
      <c r="Q478" s="93"/>
      <c r="R478" s="94" t="s">
        <v>182</v>
      </c>
      <c r="S478" s="94" t="e">
        <f>#REF!&amp;" "&amp;#REF!</f>
        <v>#REF!</v>
      </c>
      <c r="T478" s="95" t="s">
        <v>66</v>
      </c>
      <c r="U478" s="87"/>
      <c r="V478" s="57">
        <f t="shared" si="196"/>
        <v>75000000</v>
      </c>
      <c r="W478" s="96" t="str">
        <f t="shared" si="197"/>
        <v>PL</v>
      </c>
      <c r="X478" s="77" t="s">
        <v>1965</v>
      </c>
      <c r="Y478" s="489" t="s">
        <v>2031</v>
      </c>
      <c r="Z478" s="489" t="s">
        <v>2019</v>
      </c>
      <c r="AA478" s="93"/>
      <c r="AB478" s="93"/>
      <c r="AC478" s="93"/>
      <c r="AD478" s="93"/>
      <c r="AE478" s="93"/>
      <c r="AF478" s="93"/>
      <c r="AG478" s="96"/>
      <c r="AH478" s="96"/>
      <c r="AI478" s="96"/>
      <c r="AJ478" s="313">
        <f t="shared" si="193"/>
        <v>0</v>
      </c>
      <c r="AK478" s="301">
        <v>0</v>
      </c>
      <c r="AL478" s="87">
        <v>75000000</v>
      </c>
      <c r="AM478" s="96" t="str">
        <f t="shared" si="199"/>
        <v>PL</v>
      </c>
      <c r="AN478" s="249" t="s">
        <v>139</v>
      </c>
      <c r="AO478" s="249">
        <v>1</v>
      </c>
      <c r="AP478" s="249"/>
      <c r="AQ478" s="245"/>
      <c r="AR478" s="250"/>
      <c r="AS478" s="250"/>
      <c r="AT478" s="250"/>
      <c r="AU478" s="250"/>
      <c r="AV478" s="250"/>
      <c r="AW478" s="250"/>
      <c r="AX478" s="250"/>
      <c r="AY478" s="99"/>
      <c r="AZ478" s="250"/>
      <c r="BA478" s="245">
        <f t="shared" si="198"/>
        <v>75000000</v>
      </c>
      <c r="BB478" s="235"/>
      <c r="BC478" s="242"/>
      <c r="BD478" s="242"/>
      <c r="BE478" s="242"/>
      <c r="BG478" s="428">
        <f t="shared" si="189"/>
        <v>0</v>
      </c>
      <c r="BH478" s="424"/>
    </row>
    <row r="479" spans="1:60" s="124" customFormat="1" ht="45.75" thickBot="1" x14ac:dyDescent="0.3">
      <c r="A479" s="90"/>
      <c r="B479" s="90"/>
      <c r="C479" s="90"/>
      <c r="D479" s="90"/>
      <c r="E479" s="90"/>
      <c r="F479" s="90"/>
      <c r="G479" s="90"/>
      <c r="H479" s="307"/>
      <c r="I479" s="91"/>
      <c r="J479" s="92"/>
      <c r="K479" s="92"/>
      <c r="L479" s="122" t="s">
        <v>1095</v>
      </c>
      <c r="M479" s="92" t="e">
        <f>INDEX('[26]PEMELIHARAAN INFRASTRUKTUR'!$D:$D,MATCH('KEGIATAN DBMSDA 2022 (2)'!L479,'[26]PEMELIHARAAN INFRASTRUKTUR'!$D:$D,0))</f>
        <v>#N/A</v>
      </c>
      <c r="N479" s="122" t="str">
        <f t="shared" si="195"/>
        <v>Pemasangan Lampu PJU di RW 16</v>
      </c>
      <c r="O479" s="92"/>
      <c r="P479" s="93" t="e">
        <v>#N/A</v>
      </c>
      <c r="Q479" s="93"/>
      <c r="R479" s="94" t="s">
        <v>1058</v>
      </c>
      <c r="S479" s="94" t="e">
        <f>#REF!&amp;" "&amp;#REF!</f>
        <v>#REF!</v>
      </c>
      <c r="T479" s="95" t="s">
        <v>66</v>
      </c>
      <c r="U479" s="87"/>
      <c r="V479" s="57">
        <f t="shared" si="196"/>
        <v>25000000</v>
      </c>
      <c r="W479" s="96" t="str">
        <f t="shared" si="197"/>
        <v>PL</v>
      </c>
      <c r="X479" s="77" t="s">
        <v>1965</v>
      </c>
      <c r="Y479" s="489" t="s">
        <v>2031</v>
      </c>
      <c r="Z479" s="496" t="s">
        <v>2018</v>
      </c>
      <c r="AA479" s="93"/>
      <c r="AB479" s="93"/>
      <c r="AC479" s="93"/>
      <c r="AD479" s="93"/>
      <c r="AE479" s="93"/>
      <c r="AF479" s="93"/>
      <c r="AG479" s="96"/>
      <c r="AH479" s="96"/>
      <c r="AI479" s="96"/>
      <c r="AJ479" s="313">
        <f t="shared" si="193"/>
        <v>0</v>
      </c>
      <c r="AK479" s="301">
        <v>0</v>
      </c>
      <c r="AL479" s="87">
        <v>25000000</v>
      </c>
      <c r="AM479" s="96" t="str">
        <f t="shared" si="199"/>
        <v>PL</v>
      </c>
      <c r="AN479" s="249" t="s">
        <v>139</v>
      </c>
      <c r="AO479" s="249">
        <v>1</v>
      </c>
      <c r="AP479" s="249" t="s">
        <v>1096</v>
      </c>
      <c r="AQ479" s="253"/>
      <c r="AR479" s="254"/>
      <c r="AS479" s="254"/>
      <c r="AT479" s="254"/>
      <c r="AU479" s="254"/>
      <c r="AV479" s="254"/>
      <c r="AW479" s="254"/>
      <c r="AX479" s="254"/>
      <c r="AY479" s="103"/>
      <c r="AZ479" s="254"/>
      <c r="BA479" s="253">
        <f t="shared" si="198"/>
        <v>25000000</v>
      </c>
      <c r="BB479" s="258"/>
      <c r="BC479" s="259"/>
      <c r="BD479" s="259"/>
      <c r="BE479" s="259"/>
      <c r="BG479" s="428">
        <f t="shared" si="189"/>
        <v>0</v>
      </c>
      <c r="BH479" s="433"/>
    </row>
    <row r="480" spans="1:60" ht="45.75" thickBot="1" x14ac:dyDescent="0.3">
      <c r="A480" s="90"/>
      <c r="B480" s="90"/>
      <c r="C480" s="90"/>
      <c r="D480" s="90"/>
      <c r="E480" s="90"/>
      <c r="F480" s="90"/>
      <c r="G480" s="90"/>
      <c r="H480" s="307"/>
      <c r="I480" s="91"/>
      <c r="J480" s="92"/>
      <c r="K480" s="92"/>
      <c r="L480" s="122" t="s">
        <v>1097</v>
      </c>
      <c r="M480" s="92" t="e">
        <f>INDEX('[26]PEMELIHARAAN INFRASTRUKTUR'!$D:$D,MATCH('KEGIATAN DBMSDA 2022 (2)'!L480,'[26]PEMELIHARAAN INFRASTRUKTUR'!$D:$D,0))</f>
        <v>#N/A</v>
      </c>
      <c r="N480" s="122" t="str">
        <f t="shared" si="195"/>
        <v>Penerangan Jalan Umum Rw 10 Kel. Kalibaru Kec. Medansatria</v>
      </c>
      <c r="O480" s="92"/>
      <c r="P480" s="93" t="s">
        <v>1840</v>
      </c>
      <c r="Q480" s="93"/>
      <c r="R480" s="94" t="s">
        <v>1098</v>
      </c>
      <c r="S480" s="94" t="e">
        <f>#REF!&amp;" "&amp;#REF!</f>
        <v>#REF!</v>
      </c>
      <c r="T480" s="95" t="s">
        <v>66</v>
      </c>
      <c r="U480" s="87"/>
      <c r="V480" s="57">
        <f t="shared" si="196"/>
        <v>50000000</v>
      </c>
      <c r="W480" s="96" t="str">
        <f t="shared" si="197"/>
        <v>PL</v>
      </c>
      <c r="X480" s="77" t="s">
        <v>1965</v>
      </c>
      <c r="Y480" s="489" t="s">
        <v>2031</v>
      </c>
      <c r="Z480" s="489" t="s">
        <v>2018</v>
      </c>
      <c r="AA480" s="93"/>
      <c r="AB480" s="93"/>
      <c r="AC480" s="93"/>
      <c r="AD480" s="93"/>
      <c r="AE480" s="93"/>
      <c r="AF480" s="93"/>
      <c r="AG480" s="96"/>
      <c r="AH480" s="96"/>
      <c r="AI480" s="96"/>
      <c r="AJ480" s="313">
        <f t="shared" si="193"/>
        <v>0</v>
      </c>
      <c r="AK480" s="301">
        <v>0</v>
      </c>
      <c r="AL480" s="87">
        <v>50000000</v>
      </c>
      <c r="AM480" s="96" t="str">
        <f t="shared" si="199"/>
        <v>PL</v>
      </c>
      <c r="AN480" s="249" t="s">
        <v>139</v>
      </c>
      <c r="AO480" s="249">
        <v>1</v>
      </c>
      <c r="AP480" s="249"/>
      <c r="AQ480" s="245"/>
      <c r="AR480" s="250"/>
      <c r="AS480" s="250"/>
      <c r="AT480" s="250"/>
      <c r="AU480" s="250"/>
      <c r="AV480" s="250"/>
      <c r="AW480" s="250"/>
      <c r="AX480" s="250"/>
      <c r="AY480" s="99"/>
      <c r="AZ480" s="250"/>
      <c r="BA480" s="245">
        <f t="shared" si="198"/>
        <v>50000000</v>
      </c>
      <c r="BB480" s="235"/>
      <c r="BC480" s="242"/>
      <c r="BD480" s="242"/>
      <c r="BE480" s="242"/>
      <c r="BG480" s="428">
        <f t="shared" si="189"/>
        <v>0</v>
      </c>
      <c r="BH480" s="424"/>
    </row>
    <row r="481" spans="1:60" ht="45.75" thickBot="1" x14ac:dyDescent="0.3">
      <c r="A481" s="90"/>
      <c r="B481" s="90"/>
      <c r="C481" s="90"/>
      <c r="D481" s="90"/>
      <c r="E481" s="90"/>
      <c r="F481" s="90"/>
      <c r="G481" s="90"/>
      <c r="H481" s="307"/>
      <c r="I481" s="91"/>
      <c r="J481" s="92"/>
      <c r="K481" s="92"/>
      <c r="L481" s="122" t="s">
        <v>1099</v>
      </c>
      <c r="M481" s="92" t="e">
        <f>INDEX('[26]PEMELIHARAAN INFRASTRUKTUR'!$D:$D,MATCH('KEGIATAN DBMSDA 2022 (2)'!L481,'[26]PEMELIHARAAN INFRASTRUKTUR'!$D:$D,0))</f>
        <v>#N/A</v>
      </c>
      <c r="N481" s="122" t="str">
        <f t="shared" si="195"/>
        <v>Penerangan Jalan Umum RW 11 Kel. Kali Baru Kec. Medansatria</v>
      </c>
      <c r="O481" s="92"/>
      <c r="P481" s="93" t="s">
        <v>1840</v>
      </c>
      <c r="Q481" s="93"/>
      <c r="R481" s="94" t="s">
        <v>1098</v>
      </c>
      <c r="S481" s="94" t="e">
        <f>#REF!&amp;" "&amp;#REF!</f>
        <v>#REF!</v>
      </c>
      <c r="T481" s="95" t="s">
        <v>66</v>
      </c>
      <c r="U481" s="87"/>
      <c r="V481" s="57">
        <f t="shared" si="196"/>
        <v>50000000</v>
      </c>
      <c r="W481" s="96" t="str">
        <f t="shared" si="197"/>
        <v>PL</v>
      </c>
      <c r="X481" s="77" t="s">
        <v>1965</v>
      </c>
      <c r="Y481" s="489" t="s">
        <v>2031</v>
      </c>
      <c r="Z481" s="489" t="s">
        <v>2018</v>
      </c>
      <c r="AA481" s="93"/>
      <c r="AB481" s="93"/>
      <c r="AC481" s="93"/>
      <c r="AD481" s="93"/>
      <c r="AE481" s="93"/>
      <c r="AF481" s="93"/>
      <c r="AG481" s="96"/>
      <c r="AH481" s="96"/>
      <c r="AI481" s="96"/>
      <c r="AJ481" s="313">
        <f t="shared" si="193"/>
        <v>0</v>
      </c>
      <c r="AK481" s="301">
        <v>0</v>
      </c>
      <c r="AL481" s="87">
        <v>50000000</v>
      </c>
      <c r="AM481" s="96" t="str">
        <f t="shared" si="199"/>
        <v>PL</v>
      </c>
      <c r="AN481" s="249" t="s">
        <v>139</v>
      </c>
      <c r="AO481" s="249">
        <v>1</v>
      </c>
      <c r="AP481" s="249"/>
      <c r="AQ481" s="245"/>
      <c r="AR481" s="250"/>
      <c r="AS481" s="250"/>
      <c r="AT481" s="250"/>
      <c r="AU481" s="250"/>
      <c r="AV481" s="250"/>
      <c r="AW481" s="250"/>
      <c r="AX481" s="250"/>
      <c r="AY481" s="99"/>
      <c r="AZ481" s="250"/>
      <c r="BA481" s="245">
        <f t="shared" si="198"/>
        <v>50000000</v>
      </c>
      <c r="BB481" s="235"/>
      <c r="BC481" s="242"/>
      <c r="BD481" s="242"/>
      <c r="BE481" s="242"/>
      <c r="BG481" s="428">
        <f t="shared" si="189"/>
        <v>0</v>
      </c>
      <c r="BH481" s="424"/>
    </row>
    <row r="482" spans="1:60" s="124" customFormat="1" ht="45.75" thickBot="1" x14ac:dyDescent="0.3">
      <c r="A482" s="90"/>
      <c r="B482" s="90"/>
      <c r="C482" s="90"/>
      <c r="D482" s="90"/>
      <c r="E482" s="90"/>
      <c r="F482" s="90"/>
      <c r="G482" s="90"/>
      <c r="H482" s="307"/>
      <c r="I482" s="91"/>
      <c r="J482" s="92"/>
      <c r="K482" s="92"/>
      <c r="L482" s="122" t="s">
        <v>1100</v>
      </c>
      <c r="M482" s="92" t="e">
        <f>INDEX('[26]PEMELIHARAAN INFRASTRUKTUR'!$D:$D,MATCH('KEGIATAN DBMSDA 2022 (2)'!L482,'[26]PEMELIHARAAN INFRASTRUKTUR'!$D:$D,0))</f>
        <v>#N/A</v>
      </c>
      <c r="N482" s="122" t="str">
        <f t="shared" si="195"/>
        <v>Penerangan Jalan Gg. Abadi, Gg. Satria, Gg. Candra</v>
      </c>
      <c r="O482" s="92"/>
      <c r="P482" s="93" t="e">
        <v>#N/A</v>
      </c>
      <c r="Q482" s="93"/>
      <c r="R482" s="94" t="s">
        <v>1053</v>
      </c>
      <c r="S482" s="94" t="e">
        <f>#REF!&amp;" "&amp;#REF!</f>
        <v>#REF!</v>
      </c>
      <c r="T482" s="95" t="s">
        <v>66</v>
      </c>
      <c r="U482" s="87"/>
      <c r="V482" s="57">
        <f t="shared" si="196"/>
        <v>50000000</v>
      </c>
      <c r="W482" s="96" t="str">
        <f t="shared" si="197"/>
        <v>PL</v>
      </c>
      <c r="X482" s="77" t="s">
        <v>1965</v>
      </c>
      <c r="Y482" s="489" t="s">
        <v>2031</v>
      </c>
      <c r="Z482" s="496" t="s">
        <v>2018</v>
      </c>
      <c r="AA482" s="93"/>
      <c r="AB482" s="93"/>
      <c r="AC482" s="93"/>
      <c r="AD482" s="93"/>
      <c r="AE482" s="93"/>
      <c r="AF482" s="93"/>
      <c r="AG482" s="96"/>
      <c r="AH482" s="96"/>
      <c r="AI482" s="96"/>
      <c r="AJ482" s="313">
        <f t="shared" si="193"/>
        <v>0</v>
      </c>
      <c r="AK482" s="301">
        <v>0</v>
      </c>
      <c r="AL482" s="87">
        <v>50000000</v>
      </c>
      <c r="AM482" s="96" t="str">
        <f t="shared" si="199"/>
        <v>PL</v>
      </c>
      <c r="AN482" s="249" t="s">
        <v>139</v>
      </c>
      <c r="AO482" s="249">
        <v>1</v>
      </c>
      <c r="AP482" s="249" t="s">
        <v>1096</v>
      </c>
      <c r="AQ482" s="253"/>
      <c r="AR482" s="254"/>
      <c r="AS482" s="254"/>
      <c r="AT482" s="254"/>
      <c r="AU482" s="254"/>
      <c r="AV482" s="254"/>
      <c r="AW482" s="254"/>
      <c r="AX482" s="254"/>
      <c r="AY482" s="103"/>
      <c r="AZ482" s="254"/>
      <c r="BA482" s="253">
        <f t="shared" si="198"/>
        <v>50000000</v>
      </c>
      <c r="BB482" s="258"/>
      <c r="BC482" s="259"/>
      <c r="BD482" s="259"/>
      <c r="BE482" s="259"/>
      <c r="BG482" s="428">
        <f t="shared" si="189"/>
        <v>0</v>
      </c>
      <c r="BH482" s="433"/>
    </row>
    <row r="483" spans="1:60" s="124" customFormat="1" ht="45.75" thickBot="1" x14ac:dyDescent="0.3">
      <c r="A483" s="90"/>
      <c r="B483" s="90"/>
      <c r="C483" s="90"/>
      <c r="D483" s="90"/>
      <c r="E483" s="90"/>
      <c r="F483" s="90"/>
      <c r="G483" s="90"/>
      <c r="H483" s="307"/>
      <c r="I483" s="91"/>
      <c r="J483" s="92"/>
      <c r="K483" s="92"/>
      <c r="L483" s="122" t="s">
        <v>1101</v>
      </c>
      <c r="M483" s="92" t="e">
        <f>INDEX('[26]PEMELIHARAAN INFRASTRUKTUR'!$D:$D,MATCH('KEGIATAN DBMSDA 2022 (2)'!L483,'[26]PEMELIHARAAN INFRASTRUKTUR'!$D:$D,0))</f>
        <v>#N/A</v>
      </c>
      <c r="N483" s="122" t="str">
        <f t="shared" si="195"/>
        <v>penerangan jalan umum Rw 10</v>
      </c>
      <c r="O483" s="92"/>
      <c r="P483" s="93" t="e">
        <v>#N/A</v>
      </c>
      <c r="Q483" s="93"/>
      <c r="R483" s="94" t="s">
        <v>1058</v>
      </c>
      <c r="S483" s="94" t="e">
        <f>#REF!&amp;" "&amp;#REF!</f>
        <v>#REF!</v>
      </c>
      <c r="T483" s="95" t="s">
        <v>66</v>
      </c>
      <c r="U483" s="87"/>
      <c r="V483" s="57">
        <f t="shared" si="196"/>
        <v>50000000</v>
      </c>
      <c r="W483" s="96" t="str">
        <f t="shared" si="197"/>
        <v>PL</v>
      </c>
      <c r="X483" s="77" t="s">
        <v>1965</v>
      </c>
      <c r="Y483" s="489" t="s">
        <v>2031</v>
      </c>
      <c r="Z483" s="496" t="s">
        <v>2018</v>
      </c>
      <c r="AA483" s="93"/>
      <c r="AB483" s="93"/>
      <c r="AC483" s="93"/>
      <c r="AD483" s="93"/>
      <c r="AE483" s="93"/>
      <c r="AF483" s="93"/>
      <c r="AG483" s="96"/>
      <c r="AH483" s="96"/>
      <c r="AI483" s="96"/>
      <c r="AJ483" s="313">
        <f t="shared" si="193"/>
        <v>0</v>
      </c>
      <c r="AK483" s="301">
        <v>0</v>
      </c>
      <c r="AL483" s="87">
        <v>50000000</v>
      </c>
      <c r="AM483" s="96" t="str">
        <f t="shared" si="199"/>
        <v>PL</v>
      </c>
      <c r="AN483" s="249" t="s">
        <v>139</v>
      </c>
      <c r="AO483" s="249">
        <v>1</v>
      </c>
      <c r="AP483" s="249" t="s">
        <v>1096</v>
      </c>
      <c r="AQ483" s="253"/>
      <c r="AR483" s="254"/>
      <c r="AS483" s="254"/>
      <c r="AT483" s="254"/>
      <c r="AU483" s="254"/>
      <c r="AV483" s="254"/>
      <c r="AW483" s="254"/>
      <c r="AX483" s="254"/>
      <c r="AY483" s="103"/>
      <c r="AZ483" s="254"/>
      <c r="BA483" s="253">
        <f t="shared" si="198"/>
        <v>50000000</v>
      </c>
      <c r="BB483" s="258"/>
      <c r="BC483" s="259"/>
      <c r="BD483" s="259"/>
      <c r="BE483" s="259"/>
      <c r="BG483" s="428">
        <f t="shared" si="189"/>
        <v>0</v>
      </c>
      <c r="BH483" s="433"/>
    </row>
    <row r="484" spans="1:60" ht="43.5" thickBot="1" x14ac:dyDescent="0.3">
      <c r="A484" s="90"/>
      <c r="B484" s="90"/>
      <c r="C484" s="90"/>
      <c r="D484" s="90"/>
      <c r="E484" s="90"/>
      <c r="F484" s="90"/>
      <c r="G484" s="90"/>
      <c r="H484" s="307"/>
      <c r="I484" s="91"/>
      <c r="J484" s="92"/>
      <c r="K484" s="92"/>
      <c r="L484" s="122" t="s">
        <v>1102</v>
      </c>
      <c r="M484" s="92" t="e">
        <f>INDEX('[26]PEMELIHARAAN INFRASTRUKTUR'!$D:$D,MATCH('KEGIATAN DBMSDA 2022 (2)'!L484,'[26]PEMELIHARAAN INFRASTRUKTUR'!$D:$D,0))</f>
        <v>#N/A</v>
      </c>
      <c r="N484" s="122" t="str">
        <f t="shared" si="195"/>
        <v>Penerangan Jalan Umum Jl. Bandung III, RT01/RW06,, Kota Bekasi</v>
      </c>
      <c r="O484" s="92"/>
      <c r="P484" s="93" t="s">
        <v>120</v>
      </c>
      <c r="Q484" s="93"/>
      <c r="R484" s="94" t="s">
        <v>1071</v>
      </c>
      <c r="S484" s="94" t="e">
        <f>#REF!&amp;" "&amp;#REF!</f>
        <v>#REF!</v>
      </c>
      <c r="T484" s="95" t="s">
        <v>66</v>
      </c>
      <c r="U484" s="87"/>
      <c r="V484" s="57">
        <f t="shared" si="196"/>
        <v>150000000</v>
      </c>
      <c r="W484" s="96" t="str">
        <f t="shared" si="197"/>
        <v>PL</v>
      </c>
      <c r="X484" s="77" t="s">
        <v>1965</v>
      </c>
      <c r="Y484" s="489" t="s">
        <v>2031</v>
      </c>
      <c r="Z484" s="489" t="s">
        <v>2019</v>
      </c>
      <c r="AA484" s="93"/>
      <c r="AB484" s="93"/>
      <c r="AC484" s="93"/>
      <c r="AD484" s="93"/>
      <c r="AE484" s="93"/>
      <c r="AF484" s="93"/>
      <c r="AG484" s="96"/>
      <c r="AH484" s="96"/>
      <c r="AI484" s="96"/>
      <c r="AJ484" s="313">
        <f t="shared" si="193"/>
        <v>0</v>
      </c>
      <c r="AK484" s="301">
        <v>0</v>
      </c>
      <c r="AL484" s="87">
        <v>150000000</v>
      </c>
      <c r="AM484" s="96" t="str">
        <f t="shared" si="199"/>
        <v>PL</v>
      </c>
      <c r="AN484" s="249" t="s">
        <v>139</v>
      </c>
      <c r="AO484" s="249">
        <v>1</v>
      </c>
      <c r="AP484" s="249"/>
      <c r="AQ484" s="245"/>
      <c r="AR484" s="250"/>
      <c r="AS484" s="250"/>
      <c r="AT484" s="250"/>
      <c r="AU484" s="250"/>
      <c r="AV484" s="250"/>
      <c r="AW484" s="250"/>
      <c r="AX484" s="250"/>
      <c r="AY484" s="99"/>
      <c r="AZ484" s="250"/>
      <c r="BA484" s="245">
        <f t="shared" si="198"/>
        <v>150000000</v>
      </c>
      <c r="BB484" s="235"/>
      <c r="BC484" s="242"/>
      <c r="BD484" s="242"/>
      <c r="BE484" s="242"/>
      <c r="BG484" s="428">
        <f t="shared" si="189"/>
        <v>0</v>
      </c>
      <c r="BH484" s="424"/>
    </row>
    <row r="485" spans="1:60" ht="43.5" thickBot="1" x14ac:dyDescent="0.3">
      <c r="A485" s="90"/>
      <c r="B485" s="90"/>
      <c r="C485" s="90"/>
      <c r="D485" s="90"/>
      <c r="E485" s="90"/>
      <c r="F485" s="90"/>
      <c r="G485" s="90"/>
      <c r="H485" s="307"/>
      <c r="I485" s="91"/>
      <c r="J485" s="92"/>
      <c r="K485" s="92"/>
      <c r="L485" s="122" t="s">
        <v>1103</v>
      </c>
      <c r="M485" s="92" t="e">
        <f>INDEX('[26]PEMELIHARAAN INFRASTRUKTUR'!$D:$D,MATCH('KEGIATAN DBMSDA 2022 (2)'!L485,'[26]PEMELIHARAAN INFRASTRUKTUR'!$D:$D,0))</f>
        <v>#N/A</v>
      </c>
      <c r="N485" s="122" t="str">
        <f t="shared" si="195"/>
        <v>Penerangan Jalan Umum RW02 Perum Taman Laguna, Kota Bekasi</v>
      </c>
      <c r="O485" s="92"/>
      <c r="P485" s="93" t="s">
        <v>120</v>
      </c>
      <c r="Q485" s="93"/>
      <c r="R485" s="94" t="s">
        <v>1104</v>
      </c>
      <c r="S485" s="94" t="e">
        <f>#REF!&amp;" "&amp;#REF!</f>
        <v>#REF!</v>
      </c>
      <c r="T485" s="95" t="s">
        <v>66</v>
      </c>
      <c r="U485" s="87"/>
      <c r="V485" s="57">
        <f t="shared" si="196"/>
        <v>25000000</v>
      </c>
      <c r="W485" s="96" t="str">
        <f t="shared" si="197"/>
        <v>PL</v>
      </c>
      <c r="X485" s="77" t="s">
        <v>1965</v>
      </c>
      <c r="Y485" s="489" t="s">
        <v>2031</v>
      </c>
      <c r="Z485" s="489" t="s">
        <v>2017</v>
      </c>
      <c r="AA485" s="93"/>
      <c r="AB485" s="93"/>
      <c r="AC485" s="93"/>
      <c r="AD485" s="93"/>
      <c r="AE485" s="93"/>
      <c r="AF485" s="93"/>
      <c r="AG485" s="96"/>
      <c r="AH485" s="96"/>
      <c r="AI485" s="96"/>
      <c r="AJ485" s="313">
        <f t="shared" si="193"/>
        <v>0</v>
      </c>
      <c r="AK485" s="301">
        <v>0</v>
      </c>
      <c r="AL485" s="87">
        <v>25000000</v>
      </c>
      <c r="AM485" s="96" t="str">
        <f t="shared" si="199"/>
        <v>PL</v>
      </c>
      <c r="AN485" s="249" t="s">
        <v>139</v>
      </c>
      <c r="AO485" s="249">
        <v>1</v>
      </c>
      <c r="AP485" s="249"/>
      <c r="AQ485" s="245"/>
      <c r="AR485" s="250"/>
      <c r="AS485" s="250"/>
      <c r="AT485" s="250"/>
      <c r="AU485" s="250"/>
      <c r="AV485" s="250"/>
      <c r="AW485" s="250"/>
      <c r="AX485" s="250"/>
      <c r="AY485" s="99"/>
      <c r="AZ485" s="250"/>
      <c r="BA485" s="245">
        <f t="shared" si="198"/>
        <v>25000000</v>
      </c>
      <c r="BB485" s="235"/>
      <c r="BC485" s="242"/>
      <c r="BD485" s="242"/>
      <c r="BE485" s="242"/>
      <c r="BG485" s="428">
        <f t="shared" si="189"/>
        <v>0</v>
      </c>
      <c r="BH485" s="424"/>
    </row>
    <row r="486" spans="1:60" ht="43.5" thickBot="1" x14ac:dyDescent="0.3">
      <c r="A486" s="90"/>
      <c r="B486" s="90"/>
      <c r="C486" s="90"/>
      <c r="D486" s="90"/>
      <c r="E486" s="90"/>
      <c r="F486" s="90"/>
      <c r="G486" s="90"/>
      <c r="H486" s="307"/>
      <c r="I486" s="91"/>
      <c r="J486" s="92"/>
      <c r="K486" s="92"/>
      <c r="L486" s="122" t="s">
        <v>1105</v>
      </c>
      <c r="M486" s="92" t="e">
        <f>INDEX('[26]PEMELIHARAAN INFRASTRUKTUR'!$D:$D,MATCH('KEGIATAN DBMSDA 2022 (2)'!L486,'[26]PEMELIHARAAN INFRASTRUKTUR'!$D:$D,0))</f>
        <v>#N/A</v>
      </c>
      <c r="N486" s="122" t="str">
        <f t="shared" si="195"/>
        <v>Penerangan Jalan Umum Pemukiman warga RT02 RW04, Kota Bekasi</v>
      </c>
      <c r="O486" s="92"/>
      <c r="P486" s="93" t="s">
        <v>120</v>
      </c>
      <c r="Q486" s="93"/>
      <c r="R486" s="94" t="s">
        <v>1106</v>
      </c>
      <c r="S486" s="94" t="e">
        <f>#REF!&amp;" "&amp;#REF!</f>
        <v>#REF!</v>
      </c>
      <c r="T486" s="95" t="s">
        <v>66</v>
      </c>
      <c r="U486" s="87"/>
      <c r="V486" s="57">
        <f t="shared" si="196"/>
        <v>90000000</v>
      </c>
      <c r="W486" s="96" t="str">
        <f t="shared" si="197"/>
        <v>PL</v>
      </c>
      <c r="X486" s="77" t="s">
        <v>1965</v>
      </c>
      <c r="Y486" s="489" t="s">
        <v>2031</v>
      </c>
      <c r="Z486" s="496" t="s">
        <v>2020</v>
      </c>
      <c r="AA486" s="93"/>
      <c r="AB486" s="93"/>
      <c r="AC486" s="93"/>
      <c r="AD486" s="93"/>
      <c r="AE486" s="93"/>
      <c r="AF486" s="93"/>
      <c r="AG486" s="96"/>
      <c r="AH486" s="96"/>
      <c r="AI486" s="96"/>
      <c r="AJ486" s="313">
        <f t="shared" si="193"/>
        <v>0</v>
      </c>
      <c r="AK486" s="301">
        <v>0</v>
      </c>
      <c r="AL486" s="87">
        <v>90000000</v>
      </c>
      <c r="AM486" s="96" t="str">
        <f t="shared" si="199"/>
        <v>PL</v>
      </c>
      <c r="AN486" s="249" t="s">
        <v>139</v>
      </c>
      <c r="AO486" s="249">
        <v>1</v>
      </c>
      <c r="AP486" s="249" t="s">
        <v>163</v>
      </c>
      <c r="AQ486" s="253"/>
      <c r="AR486" s="254"/>
      <c r="AS486" s="254"/>
      <c r="AT486" s="254"/>
      <c r="AU486" s="254"/>
      <c r="AV486" s="254"/>
      <c r="AW486" s="254"/>
      <c r="AX486" s="254"/>
      <c r="AY486" s="103"/>
      <c r="AZ486" s="254"/>
      <c r="BA486" s="253">
        <f t="shared" si="198"/>
        <v>90000000</v>
      </c>
      <c r="BB486" s="235"/>
      <c r="BC486" s="242"/>
      <c r="BD486" s="242"/>
      <c r="BE486" s="242"/>
      <c r="BG486" s="428">
        <f t="shared" si="189"/>
        <v>0</v>
      </c>
      <c r="BH486" s="424"/>
    </row>
    <row r="487" spans="1:60" ht="43.5" thickBot="1" x14ac:dyDescent="0.3">
      <c r="A487" s="90"/>
      <c r="B487" s="90"/>
      <c r="C487" s="90"/>
      <c r="D487" s="90"/>
      <c r="E487" s="90"/>
      <c r="F487" s="90"/>
      <c r="G487" s="90"/>
      <c r="H487" s="307"/>
      <c r="I487" s="91"/>
      <c r="J487" s="92"/>
      <c r="K487" s="92"/>
      <c r="L487" s="122" t="s">
        <v>1107</v>
      </c>
      <c r="M487" s="92" t="e">
        <f>INDEX('[26]PEMELIHARAAN INFRASTRUKTUR'!$D:$D,MATCH('KEGIATAN DBMSDA 2022 (2)'!L487,'[26]PEMELIHARAAN INFRASTRUKTUR'!$D:$D,0))</f>
        <v>#N/A</v>
      </c>
      <c r="N487" s="122" t="str">
        <f t="shared" si="195"/>
        <v>Penerangan Jalan Umum Pemukiman warga RT05 RW04, Kota Bekasi</v>
      </c>
      <c r="O487" s="92"/>
      <c r="P487" s="93" t="s">
        <v>120</v>
      </c>
      <c r="Q487" s="93"/>
      <c r="R487" s="94" t="s">
        <v>1056</v>
      </c>
      <c r="S487" s="94" t="e">
        <f>#REF!&amp;" "&amp;#REF!</f>
        <v>#REF!</v>
      </c>
      <c r="T487" s="95" t="s">
        <v>66</v>
      </c>
      <c r="U487" s="87"/>
      <c r="V487" s="57">
        <f t="shared" si="196"/>
        <v>100000000</v>
      </c>
      <c r="W487" s="96" t="str">
        <f t="shared" si="197"/>
        <v>PL</v>
      </c>
      <c r="X487" s="77" t="s">
        <v>1965</v>
      </c>
      <c r="Y487" s="489" t="s">
        <v>2031</v>
      </c>
      <c r="Z487" s="496" t="s">
        <v>2020</v>
      </c>
      <c r="AA487" s="93"/>
      <c r="AB487" s="93"/>
      <c r="AC487" s="93"/>
      <c r="AD487" s="93"/>
      <c r="AE487" s="93"/>
      <c r="AF487" s="93"/>
      <c r="AG487" s="96"/>
      <c r="AH487" s="96"/>
      <c r="AI487" s="96"/>
      <c r="AJ487" s="313">
        <f t="shared" si="193"/>
        <v>0</v>
      </c>
      <c r="AK487" s="301">
        <v>0</v>
      </c>
      <c r="AL487" s="87">
        <v>100000000</v>
      </c>
      <c r="AM487" s="96" t="str">
        <f t="shared" si="199"/>
        <v>PL</v>
      </c>
      <c r="AN487" s="249" t="s">
        <v>139</v>
      </c>
      <c r="AO487" s="249">
        <v>1</v>
      </c>
      <c r="AP487" s="249" t="s">
        <v>163</v>
      </c>
      <c r="AQ487" s="253"/>
      <c r="AR487" s="254"/>
      <c r="AS487" s="254"/>
      <c r="AT487" s="254"/>
      <c r="AU487" s="254"/>
      <c r="AV487" s="254"/>
      <c r="AW487" s="254"/>
      <c r="AX487" s="254"/>
      <c r="AY487" s="103"/>
      <c r="AZ487" s="254"/>
      <c r="BA487" s="253">
        <f t="shared" si="198"/>
        <v>100000000</v>
      </c>
      <c r="BB487" s="235"/>
      <c r="BC487" s="242"/>
      <c r="BD487" s="242"/>
      <c r="BE487" s="242"/>
      <c r="BG487" s="428">
        <f t="shared" si="189"/>
        <v>0</v>
      </c>
      <c r="BH487" s="424"/>
    </row>
    <row r="488" spans="1:60" ht="43.5" thickBot="1" x14ac:dyDescent="0.3">
      <c r="A488" s="90"/>
      <c r="B488" s="90"/>
      <c r="C488" s="90"/>
      <c r="D488" s="90"/>
      <c r="E488" s="90"/>
      <c r="F488" s="90"/>
      <c r="G488" s="90"/>
      <c r="H488" s="307"/>
      <c r="I488" s="91"/>
      <c r="J488" s="92"/>
      <c r="K488" s="92"/>
      <c r="L488" s="122" t="s">
        <v>1108</v>
      </c>
      <c r="M488" s="92" t="e">
        <f>INDEX('[26]PEMELIHARAAN INFRASTRUKTUR'!$D:$D,MATCH('KEGIATAN DBMSDA 2022 (2)'!L488,'[26]PEMELIHARAAN INFRASTRUKTUR'!$D:$D,0))</f>
        <v>#N/A</v>
      </c>
      <c r="N488" s="122" t="str">
        <f t="shared" si="195"/>
        <v>Penerangan Jalan Umum Pemukiman warga RT09 RW04, Kota Bekasi</v>
      </c>
      <c r="O488" s="92"/>
      <c r="P488" s="93" t="s">
        <v>120</v>
      </c>
      <c r="Q488" s="93"/>
      <c r="R488" s="94" t="s">
        <v>1058</v>
      </c>
      <c r="S488" s="94" t="e">
        <f>#REF!&amp;" "&amp;#REF!</f>
        <v>#REF!</v>
      </c>
      <c r="T488" s="95" t="s">
        <v>66</v>
      </c>
      <c r="U488" s="87"/>
      <c r="V488" s="57">
        <f t="shared" si="196"/>
        <v>50000000</v>
      </c>
      <c r="W488" s="96" t="str">
        <f t="shared" si="197"/>
        <v>PL</v>
      </c>
      <c r="X488" s="77" t="s">
        <v>1965</v>
      </c>
      <c r="Y488" s="489" t="s">
        <v>2031</v>
      </c>
      <c r="Z488" s="496" t="s">
        <v>2020</v>
      </c>
      <c r="AA488" s="93"/>
      <c r="AB488" s="93"/>
      <c r="AC488" s="93"/>
      <c r="AD488" s="93"/>
      <c r="AE488" s="93"/>
      <c r="AF488" s="93"/>
      <c r="AG488" s="96"/>
      <c r="AH488" s="96"/>
      <c r="AI488" s="96"/>
      <c r="AJ488" s="313">
        <f t="shared" si="193"/>
        <v>0</v>
      </c>
      <c r="AK488" s="301">
        <v>0</v>
      </c>
      <c r="AL488" s="87">
        <v>50000000</v>
      </c>
      <c r="AM488" s="96" t="str">
        <f t="shared" si="199"/>
        <v>PL</v>
      </c>
      <c r="AN488" s="249" t="s">
        <v>139</v>
      </c>
      <c r="AO488" s="249">
        <v>1</v>
      </c>
      <c r="AP488" s="249" t="s">
        <v>163</v>
      </c>
      <c r="AQ488" s="253"/>
      <c r="AR488" s="254"/>
      <c r="AS488" s="254"/>
      <c r="AT488" s="254"/>
      <c r="AU488" s="254"/>
      <c r="AV488" s="254"/>
      <c r="AW488" s="254"/>
      <c r="AX488" s="254"/>
      <c r="AY488" s="103"/>
      <c r="AZ488" s="254"/>
      <c r="BA488" s="253">
        <f t="shared" si="198"/>
        <v>50000000</v>
      </c>
      <c r="BB488" s="235"/>
      <c r="BC488" s="242"/>
      <c r="BD488" s="242"/>
      <c r="BE488" s="242"/>
      <c r="BG488" s="428">
        <f t="shared" si="189"/>
        <v>0</v>
      </c>
      <c r="BH488" s="424"/>
    </row>
    <row r="489" spans="1:60" ht="45.75" thickBot="1" x14ac:dyDescent="0.3">
      <c r="A489" s="90"/>
      <c r="B489" s="90"/>
      <c r="C489" s="90"/>
      <c r="D489" s="90"/>
      <c r="E489" s="90"/>
      <c r="F489" s="90"/>
      <c r="G489" s="90"/>
      <c r="H489" s="307"/>
      <c r="I489" s="91"/>
      <c r="J489" s="92"/>
      <c r="K489" s="92"/>
      <c r="L489" s="122" t="s">
        <v>1109</v>
      </c>
      <c r="M489" s="92" t="str">
        <f>INDEX('[26]PEMELIHARAAN INFRASTRUKTUR'!$D:$D,MATCH('KEGIATAN DBMSDA 2022 (2)'!L489,'[26]PEMELIHARAAN INFRASTRUKTUR'!$D:$D,0))</f>
        <v xml:space="preserve">Penerangan Jalan Melati Raya RW.02 </v>
      </c>
      <c r="N489" s="122" t="str">
        <f t="shared" si="195"/>
        <v xml:space="preserve">Penerangan Jalan Melati Raya RW.02 </v>
      </c>
      <c r="O489" s="92"/>
      <c r="P489" s="93" t="s">
        <v>132</v>
      </c>
      <c r="Q489" s="93"/>
      <c r="R489" s="94"/>
      <c r="S489" s="94" t="e">
        <f>#REF!&amp;" "&amp;#REF!</f>
        <v>#REF!</v>
      </c>
      <c r="T489" s="95" t="s">
        <v>66</v>
      </c>
      <c r="U489" s="87"/>
      <c r="V489" s="57">
        <f t="shared" si="196"/>
        <v>100000000</v>
      </c>
      <c r="W489" s="96" t="str">
        <f t="shared" si="197"/>
        <v>PL</v>
      </c>
      <c r="X489" s="77" t="s">
        <v>1965</v>
      </c>
      <c r="Y489" s="489" t="s">
        <v>2031</v>
      </c>
      <c r="Z489" s="496" t="s">
        <v>2018</v>
      </c>
      <c r="AA489" s="93"/>
      <c r="AB489" s="93"/>
      <c r="AC489" s="93"/>
      <c r="AD489" s="93"/>
      <c r="AE489" s="93"/>
      <c r="AF489" s="93"/>
      <c r="AG489" s="96"/>
      <c r="AH489" s="96"/>
      <c r="AI489" s="96"/>
      <c r="AJ489" s="313">
        <f t="shared" si="193"/>
        <v>0</v>
      </c>
      <c r="AK489" s="301">
        <v>0</v>
      </c>
      <c r="AL489" s="87">
        <v>100000000</v>
      </c>
      <c r="AM489" s="96" t="str">
        <f t="shared" si="199"/>
        <v>PL</v>
      </c>
      <c r="AN489" s="249" t="s">
        <v>139</v>
      </c>
      <c r="AO489" s="249">
        <v>1</v>
      </c>
      <c r="AP489" s="249" t="s">
        <v>163</v>
      </c>
      <c r="AQ489" s="253"/>
      <c r="AR489" s="254"/>
      <c r="AS489" s="254"/>
      <c r="AT489" s="254"/>
      <c r="AU489" s="254"/>
      <c r="AV489" s="254"/>
      <c r="AW489" s="254"/>
      <c r="AX489" s="254"/>
      <c r="AY489" s="103"/>
      <c r="AZ489" s="254"/>
      <c r="BA489" s="253">
        <f t="shared" si="198"/>
        <v>100000000</v>
      </c>
      <c r="BB489" s="235"/>
      <c r="BC489" s="242"/>
      <c r="BD489" s="242"/>
      <c r="BE489" s="242"/>
      <c r="BG489" s="428">
        <f t="shared" si="189"/>
        <v>0</v>
      </c>
      <c r="BH489" s="424"/>
    </row>
    <row r="490" spans="1:60" ht="45.75" thickBot="1" x14ac:dyDescent="0.3">
      <c r="A490" s="90"/>
      <c r="B490" s="90"/>
      <c r="C490" s="90"/>
      <c r="D490" s="90"/>
      <c r="E490" s="90"/>
      <c r="F490" s="90"/>
      <c r="G490" s="90"/>
      <c r="H490" s="307"/>
      <c r="I490" s="91"/>
      <c r="J490" s="92"/>
      <c r="K490" s="92"/>
      <c r="L490" s="122" t="s">
        <v>1110</v>
      </c>
      <c r="M490" s="92" t="str">
        <f>INDEX('[26]PEMELIHARAAN INFRASTRUKTUR'!$D:$D,MATCH('KEGIATAN DBMSDA 2022 (2)'!L490,'[26]PEMELIHARAAN INFRASTRUKTUR'!$D:$D,0))</f>
        <v>Pengadaan PJU Danau Indah Kali Baru RW 06 kel kali baru kec medan satria</v>
      </c>
      <c r="N490" s="122" t="str">
        <f t="shared" si="195"/>
        <v>Pengadaan PJU Danau Indah Kali Baru RW 06 kel kali baru kec medan satria</v>
      </c>
      <c r="O490" s="92"/>
      <c r="P490" s="93" t="s">
        <v>1840</v>
      </c>
      <c r="Q490" s="93"/>
      <c r="R490" s="94"/>
      <c r="S490" s="94" t="e">
        <f>#REF!&amp;" "&amp;#REF!</f>
        <v>#REF!</v>
      </c>
      <c r="T490" s="95" t="s">
        <v>66</v>
      </c>
      <c r="U490" s="87"/>
      <c r="V490" s="57">
        <f t="shared" si="196"/>
        <v>150000000</v>
      </c>
      <c r="W490" s="96" t="str">
        <f t="shared" si="197"/>
        <v>PL</v>
      </c>
      <c r="X490" s="77" t="s">
        <v>1965</v>
      </c>
      <c r="Y490" s="489" t="s">
        <v>2031</v>
      </c>
      <c r="Z490" s="489" t="s">
        <v>2018</v>
      </c>
      <c r="AA490" s="93"/>
      <c r="AB490" s="93"/>
      <c r="AC490" s="93"/>
      <c r="AD490" s="93"/>
      <c r="AE490" s="93"/>
      <c r="AF490" s="93"/>
      <c r="AG490" s="96"/>
      <c r="AH490" s="96"/>
      <c r="AI490" s="96"/>
      <c r="AJ490" s="313">
        <f t="shared" si="193"/>
        <v>0</v>
      </c>
      <c r="AK490" s="301">
        <v>0</v>
      </c>
      <c r="AL490" s="87">
        <v>150000000</v>
      </c>
      <c r="AM490" s="96" t="str">
        <f t="shared" si="199"/>
        <v>PL</v>
      </c>
      <c r="AN490" s="249" t="s">
        <v>139</v>
      </c>
      <c r="AO490" s="249">
        <v>1</v>
      </c>
      <c r="AP490" s="249"/>
      <c r="AQ490" s="245"/>
      <c r="AR490" s="250"/>
      <c r="AS490" s="250"/>
      <c r="AT490" s="250"/>
      <c r="AU490" s="250"/>
      <c r="AV490" s="250"/>
      <c r="AW490" s="250"/>
      <c r="AX490" s="250"/>
      <c r="AY490" s="99"/>
      <c r="AZ490" s="250"/>
      <c r="BA490" s="245">
        <f t="shared" si="198"/>
        <v>150000000</v>
      </c>
      <c r="BB490" s="235"/>
      <c r="BC490" s="242"/>
      <c r="BD490" s="242"/>
      <c r="BE490" s="242"/>
      <c r="BG490" s="428">
        <f t="shared" si="189"/>
        <v>0</v>
      </c>
      <c r="BH490" s="424"/>
    </row>
    <row r="491" spans="1:60" ht="45.75" thickBot="1" x14ac:dyDescent="0.3">
      <c r="A491" s="90"/>
      <c r="B491" s="90"/>
      <c r="C491" s="90"/>
      <c r="D491" s="90"/>
      <c r="E491" s="90"/>
      <c r="F491" s="90"/>
      <c r="G491" s="90"/>
      <c r="H491" s="307"/>
      <c r="I491" s="91"/>
      <c r="J491" s="92"/>
      <c r="K491" s="92"/>
      <c r="L491" s="122" t="s">
        <v>1111</v>
      </c>
      <c r="M491" s="92" t="str">
        <f>INDEX('[26]PEMELIHARAAN INFRASTRUKTUR'!$D:$D,MATCH('KEGIATAN DBMSDA 2022 (2)'!L491,'[26]PEMELIHARAAN INFRASTRUKTUR'!$D:$D,0))</f>
        <v>Pemasangan PJU RW 02 kel kali baru kec medan satria</v>
      </c>
      <c r="N491" s="122" t="str">
        <f t="shared" si="195"/>
        <v>Pemasangan PJU RW 02 kel kali baru kec medan satria</v>
      </c>
      <c r="O491" s="92"/>
      <c r="P491" s="93" t="s">
        <v>1840</v>
      </c>
      <c r="Q491" s="93"/>
      <c r="R491" s="94"/>
      <c r="S491" s="94" t="e">
        <f>#REF!&amp;" "&amp;#REF!</f>
        <v>#REF!</v>
      </c>
      <c r="T491" s="95" t="s">
        <v>66</v>
      </c>
      <c r="U491" s="87"/>
      <c r="V491" s="57">
        <f t="shared" si="196"/>
        <v>75000000</v>
      </c>
      <c r="W491" s="96" t="str">
        <f t="shared" si="197"/>
        <v>PL</v>
      </c>
      <c r="X491" s="77" t="s">
        <v>1965</v>
      </c>
      <c r="Y491" s="489" t="s">
        <v>2031</v>
      </c>
      <c r="Z491" s="489" t="s">
        <v>2018</v>
      </c>
      <c r="AA491" s="93"/>
      <c r="AB491" s="93"/>
      <c r="AC491" s="93"/>
      <c r="AD491" s="93"/>
      <c r="AE491" s="93"/>
      <c r="AF491" s="93"/>
      <c r="AG491" s="96"/>
      <c r="AH491" s="96"/>
      <c r="AI491" s="96"/>
      <c r="AJ491" s="313">
        <f t="shared" si="193"/>
        <v>0</v>
      </c>
      <c r="AK491" s="301">
        <v>0</v>
      </c>
      <c r="AL491" s="87">
        <v>75000000</v>
      </c>
      <c r="AM491" s="96" t="str">
        <f t="shared" si="199"/>
        <v>PL</v>
      </c>
      <c r="AN491" s="249" t="s">
        <v>139</v>
      </c>
      <c r="AO491" s="249">
        <v>1</v>
      </c>
      <c r="AP491" s="249"/>
      <c r="AQ491" s="245"/>
      <c r="AR491" s="250"/>
      <c r="AS491" s="250"/>
      <c r="AT491" s="250"/>
      <c r="AU491" s="250"/>
      <c r="AV491" s="250"/>
      <c r="AW491" s="250"/>
      <c r="AX491" s="250"/>
      <c r="AY491" s="99"/>
      <c r="AZ491" s="250"/>
      <c r="BA491" s="245">
        <f t="shared" si="198"/>
        <v>75000000</v>
      </c>
      <c r="BB491" s="235"/>
      <c r="BC491" s="242"/>
      <c r="BD491" s="242"/>
      <c r="BE491" s="242"/>
      <c r="BG491" s="428">
        <f t="shared" si="189"/>
        <v>0</v>
      </c>
      <c r="BH491" s="424"/>
    </row>
    <row r="492" spans="1:60" ht="43.5" thickBot="1" x14ac:dyDescent="0.3">
      <c r="A492" s="90"/>
      <c r="B492" s="90"/>
      <c r="C492" s="90"/>
      <c r="D492" s="90"/>
      <c r="E492" s="90"/>
      <c r="F492" s="90"/>
      <c r="G492" s="90"/>
      <c r="H492" s="307"/>
      <c r="I492" s="91"/>
      <c r="J492" s="92"/>
      <c r="K492" s="92"/>
      <c r="L492" s="122" t="s">
        <v>1112</v>
      </c>
      <c r="M492" s="92" t="e">
        <f>INDEX('[26]PEMELIHARAAN INFRASTRUKTUR'!$D:$D,MATCH('KEGIATAN DBMSDA 2022 (2)'!L492,'[26]PEMELIHARAAN INFRASTRUKTUR'!$D:$D,0))</f>
        <v>#N/A</v>
      </c>
      <c r="N492" s="122" t="str">
        <f t="shared" si="195"/>
        <v>Penerangan Jalan Umum (PJU) RT. 01, RT. 02, RT. 03, RT. 04 &amp; RT.05 RW. 022, TelukPucung Bekasi Utara Kota Bekasi</v>
      </c>
      <c r="O492" s="92"/>
      <c r="P492" s="93" t="s">
        <v>201</v>
      </c>
      <c r="Q492" s="93"/>
      <c r="R492" s="94" t="s">
        <v>1051</v>
      </c>
      <c r="S492" s="94" t="e">
        <f>#REF!&amp;" "&amp;#REF!</f>
        <v>#REF!</v>
      </c>
      <c r="T492" s="95" t="s">
        <v>66</v>
      </c>
      <c r="U492" s="87"/>
      <c r="V492" s="57">
        <f t="shared" si="196"/>
        <v>75000000</v>
      </c>
      <c r="W492" s="96" t="str">
        <f t="shared" si="197"/>
        <v>PL</v>
      </c>
      <c r="X492" s="77" t="s">
        <v>1965</v>
      </c>
      <c r="Y492" s="489" t="s">
        <v>2031</v>
      </c>
      <c r="Z492" s="489" t="s">
        <v>2019</v>
      </c>
      <c r="AA492" s="93"/>
      <c r="AB492" s="93"/>
      <c r="AC492" s="93"/>
      <c r="AD492" s="93"/>
      <c r="AE492" s="93"/>
      <c r="AF492" s="93"/>
      <c r="AG492" s="96"/>
      <c r="AH492" s="96"/>
      <c r="AI492" s="96"/>
      <c r="AJ492" s="313">
        <f t="shared" si="193"/>
        <v>0</v>
      </c>
      <c r="AK492" s="301">
        <v>0</v>
      </c>
      <c r="AL492" s="87">
        <v>75000000</v>
      </c>
      <c r="AM492" s="96" t="str">
        <f t="shared" si="199"/>
        <v>PL</v>
      </c>
      <c r="AN492" s="249" t="s">
        <v>139</v>
      </c>
      <c r="AO492" s="249">
        <v>1</v>
      </c>
      <c r="AP492" s="249"/>
      <c r="AQ492" s="245"/>
      <c r="AR492" s="250"/>
      <c r="AS492" s="250"/>
      <c r="AT492" s="250"/>
      <c r="AU492" s="250"/>
      <c r="AV492" s="250"/>
      <c r="AW492" s="250"/>
      <c r="AX492" s="250"/>
      <c r="AY492" s="99"/>
      <c r="AZ492" s="250"/>
      <c r="BA492" s="245">
        <f t="shared" si="198"/>
        <v>75000000</v>
      </c>
      <c r="BB492" s="235"/>
      <c r="BC492" s="242"/>
      <c r="BD492" s="242"/>
      <c r="BE492" s="242"/>
      <c r="BG492" s="428">
        <f t="shared" si="189"/>
        <v>0</v>
      </c>
      <c r="BH492" s="424"/>
    </row>
    <row r="493" spans="1:60" ht="43.5" thickBot="1" x14ac:dyDescent="0.3">
      <c r="A493" s="90"/>
      <c r="B493" s="90"/>
      <c r="C493" s="90"/>
      <c r="D493" s="90"/>
      <c r="E493" s="90"/>
      <c r="F493" s="90"/>
      <c r="G493" s="90"/>
      <c r="H493" s="307"/>
      <c r="I493" s="91"/>
      <c r="J493" s="92"/>
      <c r="K493" s="92"/>
      <c r="L493" s="122" t="s">
        <v>1113</v>
      </c>
      <c r="M493" s="92" t="e">
        <f>INDEX('[26]PEMELIHARAAN INFRASTRUKTUR'!$D:$D,MATCH('KEGIATAN DBMSDA 2022 (2)'!L493,'[26]PEMELIHARAAN INFRASTRUKTUR'!$D:$D,0))</f>
        <v>#N/A</v>
      </c>
      <c r="N493" s="122" t="str">
        <f t="shared" si="195"/>
        <v>Pemasangan lampu-lampu jalan Jl. H. Abdul Halim RT 001 RW 006, Kota Bekasi, Jatiwaringin</v>
      </c>
      <c r="O493" s="92"/>
      <c r="P493" s="93" t="s">
        <v>171</v>
      </c>
      <c r="Q493" s="93"/>
      <c r="R493" s="94" t="s">
        <v>1071</v>
      </c>
      <c r="S493" s="94" t="e">
        <f>#REF!&amp;" "&amp;#REF!</f>
        <v>#REF!</v>
      </c>
      <c r="T493" s="95" t="s">
        <v>66</v>
      </c>
      <c r="U493" s="87"/>
      <c r="V493" s="57">
        <f t="shared" si="196"/>
        <v>105000000</v>
      </c>
      <c r="W493" s="96" t="str">
        <f t="shared" si="197"/>
        <v>PL</v>
      </c>
      <c r="X493" s="77" t="s">
        <v>1965</v>
      </c>
      <c r="Y493" s="489" t="s">
        <v>2031</v>
      </c>
      <c r="Z493" s="489" t="s">
        <v>2019</v>
      </c>
      <c r="AA493" s="93"/>
      <c r="AB493" s="93"/>
      <c r="AC493" s="93"/>
      <c r="AD493" s="93"/>
      <c r="AE493" s="93"/>
      <c r="AF493" s="93"/>
      <c r="AG493" s="96"/>
      <c r="AH493" s="96"/>
      <c r="AI493" s="96"/>
      <c r="AJ493" s="313">
        <f t="shared" si="193"/>
        <v>0</v>
      </c>
      <c r="AK493" s="301">
        <v>0</v>
      </c>
      <c r="AL493" s="87">
        <v>105000000</v>
      </c>
      <c r="AM493" s="96" t="str">
        <f t="shared" si="199"/>
        <v>PL</v>
      </c>
      <c r="AN493" s="249" t="s">
        <v>139</v>
      </c>
      <c r="AO493" s="249">
        <v>1</v>
      </c>
      <c r="AP493" s="249"/>
      <c r="AQ493" s="245"/>
      <c r="AR493" s="250"/>
      <c r="AS493" s="250"/>
      <c r="AT493" s="250"/>
      <c r="AU493" s="250"/>
      <c r="AV493" s="250"/>
      <c r="AW493" s="250"/>
      <c r="AX493" s="250"/>
      <c r="AY493" s="99"/>
      <c r="AZ493" s="250"/>
      <c r="BA493" s="245">
        <f t="shared" si="198"/>
        <v>105000000</v>
      </c>
      <c r="BB493" s="235"/>
      <c r="BC493" s="242"/>
      <c r="BD493" s="242"/>
      <c r="BE493" s="242"/>
      <c r="BG493" s="428">
        <f t="shared" ref="BG493:BG513" si="200">V493*AK493</f>
        <v>0</v>
      </c>
      <c r="BH493" s="424"/>
    </row>
    <row r="494" spans="1:60" ht="43.5" thickBot="1" x14ac:dyDescent="0.3">
      <c r="A494" s="90"/>
      <c r="B494" s="90"/>
      <c r="C494" s="90"/>
      <c r="D494" s="90"/>
      <c r="E494" s="90"/>
      <c r="F494" s="90"/>
      <c r="G494" s="90"/>
      <c r="H494" s="307"/>
      <c r="I494" s="91"/>
      <c r="J494" s="92"/>
      <c r="K494" s="92"/>
      <c r="L494" s="122" t="s">
        <v>1114</v>
      </c>
      <c r="M494" s="92" t="e">
        <f>INDEX('[26]PEMELIHARAAN INFRASTRUKTUR'!$D:$D,MATCH('KEGIATAN DBMSDA 2022 (2)'!L494,'[26]PEMELIHARAAN INFRASTRUKTUR'!$D:$D,0))</f>
        <v>#N/A</v>
      </c>
      <c r="N494" s="122" t="str">
        <f t="shared" si="195"/>
        <v>Penerapan lampu PJU RT 001 sampai RT 008 RW 011, Kota Bekasi, Pondokgede, Jaticempaka</v>
      </c>
      <c r="O494" s="92"/>
      <c r="P494" s="93" t="s">
        <v>171</v>
      </c>
      <c r="Q494" s="93"/>
      <c r="R494" s="94" t="s">
        <v>1115</v>
      </c>
      <c r="S494" s="94" t="e">
        <f>#REF!&amp;" "&amp;#REF!</f>
        <v>#REF!</v>
      </c>
      <c r="T494" s="95" t="s">
        <v>66</v>
      </c>
      <c r="U494" s="87"/>
      <c r="V494" s="57">
        <f t="shared" si="196"/>
        <v>160000000</v>
      </c>
      <c r="W494" s="96" t="str">
        <f t="shared" si="197"/>
        <v>PL</v>
      </c>
      <c r="X494" s="77" t="s">
        <v>1965</v>
      </c>
      <c r="Y494" s="489" t="s">
        <v>2031</v>
      </c>
      <c r="Z494" s="489" t="s">
        <v>2020</v>
      </c>
      <c r="AA494" s="93"/>
      <c r="AB494" s="93"/>
      <c r="AC494" s="93"/>
      <c r="AD494" s="93"/>
      <c r="AE494" s="93"/>
      <c r="AF494" s="93"/>
      <c r="AG494" s="96"/>
      <c r="AH494" s="96"/>
      <c r="AI494" s="96"/>
      <c r="AJ494" s="313">
        <f t="shared" si="193"/>
        <v>0</v>
      </c>
      <c r="AK494" s="301">
        <v>0</v>
      </c>
      <c r="AL494" s="87">
        <v>160000000</v>
      </c>
      <c r="AM494" s="96" t="str">
        <f t="shared" si="199"/>
        <v>PL</v>
      </c>
      <c r="AN494" s="249" t="s">
        <v>139</v>
      </c>
      <c r="AO494" s="249">
        <v>1</v>
      </c>
      <c r="AP494" s="249"/>
      <c r="AQ494" s="245"/>
      <c r="AR494" s="250"/>
      <c r="AS494" s="250"/>
      <c r="AT494" s="250"/>
      <c r="AU494" s="250"/>
      <c r="AV494" s="250"/>
      <c r="AW494" s="250"/>
      <c r="AX494" s="250"/>
      <c r="AY494" s="99"/>
      <c r="AZ494" s="250"/>
      <c r="BA494" s="245">
        <f t="shared" si="198"/>
        <v>160000000</v>
      </c>
      <c r="BB494" s="235"/>
      <c r="BC494" s="242"/>
      <c r="BD494" s="242"/>
      <c r="BE494" s="242"/>
      <c r="BG494" s="428">
        <f t="shared" si="200"/>
        <v>0</v>
      </c>
      <c r="BH494" s="424"/>
    </row>
    <row r="495" spans="1:60" ht="57.75" thickBot="1" x14ac:dyDescent="0.3">
      <c r="A495" s="90"/>
      <c r="B495" s="90"/>
      <c r="C495" s="90"/>
      <c r="D495" s="90"/>
      <c r="E495" s="90"/>
      <c r="F495" s="90"/>
      <c r="G495" s="90"/>
      <c r="H495" s="307"/>
      <c r="I495" s="91"/>
      <c r="J495" s="92"/>
      <c r="K495" s="92"/>
      <c r="L495" s="122" t="s">
        <v>1116</v>
      </c>
      <c r="M495" s="92" t="str">
        <f>INDEX('[26]PEMELIHARAAN INFRASTRUKTUR'!$D:$D,MATCH('KEGIATAN DBMSDA 2022 (2)'!L495,'[26]PEMELIHARAAN INFRASTRUKTUR'!$D:$D,0))</f>
        <v>Pengadaan Lampu Penerangan jalan Lingkungan RW 02 Kel. Jatirangga</v>
      </c>
      <c r="N495" s="122" t="str">
        <f t="shared" si="195"/>
        <v>Pengadaan Lampu Penerangan jalan Lingkungan RW 02 Kel. Jatirangga</v>
      </c>
      <c r="O495" s="92"/>
      <c r="P495" s="93" t="s">
        <v>120</v>
      </c>
      <c r="Q495" s="93"/>
      <c r="R495" s="94" t="s">
        <v>1056</v>
      </c>
      <c r="S495" s="94" t="e">
        <f>#REF!&amp;" "&amp;#REF!</f>
        <v>#REF!</v>
      </c>
      <c r="T495" s="95" t="s">
        <v>66</v>
      </c>
      <c r="U495" s="87"/>
      <c r="V495" s="57">
        <f t="shared" si="196"/>
        <v>140000000</v>
      </c>
      <c r="W495" s="96" t="str">
        <f t="shared" si="197"/>
        <v>PL</v>
      </c>
      <c r="X495" s="77" t="s">
        <v>1965</v>
      </c>
      <c r="Y495" s="489" t="s">
        <v>2031</v>
      </c>
      <c r="Z495" s="489" t="s">
        <v>2020</v>
      </c>
      <c r="AA495" s="93"/>
      <c r="AB495" s="93"/>
      <c r="AC495" s="93"/>
      <c r="AD495" s="93"/>
      <c r="AE495" s="93"/>
      <c r="AF495" s="93"/>
      <c r="AG495" s="96"/>
      <c r="AH495" s="96"/>
      <c r="AI495" s="96"/>
      <c r="AJ495" s="313">
        <f t="shared" si="193"/>
        <v>0</v>
      </c>
      <c r="AK495" s="301">
        <v>0</v>
      </c>
      <c r="AL495" s="87">
        <v>140000000</v>
      </c>
      <c r="AM495" s="96" t="str">
        <f t="shared" si="199"/>
        <v>PL</v>
      </c>
      <c r="AN495" s="249" t="s">
        <v>139</v>
      </c>
      <c r="AO495" s="249">
        <v>1</v>
      </c>
      <c r="AP495" s="249"/>
      <c r="AQ495" s="245"/>
      <c r="AR495" s="250"/>
      <c r="AS495" s="250"/>
      <c r="AT495" s="250"/>
      <c r="AU495" s="250"/>
      <c r="AV495" s="250"/>
      <c r="AW495" s="250"/>
      <c r="AX495" s="250"/>
      <c r="AY495" s="99"/>
      <c r="AZ495" s="250"/>
      <c r="BA495" s="245">
        <f t="shared" si="198"/>
        <v>140000000</v>
      </c>
      <c r="BB495" s="235"/>
      <c r="BC495" s="242"/>
      <c r="BD495" s="242"/>
      <c r="BE495" s="242"/>
      <c r="BG495" s="428">
        <f t="shared" si="200"/>
        <v>0</v>
      </c>
      <c r="BH495" s="424"/>
    </row>
    <row r="496" spans="1:60" ht="57.75" thickBot="1" x14ac:dyDescent="0.3">
      <c r="A496" s="90"/>
      <c r="B496" s="90"/>
      <c r="C496" s="90"/>
      <c r="D496" s="90"/>
      <c r="E496" s="90"/>
      <c r="F496" s="90"/>
      <c r="G496" s="90"/>
      <c r="H496" s="307"/>
      <c r="I496" s="91"/>
      <c r="J496" s="92"/>
      <c r="K496" s="92"/>
      <c r="L496" s="122" t="s">
        <v>1117</v>
      </c>
      <c r="M496" s="92" t="str">
        <f>INDEX('[26]PEMELIHARAAN INFRASTRUKTUR'!$D:$D,MATCH('KEGIATAN DBMSDA 2022 (2)'!L496,'[26]PEMELIHARAAN INFRASTRUKTUR'!$D:$D,0))</f>
        <v>Pengadaan Lampu Penerangan jalan Lingkungan RW 04 Kel. Jatirangga</v>
      </c>
      <c r="N496" s="122" t="str">
        <f t="shared" si="195"/>
        <v>Pengadaan Lampu Penerangan jalan Lingkungan RW 04 Kel. Jatirangga</v>
      </c>
      <c r="O496" s="92"/>
      <c r="P496" s="93" t="s">
        <v>120</v>
      </c>
      <c r="Q496" s="93"/>
      <c r="R496" s="94" t="s">
        <v>1056</v>
      </c>
      <c r="S496" s="94" t="e">
        <f>#REF!&amp;" "&amp;#REF!</f>
        <v>#REF!</v>
      </c>
      <c r="T496" s="95" t="s">
        <v>66</v>
      </c>
      <c r="U496" s="87"/>
      <c r="V496" s="57">
        <f t="shared" si="196"/>
        <v>140000000</v>
      </c>
      <c r="W496" s="96" t="str">
        <f t="shared" si="197"/>
        <v>PL</v>
      </c>
      <c r="X496" s="77" t="s">
        <v>1965</v>
      </c>
      <c r="Y496" s="489" t="s">
        <v>2031</v>
      </c>
      <c r="Z496" s="489" t="s">
        <v>2020</v>
      </c>
      <c r="AA496" s="93"/>
      <c r="AB496" s="93"/>
      <c r="AC496" s="93"/>
      <c r="AD496" s="93"/>
      <c r="AE496" s="93"/>
      <c r="AF496" s="93"/>
      <c r="AG496" s="96"/>
      <c r="AH496" s="96"/>
      <c r="AI496" s="96"/>
      <c r="AJ496" s="313">
        <f t="shared" ref="AJ496:AJ513" si="201">(AI496/V496)*100%</f>
        <v>0</v>
      </c>
      <c r="AK496" s="301">
        <v>0</v>
      </c>
      <c r="AL496" s="87">
        <v>140000000</v>
      </c>
      <c r="AM496" s="96" t="str">
        <f t="shared" si="199"/>
        <v>PL</v>
      </c>
      <c r="AN496" s="249" t="s">
        <v>139</v>
      </c>
      <c r="AO496" s="249">
        <v>1</v>
      </c>
      <c r="AP496" s="249"/>
      <c r="AQ496" s="245"/>
      <c r="AR496" s="250"/>
      <c r="AS496" s="250"/>
      <c r="AT496" s="250"/>
      <c r="AU496" s="250"/>
      <c r="AV496" s="250"/>
      <c r="AW496" s="250"/>
      <c r="AX496" s="250"/>
      <c r="AY496" s="99"/>
      <c r="AZ496" s="250"/>
      <c r="BA496" s="245">
        <f t="shared" ref="BA496:BA513" si="202">V496-AQ496-AT496-AW496-AX496-AY496-AZ496</f>
        <v>140000000</v>
      </c>
      <c r="BB496" s="235"/>
      <c r="BC496" s="242"/>
      <c r="BD496" s="242"/>
      <c r="BE496" s="242"/>
      <c r="BG496" s="428">
        <f t="shared" si="200"/>
        <v>0</v>
      </c>
      <c r="BH496" s="424"/>
    </row>
    <row r="497" spans="1:60" ht="43.5" thickBot="1" x14ac:dyDescent="0.3">
      <c r="A497" s="90"/>
      <c r="B497" s="90"/>
      <c r="C497" s="90"/>
      <c r="D497" s="90"/>
      <c r="E497" s="90"/>
      <c r="F497" s="90"/>
      <c r="G497" s="90"/>
      <c r="H497" s="307"/>
      <c r="I497" s="91"/>
      <c r="J497" s="92"/>
      <c r="K497" s="92"/>
      <c r="L497" s="122" t="s">
        <v>1118</v>
      </c>
      <c r="M497" s="92" t="e">
        <f>INDEX('[26]PEMELIHARAAN INFRASTRUKTUR'!$D:$D,MATCH('KEGIATAN DBMSDA 2022 (2)'!L497,'[26]PEMELIHARAAN INFRASTRUKTUR'!$D:$D,0))</f>
        <v>#N/A</v>
      </c>
      <c r="N497" s="122" t="str">
        <f t="shared" ref="N497:N513" si="203">L497</f>
        <v>Pengadaan Lampu PJU di Jalan Lembur II dari rumah Misnan sampai ke rumah bapak Ambung RT 001 RW 05 Kel. Jatirangga</v>
      </c>
      <c r="O497" s="92"/>
      <c r="P497" s="93" t="s">
        <v>120</v>
      </c>
      <c r="Q497" s="93"/>
      <c r="R497" s="94" t="s">
        <v>1056</v>
      </c>
      <c r="S497" s="94" t="e">
        <f>#REF!&amp;" "&amp;#REF!</f>
        <v>#REF!</v>
      </c>
      <c r="T497" s="95" t="s">
        <v>66</v>
      </c>
      <c r="U497" s="87"/>
      <c r="V497" s="57">
        <f t="shared" si="196"/>
        <v>140000000</v>
      </c>
      <c r="W497" s="96" t="str">
        <f t="shared" si="197"/>
        <v>PL</v>
      </c>
      <c r="X497" s="77" t="s">
        <v>1965</v>
      </c>
      <c r="Y497" s="489" t="s">
        <v>2031</v>
      </c>
      <c r="Z497" s="489" t="s">
        <v>2020</v>
      </c>
      <c r="AA497" s="93"/>
      <c r="AB497" s="93"/>
      <c r="AC497" s="93"/>
      <c r="AD497" s="93"/>
      <c r="AE497" s="93"/>
      <c r="AF497" s="93"/>
      <c r="AG497" s="96"/>
      <c r="AH497" s="96"/>
      <c r="AI497" s="96"/>
      <c r="AJ497" s="313">
        <f t="shared" si="201"/>
        <v>0</v>
      </c>
      <c r="AK497" s="301">
        <v>0</v>
      </c>
      <c r="AL497" s="87">
        <v>140000000</v>
      </c>
      <c r="AM497" s="96" t="str">
        <f t="shared" si="199"/>
        <v>PL</v>
      </c>
      <c r="AN497" s="249" t="s">
        <v>139</v>
      </c>
      <c r="AO497" s="249">
        <v>1</v>
      </c>
      <c r="AP497" s="249"/>
      <c r="AQ497" s="245"/>
      <c r="AR497" s="250"/>
      <c r="AS497" s="250"/>
      <c r="AT497" s="250"/>
      <c r="AU497" s="250"/>
      <c r="AV497" s="250"/>
      <c r="AW497" s="250"/>
      <c r="AX497" s="250"/>
      <c r="AY497" s="99"/>
      <c r="AZ497" s="250"/>
      <c r="BA497" s="245">
        <f t="shared" si="202"/>
        <v>140000000</v>
      </c>
      <c r="BB497" s="235"/>
      <c r="BC497" s="242"/>
      <c r="BD497" s="242"/>
      <c r="BE497" s="242"/>
      <c r="BG497" s="428">
        <f t="shared" si="200"/>
        <v>0</v>
      </c>
      <c r="BH497" s="424"/>
    </row>
    <row r="498" spans="1:60" ht="57.75" thickBot="1" x14ac:dyDescent="0.3">
      <c r="A498" s="90"/>
      <c r="B498" s="90"/>
      <c r="C498" s="90"/>
      <c r="D498" s="90"/>
      <c r="E498" s="90"/>
      <c r="F498" s="90"/>
      <c r="G498" s="90"/>
      <c r="H498" s="307"/>
      <c r="I498" s="91"/>
      <c r="J498" s="92"/>
      <c r="K498" s="92"/>
      <c r="L498" s="122" t="s">
        <v>1119</v>
      </c>
      <c r="M498" s="92" t="e">
        <f>INDEX('[26]PEMELIHARAAN INFRASTRUKTUR'!$D:$D,MATCH('KEGIATAN DBMSDA 2022 (2)'!L498,'[26]PEMELIHARAAN INFRASTRUKTUR'!$D:$D,0))</f>
        <v>#N/A</v>
      </c>
      <c r="N498" s="122" t="str">
        <f t="shared" si="203"/>
        <v>Pengadaan Lampu Penerangan Jalan Lembur V dari Pertigaan H Bonen sampai kejalan Protokol  RT 001 RW 05 Kel. Jatirangga</v>
      </c>
      <c r="O498" s="92"/>
      <c r="P498" s="93" t="s">
        <v>120</v>
      </c>
      <c r="Q498" s="93"/>
      <c r="R498" s="94" t="s">
        <v>1056</v>
      </c>
      <c r="S498" s="94" t="e">
        <f>#REF!&amp;" "&amp;#REF!</f>
        <v>#REF!</v>
      </c>
      <c r="T498" s="95" t="s">
        <v>66</v>
      </c>
      <c r="U498" s="87"/>
      <c r="V498" s="57">
        <f t="shared" si="196"/>
        <v>140000000</v>
      </c>
      <c r="W498" s="96" t="str">
        <f t="shared" si="197"/>
        <v>PL</v>
      </c>
      <c r="X498" s="77" t="s">
        <v>1965</v>
      </c>
      <c r="Y498" s="489" t="s">
        <v>2031</v>
      </c>
      <c r="Z498" s="489" t="s">
        <v>2020</v>
      </c>
      <c r="AA498" s="93"/>
      <c r="AB498" s="93"/>
      <c r="AC498" s="93"/>
      <c r="AD498" s="93"/>
      <c r="AE498" s="93"/>
      <c r="AF498" s="93"/>
      <c r="AG498" s="96"/>
      <c r="AH498" s="96"/>
      <c r="AI498" s="96"/>
      <c r="AJ498" s="313">
        <f t="shared" si="201"/>
        <v>0</v>
      </c>
      <c r="AK498" s="301">
        <v>0</v>
      </c>
      <c r="AL498" s="87">
        <v>140000000</v>
      </c>
      <c r="AM498" s="96" t="str">
        <f t="shared" si="199"/>
        <v>PL</v>
      </c>
      <c r="AN498" s="249" t="s">
        <v>139</v>
      </c>
      <c r="AO498" s="249">
        <v>1</v>
      </c>
      <c r="AP498" s="249"/>
      <c r="AQ498" s="245"/>
      <c r="AR498" s="250"/>
      <c r="AS498" s="250"/>
      <c r="AT498" s="250"/>
      <c r="AU498" s="250"/>
      <c r="AV498" s="250"/>
      <c r="AW498" s="250"/>
      <c r="AX498" s="250"/>
      <c r="AY498" s="99"/>
      <c r="AZ498" s="250"/>
      <c r="BA498" s="245">
        <f t="shared" si="202"/>
        <v>140000000</v>
      </c>
      <c r="BB498" s="235"/>
      <c r="BC498" s="242"/>
      <c r="BD498" s="242"/>
      <c r="BE498" s="242"/>
      <c r="BG498" s="428">
        <f t="shared" si="200"/>
        <v>0</v>
      </c>
      <c r="BH498" s="424"/>
    </row>
    <row r="499" spans="1:60" ht="43.5" thickBot="1" x14ac:dyDescent="0.3">
      <c r="A499" s="90"/>
      <c r="B499" s="90"/>
      <c r="C499" s="90"/>
      <c r="D499" s="90"/>
      <c r="E499" s="90"/>
      <c r="F499" s="90"/>
      <c r="G499" s="90"/>
      <c r="H499" s="307"/>
      <c r="I499" s="91"/>
      <c r="J499" s="92"/>
      <c r="K499" s="92"/>
      <c r="L499" s="122" t="s">
        <v>1120</v>
      </c>
      <c r="M499" s="92" t="e">
        <f>INDEX('[26]PEMELIHARAAN INFRASTRUKTUR'!$D:$D,MATCH('KEGIATAN DBMSDA 2022 (2)'!L499,'[26]PEMELIHARAAN INFRASTRUKTUR'!$D:$D,0))</f>
        <v>#N/A</v>
      </c>
      <c r="N499" s="122" t="str">
        <f t="shared" si="203"/>
        <v>Pengadaan Lampu Penerangan Jalan Lembur III RT 001 RW 06 Kel. Jatirangga</v>
      </c>
      <c r="O499" s="92"/>
      <c r="P499" s="93" t="s">
        <v>120</v>
      </c>
      <c r="Q499" s="93"/>
      <c r="R499" s="94" t="s">
        <v>1056</v>
      </c>
      <c r="S499" s="94" t="e">
        <f>#REF!&amp;" "&amp;#REF!</f>
        <v>#REF!</v>
      </c>
      <c r="T499" s="95" t="s">
        <v>66</v>
      </c>
      <c r="U499" s="87"/>
      <c r="V499" s="57">
        <f t="shared" si="196"/>
        <v>140000000</v>
      </c>
      <c r="W499" s="96" t="str">
        <f t="shared" si="197"/>
        <v>PL</v>
      </c>
      <c r="X499" s="77" t="s">
        <v>1965</v>
      </c>
      <c r="Y499" s="489" t="s">
        <v>2031</v>
      </c>
      <c r="Z499" s="489" t="s">
        <v>2020</v>
      </c>
      <c r="AA499" s="93"/>
      <c r="AB499" s="93"/>
      <c r="AC499" s="93"/>
      <c r="AD499" s="93"/>
      <c r="AE499" s="93"/>
      <c r="AF499" s="93"/>
      <c r="AG499" s="96"/>
      <c r="AH499" s="96"/>
      <c r="AI499" s="96"/>
      <c r="AJ499" s="313">
        <f t="shared" si="201"/>
        <v>0</v>
      </c>
      <c r="AK499" s="301">
        <v>0</v>
      </c>
      <c r="AL499" s="87">
        <v>140000000</v>
      </c>
      <c r="AM499" s="96" t="str">
        <f t="shared" si="199"/>
        <v>PL</v>
      </c>
      <c r="AN499" s="249" t="s">
        <v>139</v>
      </c>
      <c r="AO499" s="249">
        <v>1</v>
      </c>
      <c r="AP499" s="249"/>
      <c r="AQ499" s="245"/>
      <c r="AR499" s="250"/>
      <c r="AS499" s="250"/>
      <c r="AT499" s="250"/>
      <c r="AU499" s="250"/>
      <c r="AV499" s="250"/>
      <c r="AW499" s="250"/>
      <c r="AX499" s="250"/>
      <c r="AY499" s="99"/>
      <c r="AZ499" s="250"/>
      <c r="BA499" s="245">
        <f t="shared" si="202"/>
        <v>140000000</v>
      </c>
      <c r="BB499" s="235"/>
      <c r="BC499" s="242"/>
      <c r="BD499" s="242"/>
      <c r="BE499" s="242"/>
      <c r="BG499" s="428">
        <f t="shared" si="200"/>
        <v>0</v>
      </c>
      <c r="BH499" s="424"/>
    </row>
    <row r="500" spans="1:60" ht="57.75" thickBot="1" x14ac:dyDescent="0.3">
      <c r="A500" s="90"/>
      <c r="B500" s="90"/>
      <c r="C500" s="90"/>
      <c r="D500" s="90"/>
      <c r="E500" s="90"/>
      <c r="F500" s="90"/>
      <c r="G500" s="90"/>
      <c r="H500" s="307"/>
      <c r="I500" s="91"/>
      <c r="J500" s="92"/>
      <c r="K500" s="92"/>
      <c r="L500" s="122" t="s">
        <v>1121</v>
      </c>
      <c r="M500" s="92" t="str">
        <f>INDEX('[26]PEMELIHARAAN INFRASTRUKTUR'!$D:$D,MATCH('KEGIATAN DBMSDA 2022 (2)'!L500,'[26]PEMELIHARAAN INFRASTRUKTUR'!$D:$D,0))</f>
        <v xml:space="preserve">Pengadaan Lampu Penerangan jalan Lingkungan RW 09 Kel. Jatirangga  </v>
      </c>
      <c r="N500" s="122" t="str">
        <f t="shared" si="203"/>
        <v xml:space="preserve">Pengadaan Lampu Penerangan jalan Lingkungan RW 09 Kel. Jatirangga  </v>
      </c>
      <c r="O500" s="92"/>
      <c r="P500" s="93" t="s">
        <v>120</v>
      </c>
      <c r="Q500" s="93"/>
      <c r="R500" s="94" t="s">
        <v>1056</v>
      </c>
      <c r="S500" s="94" t="e">
        <f>#REF!&amp;" "&amp;#REF!</f>
        <v>#REF!</v>
      </c>
      <c r="T500" s="95" t="s">
        <v>66</v>
      </c>
      <c r="U500" s="87"/>
      <c r="V500" s="57">
        <f t="shared" si="196"/>
        <v>140000000</v>
      </c>
      <c r="W500" s="96" t="str">
        <f t="shared" si="197"/>
        <v>PL</v>
      </c>
      <c r="X500" s="77" t="s">
        <v>1965</v>
      </c>
      <c r="Y500" s="489" t="s">
        <v>2031</v>
      </c>
      <c r="Z500" s="489" t="s">
        <v>2020</v>
      </c>
      <c r="AA500" s="93"/>
      <c r="AB500" s="93"/>
      <c r="AC500" s="93"/>
      <c r="AD500" s="93"/>
      <c r="AE500" s="93"/>
      <c r="AF500" s="93"/>
      <c r="AG500" s="96"/>
      <c r="AH500" s="96"/>
      <c r="AI500" s="96"/>
      <c r="AJ500" s="313">
        <f t="shared" si="201"/>
        <v>0</v>
      </c>
      <c r="AK500" s="301">
        <v>0</v>
      </c>
      <c r="AL500" s="87">
        <v>140000000</v>
      </c>
      <c r="AM500" s="96" t="str">
        <f t="shared" si="199"/>
        <v>PL</v>
      </c>
      <c r="AN500" s="249" t="s">
        <v>139</v>
      </c>
      <c r="AO500" s="249">
        <v>1</v>
      </c>
      <c r="AP500" s="249"/>
      <c r="AQ500" s="245"/>
      <c r="AR500" s="250"/>
      <c r="AS500" s="250"/>
      <c r="AT500" s="250"/>
      <c r="AU500" s="250"/>
      <c r="AV500" s="250"/>
      <c r="AW500" s="250"/>
      <c r="AX500" s="250"/>
      <c r="AY500" s="99"/>
      <c r="AZ500" s="250"/>
      <c r="BA500" s="245">
        <f t="shared" si="202"/>
        <v>140000000</v>
      </c>
      <c r="BB500" s="235"/>
      <c r="BC500" s="242"/>
      <c r="BD500" s="242"/>
      <c r="BE500" s="242"/>
      <c r="BG500" s="428">
        <f t="shared" si="200"/>
        <v>0</v>
      </c>
      <c r="BH500" s="424"/>
    </row>
    <row r="501" spans="1:60" ht="57.75" thickBot="1" x14ac:dyDescent="0.3">
      <c r="A501" s="90"/>
      <c r="B501" s="90"/>
      <c r="C501" s="90"/>
      <c r="D501" s="90"/>
      <c r="E501" s="90"/>
      <c r="F501" s="90"/>
      <c r="G501" s="90"/>
      <c r="H501" s="307"/>
      <c r="I501" s="91"/>
      <c r="J501" s="92"/>
      <c r="K501" s="92"/>
      <c r="L501" s="122" t="s">
        <v>1122</v>
      </c>
      <c r="M501" s="92" t="str">
        <f>INDEX('[26]PEMELIHARAAN INFRASTRUKTUR'!$D:$D,MATCH('KEGIATAN DBMSDA 2022 (2)'!L501,'[26]PEMELIHARAAN INFRASTRUKTUR'!$D:$D,0))</f>
        <v xml:space="preserve">Pengadaan Lampu Penerangan jalan Lingkungan RW 03 Kel. Jatiraden </v>
      </c>
      <c r="N501" s="122" t="str">
        <f t="shared" si="203"/>
        <v xml:space="preserve">Pengadaan Lampu Penerangan jalan Lingkungan RW 03 Kel. Jatiraden </v>
      </c>
      <c r="O501" s="92"/>
      <c r="P501" s="93" t="s">
        <v>120</v>
      </c>
      <c r="Q501" s="93"/>
      <c r="R501" s="94" t="s">
        <v>1056</v>
      </c>
      <c r="S501" s="94" t="e">
        <f>#REF!&amp;" "&amp;#REF!</f>
        <v>#REF!</v>
      </c>
      <c r="T501" s="95" t="s">
        <v>66</v>
      </c>
      <c r="U501" s="87"/>
      <c r="V501" s="57">
        <f t="shared" ref="V501:V513" si="204">AL501+U501</f>
        <v>140000000</v>
      </c>
      <c r="W501" s="96" t="str">
        <f t="shared" ref="W501:W513" si="205">IF(V501&gt;200000000,"LELANG","PL")</f>
        <v>PL</v>
      </c>
      <c r="X501" s="77" t="s">
        <v>1965</v>
      </c>
      <c r="Y501" s="489" t="s">
        <v>2031</v>
      </c>
      <c r="Z501" s="489" t="s">
        <v>2020</v>
      </c>
      <c r="AA501" s="93"/>
      <c r="AB501" s="93"/>
      <c r="AC501" s="93"/>
      <c r="AD501" s="93"/>
      <c r="AE501" s="93"/>
      <c r="AF501" s="93"/>
      <c r="AG501" s="96"/>
      <c r="AH501" s="96"/>
      <c r="AI501" s="96"/>
      <c r="AJ501" s="313">
        <f t="shared" si="201"/>
        <v>0</v>
      </c>
      <c r="AK501" s="301">
        <v>0</v>
      </c>
      <c r="AL501" s="87">
        <v>140000000</v>
      </c>
      <c r="AM501" s="96" t="str">
        <f t="shared" si="199"/>
        <v>PL</v>
      </c>
      <c r="AN501" s="249" t="s">
        <v>139</v>
      </c>
      <c r="AO501" s="249">
        <v>1</v>
      </c>
      <c r="AP501" s="249"/>
      <c r="AQ501" s="245"/>
      <c r="AR501" s="250"/>
      <c r="AS501" s="250"/>
      <c r="AT501" s="250"/>
      <c r="AU501" s="250"/>
      <c r="AV501" s="250"/>
      <c r="AW501" s="250"/>
      <c r="AX501" s="250"/>
      <c r="AY501" s="99"/>
      <c r="AZ501" s="250"/>
      <c r="BA501" s="245">
        <f t="shared" si="202"/>
        <v>140000000</v>
      </c>
      <c r="BB501" s="235"/>
      <c r="BC501" s="242"/>
      <c r="BD501" s="242"/>
      <c r="BE501" s="242"/>
      <c r="BG501" s="428">
        <f t="shared" si="200"/>
        <v>0</v>
      </c>
      <c r="BH501" s="424"/>
    </row>
    <row r="502" spans="1:60" ht="57.75" thickBot="1" x14ac:dyDescent="0.3">
      <c r="A502" s="90"/>
      <c r="B502" s="90"/>
      <c r="C502" s="90"/>
      <c r="D502" s="90"/>
      <c r="E502" s="90"/>
      <c r="F502" s="90"/>
      <c r="G502" s="90"/>
      <c r="H502" s="307"/>
      <c r="I502" s="91"/>
      <c r="J502" s="92"/>
      <c r="K502" s="92"/>
      <c r="L502" s="122" t="s">
        <v>1123</v>
      </c>
      <c r="M502" s="92" t="str">
        <f>INDEX('[26]PEMELIHARAAN INFRASTRUKTUR'!$D:$D,MATCH('KEGIATAN DBMSDA 2022 (2)'!L502,'[26]PEMELIHARAAN INFRASTRUKTUR'!$D:$D,0))</f>
        <v>Pengadaan Lampu Penerangan jalan Lingkungan RW 08 Kel. Jatiraden</v>
      </c>
      <c r="N502" s="122" t="str">
        <f t="shared" si="203"/>
        <v>Pengadaan Lampu Penerangan jalan Lingkungan RW 08 Kel. Jatiraden</v>
      </c>
      <c r="O502" s="92"/>
      <c r="P502" s="93" t="s">
        <v>120</v>
      </c>
      <c r="Q502" s="93"/>
      <c r="R502" s="94" t="s">
        <v>1056</v>
      </c>
      <c r="S502" s="94" t="e">
        <f>#REF!&amp;" "&amp;#REF!</f>
        <v>#REF!</v>
      </c>
      <c r="T502" s="95" t="s">
        <v>66</v>
      </c>
      <c r="U502" s="87"/>
      <c r="V502" s="57">
        <f t="shared" si="204"/>
        <v>140000000</v>
      </c>
      <c r="W502" s="96" t="str">
        <f t="shared" si="205"/>
        <v>PL</v>
      </c>
      <c r="X502" s="77" t="s">
        <v>1965</v>
      </c>
      <c r="Y502" s="489" t="s">
        <v>2031</v>
      </c>
      <c r="Z502" s="489" t="s">
        <v>2020</v>
      </c>
      <c r="AA502" s="93"/>
      <c r="AB502" s="93"/>
      <c r="AC502" s="93"/>
      <c r="AD502" s="93"/>
      <c r="AE502" s="93"/>
      <c r="AF502" s="93"/>
      <c r="AG502" s="96"/>
      <c r="AH502" s="96"/>
      <c r="AI502" s="96"/>
      <c r="AJ502" s="313">
        <f t="shared" si="201"/>
        <v>0</v>
      </c>
      <c r="AK502" s="301">
        <v>0</v>
      </c>
      <c r="AL502" s="87">
        <v>140000000</v>
      </c>
      <c r="AM502" s="96" t="str">
        <f t="shared" si="199"/>
        <v>PL</v>
      </c>
      <c r="AN502" s="249" t="s">
        <v>139</v>
      </c>
      <c r="AO502" s="249">
        <v>1</v>
      </c>
      <c r="AP502" s="249"/>
      <c r="AQ502" s="245"/>
      <c r="AR502" s="250"/>
      <c r="AS502" s="250"/>
      <c r="AT502" s="250"/>
      <c r="AU502" s="250"/>
      <c r="AV502" s="250"/>
      <c r="AW502" s="250"/>
      <c r="AX502" s="250"/>
      <c r="AY502" s="99"/>
      <c r="AZ502" s="250"/>
      <c r="BA502" s="245">
        <f t="shared" si="202"/>
        <v>140000000</v>
      </c>
      <c r="BB502" s="235"/>
      <c r="BC502" s="242"/>
      <c r="BD502" s="242"/>
      <c r="BE502" s="242"/>
      <c r="BG502" s="428">
        <f t="shared" si="200"/>
        <v>0</v>
      </c>
      <c r="BH502" s="424"/>
    </row>
    <row r="503" spans="1:60" ht="57.75" thickBot="1" x14ac:dyDescent="0.3">
      <c r="A503" s="90"/>
      <c r="B503" s="90"/>
      <c r="C503" s="90"/>
      <c r="D503" s="90"/>
      <c r="E503" s="90"/>
      <c r="F503" s="90"/>
      <c r="G503" s="90"/>
      <c r="H503" s="307"/>
      <c r="I503" s="91"/>
      <c r="J503" s="92"/>
      <c r="K503" s="92"/>
      <c r="L503" s="122" t="s">
        <v>1124</v>
      </c>
      <c r="M503" s="92" t="str">
        <f>INDEX('[26]PEMELIHARAAN INFRASTRUKTUR'!$D:$D,MATCH('KEGIATAN DBMSDA 2022 (2)'!L503,'[26]PEMELIHARAAN INFRASTRUKTUR'!$D:$D,0))</f>
        <v xml:space="preserve">Pengadaan Lampu Penerangan jalan Lingkungan RW 03 Kel. Jatisampurna </v>
      </c>
      <c r="N503" s="122" t="str">
        <f t="shared" si="203"/>
        <v xml:space="preserve">Pengadaan Lampu Penerangan jalan Lingkungan RW 03 Kel. Jatisampurna </v>
      </c>
      <c r="O503" s="92"/>
      <c r="P503" s="93" t="s">
        <v>120</v>
      </c>
      <c r="Q503" s="93"/>
      <c r="R503" s="94" t="s">
        <v>1056</v>
      </c>
      <c r="S503" s="94" t="e">
        <f>#REF!&amp;" "&amp;#REF!</f>
        <v>#REF!</v>
      </c>
      <c r="T503" s="95" t="s">
        <v>66</v>
      </c>
      <c r="U503" s="87"/>
      <c r="V503" s="57">
        <f t="shared" si="204"/>
        <v>140000000</v>
      </c>
      <c r="W503" s="96" t="str">
        <f t="shared" si="205"/>
        <v>PL</v>
      </c>
      <c r="X503" s="77" t="s">
        <v>1965</v>
      </c>
      <c r="Y503" s="489" t="s">
        <v>2031</v>
      </c>
      <c r="Z503" s="489" t="s">
        <v>2020</v>
      </c>
      <c r="AA503" s="93"/>
      <c r="AB503" s="93"/>
      <c r="AC503" s="93"/>
      <c r="AD503" s="93"/>
      <c r="AE503" s="93"/>
      <c r="AF503" s="93"/>
      <c r="AG503" s="96"/>
      <c r="AH503" s="96"/>
      <c r="AI503" s="96"/>
      <c r="AJ503" s="313">
        <f t="shared" si="201"/>
        <v>0</v>
      </c>
      <c r="AK503" s="301">
        <v>0</v>
      </c>
      <c r="AL503" s="87">
        <v>140000000</v>
      </c>
      <c r="AM503" s="96" t="str">
        <f t="shared" si="199"/>
        <v>PL</v>
      </c>
      <c r="AN503" s="249" t="s">
        <v>139</v>
      </c>
      <c r="AO503" s="249">
        <v>1</v>
      </c>
      <c r="AP503" s="249"/>
      <c r="AQ503" s="245"/>
      <c r="AR503" s="250"/>
      <c r="AS503" s="250"/>
      <c r="AT503" s="250"/>
      <c r="AU503" s="250"/>
      <c r="AV503" s="250"/>
      <c r="AW503" s="250"/>
      <c r="AX503" s="250"/>
      <c r="AY503" s="99"/>
      <c r="AZ503" s="250"/>
      <c r="BA503" s="245">
        <f t="shared" si="202"/>
        <v>140000000</v>
      </c>
      <c r="BB503" s="235"/>
      <c r="BC503" s="242"/>
      <c r="BD503" s="242"/>
      <c r="BE503" s="242"/>
      <c r="BG503" s="428">
        <f t="shared" si="200"/>
        <v>0</v>
      </c>
      <c r="BH503" s="424"/>
    </row>
    <row r="504" spans="1:60" ht="57.75" thickBot="1" x14ac:dyDescent="0.3">
      <c r="A504" s="90"/>
      <c r="B504" s="90"/>
      <c r="C504" s="90"/>
      <c r="D504" s="90"/>
      <c r="E504" s="90"/>
      <c r="F504" s="90"/>
      <c r="G504" s="90"/>
      <c r="H504" s="307"/>
      <c r="I504" s="91"/>
      <c r="J504" s="92"/>
      <c r="K504" s="92"/>
      <c r="L504" s="122" t="s">
        <v>1125</v>
      </c>
      <c r="M504" s="92" t="str">
        <f>INDEX('[26]PEMELIHARAAN INFRASTRUKTUR'!$D:$D,MATCH('KEGIATAN DBMSDA 2022 (2)'!L504,'[26]PEMELIHARAAN INFRASTRUKTUR'!$D:$D,0))</f>
        <v xml:space="preserve">Pengadaan Lampu Penerangan jalan Lingkungan RW 05 Kel. Jatisampurna </v>
      </c>
      <c r="N504" s="122" t="str">
        <f t="shared" si="203"/>
        <v xml:space="preserve">Pengadaan Lampu Penerangan jalan Lingkungan RW 05 Kel. Jatisampurna </v>
      </c>
      <c r="O504" s="92"/>
      <c r="P504" s="93" t="s">
        <v>120</v>
      </c>
      <c r="Q504" s="93"/>
      <c r="R504" s="94" t="s">
        <v>1056</v>
      </c>
      <c r="S504" s="94" t="e">
        <f>#REF!&amp;" "&amp;#REF!</f>
        <v>#REF!</v>
      </c>
      <c r="T504" s="95" t="s">
        <v>66</v>
      </c>
      <c r="U504" s="87"/>
      <c r="V504" s="57">
        <f t="shared" si="204"/>
        <v>140000000</v>
      </c>
      <c r="W504" s="96" t="str">
        <f t="shared" si="205"/>
        <v>PL</v>
      </c>
      <c r="X504" s="77" t="s">
        <v>1965</v>
      </c>
      <c r="Y504" s="489" t="s">
        <v>2031</v>
      </c>
      <c r="Z504" s="489" t="s">
        <v>2020</v>
      </c>
      <c r="AA504" s="93"/>
      <c r="AB504" s="93"/>
      <c r="AC504" s="93"/>
      <c r="AD504" s="93"/>
      <c r="AE504" s="93"/>
      <c r="AF504" s="93"/>
      <c r="AG504" s="96"/>
      <c r="AH504" s="96"/>
      <c r="AI504" s="96"/>
      <c r="AJ504" s="313">
        <f t="shared" si="201"/>
        <v>0</v>
      </c>
      <c r="AK504" s="301">
        <v>0</v>
      </c>
      <c r="AL504" s="87">
        <v>140000000</v>
      </c>
      <c r="AM504" s="96" t="str">
        <f t="shared" si="199"/>
        <v>PL</v>
      </c>
      <c r="AN504" s="249" t="s">
        <v>139</v>
      </c>
      <c r="AO504" s="249">
        <v>1</v>
      </c>
      <c r="AP504" s="249"/>
      <c r="AQ504" s="245"/>
      <c r="AR504" s="250"/>
      <c r="AS504" s="250"/>
      <c r="AT504" s="250"/>
      <c r="AU504" s="250"/>
      <c r="AV504" s="250"/>
      <c r="AW504" s="250"/>
      <c r="AX504" s="250"/>
      <c r="AY504" s="99"/>
      <c r="AZ504" s="250"/>
      <c r="BA504" s="245">
        <f t="shared" si="202"/>
        <v>140000000</v>
      </c>
      <c r="BB504" s="235"/>
      <c r="BC504" s="242"/>
      <c r="BD504" s="242"/>
      <c r="BE504" s="242"/>
      <c r="BG504" s="428">
        <f t="shared" si="200"/>
        <v>0</v>
      </c>
      <c r="BH504" s="424"/>
    </row>
    <row r="505" spans="1:60" ht="57.75" thickBot="1" x14ac:dyDescent="0.3">
      <c r="A505" s="90"/>
      <c r="B505" s="90"/>
      <c r="C505" s="90"/>
      <c r="D505" s="90"/>
      <c r="E505" s="90"/>
      <c r="F505" s="90"/>
      <c r="G505" s="90"/>
      <c r="H505" s="307"/>
      <c r="I505" s="91"/>
      <c r="J505" s="92"/>
      <c r="K505" s="92"/>
      <c r="L505" s="122" t="s">
        <v>1126</v>
      </c>
      <c r="M505" s="92" t="str">
        <f>INDEX('[26]PEMELIHARAAN INFRASTRUKTUR'!$D:$D,MATCH('KEGIATAN DBMSDA 2022 (2)'!L505,'[26]PEMELIHARAAN INFRASTRUKTUR'!$D:$D,0))</f>
        <v xml:space="preserve">Pengadaan Lampu Penerangan jalan Lingkungan RW 07 Kel. Jatisampurna </v>
      </c>
      <c r="N505" s="122" t="str">
        <f t="shared" si="203"/>
        <v xml:space="preserve">Pengadaan Lampu Penerangan jalan Lingkungan RW 07 Kel. Jatisampurna </v>
      </c>
      <c r="O505" s="92"/>
      <c r="P505" s="93" t="s">
        <v>120</v>
      </c>
      <c r="Q505" s="93"/>
      <c r="R505" s="94" t="s">
        <v>1056</v>
      </c>
      <c r="S505" s="94" t="e">
        <f>#REF!&amp;" "&amp;#REF!</f>
        <v>#REF!</v>
      </c>
      <c r="T505" s="95" t="s">
        <v>66</v>
      </c>
      <c r="U505" s="87"/>
      <c r="V505" s="57">
        <f t="shared" si="204"/>
        <v>140000000</v>
      </c>
      <c r="W505" s="96" t="str">
        <f t="shared" si="205"/>
        <v>PL</v>
      </c>
      <c r="X505" s="77" t="s">
        <v>1965</v>
      </c>
      <c r="Y505" s="489" t="s">
        <v>2031</v>
      </c>
      <c r="Z505" s="489" t="s">
        <v>2020</v>
      </c>
      <c r="AA505" s="93"/>
      <c r="AB505" s="93"/>
      <c r="AC505" s="93"/>
      <c r="AD505" s="93"/>
      <c r="AE505" s="93"/>
      <c r="AF505" s="93"/>
      <c r="AG505" s="96"/>
      <c r="AH505" s="96"/>
      <c r="AI505" s="96"/>
      <c r="AJ505" s="313">
        <f t="shared" si="201"/>
        <v>0</v>
      </c>
      <c r="AK505" s="301">
        <v>0</v>
      </c>
      <c r="AL505" s="87">
        <v>140000000</v>
      </c>
      <c r="AM505" s="96" t="str">
        <f t="shared" si="199"/>
        <v>PL</v>
      </c>
      <c r="AN505" s="249" t="s">
        <v>139</v>
      </c>
      <c r="AO505" s="249">
        <v>1</v>
      </c>
      <c r="AP505" s="249"/>
      <c r="AQ505" s="245"/>
      <c r="AR505" s="250"/>
      <c r="AS505" s="250"/>
      <c r="AT505" s="250"/>
      <c r="AU505" s="250"/>
      <c r="AV505" s="250"/>
      <c r="AW505" s="250"/>
      <c r="AX505" s="250"/>
      <c r="AY505" s="99"/>
      <c r="AZ505" s="250"/>
      <c r="BA505" s="245">
        <f t="shared" si="202"/>
        <v>140000000</v>
      </c>
      <c r="BB505" s="235"/>
      <c r="BC505" s="242"/>
      <c r="BD505" s="242"/>
      <c r="BE505" s="242"/>
      <c r="BG505" s="428">
        <f t="shared" si="200"/>
        <v>0</v>
      </c>
      <c r="BH505" s="424"/>
    </row>
    <row r="506" spans="1:60" ht="57.75" thickBot="1" x14ac:dyDescent="0.3">
      <c r="A506" s="90"/>
      <c r="B506" s="90"/>
      <c r="C506" s="90"/>
      <c r="D506" s="90"/>
      <c r="E506" s="90"/>
      <c r="F506" s="90"/>
      <c r="G506" s="90"/>
      <c r="H506" s="307"/>
      <c r="I506" s="91"/>
      <c r="J506" s="92"/>
      <c r="K506" s="92"/>
      <c r="L506" s="122" t="s">
        <v>1127</v>
      </c>
      <c r="M506" s="92" t="str">
        <f>INDEX('[26]PEMELIHARAAN INFRASTRUKTUR'!$D:$D,MATCH('KEGIATAN DBMSDA 2022 (2)'!L506,'[26]PEMELIHARAAN INFRASTRUKTUR'!$D:$D,0))</f>
        <v>Pengadaan Lampu Penerangan jalan Lingkungan RW 09 Kel. Jatisampurna</v>
      </c>
      <c r="N506" s="122" t="str">
        <f t="shared" si="203"/>
        <v>Pengadaan Lampu Penerangan jalan Lingkungan RW 09 Kel. Jatisampurna</v>
      </c>
      <c r="O506" s="92"/>
      <c r="P506" s="93" t="s">
        <v>120</v>
      </c>
      <c r="Q506" s="93"/>
      <c r="R506" s="94" t="s">
        <v>182</v>
      </c>
      <c r="S506" s="94" t="e">
        <f>#REF!&amp;" "&amp;#REF!</f>
        <v>#REF!</v>
      </c>
      <c r="T506" s="95" t="s">
        <v>66</v>
      </c>
      <c r="U506" s="87"/>
      <c r="V506" s="57">
        <f t="shared" si="204"/>
        <v>140000000</v>
      </c>
      <c r="W506" s="96" t="str">
        <f t="shared" si="205"/>
        <v>PL</v>
      </c>
      <c r="X506" s="77" t="s">
        <v>1965</v>
      </c>
      <c r="Y506" s="489" t="s">
        <v>2031</v>
      </c>
      <c r="Z506" s="489" t="s">
        <v>2020</v>
      </c>
      <c r="AA506" s="93"/>
      <c r="AB506" s="93"/>
      <c r="AC506" s="93"/>
      <c r="AD506" s="93"/>
      <c r="AE506" s="93"/>
      <c r="AF506" s="93"/>
      <c r="AG506" s="96"/>
      <c r="AH506" s="96"/>
      <c r="AI506" s="96"/>
      <c r="AJ506" s="313">
        <f t="shared" si="201"/>
        <v>0</v>
      </c>
      <c r="AK506" s="301">
        <v>0</v>
      </c>
      <c r="AL506" s="87">
        <v>140000000</v>
      </c>
      <c r="AM506" s="96" t="str">
        <f t="shared" si="199"/>
        <v>PL</v>
      </c>
      <c r="AN506" s="249" t="s">
        <v>139</v>
      </c>
      <c r="AO506" s="249">
        <v>1</v>
      </c>
      <c r="AP506" s="249"/>
      <c r="AQ506" s="245"/>
      <c r="AR506" s="250"/>
      <c r="AS506" s="250"/>
      <c r="AT506" s="250"/>
      <c r="AU506" s="250"/>
      <c r="AV506" s="250"/>
      <c r="AW506" s="250"/>
      <c r="AX506" s="250"/>
      <c r="AY506" s="99"/>
      <c r="AZ506" s="250"/>
      <c r="BA506" s="245">
        <f t="shared" si="202"/>
        <v>140000000</v>
      </c>
      <c r="BB506" s="235"/>
      <c r="BC506" s="242"/>
      <c r="BD506" s="242"/>
      <c r="BE506" s="242"/>
      <c r="BG506" s="428">
        <f t="shared" si="200"/>
        <v>0</v>
      </c>
      <c r="BH506" s="424"/>
    </row>
    <row r="507" spans="1:60" ht="57.75" thickBot="1" x14ac:dyDescent="0.3">
      <c r="A507" s="90"/>
      <c r="B507" s="90"/>
      <c r="C507" s="90"/>
      <c r="D507" s="90"/>
      <c r="E507" s="90"/>
      <c r="F507" s="90"/>
      <c r="G507" s="90"/>
      <c r="H507" s="307"/>
      <c r="I507" s="91"/>
      <c r="J507" s="92"/>
      <c r="K507" s="92"/>
      <c r="L507" s="122" t="s">
        <v>1128</v>
      </c>
      <c r="M507" s="92" t="str">
        <f>INDEX('[26]PEMELIHARAAN INFRASTRUKTUR'!$D:$D,MATCH('KEGIATAN DBMSDA 2022 (2)'!L507,'[26]PEMELIHARAAN INFRASTRUKTUR'!$D:$D,0))</f>
        <v>Pengadaan Lampu Penerangan jalan Umum Perum Kranggan Permai RW 12 Kel. Jatisampurna</v>
      </c>
      <c r="N507" s="122" t="str">
        <f t="shared" si="203"/>
        <v>Pengadaan Lampu Penerangan jalan Umum Perum Kranggan Permai RW 12 Kel. Jatisampurna</v>
      </c>
      <c r="O507" s="92"/>
      <c r="P507" s="93" t="s">
        <v>120</v>
      </c>
      <c r="Q507" s="93"/>
      <c r="R507" s="94" t="s">
        <v>1056</v>
      </c>
      <c r="S507" s="94" t="e">
        <f>#REF!&amp;" "&amp;#REF!</f>
        <v>#REF!</v>
      </c>
      <c r="T507" s="95" t="s">
        <v>66</v>
      </c>
      <c r="U507" s="87"/>
      <c r="V507" s="57">
        <f t="shared" si="204"/>
        <v>140000000</v>
      </c>
      <c r="W507" s="96" t="str">
        <f t="shared" si="205"/>
        <v>PL</v>
      </c>
      <c r="X507" s="77" t="s">
        <v>1965</v>
      </c>
      <c r="Y507" s="489" t="s">
        <v>2031</v>
      </c>
      <c r="Z507" s="489" t="s">
        <v>2019</v>
      </c>
      <c r="AA507" s="93"/>
      <c r="AB507" s="93"/>
      <c r="AC507" s="93"/>
      <c r="AD507" s="93"/>
      <c r="AE507" s="93"/>
      <c r="AF507" s="93"/>
      <c r="AG507" s="96"/>
      <c r="AH507" s="96"/>
      <c r="AI507" s="96"/>
      <c r="AJ507" s="313">
        <f t="shared" si="201"/>
        <v>0</v>
      </c>
      <c r="AK507" s="301">
        <v>0</v>
      </c>
      <c r="AL507" s="87">
        <v>140000000</v>
      </c>
      <c r="AM507" s="96" t="str">
        <f t="shared" si="199"/>
        <v>PL</v>
      </c>
      <c r="AN507" s="249" t="s">
        <v>139</v>
      </c>
      <c r="AO507" s="249">
        <v>1</v>
      </c>
      <c r="AP507" s="249"/>
      <c r="AQ507" s="245"/>
      <c r="AR507" s="250"/>
      <c r="AS507" s="250"/>
      <c r="AT507" s="250"/>
      <c r="AU507" s="250"/>
      <c r="AV507" s="250"/>
      <c r="AW507" s="250"/>
      <c r="AX507" s="250"/>
      <c r="AY507" s="99"/>
      <c r="AZ507" s="250"/>
      <c r="BA507" s="245">
        <f t="shared" si="202"/>
        <v>140000000</v>
      </c>
      <c r="BB507" s="235"/>
      <c r="BC507" s="242"/>
      <c r="BD507" s="242"/>
      <c r="BE507" s="242"/>
      <c r="BG507" s="428">
        <f t="shared" si="200"/>
        <v>0</v>
      </c>
      <c r="BH507" s="424"/>
    </row>
    <row r="508" spans="1:60" ht="72" thickBot="1" x14ac:dyDescent="0.3">
      <c r="A508" s="90"/>
      <c r="B508" s="90"/>
      <c r="C508" s="90"/>
      <c r="D508" s="90"/>
      <c r="E508" s="90"/>
      <c r="F508" s="90"/>
      <c r="G508" s="90"/>
      <c r="H508" s="307"/>
      <c r="I508" s="91"/>
      <c r="J508" s="92"/>
      <c r="K508" s="92"/>
      <c r="L508" s="122" t="s">
        <v>1129</v>
      </c>
      <c r="M508" s="92" t="str">
        <f>INDEX('[26]PEMELIHARAAN INFRASTRUKTUR'!$D:$D,MATCH('KEGIATAN DBMSDA 2022 (2)'!L508,'[26]PEMELIHARAAN INFRASTRUKTUR'!$D:$D,0))</f>
        <v xml:space="preserve">Pengadaan Lampu Penerangan Jalan (PJU) RT 01, 03, 05, 06 dan 09 RW 14 Perum Kranggan Permai Kel. Jatisampurna </v>
      </c>
      <c r="N508" s="122" t="str">
        <f t="shared" si="203"/>
        <v xml:space="preserve">Pengadaan Lampu Penerangan Jalan (PJU) RT 01, 03, 05, 06 dan 09 RW 14 Perum Kranggan Permai Kel. Jatisampurna </v>
      </c>
      <c r="O508" s="92"/>
      <c r="P508" s="93" t="s">
        <v>120</v>
      </c>
      <c r="Q508" s="93"/>
      <c r="R508" s="94" t="s">
        <v>1130</v>
      </c>
      <c r="S508" s="94" t="e">
        <f>#REF!&amp;" "&amp;#REF!</f>
        <v>#REF!</v>
      </c>
      <c r="T508" s="95" t="s">
        <v>66</v>
      </c>
      <c r="U508" s="87"/>
      <c r="V508" s="57">
        <f t="shared" si="204"/>
        <v>200000000</v>
      </c>
      <c r="W508" s="96" t="str">
        <f t="shared" si="205"/>
        <v>PL</v>
      </c>
      <c r="X508" s="77" t="s">
        <v>1965</v>
      </c>
      <c r="Y508" s="489" t="s">
        <v>2031</v>
      </c>
      <c r="Z508" s="489" t="s">
        <v>2020</v>
      </c>
      <c r="AA508" s="93"/>
      <c r="AB508" s="93"/>
      <c r="AC508" s="93"/>
      <c r="AD508" s="93"/>
      <c r="AE508" s="93"/>
      <c r="AF508" s="93"/>
      <c r="AG508" s="96"/>
      <c r="AH508" s="96"/>
      <c r="AI508" s="96"/>
      <c r="AJ508" s="313">
        <f t="shared" si="201"/>
        <v>0</v>
      </c>
      <c r="AK508" s="301">
        <v>0</v>
      </c>
      <c r="AL508" s="87">
        <v>200000000</v>
      </c>
      <c r="AM508" s="96" t="str">
        <f t="shared" si="199"/>
        <v>PL</v>
      </c>
      <c r="AN508" s="249" t="s">
        <v>139</v>
      </c>
      <c r="AO508" s="249">
        <v>1</v>
      </c>
      <c r="AP508" s="249"/>
      <c r="AQ508" s="245"/>
      <c r="AR508" s="250"/>
      <c r="AS508" s="250"/>
      <c r="AT508" s="250"/>
      <c r="AU508" s="250"/>
      <c r="AV508" s="250"/>
      <c r="AW508" s="250"/>
      <c r="AX508" s="250"/>
      <c r="AY508" s="99"/>
      <c r="AZ508" s="250"/>
      <c r="BA508" s="245">
        <f t="shared" si="202"/>
        <v>200000000</v>
      </c>
      <c r="BB508" s="235"/>
      <c r="BC508" s="242"/>
      <c r="BD508" s="242"/>
      <c r="BE508" s="242"/>
      <c r="BG508" s="428">
        <f t="shared" si="200"/>
        <v>0</v>
      </c>
      <c r="BH508" s="424"/>
    </row>
    <row r="509" spans="1:60" ht="57.75" thickBot="1" x14ac:dyDescent="0.3">
      <c r="A509" s="90"/>
      <c r="B509" s="90"/>
      <c r="C509" s="90"/>
      <c r="D509" s="90"/>
      <c r="E509" s="90"/>
      <c r="F509" s="90"/>
      <c r="G509" s="90"/>
      <c r="H509" s="307"/>
      <c r="I509" s="91"/>
      <c r="J509" s="92"/>
      <c r="K509" s="92"/>
      <c r="L509" s="122" t="s">
        <v>1131</v>
      </c>
      <c r="M509" s="92" t="str">
        <f>INDEX('[26]PEMELIHARAAN INFRASTRUKTUR'!$D:$D,MATCH('KEGIATAN DBMSDA 2022 (2)'!L509,'[26]PEMELIHARAAN INFRASTRUKTUR'!$D:$D,0))</f>
        <v xml:space="preserve">Pengadaan Lampu Penerangan Jalan (PJU) RW 15 Perum Kranggan Permai Kel. Jatisampurna </v>
      </c>
      <c r="N509" s="122" t="str">
        <f t="shared" si="203"/>
        <v xml:space="preserve">Pengadaan Lampu Penerangan Jalan (PJU) RW 15 Perum Kranggan Permai Kel. Jatisampurna </v>
      </c>
      <c r="O509" s="92"/>
      <c r="P509" s="93" t="s">
        <v>120</v>
      </c>
      <c r="Q509" s="93"/>
      <c r="R509" s="94" t="s">
        <v>1130</v>
      </c>
      <c r="S509" s="94" t="e">
        <f>#REF!&amp;" "&amp;#REF!</f>
        <v>#REF!</v>
      </c>
      <c r="T509" s="95" t="s">
        <v>66</v>
      </c>
      <c r="U509" s="87"/>
      <c r="V509" s="57">
        <f t="shared" si="204"/>
        <v>200000000</v>
      </c>
      <c r="W509" s="96" t="str">
        <f t="shared" si="205"/>
        <v>PL</v>
      </c>
      <c r="X509" s="77" t="s">
        <v>1965</v>
      </c>
      <c r="Y509" s="489" t="s">
        <v>2031</v>
      </c>
      <c r="Z509" s="489" t="s">
        <v>2019</v>
      </c>
      <c r="AA509" s="93"/>
      <c r="AB509" s="93"/>
      <c r="AC509" s="93"/>
      <c r="AD509" s="93"/>
      <c r="AE509" s="93"/>
      <c r="AF509" s="93"/>
      <c r="AG509" s="96"/>
      <c r="AH509" s="96"/>
      <c r="AI509" s="96"/>
      <c r="AJ509" s="313">
        <f t="shared" si="201"/>
        <v>0</v>
      </c>
      <c r="AK509" s="301">
        <v>0</v>
      </c>
      <c r="AL509" s="87">
        <v>200000000</v>
      </c>
      <c r="AM509" s="96" t="str">
        <f t="shared" si="199"/>
        <v>PL</v>
      </c>
      <c r="AN509" s="249" t="s">
        <v>139</v>
      </c>
      <c r="AO509" s="249">
        <v>1</v>
      </c>
      <c r="AP509" s="249"/>
      <c r="AQ509" s="245"/>
      <c r="AR509" s="250"/>
      <c r="AS509" s="250"/>
      <c r="AT509" s="250"/>
      <c r="AU509" s="250"/>
      <c r="AV509" s="250"/>
      <c r="AW509" s="250"/>
      <c r="AX509" s="250"/>
      <c r="AY509" s="99"/>
      <c r="AZ509" s="250"/>
      <c r="BA509" s="245">
        <f t="shared" si="202"/>
        <v>200000000</v>
      </c>
      <c r="BB509" s="235"/>
      <c r="BC509" s="242"/>
      <c r="BD509" s="242"/>
      <c r="BE509" s="242"/>
      <c r="BG509" s="428">
        <f t="shared" si="200"/>
        <v>0</v>
      </c>
      <c r="BH509" s="424"/>
    </row>
    <row r="510" spans="1:60" ht="57.75" thickBot="1" x14ac:dyDescent="0.3">
      <c r="A510" s="90"/>
      <c r="B510" s="90"/>
      <c r="C510" s="90"/>
      <c r="D510" s="90"/>
      <c r="E510" s="90"/>
      <c r="F510" s="90"/>
      <c r="G510" s="90"/>
      <c r="H510" s="307"/>
      <c r="I510" s="91"/>
      <c r="J510" s="92"/>
      <c r="K510" s="92"/>
      <c r="L510" s="122" t="s">
        <v>1132</v>
      </c>
      <c r="M510" s="92" t="str">
        <f>INDEX('[26]PEMELIHARAAN INFRASTRUKTUR'!$D:$D,MATCH('KEGIATAN DBMSDA 2022 (2)'!L510,'[26]PEMELIHARAAN INFRASTRUKTUR'!$D:$D,0))</f>
        <v xml:space="preserve">Pengadaan Lampu Penerangan Jalan RW 19 Perum Permata Cibubur Kel. Jatisampurna </v>
      </c>
      <c r="N510" s="122" t="str">
        <f t="shared" si="203"/>
        <v xml:space="preserve">Pengadaan Lampu Penerangan Jalan RW 19 Perum Permata Cibubur Kel. Jatisampurna </v>
      </c>
      <c r="O510" s="92"/>
      <c r="P510" s="93" t="s">
        <v>120</v>
      </c>
      <c r="Q510" s="93"/>
      <c r="R510" s="94" t="s">
        <v>1130</v>
      </c>
      <c r="S510" s="94" t="e">
        <f>#REF!&amp;" "&amp;#REF!</f>
        <v>#REF!</v>
      </c>
      <c r="T510" s="95" t="s">
        <v>66</v>
      </c>
      <c r="U510" s="87"/>
      <c r="V510" s="57">
        <f t="shared" si="204"/>
        <v>140000000</v>
      </c>
      <c r="W510" s="96" t="str">
        <f t="shared" si="205"/>
        <v>PL</v>
      </c>
      <c r="X510" s="77" t="s">
        <v>1965</v>
      </c>
      <c r="Y510" s="489" t="s">
        <v>2031</v>
      </c>
      <c r="Z510" s="489" t="s">
        <v>2017</v>
      </c>
      <c r="AA510" s="93"/>
      <c r="AB510" s="93"/>
      <c r="AC510" s="93"/>
      <c r="AD510" s="93"/>
      <c r="AE510" s="93"/>
      <c r="AF510" s="93"/>
      <c r="AG510" s="96"/>
      <c r="AH510" s="96"/>
      <c r="AI510" s="96"/>
      <c r="AJ510" s="313">
        <f t="shared" si="201"/>
        <v>0</v>
      </c>
      <c r="AK510" s="301">
        <v>0</v>
      </c>
      <c r="AL510" s="87">
        <v>140000000</v>
      </c>
      <c r="AM510" s="96" t="str">
        <f t="shared" si="199"/>
        <v>PL</v>
      </c>
      <c r="AN510" s="249" t="s">
        <v>139</v>
      </c>
      <c r="AO510" s="249">
        <v>1</v>
      </c>
      <c r="AP510" s="249"/>
      <c r="AQ510" s="245"/>
      <c r="AR510" s="250"/>
      <c r="AS510" s="250"/>
      <c r="AT510" s="250"/>
      <c r="AU510" s="250"/>
      <c r="AV510" s="250"/>
      <c r="AW510" s="250"/>
      <c r="AX510" s="250"/>
      <c r="AY510" s="99"/>
      <c r="AZ510" s="250"/>
      <c r="BA510" s="245">
        <f t="shared" si="202"/>
        <v>140000000</v>
      </c>
      <c r="BB510" s="235"/>
      <c r="BC510" s="242"/>
      <c r="BD510" s="242"/>
      <c r="BE510" s="242"/>
      <c r="BG510" s="428">
        <f t="shared" si="200"/>
        <v>0</v>
      </c>
      <c r="BH510" s="424"/>
    </row>
    <row r="511" spans="1:60" ht="57.75" thickBot="1" x14ac:dyDescent="0.3">
      <c r="A511" s="90"/>
      <c r="B511" s="90"/>
      <c r="C511" s="90"/>
      <c r="D511" s="90"/>
      <c r="E511" s="90"/>
      <c r="F511" s="90"/>
      <c r="G511" s="90"/>
      <c r="H511" s="307"/>
      <c r="I511" s="91"/>
      <c r="J511" s="92"/>
      <c r="K511" s="92"/>
      <c r="L511" s="122" t="s">
        <v>1133</v>
      </c>
      <c r="M511" s="92" t="str">
        <f>INDEX('[26]PEMELIHARAAN INFRASTRUKTUR'!$D:$D,MATCH('KEGIATAN DBMSDA 2022 (2)'!L511,'[26]PEMELIHARAAN INFRASTRUKTUR'!$D:$D,0))</f>
        <v>Pengadaan Lampu Penerangan jalan Lingkungan RW 01 Kel. Jatikarya</v>
      </c>
      <c r="N511" s="122" t="str">
        <f t="shared" si="203"/>
        <v>Pengadaan Lampu Penerangan jalan Lingkungan RW 01 Kel. Jatikarya</v>
      </c>
      <c r="O511" s="92"/>
      <c r="P511" s="93" t="s">
        <v>120</v>
      </c>
      <c r="Q511" s="93"/>
      <c r="R511" s="94" t="s">
        <v>1130</v>
      </c>
      <c r="S511" s="94" t="e">
        <f>#REF!&amp;" "&amp;#REF!</f>
        <v>#REF!</v>
      </c>
      <c r="T511" s="95" t="s">
        <v>66</v>
      </c>
      <c r="U511" s="87"/>
      <c r="V511" s="57">
        <f t="shared" si="204"/>
        <v>100000000</v>
      </c>
      <c r="W511" s="96" t="str">
        <f t="shared" si="205"/>
        <v>PL</v>
      </c>
      <c r="X511" s="77" t="s">
        <v>1965</v>
      </c>
      <c r="Y511" s="489" t="s">
        <v>2031</v>
      </c>
      <c r="Z511" s="489" t="s">
        <v>2019</v>
      </c>
      <c r="AA511" s="93"/>
      <c r="AB511" s="93"/>
      <c r="AC511" s="93"/>
      <c r="AD511" s="93"/>
      <c r="AE511" s="93"/>
      <c r="AF511" s="93"/>
      <c r="AG511" s="96"/>
      <c r="AH511" s="96"/>
      <c r="AI511" s="96"/>
      <c r="AJ511" s="313">
        <f t="shared" si="201"/>
        <v>0</v>
      </c>
      <c r="AK511" s="301">
        <v>0</v>
      </c>
      <c r="AL511" s="87">
        <v>100000000</v>
      </c>
      <c r="AM511" s="96" t="str">
        <f t="shared" si="199"/>
        <v>PL</v>
      </c>
      <c r="AN511" s="249" t="s">
        <v>139</v>
      </c>
      <c r="AO511" s="249">
        <v>1</v>
      </c>
      <c r="AP511" s="249"/>
      <c r="AQ511" s="245"/>
      <c r="AR511" s="250"/>
      <c r="AS511" s="250"/>
      <c r="AT511" s="250"/>
      <c r="AU511" s="250"/>
      <c r="AV511" s="250"/>
      <c r="AW511" s="250"/>
      <c r="AX511" s="250"/>
      <c r="AY511" s="99"/>
      <c r="AZ511" s="250"/>
      <c r="BA511" s="245">
        <f t="shared" si="202"/>
        <v>100000000</v>
      </c>
      <c r="BB511" s="235"/>
      <c r="BC511" s="242"/>
      <c r="BD511" s="242"/>
      <c r="BE511" s="242"/>
      <c r="BG511" s="428">
        <f t="shared" si="200"/>
        <v>0</v>
      </c>
      <c r="BH511" s="424"/>
    </row>
    <row r="512" spans="1:60" ht="57.75" thickBot="1" x14ac:dyDescent="0.3">
      <c r="A512" s="90"/>
      <c r="B512" s="90"/>
      <c r="C512" s="90"/>
      <c r="D512" s="90"/>
      <c r="E512" s="90"/>
      <c r="F512" s="90"/>
      <c r="G512" s="90"/>
      <c r="H512" s="307"/>
      <c r="I512" s="91"/>
      <c r="J512" s="92"/>
      <c r="K512" s="92"/>
      <c r="L512" s="122" t="s">
        <v>1134</v>
      </c>
      <c r="M512" s="92" t="str">
        <f>INDEX('[26]PEMELIHARAAN INFRASTRUKTUR'!$D:$D,MATCH('KEGIATAN DBMSDA 2022 (2)'!L512,'[26]PEMELIHARAAN INFRASTRUKTUR'!$D:$D,0))</f>
        <v>Pengadaan Lampu Penerangan jalan Lingkungan RW 04 Kel. Jatikarya</v>
      </c>
      <c r="N512" s="122" t="str">
        <f t="shared" si="203"/>
        <v>Pengadaan Lampu Penerangan jalan Lingkungan RW 04 Kel. Jatikarya</v>
      </c>
      <c r="O512" s="92"/>
      <c r="P512" s="93" t="s">
        <v>120</v>
      </c>
      <c r="Q512" s="93"/>
      <c r="R512" s="94" t="s">
        <v>1130</v>
      </c>
      <c r="S512" s="94" t="e">
        <f>#REF!&amp;" "&amp;#REF!</f>
        <v>#REF!</v>
      </c>
      <c r="T512" s="95" t="s">
        <v>66</v>
      </c>
      <c r="U512" s="87"/>
      <c r="V512" s="57">
        <f t="shared" si="204"/>
        <v>100000000</v>
      </c>
      <c r="W512" s="96" t="str">
        <f t="shared" si="205"/>
        <v>PL</v>
      </c>
      <c r="X512" s="77" t="s">
        <v>1965</v>
      </c>
      <c r="Y512" s="489" t="s">
        <v>2031</v>
      </c>
      <c r="Z512" s="489" t="s">
        <v>2020</v>
      </c>
      <c r="AA512" s="93"/>
      <c r="AB512" s="93"/>
      <c r="AC512" s="93"/>
      <c r="AD512" s="93"/>
      <c r="AE512" s="93"/>
      <c r="AF512" s="93"/>
      <c r="AG512" s="96"/>
      <c r="AH512" s="96"/>
      <c r="AI512" s="96"/>
      <c r="AJ512" s="313">
        <f t="shared" si="201"/>
        <v>0</v>
      </c>
      <c r="AK512" s="301">
        <v>0</v>
      </c>
      <c r="AL512" s="87">
        <v>100000000</v>
      </c>
      <c r="AM512" s="96" t="str">
        <f t="shared" si="199"/>
        <v>PL</v>
      </c>
      <c r="AN512" s="249" t="s">
        <v>139</v>
      </c>
      <c r="AO512" s="249">
        <v>1</v>
      </c>
      <c r="AP512" s="249"/>
      <c r="AQ512" s="245"/>
      <c r="AR512" s="250"/>
      <c r="AS512" s="250"/>
      <c r="AT512" s="250"/>
      <c r="AU512" s="250"/>
      <c r="AV512" s="250"/>
      <c r="AW512" s="250"/>
      <c r="AX512" s="250"/>
      <c r="AY512" s="99"/>
      <c r="AZ512" s="250"/>
      <c r="BA512" s="245">
        <f t="shared" si="202"/>
        <v>100000000</v>
      </c>
      <c r="BB512" s="235"/>
      <c r="BC512" s="242"/>
      <c r="BD512" s="242"/>
      <c r="BE512" s="242"/>
      <c r="BG512" s="428">
        <f t="shared" si="200"/>
        <v>0</v>
      </c>
      <c r="BH512" s="424"/>
    </row>
    <row r="513" spans="1:60" ht="57.75" thickBot="1" x14ac:dyDescent="0.3">
      <c r="A513" s="90"/>
      <c r="B513" s="90"/>
      <c r="C513" s="90"/>
      <c r="D513" s="90"/>
      <c r="E513" s="90"/>
      <c r="F513" s="90"/>
      <c r="G513" s="90"/>
      <c r="H513" s="307"/>
      <c r="I513" s="91"/>
      <c r="J513" s="92"/>
      <c r="K513" s="92"/>
      <c r="L513" s="122" t="s">
        <v>1135</v>
      </c>
      <c r="M513" s="92" t="str">
        <f>INDEX('[26]PEMELIHARAAN INFRASTRUKTUR'!$D:$D,MATCH('KEGIATAN DBMSDA 2022 (2)'!L513,'[26]PEMELIHARAAN INFRASTRUKTUR'!$D:$D,0))</f>
        <v>Pengadaan Lampu Penerangan jalan Lingkungan RW 03 Kel. Jatiranggon</v>
      </c>
      <c r="N513" s="122" t="str">
        <f t="shared" si="203"/>
        <v>Pengadaan Lampu Penerangan jalan Lingkungan RW 03 Kel. Jatiranggon</v>
      </c>
      <c r="O513" s="92"/>
      <c r="P513" s="93" t="s">
        <v>120</v>
      </c>
      <c r="Q513" s="93"/>
      <c r="R513" s="94" t="s">
        <v>1130</v>
      </c>
      <c r="S513" s="94" t="e">
        <f>#REF!&amp;" "&amp;#REF!</f>
        <v>#REF!</v>
      </c>
      <c r="T513" s="95" t="s">
        <v>66</v>
      </c>
      <c r="U513" s="87"/>
      <c r="V513" s="57">
        <f t="shared" si="204"/>
        <v>140000000</v>
      </c>
      <c r="W513" s="96" t="str">
        <f t="shared" si="205"/>
        <v>PL</v>
      </c>
      <c r="X513" s="77" t="s">
        <v>1965</v>
      </c>
      <c r="Y513" s="489" t="s">
        <v>2031</v>
      </c>
      <c r="Z513" s="489" t="s">
        <v>2020</v>
      </c>
      <c r="AA513" s="93"/>
      <c r="AB513" s="93"/>
      <c r="AC513" s="93"/>
      <c r="AD513" s="93"/>
      <c r="AE513" s="93"/>
      <c r="AF513" s="93"/>
      <c r="AG513" s="96"/>
      <c r="AH513" s="96"/>
      <c r="AI513" s="96"/>
      <c r="AJ513" s="313">
        <f t="shared" si="201"/>
        <v>0</v>
      </c>
      <c r="AK513" s="301">
        <v>0</v>
      </c>
      <c r="AL513" s="87">
        <v>140000000</v>
      </c>
      <c r="AM513" s="96" t="str">
        <f t="shared" si="199"/>
        <v>PL</v>
      </c>
      <c r="AN513" s="249" t="s">
        <v>139</v>
      </c>
      <c r="AO513" s="249">
        <v>1</v>
      </c>
      <c r="AP513" s="249"/>
      <c r="AQ513" s="245"/>
      <c r="AR513" s="250"/>
      <c r="AS513" s="250"/>
      <c r="AT513" s="250"/>
      <c r="AU513" s="250"/>
      <c r="AV513" s="250"/>
      <c r="AW513" s="250"/>
      <c r="AX513" s="250"/>
      <c r="AY513" s="99"/>
      <c r="AZ513" s="250"/>
      <c r="BA513" s="245">
        <f t="shared" si="202"/>
        <v>140000000</v>
      </c>
      <c r="BB513" s="235"/>
      <c r="BC513" s="242"/>
      <c r="BD513" s="242"/>
      <c r="BE513" s="242"/>
      <c r="BG513" s="428">
        <f t="shared" si="200"/>
        <v>0</v>
      </c>
      <c r="BH513" s="424"/>
    </row>
    <row r="514" spans="1:60" ht="57.75" thickBot="1" x14ac:dyDescent="0.3">
      <c r="A514" s="68" t="s">
        <v>33</v>
      </c>
      <c r="B514" s="68" t="s">
        <v>1009</v>
      </c>
      <c r="C514" s="68" t="s">
        <v>83</v>
      </c>
      <c r="D514" s="68" t="s">
        <v>37</v>
      </c>
      <c r="E514" s="68" t="s">
        <v>35</v>
      </c>
      <c r="F514" s="69" t="s">
        <v>1009</v>
      </c>
      <c r="G514" s="312" t="s">
        <v>1907</v>
      </c>
      <c r="H514" s="308"/>
      <c r="I514" s="70"/>
      <c r="J514" s="71" t="s">
        <v>1136</v>
      </c>
      <c r="K514" s="71"/>
      <c r="L514" s="72"/>
      <c r="M514" s="72"/>
      <c r="N514" s="72"/>
      <c r="O514" s="73"/>
      <c r="P514" s="73"/>
      <c r="Q514" s="73"/>
      <c r="R514" s="74"/>
      <c r="S514" s="74"/>
      <c r="T514" s="75" t="s">
        <v>43</v>
      </c>
      <c r="U514" s="76">
        <f>SUBTOTAL(9,U515)</f>
        <v>500000000</v>
      </c>
      <c r="V514" s="76">
        <f t="shared" ref="V514:AL514" si="206">SUBTOTAL(9,V515)</f>
        <v>500000000</v>
      </c>
      <c r="W514" s="76"/>
      <c r="X514" s="77" t="s">
        <v>1965</v>
      </c>
      <c r="Y514" s="497"/>
      <c r="Z514" s="497"/>
      <c r="AA514" s="73"/>
      <c r="AB514" s="73"/>
      <c r="AC514" s="73"/>
      <c r="AD514" s="73"/>
      <c r="AE514" s="73"/>
      <c r="AF514" s="73"/>
      <c r="AG514" s="76"/>
      <c r="AH514" s="517">
        <f>AI514-AG514</f>
        <v>0</v>
      </c>
      <c r="AI514" s="76"/>
      <c r="AJ514" s="313">
        <f t="shared" ref="AJ514" si="207">(AI514/V514)*100</f>
        <v>0</v>
      </c>
      <c r="AK514" s="514">
        <f>BH514</f>
        <v>0</v>
      </c>
      <c r="AL514" s="76">
        <f t="shared" si="206"/>
        <v>0</v>
      </c>
      <c r="AM514" s="77"/>
      <c r="AN514" s="246"/>
      <c r="AO514" s="247">
        <f t="shared" ref="AO514" si="208">SUBTOTAL(9,AO515)</f>
        <v>1</v>
      </c>
      <c r="AP514" s="246"/>
      <c r="AQ514" s="247"/>
      <c r="AR514" s="247"/>
      <c r="AS514" s="247"/>
      <c r="AT514" s="247"/>
      <c r="AU514" s="247"/>
      <c r="AV514" s="247"/>
      <c r="AW514" s="247"/>
      <c r="AX514" s="247"/>
      <c r="AY514" s="247"/>
      <c r="AZ514" s="247"/>
      <c r="BA514" s="248"/>
      <c r="BB514" s="235"/>
      <c r="BC514" s="242"/>
      <c r="BD514" s="242"/>
      <c r="BE514" s="242">
        <v>1</v>
      </c>
      <c r="BG514" s="76">
        <f t="shared" ref="BG514" si="209">SUBTOTAL(9,BG515)</f>
        <v>0</v>
      </c>
      <c r="BH514" s="426">
        <f>(BG514/V514)*100</f>
        <v>0</v>
      </c>
    </row>
    <row r="515" spans="1:60" ht="60.75" thickBot="1" x14ac:dyDescent="0.3">
      <c r="A515" s="90"/>
      <c r="B515" s="90"/>
      <c r="C515" s="90"/>
      <c r="D515" s="90"/>
      <c r="E515" s="90"/>
      <c r="F515" s="90"/>
      <c r="G515" s="90"/>
      <c r="H515" s="307"/>
      <c r="I515" s="91"/>
      <c r="J515" s="92"/>
      <c r="K515" s="92"/>
      <c r="L515" s="122" t="s">
        <v>1137</v>
      </c>
      <c r="M515" s="122"/>
      <c r="N515" s="122" t="s">
        <v>1138</v>
      </c>
      <c r="O515" s="123"/>
      <c r="P515" s="123"/>
      <c r="Q515" s="123"/>
      <c r="R515" s="94"/>
      <c r="S515" s="94"/>
      <c r="T515" s="95" t="s">
        <v>66</v>
      </c>
      <c r="U515" s="87">
        <v>500000000</v>
      </c>
      <c r="V515" s="57">
        <f>U515+AL515</f>
        <v>500000000</v>
      </c>
      <c r="W515" s="57"/>
      <c r="X515" s="77" t="s">
        <v>1965</v>
      </c>
      <c r="Y515" s="489" t="s">
        <v>2029</v>
      </c>
      <c r="Z515" s="489" t="s">
        <v>2021</v>
      </c>
      <c r="AA515" s="123"/>
      <c r="AB515" s="123"/>
      <c r="AC515" s="123"/>
      <c r="AD515" s="123"/>
      <c r="AE515" s="123"/>
      <c r="AF515" s="123"/>
      <c r="AG515" s="57"/>
      <c r="AH515" s="57"/>
      <c r="AI515" s="57"/>
      <c r="AJ515" s="313">
        <f>(AI515/V515)*100%</f>
        <v>0</v>
      </c>
      <c r="AK515" s="301">
        <v>0</v>
      </c>
      <c r="AL515" s="87"/>
      <c r="AM515" s="96" t="s">
        <v>1870</v>
      </c>
      <c r="AN515" s="257" t="s">
        <v>115</v>
      </c>
      <c r="AO515" s="249">
        <v>1</v>
      </c>
      <c r="AP515" s="257"/>
      <c r="AQ515" s="245"/>
      <c r="AR515" s="250"/>
      <c r="AS515" s="250"/>
      <c r="AT515" s="250"/>
      <c r="AU515" s="250"/>
      <c r="AV515" s="250"/>
      <c r="AW515" s="250"/>
      <c r="AX515" s="250"/>
      <c r="AY515" s="99"/>
      <c r="AZ515" s="250"/>
      <c r="BA515" s="245">
        <f>V515-AQ515-AT515-AW515-AX515-AY515-AZ515</f>
        <v>500000000</v>
      </c>
      <c r="BB515" s="235"/>
      <c r="BC515" s="242"/>
      <c r="BD515" s="242"/>
      <c r="BE515" s="242"/>
      <c r="BG515" s="428">
        <f t="shared" ref="BG515" si="210">V515*AK515</f>
        <v>0</v>
      </c>
      <c r="BH515" s="424"/>
    </row>
    <row r="516" spans="1:60" ht="57" customHeight="1" thickBot="1" x14ac:dyDescent="0.3">
      <c r="A516" s="25" t="s">
        <v>33</v>
      </c>
      <c r="B516" s="26" t="s">
        <v>34</v>
      </c>
      <c r="C516" s="26" t="s">
        <v>1139</v>
      </c>
      <c r="D516" s="25"/>
      <c r="E516" s="25"/>
      <c r="F516" s="25"/>
      <c r="G516" s="25"/>
      <c r="H516" s="302" t="s">
        <v>1140</v>
      </c>
      <c r="I516" s="27"/>
      <c r="J516" s="28"/>
      <c r="K516" s="28"/>
      <c r="L516" s="28"/>
      <c r="M516" s="28"/>
      <c r="N516" s="28"/>
      <c r="O516" s="29"/>
      <c r="P516" s="29" t="s">
        <v>110</v>
      </c>
      <c r="Q516" s="29"/>
      <c r="R516" s="30"/>
      <c r="S516" s="30"/>
      <c r="T516" s="31"/>
      <c r="U516" s="32"/>
      <c r="V516" s="32">
        <f>SUBTOTAL(9,V518:V1057)</f>
        <v>237797543159</v>
      </c>
      <c r="W516" s="32"/>
      <c r="X516" s="29"/>
      <c r="Y516" s="498"/>
      <c r="Z516" s="498"/>
      <c r="AA516" s="29"/>
      <c r="AB516" s="29"/>
      <c r="AC516" s="29"/>
      <c r="AD516" s="29"/>
      <c r="AE516" s="29"/>
      <c r="AF516" s="29"/>
      <c r="AG516" s="32">
        <f>SUBTOTAL(9,AG518:AG1057)</f>
        <v>5739650867</v>
      </c>
      <c r="AH516" s="32"/>
      <c r="AI516" s="32">
        <f>SUBTOTAL(9,AI518:AI1057)</f>
        <v>6069000867</v>
      </c>
      <c r="AJ516" s="441">
        <f>(AI516/V516)*100</f>
        <v>2.5521713918390012</v>
      </c>
      <c r="AK516" s="421">
        <f>BH516</f>
        <v>2.6095143406005974</v>
      </c>
      <c r="AL516" s="32"/>
      <c r="AM516" s="35" t="s">
        <v>1866</v>
      </c>
      <c r="AN516" s="240" t="s">
        <v>110</v>
      </c>
      <c r="AO516" s="241">
        <f>SUBTOTAL(9,AO518:AO1057)</f>
        <v>519</v>
      </c>
      <c r="AP516" s="240"/>
      <c r="AQ516" s="241"/>
      <c r="AR516" s="241"/>
      <c r="AS516" s="241"/>
      <c r="AT516" s="241"/>
      <c r="AU516" s="241"/>
      <c r="AV516" s="241"/>
      <c r="AW516" s="241"/>
      <c r="AX516" s="241"/>
      <c r="AY516" s="241"/>
      <c r="AZ516" s="241"/>
      <c r="BA516" s="241"/>
      <c r="BB516" s="235"/>
      <c r="BC516" s="242">
        <v>1</v>
      </c>
      <c r="BD516" s="242"/>
      <c r="BE516" s="242"/>
      <c r="BG516" s="430">
        <f>SUBTOTAL(9,BG518:BG1057)</f>
        <v>6205360990.3299999</v>
      </c>
      <c r="BH516" s="426">
        <f>(BG516/V516)*100</f>
        <v>2.6095143406005974</v>
      </c>
    </row>
    <row r="517" spans="1:60" ht="66.75" customHeight="1" thickBot="1" x14ac:dyDescent="0.3">
      <c r="A517" s="36" t="s">
        <v>33</v>
      </c>
      <c r="B517" s="36" t="s">
        <v>34</v>
      </c>
      <c r="C517" s="37" t="s">
        <v>1139</v>
      </c>
      <c r="D517" s="37" t="s">
        <v>37</v>
      </c>
      <c r="E517" s="37" t="s">
        <v>35</v>
      </c>
      <c r="F517" s="36"/>
      <c r="G517" s="36"/>
      <c r="H517" s="309"/>
      <c r="I517" s="125" t="s">
        <v>1141</v>
      </c>
      <c r="J517" s="39"/>
      <c r="K517" s="39"/>
      <c r="L517" s="39"/>
      <c r="M517" s="39"/>
      <c r="N517" s="39"/>
      <c r="O517" s="40"/>
      <c r="P517" s="40" t="s">
        <v>110</v>
      </c>
      <c r="Q517" s="40"/>
      <c r="R517" s="41"/>
      <c r="S517" s="41"/>
      <c r="T517" s="42"/>
      <c r="U517" s="43"/>
      <c r="V517" s="43"/>
      <c r="W517" s="43"/>
      <c r="X517" s="40"/>
      <c r="Y517" s="499"/>
      <c r="Z517" s="499"/>
      <c r="AA517" s="40"/>
      <c r="AB517" s="40"/>
      <c r="AC517" s="40"/>
      <c r="AD517" s="40"/>
      <c r="AE517" s="40"/>
      <c r="AF517" s="40"/>
      <c r="AG517" s="43"/>
      <c r="AH517" s="43"/>
      <c r="AI517" s="43"/>
      <c r="AJ517" s="43"/>
      <c r="AK517" s="43"/>
      <c r="AL517" s="43"/>
      <c r="AM517" s="46" t="s">
        <v>110</v>
      </c>
      <c r="AN517" s="243"/>
      <c r="AO517" s="244"/>
      <c r="AP517" s="243"/>
      <c r="AQ517" s="244"/>
      <c r="AR517" s="244"/>
      <c r="AS517" s="244"/>
      <c r="AT517" s="244"/>
      <c r="AU517" s="244"/>
      <c r="AV517" s="244"/>
      <c r="AW517" s="244"/>
      <c r="AX517" s="244"/>
      <c r="AY517" s="244"/>
      <c r="AZ517" s="244"/>
      <c r="BA517" s="244"/>
      <c r="BB517" s="235"/>
      <c r="BC517" s="242"/>
      <c r="BD517" s="242">
        <v>1</v>
      </c>
      <c r="BE517" s="242"/>
      <c r="BG517" s="423"/>
      <c r="BH517" s="424"/>
    </row>
    <row r="518" spans="1:60" ht="87" customHeight="1" thickBot="1" x14ac:dyDescent="0.3">
      <c r="A518" s="68" t="s">
        <v>33</v>
      </c>
      <c r="B518" s="68" t="s">
        <v>34</v>
      </c>
      <c r="C518" s="68" t="s">
        <v>1139</v>
      </c>
      <c r="D518" s="68" t="s">
        <v>37</v>
      </c>
      <c r="E518" s="69" t="s">
        <v>35</v>
      </c>
      <c r="F518" s="69" t="s">
        <v>35</v>
      </c>
      <c r="G518" s="312" t="s">
        <v>1908</v>
      </c>
      <c r="H518" s="308"/>
      <c r="I518" s="70"/>
      <c r="J518" s="71" t="s">
        <v>1142</v>
      </c>
      <c r="K518" s="71"/>
      <c r="L518" s="72"/>
      <c r="M518" s="72"/>
      <c r="N518" s="72"/>
      <c r="O518" s="73"/>
      <c r="P518" s="73"/>
      <c r="Q518" s="73"/>
      <c r="R518" s="74"/>
      <c r="S518" s="74"/>
      <c r="T518" s="75" t="s">
        <v>43</v>
      </c>
      <c r="U518" s="76">
        <f>SUBTOTAL(9,U519:U520)</f>
        <v>2500000000</v>
      </c>
      <c r="V518" s="76">
        <f t="shared" ref="V518:AL518" si="211">SUBTOTAL(9,V519:V520)</f>
        <v>2500000000</v>
      </c>
      <c r="W518" s="76"/>
      <c r="X518" s="108" t="s">
        <v>1966</v>
      </c>
      <c r="Y518" s="497"/>
      <c r="Z518" s="497"/>
      <c r="AA518" s="73"/>
      <c r="AB518" s="73"/>
      <c r="AC518" s="73"/>
      <c r="AD518" s="73"/>
      <c r="AE518" s="73"/>
      <c r="AF518" s="73"/>
      <c r="AG518" s="76"/>
      <c r="AH518" s="517">
        <f>AI518-AG518</f>
        <v>199245000</v>
      </c>
      <c r="AI518" s="442">
        <v>199245000</v>
      </c>
      <c r="AJ518" s="313">
        <f t="shared" ref="AJ518" si="212">(AI518/V518)*100</f>
        <v>7.9698000000000002</v>
      </c>
      <c r="AK518" s="514">
        <f>BH518</f>
        <v>0</v>
      </c>
      <c r="AL518" s="76">
        <f t="shared" si="211"/>
        <v>0</v>
      </c>
      <c r="AM518" s="77"/>
      <c r="AN518" s="246"/>
      <c r="AO518" s="247">
        <f t="shared" ref="AO518" si="213">SUBTOTAL(9,AO519:AO520)</f>
        <v>2</v>
      </c>
      <c r="AP518" s="246"/>
      <c r="AQ518" s="247"/>
      <c r="AR518" s="247"/>
      <c r="AS518" s="247"/>
      <c r="AT518" s="247"/>
      <c r="AU518" s="247"/>
      <c r="AV518" s="247"/>
      <c r="AW518" s="247"/>
      <c r="AX518" s="247"/>
      <c r="AY518" s="247"/>
      <c r="AZ518" s="247"/>
      <c r="BA518" s="248"/>
      <c r="BB518" s="235"/>
      <c r="BC518" s="242"/>
      <c r="BD518" s="242"/>
      <c r="BE518" s="242">
        <v>1</v>
      </c>
      <c r="BG518" s="76">
        <f t="shared" ref="BG518" si="214">SUBTOTAL(9,BG519:BG520)</f>
        <v>0</v>
      </c>
      <c r="BH518" s="426">
        <f>(BG518/V518)*100</f>
        <v>0</v>
      </c>
    </row>
    <row r="519" spans="1:60" ht="45.75" thickBot="1" x14ac:dyDescent="0.3">
      <c r="A519" s="90"/>
      <c r="B519" s="90"/>
      <c r="C519" s="90"/>
      <c r="D519" s="90"/>
      <c r="E519" s="90"/>
      <c r="F519" s="90"/>
      <c r="G519" s="90"/>
      <c r="H519" s="307"/>
      <c r="I519" s="91"/>
      <c r="J519" s="92"/>
      <c r="K519" s="92"/>
      <c r="L519" s="92" t="s">
        <v>1143</v>
      </c>
      <c r="M519" s="92"/>
      <c r="N519" s="92" t="str">
        <f>L519</f>
        <v>Perencanaan Teknis dan DED Jalan Kota</v>
      </c>
      <c r="O519" s="93"/>
      <c r="P519" s="93"/>
      <c r="Q519" s="93"/>
      <c r="R519" s="120" t="s">
        <v>114</v>
      </c>
      <c r="S519" s="120"/>
      <c r="T519" s="95" t="s">
        <v>66</v>
      </c>
      <c r="U519" s="87">
        <v>1500000000</v>
      </c>
      <c r="V519" s="57">
        <f t="shared" ref="V519:V520" si="215">U519+AL519</f>
        <v>1500000000</v>
      </c>
      <c r="W519" s="57"/>
      <c r="X519" s="108" t="s">
        <v>1966</v>
      </c>
      <c r="Y519" s="489" t="s">
        <v>2029</v>
      </c>
      <c r="Z519" s="489" t="s">
        <v>2022</v>
      </c>
      <c r="AA519" s="93"/>
      <c r="AB519" s="93"/>
      <c r="AC519" s="93"/>
      <c r="AD519" s="93"/>
      <c r="AE519" s="93"/>
      <c r="AF519" s="93"/>
      <c r="AG519" s="57"/>
      <c r="AH519" s="57"/>
      <c r="AI519" s="57"/>
      <c r="AJ519" s="313">
        <f t="shared" ref="AJ519:AJ520" si="216">(AI519/V519)*100%</f>
        <v>0</v>
      </c>
      <c r="AK519" s="301">
        <v>0</v>
      </c>
      <c r="AL519" s="87"/>
      <c r="AM519" s="96" t="s">
        <v>1871</v>
      </c>
      <c r="AN519" s="249" t="s">
        <v>115</v>
      </c>
      <c r="AO519" s="249">
        <v>1</v>
      </c>
      <c r="AP519" s="249"/>
      <c r="AQ519" s="245"/>
      <c r="AR519" s="250"/>
      <c r="AS519" s="250"/>
      <c r="AT519" s="250"/>
      <c r="AU519" s="250"/>
      <c r="AV519" s="250"/>
      <c r="AW519" s="250"/>
      <c r="AX519" s="250"/>
      <c r="AY519" s="99"/>
      <c r="AZ519" s="250"/>
      <c r="BA519" s="245">
        <f>V519-AQ519-AT519-AW519-AX519-AY519-AZ519</f>
        <v>1500000000</v>
      </c>
      <c r="BB519" s="235"/>
      <c r="BC519" s="242"/>
      <c r="BD519" s="242"/>
      <c r="BE519" s="242"/>
      <c r="BG519" s="428">
        <f t="shared" ref="BG519:BG520" si="217">V519*AK519</f>
        <v>0</v>
      </c>
      <c r="BH519" s="424"/>
    </row>
    <row r="520" spans="1:60" ht="45.75" thickBot="1" x14ac:dyDescent="0.3">
      <c r="A520" s="90"/>
      <c r="B520" s="90"/>
      <c r="C520" s="90"/>
      <c r="D520" s="90"/>
      <c r="E520" s="90"/>
      <c r="F520" s="90"/>
      <c r="G520" s="90"/>
      <c r="H520" s="307"/>
      <c r="I520" s="91"/>
      <c r="J520" s="92"/>
      <c r="K520" s="92"/>
      <c r="L520" s="92" t="s">
        <v>1144</v>
      </c>
      <c r="M520" s="92"/>
      <c r="N520" s="92" t="str">
        <f>L520</f>
        <v>Perencanaan Teknis dan DED Prasarana Infrastruktur Transportasi</v>
      </c>
      <c r="O520" s="93"/>
      <c r="P520" s="93"/>
      <c r="Q520" s="93"/>
      <c r="R520" s="120" t="s">
        <v>1145</v>
      </c>
      <c r="S520" s="120"/>
      <c r="T520" s="95" t="s">
        <v>66</v>
      </c>
      <c r="U520" s="87">
        <v>1000000000</v>
      </c>
      <c r="V520" s="57">
        <f t="shared" si="215"/>
        <v>1000000000</v>
      </c>
      <c r="W520" s="57"/>
      <c r="X520" s="108" t="s">
        <v>1966</v>
      </c>
      <c r="Y520" s="489" t="s">
        <v>2029</v>
      </c>
      <c r="Z520" s="489" t="s">
        <v>2022</v>
      </c>
      <c r="AA520" s="93"/>
      <c r="AB520" s="93"/>
      <c r="AC520" s="93"/>
      <c r="AD520" s="93"/>
      <c r="AE520" s="93"/>
      <c r="AF520" s="93"/>
      <c r="AG520" s="57"/>
      <c r="AH520" s="57"/>
      <c r="AI520" s="57"/>
      <c r="AJ520" s="313">
        <f t="shared" si="216"/>
        <v>0</v>
      </c>
      <c r="AK520" s="301">
        <v>0</v>
      </c>
      <c r="AL520" s="87"/>
      <c r="AM520" s="96" t="s">
        <v>1871</v>
      </c>
      <c r="AN520" s="249" t="s">
        <v>115</v>
      </c>
      <c r="AO520" s="249">
        <v>1</v>
      </c>
      <c r="AP520" s="249"/>
      <c r="AQ520" s="245"/>
      <c r="AR520" s="250"/>
      <c r="AS520" s="250"/>
      <c r="AT520" s="250"/>
      <c r="AU520" s="250"/>
      <c r="AV520" s="250"/>
      <c r="AW520" s="250"/>
      <c r="AX520" s="250"/>
      <c r="AY520" s="99"/>
      <c r="AZ520" s="250"/>
      <c r="BA520" s="245">
        <f>V520-AQ520-AT520-AW520-AX520-AY520-AZ520</f>
        <v>1000000000</v>
      </c>
      <c r="BB520" s="235"/>
      <c r="BC520" s="242"/>
      <c r="BD520" s="242"/>
      <c r="BE520" s="242"/>
      <c r="BG520" s="428">
        <f t="shared" si="217"/>
        <v>0</v>
      </c>
      <c r="BH520" s="424"/>
    </row>
    <row r="521" spans="1:60" ht="33" customHeight="1" thickBot="1" x14ac:dyDescent="0.3">
      <c r="A521" s="68" t="s">
        <v>33</v>
      </c>
      <c r="B521" s="68" t="s">
        <v>34</v>
      </c>
      <c r="C521" s="68" t="s">
        <v>1139</v>
      </c>
      <c r="D521" s="68" t="s">
        <v>37</v>
      </c>
      <c r="E521" s="68" t="s">
        <v>35</v>
      </c>
      <c r="F521" s="69" t="s">
        <v>92</v>
      </c>
      <c r="G521" s="312" t="s">
        <v>1909</v>
      </c>
      <c r="H521" s="308"/>
      <c r="I521" s="70"/>
      <c r="J521" s="71" t="s">
        <v>1146</v>
      </c>
      <c r="K521" s="71"/>
      <c r="L521" s="72"/>
      <c r="M521" s="72"/>
      <c r="N521" s="72"/>
      <c r="O521" s="73"/>
      <c r="P521" s="73"/>
      <c r="Q521" s="73"/>
      <c r="R521" s="74"/>
      <c r="S521" s="74"/>
      <c r="T521" s="75"/>
      <c r="U521" s="76"/>
      <c r="V521" s="78">
        <f>SUBTOTAL(9,V522)</f>
        <v>2322348122</v>
      </c>
      <c r="W521" s="78"/>
      <c r="X521" s="108" t="s">
        <v>1966</v>
      </c>
      <c r="Y521" s="501"/>
      <c r="Z521" s="501"/>
      <c r="AA521" s="73"/>
      <c r="AB521" s="73"/>
      <c r="AC521" s="73"/>
      <c r="AD521" s="73"/>
      <c r="AE521" s="73"/>
      <c r="AF521" s="73"/>
      <c r="AG521" s="442">
        <v>480571753</v>
      </c>
      <c r="AH521" s="517">
        <f>AI521-AG521</f>
        <v>0</v>
      </c>
      <c r="AI521" s="442">
        <v>480571753</v>
      </c>
      <c r="AJ521" s="313">
        <f t="shared" ref="AJ521" si="218">(AI521/V521)*100</f>
        <v>20.693355507189544</v>
      </c>
      <c r="AK521" s="515">
        <f>BH521</f>
        <v>16</v>
      </c>
      <c r="AL521" s="76"/>
      <c r="AM521" s="444"/>
      <c r="AN521" s="246"/>
      <c r="AO521" s="248">
        <f>SUBTOTAL(9,AO522)</f>
        <v>1</v>
      </c>
      <c r="AP521" s="246"/>
      <c r="AQ521" s="247"/>
      <c r="AR521" s="247"/>
      <c r="AS521" s="247"/>
      <c r="AT521" s="247"/>
      <c r="AU521" s="247"/>
      <c r="AV521" s="247"/>
      <c r="AW521" s="247"/>
      <c r="AX521" s="247"/>
      <c r="AY521" s="247"/>
      <c r="AZ521" s="247"/>
      <c r="BA521" s="248"/>
      <c r="BB521" s="235"/>
      <c r="BC521" s="242"/>
      <c r="BD521" s="242"/>
      <c r="BE521" s="242">
        <v>1</v>
      </c>
      <c r="BG521" s="78">
        <f>SUBTOTAL(9,BG522)</f>
        <v>371575699.51999998</v>
      </c>
      <c r="BH521" s="426">
        <f>(BG521/V521)*100</f>
        <v>16</v>
      </c>
    </row>
    <row r="522" spans="1:60" s="89" customFormat="1" ht="60.75" thickBot="1" x14ac:dyDescent="0.3">
      <c r="A522" s="79"/>
      <c r="B522" s="79"/>
      <c r="C522" s="79"/>
      <c r="D522" s="79"/>
      <c r="E522" s="79"/>
      <c r="F522" s="79"/>
      <c r="G522" s="79"/>
      <c r="H522" s="306"/>
      <c r="I522" s="81"/>
      <c r="J522" s="82"/>
      <c r="K522" s="82"/>
      <c r="L522" s="83" t="s">
        <v>1147</v>
      </c>
      <c r="M522" s="83"/>
      <c r="N522" s="83" t="str">
        <f>L522</f>
        <v>Penunjang Kegiatan Perencanaan dan Pengendalian</v>
      </c>
      <c r="O522" s="84"/>
      <c r="P522" s="84"/>
      <c r="Q522" s="84"/>
      <c r="R522" s="126" t="s">
        <v>49</v>
      </c>
      <c r="S522" s="126"/>
      <c r="T522" s="86" t="s">
        <v>43</v>
      </c>
      <c r="U522" s="87">
        <v>2222251665</v>
      </c>
      <c r="V522" s="57">
        <v>2322348122</v>
      </c>
      <c r="W522" s="57"/>
      <c r="X522" s="108" t="s">
        <v>1966</v>
      </c>
      <c r="Y522" s="489" t="s">
        <v>2029</v>
      </c>
      <c r="Z522" s="489" t="s">
        <v>2021</v>
      </c>
      <c r="AA522" s="84"/>
      <c r="AB522" s="84"/>
      <c r="AC522" s="84"/>
      <c r="AD522" s="84"/>
      <c r="AE522" s="84"/>
      <c r="AF522" s="84"/>
      <c r="AG522" s="57"/>
      <c r="AH522" s="57"/>
      <c r="AI522" s="57"/>
      <c r="AJ522" s="313">
        <f>(AI522/V522)*100%</f>
        <v>0</v>
      </c>
      <c r="AK522" s="301">
        <v>0.16</v>
      </c>
      <c r="AL522" s="87">
        <v>100096457</v>
      </c>
      <c r="AM522" s="96" t="s">
        <v>1870</v>
      </c>
      <c r="AN522" s="249" t="s">
        <v>115</v>
      </c>
      <c r="AO522" s="249">
        <v>1</v>
      </c>
      <c r="AP522" s="249"/>
      <c r="AQ522" s="250"/>
      <c r="AR522" s="250"/>
      <c r="AS522" s="250"/>
      <c r="AT522" s="250"/>
      <c r="AU522" s="250"/>
      <c r="AV522" s="250"/>
      <c r="AW522" s="250"/>
      <c r="AX522" s="250"/>
      <c r="AY522" s="250"/>
      <c r="AZ522" s="250"/>
      <c r="BA522" s="245"/>
      <c r="BB522" s="251"/>
      <c r="BC522" s="252"/>
      <c r="BD522" s="252"/>
      <c r="BE522" s="252"/>
      <c r="BG522" s="432">
        <f t="shared" ref="BG522" si="219">V522*AK522</f>
        <v>371575699.51999998</v>
      </c>
      <c r="BH522" s="429"/>
    </row>
    <row r="523" spans="1:60" ht="43.5" thickBot="1" x14ac:dyDescent="0.3">
      <c r="A523" s="68" t="s">
        <v>33</v>
      </c>
      <c r="B523" s="68" t="s">
        <v>34</v>
      </c>
      <c r="C523" s="68" t="s">
        <v>1139</v>
      </c>
      <c r="D523" s="68" t="s">
        <v>37</v>
      </c>
      <c r="E523" s="68" t="s">
        <v>35</v>
      </c>
      <c r="F523" s="69" t="s">
        <v>50</v>
      </c>
      <c r="G523" s="312" t="s">
        <v>1910</v>
      </c>
      <c r="H523" s="308"/>
      <c r="I523" s="70"/>
      <c r="J523" s="71" t="s">
        <v>1148</v>
      </c>
      <c r="K523" s="71"/>
      <c r="L523" s="72"/>
      <c r="M523" s="72"/>
      <c r="N523" s="72"/>
      <c r="O523" s="73"/>
      <c r="P523" s="73" t="s">
        <v>110</v>
      </c>
      <c r="Q523" s="73"/>
      <c r="R523" s="74"/>
      <c r="S523" s="74"/>
      <c r="T523" s="75" t="s">
        <v>43</v>
      </c>
      <c r="U523" s="76">
        <f>SUBTOTAL(9,U524:U539)</f>
        <v>12000000000</v>
      </c>
      <c r="V523" s="76">
        <f>SUBTOTAL(9,V524:V539)</f>
        <v>7110000000</v>
      </c>
      <c r="W523" s="77" t="s">
        <v>110</v>
      </c>
      <c r="X523" s="77" t="s">
        <v>1964</v>
      </c>
      <c r="Y523" s="497"/>
      <c r="Z523" s="497"/>
      <c r="AA523" s="73"/>
      <c r="AB523" s="73"/>
      <c r="AC523" s="73"/>
      <c r="AD523" s="73"/>
      <c r="AE523" s="73"/>
      <c r="AF523" s="73"/>
      <c r="AG523" s="442">
        <v>178672000</v>
      </c>
      <c r="AH523" s="517">
        <f>AI523-AG523</f>
        <v>0</v>
      </c>
      <c r="AI523" s="442">
        <v>178672000</v>
      </c>
      <c r="AJ523" s="313">
        <f t="shared" ref="AJ523" si="220">(AI523/V523)*100</f>
        <v>2.512967651195499</v>
      </c>
      <c r="AK523" s="511">
        <f>BH523</f>
        <v>0</v>
      </c>
      <c r="AL523" s="76">
        <f>SUBTOTAL(9,AL524:AL539)</f>
        <v>-4890000000</v>
      </c>
      <c r="AM523" s="77" t="s">
        <v>1867</v>
      </c>
      <c r="AN523" s="246" t="s">
        <v>110</v>
      </c>
      <c r="AO523" s="247">
        <f>SUBTOTAL(9,AO524:AO539)</f>
        <v>16</v>
      </c>
      <c r="AP523" s="246"/>
      <c r="AQ523" s="247"/>
      <c r="AR523" s="247"/>
      <c r="AS523" s="247"/>
      <c r="AT523" s="247"/>
      <c r="AU523" s="247"/>
      <c r="AV523" s="247"/>
      <c r="AW523" s="247"/>
      <c r="AX523" s="247"/>
      <c r="AY523" s="247"/>
      <c r="AZ523" s="247"/>
      <c r="BA523" s="248"/>
      <c r="BB523" s="235"/>
      <c r="BC523" s="242"/>
      <c r="BD523" s="242"/>
      <c r="BE523" s="252">
        <v>1</v>
      </c>
      <c r="BG523" s="76">
        <f>SUBTOTAL(9,BG524:BG539)</f>
        <v>0</v>
      </c>
      <c r="BH523" s="426">
        <f>(BG523/V523)*100</f>
        <v>0</v>
      </c>
    </row>
    <row r="524" spans="1:60" ht="43.5" thickBot="1" x14ac:dyDescent="0.3">
      <c r="A524" s="90"/>
      <c r="B524" s="90"/>
      <c r="C524" s="90"/>
      <c r="D524" s="90"/>
      <c r="E524" s="90"/>
      <c r="F524" s="90"/>
      <c r="G524" s="90"/>
      <c r="H524" s="307"/>
      <c r="I524" s="91"/>
      <c r="J524" s="92"/>
      <c r="K524" s="92" t="s">
        <v>1149</v>
      </c>
      <c r="L524" s="92" t="s">
        <v>1150</v>
      </c>
      <c r="M524" s="92" t="e">
        <f>INDEX('[26]GELONDONGAN BM POKIR'!$D:$D,MATCH('KEGIATAN DBMSDA 2022 (2)'!L524,'[26]GELONDONGAN BM POKIR'!$D:$D,0))</f>
        <v>#N/A</v>
      </c>
      <c r="N524" s="92" t="str">
        <f>L524</f>
        <v>Lanjutan Pembangunan Jalan SS Rawa Silam Kaliabang Tengah</v>
      </c>
      <c r="O524" s="93"/>
      <c r="P524" s="93" t="s">
        <v>201</v>
      </c>
      <c r="Q524" s="93"/>
      <c r="R524" s="127" t="s">
        <v>182</v>
      </c>
      <c r="S524" s="94" t="e">
        <f>#REF!&amp;" "&amp;#REF!</f>
        <v>#REF!</v>
      </c>
      <c r="T524" s="95" t="s">
        <v>66</v>
      </c>
      <c r="U524" s="57">
        <v>2000000000</v>
      </c>
      <c r="V524" s="57">
        <f t="shared" ref="V524:V528" si="221">U524+AL524</f>
        <v>2000000000</v>
      </c>
      <c r="W524" s="96" t="str">
        <f t="shared" ref="W524:W539" si="222">IF(V524&gt;200000000,"LELANG","PL")</f>
        <v>LELANG</v>
      </c>
      <c r="X524" s="77" t="s">
        <v>1964</v>
      </c>
      <c r="Y524" s="489" t="s">
        <v>2032</v>
      </c>
      <c r="Z524" s="489" t="s">
        <v>2023</v>
      </c>
      <c r="AA524" s="93"/>
      <c r="AB524" s="93"/>
      <c r="AC524" s="93"/>
      <c r="AD524" s="93"/>
      <c r="AE524" s="93"/>
      <c r="AF524" s="93"/>
      <c r="AG524" s="96"/>
      <c r="AH524" s="96"/>
      <c r="AI524" s="96"/>
      <c r="AJ524" s="313">
        <f t="shared" ref="AJ524:AJ525" si="223">(AI524/V524)*100%</f>
        <v>0</v>
      </c>
      <c r="AK524" s="301">
        <v>0</v>
      </c>
      <c r="AL524" s="57"/>
      <c r="AM524" s="96" t="str">
        <f t="shared" ref="AM524:AM542" si="224">IF(V524&gt;200000000,"LELANG","PL")</f>
        <v>LELANG</v>
      </c>
      <c r="AN524" s="260" t="s">
        <v>129</v>
      </c>
      <c r="AO524" s="249">
        <v>1</v>
      </c>
      <c r="AP524" s="260"/>
      <c r="AQ524" s="245">
        <f t="shared" ref="AQ524:AQ539" si="225">IF(AND(V524&gt;1,V524&lt;=200000000),350000,IF(AND(V524&gt;200000000),750000))</f>
        <v>750000</v>
      </c>
      <c r="AR524" s="250">
        <f>IF(AND(V524&gt;1,V524&lt;=200000000),'[26]Data Base PAKAI (INPUT)'!$E$24,IF(AND(V524&gt;200000000),'[26]Data Base PAKAI (INPUT)'!$M$24))</f>
        <v>6</v>
      </c>
      <c r="AS524" s="250">
        <f>IF(AND(V524&gt;1,V524&lt;=200000000),'[26]Data Base PAKAI (INPUT)'!$F$24,IF(AND(V524&gt;200000000,V524&lt;=1000000000),'[26]Data Base PAKAI (INPUT)'!$V$24,IF(AND(V524&gt;1000000000),'[26]Data Base PAKAI (INPUT)'!$Z$24)))</f>
        <v>3</v>
      </c>
      <c r="AT524" s="250">
        <f t="shared" ref="AT524:AT539" si="226">AR524*AS524*$AT$15</f>
        <v>2700000</v>
      </c>
      <c r="AU524" s="250">
        <f>IF(AND(V524&gt;1,V524&lt;=1000000000),'[26]Data Base PAKAI (INPUT)'!$E$25,IF(AND(V524&gt;1000000000,V524&lt;=5000000000),'[26]Data Base PAKAI (INPUT)'!$Y$25,IF(AND(V524&gt;5000000000,V524&lt;=10000000000),'[26]Data Base PAKAI (INPUT)'!$AG$25)))</f>
        <v>4</v>
      </c>
      <c r="AV524" s="250">
        <f>IF(AND(V524&gt;1,V524&lt;=100000000),'[26]Data Base PAKAI (INPUT)'!$F$25,IF(AND(V524&gt;100000000,V524&lt;=200000000),'[26]Data Base PAKAI (INPUT)'!$J$25,IF(AND(V524&gt;200000000,V524&lt;=250000000),'[26]Data Base PAKAI (INPUT)'!$N$25,IF(AND(V524&gt;250000000,V524&lt;=500000000),'[26]Data Base PAKAI (INPUT)'!$R$25,IF(AND(V524&gt;500000000,V524&lt;=1000000000),'[26]Data Base PAKAI (INPUT)'!$V$25,IF(AND(V524&gt;1000000000,V524&lt;=2500000000),'[26]Data Base PAKAI (INPUT)'!$Z$25,IF(AND(V524&gt;2500000000,V524&lt;=5000000000),'[26]Data Base PAKAI (INPUT)'!$AD$25,IF(AND(V524&gt;5000000000,V524&lt;=10000000000),'[26]Data Base PAKAI (INPUT)'!AH1859))))))))</f>
        <v>8</v>
      </c>
      <c r="AW524" s="250">
        <f t="shared" ref="AW524:AW539" si="227">AU524*AV524*$AW$15</f>
        <v>4800000</v>
      </c>
      <c r="AX524" s="250">
        <f t="shared" ref="AX524:AX539" si="228">IF(V524&lt;=4000000000,4%*V524,IF(V524&gt;4000000000,100000000))</f>
        <v>80000000</v>
      </c>
      <c r="AY524" s="99">
        <f t="shared" ref="AY524:AY539" si="229">4%*V524</f>
        <v>80000000</v>
      </c>
      <c r="AZ524" s="245"/>
      <c r="BA524" s="245">
        <f t="shared" ref="BA524:BA539" si="230">V524-AQ524-AT524-AW524-AX524-AY524-AZ524</f>
        <v>1831750000</v>
      </c>
      <c r="BB524" s="235"/>
      <c r="BC524" s="242"/>
      <c r="BD524" s="242"/>
      <c r="BE524" s="242"/>
      <c r="BG524" s="428">
        <f t="shared" ref="BG524:BG525" si="231">V524*AK524</f>
        <v>0</v>
      </c>
      <c r="BH524" s="424"/>
    </row>
    <row r="525" spans="1:60" ht="43.5" thickBot="1" x14ac:dyDescent="0.3">
      <c r="A525" s="90"/>
      <c r="B525" s="90"/>
      <c r="C525" s="90"/>
      <c r="D525" s="90"/>
      <c r="E525" s="90"/>
      <c r="F525" s="90"/>
      <c r="G525" s="90"/>
      <c r="H525" s="307"/>
      <c r="I525" s="91"/>
      <c r="J525" s="92"/>
      <c r="K525" s="92" t="s">
        <v>1149</v>
      </c>
      <c r="L525" s="92" t="s">
        <v>1151</v>
      </c>
      <c r="M525" s="92" t="e">
        <f>INDEX('[26]GELONDONGAN BM POKIR'!$D:$D,MATCH('KEGIATAN DBMSDA 2022 (2)'!L525,'[26]GELONDONGAN BM POKIR'!$D:$D,0))</f>
        <v>#N/A</v>
      </c>
      <c r="N525" s="92" t="str">
        <f t="shared" ref="N525:N539" si="232">L525</f>
        <v xml:space="preserve">Penataan Sisi Barat SS Bekasi Tengah </v>
      </c>
      <c r="O525" s="93"/>
      <c r="P525" s="93" t="s">
        <v>160</v>
      </c>
      <c r="Q525" s="93"/>
      <c r="R525" s="127" t="s">
        <v>182</v>
      </c>
      <c r="S525" s="94" t="e">
        <f>#REF!&amp;" "&amp;#REF!</f>
        <v>#REF!</v>
      </c>
      <c r="T525" s="95" t="s">
        <v>66</v>
      </c>
      <c r="U525" s="57">
        <v>5000000000</v>
      </c>
      <c r="V525" s="57">
        <f t="shared" si="221"/>
        <v>3000000000</v>
      </c>
      <c r="W525" s="96" t="str">
        <f t="shared" si="222"/>
        <v>LELANG</v>
      </c>
      <c r="X525" s="77" t="s">
        <v>1964</v>
      </c>
      <c r="Y525" s="489" t="s">
        <v>2032</v>
      </c>
      <c r="Z525" s="489" t="s">
        <v>2023</v>
      </c>
      <c r="AA525" s="93"/>
      <c r="AB525" s="93"/>
      <c r="AC525" s="93"/>
      <c r="AD525" s="93"/>
      <c r="AE525" s="93"/>
      <c r="AF525" s="93"/>
      <c r="AG525" s="96"/>
      <c r="AH525" s="96"/>
      <c r="AI525" s="96"/>
      <c r="AJ525" s="313">
        <f t="shared" si="223"/>
        <v>0</v>
      </c>
      <c r="AK525" s="301">
        <v>0</v>
      </c>
      <c r="AL525" s="57">
        <v>-2000000000</v>
      </c>
      <c r="AM525" s="96" t="str">
        <f t="shared" si="224"/>
        <v>LELANG</v>
      </c>
      <c r="AN525" s="260" t="s">
        <v>209</v>
      </c>
      <c r="AO525" s="249">
        <v>1</v>
      </c>
      <c r="AP525" s="260"/>
      <c r="AQ525" s="245">
        <f t="shared" si="225"/>
        <v>750000</v>
      </c>
      <c r="AR525" s="250">
        <f>IF(AND(V525&gt;1,V525&lt;=200000000),'[26]Data Base PAKAI (INPUT)'!$E$24,IF(AND(V525&gt;200000000),'[26]Data Base PAKAI (INPUT)'!$M$24))</f>
        <v>6</v>
      </c>
      <c r="AS525" s="250">
        <f>IF(AND(V525&gt;1,V525&lt;=200000000),'[26]Data Base PAKAI (INPUT)'!$F$24,IF(AND(V525&gt;200000000,V525&lt;=1000000000),'[26]Data Base PAKAI (INPUT)'!$V$24,IF(AND(V525&gt;1000000000),'[26]Data Base PAKAI (INPUT)'!$Z$24)))</f>
        <v>3</v>
      </c>
      <c r="AT525" s="250">
        <f t="shared" si="226"/>
        <v>2700000</v>
      </c>
      <c r="AU525" s="250">
        <f>IF(AND(V525&gt;1,V525&lt;=1000000000),'[26]Data Base PAKAI (INPUT)'!$E$25,IF(AND(V525&gt;1000000000,V525&lt;=5000000000),'[26]Data Base PAKAI (INPUT)'!$Y$25,IF(AND(V525&gt;5000000000,V525&lt;=10000000000),'[26]Data Base PAKAI (INPUT)'!$AG$25)))</f>
        <v>4</v>
      </c>
      <c r="AV525" s="250">
        <f>IF(AND(V525&gt;1,V525&lt;=100000000),'[26]Data Base PAKAI (INPUT)'!$F$25,IF(AND(V525&gt;100000000,V525&lt;=200000000),'[26]Data Base PAKAI (INPUT)'!$J$25,IF(AND(V525&gt;200000000,V525&lt;=250000000),'[26]Data Base PAKAI (INPUT)'!$N$25,IF(AND(V525&gt;250000000,V525&lt;=500000000),'[26]Data Base PAKAI (INPUT)'!$R$25,IF(AND(V525&gt;500000000,V525&lt;=1000000000),'[26]Data Base PAKAI (INPUT)'!$V$25,IF(AND(V525&gt;1000000000,V525&lt;=2500000000),'[26]Data Base PAKAI (INPUT)'!$Z$25,IF(AND(V525&gt;2500000000,V525&lt;=5000000000),'[26]Data Base PAKAI (INPUT)'!$AD$25,IF(AND(V525&gt;5000000000,V525&lt;=10000000000),'[26]Data Base PAKAI (INPUT)'!AH1860))))))))</f>
        <v>10</v>
      </c>
      <c r="AW525" s="250">
        <f t="shared" si="227"/>
        <v>6000000</v>
      </c>
      <c r="AX525" s="250">
        <f t="shared" si="228"/>
        <v>120000000</v>
      </c>
      <c r="AY525" s="99">
        <f t="shared" si="229"/>
        <v>120000000</v>
      </c>
      <c r="AZ525" s="245"/>
      <c r="BA525" s="245">
        <f t="shared" si="230"/>
        <v>2750550000</v>
      </c>
      <c r="BB525" s="235"/>
      <c r="BC525" s="242"/>
      <c r="BD525" s="242"/>
      <c r="BE525" s="242"/>
      <c r="BG525" s="428">
        <f t="shared" si="231"/>
        <v>0</v>
      </c>
      <c r="BH525" s="424"/>
    </row>
    <row r="526" spans="1:60" s="89" customFormat="1" ht="43.5" thickBot="1" x14ac:dyDescent="0.3">
      <c r="A526" s="79"/>
      <c r="B526" s="79"/>
      <c r="C526" s="79"/>
      <c r="D526" s="79"/>
      <c r="E526" s="79"/>
      <c r="F526" s="79"/>
      <c r="G526" s="79"/>
      <c r="H526" s="306"/>
      <c r="I526" s="81"/>
      <c r="J526" s="83"/>
      <c r="K526" s="83" t="s">
        <v>1149</v>
      </c>
      <c r="L526" s="130" t="s">
        <v>1152</v>
      </c>
      <c r="M526" s="130" t="e">
        <f>INDEX('[26]GELONDONGAN BM POKIR'!$D:$D,MATCH('KEGIATAN DBMSDA 2022 (2)'!L526,'[26]GELONDONGAN BM POKIR'!$D:$D,0))</f>
        <v>#N/A</v>
      </c>
      <c r="N526" s="130" t="str">
        <f t="shared" si="232"/>
        <v xml:space="preserve">Penataan Pedestrian Jl. Sultan Agung - Persimpangan Harapan Indah </v>
      </c>
      <c r="O526" s="131"/>
      <c r="P526" s="131" t="s">
        <v>132</v>
      </c>
      <c r="Q526" s="131"/>
      <c r="R526" s="132" t="s">
        <v>182</v>
      </c>
      <c r="S526" s="133" t="e">
        <f>#REF!&amp;" "&amp;#REF!</f>
        <v>#REF!</v>
      </c>
      <c r="T526" s="134" t="s">
        <v>66</v>
      </c>
      <c r="U526" s="135">
        <v>3000000000</v>
      </c>
      <c r="V526" s="135">
        <f t="shared" si="221"/>
        <v>0</v>
      </c>
      <c r="W526" s="136" t="str">
        <f t="shared" si="222"/>
        <v>PL</v>
      </c>
      <c r="X526" s="77" t="s">
        <v>1964</v>
      </c>
      <c r="Y526" s="504" t="s">
        <v>2032</v>
      </c>
      <c r="Z526" s="489" t="s">
        <v>2023</v>
      </c>
      <c r="AA526" s="131"/>
      <c r="AB526" s="131"/>
      <c r="AC526" s="131"/>
      <c r="AD526" s="131"/>
      <c r="AE526" s="131"/>
      <c r="AF526" s="131"/>
      <c r="AG526" s="136"/>
      <c r="AH526" s="136"/>
      <c r="AI526" s="136"/>
      <c r="AJ526" s="136"/>
      <c r="AK526" s="136"/>
      <c r="AL526" s="135">
        <v>-3000000000</v>
      </c>
      <c r="AM526" s="96" t="str">
        <f t="shared" si="224"/>
        <v>PL</v>
      </c>
      <c r="AN526" s="261" t="s">
        <v>209</v>
      </c>
      <c r="AO526" s="262">
        <v>1</v>
      </c>
      <c r="AP526" s="263" t="s">
        <v>1153</v>
      </c>
      <c r="AQ526" s="264" t="b">
        <f t="shared" si="225"/>
        <v>0</v>
      </c>
      <c r="AR526" s="265" t="b">
        <f>IF(AND(V526&gt;1,V526&lt;=200000000),'[26]Data Base PAKAI (INPUT)'!$E$24,IF(AND(V526&gt;200000000),'[26]Data Base PAKAI (INPUT)'!$M$24))</f>
        <v>0</v>
      </c>
      <c r="AS526" s="265" t="b">
        <f>IF(AND(V526&gt;1,V526&lt;=200000000),'[26]Data Base PAKAI (INPUT)'!$F$24,IF(AND(V526&gt;200000000,V526&lt;=1000000000),'[26]Data Base PAKAI (INPUT)'!$V$24,IF(AND(V526&gt;1000000000),'[26]Data Base PAKAI (INPUT)'!$Z$24)))</f>
        <v>0</v>
      </c>
      <c r="AT526" s="265">
        <f t="shared" si="226"/>
        <v>0</v>
      </c>
      <c r="AU526" s="265" t="b">
        <f>IF(AND(V526&gt;1,V526&lt;=1000000000),'[26]Data Base PAKAI (INPUT)'!$E$25,IF(AND(V526&gt;1000000000,V526&lt;=5000000000),'[26]Data Base PAKAI (INPUT)'!$Y$25,IF(AND(V526&gt;5000000000,V526&lt;=10000000000),'[26]Data Base PAKAI (INPUT)'!$AG$25)))</f>
        <v>0</v>
      </c>
      <c r="AV526" s="265" t="b">
        <f>IF(AND(V526&gt;1,V526&lt;=100000000),'[26]Data Base PAKAI (INPUT)'!$F$25,IF(AND(V526&gt;100000000,V526&lt;=200000000),'[26]Data Base PAKAI (INPUT)'!$J$25,IF(AND(V526&gt;200000000,V526&lt;=250000000),'[26]Data Base PAKAI (INPUT)'!$N$25,IF(AND(V526&gt;250000000,V526&lt;=500000000),'[26]Data Base PAKAI (INPUT)'!$R$25,IF(AND(V526&gt;500000000,V526&lt;=1000000000),'[26]Data Base PAKAI (INPUT)'!$V$25,IF(AND(V526&gt;1000000000,V526&lt;=2500000000),'[26]Data Base PAKAI (INPUT)'!$Z$25,IF(AND(V526&gt;2500000000,V526&lt;=5000000000),'[26]Data Base PAKAI (INPUT)'!$AD$25,IF(AND(V526&gt;5000000000,V526&lt;=10000000000),'[26]Data Base PAKAI (INPUT)'!AH1861))))))))</f>
        <v>0</v>
      </c>
      <c r="AW526" s="265">
        <f t="shared" si="227"/>
        <v>0</v>
      </c>
      <c r="AX526" s="265">
        <f t="shared" si="228"/>
        <v>0</v>
      </c>
      <c r="AY526" s="142">
        <f t="shared" si="229"/>
        <v>0</v>
      </c>
      <c r="AZ526" s="264"/>
      <c r="BA526" s="264">
        <f t="shared" si="230"/>
        <v>0</v>
      </c>
      <c r="BB526" s="251"/>
      <c r="BC526" s="252"/>
      <c r="BD526" s="252"/>
      <c r="BE526" s="252"/>
      <c r="BG526" s="428"/>
      <c r="BH526" s="429"/>
    </row>
    <row r="527" spans="1:60" ht="43.5" thickBot="1" x14ac:dyDescent="0.3">
      <c r="A527" s="90"/>
      <c r="B527" s="90"/>
      <c r="C527" s="90"/>
      <c r="D527" s="90"/>
      <c r="E527" s="90"/>
      <c r="F527" s="90"/>
      <c r="G527" s="90"/>
      <c r="H527" s="307"/>
      <c r="I527" s="91"/>
      <c r="J527" s="92"/>
      <c r="K527" s="92" t="s">
        <v>1149</v>
      </c>
      <c r="L527" s="92" t="s">
        <v>1154</v>
      </c>
      <c r="M527" s="92" t="e">
        <f>INDEX('[26]GELONDONGAN BM POKIR'!$D:$D,MATCH('KEGIATAN DBMSDA 2022 (2)'!L527,'[26]GELONDONGAN BM POKIR'!$D:$D,0))</f>
        <v>#N/A</v>
      </c>
      <c r="N527" s="92" t="str">
        <f t="shared" si="232"/>
        <v>Penataan Persimpangan Asem</v>
      </c>
      <c r="O527" s="93"/>
      <c r="P527" s="93" t="s">
        <v>127</v>
      </c>
      <c r="Q527" s="93"/>
      <c r="R527" s="127" t="s">
        <v>182</v>
      </c>
      <c r="S527" s="94" t="e">
        <f>#REF!&amp;" "&amp;#REF!</f>
        <v>#REF!</v>
      </c>
      <c r="T527" s="95" t="s">
        <v>66</v>
      </c>
      <c r="U527" s="57">
        <v>1000000000</v>
      </c>
      <c r="V527" s="57">
        <f t="shared" si="221"/>
        <v>200000000</v>
      </c>
      <c r="W527" s="96" t="str">
        <f t="shared" si="222"/>
        <v>PL</v>
      </c>
      <c r="X527" s="77" t="s">
        <v>1964</v>
      </c>
      <c r="Y527" s="489" t="s">
        <v>2032</v>
      </c>
      <c r="Z527" s="489" t="s">
        <v>2023</v>
      </c>
      <c r="AA527" s="93"/>
      <c r="AB527" s="93"/>
      <c r="AC527" s="93"/>
      <c r="AD527" s="93"/>
      <c r="AE527" s="93"/>
      <c r="AF527" s="93"/>
      <c r="AG527" s="96"/>
      <c r="AH527" s="96"/>
      <c r="AI527" s="96"/>
      <c r="AJ527" s="313">
        <f t="shared" ref="AJ527:AJ539" si="233">(AI527/V527)*100%</f>
        <v>0</v>
      </c>
      <c r="AK527" s="301">
        <v>0</v>
      </c>
      <c r="AL527" s="57">
        <v>-800000000</v>
      </c>
      <c r="AM527" s="96" t="str">
        <f t="shared" si="224"/>
        <v>PL</v>
      </c>
      <c r="AN527" s="260" t="s">
        <v>209</v>
      </c>
      <c r="AO527" s="249">
        <v>1</v>
      </c>
      <c r="AP527" s="260"/>
      <c r="AQ527" s="245">
        <f t="shared" si="225"/>
        <v>350000</v>
      </c>
      <c r="AR527" s="250">
        <f>IF(AND(V527&gt;1,V527&lt;=200000000),'[26]Data Base PAKAI (INPUT)'!$E$24,IF(AND(V527&gt;200000000),'[26]Data Base PAKAI (INPUT)'!$M$24))</f>
        <v>4</v>
      </c>
      <c r="AS527" s="250">
        <f>IF(AND(V527&gt;1,V527&lt;=200000000),'[26]Data Base PAKAI (INPUT)'!$F$24,IF(AND(V527&gt;200000000,V527&lt;=1000000000),'[26]Data Base PAKAI (INPUT)'!$V$24,IF(AND(V527&gt;1000000000),'[26]Data Base PAKAI (INPUT)'!$Z$24)))</f>
        <v>1</v>
      </c>
      <c r="AT527" s="250">
        <f t="shared" si="226"/>
        <v>600000</v>
      </c>
      <c r="AU527" s="250">
        <f>IF(AND(V527&gt;1,V527&lt;=1000000000),'[26]Data Base PAKAI (INPUT)'!$E$25,IF(AND(V527&gt;1000000000,V527&lt;=5000000000),'[26]Data Base PAKAI (INPUT)'!$Y$25,IF(AND(V527&gt;5000000000,V527&lt;=10000000000),'[26]Data Base PAKAI (INPUT)'!$AG$25)))</f>
        <v>3</v>
      </c>
      <c r="AV527" s="250">
        <f>IF(AND(V527&gt;1,V527&lt;=100000000),'[26]Data Base PAKAI (INPUT)'!$F$25,IF(AND(V527&gt;100000000,V527&lt;=200000000),'[26]Data Base PAKAI (INPUT)'!$J$25,IF(AND(V527&gt;200000000,V527&lt;=250000000),'[26]Data Base PAKAI (INPUT)'!$N$25,IF(AND(V527&gt;250000000,V527&lt;=500000000),'[26]Data Base PAKAI (INPUT)'!$R$25,IF(AND(V527&gt;500000000,V527&lt;=1000000000),'[26]Data Base PAKAI (INPUT)'!$V$25,IF(AND(V527&gt;1000000000,V527&lt;=2500000000),'[26]Data Base PAKAI (INPUT)'!$Z$25,IF(AND(V527&gt;2500000000,V527&lt;=5000000000),'[26]Data Base PAKAI (INPUT)'!$AD$25,IF(AND(V527&gt;5000000000,V527&lt;=10000000000),'[26]Data Base PAKAI (INPUT)'!AH1862))))))))</f>
        <v>4</v>
      </c>
      <c r="AW527" s="250">
        <f t="shared" si="227"/>
        <v>1800000</v>
      </c>
      <c r="AX527" s="250">
        <f t="shared" si="228"/>
        <v>8000000</v>
      </c>
      <c r="AY527" s="99">
        <f t="shared" si="229"/>
        <v>8000000</v>
      </c>
      <c r="AZ527" s="245"/>
      <c r="BA527" s="245">
        <f t="shared" si="230"/>
        <v>181250000</v>
      </c>
      <c r="BB527" s="235"/>
      <c r="BC527" s="242"/>
      <c r="BD527" s="242"/>
      <c r="BE527" s="242"/>
      <c r="BG527" s="428">
        <f t="shared" ref="BG527:BG539" si="234">V527*AK527</f>
        <v>0</v>
      </c>
      <c r="BH527" s="424"/>
    </row>
    <row r="528" spans="1:60" ht="43.5" thickBot="1" x14ac:dyDescent="0.3">
      <c r="A528" s="90"/>
      <c r="B528" s="90"/>
      <c r="C528" s="90"/>
      <c r="D528" s="90"/>
      <c r="E528" s="90"/>
      <c r="F528" s="90"/>
      <c r="G528" s="90"/>
      <c r="H528" s="307"/>
      <c r="I528" s="91"/>
      <c r="J528" s="92"/>
      <c r="K528" s="92" t="s">
        <v>1149</v>
      </c>
      <c r="L528" s="92" t="s">
        <v>1155</v>
      </c>
      <c r="M528" s="92" t="e">
        <f>INDEX('[26]GELONDONGAN BM POKIR'!$D:$D,MATCH('KEGIATAN DBMSDA 2022 (2)'!L528,'[26]GELONDONGAN BM POKIR'!$D:$D,0))</f>
        <v>#N/A</v>
      </c>
      <c r="N528" s="92" t="str">
        <f t="shared" si="232"/>
        <v>Penataan Persimpangan Masan dan Pelebaran Jalan Tambun - Cimuning</v>
      </c>
      <c r="O528" s="93"/>
      <c r="P528" s="93" t="s">
        <v>127</v>
      </c>
      <c r="Q528" s="93"/>
      <c r="R528" s="127" t="s">
        <v>182</v>
      </c>
      <c r="S528" s="94" t="e">
        <f>#REF!&amp;" "&amp;#REF!</f>
        <v>#REF!</v>
      </c>
      <c r="T528" s="95" t="s">
        <v>66</v>
      </c>
      <c r="U528" s="57">
        <v>1000000000</v>
      </c>
      <c r="V528" s="57">
        <f t="shared" si="221"/>
        <v>200000000</v>
      </c>
      <c r="W528" s="96" t="str">
        <f t="shared" si="222"/>
        <v>PL</v>
      </c>
      <c r="X528" s="77" t="s">
        <v>1964</v>
      </c>
      <c r="Y528" s="489" t="s">
        <v>2032</v>
      </c>
      <c r="Z528" s="489" t="s">
        <v>2023</v>
      </c>
      <c r="AA528" s="93"/>
      <c r="AB528" s="93"/>
      <c r="AC528" s="93"/>
      <c r="AD528" s="93"/>
      <c r="AE528" s="93"/>
      <c r="AF528" s="93"/>
      <c r="AG528" s="96"/>
      <c r="AH528" s="96"/>
      <c r="AI528" s="96"/>
      <c r="AJ528" s="313">
        <f t="shared" si="233"/>
        <v>0</v>
      </c>
      <c r="AK528" s="301">
        <v>0</v>
      </c>
      <c r="AL528" s="57">
        <v>-800000000</v>
      </c>
      <c r="AM528" s="96" t="str">
        <f t="shared" si="224"/>
        <v>PL</v>
      </c>
      <c r="AN528" s="260" t="s">
        <v>209</v>
      </c>
      <c r="AO528" s="249">
        <v>1</v>
      </c>
      <c r="AP528" s="260"/>
      <c r="AQ528" s="245">
        <f t="shared" si="225"/>
        <v>350000</v>
      </c>
      <c r="AR528" s="250">
        <f>IF(AND(V528&gt;1,V528&lt;=200000000),'[26]Data Base PAKAI (INPUT)'!$E$24,IF(AND(V528&gt;200000000),'[26]Data Base PAKAI (INPUT)'!$M$24))</f>
        <v>4</v>
      </c>
      <c r="AS528" s="250">
        <f>IF(AND(V528&gt;1,V528&lt;=200000000),'[26]Data Base PAKAI (INPUT)'!$F$24,IF(AND(V528&gt;200000000,V528&lt;=1000000000),'[26]Data Base PAKAI (INPUT)'!$V$24,IF(AND(V528&gt;1000000000),'[26]Data Base PAKAI (INPUT)'!$Z$24)))</f>
        <v>1</v>
      </c>
      <c r="AT528" s="250">
        <f t="shared" si="226"/>
        <v>600000</v>
      </c>
      <c r="AU528" s="250">
        <f>IF(AND(V528&gt;1,V528&lt;=1000000000),'[26]Data Base PAKAI (INPUT)'!$E$25,IF(AND(V528&gt;1000000000,V528&lt;=5000000000),'[26]Data Base PAKAI (INPUT)'!$Y$25,IF(AND(V528&gt;5000000000,V528&lt;=10000000000),'[26]Data Base PAKAI (INPUT)'!$AG$25)))</f>
        <v>3</v>
      </c>
      <c r="AV528" s="250">
        <f>IF(AND(V528&gt;1,V528&lt;=100000000),'[26]Data Base PAKAI (INPUT)'!$F$25,IF(AND(V528&gt;100000000,V528&lt;=200000000),'[26]Data Base PAKAI (INPUT)'!$J$25,IF(AND(V528&gt;200000000,V528&lt;=250000000),'[26]Data Base PAKAI (INPUT)'!$N$25,IF(AND(V528&gt;250000000,V528&lt;=500000000),'[26]Data Base PAKAI (INPUT)'!$R$25,IF(AND(V528&gt;500000000,V528&lt;=1000000000),'[26]Data Base PAKAI (INPUT)'!$V$25,IF(AND(V528&gt;1000000000,V528&lt;=2500000000),'[26]Data Base PAKAI (INPUT)'!$Z$25,IF(AND(V528&gt;2500000000,V528&lt;=5000000000),'[26]Data Base PAKAI (INPUT)'!$AD$25,IF(AND(V528&gt;5000000000,V528&lt;=10000000000),'[26]Data Base PAKAI (INPUT)'!AH1863))))))))</f>
        <v>4</v>
      </c>
      <c r="AW528" s="250">
        <f t="shared" si="227"/>
        <v>1800000</v>
      </c>
      <c r="AX528" s="250">
        <f t="shared" si="228"/>
        <v>8000000</v>
      </c>
      <c r="AY528" s="99">
        <f t="shared" si="229"/>
        <v>8000000</v>
      </c>
      <c r="AZ528" s="245"/>
      <c r="BA528" s="245">
        <f t="shared" si="230"/>
        <v>181250000</v>
      </c>
      <c r="BB528" s="235"/>
      <c r="BC528" s="242"/>
      <c r="BD528" s="242"/>
      <c r="BE528" s="242"/>
      <c r="BG528" s="428">
        <f t="shared" si="234"/>
        <v>0</v>
      </c>
      <c r="BH528" s="424"/>
    </row>
    <row r="529" spans="1:60" ht="43.5" thickBot="1" x14ac:dyDescent="0.3">
      <c r="A529" s="90"/>
      <c r="B529" s="90"/>
      <c r="C529" s="90"/>
      <c r="D529" s="90"/>
      <c r="E529" s="90"/>
      <c r="F529" s="90"/>
      <c r="G529" s="90"/>
      <c r="H529" s="307"/>
      <c r="I529" s="91"/>
      <c r="J529" s="92"/>
      <c r="K529" s="92" t="s">
        <v>1149</v>
      </c>
      <c r="L529" s="92" t="s">
        <v>1156</v>
      </c>
      <c r="M529" s="92" t="e">
        <f>INDEX('[26]GELONDONGAN BM POKIR'!$D:$D,MATCH('KEGIATAN DBMSDA 2022 (2)'!L529,'[26]GELONDONGAN BM POKIR'!$D:$D,0))</f>
        <v>#N/A</v>
      </c>
      <c r="N529" s="92" t="str">
        <f t="shared" si="232"/>
        <v>Pembuatan Jalan Satu Arah Jl. Kaput RT 009 RW 009, Kota Bekasi, Pondokgede, Jatimakmur</v>
      </c>
      <c r="O529" s="92"/>
      <c r="P529" s="93" t="s">
        <v>171</v>
      </c>
      <c r="Q529" s="93"/>
      <c r="R529" s="127" t="s">
        <v>720</v>
      </c>
      <c r="S529" s="94" t="e">
        <f>#REF!&amp;" "&amp;#REF!</f>
        <v>#REF!</v>
      </c>
      <c r="T529" s="95" t="s">
        <v>66</v>
      </c>
      <c r="U529" s="57"/>
      <c r="V529" s="57">
        <f t="shared" ref="V529:V539" si="235">AL529+U529</f>
        <v>150000000</v>
      </c>
      <c r="W529" s="96" t="str">
        <f t="shared" si="222"/>
        <v>PL</v>
      </c>
      <c r="X529" s="77" t="s">
        <v>1964</v>
      </c>
      <c r="Y529" s="489" t="s">
        <v>2032</v>
      </c>
      <c r="Z529" s="489" t="s">
        <v>2004</v>
      </c>
      <c r="AA529" s="93"/>
      <c r="AB529" s="93"/>
      <c r="AC529" s="93"/>
      <c r="AD529" s="93"/>
      <c r="AE529" s="93"/>
      <c r="AF529" s="93"/>
      <c r="AG529" s="96"/>
      <c r="AH529" s="96"/>
      <c r="AI529" s="96"/>
      <c r="AJ529" s="313">
        <f t="shared" si="233"/>
        <v>0</v>
      </c>
      <c r="AK529" s="301">
        <v>0</v>
      </c>
      <c r="AL529" s="57">
        <v>150000000</v>
      </c>
      <c r="AM529" s="96" t="str">
        <f t="shared" si="224"/>
        <v>PL</v>
      </c>
      <c r="AN529" s="257" t="s">
        <v>139</v>
      </c>
      <c r="AO529" s="249">
        <v>1</v>
      </c>
      <c r="AP529" s="257"/>
      <c r="AQ529" s="245">
        <f t="shared" si="225"/>
        <v>350000</v>
      </c>
      <c r="AR529" s="250">
        <f>IF(AND(V529&gt;1,V529&lt;=200000000),'[26]Data Base PAKAI (INPUT)'!$E$24,IF(AND(V529&gt;200000000),'[26]Data Base PAKAI (INPUT)'!$M$24))</f>
        <v>4</v>
      </c>
      <c r="AS529" s="250">
        <f>IF(AND(V529&gt;1,V529&lt;=200000000),'[26]Data Base PAKAI (INPUT)'!$F$24,IF(AND(V529&gt;200000000,V529&lt;=1000000000),'[26]Data Base PAKAI (INPUT)'!$V$24,IF(AND(V529&gt;1000000000),'[26]Data Base PAKAI (INPUT)'!$Z$24)))</f>
        <v>1</v>
      </c>
      <c r="AT529" s="250">
        <f t="shared" si="226"/>
        <v>600000</v>
      </c>
      <c r="AU529" s="250">
        <f>IF(AND(V529&gt;1,V529&lt;=1000000000),'[26]Data Base PAKAI (INPUT)'!$E$25,IF(AND(V529&gt;1000000000,V529&lt;=5000000000),'[26]Data Base PAKAI (INPUT)'!$Y$25,IF(AND(V529&gt;5000000000,V529&lt;=10000000000),'[26]Data Base PAKAI (INPUT)'!$AG$25)))</f>
        <v>3</v>
      </c>
      <c r="AV529" s="250">
        <f>IF(AND(V529&gt;1,V529&lt;=100000000),'[26]Data Base PAKAI (INPUT)'!$F$25,IF(AND(V529&gt;100000000,V529&lt;=200000000),'[26]Data Base PAKAI (INPUT)'!$J$25,IF(AND(V529&gt;200000000,V529&lt;=250000000),'[26]Data Base PAKAI (INPUT)'!$N$25,IF(AND(V529&gt;250000000,V529&lt;=500000000),'[26]Data Base PAKAI (INPUT)'!$R$25,IF(AND(V529&gt;500000000,V529&lt;=1000000000),'[26]Data Base PAKAI (INPUT)'!$V$25,IF(AND(V529&gt;1000000000,V529&lt;=2500000000),'[26]Data Base PAKAI (INPUT)'!$Z$25,IF(AND(V529&gt;2500000000,V529&lt;=5000000000),'[26]Data Base PAKAI (INPUT)'!$AD$25,IF(AND(V529&gt;5000000000,V529&lt;=10000000000),'[26]Data Base PAKAI (INPUT)'!AH1864))))))))</f>
        <v>4</v>
      </c>
      <c r="AW529" s="250">
        <f t="shared" si="227"/>
        <v>1800000</v>
      </c>
      <c r="AX529" s="250">
        <f t="shared" si="228"/>
        <v>6000000</v>
      </c>
      <c r="AY529" s="99">
        <f t="shared" si="229"/>
        <v>6000000</v>
      </c>
      <c r="AZ529" s="245"/>
      <c r="BA529" s="245">
        <f t="shared" si="230"/>
        <v>135250000</v>
      </c>
      <c r="BB529" s="235"/>
      <c r="BC529" s="242"/>
      <c r="BD529" s="242"/>
      <c r="BE529" s="242"/>
      <c r="BG529" s="428">
        <f t="shared" si="234"/>
        <v>0</v>
      </c>
      <c r="BH529" s="424"/>
    </row>
    <row r="530" spans="1:60" ht="45.75" thickBot="1" x14ac:dyDescent="0.3">
      <c r="A530" s="90"/>
      <c r="B530" s="90"/>
      <c r="C530" s="90"/>
      <c r="D530" s="90"/>
      <c r="E530" s="90"/>
      <c r="F530" s="90"/>
      <c r="G530" s="90"/>
      <c r="H530" s="307"/>
      <c r="I530" s="91"/>
      <c r="J530" s="92"/>
      <c r="K530" s="92" t="s">
        <v>1149</v>
      </c>
      <c r="L530" s="92" t="s">
        <v>1157</v>
      </c>
      <c r="M530" s="92" t="e">
        <f>INDEX('[26]GELONDONGAN BM POKIR'!$D:$D,MATCH('KEGIATAN DBMSDA 2022 (2)'!L530,'[26]GELONDONGAN BM POKIR'!$D:$D,0))</f>
        <v>#N/A</v>
      </c>
      <c r="N530" s="92" t="str">
        <f t="shared" si="232"/>
        <v>Pembangunan Pedestrian Jalan Utama Dukuh Zamrud, Kota Bekasi, Mustikajaya, Padurenan</v>
      </c>
      <c r="O530" s="92"/>
      <c r="P530" s="93" t="s">
        <v>127</v>
      </c>
      <c r="Q530" s="93"/>
      <c r="R530" s="127" t="s">
        <v>249</v>
      </c>
      <c r="S530" s="94" t="e">
        <f>#REF!&amp;" "&amp;#REF!</f>
        <v>#REF!</v>
      </c>
      <c r="T530" s="95" t="s">
        <v>66</v>
      </c>
      <c r="U530" s="57"/>
      <c r="V530" s="57">
        <f t="shared" si="235"/>
        <v>200000000</v>
      </c>
      <c r="W530" s="96" t="str">
        <f t="shared" si="222"/>
        <v>PL</v>
      </c>
      <c r="X530" s="77" t="s">
        <v>1964</v>
      </c>
      <c r="Y530" s="489" t="s">
        <v>2032</v>
      </c>
      <c r="Z530" s="489" t="s">
        <v>2007</v>
      </c>
      <c r="AA530" s="93"/>
      <c r="AB530" s="93"/>
      <c r="AC530" s="93"/>
      <c r="AD530" s="93"/>
      <c r="AE530" s="93"/>
      <c r="AF530" s="93"/>
      <c r="AG530" s="96"/>
      <c r="AH530" s="96"/>
      <c r="AI530" s="96"/>
      <c r="AJ530" s="313">
        <f t="shared" si="233"/>
        <v>0</v>
      </c>
      <c r="AK530" s="301">
        <v>0</v>
      </c>
      <c r="AL530" s="57">
        <v>200000000</v>
      </c>
      <c r="AM530" s="96" t="str">
        <f t="shared" si="224"/>
        <v>PL</v>
      </c>
      <c r="AN530" s="257" t="s">
        <v>139</v>
      </c>
      <c r="AO530" s="249">
        <v>1</v>
      </c>
      <c r="AP530" s="257"/>
      <c r="AQ530" s="245">
        <f t="shared" si="225"/>
        <v>350000</v>
      </c>
      <c r="AR530" s="250">
        <f>IF(AND(V530&gt;1,V530&lt;=200000000),'[26]Data Base PAKAI (INPUT)'!$E$24,IF(AND(V530&gt;200000000),'[26]Data Base PAKAI (INPUT)'!$M$24))</f>
        <v>4</v>
      </c>
      <c r="AS530" s="250">
        <f>IF(AND(V530&gt;1,V530&lt;=200000000),'[26]Data Base PAKAI (INPUT)'!$F$24,IF(AND(V530&gt;200000000,V530&lt;=1000000000),'[26]Data Base PAKAI (INPUT)'!$V$24,IF(AND(V530&gt;1000000000),'[26]Data Base PAKAI (INPUT)'!$Z$24)))</f>
        <v>1</v>
      </c>
      <c r="AT530" s="250">
        <f t="shared" si="226"/>
        <v>600000</v>
      </c>
      <c r="AU530" s="250">
        <f>IF(AND(V530&gt;1,V530&lt;=1000000000),'[26]Data Base PAKAI (INPUT)'!$E$25,IF(AND(V530&gt;1000000000,V530&lt;=5000000000),'[26]Data Base PAKAI (INPUT)'!$Y$25,IF(AND(V530&gt;5000000000,V530&lt;=10000000000),'[26]Data Base PAKAI (INPUT)'!$AG$25)))</f>
        <v>3</v>
      </c>
      <c r="AV530" s="250">
        <f>IF(AND(V530&gt;1,V530&lt;=100000000),'[26]Data Base PAKAI (INPUT)'!$F$25,IF(AND(V530&gt;100000000,V530&lt;=200000000),'[26]Data Base PAKAI (INPUT)'!$J$25,IF(AND(V530&gt;200000000,V530&lt;=250000000),'[26]Data Base PAKAI (INPUT)'!$N$25,IF(AND(V530&gt;250000000,V530&lt;=500000000),'[26]Data Base PAKAI (INPUT)'!$R$25,IF(AND(V530&gt;500000000,V530&lt;=1000000000),'[26]Data Base PAKAI (INPUT)'!$V$25,IF(AND(V530&gt;1000000000,V530&lt;=2500000000),'[26]Data Base PAKAI (INPUT)'!$Z$25,IF(AND(V530&gt;2500000000,V530&lt;=5000000000),'[26]Data Base PAKAI (INPUT)'!$AD$25,IF(AND(V530&gt;5000000000,V530&lt;=10000000000),'[26]Data Base PAKAI (INPUT)'!AH1865))))))))</f>
        <v>4</v>
      </c>
      <c r="AW530" s="250">
        <f t="shared" si="227"/>
        <v>1800000</v>
      </c>
      <c r="AX530" s="250">
        <f t="shared" si="228"/>
        <v>8000000</v>
      </c>
      <c r="AY530" s="99">
        <f t="shared" si="229"/>
        <v>8000000</v>
      </c>
      <c r="AZ530" s="245"/>
      <c r="BA530" s="245">
        <f t="shared" si="230"/>
        <v>181250000</v>
      </c>
      <c r="BB530" s="235"/>
      <c r="BC530" s="242"/>
      <c r="BD530" s="242"/>
      <c r="BE530" s="242"/>
      <c r="BG530" s="428">
        <f t="shared" si="234"/>
        <v>0</v>
      </c>
      <c r="BH530" s="424"/>
    </row>
    <row r="531" spans="1:60" ht="43.5" thickBot="1" x14ac:dyDescent="0.3">
      <c r="A531" s="90"/>
      <c r="B531" s="90"/>
      <c r="C531" s="90"/>
      <c r="D531" s="90"/>
      <c r="E531" s="90"/>
      <c r="F531" s="90"/>
      <c r="G531" s="90"/>
      <c r="H531" s="307"/>
      <c r="I531" s="91"/>
      <c r="J531" s="92"/>
      <c r="K531" s="92" t="s">
        <v>1149</v>
      </c>
      <c r="L531" s="92" t="s">
        <v>1158</v>
      </c>
      <c r="M531" s="92" t="e">
        <f>INDEX('[26]GELONDONGAN BM POKIR'!$D:$D,MATCH('KEGIATAN DBMSDA 2022 (2)'!L531,'[26]GELONDONGAN BM POKIR'!$D:$D,0))</f>
        <v>#N/A</v>
      </c>
      <c r="N531" s="92" t="str">
        <f t="shared" si="232"/>
        <v>PEMBANGUNAN JALAN JALAN GG. H. RUHAMA RT.06/09, KOTA BEKASI, PONDOKMELATI, JATIWARNA</v>
      </c>
      <c r="O531" s="92"/>
      <c r="P531" s="93" t="s">
        <v>212</v>
      </c>
      <c r="Q531" s="93"/>
      <c r="R531" s="127" t="s">
        <v>289</v>
      </c>
      <c r="S531" s="94" t="e">
        <f>#REF!&amp;" "&amp;#REF!</f>
        <v>#REF!</v>
      </c>
      <c r="T531" s="95" t="s">
        <v>66</v>
      </c>
      <c r="U531" s="57"/>
      <c r="V531" s="57">
        <f t="shared" si="235"/>
        <v>150000000</v>
      </c>
      <c r="W531" s="96" t="str">
        <f t="shared" si="222"/>
        <v>PL</v>
      </c>
      <c r="X531" s="77" t="s">
        <v>1964</v>
      </c>
      <c r="Y531" s="489" t="s">
        <v>2032</v>
      </c>
      <c r="Z531" s="489" t="s">
        <v>2008</v>
      </c>
      <c r="AA531" s="93"/>
      <c r="AB531" s="93"/>
      <c r="AC531" s="93"/>
      <c r="AD531" s="93"/>
      <c r="AE531" s="93"/>
      <c r="AF531" s="93"/>
      <c r="AG531" s="96"/>
      <c r="AH531" s="96"/>
      <c r="AI531" s="96"/>
      <c r="AJ531" s="313">
        <f t="shared" si="233"/>
        <v>0</v>
      </c>
      <c r="AK531" s="301">
        <v>0</v>
      </c>
      <c r="AL531" s="57">
        <v>150000000</v>
      </c>
      <c r="AM531" s="96" t="str">
        <f t="shared" si="224"/>
        <v>PL</v>
      </c>
      <c r="AN531" s="257" t="s">
        <v>139</v>
      </c>
      <c r="AO531" s="249">
        <v>1</v>
      </c>
      <c r="AP531" s="257"/>
      <c r="AQ531" s="245">
        <f t="shared" si="225"/>
        <v>350000</v>
      </c>
      <c r="AR531" s="250">
        <f>IF(AND(V531&gt;1,V531&lt;=200000000),'[26]Data Base PAKAI (INPUT)'!$E$24,IF(AND(V531&gt;200000000),'[26]Data Base PAKAI (INPUT)'!$M$24))</f>
        <v>4</v>
      </c>
      <c r="AS531" s="250">
        <f>IF(AND(V531&gt;1,V531&lt;=200000000),'[26]Data Base PAKAI (INPUT)'!$F$24,IF(AND(V531&gt;200000000,V531&lt;=1000000000),'[26]Data Base PAKAI (INPUT)'!$V$24,IF(AND(V531&gt;1000000000),'[26]Data Base PAKAI (INPUT)'!$Z$24)))</f>
        <v>1</v>
      </c>
      <c r="AT531" s="250">
        <f t="shared" si="226"/>
        <v>600000</v>
      </c>
      <c r="AU531" s="250">
        <f>IF(AND(V531&gt;1,V531&lt;=1000000000),'[26]Data Base PAKAI (INPUT)'!$E$25,IF(AND(V531&gt;1000000000,V531&lt;=5000000000),'[26]Data Base PAKAI (INPUT)'!$Y$25,IF(AND(V531&gt;5000000000,V531&lt;=10000000000),'[26]Data Base PAKAI (INPUT)'!$AG$25)))</f>
        <v>3</v>
      </c>
      <c r="AV531" s="250">
        <f>IF(AND(V531&gt;1,V531&lt;=100000000),'[26]Data Base PAKAI (INPUT)'!$F$25,IF(AND(V531&gt;100000000,V531&lt;=200000000),'[26]Data Base PAKAI (INPUT)'!$J$25,IF(AND(V531&gt;200000000,V531&lt;=250000000),'[26]Data Base PAKAI (INPUT)'!$N$25,IF(AND(V531&gt;250000000,V531&lt;=500000000),'[26]Data Base PAKAI (INPUT)'!$R$25,IF(AND(V531&gt;500000000,V531&lt;=1000000000),'[26]Data Base PAKAI (INPUT)'!$V$25,IF(AND(V531&gt;1000000000,V531&lt;=2500000000),'[26]Data Base PAKAI (INPUT)'!$Z$25,IF(AND(V531&gt;2500000000,V531&lt;=5000000000),'[26]Data Base PAKAI (INPUT)'!$AD$25,IF(AND(V531&gt;5000000000,V531&lt;=10000000000),'[26]Data Base PAKAI (INPUT)'!AH1866))))))))</f>
        <v>4</v>
      </c>
      <c r="AW531" s="250">
        <f t="shared" si="227"/>
        <v>1800000</v>
      </c>
      <c r="AX531" s="250">
        <f t="shared" si="228"/>
        <v>6000000</v>
      </c>
      <c r="AY531" s="99">
        <f t="shared" si="229"/>
        <v>6000000</v>
      </c>
      <c r="AZ531" s="245"/>
      <c r="BA531" s="245">
        <f t="shared" si="230"/>
        <v>135250000</v>
      </c>
      <c r="BB531" s="235"/>
      <c r="BC531" s="242"/>
      <c r="BD531" s="242"/>
      <c r="BE531" s="242"/>
      <c r="BG531" s="428">
        <f t="shared" si="234"/>
        <v>0</v>
      </c>
      <c r="BH531" s="424"/>
    </row>
    <row r="532" spans="1:60" ht="43.5" thickBot="1" x14ac:dyDescent="0.3">
      <c r="A532" s="90"/>
      <c r="B532" s="90"/>
      <c r="C532" s="90"/>
      <c r="D532" s="90"/>
      <c r="E532" s="90"/>
      <c r="F532" s="90"/>
      <c r="G532" s="90"/>
      <c r="H532" s="307"/>
      <c r="I532" s="91"/>
      <c r="J532" s="92"/>
      <c r="K532" s="92" t="s">
        <v>1149</v>
      </c>
      <c r="L532" s="92" t="s">
        <v>1159</v>
      </c>
      <c r="M532" s="92" t="e">
        <f>INDEX('[26]GELONDONGAN BM POKIR'!$D:$D,MATCH('KEGIATAN DBMSDA 2022 (2)'!L532,'[26]GELONDONGAN BM POKIR'!$D:$D,0))</f>
        <v>#N/A</v>
      </c>
      <c r="N532" s="92" t="str">
        <f t="shared" si="232"/>
        <v>Pembuatan JALAN GG. H NOSAN RT 07 /03, Kota Bekasi, Pondokgede, Jatibening</v>
      </c>
      <c r="O532" s="92"/>
      <c r="P532" s="93" t="s">
        <v>171</v>
      </c>
      <c r="Q532" s="93"/>
      <c r="R532" s="127" t="s">
        <v>239</v>
      </c>
      <c r="S532" s="94" t="e">
        <f>#REF!&amp;" "&amp;#REF!</f>
        <v>#REF!</v>
      </c>
      <c r="T532" s="95" t="s">
        <v>66</v>
      </c>
      <c r="U532" s="57"/>
      <c r="V532" s="57">
        <f t="shared" si="235"/>
        <v>150000000</v>
      </c>
      <c r="W532" s="96" t="str">
        <f t="shared" si="222"/>
        <v>PL</v>
      </c>
      <c r="X532" s="77" t="s">
        <v>1964</v>
      </c>
      <c r="Y532" s="489" t="s">
        <v>2032</v>
      </c>
      <c r="Z532" s="489" t="s">
        <v>2004</v>
      </c>
      <c r="AA532" s="93"/>
      <c r="AB532" s="93"/>
      <c r="AC532" s="93"/>
      <c r="AD532" s="93"/>
      <c r="AE532" s="93"/>
      <c r="AF532" s="93"/>
      <c r="AG532" s="96"/>
      <c r="AH532" s="96"/>
      <c r="AI532" s="96"/>
      <c r="AJ532" s="313">
        <f t="shared" si="233"/>
        <v>0</v>
      </c>
      <c r="AK532" s="301">
        <v>0</v>
      </c>
      <c r="AL532" s="57">
        <v>150000000</v>
      </c>
      <c r="AM532" s="96" t="str">
        <f t="shared" si="224"/>
        <v>PL</v>
      </c>
      <c r="AN532" s="257" t="s">
        <v>139</v>
      </c>
      <c r="AO532" s="249">
        <v>1</v>
      </c>
      <c r="AP532" s="257"/>
      <c r="AQ532" s="245">
        <f t="shared" si="225"/>
        <v>350000</v>
      </c>
      <c r="AR532" s="250">
        <f>IF(AND(V532&gt;1,V532&lt;=200000000),'[26]Data Base PAKAI (INPUT)'!$E$24,IF(AND(V532&gt;200000000),'[26]Data Base PAKAI (INPUT)'!$M$24))</f>
        <v>4</v>
      </c>
      <c r="AS532" s="250">
        <f>IF(AND(V532&gt;1,V532&lt;=200000000),'[26]Data Base PAKAI (INPUT)'!$F$24,IF(AND(V532&gt;200000000,V532&lt;=1000000000),'[26]Data Base PAKAI (INPUT)'!$V$24,IF(AND(V532&gt;1000000000),'[26]Data Base PAKAI (INPUT)'!$Z$24)))</f>
        <v>1</v>
      </c>
      <c r="AT532" s="250">
        <f t="shared" si="226"/>
        <v>600000</v>
      </c>
      <c r="AU532" s="250">
        <f>IF(AND(V532&gt;1,V532&lt;=1000000000),'[26]Data Base PAKAI (INPUT)'!$E$25,IF(AND(V532&gt;1000000000,V532&lt;=5000000000),'[26]Data Base PAKAI (INPUT)'!$Y$25,IF(AND(V532&gt;5000000000,V532&lt;=10000000000),'[26]Data Base PAKAI (INPUT)'!$AG$25)))</f>
        <v>3</v>
      </c>
      <c r="AV532" s="250">
        <f>IF(AND(V532&gt;1,V532&lt;=100000000),'[26]Data Base PAKAI (INPUT)'!$F$25,IF(AND(V532&gt;100000000,V532&lt;=200000000),'[26]Data Base PAKAI (INPUT)'!$J$25,IF(AND(V532&gt;200000000,V532&lt;=250000000),'[26]Data Base PAKAI (INPUT)'!$N$25,IF(AND(V532&gt;250000000,V532&lt;=500000000),'[26]Data Base PAKAI (INPUT)'!$R$25,IF(AND(V532&gt;500000000,V532&lt;=1000000000),'[26]Data Base PAKAI (INPUT)'!$V$25,IF(AND(V532&gt;1000000000,V532&lt;=2500000000),'[26]Data Base PAKAI (INPUT)'!$Z$25,IF(AND(V532&gt;2500000000,V532&lt;=5000000000),'[26]Data Base PAKAI (INPUT)'!$AD$25,IF(AND(V532&gt;5000000000,V532&lt;=10000000000),'[26]Data Base PAKAI (INPUT)'!AH1867))))))))</f>
        <v>4</v>
      </c>
      <c r="AW532" s="250">
        <f t="shared" si="227"/>
        <v>1800000</v>
      </c>
      <c r="AX532" s="250">
        <f t="shared" si="228"/>
        <v>6000000</v>
      </c>
      <c r="AY532" s="99">
        <f t="shared" si="229"/>
        <v>6000000</v>
      </c>
      <c r="AZ532" s="245"/>
      <c r="BA532" s="245">
        <f t="shared" si="230"/>
        <v>135250000</v>
      </c>
      <c r="BB532" s="235"/>
      <c r="BC532" s="242"/>
      <c r="BD532" s="242"/>
      <c r="BE532" s="242"/>
      <c r="BG532" s="428">
        <f t="shared" si="234"/>
        <v>0</v>
      </c>
      <c r="BH532" s="424"/>
    </row>
    <row r="533" spans="1:60" ht="43.5" thickBot="1" x14ac:dyDescent="0.3">
      <c r="A533" s="90"/>
      <c r="B533" s="90"/>
      <c r="C533" s="90"/>
      <c r="D533" s="90"/>
      <c r="E533" s="90"/>
      <c r="F533" s="90"/>
      <c r="G533" s="90"/>
      <c r="H533" s="307"/>
      <c r="I533" s="91"/>
      <c r="J533" s="92"/>
      <c r="K533" s="92" t="s">
        <v>1149</v>
      </c>
      <c r="L533" s="92" t="s">
        <v>1160</v>
      </c>
      <c r="M533" s="92" t="e">
        <f>INDEX('[26]GELONDONGAN BM POKIR'!$D:$D,MATCH('KEGIATAN DBMSDA 2022 (2)'!L533,'[26]GELONDONGAN BM POKIR'!$D:$D,0))</f>
        <v>#N/A</v>
      </c>
      <c r="N533" s="92" t="str">
        <f t="shared" si="232"/>
        <v>Pembuatan JALAN MANGGA RT 05 /03  KEL.JATI BENING KEC. PONDOK GEDE, Kota Bekasi, Pondokgede, Jatibening</v>
      </c>
      <c r="O533" s="92"/>
      <c r="P533" s="93" t="s">
        <v>171</v>
      </c>
      <c r="Q533" s="93"/>
      <c r="R533" s="127" t="s">
        <v>239</v>
      </c>
      <c r="S533" s="94" t="e">
        <f>#REF!&amp;" "&amp;#REF!</f>
        <v>#REF!</v>
      </c>
      <c r="T533" s="95" t="s">
        <v>66</v>
      </c>
      <c r="U533" s="57"/>
      <c r="V533" s="57">
        <f t="shared" si="235"/>
        <v>150000000</v>
      </c>
      <c r="W533" s="96" t="str">
        <f t="shared" si="222"/>
        <v>PL</v>
      </c>
      <c r="X533" s="77" t="s">
        <v>1964</v>
      </c>
      <c r="Y533" s="489" t="s">
        <v>2032</v>
      </c>
      <c r="Z533" s="489" t="s">
        <v>2004</v>
      </c>
      <c r="AA533" s="93"/>
      <c r="AB533" s="93"/>
      <c r="AC533" s="93"/>
      <c r="AD533" s="93"/>
      <c r="AE533" s="93"/>
      <c r="AF533" s="93"/>
      <c r="AG533" s="96"/>
      <c r="AH533" s="96"/>
      <c r="AI533" s="96"/>
      <c r="AJ533" s="313">
        <f t="shared" si="233"/>
        <v>0</v>
      </c>
      <c r="AK533" s="301">
        <v>0</v>
      </c>
      <c r="AL533" s="57">
        <v>150000000</v>
      </c>
      <c r="AM533" s="96" t="str">
        <f t="shared" si="224"/>
        <v>PL</v>
      </c>
      <c r="AN533" s="257" t="s">
        <v>139</v>
      </c>
      <c r="AO533" s="249">
        <v>1</v>
      </c>
      <c r="AP533" s="257"/>
      <c r="AQ533" s="245">
        <f t="shared" si="225"/>
        <v>350000</v>
      </c>
      <c r="AR533" s="250">
        <f>IF(AND(V533&gt;1,V533&lt;=200000000),'[26]Data Base PAKAI (INPUT)'!$E$24,IF(AND(V533&gt;200000000),'[26]Data Base PAKAI (INPUT)'!$M$24))</f>
        <v>4</v>
      </c>
      <c r="AS533" s="250">
        <f>IF(AND(V533&gt;1,V533&lt;=200000000),'[26]Data Base PAKAI (INPUT)'!$F$24,IF(AND(V533&gt;200000000,V533&lt;=1000000000),'[26]Data Base PAKAI (INPUT)'!$V$24,IF(AND(V533&gt;1000000000),'[26]Data Base PAKAI (INPUT)'!$Z$24)))</f>
        <v>1</v>
      </c>
      <c r="AT533" s="250">
        <f t="shared" si="226"/>
        <v>600000</v>
      </c>
      <c r="AU533" s="250">
        <f>IF(AND(V533&gt;1,V533&lt;=1000000000),'[26]Data Base PAKAI (INPUT)'!$E$25,IF(AND(V533&gt;1000000000,V533&lt;=5000000000),'[26]Data Base PAKAI (INPUT)'!$Y$25,IF(AND(V533&gt;5000000000,V533&lt;=10000000000),'[26]Data Base PAKAI (INPUT)'!$AG$25)))</f>
        <v>3</v>
      </c>
      <c r="AV533" s="250">
        <f>IF(AND(V533&gt;1,V533&lt;=100000000),'[26]Data Base PAKAI (INPUT)'!$F$25,IF(AND(V533&gt;100000000,V533&lt;=200000000),'[26]Data Base PAKAI (INPUT)'!$J$25,IF(AND(V533&gt;200000000,V533&lt;=250000000),'[26]Data Base PAKAI (INPUT)'!$N$25,IF(AND(V533&gt;250000000,V533&lt;=500000000),'[26]Data Base PAKAI (INPUT)'!$R$25,IF(AND(V533&gt;500000000,V533&lt;=1000000000),'[26]Data Base PAKAI (INPUT)'!$V$25,IF(AND(V533&gt;1000000000,V533&lt;=2500000000),'[26]Data Base PAKAI (INPUT)'!$Z$25,IF(AND(V533&gt;2500000000,V533&lt;=5000000000),'[26]Data Base PAKAI (INPUT)'!$AD$25,IF(AND(V533&gt;5000000000,V533&lt;=10000000000),'[26]Data Base PAKAI (INPUT)'!AH1868))))))))</f>
        <v>4</v>
      </c>
      <c r="AW533" s="250">
        <f t="shared" si="227"/>
        <v>1800000</v>
      </c>
      <c r="AX533" s="250">
        <f t="shared" si="228"/>
        <v>6000000</v>
      </c>
      <c r="AY533" s="99">
        <f t="shared" si="229"/>
        <v>6000000</v>
      </c>
      <c r="AZ533" s="245"/>
      <c r="BA533" s="245">
        <f t="shared" si="230"/>
        <v>135250000</v>
      </c>
      <c r="BB533" s="235"/>
      <c r="BC533" s="242"/>
      <c r="BD533" s="242"/>
      <c r="BE533" s="242"/>
      <c r="BG533" s="428">
        <f t="shared" si="234"/>
        <v>0</v>
      </c>
      <c r="BH533" s="424"/>
    </row>
    <row r="534" spans="1:60" ht="66" customHeight="1" thickBot="1" x14ac:dyDescent="0.3">
      <c r="A534" s="90"/>
      <c r="B534" s="90"/>
      <c r="C534" s="90"/>
      <c r="D534" s="90"/>
      <c r="E534" s="90"/>
      <c r="F534" s="90"/>
      <c r="G534" s="90"/>
      <c r="H534" s="307"/>
      <c r="I534" s="91"/>
      <c r="J534" s="92"/>
      <c r="K534" s="92" t="s">
        <v>1149</v>
      </c>
      <c r="L534" s="92" t="s">
        <v>1161</v>
      </c>
      <c r="M534" s="92" t="e">
        <f>INDEX('[26]GELONDONGAN BM POKIR'!$D:$D,MATCH('KEGIATAN DBMSDA 2022 (2)'!L534,'[26]GELONDONGAN BM POKIR'!$D:$D,0))</f>
        <v>#N/A</v>
      </c>
      <c r="N534" s="92" t="str">
        <f t="shared" si="232"/>
        <v>Pembuatan jalan lingkungan SDN Jakasetia II RT.007/005 Kel.Jakasetia Kec.Bekasi Selatan, Kota Bekasi, Bekasi Selatan, Jakasetia</v>
      </c>
      <c r="O534" s="92"/>
      <c r="P534" s="93" t="s">
        <v>160</v>
      </c>
      <c r="Q534" s="93"/>
      <c r="R534" s="127" t="s">
        <v>1162</v>
      </c>
      <c r="S534" s="94" t="e">
        <f>#REF!&amp;" "&amp;#REF!</f>
        <v>#REF!</v>
      </c>
      <c r="T534" s="95" t="s">
        <v>66</v>
      </c>
      <c r="U534" s="57"/>
      <c r="V534" s="57">
        <f t="shared" si="235"/>
        <v>100000000</v>
      </c>
      <c r="W534" s="96" t="str">
        <f t="shared" si="222"/>
        <v>PL</v>
      </c>
      <c r="X534" s="77" t="s">
        <v>1964</v>
      </c>
      <c r="Y534" s="489" t="s">
        <v>2032</v>
      </c>
      <c r="Z534" s="489" t="s">
        <v>2006</v>
      </c>
      <c r="AA534" s="93"/>
      <c r="AB534" s="93"/>
      <c r="AC534" s="93"/>
      <c r="AD534" s="93"/>
      <c r="AE534" s="93"/>
      <c r="AF534" s="93"/>
      <c r="AG534" s="96"/>
      <c r="AH534" s="96"/>
      <c r="AI534" s="96"/>
      <c r="AJ534" s="313">
        <f t="shared" si="233"/>
        <v>0</v>
      </c>
      <c r="AK534" s="301">
        <v>0</v>
      </c>
      <c r="AL534" s="57">
        <v>100000000</v>
      </c>
      <c r="AM534" s="96" t="str">
        <f t="shared" si="224"/>
        <v>PL</v>
      </c>
      <c r="AN534" s="257" t="s">
        <v>139</v>
      </c>
      <c r="AO534" s="249">
        <v>1</v>
      </c>
      <c r="AP534" s="257"/>
      <c r="AQ534" s="245">
        <f t="shared" si="225"/>
        <v>350000</v>
      </c>
      <c r="AR534" s="250">
        <f>IF(AND(V534&gt;1,V534&lt;=200000000),'[26]Data Base PAKAI (INPUT)'!$E$24,IF(AND(V534&gt;200000000),'[26]Data Base PAKAI (INPUT)'!$M$24))</f>
        <v>4</v>
      </c>
      <c r="AS534" s="250">
        <f>IF(AND(V534&gt;1,V534&lt;=200000000),'[26]Data Base PAKAI (INPUT)'!$F$24,IF(AND(V534&gt;200000000,V534&lt;=1000000000),'[26]Data Base PAKAI (INPUT)'!$V$24,IF(AND(V534&gt;1000000000),'[26]Data Base PAKAI (INPUT)'!$Z$24)))</f>
        <v>1</v>
      </c>
      <c r="AT534" s="250">
        <f t="shared" si="226"/>
        <v>600000</v>
      </c>
      <c r="AU534" s="250">
        <f>IF(AND(V534&gt;1,V534&lt;=1000000000),'[26]Data Base PAKAI (INPUT)'!$E$25,IF(AND(V534&gt;1000000000,V534&lt;=5000000000),'[26]Data Base PAKAI (INPUT)'!$Y$25,IF(AND(V534&gt;5000000000,V534&lt;=10000000000),'[26]Data Base PAKAI (INPUT)'!$AG$25)))</f>
        <v>3</v>
      </c>
      <c r="AV534" s="250">
        <f>IF(AND(V534&gt;1,V534&lt;=100000000),'[26]Data Base PAKAI (INPUT)'!$F$25,IF(AND(V534&gt;100000000,V534&lt;=200000000),'[26]Data Base PAKAI (INPUT)'!$J$25,IF(AND(V534&gt;200000000,V534&lt;=250000000),'[26]Data Base PAKAI (INPUT)'!$N$25,IF(AND(V534&gt;250000000,V534&lt;=500000000),'[26]Data Base PAKAI (INPUT)'!$R$25,IF(AND(V534&gt;500000000,V534&lt;=1000000000),'[26]Data Base PAKAI (INPUT)'!$V$25,IF(AND(V534&gt;1000000000,V534&lt;=2500000000),'[26]Data Base PAKAI (INPUT)'!$Z$25,IF(AND(V534&gt;2500000000,V534&lt;=5000000000),'[26]Data Base PAKAI (INPUT)'!$AD$25,IF(AND(V534&gt;5000000000,V534&lt;=10000000000),'[26]Data Base PAKAI (INPUT)'!AH1869))))))))</f>
        <v>3</v>
      </c>
      <c r="AW534" s="250">
        <f t="shared" si="227"/>
        <v>1350000</v>
      </c>
      <c r="AX534" s="250">
        <f t="shared" si="228"/>
        <v>4000000</v>
      </c>
      <c r="AY534" s="99">
        <f t="shared" si="229"/>
        <v>4000000</v>
      </c>
      <c r="AZ534" s="245"/>
      <c r="BA534" s="245">
        <f t="shared" si="230"/>
        <v>89700000</v>
      </c>
      <c r="BB534" s="235"/>
      <c r="BC534" s="242"/>
      <c r="BD534" s="242"/>
      <c r="BE534" s="242"/>
      <c r="BG534" s="428">
        <f t="shared" si="234"/>
        <v>0</v>
      </c>
      <c r="BH534" s="424"/>
    </row>
    <row r="535" spans="1:60" ht="57.75" thickBot="1" x14ac:dyDescent="0.3">
      <c r="A535" s="90"/>
      <c r="B535" s="90"/>
      <c r="C535" s="90"/>
      <c r="D535" s="90"/>
      <c r="E535" s="90"/>
      <c r="F535" s="90"/>
      <c r="G535" s="90"/>
      <c r="H535" s="307"/>
      <c r="I535" s="91"/>
      <c r="J535" s="92"/>
      <c r="K535" s="92" t="s">
        <v>1149</v>
      </c>
      <c r="L535" s="92" t="s">
        <v>1164</v>
      </c>
      <c r="M535" s="92" t="e">
        <f>INDEX('[26]GELONDONGAN BM POKIR'!$D:$D,MATCH('KEGIATAN DBMSDA 2022 (2)'!L535,'[26]GELONDONGAN BM POKIR'!$D:$D,0))</f>
        <v>#N/A</v>
      </c>
      <c r="N535" s="92" t="str">
        <f t="shared" si="232"/>
        <v>Pembangunan jalan lingkungan di permukiman Pengecoran jalan lingkungan Duta Graha V , sebelah Indomart (RT01 RW011), Harapan Baru Bekasi Utara</v>
      </c>
      <c r="O535" s="92"/>
      <c r="P535" s="93" t="s">
        <v>201</v>
      </c>
      <c r="Q535" s="93"/>
      <c r="R535" s="127" t="s">
        <v>1165</v>
      </c>
      <c r="S535" s="94" t="e">
        <f>#REF!&amp;" "&amp;#REF!</f>
        <v>#REF!</v>
      </c>
      <c r="T535" s="95" t="s">
        <v>66</v>
      </c>
      <c r="U535" s="57"/>
      <c r="V535" s="57">
        <f t="shared" si="235"/>
        <v>135000000</v>
      </c>
      <c r="W535" s="96" t="str">
        <f t="shared" si="222"/>
        <v>PL</v>
      </c>
      <c r="X535" s="77" t="s">
        <v>1964</v>
      </c>
      <c r="Y535" s="489" t="s">
        <v>2032</v>
      </c>
      <c r="Z535" s="489" t="s">
        <v>2012</v>
      </c>
      <c r="AA535" s="93"/>
      <c r="AB535" s="93"/>
      <c r="AC535" s="93"/>
      <c r="AD535" s="93"/>
      <c r="AE535" s="93"/>
      <c r="AF535" s="93"/>
      <c r="AG535" s="96"/>
      <c r="AH535" s="96"/>
      <c r="AI535" s="96"/>
      <c r="AJ535" s="313">
        <f t="shared" si="233"/>
        <v>0</v>
      </c>
      <c r="AK535" s="301">
        <v>0</v>
      </c>
      <c r="AL535" s="57">
        <v>135000000</v>
      </c>
      <c r="AM535" s="96" t="str">
        <f t="shared" si="224"/>
        <v>PL</v>
      </c>
      <c r="AN535" s="257" t="s">
        <v>139</v>
      </c>
      <c r="AO535" s="249">
        <v>1</v>
      </c>
      <c r="AP535" s="257"/>
      <c r="AQ535" s="245">
        <f t="shared" si="225"/>
        <v>350000</v>
      </c>
      <c r="AR535" s="250">
        <f>IF(AND(V535&gt;1,V535&lt;=200000000),'[26]Data Base PAKAI (INPUT)'!$E$24,IF(AND(V535&gt;200000000),'[26]Data Base PAKAI (INPUT)'!$M$24))</f>
        <v>4</v>
      </c>
      <c r="AS535" s="250">
        <f>IF(AND(V535&gt;1,V535&lt;=200000000),'[26]Data Base PAKAI (INPUT)'!$F$24,IF(AND(V535&gt;200000000,V535&lt;=1000000000),'[26]Data Base PAKAI (INPUT)'!$V$24,IF(AND(V535&gt;1000000000),'[26]Data Base PAKAI (INPUT)'!$Z$24)))</f>
        <v>1</v>
      </c>
      <c r="AT535" s="250">
        <f t="shared" si="226"/>
        <v>600000</v>
      </c>
      <c r="AU535" s="250">
        <f>IF(AND(V535&gt;1,V535&lt;=1000000000),'[26]Data Base PAKAI (INPUT)'!$E$25,IF(AND(V535&gt;1000000000,V535&lt;=5000000000),'[26]Data Base PAKAI (INPUT)'!$Y$25,IF(AND(V535&gt;5000000000,V535&lt;=10000000000),'[26]Data Base PAKAI (INPUT)'!$AG$25)))</f>
        <v>3</v>
      </c>
      <c r="AV535" s="250">
        <f>IF(AND(V535&gt;1,V535&lt;=100000000),'[26]Data Base PAKAI (INPUT)'!$F$25,IF(AND(V535&gt;100000000,V535&lt;=200000000),'[26]Data Base PAKAI (INPUT)'!$J$25,IF(AND(V535&gt;200000000,V535&lt;=250000000),'[26]Data Base PAKAI (INPUT)'!$N$25,IF(AND(V535&gt;250000000,V535&lt;=500000000),'[26]Data Base PAKAI (INPUT)'!$R$25,IF(AND(V535&gt;500000000,V535&lt;=1000000000),'[26]Data Base PAKAI (INPUT)'!$V$25,IF(AND(V535&gt;1000000000,V535&lt;=2500000000),'[26]Data Base PAKAI (INPUT)'!$Z$25,IF(AND(V535&gt;2500000000,V535&lt;=5000000000),'[26]Data Base PAKAI (INPUT)'!$AD$25,IF(AND(V535&gt;5000000000,V535&lt;=10000000000),'[26]Data Base PAKAI (INPUT)'!AH1870))))))))</f>
        <v>4</v>
      </c>
      <c r="AW535" s="250">
        <f t="shared" si="227"/>
        <v>1800000</v>
      </c>
      <c r="AX535" s="250">
        <f t="shared" si="228"/>
        <v>5400000</v>
      </c>
      <c r="AY535" s="99">
        <f t="shared" si="229"/>
        <v>5400000</v>
      </c>
      <c r="AZ535" s="245"/>
      <c r="BA535" s="245">
        <f t="shared" si="230"/>
        <v>121450000</v>
      </c>
      <c r="BB535" s="235"/>
      <c r="BC535" s="242"/>
      <c r="BD535" s="242"/>
      <c r="BE535" s="242"/>
      <c r="BG535" s="428">
        <f t="shared" si="234"/>
        <v>0</v>
      </c>
      <c r="BH535" s="424"/>
    </row>
    <row r="536" spans="1:60" ht="43.5" thickBot="1" x14ac:dyDescent="0.3">
      <c r="A536" s="90"/>
      <c r="B536" s="90"/>
      <c r="C536" s="90"/>
      <c r="D536" s="90"/>
      <c r="E536" s="90"/>
      <c r="F536" s="90"/>
      <c r="G536" s="90"/>
      <c r="H536" s="307"/>
      <c r="I536" s="91"/>
      <c r="J536" s="92"/>
      <c r="K536" s="92" t="s">
        <v>1149</v>
      </c>
      <c r="L536" s="92" t="s">
        <v>1166</v>
      </c>
      <c r="M536" s="92" t="e">
        <f>INDEX('[26]GELONDONGAN BM POKIR'!$D:$D,MATCH('KEGIATAN DBMSDA 2022 (2)'!L536,'[26]GELONDONGAN BM POKIR'!$D:$D,0))</f>
        <v>#N/A</v>
      </c>
      <c r="N536" s="92" t="str">
        <f t="shared" si="232"/>
        <v>Pembangunan Jalan salak raya RT.01 s.d 06, Kota Bekasi, Bekasi Barat, Kotabaru</v>
      </c>
      <c r="O536" s="92"/>
      <c r="P536" s="93" t="s">
        <v>822</v>
      </c>
      <c r="Q536" s="93"/>
      <c r="R536" s="127" t="s">
        <v>547</v>
      </c>
      <c r="S536" s="94" t="e">
        <f>#REF!&amp;" "&amp;#REF!</f>
        <v>#REF!</v>
      </c>
      <c r="T536" s="95" t="s">
        <v>66</v>
      </c>
      <c r="U536" s="57"/>
      <c r="V536" s="57">
        <f t="shared" si="235"/>
        <v>350000000</v>
      </c>
      <c r="W536" s="96" t="str">
        <f t="shared" si="222"/>
        <v>LELANG</v>
      </c>
      <c r="X536" s="77" t="s">
        <v>1964</v>
      </c>
      <c r="Y536" s="489" t="s">
        <v>2032</v>
      </c>
      <c r="Z536" s="489" t="s">
        <v>2003</v>
      </c>
      <c r="AA536" s="93"/>
      <c r="AB536" s="93"/>
      <c r="AC536" s="93"/>
      <c r="AD536" s="93"/>
      <c r="AE536" s="93"/>
      <c r="AF536" s="93"/>
      <c r="AG536" s="96"/>
      <c r="AH536" s="96"/>
      <c r="AI536" s="96"/>
      <c r="AJ536" s="313">
        <f t="shared" si="233"/>
        <v>0</v>
      </c>
      <c r="AK536" s="301">
        <v>0</v>
      </c>
      <c r="AL536" s="57">
        <v>350000000</v>
      </c>
      <c r="AM536" s="96" t="str">
        <f t="shared" si="224"/>
        <v>LELANG</v>
      </c>
      <c r="AN536" s="260" t="s">
        <v>139</v>
      </c>
      <c r="AO536" s="249">
        <v>1</v>
      </c>
      <c r="AP536" s="260"/>
      <c r="AQ536" s="245">
        <f t="shared" si="225"/>
        <v>750000</v>
      </c>
      <c r="AR536" s="250">
        <f>IF(AND(V536&gt;1,V536&lt;=200000000),'[26]Data Base PAKAI (INPUT)'!$E$24,IF(AND(V536&gt;200000000),'[26]Data Base PAKAI (INPUT)'!$M$24))</f>
        <v>6</v>
      </c>
      <c r="AS536" s="250">
        <f>IF(AND(V536&gt;1,V536&lt;=200000000),'[26]Data Base PAKAI (INPUT)'!$F$24,IF(AND(V536&gt;200000000,V536&lt;=1000000000),'[26]Data Base PAKAI (INPUT)'!$V$24,IF(AND(V536&gt;1000000000),'[26]Data Base PAKAI (INPUT)'!$Z$24)))</f>
        <v>2</v>
      </c>
      <c r="AT536" s="250">
        <f t="shared" si="226"/>
        <v>1800000</v>
      </c>
      <c r="AU536" s="250">
        <f>IF(AND(V536&gt;1,V536&lt;=1000000000),'[26]Data Base PAKAI (INPUT)'!$E$25,IF(AND(V536&gt;1000000000,V536&lt;=5000000000),'[26]Data Base PAKAI (INPUT)'!$Y$25,IF(AND(V536&gt;5000000000,V536&lt;=10000000000),'[26]Data Base PAKAI (INPUT)'!$AG$25)))</f>
        <v>3</v>
      </c>
      <c r="AV536" s="250">
        <f>IF(AND(V536&gt;1,V536&lt;=100000000),'[26]Data Base PAKAI (INPUT)'!$F$25,IF(AND(V536&gt;100000000,V536&lt;=200000000),'[26]Data Base PAKAI (INPUT)'!$J$25,IF(AND(V536&gt;200000000,V536&lt;=250000000),'[26]Data Base PAKAI (INPUT)'!$N$25,IF(AND(V536&gt;250000000,V536&lt;=500000000),'[26]Data Base PAKAI (INPUT)'!$R$25,IF(AND(V536&gt;500000000,V536&lt;=1000000000),'[26]Data Base PAKAI (INPUT)'!$V$25,IF(AND(V536&gt;1000000000,V536&lt;=2500000000),'[26]Data Base PAKAI (INPUT)'!$Z$25,IF(AND(V536&gt;2500000000,V536&lt;=5000000000),'[26]Data Base PAKAI (INPUT)'!$AD$25,IF(AND(V536&gt;5000000000,V536&lt;=10000000000),'[26]Data Base PAKAI (INPUT)'!AH1871))))))))</f>
        <v>6</v>
      </c>
      <c r="AW536" s="250">
        <f t="shared" si="227"/>
        <v>2700000</v>
      </c>
      <c r="AX536" s="250">
        <f t="shared" si="228"/>
        <v>14000000</v>
      </c>
      <c r="AY536" s="99">
        <f t="shared" si="229"/>
        <v>14000000</v>
      </c>
      <c r="AZ536" s="245"/>
      <c r="BA536" s="245">
        <f t="shared" si="230"/>
        <v>316750000</v>
      </c>
      <c r="BB536" s="235"/>
      <c r="BC536" s="242"/>
      <c r="BD536" s="242"/>
      <c r="BE536" s="242"/>
      <c r="BG536" s="428">
        <f t="shared" si="234"/>
        <v>0</v>
      </c>
      <c r="BH536" s="424"/>
    </row>
    <row r="537" spans="1:60" ht="43.5" thickBot="1" x14ac:dyDescent="0.3">
      <c r="A537" s="90"/>
      <c r="B537" s="90"/>
      <c r="C537" s="90"/>
      <c r="D537" s="90"/>
      <c r="E537" s="90"/>
      <c r="F537" s="90"/>
      <c r="G537" s="90"/>
      <c r="H537" s="307"/>
      <c r="I537" s="91"/>
      <c r="J537" s="92"/>
      <c r="K537" s="92" t="s">
        <v>1149</v>
      </c>
      <c r="L537" s="92" t="s">
        <v>1167</v>
      </c>
      <c r="M537" s="92" t="e">
        <f>INDEX('[26]GELONDONGAN BM POKIR'!$D:$D,MATCH('KEGIATAN DBMSDA 2022 (2)'!L537,'[26]GELONDONGAN BM POKIR'!$D:$D,0))</f>
        <v>#N/A</v>
      </c>
      <c r="N537" s="92" t="str">
        <f t="shared" si="232"/>
        <v>pembangunan jalan lingkungan di pemukiman RW 015, Kota Bekasi, Bekasi Barat, Kotabaru</v>
      </c>
      <c r="O537" s="92"/>
      <c r="P537" s="93" t="s">
        <v>822</v>
      </c>
      <c r="Q537" s="93"/>
      <c r="R537" s="127" t="s">
        <v>229</v>
      </c>
      <c r="S537" s="94" t="e">
        <f>#REF!&amp;" "&amp;#REF!</f>
        <v>#REF!</v>
      </c>
      <c r="T537" s="95" t="s">
        <v>66</v>
      </c>
      <c r="U537" s="57"/>
      <c r="V537" s="57">
        <f t="shared" si="235"/>
        <v>150000000</v>
      </c>
      <c r="W537" s="96" t="str">
        <f t="shared" si="222"/>
        <v>PL</v>
      </c>
      <c r="X537" s="77" t="s">
        <v>1964</v>
      </c>
      <c r="Y537" s="489" t="s">
        <v>2032</v>
      </c>
      <c r="Z537" s="489" t="s">
        <v>2003</v>
      </c>
      <c r="AA537" s="93"/>
      <c r="AB537" s="93"/>
      <c r="AC537" s="93"/>
      <c r="AD537" s="93"/>
      <c r="AE537" s="93"/>
      <c r="AF537" s="93"/>
      <c r="AG537" s="96"/>
      <c r="AH537" s="96"/>
      <c r="AI537" s="96"/>
      <c r="AJ537" s="313">
        <f t="shared" si="233"/>
        <v>0</v>
      </c>
      <c r="AK537" s="301">
        <v>0</v>
      </c>
      <c r="AL537" s="57">
        <v>150000000</v>
      </c>
      <c r="AM537" s="96" t="str">
        <f t="shared" si="224"/>
        <v>PL</v>
      </c>
      <c r="AN537" s="257" t="s">
        <v>139</v>
      </c>
      <c r="AO537" s="249">
        <v>1</v>
      </c>
      <c r="AP537" s="257"/>
      <c r="AQ537" s="245">
        <f t="shared" si="225"/>
        <v>350000</v>
      </c>
      <c r="AR537" s="250">
        <f>IF(AND(V537&gt;1,V537&lt;=200000000),'[26]Data Base PAKAI (INPUT)'!$E$24,IF(AND(V537&gt;200000000),'[26]Data Base PAKAI (INPUT)'!$M$24))</f>
        <v>4</v>
      </c>
      <c r="AS537" s="250">
        <f>IF(AND(V537&gt;1,V537&lt;=200000000),'[26]Data Base PAKAI (INPUT)'!$F$24,IF(AND(V537&gt;200000000,V537&lt;=1000000000),'[26]Data Base PAKAI (INPUT)'!$V$24,IF(AND(V537&gt;1000000000),'[26]Data Base PAKAI (INPUT)'!$Z$24)))</f>
        <v>1</v>
      </c>
      <c r="AT537" s="250">
        <f t="shared" si="226"/>
        <v>600000</v>
      </c>
      <c r="AU537" s="250">
        <f>IF(AND(V537&gt;1,V537&lt;=1000000000),'[26]Data Base PAKAI (INPUT)'!$E$25,IF(AND(V537&gt;1000000000,V537&lt;=5000000000),'[26]Data Base PAKAI (INPUT)'!$Y$25,IF(AND(V537&gt;5000000000,V537&lt;=10000000000),'[26]Data Base PAKAI (INPUT)'!$AG$25)))</f>
        <v>3</v>
      </c>
      <c r="AV537" s="250">
        <f>IF(AND(V537&gt;1,V537&lt;=100000000),'[26]Data Base PAKAI (INPUT)'!$F$25,IF(AND(V537&gt;100000000,V537&lt;=200000000),'[26]Data Base PAKAI (INPUT)'!$J$25,IF(AND(V537&gt;200000000,V537&lt;=250000000),'[26]Data Base PAKAI (INPUT)'!$N$25,IF(AND(V537&gt;250000000,V537&lt;=500000000),'[26]Data Base PAKAI (INPUT)'!$R$25,IF(AND(V537&gt;500000000,V537&lt;=1000000000),'[26]Data Base PAKAI (INPUT)'!$V$25,IF(AND(V537&gt;1000000000,V537&lt;=2500000000),'[26]Data Base PAKAI (INPUT)'!$Z$25,IF(AND(V537&gt;2500000000,V537&lt;=5000000000),'[26]Data Base PAKAI (INPUT)'!$AD$25,IF(AND(V537&gt;5000000000,V537&lt;=10000000000),'[26]Data Base PAKAI (INPUT)'!AH1872))))))))</f>
        <v>4</v>
      </c>
      <c r="AW537" s="250">
        <f t="shared" si="227"/>
        <v>1800000</v>
      </c>
      <c r="AX537" s="250">
        <f t="shared" si="228"/>
        <v>6000000</v>
      </c>
      <c r="AY537" s="99">
        <f t="shared" si="229"/>
        <v>6000000</v>
      </c>
      <c r="AZ537" s="245"/>
      <c r="BA537" s="245">
        <f t="shared" si="230"/>
        <v>135250000</v>
      </c>
      <c r="BB537" s="235"/>
      <c r="BC537" s="242"/>
      <c r="BD537" s="242"/>
      <c r="BE537" s="242"/>
      <c r="BG537" s="428">
        <f t="shared" si="234"/>
        <v>0</v>
      </c>
      <c r="BH537" s="424"/>
    </row>
    <row r="538" spans="1:60" ht="43.5" thickBot="1" x14ac:dyDescent="0.3">
      <c r="A538" s="90"/>
      <c r="B538" s="90"/>
      <c r="C538" s="90"/>
      <c r="D538" s="90"/>
      <c r="E538" s="90"/>
      <c r="F538" s="90"/>
      <c r="G538" s="90"/>
      <c r="H538" s="307"/>
      <c r="I538" s="91"/>
      <c r="J538" s="92"/>
      <c r="K538" s="92" t="s">
        <v>1149</v>
      </c>
      <c r="L538" s="92" t="s">
        <v>1168</v>
      </c>
      <c r="M538" s="92" t="e">
        <f>INDEX('[26]GELONDONGAN BM POKIR'!$D:$D,MATCH('KEGIATAN DBMSDA 2022 (2)'!L538,'[26]GELONDONGAN BM POKIR'!$D:$D,0))</f>
        <v>#N/A</v>
      </c>
      <c r="N538" s="92" t="str">
        <f t="shared" si="232"/>
        <v>pembangunan jalan lingkungan Jl Rawa Bebek RT 01 sampai dengan RT 03 Rw 12, Kota Bekasi</v>
      </c>
      <c r="O538" s="92"/>
      <c r="P538" s="93" t="s">
        <v>822</v>
      </c>
      <c r="Q538" s="93"/>
      <c r="R538" s="127" t="s">
        <v>726</v>
      </c>
      <c r="S538" s="94" t="e">
        <f>#REF!&amp;" "&amp;#REF!</f>
        <v>#REF!</v>
      </c>
      <c r="T538" s="95" t="s">
        <v>66</v>
      </c>
      <c r="U538" s="57"/>
      <c r="V538" s="57">
        <f t="shared" si="235"/>
        <v>75000000</v>
      </c>
      <c r="W538" s="96" t="str">
        <f t="shared" si="222"/>
        <v>PL</v>
      </c>
      <c r="X538" s="77" t="s">
        <v>1964</v>
      </c>
      <c r="Y538" s="489" t="s">
        <v>2032</v>
      </c>
      <c r="Z538" s="489" t="s">
        <v>2003</v>
      </c>
      <c r="AA538" s="93"/>
      <c r="AB538" s="93"/>
      <c r="AC538" s="93"/>
      <c r="AD538" s="93"/>
      <c r="AE538" s="93"/>
      <c r="AF538" s="93"/>
      <c r="AG538" s="96"/>
      <c r="AH538" s="96"/>
      <c r="AI538" s="96"/>
      <c r="AJ538" s="313">
        <f t="shared" si="233"/>
        <v>0</v>
      </c>
      <c r="AK538" s="301">
        <v>0</v>
      </c>
      <c r="AL538" s="57">
        <v>75000000</v>
      </c>
      <c r="AM538" s="96" t="str">
        <f t="shared" si="224"/>
        <v>PL</v>
      </c>
      <c r="AN538" s="257" t="s">
        <v>139</v>
      </c>
      <c r="AO538" s="249">
        <v>1</v>
      </c>
      <c r="AP538" s="257"/>
      <c r="AQ538" s="245">
        <f t="shared" si="225"/>
        <v>350000</v>
      </c>
      <c r="AR538" s="250">
        <f>IF(AND(V538&gt;1,V538&lt;=200000000),'[26]Data Base PAKAI (INPUT)'!$E$24,IF(AND(V538&gt;200000000),'[26]Data Base PAKAI (INPUT)'!$M$24))</f>
        <v>4</v>
      </c>
      <c r="AS538" s="250">
        <f>IF(AND(V538&gt;1,V538&lt;=200000000),'[26]Data Base PAKAI (INPUT)'!$F$24,IF(AND(V538&gt;200000000,V538&lt;=1000000000),'[26]Data Base PAKAI (INPUT)'!$V$24,IF(AND(V538&gt;1000000000),'[26]Data Base PAKAI (INPUT)'!$Z$24)))</f>
        <v>1</v>
      </c>
      <c r="AT538" s="250">
        <f t="shared" si="226"/>
        <v>600000</v>
      </c>
      <c r="AU538" s="250">
        <f>IF(AND(V538&gt;1,V538&lt;=1000000000),'[26]Data Base PAKAI (INPUT)'!$E$25,IF(AND(V538&gt;1000000000,V538&lt;=5000000000),'[26]Data Base PAKAI (INPUT)'!$Y$25,IF(AND(V538&gt;5000000000,V538&lt;=10000000000),'[26]Data Base PAKAI (INPUT)'!$AG$25)))</f>
        <v>3</v>
      </c>
      <c r="AV538" s="250">
        <f>IF(AND(V538&gt;1,V538&lt;=100000000),'[26]Data Base PAKAI (INPUT)'!$F$25,IF(AND(V538&gt;100000000,V538&lt;=200000000),'[26]Data Base PAKAI (INPUT)'!$J$25,IF(AND(V538&gt;200000000,V538&lt;=250000000),'[26]Data Base PAKAI (INPUT)'!$N$25,IF(AND(V538&gt;250000000,V538&lt;=500000000),'[26]Data Base PAKAI (INPUT)'!$R$25,IF(AND(V538&gt;500000000,V538&lt;=1000000000),'[26]Data Base PAKAI (INPUT)'!$V$25,IF(AND(V538&gt;1000000000,V538&lt;=2500000000),'[26]Data Base PAKAI (INPUT)'!$Z$25,IF(AND(V538&gt;2500000000,V538&lt;=5000000000),'[26]Data Base PAKAI (INPUT)'!$AD$25,IF(AND(V538&gt;5000000000,V538&lt;=10000000000),'[26]Data Base PAKAI (INPUT)'!AH1873))))))))</f>
        <v>3</v>
      </c>
      <c r="AW538" s="250">
        <f t="shared" si="227"/>
        <v>1350000</v>
      </c>
      <c r="AX538" s="250">
        <f t="shared" si="228"/>
        <v>3000000</v>
      </c>
      <c r="AY538" s="99">
        <f t="shared" si="229"/>
        <v>3000000</v>
      </c>
      <c r="AZ538" s="245"/>
      <c r="BA538" s="245">
        <f t="shared" si="230"/>
        <v>66700000</v>
      </c>
      <c r="BB538" s="235"/>
      <c r="BC538" s="242"/>
      <c r="BD538" s="242"/>
      <c r="BE538" s="242"/>
      <c r="BG538" s="428">
        <f t="shared" si="234"/>
        <v>0</v>
      </c>
      <c r="BH538" s="424"/>
    </row>
    <row r="539" spans="1:60" ht="43.5" thickBot="1" x14ac:dyDescent="0.3">
      <c r="A539" s="90"/>
      <c r="B539" s="90"/>
      <c r="C539" s="90"/>
      <c r="D539" s="90"/>
      <c r="E539" s="90"/>
      <c r="F539" s="90"/>
      <c r="G539" s="90"/>
      <c r="H539" s="307"/>
      <c r="I539" s="91"/>
      <c r="J539" s="92"/>
      <c r="K539" s="92" t="s">
        <v>1149</v>
      </c>
      <c r="L539" s="92" t="s">
        <v>1169</v>
      </c>
      <c r="M539" s="92" t="e">
        <f>INDEX('[26]GELONDONGAN BM POKIR'!$D:$D,MATCH('KEGIATAN DBMSDA 2022 (2)'!L539,'[26]GELONDONGAN BM POKIR'!$D:$D,0))</f>
        <v>#N/A</v>
      </c>
      <c r="N539" s="92" t="str">
        <f t="shared" si="232"/>
        <v>pembangunan jalan lingkungan Jl. Panjang, akses Masjid Sayyidina Hamzah RT01/RW016, Kota Bekasi</v>
      </c>
      <c r="O539" s="92"/>
      <c r="P539" s="93" t="s">
        <v>124</v>
      </c>
      <c r="Q539" s="93"/>
      <c r="R539" s="127" t="s">
        <v>289</v>
      </c>
      <c r="S539" s="94" t="e">
        <f>#REF!&amp;" "&amp;#REF!</f>
        <v>#REF!</v>
      </c>
      <c r="T539" s="95" t="s">
        <v>66</v>
      </c>
      <c r="U539" s="57"/>
      <c r="V539" s="57">
        <f t="shared" si="235"/>
        <v>100000000</v>
      </c>
      <c r="W539" s="96" t="str">
        <f t="shared" si="222"/>
        <v>PL</v>
      </c>
      <c r="X539" s="77" t="s">
        <v>1964</v>
      </c>
      <c r="Y539" s="489" t="s">
        <v>2032</v>
      </c>
      <c r="Z539" s="489" t="s">
        <v>2011</v>
      </c>
      <c r="AA539" s="93"/>
      <c r="AB539" s="93"/>
      <c r="AC539" s="93"/>
      <c r="AD539" s="93"/>
      <c r="AE539" s="93"/>
      <c r="AF539" s="93"/>
      <c r="AG539" s="96"/>
      <c r="AH539" s="96"/>
      <c r="AI539" s="96"/>
      <c r="AJ539" s="313">
        <f t="shared" si="233"/>
        <v>0</v>
      </c>
      <c r="AK539" s="301">
        <v>0</v>
      </c>
      <c r="AL539" s="57">
        <v>100000000</v>
      </c>
      <c r="AM539" s="96" t="str">
        <f t="shared" si="224"/>
        <v>PL</v>
      </c>
      <c r="AN539" s="257" t="s">
        <v>139</v>
      </c>
      <c r="AO539" s="249">
        <v>1</v>
      </c>
      <c r="AP539" s="257"/>
      <c r="AQ539" s="245">
        <f t="shared" si="225"/>
        <v>350000</v>
      </c>
      <c r="AR539" s="250">
        <f>IF(AND(V539&gt;1,V539&lt;=200000000),'[26]Data Base PAKAI (INPUT)'!$E$24,IF(AND(V539&gt;200000000),'[26]Data Base PAKAI (INPUT)'!$M$24))</f>
        <v>4</v>
      </c>
      <c r="AS539" s="250">
        <f>IF(AND(V539&gt;1,V539&lt;=200000000),'[26]Data Base PAKAI (INPUT)'!$F$24,IF(AND(V539&gt;200000000,V539&lt;=1000000000),'[26]Data Base PAKAI (INPUT)'!$V$24,IF(AND(V539&gt;1000000000),'[26]Data Base PAKAI (INPUT)'!$Z$24)))</f>
        <v>1</v>
      </c>
      <c r="AT539" s="250">
        <f t="shared" si="226"/>
        <v>600000</v>
      </c>
      <c r="AU539" s="250">
        <f>IF(AND(V539&gt;1,V539&lt;=1000000000),'[26]Data Base PAKAI (INPUT)'!$E$25,IF(AND(V539&gt;1000000000,V539&lt;=5000000000),'[26]Data Base PAKAI (INPUT)'!$Y$25,IF(AND(V539&gt;5000000000,V539&lt;=10000000000),'[26]Data Base PAKAI (INPUT)'!$AG$25)))</f>
        <v>3</v>
      </c>
      <c r="AV539" s="250">
        <f>IF(AND(V539&gt;1,V539&lt;=100000000),'[26]Data Base PAKAI (INPUT)'!$F$25,IF(AND(V539&gt;100000000,V539&lt;=200000000),'[26]Data Base PAKAI (INPUT)'!$J$25,IF(AND(V539&gt;200000000,V539&lt;=250000000),'[26]Data Base PAKAI (INPUT)'!$N$25,IF(AND(V539&gt;250000000,V539&lt;=500000000),'[26]Data Base PAKAI (INPUT)'!$R$25,IF(AND(V539&gt;500000000,V539&lt;=1000000000),'[26]Data Base PAKAI (INPUT)'!$V$25,IF(AND(V539&gt;1000000000,V539&lt;=2500000000),'[26]Data Base PAKAI (INPUT)'!$Z$25,IF(AND(V539&gt;2500000000,V539&lt;=5000000000),'[26]Data Base PAKAI (INPUT)'!$AD$25,IF(AND(V539&gt;5000000000,V539&lt;=10000000000),'[26]Data Base PAKAI (INPUT)'!AH1874))))))))</f>
        <v>3</v>
      </c>
      <c r="AW539" s="250">
        <f t="shared" si="227"/>
        <v>1350000</v>
      </c>
      <c r="AX539" s="250">
        <f t="shared" si="228"/>
        <v>4000000</v>
      </c>
      <c r="AY539" s="99">
        <f t="shared" si="229"/>
        <v>4000000</v>
      </c>
      <c r="AZ539" s="245"/>
      <c r="BA539" s="245">
        <f t="shared" si="230"/>
        <v>89700000</v>
      </c>
      <c r="BB539" s="235"/>
      <c r="BC539" s="242"/>
      <c r="BD539" s="242"/>
      <c r="BE539" s="242"/>
      <c r="BG539" s="428">
        <f t="shared" si="234"/>
        <v>0</v>
      </c>
      <c r="BH539" s="424"/>
    </row>
    <row r="540" spans="1:60" ht="43.5" thickBot="1" x14ac:dyDescent="0.3">
      <c r="A540" s="68" t="s">
        <v>33</v>
      </c>
      <c r="B540" s="68" t="s">
        <v>34</v>
      </c>
      <c r="C540" s="68" t="s">
        <v>1139</v>
      </c>
      <c r="D540" s="68" t="s">
        <v>37</v>
      </c>
      <c r="E540" s="68" t="s">
        <v>35</v>
      </c>
      <c r="F540" s="68">
        <v>7</v>
      </c>
      <c r="G540" s="312" t="s">
        <v>1911</v>
      </c>
      <c r="H540" s="308"/>
      <c r="I540" s="70"/>
      <c r="J540" s="71" t="s">
        <v>1170</v>
      </c>
      <c r="K540" s="71"/>
      <c r="L540" s="72"/>
      <c r="M540" s="92">
        <f>INDEX('[26]GELONDONGAN BM POKIR'!$D:$D,MATCH('KEGIATAN DBMSDA 2022 (2)'!L540,'[26]GELONDONGAN BM POKIR'!$D:$D,0))</f>
        <v>0</v>
      </c>
      <c r="N540" s="72"/>
      <c r="O540" s="73"/>
      <c r="P540" s="73" t="s">
        <v>110</v>
      </c>
      <c r="Q540" s="73"/>
      <c r="R540" s="74" t="s">
        <v>1171</v>
      </c>
      <c r="S540" s="74"/>
      <c r="T540" s="75" t="s">
        <v>43</v>
      </c>
      <c r="U540" s="76">
        <f>SUBTOTAL(9,U541)</f>
        <v>2000000000</v>
      </c>
      <c r="V540" s="76">
        <f t="shared" ref="V540:AL540" si="236">SUBTOTAL(9,V541)</f>
        <v>2000000000</v>
      </c>
      <c r="W540" s="77" t="s">
        <v>110</v>
      </c>
      <c r="X540" s="108" t="s">
        <v>1966</v>
      </c>
      <c r="Y540" s="497"/>
      <c r="Z540" s="497"/>
      <c r="AA540" s="73"/>
      <c r="AB540" s="73"/>
      <c r="AC540" s="73"/>
      <c r="AD540" s="73"/>
      <c r="AE540" s="73"/>
      <c r="AF540" s="73"/>
      <c r="AG540" s="77"/>
      <c r="AH540" s="517">
        <f>AI540-AG540</f>
        <v>0</v>
      </c>
      <c r="AI540" s="77"/>
      <c r="AJ540" s="313">
        <f t="shared" ref="AJ540" si="237">(AI540/V540)*100</f>
        <v>0</v>
      </c>
      <c r="AK540" s="511">
        <f>BH540</f>
        <v>0</v>
      </c>
      <c r="AL540" s="76">
        <f t="shared" si="236"/>
        <v>0</v>
      </c>
      <c r="AM540" s="77" t="s">
        <v>1867</v>
      </c>
      <c r="AN540" s="246" t="s">
        <v>110</v>
      </c>
      <c r="AO540" s="247">
        <f t="shared" ref="AO540" si="238">SUBTOTAL(9,AO541)</f>
        <v>1</v>
      </c>
      <c r="AP540" s="246"/>
      <c r="AQ540" s="247"/>
      <c r="AR540" s="247"/>
      <c r="AS540" s="247"/>
      <c r="AT540" s="247"/>
      <c r="AU540" s="247"/>
      <c r="AV540" s="247"/>
      <c r="AW540" s="247"/>
      <c r="AX540" s="247"/>
      <c r="AY540" s="247"/>
      <c r="AZ540" s="247"/>
      <c r="BA540" s="248"/>
      <c r="BB540" s="235"/>
      <c r="BC540" s="242"/>
      <c r="BD540" s="242"/>
      <c r="BE540" s="252">
        <v>1</v>
      </c>
      <c r="BG540" s="76">
        <f t="shared" ref="BG540" si="239">SUBTOTAL(9,BG541)</f>
        <v>0</v>
      </c>
      <c r="BH540" s="426">
        <f>(BG540/V540)*100</f>
        <v>0</v>
      </c>
    </row>
    <row r="541" spans="1:60" ht="43.5" thickBot="1" x14ac:dyDescent="0.3">
      <c r="A541" s="90"/>
      <c r="B541" s="90"/>
      <c r="C541" s="90"/>
      <c r="D541" s="90"/>
      <c r="E541" s="90"/>
      <c r="F541" s="90"/>
      <c r="G541" s="90"/>
      <c r="H541" s="307"/>
      <c r="I541" s="91"/>
      <c r="J541" s="92"/>
      <c r="K541" s="92" t="s">
        <v>1149</v>
      </c>
      <c r="L541" s="92" t="s">
        <v>1172</v>
      </c>
      <c r="M541" s="92" t="e">
        <f>INDEX('[26]GELONDONGAN BM POKIR'!$D:$D,MATCH('KEGIATAN DBMSDA 2022 (2)'!L541,'[26]GELONDONGAN BM POKIR'!$D:$D,0))</f>
        <v>#N/A</v>
      </c>
      <c r="N541" s="92" t="str">
        <f>L541</f>
        <v>Pelebaran Jalan Raya Bulak Sentul (Dari Jalan Pejuang - Jalan KH M. Tabrani) Tahap 1</v>
      </c>
      <c r="O541" s="93"/>
      <c r="P541" s="93" t="s">
        <v>201</v>
      </c>
      <c r="Q541" s="93"/>
      <c r="R541" s="127" t="s">
        <v>182</v>
      </c>
      <c r="S541" s="94" t="e">
        <f>#REF!&amp;" "&amp;#REF!</f>
        <v>#REF!</v>
      </c>
      <c r="T541" s="95" t="s">
        <v>66</v>
      </c>
      <c r="U541" s="57">
        <v>2000000000</v>
      </c>
      <c r="V541" s="57">
        <f>U541+AL541</f>
        <v>2000000000</v>
      </c>
      <c r="W541" s="96" t="str">
        <f t="shared" ref="W541:W542" si="240">IF(V541&gt;200000000,"LELANG","PL")</f>
        <v>LELANG</v>
      </c>
      <c r="X541" s="108" t="s">
        <v>1966</v>
      </c>
      <c r="Y541" s="489" t="s">
        <v>2032</v>
      </c>
      <c r="Z541" s="489" t="s">
        <v>2023</v>
      </c>
      <c r="AA541" s="93"/>
      <c r="AB541" s="93"/>
      <c r="AC541" s="93"/>
      <c r="AD541" s="93"/>
      <c r="AE541" s="93"/>
      <c r="AF541" s="93"/>
      <c r="AG541" s="96"/>
      <c r="AH541" s="96"/>
      <c r="AI541" s="96"/>
      <c r="AJ541" s="313">
        <f>(AI541/V541)*100%</f>
        <v>0</v>
      </c>
      <c r="AK541" s="301">
        <v>0</v>
      </c>
      <c r="AL541" s="57"/>
      <c r="AM541" s="96" t="str">
        <f t="shared" si="224"/>
        <v>LELANG</v>
      </c>
      <c r="AN541" s="109" t="s">
        <v>129</v>
      </c>
      <c r="AO541" s="249">
        <v>1</v>
      </c>
      <c r="AP541" s="260"/>
      <c r="AQ541" s="245">
        <f>IF(AND(V541&gt;1,V541&lt;=200000000),350000,IF(AND(V541&gt;200000000),750000))</f>
        <v>750000</v>
      </c>
      <c r="AR541" s="250">
        <f>IF(AND(V541&gt;1,V541&lt;=200000000),'[26]Data Base PAKAI (INPUT)'!$E$24,IF(AND(V541&gt;200000000),'[26]Data Base PAKAI (INPUT)'!$M$24))</f>
        <v>6</v>
      </c>
      <c r="AS541" s="250">
        <f>IF(AND(V541&gt;1,V541&lt;=200000000),'[26]Data Base PAKAI (INPUT)'!$F$24,IF(AND(V541&gt;200000000,V541&lt;=1000000000),'[26]Data Base PAKAI (INPUT)'!$V$24,IF(AND(V541&gt;1000000000),'[26]Data Base PAKAI (INPUT)'!$Z$24)))</f>
        <v>3</v>
      </c>
      <c r="AT541" s="250">
        <f>AR541*AS541*$AT$15</f>
        <v>2700000</v>
      </c>
      <c r="AU541" s="250">
        <f>IF(AND(V541&gt;1,V541&lt;=1000000000),'[26]Data Base PAKAI (INPUT)'!$E$25,IF(AND(V541&gt;1000000000,V541&lt;=5000000000),'[26]Data Base PAKAI (INPUT)'!$Y$25,IF(AND(V541&gt;5000000000,V541&lt;=10000000000),'[26]Data Base PAKAI (INPUT)'!$AG$25)))</f>
        <v>4</v>
      </c>
      <c r="AV541" s="250">
        <f>IF(AND(V541&gt;1,V541&lt;=100000000),'[26]Data Base PAKAI (INPUT)'!$F$25,IF(AND(V541&gt;100000000,V541&lt;=200000000),'[26]Data Base PAKAI (INPUT)'!$J$25,IF(AND(V541&gt;200000000,V541&lt;=250000000),'[26]Data Base PAKAI (INPUT)'!$N$25,IF(AND(V541&gt;250000000,V541&lt;=500000000),'[26]Data Base PAKAI (INPUT)'!$R$25,IF(AND(V541&gt;500000000,V541&lt;=1000000000),'[26]Data Base PAKAI (INPUT)'!$V$25,IF(AND(V541&gt;1000000000,V541&lt;=2500000000),'[26]Data Base PAKAI (INPUT)'!$Z$25,IF(AND(V541&gt;2500000000,V541&lt;=5000000000),'[26]Data Base PAKAI (INPUT)'!$AD$25,IF(AND(V541&gt;5000000000,V541&lt;=10000000000),'[26]Data Base PAKAI (INPUT)'!AH1988))))))))</f>
        <v>8</v>
      </c>
      <c r="AW541" s="250">
        <f>AU541*AV541*$AW$15</f>
        <v>4800000</v>
      </c>
      <c r="AX541" s="250">
        <f>IF(V541&lt;=4000000000,4%*V541,IF(V541&gt;4000000000,100000000))</f>
        <v>80000000</v>
      </c>
      <c r="AY541" s="99">
        <f>4%*V541</f>
        <v>80000000</v>
      </c>
      <c r="AZ541" s="245"/>
      <c r="BA541" s="245">
        <f>V541-AQ541-AT541-AW541-AX541-AY541-AZ541</f>
        <v>1831750000</v>
      </c>
      <c r="BB541" s="235"/>
      <c r="BC541" s="242"/>
      <c r="BD541" s="242"/>
      <c r="BE541" s="242"/>
      <c r="BG541" s="428">
        <f t="shared" ref="BG541" si="241">V541*AK541</f>
        <v>0</v>
      </c>
      <c r="BH541" s="424"/>
    </row>
    <row r="542" spans="1:60" ht="30.75" thickBot="1" x14ac:dyDescent="0.3">
      <c r="A542" s="90"/>
      <c r="B542" s="90"/>
      <c r="C542" s="90"/>
      <c r="D542" s="90"/>
      <c r="E542" s="90"/>
      <c r="F542" s="90"/>
      <c r="G542" s="90"/>
      <c r="H542" s="307"/>
      <c r="I542" s="91"/>
      <c r="J542" s="92"/>
      <c r="K542" s="92"/>
      <c r="L542" s="92"/>
      <c r="M542" s="92"/>
      <c r="N542" s="535" t="s">
        <v>2051</v>
      </c>
      <c r="O542" s="93"/>
      <c r="P542" s="536" t="s">
        <v>2049</v>
      </c>
      <c r="Q542" s="93"/>
      <c r="R542" s="127"/>
      <c r="S542" s="94"/>
      <c r="T542" s="95"/>
      <c r="U542" s="57"/>
      <c r="V542" s="533">
        <v>20000000000</v>
      </c>
      <c r="W542" s="96" t="str">
        <f t="shared" si="240"/>
        <v>LELANG</v>
      </c>
      <c r="X542" s="108"/>
      <c r="Y542" s="489" t="s">
        <v>2032</v>
      </c>
      <c r="Z542" s="489" t="s">
        <v>2023</v>
      </c>
      <c r="AA542" s="93"/>
      <c r="AB542" s="93"/>
      <c r="AC542" s="93"/>
      <c r="AD542" s="93"/>
      <c r="AE542" s="93"/>
      <c r="AF542" s="93"/>
      <c r="AG542" s="524"/>
      <c r="AH542" s="96"/>
      <c r="AI542" s="524"/>
      <c r="AJ542" s="313">
        <f>(AI542/V542)*100%</f>
        <v>0</v>
      </c>
      <c r="AK542" s="301">
        <v>0</v>
      </c>
      <c r="AL542" s="57"/>
      <c r="AM542" s="96" t="str">
        <f t="shared" si="224"/>
        <v>LELANG</v>
      </c>
      <c r="AN542" s="109"/>
      <c r="AO542" s="249">
        <v>1</v>
      </c>
      <c r="AP542" s="260"/>
      <c r="AQ542" s="245"/>
      <c r="AR542" s="250"/>
      <c r="AS542" s="250"/>
      <c r="AT542" s="250"/>
      <c r="AU542" s="250"/>
      <c r="AV542" s="250"/>
      <c r="AW542" s="250"/>
      <c r="AX542" s="250"/>
      <c r="AY542" s="99"/>
      <c r="AZ542" s="245"/>
      <c r="BA542" s="245"/>
      <c r="BB542" s="235"/>
      <c r="BC542" s="242"/>
      <c r="BD542" s="242"/>
      <c r="BE542" s="242"/>
      <c r="BG542" s="523"/>
      <c r="BH542" s="424"/>
    </row>
    <row r="543" spans="1:60" ht="43.5" thickBot="1" x14ac:dyDescent="0.3">
      <c r="A543" s="68" t="s">
        <v>33</v>
      </c>
      <c r="B543" s="68" t="s">
        <v>34</v>
      </c>
      <c r="C543" s="68" t="s">
        <v>1139</v>
      </c>
      <c r="D543" s="68" t="s">
        <v>37</v>
      </c>
      <c r="E543" s="68" t="s">
        <v>35</v>
      </c>
      <c r="F543" s="68">
        <v>8</v>
      </c>
      <c r="G543" s="312" t="s">
        <v>1912</v>
      </c>
      <c r="H543" s="308"/>
      <c r="I543" s="70"/>
      <c r="J543" s="71" t="s">
        <v>1173</v>
      </c>
      <c r="K543" s="71"/>
      <c r="L543" s="72"/>
      <c r="M543" s="92">
        <f>INDEX('[26]GELONDONGAN BM POKIR'!$D:$D,MATCH('KEGIATAN DBMSDA 2022 (2)'!L543,'[26]GELONDONGAN BM POKIR'!$D:$D,0))</f>
        <v>0</v>
      </c>
      <c r="N543" s="72"/>
      <c r="O543" s="73"/>
      <c r="P543" s="73" t="s">
        <v>110</v>
      </c>
      <c r="Q543" s="73"/>
      <c r="R543" s="74" t="s">
        <v>1174</v>
      </c>
      <c r="S543" s="74"/>
      <c r="T543" s="75" t="s">
        <v>43</v>
      </c>
      <c r="U543" s="76">
        <f>SUBTOTAL(9,U544:U1006)</f>
        <v>26200000000</v>
      </c>
      <c r="V543" s="76">
        <f>SUBTOTAL(9,V544:V1012)</f>
        <v>136577191000</v>
      </c>
      <c r="W543" s="77" t="s">
        <v>110</v>
      </c>
      <c r="X543" s="77" t="s">
        <v>1964</v>
      </c>
      <c r="Y543" s="497"/>
      <c r="Z543" s="497"/>
      <c r="AA543" s="73"/>
      <c r="AB543" s="73"/>
      <c r="AC543" s="73"/>
      <c r="AD543" s="73"/>
      <c r="AE543" s="73"/>
      <c r="AF543" s="73"/>
      <c r="AG543" s="442">
        <v>2598186200</v>
      </c>
      <c r="AH543" s="517">
        <f>AI543-AG543</f>
        <v>0</v>
      </c>
      <c r="AI543" s="442">
        <v>2598186200</v>
      </c>
      <c r="AJ543" s="313">
        <f t="shared" ref="AJ543" si="242">(AI543/V543)*100</f>
        <v>1.9023573270005238</v>
      </c>
      <c r="AK543" s="512">
        <f>BH543</f>
        <v>2.2861430793374571</v>
      </c>
      <c r="AL543" s="76">
        <f>SUBTOTAL(9,AL544:AL1006)</f>
        <v>86400000000</v>
      </c>
      <c r="AM543" s="77" t="s">
        <v>1867</v>
      </c>
      <c r="AN543" s="246" t="s">
        <v>110</v>
      </c>
      <c r="AO543" s="247">
        <f>SUBTOTAL(9,AO544:AO1006)</f>
        <v>456</v>
      </c>
      <c r="AP543" s="246"/>
      <c r="AQ543" s="247"/>
      <c r="AR543" s="247"/>
      <c r="AS543" s="247"/>
      <c r="AT543" s="247"/>
      <c r="AU543" s="247"/>
      <c r="AV543" s="247"/>
      <c r="AW543" s="247"/>
      <c r="AX543" s="247"/>
      <c r="AY543" s="247"/>
      <c r="AZ543" s="247"/>
      <c r="BA543" s="248"/>
      <c r="BB543" s="235"/>
      <c r="BC543" s="242"/>
      <c r="BD543" s="242"/>
      <c r="BE543" s="252">
        <v>1</v>
      </c>
      <c r="BG543" s="76">
        <f>SUBTOTAL(9,BG544:BG1006)</f>
        <v>3122350000.0000005</v>
      </c>
      <c r="BH543" s="426">
        <f>(BG543/V543)*100</f>
        <v>2.2861430793374571</v>
      </c>
    </row>
    <row r="544" spans="1:60" s="89" customFormat="1" ht="43.5" thickBot="1" x14ac:dyDescent="0.3">
      <c r="A544" s="79"/>
      <c r="B544" s="79"/>
      <c r="C544" s="79"/>
      <c r="D544" s="79"/>
      <c r="E544" s="79"/>
      <c r="F544" s="79"/>
      <c r="G544" s="79"/>
      <c r="H544" s="306"/>
      <c r="I544" s="81"/>
      <c r="J544" s="83"/>
      <c r="K544" s="143" t="s">
        <v>1175</v>
      </c>
      <c r="L544" s="143" t="s">
        <v>1176</v>
      </c>
      <c r="M544" s="143" t="e">
        <f>INDEX('[26]GELONDONGAN BM POKIR'!$D:$D,MATCH('KEGIATAN DBMSDA 2022 (2)'!L544,'[26]GELONDONGAN BM POKIR'!$D:$D,0))</f>
        <v>#N/A</v>
      </c>
      <c r="N544" s="83" t="str">
        <f>L544</f>
        <v>Peningkatan Jalan Kota Bekasi</v>
      </c>
      <c r="O544" s="84"/>
      <c r="P544" s="84"/>
      <c r="Q544" s="84"/>
      <c r="R544" s="144" t="s">
        <v>182</v>
      </c>
      <c r="S544" s="145"/>
      <c r="T544" s="146" t="s">
        <v>66</v>
      </c>
      <c r="U544" s="147">
        <v>20000000000</v>
      </c>
      <c r="V544" s="57">
        <f t="shared" ref="V544:V551" si="243">U544+AL544</f>
        <v>42605000000</v>
      </c>
      <c r="W544" s="57"/>
      <c r="X544" s="77" t="s">
        <v>1964</v>
      </c>
      <c r="Y544" s="494" t="s">
        <v>2032</v>
      </c>
      <c r="Z544" s="490" t="s">
        <v>2024</v>
      </c>
      <c r="AA544" s="84"/>
      <c r="AB544" s="84"/>
      <c r="AC544" s="84"/>
      <c r="AD544" s="84"/>
      <c r="AE544" s="84"/>
      <c r="AF544" s="84"/>
      <c r="AG544" s="57"/>
      <c r="AH544" s="57"/>
      <c r="AI544" s="57"/>
      <c r="AJ544" s="313">
        <f t="shared" ref="AJ544:AJ607" si="244">(AI544/V544)*100%</f>
        <v>0</v>
      </c>
      <c r="AK544" s="301">
        <v>7.0000000000000007E-2</v>
      </c>
      <c r="AL544" s="147">
        <f>3000000000+'[26]GELONDONGAN BM POKIR'!D96+'[26]GELONDONGAN BM DARI PERKIMTAN'!E60</f>
        <v>22605000000</v>
      </c>
      <c r="AM544" s="96" t="s">
        <v>1872</v>
      </c>
      <c r="AN544" s="257" t="s">
        <v>115</v>
      </c>
      <c r="AO544" s="249">
        <v>1</v>
      </c>
      <c r="AP544" s="266" t="s">
        <v>1177</v>
      </c>
      <c r="AQ544" s="245"/>
      <c r="AR544" s="250"/>
      <c r="AS544" s="250"/>
      <c r="AT544" s="250"/>
      <c r="AU544" s="250"/>
      <c r="AV544" s="250"/>
      <c r="AW544" s="250"/>
      <c r="AX544" s="250"/>
      <c r="AY544" s="117"/>
      <c r="AZ544" s="245"/>
      <c r="BA544" s="245"/>
      <c r="BB544" s="251"/>
      <c r="BC544" s="252"/>
      <c r="BD544" s="252"/>
      <c r="BE544" s="252"/>
      <c r="BG544" s="428">
        <f t="shared" ref="BG544:BG607" si="245">V544*AK544</f>
        <v>2982350000.0000005</v>
      </c>
      <c r="BH544" s="429"/>
    </row>
    <row r="545" spans="1:60" ht="43.5" thickBot="1" x14ac:dyDescent="0.3">
      <c r="A545" s="90"/>
      <c r="B545" s="90"/>
      <c r="C545" s="90"/>
      <c r="D545" s="90"/>
      <c r="E545" s="90"/>
      <c r="F545" s="90"/>
      <c r="G545" s="90"/>
      <c r="H545" s="307"/>
      <c r="I545" s="91"/>
      <c r="J545" s="92"/>
      <c r="K545" s="110" t="s">
        <v>1175</v>
      </c>
      <c r="L545" s="92" t="s">
        <v>1178</v>
      </c>
      <c r="M545" s="92" t="e">
        <f>INDEX('[26]GELONDONGAN BM POKIR'!$D:$D,MATCH('KEGIATAN DBMSDA 2022 (2)'!L545,'[26]GELONDONGAN BM POKIR'!$D:$D,0))</f>
        <v>#N/A</v>
      </c>
      <c r="N545" s="92" t="str">
        <f>L545</f>
        <v>Penataan Simpang Kota Bekasi</v>
      </c>
      <c r="O545" s="93"/>
      <c r="P545" s="93"/>
      <c r="Q545" s="93"/>
      <c r="R545" s="127" t="s">
        <v>182</v>
      </c>
      <c r="S545" s="127"/>
      <c r="T545" s="95" t="s">
        <v>66</v>
      </c>
      <c r="U545" s="57">
        <v>1500000000</v>
      </c>
      <c r="V545" s="57">
        <f t="shared" si="243"/>
        <v>2000000000</v>
      </c>
      <c r="W545" s="57"/>
      <c r="X545" s="77" t="s">
        <v>1964</v>
      </c>
      <c r="Y545" s="489" t="s">
        <v>2032</v>
      </c>
      <c r="Z545" s="489" t="s">
        <v>2023</v>
      </c>
      <c r="AA545" s="93"/>
      <c r="AB545" s="93"/>
      <c r="AC545" s="93"/>
      <c r="AD545" s="93"/>
      <c r="AE545" s="93"/>
      <c r="AF545" s="93"/>
      <c r="AG545" s="57"/>
      <c r="AH545" s="57"/>
      <c r="AI545" s="57"/>
      <c r="AJ545" s="313">
        <f t="shared" si="244"/>
        <v>0</v>
      </c>
      <c r="AK545" s="301">
        <v>7.0000000000000007E-2</v>
      </c>
      <c r="AL545" s="57">
        <v>500000000</v>
      </c>
      <c r="AM545" s="96" t="s">
        <v>1872</v>
      </c>
      <c r="AN545" s="257" t="s">
        <v>115</v>
      </c>
      <c r="AO545" s="249">
        <v>1</v>
      </c>
      <c r="AP545" s="257"/>
      <c r="AQ545" s="245"/>
      <c r="AR545" s="250"/>
      <c r="AS545" s="250"/>
      <c r="AT545" s="250"/>
      <c r="AU545" s="250"/>
      <c r="AV545" s="250"/>
      <c r="AW545" s="250"/>
      <c r="AX545" s="250"/>
      <c r="AY545" s="99"/>
      <c r="AZ545" s="245"/>
      <c r="BA545" s="245"/>
      <c r="BB545" s="235"/>
      <c r="BC545" s="242"/>
      <c r="BD545" s="242"/>
      <c r="BE545" s="242"/>
      <c r="BG545" s="428">
        <f t="shared" si="245"/>
        <v>140000000</v>
      </c>
      <c r="BH545" s="424"/>
    </row>
    <row r="546" spans="1:60" ht="43.5" thickBot="1" x14ac:dyDescent="0.3">
      <c r="A546" s="90"/>
      <c r="B546" s="90"/>
      <c r="C546" s="90"/>
      <c r="D546" s="90"/>
      <c r="E546" s="90"/>
      <c r="F546" s="90"/>
      <c r="G546" s="90"/>
      <c r="H546" s="307"/>
      <c r="I546" s="91"/>
      <c r="J546" s="92"/>
      <c r="K546" s="110" t="s">
        <v>1175</v>
      </c>
      <c r="L546" s="92" t="s">
        <v>1179</v>
      </c>
      <c r="M546" s="92" t="e">
        <f>INDEX('[26]GELONDONGAN BM POKIR'!$D:$D,MATCH('KEGIATAN DBMSDA 2022 (2)'!L546,'[26]GELONDONGAN BM POKIR'!$D:$D,0))</f>
        <v>#N/A</v>
      </c>
      <c r="N546" s="92" t="str">
        <f t="shared" ref="N546:N551" si="246">L546</f>
        <v>Peningkatan Jalan Jatiasih - Jatimakmur</v>
      </c>
      <c r="O546" s="93"/>
      <c r="P546" s="93" t="s">
        <v>124</v>
      </c>
      <c r="Q546" s="93"/>
      <c r="R546" s="127" t="s">
        <v>182</v>
      </c>
      <c r="S546" s="94" t="e">
        <f>#REF!&amp;" "&amp;#REF!</f>
        <v>#REF!</v>
      </c>
      <c r="T546" s="95" t="s">
        <v>66</v>
      </c>
      <c r="U546" s="57">
        <v>1000000000</v>
      </c>
      <c r="V546" s="57">
        <f t="shared" si="243"/>
        <v>1000000000</v>
      </c>
      <c r="W546" s="96" t="str">
        <f t="shared" ref="W546:W609" si="247">IF(V546&gt;200000000,"LELANG","PL")</f>
        <v>LELANG</v>
      </c>
      <c r="X546" s="77" t="s">
        <v>1964</v>
      </c>
      <c r="Y546" s="489" t="s">
        <v>2032</v>
      </c>
      <c r="Z546" s="489" t="s">
        <v>2023</v>
      </c>
      <c r="AA546" s="93"/>
      <c r="AB546" s="93"/>
      <c r="AC546" s="93"/>
      <c r="AD546" s="93"/>
      <c r="AE546" s="93"/>
      <c r="AF546" s="93"/>
      <c r="AG546" s="96"/>
      <c r="AH546" s="96"/>
      <c r="AI546" s="96"/>
      <c r="AJ546" s="313">
        <f t="shared" si="244"/>
        <v>0</v>
      </c>
      <c r="AK546" s="301">
        <v>0</v>
      </c>
      <c r="AL546" s="57"/>
      <c r="AM546" s="96" t="str">
        <f t="shared" ref="AM546:AM609" si="248">IF(V546&gt;200000000,"LELANG","PL")</f>
        <v>LELANG</v>
      </c>
      <c r="AN546" s="257" t="s">
        <v>129</v>
      </c>
      <c r="AO546" s="249">
        <v>1</v>
      </c>
      <c r="AP546" s="260"/>
      <c r="AQ546" s="245">
        <f t="shared" ref="AQ546:AQ609" si="249">IF(AND(V546&gt;1,V546&lt;=200000000),350000,IF(AND(V546&gt;200000000),750000))</f>
        <v>750000</v>
      </c>
      <c r="AR546" s="250">
        <f>IF(AND(V546&gt;1,V546&lt;=200000000),'[26]Data Base PAKAI (INPUT)'!$E$24,IF(AND(V546&gt;200000000),'[26]Data Base PAKAI (INPUT)'!$M$24))</f>
        <v>6</v>
      </c>
      <c r="AS546" s="250">
        <f>IF(AND(V546&gt;1,V546&lt;=200000000),'[26]Data Base PAKAI (INPUT)'!$F$24,IF(AND(V546&gt;200000000,V546&lt;=1000000000),'[26]Data Base PAKAI (INPUT)'!$V$24,IF(AND(V546&gt;1000000000),'[26]Data Base PAKAI (INPUT)'!$Z$24)))</f>
        <v>2</v>
      </c>
      <c r="AT546" s="250">
        <f t="shared" ref="AT546:AT609" si="250">AR546*AS546*$AT$15</f>
        <v>1800000</v>
      </c>
      <c r="AU546" s="250">
        <f>IF(AND(V546&gt;1,V546&lt;=1000000000),'[26]Data Base PAKAI (INPUT)'!$E$25,IF(AND(V546&gt;1000000000,V546&lt;=5000000000),'[26]Data Base PAKAI (INPUT)'!$Y$25,IF(AND(V546&gt;5000000000,V546&lt;=10000000000),'[26]Data Base PAKAI (INPUT)'!$AG$25)))</f>
        <v>3</v>
      </c>
      <c r="AV546" s="250">
        <f>IF(AND(V546&gt;1,V546&lt;=100000000),'[26]Data Base PAKAI (INPUT)'!$F$25,IF(AND(V546&gt;100000000,V546&lt;=200000000),'[26]Data Base PAKAI (INPUT)'!$J$25,IF(AND(V546&gt;200000000,V546&lt;=250000000),'[26]Data Base PAKAI (INPUT)'!$N$25,IF(AND(V546&gt;250000000,V546&lt;=500000000),'[26]Data Base PAKAI (INPUT)'!$R$25,IF(AND(V546&gt;500000000,V546&lt;=1000000000),'[26]Data Base PAKAI (INPUT)'!$V$25,IF(AND(V546&gt;1000000000,V546&lt;=2500000000),'[26]Data Base PAKAI (INPUT)'!$Z$25,IF(AND(V546&gt;2500000000,V546&lt;=5000000000),'[26]Data Base PAKAI (INPUT)'!$AD$25,IF(AND(V546&gt;5000000000,V546&lt;=10000000000),'[26]Data Base PAKAI (INPUT)'!AH1993))))))))</f>
        <v>7</v>
      </c>
      <c r="AW546" s="250">
        <f t="shared" ref="AW546:AW609" si="251">AU546*AV546*$AW$15</f>
        <v>3150000</v>
      </c>
      <c r="AX546" s="250">
        <f t="shared" ref="AX546:AX609" si="252">IF(V546&lt;=4000000000,4%*V546,IF(V546&gt;4000000000,100000000))</f>
        <v>40000000</v>
      </c>
      <c r="AY546" s="99">
        <f t="shared" ref="AY546:AY609" si="253">4%*V546</f>
        <v>40000000</v>
      </c>
      <c r="AZ546" s="245"/>
      <c r="BA546" s="245">
        <f t="shared" ref="BA546:BA609" si="254">V546-AQ546-AT546-AW546-AX546-AY546-AZ546</f>
        <v>914300000</v>
      </c>
      <c r="BB546" s="235"/>
      <c r="BC546" s="242"/>
      <c r="BD546" s="242"/>
      <c r="BE546" s="242"/>
      <c r="BG546" s="428">
        <f t="shared" si="245"/>
        <v>0</v>
      </c>
      <c r="BH546" s="424"/>
    </row>
    <row r="547" spans="1:60" ht="43.5" thickBot="1" x14ac:dyDescent="0.3">
      <c r="A547" s="90"/>
      <c r="B547" s="90"/>
      <c r="C547" s="90"/>
      <c r="D547" s="90"/>
      <c r="E547" s="90"/>
      <c r="F547" s="90"/>
      <c r="G547" s="90"/>
      <c r="H547" s="307"/>
      <c r="I547" s="91"/>
      <c r="J547" s="92"/>
      <c r="K547" s="110" t="s">
        <v>1175</v>
      </c>
      <c r="L547" s="92" t="s">
        <v>1180</v>
      </c>
      <c r="M547" s="92" t="e">
        <f>INDEX('[26]GELONDONGAN BM POKIR'!$D:$D,MATCH('KEGIATAN DBMSDA 2022 (2)'!L547,'[26]GELONDONGAN BM POKIR'!$D:$D,0))</f>
        <v>#N/A</v>
      </c>
      <c r="N547" s="92" t="str">
        <f t="shared" si="246"/>
        <v>Peningkatan Jalan Taman Harapan Baru</v>
      </c>
      <c r="O547" s="93"/>
      <c r="P547" s="93" t="s">
        <v>132</v>
      </c>
      <c r="Q547" s="93"/>
      <c r="R547" s="127" t="s">
        <v>182</v>
      </c>
      <c r="S547" s="94" t="e">
        <f>#REF!&amp;" "&amp;#REF!</f>
        <v>#REF!</v>
      </c>
      <c r="T547" s="95" t="s">
        <v>66</v>
      </c>
      <c r="U547" s="57">
        <v>1000000000</v>
      </c>
      <c r="V547" s="57">
        <f t="shared" si="243"/>
        <v>1000000000</v>
      </c>
      <c r="W547" s="96" t="str">
        <f t="shared" si="247"/>
        <v>LELANG</v>
      </c>
      <c r="X547" s="77" t="s">
        <v>1964</v>
      </c>
      <c r="Y547" s="489" t="s">
        <v>2032</v>
      </c>
      <c r="Z547" s="489" t="s">
        <v>2023</v>
      </c>
      <c r="AA547" s="93"/>
      <c r="AB547" s="93"/>
      <c r="AC547" s="93"/>
      <c r="AD547" s="93"/>
      <c r="AE547" s="93"/>
      <c r="AF547" s="93"/>
      <c r="AG547" s="96"/>
      <c r="AH547" s="96"/>
      <c r="AI547" s="96"/>
      <c r="AJ547" s="313">
        <f t="shared" si="244"/>
        <v>0</v>
      </c>
      <c r="AK547" s="301">
        <v>0</v>
      </c>
      <c r="AL547" s="57"/>
      <c r="AM547" s="96" t="str">
        <f t="shared" si="248"/>
        <v>LELANG</v>
      </c>
      <c r="AN547" s="257" t="s">
        <v>129</v>
      </c>
      <c r="AO547" s="249">
        <v>1</v>
      </c>
      <c r="AP547" s="260"/>
      <c r="AQ547" s="245">
        <f t="shared" si="249"/>
        <v>750000</v>
      </c>
      <c r="AR547" s="250">
        <f>IF(AND(V547&gt;1,V547&lt;=200000000),'[26]Data Base PAKAI (INPUT)'!$E$24,IF(AND(V547&gt;200000000),'[26]Data Base PAKAI (INPUT)'!$M$24))</f>
        <v>6</v>
      </c>
      <c r="AS547" s="250">
        <f>IF(AND(V547&gt;1,V547&lt;=200000000),'[26]Data Base PAKAI (INPUT)'!$F$24,IF(AND(V547&gt;200000000,V547&lt;=1000000000),'[26]Data Base PAKAI (INPUT)'!$V$24,IF(AND(V547&gt;1000000000),'[26]Data Base PAKAI (INPUT)'!$Z$24)))</f>
        <v>2</v>
      </c>
      <c r="AT547" s="250">
        <f t="shared" si="250"/>
        <v>1800000</v>
      </c>
      <c r="AU547" s="250">
        <f>IF(AND(V547&gt;1,V547&lt;=1000000000),'[26]Data Base PAKAI (INPUT)'!$E$25,IF(AND(V547&gt;1000000000,V547&lt;=5000000000),'[26]Data Base PAKAI (INPUT)'!$Y$25,IF(AND(V547&gt;5000000000,V547&lt;=10000000000),'[26]Data Base PAKAI (INPUT)'!$AG$25)))</f>
        <v>3</v>
      </c>
      <c r="AV547" s="250">
        <f>IF(AND(V547&gt;1,V547&lt;=100000000),'[26]Data Base PAKAI (INPUT)'!$F$25,IF(AND(V547&gt;100000000,V547&lt;=200000000),'[26]Data Base PAKAI (INPUT)'!$J$25,IF(AND(V547&gt;200000000,V547&lt;=250000000),'[26]Data Base PAKAI (INPUT)'!$N$25,IF(AND(V547&gt;250000000,V547&lt;=500000000),'[26]Data Base PAKAI (INPUT)'!$R$25,IF(AND(V547&gt;500000000,V547&lt;=1000000000),'[26]Data Base PAKAI (INPUT)'!$V$25,IF(AND(V547&gt;1000000000,V547&lt;=2500000000),'[26]Data Base PAKAI (INPUT)'!$Z$25,IF(AND(V547&gt;2500000000,V547&lt;=5000000000),'[26]Data Base PAKAI (INPUT)'!$AD$25,IF(AND(V547&gt;5000000000,V547&lt;=10000000000),'[26]Data Base PAKAI (INPUT)'!AH1994))))))))</f>
        <v>7</v>
      </c>
      <c r="AW547" s="250">
        <f t="shared" si="251"/>
        <v>3150000</v>
      </c>
      <c r="AX547" s="250">
        <f t="shared" si="252"/>
        <v>40000000</v>
      </c>
      <c r="AY547" s="99">
        <f t="shared" si="253"/>
        <v>40000000</v>
      </c>
      <c r="AZ547" s="245"/>
      <c r="BA547" s="245">
        <f t="shared" si="254"/>
        <v>914300000</v>
      </c>
      <c r="BB547" s="235"/>
      <c r="BC547" s="242"/>
      <c r="BD547" s="242"/>
      <c r="BE547" s="242"/>
      <c r="BG547" s="428">
        <f t="shared" si="245"/>
        <v>0</v>
      </c>
      <c r="BH547" s="424"/>
    </row>
    <row r="548" spans="1:60" ht="43.5" thickBot="1" x14ac:dyDescent="0.3">
      <c r="A548" s="90"/>
      <c r="B548" s="90"/>
      <c r="C548" s="90"/>
      <c r="D548" s="90"/>
      <c r="E548" s="90"/>
      <c r="F548" s="90"/>
      <c r="G548" s="90"/>
      <c r="H548" s="307"/>
      <c r="I548" s="91"/>
      <c r="J548" s="92"/>
      <c r="K548" s="110" t="s">
        <v>1175</v>
      </c>
      <c r="L548" s="92" t="s">
        <v>1181</v>
      </c>
      <c r="M548" s="92" t="e">
        <f>INDEX('[26]GELONDONGAN BM POKIR'!$D:$D,MATCH('KEGIATAN DBMSDA 2022 (2)'!L548,'[26]GELONDONGAN BM POKIR'!$D:$D,0))</f>
        <v>#N/A</v>
      </c>
      <c r="N548" s="92" t="str">
        <f t="shared" si="246"/>
        <v>Peningkatan Jalan Utama Pondok Ungu Permai</v>
      </c>
      <c r="O548" s="93"/>
      <c r="P548" s="93" t="s">
        <v>201</v>
      </c>
      <c r="Q548" s="93"/>
      <c r="R548" s="127" t="s">
        <v>182</v>
      </c>
      <c r="S548" s="94" t="e">
        <f>#REF!&amp;" "&amp;#REF!</f>
        <v>#REF!</v>
      </c>
      <c r="T548" s="95" t="s">
        <v>66</v>
      </c>
      <c r="U548" s="57">
        <v>1000000000</v>
      </c>
      <c r="V548" s="57">
        <f t="shared" si="243"/>
        <v>1000000000</v>
      </c>
      <c r="W548" s="96" t="str">
        <f t="shared" si="247"/>
        <v>LELANG</v>
      </c>
      <c r="X548" s="77" t="s">
        <v>1964</v>
      </c>
      <c r="Y548" s="489" t="s">
        <v>2032</v>
      </c>
      <c r="Z548" s="489" t="s">
        <v>2023</v>
      </c>
      <c r="AA548" s="93"/>
      <c r="AB548" s="93"/>
      <c r="AC548" s="93"/>
      <c r="AD548" s="93"/>
      <c r="AE548" s="93"/>
      <c r="AF548" s="93"/>
      <c r="AG548" s="96"/>
      <c r="AH548" s="96"/>
      <c r="AI548" s="96"/>
      <c r="AJ548" s="313">
        <f t="shared" si="244"/>
        <v>0</v>
      </c>
      <c r="AK548" s="301">
        <v>0</v>
      </c>
      <c r="AL548" s="57"/>
      <c r="AM548" s="96" t="str">
        <f t="shared" si="248"/>
        <v>LELANG</v>
      </c>
      <c r="AN548" s="257" t="s">
        <v>129</v>
      </c>
      <c r="AO548" s="249">
        <v>1</v>
      </c>
      <c r="AP548" s="260"/>
      <c r="AQ548" s="245">
        <f t="shared" si="249"/>
        <v>750000</v>
      </c>
      <c r="AR548" s="250">
        <f>IF(AND(V548&gt;1,V548&lt;=200000000),'[26]Data Base PAKAI (INPUT)'!$E$24,IF(AND(V548&gt;200000000),'[26]Data Base PAKAI (INPUT)'!$M$24))</f>
        <v>6</v>
      </c>
      <c r="AS548" s="250">
        <f>IF(AND(V548&gt;1,V548&lt;=200000000),'[26]Data Base PAKAI (INPUT)'!$F$24,IF(AND(V548&gt;200000000,V548&lt;=1000000000),'[26]Data Base PAKAI (INPUT)'!$V$24,IF(AND(V548&gt;1000000000),'[26]Data Base PAKAI (INPUT)'!$Z$24)))</f>
        <v>2</v>
      </c>
      <c r="AT548" s="250">
        <f t="shared" si="250"/>
        <v>1800000</v>
      </c>
      <c r="AU548" s="250">
        <f>IF(AND(V548&gt;1,V548&lt;=1000000000),'[26]Data Base PAKAI (INPUT)'!$E$25,IF(AND(V548&gt;1000000000,V548&lt;=5000000000),'[26]Data Base PAKAI (INPUT)'!$Y$25,IF(AND(V548&gt;5000000000,V548&lt;=10000000000),'[26]Data Base PAKAI (INPUT)'!$AG$25)))</f>
        <v>3</v>
      </c>
      <c r="AV548" s="250">
        <f>IF(AND(V548&gt;1,V548&lt;=100000000),'[26]Data Base PAKAI (INPUT)'!$F$25,IF(AND(V548&gt;100000000,V548&lt;=200000000),'[26]Data Base PAKAI (INPUT)'!$J$25,IF(AND(V548&gt;200000000,V548&lt;=250000000),'[26]Data Base PAKAI (INPUT)'!$N$25,IF(AND(V548&gt;250000000,V548&lt;=500000000),'[26]Data Base PAKAI (INPUT)'!$R$25,IF(AND(V548&gt;500000000,V548&lt;=1000000000),'[26]Data Base PAKAI (INPUT)'!$V$25,IF(AND(V548&gt;1000000000,V548&lt;=2500000000),'[26]Data Base PAKAI (INPUT)'!$Z$25,IF(AND(V548&gt;2500000000,V548&lt;=5000000000),'[26]Data Base PAKAI (INPUT)'!$AD$25,IF(AND(V548&gt;5000000000,V548&lt;=10000000000),'[26]Data Base PAKAI (INPUT)'!AH1996))))))))</f>
        <v>7</v>
      </c>
      <c r="AW548" s="250">
        <f t="shared" si="251"/>
        <v>3150000</v>
      </c>
      <c r="AX548" s="250">
        <f t="shared" si="252"/>
        <v>40000000</v>
      </c>
      <c r="AY548" s="99">
        <f t="shared" si="253"/>
        <v>40000000</v>
      </c>
      <c r="AZ548" s="245"/>
      <c r="BA548" s="245">
        <f t="shared" si="254"/>
        <v>914300000</v>
      </c>
      <c r="BB548" s="235"/>
      <c r="BC548" s="242"/>
      <c r="BD548" s="242"/>
      <c r="BE548" s="242"/>
      <c r="BG548" s="428">
        <f t="shared" si="245"/>
        <v>0</v>
      </c>
      <c r="BH548" s="424"/>
    </row>
    <row r="549" spans="1:60" ht="43.5" thickBot="1" x14ac:dyDescent="0.3">
      <c r="A549" s="90"/>
      <c r="B549" s="90"/>
      <c r="C549" s="90"/>
      <c r="D549" s="90"/>
      <c r="E549" s="90"/>
      <c r="F549" s="90"/>
      <c r="G549" s="90"/>
      <c r="H549" s="307"/>
      <c r="I549" s="91"/>
      <c r="J549" s="92"/>
      <c r="K549" s="110" t="s">
        <v>1175</v>
      </c>
      <c r="L549" s="92" t="s">
        <v>1182</v>
      </c>
      <c r="M549" s="92" t="e">
        <f>INDEX('[26]GELONDONGAN BM POKIR'!$D:$D,MATCH('KEGIATAN DBMSDA 2022 (2)'!L549,'[26]GELONDONGAN BM POKIR'!$D:$D,0))</f>
        <v>#N/A</v>
      </c>
      <c r="N549" s="92" t="str">
        <f t="shared" si="246"/>
        <v>Peningkatan Jalan Ngurah Rai</v>
      </c>
      <c r="O549" s="93"/>
      <c r="P549" s="93" t="s">
        <v>822</v>
      </c>
      <c r="Q549" s="93"/>
      <c r="R549" s="127" t="s">
        <v>182</v>
      </c>
      <c r="S549" s="94" t="e">
        <f>#REF!&amp;" "&amp;#REF!</f>
        <v>#REF!</v>
      </c>
      <c r="T549" s="95" t="s">
        <v>66</v>
      </c>
      <c r="U549" s="57">
        <v>750000000</v>
      </c>
      <c r="V549" s="57">
        <f t="shared" si="243"/>
        <v>750000000</v>
      </c>
      <c r="W549" s="96" t="str">
        <f t="shared" si="247"/>
        <v>LELANG</v>
      </c>
      <c r="X549" s="77" t="s">
        <v>1964</v>
      </c>
      <c r="Y549" s="489" t="s">
        <v>2032</v>
      </c>
      <c r="Z549" s="489" t="s">
        <v>2023</v>
      </c>
      <c r="AA549" s="93"/>
      <c r="AB549" s="93"/>
      <c r="AC549" s="93"/>
      <c r="AD549" s="93"/>
      <c r="AE549" s="93"/>
      <c r="AF549" s="93"/>
      <c r="AG549" s="96"/>
      <c r="AH549" s="96"/>
      <c r="AI549" s="96"/>
      <c r="AJ549" s="313">
        <f t="shared" si="244"/>
        <v>0</v>
      </c>
      <c r="AK549" s="301">
        <v>0</v>
      </c>
      <c r="AL549" s="57"/>
      <c r="AM549" s="96" t="str">
        <f t="shared" si="248"/>
        <v>LELANG</v>
      </c>
      <c r="AN549" s="257" t="s">
        <v>129</v>
      </c>
      <c r="AO549" s="249">
        <v>1</v>
      </c>
      <c r="AP549" s="260"/>
      <c r="AQ549" s="245">
        <f t="shared" si="249"/>
        <v>750000</v>
      </c>
      <c r="AR549" s="250">
        <f>IF(AND(V549&gt;1,V549&lt;=200000000),'[26]Data Base PAKAI (INPUT)'!$E$24,IF(AND(V549&gt;200000000),'[26]Data Base PAKAI (INPUT)'!$M$24))</f>
        <v>6</v>
      </c>
      <c r="AS549" s="250">
        <f>IF(AND(V549&gt;1,V549&lt;=200000000),'[26]Data Base PAKAI (INPUT)'!$F$24,IF(AND(V549&gt;200000000,V549&lt;=1000000000),'[26]Data Base PAKAI (INPUT)'!$V$24,IF(AND(V549&gt;1000000000),'[26]Data Base PAKAI (INPUT)'!$Z$24)))</f>
        <v>2</v>
      </c>
      <c r="AT549" s="250">
        <f t="shared" si="250"/>
        <v>1800000</v>
      </c>
      <c r="AU549" s="250">
        <f>IF(AND(V549&gt;1,V549&lt;=1000000000),'[26]Data Base PAKAI (INPUT)'!$E$25,IF(AND(V549&gt;1000000000,V549&lt;=5000000000),'[26]Data Base PAKAI (INPUT)'!$Y$25,IF(AND(V549&gt;5000000000,V549&lt;=10000000000),'[26]Data Base PAKAI (INPUT)'!$AG$25)))</f>
        <v>3</v>
      </c>
      <c r="AV549" s="250">
        <f>IF(AND(V549&gt;1,V549&lt;=100000000),'[26]Data Base PAKAI (INPUT)'!$F$25,IF(AND(V549&gt;100000000,V549&lt;=200000000),'[26]Data Base PAKAI (INPUT)'!$J$25,IF(AND(V549&gt;200000000,V549&lt;=250000000),'[26]Data Base PAKAI (INPUT)'!$N$25,IF(AND(V549&gt;250000000,V549&lt;=500000000),'[26]Data Base PAKAI (INPUT)'!$R$25,IF(AND(V549&gt;500000000,V549&lt;=1000000000),'[26]Data Base PAKAI (INPUT)'!$V$25,IF(AND(V549&gt;1000000000,V549&lt;=2500000000),'[26]Data Base PAKAI (INPUT)'!$Z$25,IF(AND(V549&gt;2500000000,V549&lt;=5000000000),'[26]Data Base PAKAI (INPUT)'!$AD$25,IF(AND(V549&gt;5000000000,V549&lt;=10000000000),'[26]Data Base PAKAI (INPUT)'!AH1997))))))))</f>
        <v>7</v>
      </c>
      <c r="AW549" s="250">
        <f t="shared" si="251"/>
        <v>3150000</v>
      </c>
      <c r="AX549" s="250">
        <f t="shared" si="252"/>
        <v>30000000</v>
      </c>
      <c r="AY549" s="99">
        <f t="shared" si="253"/>
        <v>30000000</v>
      </c>
      <c r="AZ549" s="245"/>
      <c r="BA549" s="245">
        <f t="shared" si="254"/>
        <v>684300000</v>
      </c>
      <c r="BB549" s="235"/>
      <c r="BC549" s="242"/>
      <c r="BD549" s="242"/>
      <c r="BE549" s="242"/>
      <c r="BG549" s="428">
        <f t="shared" si="245"/>
        <v>0</v>
      </c>
      <c r="BH549" s="424"/>
    </row>
    <row r="550" spans="1:60" ht="43.5" thickBot="1" x14ac:dyDescent="0.3">
      <c r="A550" s="90"/>
      <c r="B550" s="90"/>
      <c r="C550" s="90"/>
      <c r="D550" s="90"/>
      <c r="E550" s="90"/>
      <c r="F550" s="90"/>
      <c r="G550" s="90"/>
      <c r="H550" s="307"/>
      <c r="I550" s="91"/>
      <c r="J550" s="92"/>
      <c r="K550" s="110" t="s">
        <v>1175</v>
      </c>
      <c r="L550" s="92" t="s">
        <v>1183</v>
      </c>
      <c r="M550" s="92" t="e">
        <f>INDEX('[26]GELONDONGAN BM POKIR'!$D:$D,MATCH('KEGIATAN DBMSDA 2022 (2)'!L550,'[26]GELONDONGAN BM POKIR'!$D:$D,0))</f>
        <v>#N/A</v>
      </c>
      <c r="N550" s="92" t="str">
        <f t="shared" si="246"/>
        <v>Pedestrian Jl. Chairil Anwar (Lanjutan)</v>
      </c>
      <c r="O550" s="93"/>
      <c r="P550" s="93" t="s">
        <v>264</v>
      </c>
      <c r="Q550" s="93"/>
      <c r="R550" s="127" t="s">
        <v>182</v>
      </c>
      <c r="S550" s="94" t="e">
        <f>#REF!&amp;" "&amp;#REF!</f>
        <v>#REF!</v>
      </c>
      <c r="T550" s="95" t="s">
        <v>66</v>
      </c>
      <c r="U550" s="57">
        <v>750000000</v>
      </c>
      <c r="V550" s="57">
        <f t="shared" si="243"/>
        <v>750000000</v>
      </c>
      <c r="W550" s="96" t="str">
        <f t="shared" si="247"/>
        <v>LELANG</v>
      </c>
      <c r="X550" s="77" t="s">
        <v>1964</v>
      </c>
      <c r="Y550" s="489" t="s">
        <v>2032</v>
      </c>
      <c r="Z550" s="489" t="s">
        <v>2023</v>
      </c>
      <c r="AA550" s="93"/>
      <c r="AB550" s="93"/>
      <c r="AC550" s="93"/>
      <c r="AD550" s="93"/>
      <c r="AE550" s="93"/>
      <c r="AF550" s="93"/>
      <c r="AG550" s="96"/>
      <c r="AH550" s="96"/>
      <c r="AI550" s="96"/>
      <c r="AJ550" s="313">
        <f t="shared" si="244"/>
        <v>0</v>
      </c>
      <c r="AK550" s="301">
        <v>0</v>
      </c>
      <c r="AL550" s="57"/>
      <c r="AM550" s="96" t="str">
        <f t="shared" si="248"/>
        <v>LELANG</v>
      </c>
      <c r="AN550" s="257" t="s">
        <v>129</v>
      </c>
      <c r="AO550" s="249">
        <v>1</v>
      </c>
      <c r="AP550" s="260"/>
      <c r="AQ550" s="245">
        <f t="shared" si="249"/>
        <v>750000</v>
      </c>
      <c r="AR550" s="250">
        <f>IF(AND(V550&gt;1,V550&lt;=200000000),'[26]Data Base PAKAI (INPUT)'!$E$24,IF(AND(V550&gt;200000000),'[26]Data Base PAKAI (INPUT)'!$M$24))</f>
        <v>6</v>
      </c>
      <c r="AS550" s="250">
        <f>IF(AND(V550&gt;1,V550&lt;=200000000),'[26]Data Base PAKAI (INPUT)'!$F$24,IF(AND(V550&gt;200000000,V550&lt;=1000000000),'[26]Data Base PAKAI (INPUT)'!$V$24,IF(AND(V550&gt;1000000000),'[26]Data Base PAKAI (INPUT)'!$Z$24)))</f>
        <v>2</v>
      </c>
      <c r="AT550" s="250">
        <f t="shared" si="250"/>
        <v>1800000</v>
      </c>
      <c r="AU550" s="250">
        <f>IF(AND(V550&gt;1,V550&lt;=1000000000),'[26]Data Base PAKAI (INPUT)'!$E$25,IF(AND(V550&gt;1000000000,V550&lt;=5000000000),'[26]Data Base PAKAI (INPUT)'!$Y$25,IF(AND(V550&gt;5000000000,V550&lt;=10000000000),'[26]Data Base PAKAI (INPUT)'!$AG$25)))</f>
        <v>3</v>
      </c>
      <c r="AV550" s="250">
        <f>IF(AND(V550&gt;1,V550&lt;=100000000),'[26]Data Base PAKAI (INPUT)'!$F$25,IF(AND(V550&gt;100000000,V550&lt;=200000000),'[26]Data Base PAKAI (INPUT)'!$J$25,IF(AND(V550&gt;200000000,V550&lt;=250000000),'[26]Data Base PAKAI (INPUT)'!$N$25,IF(AND(V550&gt;250000000,V550&lt;=500000000),'[26]Data Base PAKAI (INPUT)'!$R$25,IF(AND(V550&gt;500000000,V550&lt;=1000000000),'[26]Data Base PAKAI (INPUT)'!$V$25,IF(AND(V550&gt;1000000000,V550&lt;=2500000000),'[26]Data Base PAKAI (INPUT)'!$Z$25,IF(AND(V550&gt;2500000000,V550&lt;=5000000000),'[26]Data Base PAKAI (INPUT)'!$AD$25,IF(AND(V550&gt;5000000000,V550&lt;=10000000000),'[26]Data Base PAKAI (INPUT)'!AH1998))))))))</f>
        <v>7</v>
      </c>
      <c r="AW550" s="250">
        <f t="shared" si="251"/>
        <v>3150000</v>
      </c>
      <c r="AX550" s="250">
        <f t="shared" si="252"/>
        <v>30000000</v>
      </c>
      <c r="AY550" s="99">
        <f t="shared" si="253"/>
        <v>30000000</v>
      </c>
      <c r="AZ550" s="245"/>
      <c r="BA550" s="245">
        <f t="shared" si="254"/>
        <v>684300000</v>
      </c>
      <c r="BB550" s="235"/>
      <c r="BC550" s="242"/>
      <c r="BD550" s="242"/>
      <c r="BE550" s="242"/>
      <c r="BG550" s="428">
        <f t="shared" si="245"/>
        <v>0</v>
      </c>
      <c r="BH550" s="424"/>
    </row>
    <row r="551" spans="1:60" ht="43.5" thickBot="1" x14ac:dyDescent="0.3">
      <c r="A551" s="90"/>
      <c r="B551" s="90"/>
      <c r="C551" s="90"/>
      <c r="D551" s="90"/>
      <c r="E551" s="90"/>
      <c r="F551" s="90"/>
      <c r="G551" s="90"/>
      <c r="H551" s="307"/>
      <c r="I551" s="91"/>
      <c r="J551" s="92"/>
      <c r="K551" s="110" t="s">
        <v>1175</v>
      </c>
      <c r="L551" s="92" t="s">
        <v>1185</v>
      </c>
      <c r="M551" s="92" t="e">
        <f>INDEX('[26]GELONDONGAN BM POKIR'!$D:$D,MATCH('KEGIATAN DBMSDA 2022 (2)'!L551,'[26]GELONDONGAN BM POKIR'!$D:$D,0))</f>
        <v>#N/A</v>
      </c>
      <c r="N551" s="92" t="str">
        <f t="shared" si="246"/>
        <v>Peningkatan Jalan Taman Apel Merah VIII RW 19 Kel. Padurenan</v>
      </c>
      <c r="O551" s="93"/>
      <c r="P551" s="93" t="s">
        <v>127</v>
      </c>
      <c r="Q551" s="93"/>
      <c r="R551" s="127" t="s">
        <v>1186</v>
      </c>
      <c r="S551" s="94" t="e">
        <f>#REF!&amp;" "&amp;#REF!</f>
        <v>#REF!</v>
      </c>
      <c r="T551" s="95" t="s">
        <v>66</v>
      </c>
      <c r="U551" s="57">
        <v>200000000</v>
      </c>
      <c r="V551" s="57">
        <f t="shared" si="243"/>
        <v>200000000</v>
      </c>
      <c r="W551" s="96" t="str">
        <f t="shared" si="247"/>
        <v>PL</v>
      </c>
      <c r="X551" s="77" t="s">
        <v>1964</v>
      </c>
      <c r="Y551" s="489" t="s">
        <v>2032</v>
      </c>
      <c r="Z551" s="489" t="s">
        <v>2023</v>
      </c>
      <c r="AA551" s="93"/>
      <c r="AB551" s="93"/>
      <c r="AC551" s="93"/>
      <c r="AD551" s="93"/>
      <c r="AE551" s="93"/>
      <c r="AF551" s="93"/>
      <c r="AG551" s="96"/>
      <c r="AH551" s="96"/>
      <c r="AI551" s="96"/>
      <c r="AJ551" s="313">
        <f t="shared" si="244"/>
        <v>0</v>
      </c>
      <c r="AK551" s="301">
        <v>0</v>
      </c>
      <c r="AL551" s="57"/>
      <c r="AM551" s="96" t="str">
        <f t="shared" si="248"/>
        <v>PL</v>
      </c>
      <c r="AN551" s="257" t="s">
        <v>129</v>
      </c>
      <c r="AO551" s="249">
        <v>1</v>
      </c>
      <c r="AP551" s="260"/>
      <c r="AQ551" s="245">
        <f t="shared" si="249"/>
        <v>350000</v>
      </c>
      <c r="AR551" s="250">
        <f>IF(AND(V551&gt;1,V551&lt;=200000000),'[26]Data Base PAKAI (INPUT)'!$E$24,IF(AND(V551&gt;200000000),'[26]Data Base PAKAI (INPUT)'!$M$24))</f>
        <v>4</v>
      </c>
      <c r="AS551" s="250">
        <f>IF(AND(V551&gt;1,V551&lt;=200000000),'[26]Data Base PAKAI (INPUT)'!$F$24,IF(AND(V551&gt;200000000,V551&lt;=1000000000),'[26]Data Base PAKAI (INPUT)'!$V$24,IF(AND(V551&gt;1000000000),'[26]Data Base PAKAI (INPUT)'!$Z$24)))</f>
        <v>1</v>
      </c>
      <c r="AT551" s="250">
        <f t="shared" si="250"/>
        <v>600000</v>
      </c>
      <c r="AU551" s="250">
        <f>IF(AND(V551&gt;1,V551&lt;=1000000000),'[26]Data Base PAKAI (INPUT)'!$E$25,IF(AND(V551&gt;1000000000,V551&lt;=5000000000),'[26]Data Base PAKAI (INPUT)'!$Y$25,IF(AND(V551&gt;5000000000,V551&lt;=10000000000),'[26]Data Base PAKAI (INPUT)'!$AG$25)))</f>
        <v>3</v>
      </c>
      <c r="AV551" s="250">
        <f>IF(AND(V551&gt;1,V551&lt;=100000000),'[26]Data Base PAKAI (INPUT)'!$F$25,IF(AND(V551&gt;100000000,V551&lt;=200000000),'[26]Data Base PAKAI (INPUT)'!$J$25,IF(AND(V551&gt;200000000,V551&lt;=250000000),'[26]Data Base PAKAI (INPUT)'!$N$25,IF(AND(V551&gt;250000000,V551&lt;=500000000),'[26]Data Base PAKAI (INPUT)'!$R$25,IF(AND(V551&gt;500000000,V551&lt;=1000000000),'[26]Data Base PAKAI (INPUT)'!$V$25,IF(AND(V551&gt;1000000000,V551&lt;=2500000000),'[26]Data Base PAKAI (INPUT)'!$Z$25,IF(AND(V551&gt;2500000000,V551&lt;=5000000000),'[26]Data Base PAKAI (INPUT)'!$AD$25,IF(AND(V551&gt;5000000000,V551&lt;=10000000000),'[26]Data Base PAKAI (INPUT)'!AH1999))))))))</f>
        <v>4</v>
      </c>
      <c r="AW551" s="250">
        <f t="shared" si="251"/>
        <v>1800000</v>
      </c>
      <c r="AX551" s="250">
        <f t="shared" si="252"/>
        <v>8000000</v>
      </c>
      <c r="AY551" s="99">
        <f t="shared" si="253"/>
        <v>8000000</v>
      </c>
      <c r="AZ551" s="245"/>
      <c r="BA551" s="245">
        <f t="shared" si="254"/>
        <v>181250000</v>
      </c>
      <c r="BB551" s="235"/>
      <c r="BC551" s="242"/>
      <c r="BD551" s="242"/>
      <c r="BE551" s="242"/>
      <c r="BG551" s="428">
        <f t="shared" si="245"/>
        <v>0</v>
      </c>
      <c r="BH551" s="424"/>
    </row>
    <row r="552" spans="1:60" ht="43.5" thickBot="1" x14ac:dyDescent="0.3">
      <c r="A552" s="90"/>
      <c r="B552" s="90"/>
      <c r="C552" s="90"/>
      <c r="D552" s="90"/>
      <c r="E552" s="90"/>
      <c r="F552" s="90"/>
      <c r="G552" s="90"/>
      <c r="H552" s="307"/>
      <c r="I552" s="91"/>
      <c r="J552" s="92"/>
      <c r="K552" s="110" t="s">
        <v>1175</v>
      </c>
      <c r="L552" s="92" t="s">
        <v>1187</v>
      </c>
      <c r="M552" s="92" t="e">
        <f>INDEX('[26]GELONDONGAN BM POKIR'!$D:$D,MATCH('KEGIATAN DBMSDA 2022 (2)'!L552,'[26]GELONDONGAN BM POKIR'!$D:$D,0))</f>
        <v>#N/A</v>
      </c>
      <c r="N552" s="92" t="str">
        <f>L552</f>
        <v>Pengecoran Jl. Arridho Rt 04 Rw 02 Kel. Jatisari</v>
      </c>
      <c r="O552" s="92"/>
      <c r="P552" s="93" t="s">
        <v>124</v>
      </c>
      <c r="Q552" s="93"/>
      <c r="R552" s="127" t="s">
        <v>229</v>
      </c>
      <c r="S552" s="94" t="e">
        <f>#REF!&amp;" "&amp;#REF!</f>
        <v>#REF!</v>
      </c>
      <c r="T552" s="95" t="s">
        <v>66</v>
      </c>
      <c r="U552" s="57"/>
      <c r="V552" s="57">
        <f>AL552+U552</f>
        <v>115000000</v>
      </c>
      <c r="W552" s="96" t="str">
        <f t="shared" si="247"/>
        <v>PL</v>
      </c>
      <c r="X552" s="77" t="s">
        <v>1964</v>
      </c>
      <c r="Y552" s="489" t="s">
        <v>2032</v>
      </c>
      <c r="Z552" s="489" t="s">
        <v>2011</v>
      </c>
      <c r="AA552" s="93"/>
      <c r="AB552" s="93"/>
      <c r="AC552" s="93"/>
      <c r="AD552" s="93"/>
      <c r="AE552" s="93"/>
      <c r="AF552" s="93"/>
      <c r="AG552" s="96"/>
      <c r="AH552" s="96"/>
      <c r="AI552" s="96"/>
      <c r="AJ552" s="313">
        <f t="shared" si="244"/>
        <v>0</v>
      </c>
      <c r="AK552" s="301">
        <v>0</v>
      </c>
      <c r="AL552" s="57">
        <v>115000000</v>
      </c>
      <c r="AM552" s="96" t="str">
        <f t="shared" si="248"/>
        <v>PL</v>
      </c>
      <c r="AN552" s="257" t="s">
        <v>139</v>
      </c>
      <c r="AO552" s="249">
        <v>1</v>
      </c>
      <c r="AP552" s="257"/>
      <c r="AQ552" s="245">
        <f t="shared" si="249"/>
        <v>350000</v>
      </c>
      <c r="AR552" s="250">
        <f>IF(AND(V552&gt;1,V552&lt;=200000000),'[26]Data Base PAKAI (INPUT)'!$E$24,IF(AND(V552&gt;200000000),'[26]Data Base PAKAI (INPUT)'!$M$24))</f>
        <v>4</v>
      </c>
      <c r="AS552" s="250">
        <f>IF(AND(V552&gt;1,V552&lt;=200000000),'[26]Data Base PAKAI (INPUT)'!$F$24,IF(AND(V552&gt;200000000,V552&lt;=1000000000),'[26]Data Base PAKAI (INPUT)'!$V$24,IF(AND(V552&gt;1000000000),'[26]Data Base PAKAI (INPUT)'!$Z$24)))</f>
        <v>1</v>
      </c>
      <c r="AT552" s="250">
        <f t="shared" si="250"/>
        <v>600000</v>
      </c>
      <c r="AU552" s="250">
        <f>IF(AND(V552&gt;1,V552&lt;=1000000000),'[26]Data Base PAKAI (INPUT)'!$E$25,IF(AND(V552&gt;1000000000,V552&lt;=5000000000),'[26]Data Base PAKAI (INPUT)'!$Y$25,IF(AND(V552&gt;5000000000,V552&lt;=10000000000),'[26]Data Base PAKAI (INPUT)'!$AG$25)))</f>
        <v>3</v>
      </c>
      <c r="AV552" s="250">
        <f>IF(AND(V552&gt;1,V552&lt;=100000000),'[26]Data Base PAKAI (INPUT)'!$F$25,IF(AND(V552&gt;100000000,V552&lt;=200000000),'[26]Data Base PAKAI (INPUT)'!$J$25,IF(AND(V552&gt;200000000,V552&lt;=250000000),'[26]Data Base PAKAI (INPUT)'!$N$25,IF(AND(V552&gt;250000000,V552&lt;=500000000),'[26]Data Base PAKAI (INPUT)'!$R$25,IF(AND(V552&gt;500000000,V552&lt;=1000000000),'[26]Data Base PAKAI (INPUT)'!$V$25,IF(AND(V552&gt;1000000000,V552&lt;=2500000000),'[26]Data Base PAKAI (INPUT)'!$Z$25,IF(AND(V552&gt;2500000000,V552&lt;=5000000000),'[26]Data Base PAKAI (INPUT)'!$AD$25,IF(AND(V552&gt;5000000000,V552&lt;=10000000000),'[26]Data Base PAKAI (INPUT)'!AH2000))))))))</f>
        <v>4</v>
      </c>
      <c r="AW552" s="250">
        <f t="shared" si="251"/>
        <v>1800000</v>
      </c>
      <c r="AX552" s="250">
        <f t="shared" si="252"/>
        <v>4600000</v>
      </c>
      <c r="AY552" s="99">
        <f t="shared" si="253"/>
        <v>4600000</v>
      </c>
      <c r="AZ552" s="245"/>
      <c r="BA552" s="245">
        <f t="shared" si="254"/>
        <v>103050000</v>
      </c>
      <c r="BB552" s="235"/>
      <c r="BC552" s="242"/>
      <c r="BD552" s="242"/>
      <c r="BE552" s="242"/>
      <c r="BG552" s="428">
        <f t="shared" si="245"/>
        <v>0</v>
      </c>
      <c r="BH552" s="424"/>
    </row>
    <row r="553" spans="1:60" ht="43.5" thickBot="1" x14ac:dyDescent="0.3">
      <c r="A553" s="90"/>
      <c r="B553" s="90"/>
      <c r="C553" s="90"/>
      <c r="D553" s="90"/>
      <c r="E553" s="90"/>
      <c r="F553" s="90"/>
      <c r="G553" s="90"/>
      <c r="H553" s="307"/>
      <c r="I553" s="91"/>
      <c r="J553" s="92"/>
      <c r="K553" s="110" t="s">
        <v>1175</v>
      </c>
      <c r="L553" s="92" t="s">
        <v>1189</v>
      </c>
      <c r="M553" s="92" t="e">
        <f>INDEX('[26]GELONDONGAN BM POKIR'!$D:$D,MATCH('KEGIATAN DBMSDA 2022 (2)'!L553,'[26]GELONDONGAN BM POKIR'!$D:$D,0))</f>
        <v>#N/A</v>
      </c>
      <c r="N553" s="92" t="str">
        <f t="shared" ref="N553:N561" si="255">L553</f>
        <v>Pengerasan jalan bina asih II RT 05/09 kelurahan jatiasih</v>
      </c>
      <c r="O553" s="92"/>
      <c r="P553" s="93" t="s">
        <v>124</v>
      </c>
      <c r="Q553" s="93"/>
      <c r="R553" s="127" t="s">
        <v>664</v>
      </c>
      <c r="S553" s="94" t="e">
        <f>#REF!&amp;" "&amp;#REF!</f>
        <v>#REF!</v>
      </c>
      <c r="T553" s="95" t="s">
        <v>66</v>
      </c>
      <c r="U553" s="57"/>
      <c r="V553" s="57">
        <f t="shared" ref="V553:V616" si="256">AL553+U553</f>
        <v>100000000</v>
      </c>
      <c r="W553" s="96" t="str">
        <f t="shared" si="247"/>
        <v>PL</v>
      </c>
      <c r="X553" s="77" t="s">
        <v>1964</v>
      </c>
      <c r="Y553" s="489" t="s">
        <v>2032</v>
      </c>
      <c r="Z553" s="489" t="s">
        <v>2011</v>
      </c>
      <c r="AA553" s="93"/>
      <c r="AB553" s="93"/>
      <c r="AC553" s="93"/>
      <c r="AD553" s="93"/>
      <c r="AE553" s="93"/>
      <c r="AF553" s="93"/>
      <c r="AG553" s="96"/>
      <c r="AH553" s="96"/>
      <c r="AI553" s="96"/>
      <c r="AJ553" s="313">
        <f t="shared" si="244"/>
        <v>0</v>
      </c>
      <c r="AK553" s="301">
        <v>0</v>
      </c>
      <c r="AL553" s="57">
        <v>100000000</v>
      </c>
      <c r="AM553" s="96" t="str">
        <f t="shared" si="248"/>
        <v>PL</v>
      </c>
      <c r="AN553" s="257" t="s">
        <v>139</v>
      </c>
      <c r="AO553" s="249">
        <v>1</v>
      </c>
      <c r="AP553" s="257"/>
      <c r="AQ553" s="245">
        <f t="shared" si="249"/>
        <v>350000</v>
      </c>
      <c r="AR553" s="250">
        <f>IF(AND(V553&gt;1,V553&lt;=200000000),'[26]Data Base PAKAI (INPUT)'!$E$24,IF(AND(V553&gt;200000000),'[26]Data Base PAKAI (INPUT)'!$M$24))</f>
        <v>4</v>
      </c>
      <c r="AS553" s="250">
        <f>IF(AND(V553&gt;1,V553&lt;=200000000),'[26]Data Base PAKAI (INPUT)'!$F$24,IF(AND(V553&gt;200000000,V553&lt;=1000000000),'[26]Data Base PAKAI (INPUT)'!$V$24,IF(AND(V553&gt;1000000000),'[26]Data Base PAKAI (INPUT)'!$Z$24)))</f>
        <v>1</v>
      </c>
      <c r="AT553" s="250">
        <f t="shared" si="250"/>
        <v>600000</v>
      </c>
      <c r="AU553" s="250">
        <f>IF(AND(V553&gt;1,V553&lt;=1000000000),'[26]Data Base PAKAI (INPUT)'!$E$25,IF(AND(V553&gt;1000000000,V553&lt;=5000000000),'[26]Data Base PAKAI (INPUT)'!$Y$25,IF(AND(V553&gt;5000000000,V553&lt;=10000000000),'[26]Data Base PAKAI (INPUT)'!$AG$25)))</f>
        <v>3</v>
      </c>
      <c r="AV553" s="250">
        <f>IF(AND(V553&gt;1,V553&lt;=100000000),'[26]Data Base PAKAI (INPUT)'!$F$25,IF(AND(V553&gt;100000000,V553&lt;=200000000),'[26]Data Base PAKAI (INPUT)'!$J$25,IF(AND(V553&gt;200000000,V553&lt;=250000000),'[26]Data Base PAKAI (INPUT)'!$N$25,IF(AND(V553&gt;250000000,V553&lt;=500000000),'[26]Data Base PAKAI (INPUT)'!$R$25,IF(AND(V553&gt;500000000,V553&lt;=1000000000),'[26]Data Base PAKAI (INPUT)'!$V$25,IF(AND(V553&gt;1000000000,V553&lt;=2500000000),'[26]Data Base PAKAI (INPUT)'!$Z$25,IF(AND(V553&gt;2500000000,V553&lt;=5000000000),'[26]Data Base PAKAI (INPUT)'!$AD$25,IF(AND(V553&gt;5000000000,V553&lt;=10000000000),'[26]Data Base PAKAI (INPUT)'!AH2001))))))))</f>
        <v>3</v>
      </c>
      <c r="AW553" s="250">
        <f t="shared" si="251"/>
        <v>1350000</v>
      </c>
      <c r="AX553" s="250">
        <f t="shared" si="252"/>
        <v>4000000</v>
      </c>
      <c r="AY553" s="99">
        <f t="shared" si="253"/>
        <v>4000000</v>
      </c>
      <c r="AZ553" s="245"/>
      <c r="BA553" s="245">
        <f t="shared" si="254"/>
        <v>89700000</v>
      </c>
      <c r="BB553" s="235"/>
      <c r="BC553" s="242"/>
      <c r="BD553" s="242"/>
      <c r="BE553" s="242"/>
      <c r="BG553" s="428">
        <f t="shared" si="245"/>
        <v>0</v>
      </c>
      <c r="BH553" s="424"/>
    </row>
    <row r="554" spans="1:60" ht="43.5" thickBot="1" x14ac:dyDescent="0.3">
      <c r="A554" s="90"/>
      <c r="B554" s="90"/>
      <c r="C554" s="90"/>
      <c r="D554" s="90"/>
      <c r="E554" s="90"/>
      <c r="F554" s="90"/>
      <c r="G554" s="90"/>
      <c r="H554" s="307"/>
      <c r="I554" s="91"/>
      <c r="J554" s="92"/>
      <c r="K554" s="110" t="s">
        <v>1175</v>
      </c>
      <c r="L554" s="92" t="s">
        <v>1190</v>
      </c>
      <c r="M554" s="92" t="e">
        <f>INDEX('[26]GELONDONGAN BM POKIR'!$D:$D,MATCH('KEGIATAN DBMSDA 2022 (2)'!L554,'[26]GELONDONGAN BM POKIR'!$D:$D,0))</f>
        <v>#N/A</v>
      </c>
      <c r="N554" s="92" t="str">
        <f t="shared" si="255"/>
        <v>Pengaspalan gang Masjid Rt 08 Rw 11 Jatimekar</v>
      </c>
      <c r="O554" s="92"/>
      <c r="P554" s="93" t="s">
        <v>124</v>
      </c>
      <c r="Q554" s="93"/>
      <c r="R554" s="127" t="s">
        <v>289</v>
      </c>
      <c r="S554" s="94" t="e">
        <f>#REF!&amp;" "&amp;#REF!</f>
        <v>#REF!</v>
      </c>
      <c r="T554" s="95" t="s">
        <v>66</v>
      </c>
      <c r="U554" s="57"/>
      <c r="V554" s="57">
        <f t="shared" si="256"/>
        <v>200000000</v>
      </c>
      <c r="W554" s="96" t="str">
        <f t="shared" si="247"/>
        <v>PL</v>
      </c>
      <c r="X554" s="77" t="s">
        <v>1964</v>
      </c>
      <c r="Y554" s="489" t="s">
        <v>2032</v>
      </c>
      <c r="Z554" s="489" t="s">
        <v>2011</v>
      </c>
      <c r="AA554" s="93"/>
      <c r="AB554" s="93"/>
      <c r="AC554" s="93"/>
      <c r="AD554" s="93"/>
      <c r="AE554" s="93"/>
      <c r="AF554" s="93"/>
      <c r="AG554" s="96"/>
      <c r="AH554" s="96"/>
      <c r="AI554" s="96"/>
      <c r="AJ554" s="313">
        <f t="shared" si="244"/>
        <v>0</v>
      </c>
      <c r="AK554" s="301">
        <v>0</v>
      </c>
      <c r="AL554" s="57">
        <v>200000000</v>
      </c>
      <c r="AM554" s="96" t="str">
        <f t="shared" si="248"/>
        <v>PL</v>
      </c>
      <c r="AN554" s="257" t="s">
        <v>139</v>
      </c>
      <c r="AO554" s="249">
        <v>1</v>
      </c>
      <c r="AP554" s="257"/>
      <c r="AQ554" s="245">
        <f t="shared" si="249"/>
        <v>350000</v>
      </c>
      <c r="AR554" s="250">
        <f>IF(AND(V554&gt;1,V554&lt;=200000000),'[26]Data Base PAKAI (INPUT)'!$E$24,IF(AND(V554&gt;200000000),'[26]Data Base PAKAI (INPUT)'!$M$24))</f>
        <v>4</v>
      </c>
      <c r="AS554" s="250">
        <f>IF(AND(V554&gt;1,V554&lt;=200000000),'[26]Data Base PAKAI (INPUT)'!$F$24,IF(AND(V554&gt;200000000,V554&lt;=1000000000),'[26]Data Base PAKAI (INPUT)'!$V$24,IF(AND(V554&gt;1000000000),'[26]Data Base PAKAI (INPUT)'!$Z$24)))</f>
        <v>1</v>
      </c>
      <c r="AT554" s="250">
        <f t="shared" si="250"/>
        <v>600000</v>
      </c>
      <c r="AU554" s="250">
        <f>IF(AND(V554&gt;1,V554&lt;=1000000000),'[26]Data Base PAKAI (INPUT)'!$E$25,IF(AND(V554&gt;1000000000,V554&lt;=5000000000),'[26]Data Base PAKAI (INPUT)'!$Y$25,IF(AND(V554&gt;5000000000,V554&lt;=10000000000),'[26]Data Base PAKAI (INPUT)'!$AG$25)))</f>
        <v>3</v>
      </c>
      <c r="AV554" s="250">
        <f>IF(AND(V554&gt;1,V554&lt;=100000000),'[26]Data Base PAKAI (INPUT)'!$F$25,IF(AND(V554&gt;100000000,V554&lt;=200000000),'[26]Data Base PAKAI (INPUT)'!$J$25,IF(AND(V554&gt;200000000,V554&lt;=250000000),'[26]Data Base PAKAI (INPUT)'!$N$25,IF(AND(V554&gt;250000000,V554&lt;=500000000),'[26]Data Base PAKAI (INPUT)'!$R$25,IF(AND(V554&gt;500000000,V554&lt;=1000000000),'[26]Data Base PAKAI (INPUT)'!$V$25,IF(AND(V554&gt;1000000000,V554&lt;=2500000000),'[26]Data Base PAKAI (INPUT)'!$Z$25,IF(AND(V554&gt;2500000000,V554&lt;=5000000000),'[26]Data Base PAKAI (INPUT)'!$AD$25,IF(AND(V554&gt;5000000000,V554&lt;=10000000000),'[26]Data Base PAKAI (INPUT)'!AH2002))))))))</f>
        <v>4</v>
      </c>
      <c r="AW554" s="250">
        <f t="shared" si="251"/>
        <v>1800000</v>
      </c>
      <c r="AX554" s="250">
        <f t="shared" si="252"/>
        <v>8000000</v>
      </c>
      <c r="AY554" s="99">
        <f t="shared" si="253"/>
        <v>8000000</v>
      </c>
      <c r="AZ554" s="245"/>
      <c r="BA554" s="245">
        <f t="shared" si="254"/>
        <v>181250000</v>
      </c>
      <c r="BB554" s="235"/>
      <c r="BC554" s="242"/>
      <c r="BD554" s="242"/>
      <c r="BE554" s="242"/>
      <c r="BG554" s="428">
        <f t="shared" si="245"/>
        <v>0</v>
      </c>
      <c r="BH554" s="424"/>
    </row>
    <row r="555" spans="1:60" ht="43.5" thickBot="1" x14ac:dyDescent="0.3">
      <c r="A555" s="90"/>
      <c r="B555" s="90"/>
      <c r="C555" s="90"/>
      <c r="D555" s="90"/>
      <c r="E555" s="90"/>
      <c r="F555" s="90"/>
      <c r="G555" s="90"/>
      <c r="H555" s="307"/>
      <c r="I555" s="91"/>
      <c r="J555" s="92"/>
      <c r="K555" s="110" t="s">
        <v>1175</v>
      </c>
      <c r="L555" s="92" t="s">
        <v>1191</v>
      </c>
      <c r="M555" s="92" t="e">
        <f>INDEX('[26]GELONDONGAN BM POKIR'!$D:$D,MATCH('KEGIATAN DBMSDA 2022 (2)'!L555,'[26]GELONDONGAN BM POKIR'!$D:$D,0))</f>
        <v>#N/A</v>
      </c>
      <c r="N555" s="92" t="str">
        <f t="shared" si="255"/>
        <v>Pengerasan Jl. Swadaya 2 Kp. Pondok Benda Rt 06 Rw 02 Jatirasa</v>
      </c>
      <c r="O555" s="92"/>
      <c r="P555" s="93" t="s">
        <v>124</v>
      </c>
      <c r="Q555" s="93"/>
      <c r="R555" s="127" t="s">
        <v>1192</v>
      </c>
      <c r="S555" s="94" t="e">
        <f>#REF!&amp;" "&amp;#REF!</f>
        <v>#REF!</v>
      </c>
      <c r="T555" s="95" t="s">
        <v>66</v>
      </c>
      <c r="U555" s="57"/>
      <c r="V555" s="57">
        <f t="shared" si="256"/>
        <v>150000000</v>
      </c>
      <c r="W555" s="96" t="str">
        <f t="shared" si="247"/>
        <v>PL</v>
      </c>
      <c r="X555" s="77" t="s">
        <v>1964</v>
      </c>
      <c r="Y555" s="489" t="s">
        <v>2032</v>
      </c>
      <c r="Z555" s="489" t="s">
        <v>2011</v>
      </c>
      <c r="AA555" s="93"/>
      <c r="AB555" s="93"/>
      <c r="AC555" s="93"/>
      <c r="AD555" s="93"/>
      <c r="AE555" s="93"/>
      <c r="AF555" s="93"/>
      <c r="AG555" s="96"/>
      <c r="AH555" s="96"/>
      <c r="AI555" s="96"/>
      <c r="AJ555" s="313">
        <f t="shared" si="244"/>
        <v>0</v>
      </c>
      <c r="AK555" s="301">
        <v>0</v>
      </c>
      <c r="AL555" s="57">
        <v>150000000</v>
      </c>
      <c r="AM555" s="96" t="str">
        <f t="shared" si="248"/>
        <v>PL</v>
      </c>
      <c r="AN555" s="257" t="s">
        <v>139</v>
      </c>
      <c r="AO555" s="249">
        <v>1</v>
      </c>
      <c r="AP555" s="257"/>
      <c r="AQ555" s="245">
        <f t="shared" si="249"/>
        <v>350000</v>
      </c>
      <c r="AR555" s="250">
        <f>IF(AND(V555&gt;1,V555&lt;=200000000),'[26]Data Base PAKAI (INPUT)'!$E$24,IF(AND(V555&gt;200000000),'[26]Data Base PAKAI (INPUT)'!$M$24))</f>
        <v>4</v>
      </c>
      <c r="AS555" s="250">
        <f>IF(AND(V555&gt;1,V555&lt;=200000000),'[26]Data Base PAKAI (INPUT)'!$F$24,IF(AND(V555&gt;200000000,V555&lt;=1000000000),'[26]Data Base PAKAI (INPUT)'!$V$24,IF(AND(V555&gt;1000000000),'[26]Data Base PAKAI (INPUT)'!$Z$24)))</f>
        <v>1</v>
      </c>
      <c r="AT555" s="250">
        <f t="shared" si="250"/>
        <v>600000</v>
      </c>
      <c r="AU555" s="250">
        <f>IF(AND(V555&gt;1,V555&lt;=1000000000),'[26]Data Base PAKAI (INPUT)'!$E$25,IF(AND(V555&gt;1000000000,V555&lt;=5000000000),'[26]Data Base PAKAI (INPUT)'!$Y$25,IF(AND(V555&gt;5000000000,V555&lt;=10000000000),'[26]Data Base PAKAI (INPUT)'!$AG$25)))</f>
        <v>3</v>
      </c>
      <c r="AV555" s="250">
        <f>IF(AND(V555&gt;1,V555&lt;=100000000),'[26]Data Base PAKAI (INPUT)'!$F$25,IF(AND(V555&gt;100000000,V555&lt;=200000000),'[26]Data Base PAKAI (INPUT)'!$J$25,IF(AND(V555&gt;200000000,V555&lt;=250000000),'[26]Data Base PAKAI (INPUT)'!$N$25,IF(AND(V555&gt;250000000,V555&lt;=500000000),'[26]Data Base PAKAI (INPUT)'!$R$25,IF(AND(V555&gt;500000000,V555&lt;=1000000000),'[26]Data Base PAKAI (INPUT)'!$V$25,IF(AND(V555&gt;1000000000,V555&lt;=2500000000),'[26]Data Base PAKAI (INPUT)'!$Z$25,IF(AND(V555&gt;2500000000,V555&lt;=5000000000),'[26]Data Base PAKAI (INPUT)'!$AD$25,IF(AND(V555&gt;5000000000,V555&lt;=10000000000),'[26]Data Base PAKAI (INPUT)'!AH2003))))))))</f>
        <v>4</v>
      </c>
      <c r="AW555" s="250">
        <f t="shared" si="251"/>
        <v>1800000</v>
      </c>
      <c r="AX555" s="250">
        <f t="shared" si="252"/>
        <v>6000000</v>
      </c>
      <c r="AY555" s="99">
        <f t="shared" si="253"/>
        <v>6000000</v>
      </c>
      <c r="AZ555" s="245"/>
      <c r="BA555" s="245">
        <f t="shared" si="254"/>
        <v>135250000</v>
      </c>
      <c r="BB555" s="235"/>
      <c r="BC555" s="242"/>
      <c r="BD555" s="242"/>
      <c r="BE555" s="242"/>
      <c r="BG555" s="428">
        <f t="shared" si="245"/>
        <v>0</v>
      </c>
      <c r="BH555" s="424"/>
    </row>
    <row r="556" spans="1:60" ht="43.5" thickBot="1" x14ac:dyDescent="0.3">
      <c r="A556" s="90"/>
      <c r="B556" s="90"/>
      <c r="C556" s="90"/>
      <c r="D556" s="90"/>
      <c r="E556" s="90"/>
      <c r="F556" s="90"/>
      <c r="G556" s="90"/>
      <c r="H556" s="307"/>
      <c r="I556" s="91"/>
      <c r="J556" s="92"/>
      <c r="K556" s="110" t="s">
        <v>1175</v>
      </c>
      <c r="L556" s="92" t="s">
        <v>1193</v>
      </c>
      <c r="M556" s="92" t="e">
        <f>INDEX('[26]GELONDONGAN BM POKIR'!$D:$D,MATCH('KEGIATAN DBMSDA 2022 (2)'!L556,'[26]GELONDONGAN BM POKIR'!$D:$D,0))</f>
        <v>#N/A</v>
      </c>
      <c r="N556" s="92" t="str">
        <f t="shared" si="255"/>
        <v>Pengerasan Jalan Jl. Mian Rt 03/01 Kel. Jatiluhur Kec. Jatiasih</v>
      </c>
      <c r="O556" s="92"/>
      <c r="P556" s="93" t="s">
        <v>124</v>
      </c>
      <c r="Q556" s="93"/>
      <c r="R556" s="127" t="s">
        <v>239</v>
      </c>
      <c r="S556" s="94" t="e">
        <f>#REF!&amp;" "&amp;#REF!</f>
        <v>#REF!</v>
      </c>
      <c r="T556" s="95" t="s">
        <v>66</v>
      </c>
      <c r="U556" s="57"/>
      <c r="V556" s="57">
        <f t="shared" si="256"/>
        <v>150000000</v>
      </c>
      <c r="W556" s="96" t="str">
        <f t="shared" si="247"/>
        <v>PL</v>
      </c>
      <c r="X556" s="77" t="s">
        <v>1964</v>
      </c>
      <c r="Y556" s="489" t="s">
        <v>2032</v>
      </c>
      <c r="Z556" s="489" t="s">
        <v>2011</v>
      </c>
      <c r="AA556" s="93"/>
      <c r="AB556" s="93"/>
      <c r="AC556" s="93"/>
      <c r="AD556" s="93"/>
      <c r="AE556" s="93"/>
      <c r="AF556" s="93"/>
      <c r="AG556" s="96"/>
      <c r="AH556" s="96"/>
      <c r="AI556" s="96"/>
      <c r="AJ556" s="313">
        <f t="shared" si="244"/>
        <v>0</v>
      </c>
      <c r="AK556" s="301">
        <v>0</v>
      </c>
      <c r="AL556" s="57">
        <v>150000000</v>
      </c>
      <c r="AM556" s="96" t="str">
        <f t="shared" si="248"/>
        <v>PL</v>
      </c>
      <c r="AN556" s="257" t="s">
        <v>139</v>
      </c>
      <c r="AO556" s="249">
        <v>1</v>
      </c>
      <c r="AP556" s="257"/>
      <c r="AQ556" s="245">
        <f t="shared" si="249"/>
        <v>350000</v>
      </c>
      <c r="AR556" s="250">
        <f>IF(AND(V556&gt;1,V556&lt;=200000000),'[26]Data Base PAKAI (INPUT)'!$E$24,IF(AND(V556&gt;200000000),'[26]Data Base PAKAI (INPUT)'!$M$24))</f>
        <v>4</v>
      </c>
      <c r="AS556" s="250">
        <f>IF(AND(V556&gt;1,V556&lt;=200000000),'[26]Data Base PAKAI (INPUT)'!$F$24,IF(AND(V556&gt;200000000,V556&lt;=1000000000),'[26]Data Base PAKAI (INPUT)'!$V$24,IF(AND(V556&gt;1000000000),'[26]Data Base PAKAI (INPUT)'!$Z$24)))</f>
        <v>1</v>
      </c>
      <c r="AT556" s="250">
        <f t="shared" si="250"/>
        <v>600000</v>
      </c>
      <c r="AU556" s="250">
        <f>IF(AND(V556&gt;1,V556&lt;=1000000000),'[26]Data Base PAKAI (INPUT)'!$E$25,IF(AND(V556&gt;1000000000,V556&lt;=5000000000),'[26]Data Base PAKAI (INPUT)'!$Y$25,IF(AND(V556&gt;5000000000,V556&lt;=10000000000),'[26]Data Base PAKAI (INPUT)'!$AG$25)))</f>
        <v>3</v>
      </c>
      <c r="AV556" s="250">
        <f>IF(AND(V556&gt;1,V556&lt;=100000000),'[26]Data Base PAKAI (INPUT)'!$F$25,IF(AND(V556&gt;100000000,V556&lt;=200000000),'[26]Data Base PAKAI (INPUT)'!$J$25,IF(AND(V556&gt;200000000,V556&lt;=250000000),'[26]Data Base PAKAI (INPUT)'!$N$25,IF(AND(V556&gt;250000000,V556&lt;=500000000),'[26]Data Base PAKAI (INPUT)'!$R$25,IF(AND(V556&gt;500000000,V556&lt;=1000000000),'[26]Data Base PAKAI (INPUT)'!$V$25,IF(AND(V556&gt;1000000000,V556&lt;=2500000000),'[26]Data Base PAKAI (INPUT)'!$Z$25,IF(AND(V556&gt;2500000000,V556&lt;=5000000000),'[26]Data Base PAKAI (INPUT)'!$AD$25,IF(AND(V556&gt;5000000000,V556&lt;=10000000000),'[26]Data Base PAKAI (INPUT)'!AH2004))))))))</f>
        <v>4</v>
      </c>
      <c r="AW556" s="250">
        <f t="shared" si="251"/>
        <v>1800000</v>
      </c>
      <c r="AX556" s="250">
        <f t="shared" si="252"/>
        <v>6000000</v>
      </c>
      <c r="AY556" s="99">
        <f t="shared" si="253"/>
        <v>6000000</v>
      </c>
      <c r="AZ556" s="245"/>
      <c r="BA556" s="245">
        <f t="shared" si="254"/>
        <v>135250000</v>
      </c>
      <c r="BB556" s="235"/>
      <c r="BC556" s="242"/>
      <c r="BD556" s="242"/>
      <c r="BE556" s="242"/>
      <c r="BG556" s="428">
        <f t="shared" si="245"/>
        <v>0</v>
      </c>
      <c r="BH556" s="424"/>
    </row>
    <row r="557" spans="1:60" ht="43.5" thickBot="1" x14ac:dyDescent="0.3">
      <c r="A557" s="90"/>
      <c r="B557" s="90"/>
      <c r="C557" s="90"/>
      <c r="D557" s="90"/>
      <c r="E557" s="90"/>
      <c r="F557" s="90"/>
      <c r="G557" s="90"/>
      <c r="H557" s="307"/>
      <c r="I557" s="91"/>
      <c r="J557" s="92"/>
      <c r="K557" s="110" t="s">
        <v>1175</v>
      </c>
      <c r="L557" s="92" t="s">
        <v>1194</v>
      </c>
      <c r="M557" s="92" t="e">
        <f>INDEX('[26]GELONDONGAN BM POKIR'!$D:$D,MATCH('KEGIATAN DBMSDA 2022 (2)'!L557,'[26]GELONDONGAN BM POKIR'!$D:$D,0))</f>
        <v>#N/A</v>
      </c>
      <c r="N557" s="92" t="str">
        <f t="shared" si="255"/>
        <v>Pengaspalan Jl. Kesuma I &amp; II RT06 Rw 15, Kota Bekasi, Bekasi Timur, Durenjaya</v>
      </c>
      <c r="O557" s="92"/>
      <c r="P557" s="93" t="s">
        <v>264</v>
      </c>
      <c r="Q557" s="93"/>
      <c r="R557" s="127" t="s">
        <v>869</v>
      </c>
      <c r="S557" s="94" t="e">
        <f>#REF!&amp;" "&amp;#REF!</f>
        <v>#REF!</v>
      </c>
      <c r="T557" s="95" t="s">
        <v>66</v>
      </c>
      <c r="U557" s="57"/>
      <c r="V557" s="57">
        <f t="shared" si="256"/>
        <v>100000000</v>
      </c>
      <c r="W557" s="96" t="str">
        <f t="shared" si="247"/>
        <v>PL</v>
      </c>
      <c r="X557" s="77" t="s">
        <v>1964</v>
      </c>
      <c r="Y557" s="489" t="s">
        <v>2032</v>
      </c>
      <c r="Z557" s="489" t="s">
        <v>2013</v>
      </c>
      <c r="AA557" s="93"/>
      <c r="AB557" s="93"/>
      <c r="AC557" s="93"/>
      <c r="AD557" s="93"/>
      <c r="AE557" s="93"/>
      <c r="AF557" s="93"/>
      <c r="AG557" s="96"/>
      <c r="AH557" s="96"/>
      <c r="AI557" s="96"/>
      <c r="AJ557" s="313">
        <f t="shared" si="244"/>
        <v>0</v>
      </c>
      <c r="AK557" s="301">
        <v>0</v>
      </c>
      <c r="AL557" s="57">
        <v>100000000</v>
      </c>
      <c r="AM557" s="96" t="str">
        <f t="shared" si="248"/>
        <v>PL</v>
      </c>
      <c r="AN557" s="257" t="s">
        <v>139</v>
      </c>
      <c r="AO557" s="249">
        <v>1</v>
      </c>
      <c r="AP557" s="257"/>
      <c r="AQ557" s="245">
        <f t="shared" si="249"/>
        <v>350000</v>
      </c>
      <c r="AR557" s="250">
        <f>IF(AND(V557&gt;1,V557&lt;=200000000),'[26]Data Base PAKAI (INPUT)'!$E$24,IF(AND(V557&gt;200000000),'[26]Data Base PAKAI (INPUT)'!$M$24))</f>
        <v>4</v>
      </c>
      <c r="AS557" s="250">
        <f>IF(AND(V557&gt;1,V557&lt;=200000000),'[26]Data Base PAKAI (INPUT)'!$F$24,IF(AND(V557&gt;200000000,V557&lt;=1000000000),'[26]Data Base PAKAI (INPUT)'!$V$24,IF(AND(V557&gt;1000000000),'[26]Data Base PAKAI (INPUT)'!$Z$24)))</f>
        <v>1</v>
      </c>
      <c r="AT557" s="250">
        <f t="shared" si="250"/>
        <v>600000</v>
      </c>
      <c r="AU557" s="250">
        <f>IF(AND(V557&gt;1,V557&lt;=1000000000),'[26]Data Base PAKAI (INPUT)'!$E$25,IF(AND(V557&gt;1000000000,V557&lt;=5000000000),'[26]Data Base PAKAI (INPUT)'!$Y$25,IF(AND(V557&gt;5000000000,V557&lt;=10000000000),'[26]Data Base PAKAI (INPUT)'!$AG$25)))</f>
        <v>3</v>
      </c>
      <c r="AV557" s="250">
        <f>IF(AND(V557&gt;1,V557&lt;=100000000),'[26]Data Base PAKAI (INPUT)'!$F$25,IF(AND(V557&gt;100000000,V557&lt;=200000000),'[26]Data Base PAKAI (INPUT)'!$J$25,IF(AND(V557&gt;200000000,V557&lt;=250000000),'[26]Data Base PAKAI (INPUT)'!$N$25,IF(AND(V557&gt;250000000,V557&lt;=500000000),'[26]Data Base PAKAI (INPUT)'!$R$25,IF(AND(V557&gt;500000000,V557&lt;=1000000000),'[26]Data Base PAKAI (INPUT)'!$V$25,IF(AND(V557&gt;1000000000,V557&lt;=2500000000),'[26]Data Base PAKAI (INPUT)'!$Z$25,IF(AND(V557&gt;2500000000,V557&lt;=5000000000),'[26]Data Base PAKAI (INPUT)'!$AD$25,IF(AND(V557&gt;5000000000,V557&lt;=10000000000),'[26]Data Base PAKAI (INPUT)'!AH2005))))))))</f>
        <v>3</v>
      </c>
      <c r="AW557" s="250">
        <f t="shared" si="251"/>
        <v>1350000</v>
      </c>
      <c r="AX557" s="250">
        <f t="shared" si="252"/>
        <v>4000000</v>
      </c>
      <c r="AY557" s="99">
        <f t="shared" si="253"/>
        <v>4000000</v>
      </c>
      <c r="AZ557" s="245"/>
      <c r="BA557" s="245">
        <f t="shared" si="254"/>
        <v>89700000</v>
      </c>
      <c r="BB557" s="235"/>
      <c r="BC557" s="242"/>
      <c r="BD557" s="242"/>
      <c r="BE557" s="242"/>
      <c r="BG557" s="428">
        <f t="shared" si="245"/>
        <v>0</v>
      </c>
      <c r="BH557" s="424"/>
    </row>
    <row r="558" spans="1:60" ht="43.5" thickBot="1" x14ac:dyDescent="0.3">
      <c r="A558" s="90"/>
      <c r="B558" s="90"/>
      <c r="C558" s="90"/>
      <c r="D558" s="90"/>
      <c r="E558" s="90"/>
      <c r="F558" s="90"/>
      <c r="G558" s="90"/>
      <c r="H558" s="307"/>
      <c r="I558" s="91"/>
      <c r="J558" s="92"/>
      <c r="K558" s="110" t="s">
        <v>1175</v>
      </c>
      <c r="L558" s="92" t="s">
        <v>1195</v>
      </c>
      <c r="M558" s="92" t="e">
        <f>INDEX('[26]GELONDONGAN BM POKIR'!$D:$D,MATCH('KEGIATAN DBMSDA 2022 (2)'!L558,'[26]GELONDONGAN BM POKIR'!$D:$D,0))</f>
        <v>#N/A</v>
      </c>
      <c r="N558" s="92" t="str">
        <f t="shared" si="255"/>
        <v>Pengecoran jalan di Jl. Wijaya 1, 2 dan 3 RT04 Rw 15, Kota Bekasi, Bekasi Timur, Durenjaya</v>
      </c>
      <c r="O558" s="92"/>
      <c r="P558" s="93" t="s">
        <v>264</v>
      </c>
      <c r="Q558" s="93"/>
      <c r="R558" s="127" t="s">
        <v>1196</v>
      </c>
      <c r="S558" s="94" t="e">
        <f>#REF!&amp;" "&amp;#REF!</f>
        <v>#REF!</v>
      </c>
      <c r="T558" s="95" t="s">
        <v>66</v>
      </c>
      <c r="U558" s="57"/>
      <c r="V558" s="57">
        <f t="shared" si="256"/>
        <v>100000000</v>
      </c>
      <c r="W558" s="96" t="str">
        <f t="shared" si="247"/>
        <v>PL</v>
      </c>
      <c r="X558" s="77" t="s">
        <v>1964</v>
      </c>
      <c r="Y558" s="489" t="s">
        <v>2032</v>
      </c>
      <c r="Z558" s="489" t="s">
        <v>2013</v>
      </c>
      <c r="AA558" s="93"/>
      <c r="AB558" s="93"/>
      <c r="AC558" s="93"/>
      <c r="AD558" s="93"/>
      <c r="AE558" s="93"/>
      <c r="AF558" s="93"/>
      <c r="AG558" s="96"/>
      <c r="AH558" s="96"/>
      <c r="AI558" s="96"/>
      <c r="AJ558" s="313">
        <f t="shared" si="244"/>
        <v>0</v>
      </c>
      <c r="AK558" s="301">
        <v>0</v>
      </c>
      <c r="AL558" s="57">
        <v>100000000</v>
      </c>
      <c r="AM558" s="96" t="str">
        <f t="shared" si="248"/>
        <v>PL</v>
      </c>
      <c r="AN558" s="257" t="s">
        <v>139</v>
      </c>
      <c r="AO558" s="249">
        <v>1</v>
      </c>
      <c r="AP558" s="257"/>
      <c r="AQ558" s="245">
        <f t="shared" si="249"/>
        <v>350000</v>
      </c>
      <c r="AR558" s="250">
        <f>IF(AND(V558&gt;1,V558&lt;=200000000),'[26]Data Base PAKAI (INPUT)'!$E$24,IF(AND(V558&gt;200000000),'[26]Data Base PAKAI (INPUT)'!$M$24))</f>
        <v>4</v>
      </c>
      <c r="AS558" s="250">
        <f>IF(AND(V558&gt;1,V558&lt;=200000000),'[26]Data Base PAKAI (INPUT)'!$F$24,IF(AND(V558&gt;200000000,V558&lt;=1000000000),'[26]Data Base PAKAI (INPUT)'!$V$24,IF(AND(V558&gt;1000000000),'[26]Data Base PAKAI (INPUT)'!$Z$24)))</f>
        <v>1</v>
      </c>
      <c r="AT558" s="250">
        <f t="shared" si="250"/>
        <v>600000</v>
      </c>
      <c r="AU558" s="250">
        <f>IF(AND(V558&gt;1,V558&lt;=1000000000),'[26]Data Base PAKAI (INPUT)'!$E$25,IF(AND(V558&gt;1000000000,V558&lt;=5000000000),'[26]Data Base PAKAI (INPUT)'!$Y$25,IF(AND(V558&gt;5000000000,V558&lt;=10000000000),'[26]Data Base PAKAI (INPUT)'!$AG$25)))</f>
        <v>3</v>
      </c>
      <c r="AV558" s="250">
        <f>IF(AND(V558&gt;1,V558&lt;=100000000),'[26]Data Base PAKAI (INPUT)'!$F$25,IF(AND(V558&gt;100000000,V558&lt;=200000000),'[26]Data Base PAKAI (INPUT)'!$J$25,IF(AND(V558&gt;200000000,V558&lt;=250000000),'[26]Data Base PAKAI (INPUT)'!$N$25,IF(AND(V558&gt;250000000,V558&lt;=500000000),'[26]Data Base PAKAI (INPUT)'!$R$25,IF(AND(V558&gt;500000000,V558&lt;=1000000000),'[26]Data Base PAKAI (INPUT)'!$V$25,IF(AND(V558&gt;1000000000,V558&lt;=2500000000),'[26]Data Base PAKAI (INPUT)'!$Z$25,IF(AND(V558&gt;2500000000,V558&lt;=5000000000),'[26]Data Base PAKAI (INPUT)'!$AD$25,IF(AND(V558&gt;5000000000,V558&lt;=10000000000),'[26]Data Base PAKAI (INPUT)'!AH2006))))))))</f>
        <v>3</v>
      </c>
      <c r="AW558" s="250">
        <f t="shared" si="251"/>
        <v>1350000</v>
      </c>
      <c r="AX558" s="250">
        <f t="shared" si="252"/>
        <v>4000000</v>
      </c>
      <c r="AY558" s="99">
        <f t="shared" si="253"/>
        <v>4000000</v>
      </c>
      <c r="AZ558" s="245"/>
      <c r="BA558" s="245">
        <f t="shared" si="254"/>
        <v>89700000</v>
      </c>
      <c r="BB558" s="235"/>
      <c r="BC558" s="242"/>
      <c r="BD558" s="242"/>
      <c r="BE558" s="242"/>
      <c r="BG558" s="428">
        <f t="shared" si="245"/>
        <v>0</v>
      </c>
      <c r="BH558" s="424"/>
    </row>
    <row r="559" spans="1:60" ht="72" thickBot="1" x14ac:dyDescent="0.3">
      <c r="A559" s="90"/>
      <c r="B559" s="90"/>
      <c r="C559" s="90"/>
      <c r="D559" s="90"/>
      <c r="E559" s="90"/>
      <c r="F559" s="90"/>
      <c r="G559" s="90"/>
      <c r="H559" s="307"/>
      <c r="I559" s="91"/>
      <c r="J559" s="92"/>
      <c r="K559" s="110" t="s">
        <v>1175</v>
      </c>
      <c r="L559" s="92" t="s">
        <v>1197</v>
      </c>
      <c r="M559" s="92" t="e">
        <f>INDEX('[26]GELONDONGAN BM POKIR'!$D:$D,MATCH('KEGIATAN DBMSDA 2022 (2)'!L559,'[26]GELONDONGAN BM POKIR'!$D:$D,0))</f>
        <v>#N/A</v>
      </c>
      <c r="N559" s="92" t="str">
        <f t="shared" si="255"/>
        <v>Peningkatan jalan lingkungan (Cor Beton)/ Jalan Setapak Tanah Atas Nama Ibu Aliana RT.02 RW.22 Kp. Rawa aren Gg. Masjid Baabul Walid, Kota Bekasi, Bekasi Timur, Arenjaya</v>
      </c>
      <c r="O559" s="92"/>
      <c r="P559" s="93" t="s">
        <v>264</v>
      </c>
      <c r="Q559" s="93"/>
      <c r="R559" s="127"/>
      <c r="S559" s="94" t="e">
        <f>#REF!&amp;" "&amp;#REF!</f>
        <v>#REF!</v>
      </c>
      <c r="T559" s="95" t="s">
        <v>66</v>
      </c>
      <c r="U559" s="57"/>
      <c r="V559" s="57">
        <f t="shared" si="256"/>
        <v>70000000</v>
      </c>
      <c r="W559" s="96" t="str">
        <f t="shared" si="247"/>
        <v>PL</v>
      </c>
      <c r="X559" s="77" t="s">
        <v>1964</v>
      </c>
      <c r="Y559" s="489" t="s">
        <v>2032</v>
      </c>
      <c r="Z559" s="489" t="s">
        <v>2013</v>
      </c>
      <c r="AA559" s="93"/>
      <c r="AB559" s="93"/>
      <c r="AC559" s="93"/>
      <c r="AD559" s="93"/>
      <c r="AE559" s="93"/>
      <c r="AF559" s="93"/>
      <c r="AG559" s="96"/>
      <c r="AH559" s="96"/>
      <c r="AI559" s="96"/>
      <c r="AJ559" s="313">
        <f t="shared" si="244"/>
        <v>0</v>
      </c>
      <c r="AK559" s="301">
        <v>0</v>
      </c>
      <c r="AL559" s="57">
        <v>70000000</v>
      </c>
      <c r="AM559" s="96" t="str">
        <f t="shared" si="248"/>
        <v>PL</v>
      </c>
      <c r="AN559" s="257" t="s">
        <v>139</v>
      </c>
      <c r="AO559" s="249">
        <v>1</v>
      </c>
      <c r="AP559" s="257"/>
      <c r="AQ559" s="245">
        <f t="shared" si="249"/>
        <v>350000</v>
      </c>
      <c r="AR559" s="250">
        <f>IF(AND(V559&gt;1,V559&lt;=200000000),'[26]Data Base PAKAI (INPUT)'!$E$24,IF(AND(V559&gt;200000000),'[26]Data Base PAKAI (INPUT)'!$M$24))</f>
        <v>4</v>
      </c>
      <c r="AS559" s="250">
        <f>IF(AND(V559&gt;1,V559&lt;=200000000),'[26]Data Base PAKAI (INPUT)'!$F$24,IF(AND(V559&gt;200000000,V559&lt;=1000000000),'[26]Data Base PAKAI (INPUT)'!$V$24,IF(AND(V559&gt;1000000000),'[26]Data Base PAKAI (INPUT)'!$Z$24)))</f>
        <v>1</v>
      </c>
      <c r="AT559" s="250">
        <f t="shared" si="250"/>
        <v>600000</v>
      </c>
      <c r="AU559" s="250">
        <f>IF(AND(V559&gt;1,V559&lt;=1000000000),'[26]Data Base PAKAI (INPUT)'!$E$25,IF(AND(V559&gt;1000000000,V559&lt;=5000000000),'[26]Data Base PAKAI (INPUT)'!$Y$25,IF(AND(V559&gt;5000000000,V559&lt;=10000000000),'[26]Data Base PAKAI (INPUT)'!$AG$25)))</f>
        <v>3</v>
      </c>
      <c r="AV559" s="250">
        <f>IF(AND(V559&gt;1,V559&lt;=100000000),'[26]Data Base PAKAI (INPUT)'!$F$25,IF(AND(V559&gt;100000000,V559&lt;=200000000),'[26]Data Base PAKAI (INPUT)'!$J$25,IF(AND(V559&gt;200000000,V559&lt;=250000000),'[26]Data Base PAKAI (INPUT)'!$N$25,IF(AND(V559&gt;250000000,V559&lt;=500000000),'[26]Data Base PAKAI (INPUT)'!$R$25,IF(AND(V559&gt;500000000,V559&lt;=1000000000),'[26]Data Base PAKAI (INPUT)'!$V$25,IF(AND(V559&gt;1000000000,V559&lt;=2500000000),'[26]Data Base PAKAI (INPUT)'!$Z$25,IF(AND(V559&gt;2500000000,V559&lt;=5000000000),'[26]Data Base PAKAI (INPUT)'!$AD$25,IF(AND(V559&gt;5000000000,V559&lt;=10000000000),'[26]Data Base PAKAI (INPUT)'!AH2007))))))))</f>
        <v>3</v>
      </c>
      <c r="AW559" s="250">
        <f t="shared" si="251"/>
        <v>1350000</v>
      </c>
      <c r="AX559" s="250">
        <f t="shared" si="252"/>
        <v>2800000</v>
      </c>
      <c r="AY559" s="99">
        <f t="shared" si="253"/>
        <v>2800000</v>
      </c>
      <c r="AZ559" s="245"/>
      <c r="BA559" s="245">
        <f t="shared" si="254"/>
        <v>62100000</v>
      </c>
      <c r="BB559" s="235"/>
      <c r="BC559" s="242"/>
      <c r="BD559" s="242"/>
      <c r="BE559" s="242"/>
      <c r="BG559" s="428">
        <f t="shared" si="245"/>
        <v>0</v>
      </c>
      <c r="BH559" s="424"/>
    </row>
    <row r="560" spans="1:60" ht="57.75" thickBot="1" x14ac:dyDescent="0.3">
      <c r="A560" s="90"/>
      <c r="B560" s="90"/>
      <c r="C560" s="90"/>
      <c r="D560" s="90"/>
      <c r="E560" s="90"/>
      <c r="F560" s="90"/>
      <c r="G560" s="90"/>
      <c r="H560" s="307"/>
      <c r="I560" s="91"/>
      <c r="J560" s="92"/>
      <c r="K560" s="110" t="s">
        <v>1175</v>
      </c>
      <c r="L560" s="92" t="s">
        <v>1198</v>
      </c>
      <c r="M560" s="92" t="e">
        <f>INDEX('[26]GELONDONGAN BM POKIR'!$D:$D,MATCH('KEGIATAN DBMSDA 2022 (2)'!L560,'[26]GELONDONGAN BM POKIR'!$D:$D,0))</f>
        <v>#N/A</v>
      </c>
      <c r="N560" s="92" t="str">
        <f t="shared" si="255"/>
        <v>Pengaspalan Jalan (Hotmix) Jl. Jakarta Raya RT.04 s.d RT.11 RW.10 Perumahan BJI Mekarsari, Kota Bekasi, Bekasi Timur, Bekasijaya</v>
      </c>
      <c r="O560" s="92"/>
      <c r="P560" s="93" t="s">
        <v>264</v>
      </c>
      <c r="Q560" s="93"/>
      <c r="R560" s="127"/>
      <c r="S560" s="94" t="e">
        <f>#REF!&amp;" "&amp;#REF!</f>
        <v>#REF!</v>
      </c>
      <c r="T560" s="95" t="s">
        <v>66</v>
      </c>
      <c r="U560" s="57"/>
      <c r="V560" s="57">
        <f t="shared" si="256"/>
        <v>100000000</v>
      </c>
      <c r="W560" s="96" t="str">
        <f t="shared" si="247"/>
        <v>PL</v>
      </c>
      <c r="X560" s="77" t="s">
        <v>1964</v>
      </c>
      <c r="Y560" s="489" t="s">
        <v>2032</v>
      </c>
      <c r="Z560" s="489" t="s">
        <v>2013</v>
      </c>
      <c r="AA560" s="93"/>
      <c r="AB560" s="93"/>
      <c r="AC560" s="93"/>
      <c r="AD560" s="93"/>
      <c r="AE560" s="93"/>
      <c r="AF560" s="93"/>
      <c r="AG560" s="96"/>
      <c r="AH560" s="96"/>
      <c r="AI560" s="96"/>
      <c r="AJ560" s="313">
        <f t="shared" si="244"/>
        <v>0</v>
      </c>
      <c r="AK560" s="301">
        <v>0</v>
      </c>
      <c r="AL560" s="57">
        <v>100000000</v>
      </c>
      <c r="AM560" s="96" t="str">
        <f t="shared" si="248"/>
        <v>PL</v>
      </c>
      <c r="AN560" s="257" t="s">
        <v>139</v>
      </c>
      <c r="AO560" s="249">
        <v>1</v>
      </c>
      <c r="AP560" s="257"/>
      <c r="AQ560" s="245">
        <f t="shared" si="249"/>
        <v>350000</v>
      </c>
      <c r="AR560" s="250">
        <f>IF(AND(V560&gt;1,V560&lt;=200000000),'[26]Data Base PAKAI (INPUT)'!$E$24,IF(AND(V560&gt;200000000),'[26]Data Base PAKAI (INPUT)'!$M$24))</f>
        <v>4</v>
      </c>
      <c r="AS560" s="250">
        <f>IF(AND(V560&gt;1,V560&lt;=200000000),'[26]Data Base PAKAI (INPUT)'!$F$24,IF(AND(V560&gt;200000000,V560&lt;=1000000000),'[26]Data Base PAKAI (INPUT)'!$V$24,IF(AND(V560&gt;1000000000),'[26]Data Base PAKAI (INPUT)'!$Z$24)))</f>
        <v>1</v>
      </c>
      <c r="AT560" s="250">
        <f t="shared" si="250"/>
        <v>600000</v>
      </c>
      <c r="AU560" s="250">
        <f>IF(AND(V560&gt;1,V560&lt;=1000000000),'[26]Data Base PAKAI (INPUT)'!$E$25,IF(AND(V560&gt;1000000000,V560&lt;=5000000000),'[26]Data Base PAKAI (INPUT)'!$Y$25,IF(AND(V560&gt;5000000000,V560&lt;=10000000000),'[26]Data Base PAKAI (INPUT)'!$AG$25)))</f>
        <v>3</v>
      </c>
      <c r="AV560" s="250">
        <f>IF(AND(V560&gt;1,V560&lt;=100000000),'[26]Data Base PAKAI (INPUT)'!$F$25,IF(AND(V560&gt;100000000,V560&lt;=200000000),'[26]Data Base PAKAI (INPUT)'!$J$25,IF(AND(V560&gt;200000000,V560&lt;=250000000),'[26]Data Base PAKAI (INPUT)'!$N$25,IF(AND(V560&gt;250000000,V560&lt;=500000000),'[26]Data Base PAKAI (INPUT)'!$R$25,IF(AND(V560&gt;500000000,V560&lt;=1000000000),'[26]Data Base PAKAI (INPUT)'!$V$25,IF(AND(V560&gt;1000000000,V560&lt;=2500000000),'[26]Data Base PAKAI (INPUT)'!$Z$25,IF(AND(V560&gt;2500000000,V560&lt;=5000000000),'[26]Data Base PAKAI (INPUT)'!$AD$25,IF(AND(V560&gt;5000000000,V560&lt;=10000000000),'[26]Data Base PAKAI (INPUT)'!AH2008))))))))</f>
        <v>3</v>
      </c>
      <c r="AW560" s="250">
        <f t="shared" si="251"/>
        <v>1350000</v>
      </c>
      <c r="AX560" s="250">
        <f t="shared" si="252"/>
        <v>4000000</v>
      </c>
      <c r="AY560" s="99">
        <f t="shared" si="253"/>
        <v>4000000</v>
      </c>
      <c r="AZ560" s="245"/>
      <c r="BA560" s="245">
        <f t="shared" si="254"/>
        <v>89700000</v>
      </c>
      <c r="BB560" s="235"/>
      <c r="BC560" s="242"/>
      <c r="BD560" s="242"/>
      <c r="BE560" s="242"/>
      <c r="BG560" s="428">
        <f t="shared" si="245"/>
        <v>0</v>
      </c>
      <c r="BH560" s="424"/>
    </row>
    <row r="561" spans="1:60" ht="43.5" thickBot="1" x14ac:dyDescent="0.3">
      <c r="A561" s="90"/>
      <c r="B561" s="90"/>
      <c r="C561" s="90"/>
      <c r="D561" s="90"/>
      <c r="E561" s="90"/>
      <c r="F561" s="90"/>
      <c r="G561" s="90"/>
      <c r="H561" s="307"/>
      <c r="I561" s="91"/>
      <c r="J561" s="92"/>
      <c r="K561" s="110" t="s">
        <v>1175</v>
      </c>
      <c r="L561" s="92" t="s">
        <v>1199</v>
      </c>
      <c r="M561" s="92" t="e">
        <f>INDEX('[26]GELONDONGAN BM POKIR'!$D:$D,MATCH('KEGIATAN DBMSDA 2022 (2)'!L561,'[26]GELONDONGAN BM POKIR'!$D:$D,0))</f>
        <v>#N/A</v>
      </c>
      <c r="N561" s="92" t="str">
        <f t="shared" si="255"/>
        <v>Perbaikan Jalan Lingkungan Jl. Irida Barat 18 RT 06 RW 14 Perumahan Irigasi Danita, Kota Bekasi, Bekasi Timur, Bekasijaya</v>
      </c>
      <c r="O561" s="92"/>
      <c r="P561" s="93" t="s">
        <v>264</v>
      </c>
      <c r="Q561" s="93"/>
      <c r="R561" s="127"/>
      <c r="S561" s="94" t="e">
        <f>#REF!&amp;" "&amp;#REF!</f>
        <v>#REF!</v>
      </c>
      <c r="T561" s="95" t="s">
        <v>66</v>
      </c>
      <c r="U561" s="57"/>
      <c r="V561" s="57">
        <f t="shared" si="256"/>
        <v>100000000</v>
      </c>
      <c r="W561" s="96" t="str">
        <f t="shared" si="247"/>
        <v>PL</v>
      </c>
      <c r="X561" s="77" t="s">
        <v>1964</v>
      </c>
      <c r="Y561" s="489" t="s">
        <v>2032</v>
      </c>
      <c r="Z561" s="489" t="s">
        <v>2013</v>
      </c>
      <c r="AA561" s="93"/>
      <c r="AB561" s="93"/>
      <c r="AC561" s="93"/>
      <c r="AD561" s="93"/>
      <c r="AE561" s="93"/>
      <c r="AF561" s="93"/>
      <c r="AG561" s="96"/>
      <c r="AH561" s="96"/>
      <c r="AI561" s="96"/>
      <c r="AJ561" s="313">
        <f t="shared" si="244"/>
        <v>0</v>
      </c>
      <c r="AK561" s="301">
        <v>0</v>
      </c>
      <c r="AL561" s="57">
        <v>100000000</v>
      </c>
      <c r="AM561" s="96" t="str">
        <f t="shared" si="248"/>
        <v>PL</v>
      </c>
      <c r="AN561" s="257" t="s">
        <v>139</v>
      </c>
      <c r="AO561" s="249">
        <v>1</v>
      </c>
      <c r="AP561" s="257"/>
      <c r="AQ561" s="245">
        <f t="shared" si="249"/>
        <v>350000</v>
      </c>
      <c r="AR561" s="250">
        <f>IF(AND(V561&gt;1,V561&lt;=200000000),'[26]Data Base PAKAI (INPUT)'!$E$24,IF(AND(V561&gt;200000000),'[26]Data Base PAKAI (INPUT)'!$M$24))</f>
        <v>4</v>
      </c>
      <c r="AS561" s="250">
        <f>IF(AND(V561&gt;1,V561&lt;=200000000),'[26]Data Base PAKAI (INPUT)'!$F$24,IF(AND(V561&gt;200000000,V561&lt;=1000000000),'[26]Data Base PAKAI (INPUT)'!$V$24,IF(AND(V561&gt;1000000000),'[26]Data Base PAKAI (INPUT)'!$Z$24)))</f>
        <v>1</v>
      </c>
      <c r="AT561" s="250">
        <f t="shared" si="250"/>
        <v>600000</v>
      </c>
      <c r="AU561" s="250">
        <f>IF(AND(V561&gt;1,V561&lt;=1000000000),'[26]Data Base PAKAI (INPUT)'!$E$25,IF(AND(V561&gt;1000000000,V561&lt;=5000000000),'[26]Data Base PAKAI (INPUT)'!$Y$25,IF(AND(V561&gt;5000000000,V561&lt;=10000000000),'[26]Data Base PAKAI (INPUT)'!$AG$25)))</f>
        <v>3</v>
      </c>
      <c r="AV561" s="250">
        <f>IF(AND(V561&gt;1,V561&lt;=100000000),'[26]Data Base PAKAI (INPUT)'!$F$25,IF(AND(V561&gt;100000000,V561&lt;=200000000),'[26]Data Base PAKAI (INPUT)'!$J$25,IF(AND(V561&gt;200000000,V561&lt;=250000000),'[26]Data Base PAKAI (INPUT)'!$N$25,IF(AND(V561&gt;250000000,V561&lt;=500000000),'[26]Data Base PAKAI (INPUT)'!$R$25,IF(AND(V561&gt;500000000,V561&lt;=1000000000),'[26]Data Base PAKAI (INPUT)'!$V$25,IF(AND(V561&gt;1000000000,V561&lt;=2500000000),'[26]Data Base PAKAI (INPUT)'!$Z$25,IF(AND(V561&gt;2500000000,V561&lt;=5000000000),'[26]Data Base PAKAI (INPUT)'!$AD$25,IF(AND(V561&gt;5000000000,V561&lt;=10000000000),'[26]Data Base PAKAI (INPUT)'!AH2009))))))))</f>
        <v>3</v>
      </c>
      <c r="AW561" s="250">
        <f t="shared" si="251"/>
        <v>1350000</v>
      </c>
      <c r="AX561" s="250">
        <f t="shared" si="252"/>
        <v>4000000</v>
      </c>
      <c r="AY561" s="99">
        <f t="shared" si="253"/>
        <v>4000000</v>
      </c>
      <c r="AZ561" s="245"/>
      <c r="BA561" s="245">
        <f t="shared" si="254"/>
        <v>89700000</v>
      </c>
      <c r="BB561" s="235"/>
      <c r="BC561" s="242"/>
      <c r="BD561" s="242"/>
      <c r="BE561" s="242"/>
      <c r="BG561" s="428">
        <f t="shared" si="245"/>
        <v>0</v>
      </c>
      <c r="BH561" s="424"/>
    </row>
    <row r="562" spans="1:60" ht="43.5" thickBot="1" x14ac:dyDescent="0.3">
      <c r="A562" s="90"/>
      <c r="B562" s="90"/>
      <c r="C562" s="90"/>
      <c r="D562" s="90"/>
      <c r="E562" s="90"/>
      <c r="F562" s="90"/>
      <c r="G562" s="90"/>
      <c r="H562" s="307"/>
      <c r="I562" s="91"/>
      <c r="J562" s="150" t="s">
        <v>1200</v>
      </c>
      <c r="K562" s="110" t="s">
        <v>1175</v>
      </c>
      <c r="L562" s="92" t="s">
        <v>1201</v>
      </c>
      <c r="M562" s="92" t="e">
        <f>INDEX('[26]GELONDONGAN BM POKIR'!$D:$D,MATCH('KEGIATAN DBMSDA 2022 (2)'!L562,'[26]GELONDONGAN BM POKIR'!$D:$D,0))</f>
        <v>#N/A</v>
      </c>
      <c r="N562" s="92" t="str">
        <f>$J$562&amp;" "&amp;L562</f>
        <v>Peningkatan Jalan Jl. Boral RT 009 RW 009, Kota Bekasi, Pondokgede, Jatimakmur</v>
      </c>
      <c r="O562" s="92"/>
      <c r="P562" s="93" t="s">
        <v>171</v>
      </c>
      <c r="Q562" s="93"/>
      <c r="R562" s="127" t="s">
        <v>239</v>
      </c>
      <c r="S562" s="94" t="e">
        <f>#REF!&amp;" "&amp;#REF!</f>
        <v>#REF!</v>
      </c>
      <c r="T562" s="95" t="s">
        <v>66</v>
      </c>
      <c r="U562" s="57"/>
      <c r="V562" s="57">
        <f t="shared" si="256"/>
        <v>150000000</v>
      </c>
      <c r="W562" s="96" t="str">
        <f t="shared" si="247"/>
        <v>PL</v>
      </c>
      <c r="X562" s="77" t="s">
        <v>1964</v>
      </c>
      <c r="Y562" s="489" t="s">
        <v>2032</v>
      </c>
      <c r="Z562" s="489" t="s">
        <v>2004</v>
      </c>
      <c r="AA562" s="93"/>
      <c r="AB562" s="93"/>
      <c r="AC562" s="93"/>
      <c r="AD562" s="93"/>
      <c r="AE562" s="93"/>
      <c r="AF562" s="93"/>
      <c r="AG562" s="96"/>
      <c r="AH562" s="96"/>
      <c r="AI562" s="96"/>
      <c r="AJ562" s="313">
        <f t="shared" si="244"/>
        <v>0</v>
      </c>
      <c r="AK562" s="301">
        <v>0</v>
      </c>
      <c r="AL562" s="57">
        <v>150000000</v>
      </c>
      <c r="AM562" s="96" t="str">
        <f t="shared" si="248"/>
        <v>PL</v>
      </c>
      <c r="AN562" s="257" t="s">
        <v>139</v>
      </c>
      <c r="AO562" s="249">
        <v>1</v>
      </c>
      <c r="AP562" s="257"/>
      <c r="AQ562" s="245">
        <f t="shared" si="249"/>
        <v>350000</v>
      </c>
      <c r="AR562" s="250">
        <f>IF(AND(V562&gt;1,V562&lt;=200000000),'[26]Data Base PAKAI (INPUT)'!$E$24,IF(AND(V562&gt;200000000),'[26]Data Base PAKAI (INPUT)'!$M$24))</f>
        <v>4</v>
      </c>
      <c r="AS562" s="250">
        <f>IF(AND(V562&gt;1,V562&lt;=200000000),'[26]Data Base PAKAI (INPUT)'!$F$24,IF(AND(V562&gt;200000000,V562&lt;=1000000000),'[26]Data Base PAKAI (INPUT)'!$V$24,IF(AND(V562&gt;1000000000),'[26]Data Base PAKAI (INPUT)'!$Z$24)))</f>
        <v>1</v>
      </c>
      <c r="AT562" s="250">
        <f t="shared" si="250"/>
        <v>600000</v>
      </c>
      <c r="AU562" s="250">
        <f>IF(AND(V562&gt;1,V562&lt;=1000000000),'[26]Data Base PAKAI (INPUT)'!$E$25,IF(AND(V562&gt;1000000000,V562&lt;=5000000000),'[26]Data Base PAKAI (INPUT)'!$Y$25,IF(AND(V562&gt;5000000000,V562&lt;=10000000000),'[26]Data Base PAKAI (INPUT)'!$AG$25)))</f>
        <v>3</v>
      </c>
      <c r="AV562" s="250">
        <f>IF(AND(V562&gt;1,V562&lt;=100000000),'[26]Data Base PAKAI (INPUT)'!$F$25,IF(AND(V562&gt;100000000,V562&lt;=200000000),'[26]Data Base PAKAI (INPUT)'!$J$25,IF(AND(V562&gt;200000000,V562&lt;=250000000),'[26]Data Base PAKAI (INPUT)'!$N$25,IF(AND(V562&gt;250000000,V562&lt;=500000000),'[26]Data Base PAKAI (INPUT)'!$R$25,IF(AND(V562&gt;500000000,V562&lt;=1000000000),'[26]Data Base PAKAI (INPUT)'!$V$25,IF(AND(V562&gt;1000000000,V562&lt;=2500000000),'[26]Data Base PAKAI (INPUT)'!$Z$25,IF(AND(V562&gt;2500000000,V562&lt;=5000000000),'[26]Data Base PAKAI (INPUT)'!$AD$25,IF(AND(V562&gt;5000000000,V562&lt;=10000000000),'[26]Data Base PAKAI (INPUT)'!AH2010))))))))</f>
        <v>4</v>
      </c>
      <c r="AW562" s="250">
        <f t="shared" si="251"/>
        <v>1800000</v>
      </c>
      <c r="AX562" s="250">
        <f t="shared" si="252"/>
        <v>6000000</v>
      </c>
      <c r="AY562" s="99">
        <f t="shared" si="253"/>
        <v>6000000</v>
      </c>
      <c r="AZ562" s="245"/>
      <c r="BA562" s="245">
        <f t="shared" si="254"/>
        <v>135250000</v>
      </c>
      <c r="BB562" s="235"/>
      <c r="BC562" s="242"/>
      <c r="BD562" s="242"/>
      <c r="BE562" s="242"/>
      <c r="BG562" s="428">
        <f t="shared" si="245"/>
        <v>0</v>
      </c>
      <c r="BH562" s="424"/>
    </row>
    <row r="563" spans="1:60" ht="43.5" thickBot="1" x14ac:dyDescent="0.3">
      <c r="A563" s="90"/>
      <c r="B563" s="90"/>
      <c r="C563" s="90"/>
      <c r="D563" s="90"/>
      <c r="E563" s="90"/>
      <c r="F563" s="90"/>
      <c r="G563" s="90"/>
      <c r="H563" s="307"/>
      <c r="I563" s="91"/>
      <c r="J563" s="92"/>
      <c r="K563" s="110" t="s">
        <v>1175</v>
      </c>
      <c r="L563" s="92" t="s">
        <v>1202</v>
      </c>
      <c r="M563" s="92" t="e">
        <f>INDEX('[26]GELONDONGAN BM POKIR'!$D:$D,MATCH('KEGIATAN DBMSDA 2022 (2)'!L563,'[26]GELONDONGAN BM POKIR'!$D:$D,0))</f>
        <v>#N/A</v>
      </c>
      <c r="N563" s="92" t="str">
        <f>$J$562&amp;" "&amp;L563</f>
        <v>Peningkatan Jalan RT 007 RW 003 Kel. Jatibening Baru, Kota Bekasi, Pondokgede, Jatibening Baru</v>
      </c>
      <c r="O563" s="92"/>
      <c r="P563" s="93" t="s">
        <v>171</v>
      </c>
      <c r="Q563" s="93"/>
      <c r="R563" s="127" t="s">
        <v>720</v>
      </c>
      <c r="S563" s="94" t="e">
        <f>#REF!&amp;" "&amp;#REF!</f>
        <v>#REF!</v>
      </c>
      <c r="T563" s="95" t="s">
        <v>66</v>
      </c>
      <c r="U563" s="57"/>
      <c r="V563" s="57">
        <f t="shared" si="256"/>
        <v>200000000</v>
      </c>
      <c r="W563" s="96" t="str">
        <f t="shared" si="247"/>
        <v>PL</v>
      </c>
      <c r="X563" s="77" t="s">
        <v>1964</v>
      </c>
      <c r="Y563" s="489" t="s">
        <v>2032</v>
      </c>
      <c r="Z563" s="489" t="s">
        <v>2004</v>
      </c>
      <c r="AA563" s="93"/>
      <c r="AB563" s="93"/>
      <c r="AC563" s="93"/>
      <c r="AD563" s="93"/>
      <c r="AE563" s="93"/>
      <c r="AF563" s="93"/>
      <c r="AG563" s="96"/>
      <c r="AH563" s="96"/>
      <c r="AI563" s="96"/>
      <c r="AJ563" s="313">
        <f t="shared" si="244"/>
        <v>0</v>
      </c>
      <c r="AK563" s="301">
        <v>0</v>
      </c>
      <c r="AL563" s="57">
        <v>200000000</v>
      </c>
      <c r="AM563" s="96" t="str">
        <f t="shared" si="248"/>
        <v>PL</v>
      </c>
      <c r="AN563" s="257" t="s">
        <v>139</v>
      </c>
      <c r="AO563" s="249">
        <v>1</v>
      </c>
      <c r="AP563" s="257"/>
      <c r="AQ563" s="245">
        <f t="shared" si="249"/>
        <v>350000</v>
      </c>
      <c r="AR563" s="250">
        <f>IF(AND(V563&gt;1,V563&lt;=200000000),'[26]Data Base PAKAI (INPUT)'!$E$24,IF(AND(V563&gt;200000000),'[26]Data Base PAKAI (INPUT)'!$M$24))</f>
        <v>4</v>
      </c>
      <c r="AS563" s="250">
        <f>IF(AND(V563&gt;1,V563&lt;=200000000),'[26]Data Base PAKAI (INPUT)'!$F$24,IF(AND(V563&gt;200000000,V563&lt;=1000000000),'[26]Data Base PAKAI (INPUT)'!$V$24,IF(AND(V563&gt;1000000000),'[26]Data Base PAKAI (INPUT)'!$Z$24)))</f>
        <v>1</v>
      </c>
      <c r="AT563" s="250">
        <f t="shared" si="250"/>
        <v>600000</v>
      </c>
      <c r="AU563" s="250">
        <f>IF(AND(V563&gt;1,V563&lt;=1000000000),'[26]Data Base PAKAI (INPUT)'!$E$25,IF(AND(V563&gt;1000000000,V563&lt;=5000000000),'[26]Data Base PAKAI (INPUT)'!$Y$25,IF(AND(V563&gt;5000000000,V563&lt;=10000000000),'[26]Data Base PAKAI (INPUT)'!$AG$25)))</f>
        <v>3</v>
      </c>
      <c r="AV563" s="250">
        <f>IF(AND(V563&gt;1,V563&lt;=100000000),'[26]Data Base PAKAI (INPUT)'!$F$25,IF(AND(V563&gt;100000000,V563&lt;=200000000),'[26]Data Base PAKAI (INPUT)'!$J$25,IF(AND(V563&gt;200000000,V563&lt;=250000000),'[26]Data Base PAKAI (INPUT)'!$N$25,IF(AND(V563&gt;250000000,V563&lt;=500000000),'[26]Data Base PAKAI (INPUT)'!$R$25,IF(AND(V563&gt;500000000,V563&lt;=1000000000),'[26]Data Base PAKAI (INPUT)'!$V$25,IF(AND(V563&gt;1000000000,V563&lt;=2500000000),'[26]Data Base PAKAI (INPUT)'!$Z$25,IF(AND(V563&gt;2500000000,V563&lt;=5000000000),'[26]Data Base PAKAI (INPUT)'!$AD$25,IF(AND(V563&gt;5000000000,V563&lt;=10000000000),'[26]Data Base PAKAI (INPUT)'!AH2011))))))))</f>
        <v>4</v>
      </c>
      <c r="AW563" s="250">
        <f t="shared" si="251"/>
        <v>1800000</v>
      </c>
      <c r="AX563" s="250">
        <f t="shared" si="252"/>
        <v>8000000</v>
      </c>
      <c r="AY563" s="99">
        <f t="shared" si="253"/>
        <v>8000000</v>
      </c>
      <c r="AZ563" s="245"/>
      <c r="BA563" s="245">
        <f t="shared" si="254"/>
        <v>181250000</v>
      </c>
      <c r="BB563" s="235"/>
      <c r="BC563" s="242"/>
      <c r="BD563" s="242"/>
      <c r="BE563" s="242"/>
      <c r="BG563" s="428">
        <f t="shared" si="245"/>
        <v>0</v>
      </c>
      <c r="BH563" s="424"/>
    </row>
    <row r="564" spans="1:60" ht="57.75" thickBot="1" x14ac:dyDescent="0.3">
      <c r="A564" s="90"/>
      <c r="B564" s="90"/>
      <c r="C564" s="90"/>
      <c r="D564" s="90"/>
      <c r="E564" s="90"/>
      <c r="F564" s="90"/>
      <c r="G564" s="90"/>
      <c r="H564" s="307"/>
      <c r="I564" s="91"/>
      <c r="J564" s="92"/>
      <c r="K564" s="110" t="s">
        <v>1175</v>
      </c>
      <c r="L564" s="92" t="s">
        <v>1203</v>
      </c>
      <c r="M564" s="92" t="e">
        <f>INDEX('[26]GELONDONGAN BM POKIR'!$D:$D,MATCH('KEGIATAN DBMSDA 2022 (2)'!L564,'[26]GELONDONGAN BM POKIR'!$D:$D,0))</f>
        <v>#N/A</v>
      </c>
      <c r="N564" s="92" t="str">
        <f>L564</f>
        <v>Perbaikan Jalan Siliwangi XI, XII, XIV  P= 150 Meter L= 4 Meter  Perum Candra Baru RT 006 RW 017, Kota Bekasi, Pondokmelati, Jatirahayu</v>
      </c>
      <c r="O564" s="92"/>
      <c r="P564" s="93" t="s">
        <v>212</v>
      </c>
      <c r="Q564" s="93"/>
      <c r="R564" s="127" t="s">
        <v>289</v>
      </c>
      <c r="S564" s="94" t="e">
        <f>#REF!&amp;" "&amp;#REF!</f>
        <v>#REF!</v>
      </c>
      <c r="T564" s="95" t="s">
        <v>66</v>
      </c>
      <c r="U564" s="57"/>
      <c r="V564" s="57">
        <f t="shared" si="256"/>
        <v>200000000</v>
      </c>
      <c r="W564" s="96" t="str">
        <f t="shared" si="247"/>
        <v>PL</v>
      </c>
      <c r="X564" s="77" t="s">
        <v>1964</v>
      </c>
      <c r="Y564" s="489" t="s">
        <v>2032</v>
      </c>
      <c r="Z564" s="489" t="s">
        <v>2008</v>
      </c>
      <c r="AA564" s="93"/>
      <c r="AB564" s="93"/>
      <c r="AC564" s="93"/>
      <c r="AD564" s="93"/>
      <c r="AE564" s="93"/>
      <c r="AF564" s="93"/>
      <c r="AG564" s="96"/>
      <c r="AH564" s="96"/>
      <c r="AI564" s="96"/>
      <c r="AJ564" s="313">
        <f t="shared" si="244"/>
        <v>0</v>
      </c>
      <c r="AK564" s="301">
        <v>0</v>
      </c>
      <c r="AL564" s="57">
        <v>200000000</v>
      </c>
      <c r="AM564" s="96" t="str">
        <f t="shared" si="248"/>
        <v>PL</v>
      </c>
      <c r="AN564" s="257" t="s">
        <v>139</v>
      </c>
      <c r="AO564" s="249">
        <v>1</v>
      </c>
      <c r="AP564" s="257"/>
      <c r="AQ564" s="245">
        <f t="shared" si="249"/>
        <v>350000</v>
      </c>
      <c r="AR564" s="250">
        <f>IF(AND(V564&gt;1,V564&lt;=200000000),'[26]Data Base PAKAI (INPUT)'!$E$24,IF(AND(V564&gt;200000000),'[26]Data Base PAKAI (INPUT)'!$M$24))</f>
        <v>4</v>
      </c>
      <c r="AS564" s="250">
        <f>IF(AND(V564&gt;1,V564&lt;=200000000),'[26]Data Base PAKAI (INPUT)'!$F$24,IF(AND(V564&gt;200000000,V564&lt;=1000000000),'[26]Data Base PAKAI (INPUT)'!$V$24,IF(AND(V564&gt;1000000000),'[26]Data Base PAKAI (INPUT)'!$Z$24)))</f>
        <v>1</v>
      </c>
      <c r="AT564" s="250">
        <f t="shared" si="250"/>
        <v>600000</v>
      </c>
      <c r="AU564" s="250">
        <f>IF(AND(V564&gt;1,V564&lt;=1000000000),'[26]Data Base PAKAI (INPUT)'!$E$25,IF(AND(V564&gt;1000000000,V564&lt;=5000000000),'[26]Data Base PAKAI (INPUT)'!$Y$25,IF(AND(V564&gt;5000000000,V564&lt;=10000000000),'[26]Data Base PAKAI (INPUT)'!$AG$25)))</f>
        <v>3</v>
      </c>
      <c r="AV564" s="250">
        <f>IF(AND(V564&gt;1,V564&lt;=100000000),'[26]Data Base PAKAI (INPUT)'!$F$25,IF(AND(V564&gt;100000000,V564&lt;=200000000),'[26]Data Base PAKAI (INPUT)'!$J$25,IF(AND(V564&gt;200000000,V564&lt;=250000000),'[26]Data Base PAKAI (INPUT)'!$N$25,IF(AND(V564&gt;250000000,V564&lt;=500000000),'[26]Data Base PAKAI (INPUT)'!$R$25,IF(AND(V564&gt;500000000,V564&lt;=1000000000),'[26]Data Base PAKAI (INPUT)'!$V$25,IF(AND(V564&gt;1000000000,V564&lt;=2500000000),'[26]Data Base PAKAI (INPUT)'!$Z$25,IF(AND(V564&gt;2500000000,V564&lt;=5000000000),'[26]Data Base PAKAI (INPUT)'!$AD$25,IF(AND(V564&gt;5000000000,V564&lt;=10000000000),'[26]Data Base PAKAI (INPUT)'!AH2012))))))))</f>
        <v>4</v>
      </c>
      <c r="AW564" s="250">
        <f t="shared" si="251"/>
        <v>1800000</v>
      </c>
      <c r="AX564" s="250">
        <f t="shared" si="252"/>
        <v>8000000</v>
      </c>
      <c r="AY564" s="99">
        <f t="shared" si="253"/>
        <v>8000000</v>
      </c>
      <c r="AZ564" s="245"/>
      <c r="BA564" s="245">
        <f t="shared" si="254"/>
        <v>181250000</v>
      </c>
      <c r="BB564" s="235"/>
      <c r="BC564" s="242"/>
      <c r="BD564" s="242"/>
      <c r="BE564" s="242"/>
      <c r="BG564" s="428">
        <f t="shared" si="245"/>
        <v>0</v>
      </c>
      <c r="BH564" s="424"/>
    </row>
    <row r="565" spans="1:60" ht="43.5" thickBot="1" x14ac:dyDescent="0.3">
      <c r="A565" s="90"/>
      <c r="B565" s="90"/>
      <c r="C565" s="90"/>
      <c r="D565" s="90"/>
      <c r="E565" s="90"/>
      <c r="F565" s="90"/>
      <c r="G565" s="90"/>
      <c r="H565" s="307"/>
      <c r="I565" s="91"/>
      <c r="J565" s="92"/>
      <c r="K565" s="110" t="s">
        <v>1175</v>
      </c>
      <c r="L565" s="92" t="s">
        <v>1204</v>
      </c>
      <c r="M565" s="92" t="e">
        <f>INDEX('[26]GELONDONGAN BM POKIR'!$D:$D,MATCH('KEGIATAN DBMSDA 2022 (2)'!L565,'[26]GELONDONGAN BM POKIR'!$D:$D,0))</f>
        <v>#N/A</v>
      </c>
      <c r="N565" s="92" t="str">
        <f t="shared" ref="N565:N566" si="257">L565</f>
        <v>pengaspalan jalan oman jaya rw 008 kel.pejuang, Kota Bekasi, Medansatria, Pejuang</v>
      </c>
      <c r="O565" s="92"/>
      <c r="P565" s="93" t="s">
        <v>1840</v>
      </c>
      <c r="Q565" s="93"/>
      <c r="R565" s="127" t="s">
        <v>302</v>
      </c>
      <c r="S565" s="94" t="e">
        <f>#REF!&amp;" "&amp;#REF!</f>
        <v>#REF!</v>
      </c>
      <c r="T565" s="95" t="s">
        <v>66</v>
      </c>
      <c r="U565" s="57"/>
      <c r="V565" s="57">
        <f t="shared" si="256"/>
        <v>400000000</v>
      </c>
      <c r="W565" s="96" t="str">
        <f t="shared" si="247"/>
        <v>LELANG</v>
      </c>
      <c r="X565" s="77" t="s">
        <v>1964</v>
      </c>
      <c r="Y565" s="489" t="s">
        <v>2032</v>
      </c>
      <c r="Z565" s="489" t="s">
        <v>2005</v>
      </c>
      <c r="AA565" s="93"/>
      <c r="AB565" s="93"/>
      <c r="AC565" s="93"/>
      <c r="AD565" s="93"/>
      <c r="AE565" s="93"/>
      <c r="AF565" s="93"/>
      <c r="AG565" s="96"/>
      <c r="AH565" s="96"/>
      <c r="AI565" s="96"/>
      <c r="AJ565" s="313">
        <f t="shared" si="244"/>
        <v>0</v>
      </c>
      <c r="AK565" s="301">
        <v>0</v>
      </c>
      <c r="AL565" s="57">
        <v>400000000</v>
      </c>
      <c r="AM565" s="96" t="str">
        <f t="shared" si="248"/>
        <v>LELANG</v>
      </c>
      <c r="AN565" s="260" t="s">
        <v>139</v>
      </c>
      <c r="AO565" s="249">
        <v>1</v>
      </c>
      <c r="AP565" s="260"/>
      <c r="AQ565" s="245">
        <f t="shared" si="249"/>
        <v>750000</v>
      </c>
      <c r="AR565" s="250">
        <f>IF(AND(V565&gt;1,V565&lt;=200000000),'[26]Data Base PAKAI (INPUT)'!$E$24,IF(AND(V565&gt;200000000),'[26]Data Base PAKAI (INPUT)'!$M$24))</f>
        <v>6</v>
      </c>
      <c r="AS565" s="250">
        <f>IF(AND(V565&gt;1,V565&lt;=200000000),'[26]Data Base PAKAI (INPUT)'!$F$24,IF(AND(V565&gt;200000000,V565&lt;=1000000000),'[26]Data Base PAKAI (INPUT)'!$V$24,IF(AND(V565&gt;1000000000),'[26]Data Base PAKAI (INPUT)'!$Z$24)))</f>
        <v>2</v>
      </c>
      <c r="AT565" s="250">
        <f t="shared" si="250"/>
        <v>1800000</v>
      </c>
      <c r="AU565" s="250">
        <f>IF(AND(V565&gt;1,V565&lt;=1000000000),'[26]Data Base PAKAI (INPUT)'!$E$25,IF(AND(V565&gt;1000000000,V565&lt;=5000000000),'[26]Data Base PAKAI (INPUT)'!$Y$25,IF(AND(V565&gt;5000000000,V565&lt;=10000000000),'[26]Data Base PAKAI (INPUT)'!$AG$25)))</f>
        <v>3</v>
      </c>
      <c r="AV565" s="250">
        <f>IF(AND(V565&gt;1,V565&lt;=100000000),'[26]Data Base PAKAI (INPUT)'!$F$25,IF(AND(V565&gt;100000000,V565&lt;=200000000),'[26]Data Base PAKAI (INPUT)'!$J$25,IF(AND(V565&gt;200000000,V565&lt;=250000000),'[26]Data Base PAKAI (INPUT)'!$N$25,IF(AND(V565&gt;250000000,V565&lt;=500000000),'[26]Data Base PAKAI (INPUT)'!$R$25,IF(AND(V565&gt;500000000,V565&lt;=1000000000),'[26]Data Base PAKAI (INPUT)'!$V$25,IF(AND(V565&gt;1000000000,V565&lt;=2500000000),'[26]Data Base PAKAI (INPUT)'!$Z$25,IF(AND(V565&gt;2500000000,V565&lt;=5000000000),'[26]Data Base PAKAI (INPUT)'!$AD$25,IF(AND(V565&gt;5000000000,V565&lt;=10000000000),'[26]Data Base PAKAI (INPUT)'!AH2013))))))))</f>
        <v>6</v>
      </c>
      <c r="AW565" s="250">
        <f t="shared" si="251"/>
        <v>2700000</v>
      </c>
      <c r="AX565" s="250">
        <f t="shared" si="252"/>
        <v>16000000</v>
      </c>
      <c r="AY565" s="99">
        <f t="shared" si="253"/>
        <v>16000000</v>
      </c>
      <c r="AZ565" s="245"/>
      <c r="BA565" s="245">
        <f t="shared" si="254"/>
        <v>362750000</v>
      </c>
      <c r="BB565" s="235"/>
      <c r="BC565" s="242"/>
      <c r="BD565" s="242"/>
      <c r="BE565" s="242"/>
      <c r="BG565" s="428">
        <f t="shared" si="245"/>
        <v>0</v>
      </c>
      <c r="BH565" s="424"/>
    </row>
    <row r="566" spans="1:60" ht="43.5" thickBot="1" x14ac:dyDescent="0.3">
      <c r="A566" s="90"/>
      <c r="B566" s="90"/>
      <c r="C566" s="90"/>
      <c r="D566" s="90"/>
      <c r="E566" s="90"/>
      <c r="F566" s="90"/>
      <c r="G566" s="90"/>
      <c r="H566" s="307"/>
      <c r="I566" s="91"/>
      <c r="J566" s="92"/>
      <c r="K566" s="110" t="s">
        <v>1175</v>
      </c>
      <c r="L566" s="92" t="s">
        <v>1205</v>
      </c>
      <c r="M566" s="92" t="e">
        <f>INDEX('[26]GELONDONGAN BM POKIR'!$D:$D,MATCH('KEGIATAN DBMSDA 2022 (2)'!L566,'[26]GELONDONGAN BM POKIR'!$D:$D,0))</f>
        <v>#N/A</v>
      </c>
      <c r="N566" s="92" t="str">
        <f t="shared" si="257"/>
        <v>pengaspalan jalan pejuang utama rw 011 dan 12, Kota Bekasi, Medansatria, Pejuang</v>
      </c>
      <c r="O566" s="92"/>
      <c r="P566" s="93" t="s">
        <v>1840</v>
      </c>
      <c r="Q566" s="93"/>
      <c r="R566" s="127" t="s">
        <v>302</v>
      </c>
      <c r="S566" s="94" t="e">
        <f>#REF!&amp;" "&amp;#REF!</f>
        <v>#REF!</v>
      </c>
      <c r="T566" s="95" t="s">
        <v>66</v>
      </c>
      <c r="U566" s="57"/>
      <c r="V566" s="57">
        <f t="shared" si="256"/>
        <v>200000000</v>
      </c>
      <c r="W566" s="96" t="str">
        <f t="shared" si="247"/>
        <v>PL</v>
      </c>
      <c r="X566" s="77" t="s">
        <v>1964</v>
      </c>
      <c r="Y566" s="489" t="s">
        <v>2032</v>
      </c>
      <c r="Z566" s="489" t="s">
        <v>2005</v>
      </c>
      <c r="AA566" s="93"/>
      <c r="AB566" s="93"/>
      <c r="AC566" s="93"/>
      <c r="AD566" s="93"/>
      <c r="AE566" s="93"/>
      <c r="AF566" s="93"/>
      <c r="AG566" s="96"/>
      <c r="AH566" s="96"/>
      <c r="AI566" s="96"/>
      <c r="AJ566" s="313">
        <f t="shared" si="244"/>
        <v>0</v>
      </c>
      <c r="AK566" s="301">
        <v>0</v>
      </c>
      <c r="AL566" s="57">
        <v>200000000</v>
      </c>
      <c r="AM566" s="96" t="str">
        <f t="shared" si="248"/>
        <v>PL</v>
      </c>
      <c r="AN566" s="257" t="s">
        <v>139</v>
      </c>
      <c r="AO566" s="249">
        <v>1</v>
      </c>
      <c r="AP566" s="257"/>
      <c r="AQ566" s="245">
        <f t="shared" si="249"/>
        <v>350000</v>
      </c>
      <c r="AR566" s="250">
        <f>IF(AND(V566&gt;1,V566&lt;=200000000),'[26]Data Base PAKAI (INPUT)'!$E$24,IF(AND(V566&gt;200000000),'[26]Data Base PAKAI (INPUT)'!$M$24))</f>
        <v>4</v>
      </c>
      <c r="AS566" s="250">
        <f>IF(AND(V566&gt;1,V566&lt;=200000000),'[26]Data Base PAKAI (INPUT)'!$F$24,IF(AND(V566&gt;200000000,V566&lt;=1000000000),'[26]Data Base PAKAI (INPUT)'!$V$24,IF(AND(V566&gt;1000000000),'[26]Data Base PAKAI (INPUT)'!$Z$24)))</f>
        <v>1</v>
      </c>
      <c r="AT566" s="250">
        <f t="shared" si="250"/>
        <v>600000</v>
      </c>
      <c r="AU566" s="250">
        <f>IF(AND(V566&gt;1,V566&lt;=1000000000),'[26]Data Base PAKAI (INPUT)'!$E$25,IF(AND(V566&gt;1000000000,V566&lt;=5000000000),'[26]Data Base PAKAI (INPUT)'!$Y$25,IF(AND(V566&gt;5000000000,V566&lt;=10000000000),'[26]Data Base PAKAI (INPUT)'!$AG$25)))</f>
        <v>3</v>
      </c>
      <c r="AV566" s="250">
        <f>IF(AND(V566&gt;1,V566&lt;=100000000),'[26]Data Base PAKAI (INPUT)'!$F$25,IF(AND(V566&gt;100000000,V566&lt;=200000000),'[26]Data Base PAKAI (INPUT)'!$J$25,IF(AND(V566&gt;200000000,V566&lt;=250000000),'[26]Data Base PAKAI (INPUT)'!$N$25,IF(AND(V566&gt;250000000,V566&lt;=500000000),'[26]Data Base PAKAI (INPUT)'!$R$25,IF(AND(V566&gt;500000000,V566&lt;=1000000000),'[26]Data Base PAKAI (INPUT)'!$V$25,IF(AND(V566&gt;1000000000,V566&lt;=2500000000),'[26]Data Base PAKAI (INPUT)'!$Z$25,IF(AND(V566&gt;2500000000,V566&lt;=5000000000),'[26]Data Base PAKAI (INPUT)'!$AD$25,IF(AND(V566&gt;5000000000,V566&lt;=10000000000),'[26]Data Base PAKAI (INPUT)'!AH2014))))))))</f>
        <v>4</v>
      </c>
      <c r="AW566" s="250">
        <f t="shared" si="251"/>
        <v>1800000</v>
      </c>
      <c r="AX566" s="250">
        <f t="shared" si="252"/>
        <v>8000000</v>
      </c>
      <c r="AY566" s="99">
        <f t="shared" si="253"/>
        <v>8000000</v>
      </c>
      <c r="AZ566" s="245"/>
      <c r="BA566" s="245">
        <f t="shared" si="254"/>
        <v>181250000</v>
      </c>
      <c r="BB566" s="235"/>
      <c r="BC566" s="242"/>
      <c r="BD566" s="242"/>
      <c r="BE566" s="242"/>
      <c r="BG566" s="428">
        <f t="shared" si="245"/>
        <v>0</v>
      </c>
      <c r="BH566" s="424"/>
    </row>
    <row r="567" spans="1:60" ht="43.5" thickBot="1" x14ac:dyDescent="0.3">
      <c r="A567" s="90"/>
      <c r="B567" s="90"/>
      <c r="C567" s="90"/>
      <c r="D567" s="90"/>
      <c r="E567" s="90"/>
      <c r="F567" s="90"/>
      <c r="G567" s="90"/>
      <c r="H567" s="307"/>
      <c r="I567" s="91"/>
      <c r="J567" s="92"/>
      <c r="K567" s="110" t="s">
        <v>1175</v>
      </c>
      <c r="L567" s="92" t="s">
        <v>1206</v>
      </c>
      <c r="M567" s="92" t="e">
        <f>INDEX('[26]GELONDONGAN BM POKIR'!$D:$D,MATCH('KEGIATAN DBMSDA 2022 (2)'!L567,'[26]GELONDONGAN BM POKIR'!$D:$D,0))</f>
        <v>#N/A</v>
      </c>
      <c r="N567" s="92" t="str">
        <f>$J$562&amp;" "&amp;L567</f>
        <v>Peningkatan Jalan rt 001 rw 013, Kota Bekasi, Medansatria, Pejuang</v>
      </c>
      <c r="O567" s="92"/>
      <c r="P567" s="93" t="s">
        <v>1840</v>
      </c>
      <c r="Q567" s="93"/>
      <c r="R567" s="127" t="s">
        <v>229</v>
      </c>
      <c r="S567" s="94" t="e">
        <f>#REF!&amp;" "&amp;#REF!</f>
        <v>#REF!</v>
      </c>
      <c r="T567" s="95" t="s">
        <v>66</v>
      </c>
      <c r="U567" s="57"/>
      <c r="V567" s="57">
        <f t="shared" si="256"/>
        <v>120000000</v>
      </c>
      <c r="W567" s="96" t="str">
        <f t="shared" si="247"/>
        <v>PL</v>
      </c>
      <c r="X567" s="77" t="s">
        <v>1964</v>
      </c>
      <c r="Y567" s="489" t="s">
        <v>2032</v>
      </c>
      <c r="Z567" s="489" t="s">
        <v>2005</v>
      </c>
      <c r="AA567" s="93"/>
      <c r="AB567" s="93"/>
      <c r="AC567" s="93"/>
      <c r="AD567" s="93"/>
      <c r="AE567" s="93"/>
      <c r="AF567" s="93"/>
      <c r="AG567" s="96"/>
      <c r="AH567" s="96"/>
      <c r="AI567" s="96"/>
      <c r="AJ567" s="313">
        <f t="shared" si="244"/>
        <v>0</v>
      </c>
      <c r="AK567" s="301">
        <v>0</v>
      </c>
      <c r="AL567" s="57">
        <v>120000000</v>
      </c>
      <c r="AM567" s="96" t="str">
        <f t="shared" si="248"/>
        <v>PL</v>
      </c>
      <c r="AN567" s="257" t="s">
        <v>139</v>
      </c>
      <c r="AO567" s="249">
        <v>1</v>
      </c>
      <c r="AP567" s="257"/>
      <c r="AQ567" s="245">
        <f t="shared" si="249"/>
        <v>350000</v>
      </c>
      <c r="AR567" s="250">
        <f>IF(AND(V567&gt;1,V567&lt;=200000000),'[26]Data Base PAKAI (INPUT)'!$E$24,IF(AND(V567&gt;200000000),'[26]Data Base PAKAI (INPUT)'!$M$24))</f>
        <v>4</v>
      </c>
      <c r="AS567" s="250">
        <f>IF(AND(V567&gt;1,V567&lt;=200000000),'[26]Data Base PAKAI (INPUT)'!$F$24,IF(AND(V567&gt;200000000,V567&lt;=1000000000),'[26]Data Base PAKAI (INPUT)'!$V$24,IF(AND(V567&gt;1000000000),'[26]Data Base PAKAI (INPUT)'!$Z$24)))</f>
        <v>1</v>
      </c>
      <c r="AT567" s="250">
        <f t="shared" si="250"/>
        <v>600000</v>
      </c>
      <c r="AU567" s="250">
        <f>IF(AND(V567&gt;1,V567&lt;=1000000000),'[26]Data Base PAKAI (INPUT)'!$E$25,IF(AND(V567&gt;1000000000,V567&lt;=5000000000),'[26]Data Base PAKAI (INPUT)'!$Y$25,IF(AND(V567&gt;5000000000,V567&lt;=10000000000),'[26]Data Base PAKAI (INPUT)'!$AG$25)))</f>
        <v>3</v>
      </c>
      <c r="AV567" s="250">
        <f>IF(AND(V567&gt;1,V567&lt;=100000000),'[26]Data Base PAKAI (INPUT)'!$F$25,IF(AND(V567&gt;100000000,V567&lt;=200000000),'[26]Data Base PAKAI (INPUT)'!$J$25,IF(AND(V567&gt;200000000,V567&lt;=250000000),'[26]Data Base PAKAI (INPUT)'!$N$25,IF(AND(V567&gt;250000000,V567&lt;=500000000),'[26]Data Base PAKAI (INPUT)'!$R$25,IF(AND(V567&gt;500000000,V567&lt;=1000000000),'[26]Data Base PAKAI (INPUT)'!$V$25,IF(AND(V567&gt;1000000000,V567&lt;=2500000000),'[26]Data Base PAKAI (INPUT)'!$Z$25,IF(AND(V567&gt;2500000000,V567&lt;=5000000000),'[26]Data Base PAKAI (INPUT)'!$AD$25,IF(AND(V567&gt;5000000000,V567&lt;=10000000000),'[26]Data Base PAKAI (INPUT)'!AH2015))))))))</f>
        <v>4</v>
      </c>
      <c r="AW567" s="250">
        <f t="shared" si="251"/>
        <v>1800000</v>
      </c>
      <c r="AX567" s="250">
        <f t="shared" si="252"/>
        <v>4800000</v>
      </c>
      <c r="AY567" s="99">
        <f t="shared" si="253"/>
        <v>4800000</v>
      </c>
      <c r="AZ567" s="245"/>
      <c r="BA567" s="245">
        <f t="shared" si="254"/>
        <v>107650000</v>
      </c>
      <c r="BB567" s="235"/>
      <c r="BC567" s="242"/>
      <c r="BD567" s="242"/>
      <c r="BE567" s="242"/>
      <c r="BG567" s="428">
        <f t="shared" si="245"/>
        <v>0</v>
      </c>
      <c r="BH567" s="424"/>
    </row>
    <row r="568" spans="1:60" ht="43.5" thickBot="1" x14ac:dyDescent="0.3">
      <c r="A568" s="90"/>
      <c r="B568" s="90"/>
      <c r="C568" s="90"/>
      <c r="D568" s="90"/>
      <c r="E568" s="90"/>
      <c r="F568" s="90"/>
      <c r="G568" s="90"/>
      <c r="H568" s="307"/>
      <c r="I568" s="91"/>
      <c r="J568" s="92"/>
      <c r="K568" s="110" t="s">
        <v>1175</v>
      </c>
      <c r="L568" s="92" t="s">
        <v>1207</v>
      </c>
      <c r="M568" s="92" t="e">
        <f>INDEX('[26]GELONDONGAN BM POKIR'!$D:$D,MATCH('KEGIATAN DBMSDA 2022 (2)'!L568,'[26]GELONDONGAN BM POKIR'!$D:$D,0))</f>
        <v>#N/A</v>
      </c>
      <c r="N568" s="92" t="str">
        <f t="shared" ref="N568:N603" si="258">$J$562&amp;" "&amp;L568</f>
        <v>Peningkatan Jalan RT 008 RW 008, kota Bekasi,  Medansatria, Pejuang</v>
      </c>
      <c r="O568" s="92"/>
      <c r="P568" s="93" t="s">
        <v>1840</v>
      </c>
      <c r="Q568" s="93"/>
      <c r="R568" s="127" t="s">
        <v>289</v>
      </c>
      <c r="S568" s="94" t="e">
        <f>#REF!&amp;" "&amp;#REF!</f>
        <v>#REF!</v>
      </c>
      <c r="T568" s="95" t="s">
        <v>66</v>
      </c>
      <c r="U568" s="57"/>
      <c r="V568" s="57">
        <f t="shared" si="256"/>
        <v>120000000</v>
      </c>
      <c r="W568" s="96" t="str">
        <f t="shared" si="247"/>
        <v>PL</v>
      </c>
      <c r="X568" s="77" t="s">
        <v>1964</v>
      </c>
      <c r="Y568" s="489" t="s">
        <v>2032</v>
      </c>
      <c r="Z568" s="489" t="s">
        <v>2005</v>
      </c>
      <c r="AA568" s="93"/>
      <c r="AB568" s="93"/>
      <c r="AC568" s="93"/>
      <c r="AD568" s="93"/>
      <c r="AE568" s="93"/>
      <c r="AF568" s="93"/>
      <c r="AG568" s="96"/>
      <c r="AH568" s="96"/>
      <c r="AI568" s="96"/>
      <c r="AJ568" s="313">
        <f t="shared" si="244"/>
        <v>0</v>
      </c>
      <c r="AK568" s="301">
        <v>0</v>
      </c>
      <c r="AL568" s="57">
        <v>120000000</v>
      </c>
      <c r="AM568" s="96" t="str">
        <f t="shared" si="248"/>
        <v>PL</v>
      </c>
      <c r="AN568" s="257" t="s">
        <v>139</v>
      </c>
      <c r="AO568" s="249">
        <v>1</v>
      </c>
      <c r="AP568" s="257"/>
      <c r="AQ568" s="245">
        <f t="shared" si="249"/>
        <v>350000</v>
      </c>
      <c r="AR568" s="250">
        <f>IF(AND(V568&gt;1,V568&lt;=200000000),'[26]Data Base PAKAI (INPUT)'!$E$24,IF(AND(V568&gt;200000000),'[26]Data Base PAKAI (INPUT)'!$M$24))</f>
        <v>4</v>
      </c>
      <c r="AS568" s="250">
        <f>IF(AND(V568&gt;1,V568&lt;=200000000),'[26]Data Base PAKAI (INPUT)'!$F$24,IF(AND(V568&gt;200000000,V568&lt;=1000000000),'[26]Data Base PAKAI (INPUT)'!$V$24,IF(AND(V568&gt;1000000000),'[26]Data Base PAKAI (INPUT)'!$Z$24)))</f>
        <v>1</v>
      </c>
      <c r="AT568" s="250">
        <f t="shared" si="250"/>
        <v>600000</v>
      </c>
      <c r="AU568" s="250">
        <f>IF(AND(V568&gt;1,V568&lt;=1000000000),'[26]Data Base PAKAI (INPUT)'!$E$25,IF(AND(V568&gt;1000000000,V568&lt;=5000000000),'[26]Data Base PAKAI (INPUT)'!$Y$25,IF(AND(V568&gt;5000000000,V568&lt;=10000000000),'[26]Data Base PAKAI (INPUT)'!$AG$25)))</f>
        <v>3</v>
      </c>
      <c r="AV568" s="250">
        <f>IF(AND(V568&gt;1,V568&lt;=100000000),'[26]Data Base PAKAI (INPUT)'!$F$25,IF(AND(V568&gt;100000000,V568&lt;=200000000),'[26]Data Base PAKAI (INPUT)'!$J$25,IF(AND(V568&gt;200000000,V568&lt;=250000000),'[26]Data Base PAKAI (INPUT)'!$N$25,IF(AND(V568&gt;250000000,V568&lt;=500000000),'[26]Data Base PAKAI (INPUT)'!$R$25,IF(AND(V568&gt;500000000,V568&lt;=1000000000),'[26]Data Base PAKAI (INPUT)'!$V$25,IF(AND(V568&gt;1000000000,V568&lt;=2500000000),'[26]Data Base PAKAI (INPUT)'!$Z$25,IF(AND(V568&gt;2500000000,V568&lt;=5000000000),'[26]Data Base PAKAI (INPUT)'!$AD$25,IF(AND(V568&gt;5000000000,V568&lt;=10000000000),'[26]Data Base PAKAI (INPUT)'!AH2016))))))))</f>
        <v>4</v>
      </c>
      <c r="AW568" s="250">
        <f t="shared" si="251"/>
        <v>1800000</v>
      </c>
      <c r="AX568" s="250">
        <f t="shared" si="252"/>
        <v>4800000</v>
      </c>
      <c r="AY568" s="99">
        <f t="shared" si="253"/>
        <v>4800000</v>
      </c>
      <c r="AZ568" s="245"/>
      <c r="BA568" s="245">
        <f t="shared" si="254"/>
        <v>107650000</v>
      </c>
      <c r="BB568" s="235"/>
      <c r="BC568" s="242"/>
      <c r="BD568" s="242"/>
      <c r="BE568" s="242"/>
      <c r="BG568" s="428">
        <f t="shared" si="245"/>
        <v>0</v>
      </c>
      <c r="BH568" s="424"/>
    </row>
    <row r="569" spans="1:60" ht="43.5" thickBot="1" x14ac:dyDescent="0.3">
      <c r="A569" s="90"/>
      <c r="B569" s="90"/>
      <c r="C569" s="90"/>
      <c r="D569" s="90"/>
      <c r="E569" s="90"/>
      <c r="F569" s="90"/>
      <c r="G569" s="90"/>
      <c r="H569" s="307"/>
      <c r="I569" s="91"/>
      <c r="J569" s="92"/>
      <c r="K569" s="110" t="s">
        <v>1175</v>
      </c>
      <c r="L569" s="92" t="s">
        <v>1208</v>
      </c>
      <c r="M569" s="92" t="e">
        <f>INDEX('[26]GELONDONGAN BM POKIR'!$D:$D,MATCH('KEGIATAN DBMSDA 2022 (2)'!L569,'[26]GELONDONGAN BM POKIR'!$D:$D,0))</f>
        <v>#N/A</v>
      </c>
      <c r="N569" s="92" t="str">
        <f t="shared" si="258"/>
        <v>Peningkatan Jalan jalan kedondong 7 rt 013 rw 020, Kota Bekasi, Medansatria, Pejuang</v>
      </c>
      <c r="O569" s="92"/>
      <c r="P569" s="93" t="s">
        <v>1840</v>
      </c>
      <c r="Q569" s="93"/>
      <c r="R569" s="127" t="s">
        <v>289</v>
      </c>
      <c r="S569" s="94" t="e">
        <f>#REF!&amp;" "&amp;#REF!</f>
        <v>#REF!</v>
      </c>
      <c r="T569" s="95" t="s">
        <v>66</v>
      </c>
      <c r="U569" s="57"/>
      <c r="V569" s="57">
        <f t="shared" si="256"/>
        <v>120000000</v>
      </c>
      <c r="W569" s="96" t="str">
        <f t="shared" si="247"/>
        <v>PL</v>
      </c>
      <c r="X569" s="77" t="s">
        <v>1964</v>
      </c>
      <c r="Y569" s="489" t="s">
        <v>2032</v>
      </c>
      <c r="Z569" s="489" t="s">
        <v>2005</v>
      </c>
      <c r="AA569" s="93"/>
      <c r="AB569" s="93"/>
      <c r="AC569" s="93"/>
      <c r="AD569" s="93"/>
      <c r="AE569" s="93"/>
      <c r="AF569" s="93"/>
      <c r="AG569" s="96"/>
      <c r="AH569" s="96"/>
      <c r="AI569" s="96"/>
      <c r="AJ569" s="313">
        <f t="shared" si="244"/>
        <v>0</v>
      </c>
      <c r="AK569" s="301">
        <v>0</v>
      </c>
      <c r="AL569" s="57">
        <v>120000000</v>
      </c>
      <c r="AM569" s="96" t="str">
        <f t="shared" si="248"/>
        <v>PL</v>
      </c>
      <c r="AN569" s="257" t="s">
        <v>139</v>
      </c>
      <c r="AO569" s="249">
        <v>1</v>
      </c>
      <c r="AP569" s="257"/>
      <c r="AQ569" s="245">
        <f t="shared" si="249"/>
        <v>350000</v>
      </c>
      <c r="AR569" s="250">
        <f>IF(AND(V569&gt;1,V569&lt;=200000000),'[26]Data Base PAKAI (INPUT)'!$E$24,IF(AND(V569&gt;200000000),'[26]Data Base PAKAI (INPUT)'!$M$24))</f>
        <v>4</v>
      </c>
      <c r="AS569" s="250">
        <f>IF(AND(V569&gt;1,V569&lt;=200000000),'[26]Data Base PAKAI (INPUT)'!$F$24,IF(AND(V569&gt;200000000,V569&lt;=1000000000),'[26]Data Base PAKAI (INPUT)'!$V$24,IF(AND(V569&gt;1000000000),'[26]Data Base PAKAI (INPUT)'!$Z$24)))</f>
        <v>1</v>
      </c>
      <c r="AT569" s="250">
        <f t="shared" si="250"/>
        <v>600000</v>
      </c>
      <c r="AU569" s="250">
        <f>IF(AND(V569&gt;1,V569&lt;=1000000000),'[26]Data Base PAKAI (INPUT)'!$E$25,IF(AND(V569&gt;1000000000,V569&lt;=5000000000),'[26]Data Base PAKAI (INPUT)'!$Y$25,IF(AND(V569&gt;5000000000,V569&lt;=10000000000),'[26]Data Base PAKAI (INPUT)'!$AG$25)))</f>
        <v>3</v>
      </c>
      <c r="AV569" s="250">
        <f>IF(AND(V569&gt;1,V569&lt;=100000000),'[26]Data Base PAKAI (INPUT)'!$F$25,IF(AND(V569&gt;100000000,V569&lt;=200000000),'[26]Data Base PAKAI (INPUT)'!$J$25,IF(AND(V569&gt;200000000,V569&lt;=250000000),'[26]Data Base PAKAI (INPUT)'!$N$25,IF(AND(V569&gt;250000000,V569&lt;=500000000),'[26]Data Base PAKAI (INPUT)'!$R$25,IF(AND(V569&gt;500000000,V569&lt;=1000000000),'[26]Data Base PAKAI (INPUT)'!$V$25,IF(AND(V569&gt;1000000000,V569&lt;=2500000000),'[26]Data Base PAKAI (INPUT)'!$Z$25,IF(AND(V569&gt;2500000000,V569&lt;=5000000000),'[26]Data Base PAKAI (INPUT)'!$AD$25,IF(AND(V569&gt;5000000000,V569&lt;=10000000000),'[26]Data Base PAKAI (INPUT)'!AH2017))))))))</f>
        <v>4</v>
      </c>
      <c r="AW569" s="250">
        <f t="shared" si="251"/>
        <v>1800000</v>
      </c>
      <c r="AX569" s="250">
        <f t="shared" si="252"/>
        <v>4800000</v>
      </c>
      <c r="AY569" s="99">
        <f t="shared" si="253"/>
        <v>4800000</v>
      </c>
      <c r="AZ569" s="245"/>
      <c r="BA569" s="245">
        <f t="shared" si="254"/>
        <v>107650000</v>
      </c>
      <c r="BB569" s="235"/>
      <c r="BC569" s="242"/>
      <c r="BD569" s="242"/>
      <c r="BE569" s="242"/>
      <c r="BG569" s="428">
        <f t="shared" si="245"/>
        <v>0</v>
      </c>
      <c r="BH569" s="424"/>
    </row>
    <row r="570" spans="1:60" ht="43.5" thickBot="1" x14ac:dyDescent="0.3">
      <c r="A570" s="90"/>
      <c r="B570" s="90"/>
      <c r="C570" s="90"/>
      <c r="D570" s="90"/>
      <c r="E570" s="90"/>
      <c r="F570" s="90"/>
      <c r="G570" s="90"/>
      <c r="H570" s="307"/>
      <c r="I570" s="91"/>
      <c r="J570" s="92"/>
      <c r="K570" s="110" t="s">
        <v>1175</v>
      </c>
      <c r="L570" s="92" t="s">
        <v>1209</v>
      </c>
      <c r="M570" s="92" t="e">
        <f>INDEX('[26]GELONDONGAN BM POKIR'!$D:$D,MATCH('KEGIATAN DBMSDA 2022 (2)'!L570,'[26]GELONDONGAN BM POKIR'!$D:$D,0))</f>
        <v>#N/A</v>
      </c>
      <c r="N570" s="92" t="str">
        <f t="shared" si="258"/>
        <v>Peningkatan Jalan rt 008 dan 005 rw 022, Kota Bekasi, Medansatria, Pejuang</v>
      </c>
      <c r="O570" s="92"/>
      <c r="P570" s="93" t="s">
        <v>1840</v>
      </c>
      <c r="Q570" s="93"/>
      <c r="R570" s="127" t="s">
        <v>289</v>
      </c>
      <c r="S570" s="94" t="e">
        <f>#REF!&amp;" "&amp;#REF!</f>
        <v>#REF!</v>
      </c>
      <c r="T570" s="95" t="s">
        <v>66</v>
      </c>
      <c r="U570" s="57"/>
      <c r="V570" s="57">
        <f t="shared" si="256"/>
        <v>200000000</v>
      </c>
      <c r="W570" s="96" t="str">
        <f t="shared" si="247"/>
        <v>PL</v>
      </c>
      <c r="X570" s="77" t="s">
        <v>1964</v>
      </c>
      <c r="Y570" s="489" t="s">
        <v>2032</v>
      </c>
      <c r="Z570" s="489" t="s">
        <v>2005</v>
      </c>
      <c r="AA570" s="93"/>
      <c r="AB570" s="93"/>
      <c r="AC570" s="93"/>
      <c r="AD570" s="93"/>
      <c r="AE570" s="93"/>
      <c r="AF570" s="93"/>
      <c r="AG570" s="96"/>
      <c r="AH570" s="96"/>
      <c r="AI570" s="96"/>
      <c r="AJ570" s="313">
        <f t="shared" si="244"/>
        <v>0</v>
      </c>
      <c r="AK570" s="301">
        <v>0</v>
      </c>
      <c r="AL570" s="57">
        <v>200000000</v>
      </c>
      <c r="AM570" s="96" t="str">
        <f t="shared" si="248"/>
        <v>PL</v>
      </c>
      <c r="AN570" s="257" t="s">
        <v>139</v>
      </c>
      <c r="AO570" s="249">
        <v>1</v>
      </c>
      <c r="AP570" s="257"/>
      <c r="AQ570" s="245">
        <f t="shared" si="249"/>
        <v>350000</v>
      </c>
      <c r="AR570" s="250">
        <f>IF(AND(V570&gt;1,V570&lt;=200000000),'[26]Data Base PAKAI (INPUT)'!$E$24,IF(AND(V570&gt;200000000),'[26]Data Base PAKAI (INPUT)'!$M$24))</f>
        <v>4</v>
      </c>
      <c r="AS570" s="250">
        <f>IF(AND(V570&gt;1,V570&lt;=200000000),'[26]Data Base PAKAI (INPUT)'!$F$24,IF(AND(V570&gt;200000000,V570&lt;=1000000000),'[26]Data Base PAKAI (INPUT)'!$V$24,IF(AND(V570&gt;1000000000),'[26]Data Base PAKAI (INPUT)'!$Z$24)))</f>
        <v>1</v>
      </c>
      <c r="AT570" s="250">
        <f t="shared" si="250"/>
        <v>600000</v>
      </c>
      <c r="AU570" s="250">
        <f>IF(AND(V570&gt;1,V570&lt;=1000000000),'[26]Data Base PAKAI (INPUT)'!$E$25,IF(AND(V570&gt;1000000000,V570&lt;=5000000000),'[26]Data Base PAKAI (INPUT)'!$Y$25,IF(AND(V570&gt;5000000000,V570&lt;=10000000000),'[26]Data Base PAKAI (INPUT)'!$AG$25)))</f>
        <v>3</v>
      </c>
      <c r="AV570" s="250">
        <f>IF(AND(V570&gt;1,V570&lt;=100000000),'[26]Data Base PAKAI (INPUT)'!$F$25,IF(AND(V570&gt;100000000,V570&lt;=200000000),'[26]Data Base PAKAI (INPUT)'!$J$25,IF(AND(V570&gt;200000000,V570&lt;=250000000),'[26]Data Base PAKAI (INPUT)'!$N$25,IF(AND(V570&gt;250000000,V570&lt;=500000000),'[26]Data Base PAKAI (INPUT)'!$R$25,IF(AND(V570&gt;500000000,V570&lt;=1000000000),'[26]Data Base PAKAI (INPUT)'!$V$25,IF(AND(V570&gt;1000000000,V570&lt;=2500000000),'[26]Data Base PAKAI (INPUT)'!$Z$25,IF(AND(V570&gt;2500000000,V570&lt;=5000000000),'[26]Data Base PAKAI (INPUT)'!$AD$25,IF(AND(V570&gt;5000000000,V570&lt;=10000000000),'[26]Data Base PAKAI (INPUT)'!AH2018))))))))</f>
        <v>4</v>
      </c>
      <c r="AW570" s="250">
        <f t="shared" si="251"/>
        <v>1800000</v>
      </c>
      <c r="AX570" s="250">
        <f t="shared" si="252"/>
        <v>8000000</v>
      </c>
      <c r="AY570" s="99">
        <f t="shared" si="253"/>
        <v>8000000</v>
      </c>
      <c r="AZ570" s="245"/>
      <c r="BA570" s="245">
        <f t="shared" si="254"/>
        <v>181250000</v>
      </c>
      <c r="BB570" s="235"/>
      <c r="BC570" s="242"/>
      <c r="BD570" s="242"/>
      <c r="BE570" s="242"/>
      <c r="BG570" s="428">
        <f t="shared" si="245"/>
        <v>0</v>
      </c>
      <c r="BH570" s="424"/>
    </row>
    <row r="571" spans="1:60" ht="43.5" thickBot="1" x14ac:dyDescent="0.3">
      <c r="A571" s="90"/>
      <c r="B571" s="90"/>
      <c r="C571" s="90"/>
      <c r="D571" s="90"/>
      <c r="E571" s="90"/>
      <c r="F571" s="90"/>
      <c r="G571" s="90"/>
      <c r="H571" s="307"/>
      <c r="I571" s="91"/>
      <c r="J571" s="92"/>
      <c r="K571" s="110" t="s">
        <v>1175</v>
      </c>
      <c r="L571" s="92" t="s">
        <v>1210</v>
      </c>
      <c r="M571" s="92" t="e">
        <f>INDEX('[26]GELONDONGAN BM POKIR'!$D:$D,MATCH('KEGIATAN DBMSDA 2022 (2)'!L571,'[26]GELONDONGAN BM POKIR'!$D:$D,0))</f>
        <v>#N/A</v>
      </c>
      <c r="N571" s="92" t="str">
        <f t="shared" si="258"/>
        <v>Peningkatan Jalan jalan cendrawasih 18 dan 19 rt 006 rw 013, Kota Bekasi, Medansatria, Pejuang</v>
      </c>
      <c r="O571" s="92"/>
      <c r="P571" s="93" t="s">
        <v>1840</v>
      </c>
      <c r="Q571" s="93"/>
      <c r="R571" s="127" t="s">
        <v>229</v>
      </c>
      <c r="S571" s="94" t="e">
        <f>#REF!&amp;" "&amp;#REF!</f>
        <v>#REF!</v>
      </c>
      <c r="T571" s="95" t="s">
        <v>66</v>
      </c>
      <c r="U571" s="57"/>
      <c r="V571" s="57">
        <f t="shared" si="256"/>
        <v>120000000</v>
      </c>
      <c r="W571" s="96" t="str">
        <f t="shared" si="247"/>
        <v>PL</v>
      </c>
      <c r="X571" s="77" t="s">
        <v>1964</v>
      </c>
      <c r="Y571" s="489" t="s">
        <v>2032</v>
      </c>
      <c r="Z571" s="489" t="s">
        <v>2005</v>
      </c>
      <c r="AA571" s="93"/>
      <c r="AB571" s="93"/>
      <c r="AC571" s="93"/>
      <c r="AD571" s="93"/>
      <c r="AE571" s="93"/>
      <c r="AF571" s="93"/>
      <c r="AG571" s="96"/>
      <c r="AH571" s="96"/>
      <c r="AI571" s="96"/>
      <c r="AJ571" s="313">
        <f t="shared" si="244"/>
        <v>0</v>
      </c>
      <c r="AK571" s="301">
        <v>0</v>
      </c>
      <c r="AL571" s="57">
        <v>120000000</v>
      </c>
      <c r="AM571" s="96" t="str">
        <f t="shared" si="248"/>
        <v>PL</v>
      </c>
      <c r="AN571" s="257" t="s">
        <v>139</v>
      </c>
      <c r="AO571" s="249">
        <v>1</v>
      </c>
      <c r="AP571" s="257"/>
      <c r="AQ571" s="245">
        <f t="shared" si="249"/>
        <v>350000</v>
      </c>
      <c r="AR571" s="250">
        <f>IF(AND(V571&gt;1,V571&lt;=200000000),'[26]Data Base PAKAI (INPUT)'!$E$24,IF(AND(V571&gt;200000000),'[26]Data Base PAKAI (INPUT)'!$M$24))</f>
        <v>4</v>
      </c>
      <c r="AS571" s="250">
        <f>IF(AND(V571&gt;1,V571&lt;=200000000),'[26]Data Base PAKAI (INPUT)'!$F$24,IF(AND(V571&gt;200000000,V571&lt;=1000000000),'[26]Data Base PAKAI (INPUT)'!$V$24,IF(AND(V571&gt;1000000000),'[26]Data Base PAKAI (INPUT)'!$Z$24)))</f>
        <v>1</v>
      </c>
      <c r="AT571" s="250">
        <f t="shared" si="250"/>
        <v>600000</v>
      </c>
      <c r="AU571" s="250">
        <f>IF(AND(V571&gt;1,V571&lt;=1000000000),'[26]Data Base PAKAI (INPUT)'!$E$25,IF(AND(V571&gt;1000000000,V571&lt;=5000000000),'[26]Data Base PAKAI (INPUT)'!$Y$25,IF(AND(V571&gt;5000000000,V571&lt;=10000000000),'[26]Data Base PAKAI (INPUT)'!$AG$25)))</f>
        <v>3</v>
      </c>
      <c r="AV571" s="250">
        <f>IF(AND(V571&gt;1,V571&lt;=100000000),'[26]Data Base PAKAI (INPUT)'!$F$25,IF(AND(V571&gt;100000000,V571&lt;=200000000),'[26]Data Base PAKAI (INPUT)'!$J$25,IF(AND(V571&gt;200000000,V571&lt;=250000000),'[26]Data Base PAKAI (INPUT)'!$N$25,IF(AND(V571&gt;250000000,V571&lt;=500000000),'[26]Data Base PAKAI (INPUT)'!$R$25,IF(AND(V571&gt;500000000,V571&lt;=1000000000),'[26]Data Base PAKAI (INPUT)'!$V$25,IF(AND(V571&gt;1000000000,V571&lt;=2500000000),'[26]Data Base PAKAI (INPUT)'!$Z$25,IF(AND(V571&gt;2500000000,V571&lt;=5000000000),'[26]Data Base PAKAI (INPUT)'!$AD$25,IF(AND(V571&gt;5000000000,V571&lt;=10000000000),'[26]Data Base PAKAI (INPUT)'!AH2019))))))))</f>
        <v>4</v>
      </c>
      <c r="AW571" s="250">
        <f t="shared" si="251"/>
        <v>1800000</v>
      </c>
      <c r="AX571" s="250">
        <f t="shared" si="252"/>
        <v>4800000</v>
      </c>
      <c r="AY571" s="99">
        <f t="shared" si="253"/>
        <v>4800000</v>
      </c>
      <c r="AZ571" s="245"/>
      <c r="BA571" s="245">
        <f t="shared" si="254"/>
        <v>107650000</v>
      </c>
      <c r="BB571" s="235"/>
      <c r="BC571" s="242"/>
      <c r="BD571" s="242"/>
      <c r="BE571" s="242"/>
      <c r="BG571" s="428">
        <f t="shared" si="245"/>
        <v>0</v>
      </c>
      <c r="BH571" s="424"/>
    </row>
    <row r="572" spans="1:60" ht="43.5" thickBot="1" x14ac:dyDescent="0.3">
      <c r="A572" s="90"/>
      <c r="B572" s="90"/>
      <c r="C572" s="90"/>
      <c r="D572" s="90"/>
      <c r="E572" s="90"/>
      <c r="F572" s="90"/>
      <c r="G572" s="90"/>
      <c r="H572" s="307"/>
      <c r="I572" s="91"/>
      <c r="J572" s="92"/>
      <c r="K572" s="110" t="s">
        <v>1175</v>
      </c>
      <c r="L572" s="92" t="s">
        <v>1211</v>
      </c>
      <c r="M572" s="92" t="e">
        <f>INDEX('[26]GELONDONGAN BM POKIR'!$D:$D,MATCH('KEGIATAN DBMSDA 2022 (2)'!L572,'[26]GELONDONGAN BM POKIR'!$D:$D,0))</f>
        <v>#N/A</v>
      </c>
      <c r="N572" s="92" t="str">
        <f t="shared" si="258"/>
        <v>Peningkatan Jalan rt 015 rw 011, Kota Bekasi, Medansatria, Pejuang</v>
      </c>
      <c r="O572" s="92"/>
      <c r="P572" s="93" t="s">
        <v>1840</v>
      </c>
      <c r="Q572" s="93"/>
      <c r="R572" s="127" t="s">
        <v>229</v>
      </c>
      <c r="S572" s="94" t="e">
        <f>#REF!&amp;" "&amp;#REF!</f>
        <v>#REF!</v>
      </c>
      <c r="T572" s="95" t="s">
        <v>66</v>
      </c>
      <c r="U572" s="57"/>
      <c r="V572" s="57">
        <f t="shared" si="256"/>
        <v>120000000</v>
      </c>
      <c r="W572" s="96" t="str">
        <f t="shared" si="247"/>
        <v>PL</v>
      </c>
      <c r="X572" s="77" t="s">
        <v>1964</v>
      </c>
      <c r="Y572" s="489" t="s">
        <v>2032</v>
      </c>
      <c r="Z572" s="489" t="s">
        <v>2005</v>
      </c>
      <c r="AA572" s="93"/>
      <c r="AB572" s="93"/>
      <c r="AC572" s="93"/>
      <c r="AD572" s="93"/>
      <c r="AE572" s="93"/>
      <c r="AF572" s="93"/>
      <c r="AG572" s="96"/>
      <c r="AH572" s="96"/>
      <c r="AI572" s="96"/>
      <c r="AJ572" s="313">
        <f t="shared" si="244"/>
        <v>0</v>
      </c>
      <c r="AK572" s="301">
        <v>0</v>
      </c>
      <c r="AL572" s="57">
        <v>120000000</v>
      </c>
      <c r="AM572" s="96" t="str">
        <f t="shared" si="248"/>
        <v>PL</v>
      </c>
      <c r="AN572" s="257" t="s">
        <v>139</v>
      </c>
      <c r="AO572" s="249">
        <v>1</v>
      </c>
      <c r="AP572" s="257"/>
      <c r="AQ572" s="245">
        <f t="shared" si="249"/>
        <v>350000</v>
      </c>
      <c r="AR572" s="250">
        <f>IF(AND(V572&gt;1,V572&lt;=200000000),'[26]Data Base PAKAI (INPUT)'!$E$24,IF(AND(V572&gt;200000000),'[26]Data Base PAKAI (INPUT)'!$M$24))</f>
        <v>4</v>
      </c>
      <c r="AS572" s="250">
        <f>IF(AND(V572&gt;1,V572&lt;=200000000),'[26]Data Base PAKAI (INPUT)'!$F$24,IF(AND(V572&gt;200000000,V572&lt;=1000000000),'[26]Data Base PAKAI (INPUT)'!$V$24,IF(AND(V572&gt;1000000000),'[26]Data Base PAKAI (INPUT)'!$Z$24)))</f>
        <v>1</v>
      </c>
      <c r="AT572" s="250">
        <f t="shared" si="250"/>
        <v>600000</v>
      </c>
      <c r="AU572" s="250">
        <f>IF(AND(V572&gt;1,V572&lt;=1000000000),'[26]Data Base PAKAI (INPUT)'!$E$25,IF(AND(V572&gt;1000000000,V572&lt;=5000000000),'[26]Data Base PAKAI (INPUT)'!$Y$25,IF(AND(V572&gt;5000000000,V572&lt;=10000000000),'[26]Data Base PAKAI (INPUT)'!$AG$25)))</f>
        <v>3</v>
      </c>
      <c r="AV572" s="250">
        <f>IF(AND(V572&gt;1,V572&lt;=100000000),'[26]Data Base PAKAI (INPUT)'!$F$25,IF(AND(V572&gt;100000000,V572&lt;=200000000),'[26]Data Base PAKAI (INPUT)'!$J$25,IF(AND(V572&gt;200000000,V572&lt;=250000000),'[26]Data Base PAKAI (INPUT)'!$N$25,IF(AND(V572&gt;250000000,V572&lt;=500000000),'[26]Data Base PAKAI (INPUT)'!$R$25,IF(AND(V572&gt;500000000,V572&lt;=1000000000),'[26]Data Base PAKAI (INPUT)'!$V$25,IF(AND(V572&gt;1000000000,V572&lt;=2500000000),'[26]Data Base PAKAI (INPUT)'!$Z$25,IF(AND(V572&gt;2500000000,V572&lt;=5000000000),'[26]Data Base PAKAI (INPUT)'!$AD$25,IF(AND(V572&gt;5000000000,V572&lt;=10000000000),'[26]Data Base PAKAI (INPUT)'!AH2020))))))))</f>
        <v>4</v>
      </c>
      <c r="AW572" s="250">
        <f t="shared" si="251"/>
        <v>1800000</v>
      </c>
      <c r="AX572" s="250">
        <f t="shared" si="252"/>
        <v>4800000</v>
      </c>
      <c r="AY572" s="99">
        <f t="shared" si="253"/>
        <v>4800000</v>
      </c>
      <c r="AZ572" s="245"/>
      <c r="BA572" s="245">
        <f t="shared" si="254"/>
        <v>107650000</v>
      </c>
      <c r="BB572" s="235"/>
      <c r="BC572" s="242"/>
      <c r="BD572" s="242"/>
      <c r="BE572" s="242"/>
      <c r="BG572" s="428">
        <f t="shared" si="245"/>
        <v>0</v>
      </c>
      <c r="BH572" s="424"/>
    </row>
    <row r="573" spans="1:60" ht="43.5" thickBot="1" x14ac:dyDescent="0.3">
      <c r="A573" s="90"/>
      <c r="B573" s="90"/>
      <c r="C573" s="90"/>
      <c r="D573" s="90"/>
      <c r="E573" s="90"/>
      <c r="F573" s="90"/>
      <c r="G573" s="90"/>
      <c r="H573" s="307"/>
      <c r="I573" s="91"/>
      <c r="J573" s="92"/>
      <c r="K573" s="110" t="s">
        <v>1175</v>
      </c>
      <c r="L573" s="92" t="s">
        <v>1212</v>
      </c>
      <c r="M573" s="92" t="e">
        <f>INDEX('[26]GELONDONGAN BM POKIR'!$D:$D,MATCH('KEGIATAN DBMSDA 2022 (2)'!L573,'[26]GELONDONGAN BM POKIR'!$D:$D,0))</f>
        <v>#N/A</v>
      </c>
      <c r="N573" s="92" t="str">
        <f t="shared" si="258"/>
        <v>Peningkatan Jalan Rt 002 Rw 016, Kota Bekasi, Medansatria, Pejuang</v>
      </c>
      <c r="O573" s="92"/>
      <c r="P573" s="93" t="s">
        <v>1840</v>
      </c>
      <c r="Q573" s="93"/>
      <c r="R573" s="127"/>
      <c r="S573" s="94" t="e">
        <f>#REF!&amp;" "&amp;#REF!</f>
        <v>#REF!</v>
      </c>
      <c r="T573" s="95" t="s">
        <v>66</v>
      </c>
      <c r="U573" s="57"/>
      <c r="V573" s="57">
        <f t="shared" si="256"/>
        <v>120000000</v>
      </c>
      <c r="W573" s="96" t="str">
        <f t="shared" si="247"/>
        <v>PL</v>
      </c>
      <c r="X573" s="77" t="s">
        <v>1964</v>
      </c>
      <c r="Y573" s="489" t="s">
        <v>2032</v>
      </c>
      <c r="Z573" s="489" t="s">
        <v>2005</v>
      </c>
      <c r="AA573" s="93"/>
      <c r="AB573" s="93"/>
      <c r="AC573" s="93"/>
      <c r="AD573" s="93"/>
      <c r="AE573" s="93"/>
      <c r="AF573" s="93"/>
      <c r="AG573" s="96"/>
      <c r="AH573" s="96"/>
      <c r="AI573" s="96"/>
      <c r="AJ573" s="313">
        <f t="shared" si="244"/>
        <v>0</v>
      </c>
      <c r="AK573" s="301">
        <v>0</v>
      </c>
      <c r="AL573" s="57">
        <v>120000000</v>
      </c>
      <c r="AM573" s="96" t="str">
        <f t="shared" si="248"/>
        <v>PL</v>
      </c>
      <c r="AN573" s="257" t="s">
        <v>139</v>
      </c>
      <c r="AO573" s="249">
        <v>1</v>
      </c>
      <c r="AP573" s="257"/>
      <c r="AQ573" s="245">
        <f t="shared" si="249"/>
        <v>350000</v>
      </c>
      <c r="AR573" s="250">
        <f>IF(AND(V573&gt;1,V573&lt;=200000000),'[26]Data Base PAKAI (INPUT)'!$E$24,IF(AND(V573&gt;200000000),'[26]Data Base PAKAI (INPUT)'!$M$24))</f>
        <v>4</v>
      </c>
      <c r="AS573" s="250">
        <f>IF(AND(V573&gt;1,V573&lt;=200000000),'[26]Data Base PAKAI (INPUT)'!$F$24,IF(AND(V573&gt;200000000,V573&lt;=1000000000),'[26]Data Base PAKAI (INPUT)'!$V$24,IF(AND(V573&gt;1000000000),'[26]Data Base PAKAI (INPUT)'!$Z$24)))</f>
        <v>1</v>
      </c>
      <c r="AT573" s="250">
        <f t="shared" si="250"/>
        <v>600000</v>
      </c>
      <c r="AU573" s="250">
        <f>IF(AND(V573&gt;1,V573&lt;=1000000000),'[26]Data Base PAKAI (INPUT)'!$E$25,IF(AND(V573&gt;1000000000,V573&lt;=5000000000),'[26]Data Base PAKAI (INPUT)'!$Y$25,IF(AND(V573&gt;5000000000,V573&lt;=10000000000),'[26]Data Base PAKAI (INPUT)'!$AG$25)))</f>
        <v>3</v>
      </c>
      <c r="AV573" s="250">
        <f>IF(AND(V573&gt;1,V573&lt;=100000000),'[26]Data Base PAKAI (INPUT)'!$F$25,IF(AND(V573&gt;100000000,V573&lt;=200000000),'[26]Data Base PAKAI (INPUT)'!$J$25,IF(AND(V573&gt;200000000,V573&lt;=250000000),'[26]Data Base PAKAI (INPUT)'!$N$25,IF(AND(V573&gt;250000000,V573&lt;=500000000),'[26]Data Base PAKAI (INPUT)'!$R$25,IF(AND(V573&gt;500000000,V573&lt;=1000000000),'[26]Data Base PAKAI (INPUT)'!$V$25,IF(AND(V573&gt;1000000000,V573&lt;=2500000000),'[26]Data Base PAKAI (INPUT)'!$Z$25,IF(AND(V573&gt;2500000000,V573&lt;=5000000000),'[26]Data Base PAKAI (INPUT)'!$AD$25,IF(AND(V573&gt;5000000000,V573&lt;=10000000000),'[26]Data Base PAKAI (INPUT)'!AH2021))))))))</f>
        <v>4</v>
      </c>
      <c r="AW573" s="250">
        <f t="shared" si="251"/>
        <v>1800000</v>
      </c>
      <c r="AX573" s="250">
        <f t="shared" si="252"/>
        <v>4800000</v>
      </c>
      <c r="AY573" s="99">
        <f t="shared" si="253"/>
        <v>4800000</v>
      </c>
      <c r="AZ573" s="245"/>
      <c r="BA573" s="245">
        <f t="shared" si="254"/>
        <v>107650000</v>
      </c>
      <c r="BB573" s="235"/>
      <c r="BC573" s="242"/>
      <c r="BD573" s="242"/>
      <c r="BE573" s="242"/>
      <c r="BG573" s="428">
        <f t="shared" si="245"/>
        <v>0</v>
      </c>
      <c r="BH573" s="424"/>
    </row>
    <row r="574" spans="1:60" ht="43.5" thickBot="1" x14ac:dyDescent="0.3">
      <c r="A574" s="90"/>
      <c r="B574" s="90"/>
      <c r="C574" s="90"/>
      <c r="D574" s="90"/>
      <c r="E574" s="90"/>
      <c r="F574" s="90"/>
      <c r="G574" s="90"/>
      <c r="H574" s="307"/>
      <c r="I574" s="91"/>
      <c r="J574" s="92"/>
      <c r="K574" s="110" t="s">
        <v>1175</v>
      </c>
      <c r="L574" s="92" t="s">
        <v>1213</v>
      </c>
      <c r="M574" s="92" t="e">
        <f>INDEX('[26]GELONDONGAN BM POKIR'!$D:$D,MATCH('KEGIATAN DBMSDA 2022 (2)'!L574,'[26]GELONDONGAN BM POKIR'!$D:$D,0))</f>
        <v>#N/A</v>
      </c>
      <c r="N574" s="92" t="str">
        <f t="shared" si="258"/>
        <v>Peningkatan Jalan jalan nusa indah rt 003 rw 016, Kota Bekasi, Medansatria, Pejuang</v>
      </c>
      <c r="O574" s="92"/>
      <c r="P574" s="93" t="s">
        <v>1840</v>
      </c>
      <c r="Q574" s="93"/>
      <c r="R574" s="127" t="s">
        <v>229</v>
      </c>
      <c r="S574" s="94" t="e">
        <f>#REF!&amp;" "&amp;#REF!</f>
        <v>#REF!</v>
      </c>
      <c r="T574" s="95" t="s">
        <v>66</v>
      </c>
      <c r="U574" s="57"/>
      <c r="V574" s="57">
        <f t="shared" si="256"/>
        <v>120000000</v>
      </c>
      <c r="W574" s="96" t="str">
        <f t="shared" si="247"/>
        <v>PL</v>
      </c>
      <c r="X574" s="77" t="s">
        <v>1964</v>
      </c>
      <c r="Y574" s="489" t="s">
        <v>2032</v>
      </c>
      <c r="Z574" s="489" t="s">
        <v>2005</v>
      </c>
      <c r="AA574" s="93"/>
      <c r="AB574" s="93"/>
      <c r="AC574" s="93"/>
      <c r="AD574" s="93"/>
      <c r="AE574" s="93"/>
      <c r="AF574" s="93"/>
      <c r="AG574" s="96"/>
      <c r="AH574" s="96"/>
      <c r="AI574" s="96"/>
      <c r="AJ574" s="313">
        <f t="shared" si="244"/>
        <v>0</v>
      </c>
      <c r="AK574" s="301">
        <v>0</v>
      </c>
      <c r="AL574" s="57">
        <v>120000000</v>
      </c>
      <c r="AM574" s="96" t="str">
        <f t="shared" si="248"/>
        <v>PL</v>
      </c>
      <c r="AN574" s="257" t="s">
        <v>139</v>
      </c>
      <c r="AO574" s="249">
        <v>1</v>
      </c>
      <c r="AP574" s="257"/>
      <c r="AQ574" s="245">
        <f t="shared" si="249"/>
        <v>350000</v>
      </c>
      <c r="AR574" s="250">
        <f>IF(AND(V574&gt;1,V574&lt;=200000000),'[26]Data Base PAKAI (INPUT)'!$E$24,IF(AND(V574&gt;200000000),'[26]Data Base PAKAI (INPUT)'!$M$24))</f>
        <v>4</v>
      </c>
      <c r="AS574" s="250">
        <f>IF(AND(V574&gt;1,V574&lt;=200000000),'[26]Data Base PAKAI (INPUT)'!$F$24,IF(AND(V574&gt;200000000,V574&lt;=1000000000),'[26]Data Base PAKAI (INPUT)'!$V$24,IF(AND(V574&gt;1000000000),'[26]Data Base PAKAI (INPUT)'!$Z$24)))</f>
        <v>1</v>
      </c>
      <c r="AT574" s="250">
        <f t="shared" si="250"/>
        <v>600000</v>
      </c>
      <c r="AU574" s="250">
        <f>IF(AND(V574&gt;1,V574&lt;=1000000000),'[26]Data Base PAKAI (INPUT)'!$E$25,IF(AND(V574&gt;1000000000,V574&lt;=5000000000),'[26]Data Base PAKAI (INPUT)'!$Y$25,IF(AND(V574&gt;5000000000,V574&lt;=10000000000),'[26]Data Base PAKAI (INPUT)'!$AG$25)))</f>
        <v>3</v>
      </c>
      <c r="AV574" s="250">
        <f>IF(AND(V574&gt;1,V574&lt;=100000000),'[26]Data Base PAKAI (INPUT)'!$F$25,IF(AND(V574&gt;100000000,V574&lt;=200000000),'[26]Data Base PAKAI (INPUT)'!$J$25,IF(AND(V574&gt;200000000,V574&lt;=250000000),'[26]Data Base PAKAI (INPUT)'!$N$25,IF(AND(V574&gt;250000000,V574&lt;=500000000),'[26]Data Base PAKAI (INPUT)'!$R$25,IF(AND(V574&gt;500000000,V574&lt;=1000000000),'[26]Data Base PAKAI (INPUT)'!$V$25,IF(AND(V574&gt;1000000000,V574&lt;=2500000000),'[26]Data Base PAKAI (INPUT)'!$Z$25,IF(AND(V574&gt;2500000000,V574&lt;=5000000000),'[26]Data Base PAKAI (INPUT)'!$AD$25,IF(AND(V574&gt;5000000000,V574&lt;=10000000000),'[26]Data Base PAKAI (INPUT)'!AH2022))))))))</f>
        <v>4</v>
      </c>
      <c r="AW574" s="250">
        <f t="shared" si="251"/>
        <v>1800000</v>
      </c>
      <c r="AX574" s="250">
        <f t="shared" si="252"/>
        <v>4800000</v>
      </c>
      <c r="AY574" s="99">
        <f t="shared" si="253"/>
        <v>4800000</v>
      </c>
      <c r="AZ574" s="245"/>
      <c r="BA574" s="245">
        <f t="shared" si="254"/>
        <v>107650000</v>
      </c>
      <c r="BB574" s="235"/>
      <c r="BC574" s="242"/>
      <c r="BD574" s="242"/>
      <c r="BE574" s="242"/>
      <c r="BG574" s="428">
        <f t="shared" si="245"/>
        <v>0</v>
      </c>
      <c r="BH574" s="424"/>
    </row>
    <row r="575" spans="1:60" ht="43.5" thickBot="1" x14ac:dyDescent="0.3">
      <c r="A575" s="90"/>
      <c r="B575" s="90"/>
      <c r="C575" s="90"/>
      <c r="D575" s="90"/>
      <c r="E575" s="90"/>
      <c r="F575" s="90"/>
      <c r="G575" s="90"/>
      <c r="H575" s="307"/>
      <c r="I575" s="91"/>
      <c r="J575" s="92"/>
      <c r="K575" s="110" t="s">
        <v>1175</v>
      </c>
      <c r="L575" s="92" t="s">
        <v>1214</v>
      </c>
      <c r="M575" s="92" t="e">
        <f>INDEX('[26]GELONDONGAN BM POKIR'!$D:$D,MATCH('KEGIATAN DBMSDA 2022 (2)'!L575,'[26]GELONDONGAN BM POKIR'!$D:$D,0))</f>
        <v>#N/A</v>
      </c>
      <c r="N575" s="92" t="str">
        <f t="shared" si="258"/>
        <v>Peningkatan Jalan jalan dewi sartika blok G rw 015, Kota Bekasi, Medansatria, Pejuang</v>
      </c>
      <c r="O575" s="92"/>
      <c r="P575" s="93" t="s">
        <v>1840</v>
      </c>
      <c r="Q575" s="93"/>
      <c r="R575" s="127" t="s">
        <v>1215</v>
      </c>
      <c r="S575" s="94" t="e">
        <f>#REF!&amp;" "&amp;#REF!</f>
        <v>#REF!</v>
      </c>
      <c r="T575" s="95" t="s">
        <v>66</v>
      </c>
      <c r="U575" s="57"/>
      <c r="V575" s="57">
        <f t="shared" si="256"/>
        <v>200000000</v>
      </c>
      <c r="W575" s="96" t="str">
        <f t="shared" si="247"/>
        <v>PL</v>
      </c>
      <c r="X575" s="77" t="s">
        <v>1964</v>
      </c>
      <c r="Y575" s="489" t="s">
        <v>2032</v>
      </c>
      <c r="Z575" s="489" t="s">
        <v>2005</v>
      </c>
      <c r="AA575" s="93"/>
      <c r="AB575" s="93"/>
      <c r="AC575" s="93"/>
      <c r="AD575" s="93"/>
      <c r="AE575" s="93"/>
      <c r="AF575" s="93"/>
      <c r="AG575" s="96"/>
      <c r="AH575" s="96"/>
      <c r="AI575" s="96"/>
      <c r="AJ575" s="313">
        <f t="shared" si="244"/>
        <v>0</v>
      </c>
      <c r="AK575" s="301">
        <v>0</v>
      </c>
      <c r="AL575" s="57">
        <v>200000000</v>
      </c>
      <c r="AM575" s="96" t="str">
        <f t="shared" si="248"/>
        <v>PL</v>
      </c>
      <c r="AN575" s="257" t="s">
        <v>139</v>
      </c>
      <c r="AO575" s="249">
        <v>1</v>
      </c>
      <c r="AP575" s="257"/>
      <c r="AQ575" s="245">
        <f t="shared" si="249"/>
        <v>350000</v>
      </c>
      <c r="AR575" s="250">
        <f>IF(AND(V575&gt;1,V575&lt;=200000000),'[26]Data Base PAKAI (INPUT)'!$E$24,IF(AND(V575&gt;200000000),'[26]Data Base PAKAI (INPUT)'!$M$24))</f>
        <v>4</v>
      </c>
      <c r="AS575" s="250">
        <f>IF(AND(V575&gt;1,V575&lt;=200000000),'[26]Data Base PAKAI (INPUT)'!$F$24,IF(AND(V575&gt;200000000,V575&lt;=1000000000),'[26]Data Base PAKAI (INPUT)'!$V$24,IF(AND(V575&gt;1000000000),'[26]Data Base PAKAI (INPUT)'!$Z$24)))</f>
        <v>1</v>
      </c>
      <c r="AT575" s="250">
        <f t="shared" si="250"/>
        <v>600000</v>
      </c>
      <c r="AU575" s="250">
        <f>IF(AND(V575&gt;1,V575&lt;=1000000000),'[26]Data Base PAKAI (INPUT)'!$E$25,IF(AND(V575&gt;1000000000,V575&lt;=5000000000),'[26]Data Base PAKAI (INPUT)'!$Y$25,IF(AND(V575&gt;5000000000,V575&lt;=10000000000),'[26]Data Base PAKAI (INPUT)'!$AG$25)))</f>
        <v>3</v>
      </c>
      <c r="AV575" s="250">
        <f>IF(AND(V575&gt;1,V575&lt;=100000000),'[26]Data Base PAKAI (INPUT)'!$F$25,IF(AND(V575&gt;100000000,V575&lt;=200000000),'[26]Data Base PAKAI (INPUT)'!$J$25,IF(AND(V575&gt;200000000,V575&lt;=250000000),'[26]Data Base PAKAI (INPUT)'!$N$25,IF(AND(V575&gt;250000000,V575&lt;=500000000),'[26]Data Base PAKAI (INPUT)'!$R$25,IF(AND(V575&gt;500000000,V575&lt;=1000000000),'[26]Data Base PAKAI (INPUT)'!$V$25,IF(AND(V575&gt;1000000000,V575&lt;=2500000000),'[26]Data Base PAKAI (INPUT)'!$Z$25,IF(AND(V575&gt;2500000000,V575&lt;=5000000000),'[26]Data Base PAKAI (INPUT)'!$AD$25,IF(AND(V575&gt;5000000000,V575&lt;=10000000000),'[26]Data Base PAKAI (INPUT)'!AH2023))))))))</f>
        <v>4</v>
      </c>
      <c r="AW575" s="250">
        <f t="shared" si="251"/>
        <v>1800000</v>
      </c>
      <c r="AX575" s="250">
        <f t="shared" si="252"/>
        <v>8000000</v>
      </c>
      <c r="AY575" s="99">
        <f t="shared" si="253"/>
        <v>8000000</v>
      </c>
      <c r="AZ575" s="245"/>
      <c r="BA575" s="245">
        <f t="shared" si="254"/>
        <v>181250000</v>
      </c>
      <c r="BB575" s="235"/>
      <c r="BC575" s="242"/>
      <c r="BD575" s="242"/>
      <c r="BE575" s="242"/>
      <c r="BG575" s="428">
        <f t="shared" si="245"/>
        <v>0</v>
      </c>
      <c r="BH575" s="424"/>
    </row>
    <row r="576" spans="1:60" ht="43.5" thickBot="1" x14ac:dyDescent="0.3">
      <c r="A576" s="90"/>
      <c r="B576" s="90"/>
      <c r="C576" s="90"/>
      <c r="D576" s="90"/>
      <c r="E576" s="90"/>
      <c r="F576" s="90"/>
      <c r="G576" s="90"/>
      <c r="H576" s="307"/>
      <c r="I576" s="91"/>
      <c r="J576" s="92"/>
      <c r="K576" s="110" t="s">
        <v>1175</v>
      </c>
      <c r="L576" s="92" t="s">
        <v>1216</v>
      </c>
      <c r="M576" s="92" t="e">
        <f>INDEX('[26]GELONDONGAN BM POKIR'!$D:$D,MATCH('KEGIATAN DBMSDA 2022 (2)'!L576,'[26]GELONDONGAN BM POKIR'!$D:$D,0))</f>
        <v>#N/A</v>
      </c>
      <c r="N576" s="92" t="str">
        <f t="shared" si="258"/>
        <v>Peningkatan Jalan Rt 005 rw 027, Kota Bekasi, Medansatria, Pejuang</v>
      </c>
      <c r="O576" s="92"/>
      <c r="P576" s="93" t="s">
        <v>1840</v>
      </c>
      <c r="Q576" s="93"/>
      <c r="R576" s="127" t="s">
        <v>229</v>
      </c>
      <c r="S576" s="94" t="e">
        <f>#REF!&amp;" "&amp;#REF!</f>
        <v>#REF!</v>
      </c>
      <c r="T576" s="95" t="s">
        <v>66</v>
      </c>
      <c r="U576" s="57"/>
      <c r="V576" s="57">
        <f t="shared" si="256"/>
        <v>200000000</v>
      </c>
      <c r="W576" s="96" t="str">
        <f t="shared" si="247"/>
        <v>PL</v>
      </c>
      <c r="X576" s="77" t="s">
        <v>1964</v>
      </c>
      <c r="Y576" s="489" t="s">
        <v>2032</v>
      </c>
      <c r="Z576" s="489" t="s">
        <v>2005</v>
      </c>
      <c r="AA576" s="93"/>
      <c r="AB576" s="93"/>
      <c r="AC576" s="93"/>
      <c r="AD576" s="93"/>
      <c r="AE576" s="93"/>
      <c r="AF576" s="93"/>
      <c r="AG576" s="96"/>
      <c r="AH576" s="96"/>
      <c r="AI576" s="96"/>
      <c r="AJ576" s="313">
        <f t="shared" si="244"/>
        <v>0</v>
      </c>
      <c r="AK576" s="301">
        <v>0</v>
      </c>
      <c r="AL576" s="57">
        <v>200000000</v>
      </c>
      <c r="AM576" s="96" t="str">
        <f t="shared" si="248"/>
        <v>PL</v>
      </c>
      <c r="AN576" s="257" t="s">
        <v>139</v>
      </c>
      <c r="AO576" s="249">
        <v>1</v>
      </c>
      <c r="AP576" s="257"/>
      <c r="AQ576" s="245">
        <f t="shared" si="249"/>
        <v>350000</v>
      </c>
      <c r="AR576" s="250">
        <f>IF(AND(V576&gt;1,V576&lt;=200000000),'[26]Data Base PAKAI (INPUT)'!$E$24,IF(AND(V576&gt;200000000),'[26]Data Base PAKAI (INPUT)'!$M$24))</f>
        <v>4</v>
      </c>
      <c r="AS576" s="250">
        <f>IF(AND(V576&gt;1,V576&lt;=200000000),'[26]Data Base PAKAI (INPUT)'!$F$24,IF(AND(V576&gt;200000000,V576&lt;=1000000000),'[26]Data Base PAKAI (INPUT)'!$V$24,IF(AND(V576&gt;1000000000),'[26]Data Base PAKAI (INPUT)'!$Z$24)))</f>
        <v>1</v>
      </c>
      <c r="AT576" s="250">
        <f t="shared" si="250"/>
        <v>600000</v>
      </c>
      <c r="AU576" s="250">
        <f>IF(AND(V576&gt;1,V576&lt;=1000000000),'[26]Data Base PAKAI (INPUT)'!$E$25,IF(AND(V576&gt;1000000000,V576&lt;=5000000000),'[26]Data Base PAKAI (INPUT)'!$Y$25,IF(AND(V576&gt;5000000000,V576&lt;=10000000000),'[26]Data Base PAKAI (INPUT)'!$AG$25)))</f>
        <v>3</v>
      </c>
      <c r="AV576" s="250">
        <f>IF(AND(V576&gt;1,V576&lt;=100000000),'[26]Data Base PAKAI (INPUT)'!$F$25,IF(AND(V576&gt;100000000,V576&lt;=200000000),'[26]Data Base PAKAI (INPUT)'!$J$25,IF(AND(V576&gt;200000000,V576&lt;=250000000),'[26]Data Base PAKAI (INPUT)'!$N$25,IF(AND(V576&gt;250000000,V576&lt;=500000000),'[26]Data Base PAKAI (INPUT)'!$R$25,IF(AND(V576&gt;500000000,V576&lt;=1000000000),'[26]Data Base PAKAI (INPUT)'!$V$25,IF(AND(V576&gt;1000000000,V576&lt;=2500000000),'[26]Data Base PAKAI (INPUT)'!$Z$25,IF(AND(V576&gt;2500000000,V576&lt;=5000000000),'[26]Data Base PAKAI (INPUT)'!$AD$25,IF(AND(V576&gt;5000000000,V576&lt;=10000000000),'[26]Data Base PAKAI (INPUT)'!AH2024))))))))</f>
        <v>4</v>
      </c>
      <c r="AW576" s="250">
        <f t="shared" si="251"/>
        <v>1800000</v>
      </c>
      <c r="AX576" s="250">
        <f t="shared" si="252"/>
        <v>8000000</v>
      </c>
      <c r="AY576" s="99">
        <f t="shared" si="253"/>
        <v>8000000</v>
      </c>
      <c r="AZ576" s="245"/>
      <c r="BA576" s="245">
        <f t="shared" si="254"/>
        <v>181250000</v>
      </c>
      <c r="BB576" s="235"/>
      <c r="BC576" s="242"/>
      <c r="BD576" s="242"/>
      <c r="BE576" s="242"/>
      <c r="BG576" s="428">
        <f t="shared" si="245"/>
        <v>0</v>
      </c>
      <c r="BH576" s="424"/>
    </row>
    <row r="577" spans="1:60" ht="43.5" thickBot="1" x14ac:dyDescent="0.3">
      <c r="A577" s="90"/>
      <c r="B577" s="90"/>
      <c r="C577" s="90"/>
      <c r="D577" s="90"/>
      <c r="E577" s="90"/>
      <c r="F577" s="90"/>
      <c r="G577" s="90"/>
      <c r="H577" s="307"/>
      <c r="I577" s="91"/>
      <c r="J577" s="92"/>
      <c r="K577" s="110" t="s">
        <v>1175</v>
      </c>
      <c r="L577" s="92" t="s">
        <v>1217</v>
      </c>
      <c r="M577" s="92" t="e">
        <f>INDEX('[26]GELONDONGAN BM POKIR'!$D:$D,MATCH('KEGIATAN DBMSDA 2022 (2)'!L577,'[26]GELONDONGAN BM POKIR'!$D:$D,0))</f>
        <v>#N/A</v>
      </c>
      <c r="N577" s="92" t="str">
        <f t="shared" si="258"/>
        <v>Peningkatan Jalan jl.komando I dan Komando raya rt 004 rw 012, Kota Bekasi, Medansatria, Pejuang</v>
      </c>
      <c r="O577" s="92"/>
      <c r="P577" s="93" t="s">
        <v>1840</v>
      </c>
      <c r="Q577" s="93"/>
      <c r="R577" s="127" t="s">
        <v>229</v>
      </c>
      <c r="S577" s="94" t="e">
        <f>#REF!&amp;" "&amp;#REF!</f>
        <v>#REF!</v>
      </c>
      <c r="T577" s="95" t="s">
        <v>66</v>
      </c>
      <c r="U577" s="57"/>
      <c r="V577" s="57">
        <f t="shared" si="256"/>
        <v>120000000</v>
      </c>
      <c r="W577" s="96" t="str">
        <f t="shared" si="247"/>
        <v>PL</v>
      </c>
      <c r="X577" s="77" t="s">
        <v>1964</v>
      </c>
      <c r="Y577" s="489" t="s">
        <v>2032</v>
      </c>
      <c r="Z577" s="489" t="s">
        <v>2005</v>
      </c>
      <c r="AA577" s="93"/>
      <c r="AB577" s="93"/>
      <c r="AC577" s="93"/>
      <c r="AD577" s="93"/>
      <c r="AE577" s="93"/>
      <c r="AF577" s="93"/>
      <c r="AG577" s="96"/>
      <c r="AH577" s="96"/>
      <c r="AI577" s="96"/>
      <c r="AJ577" s="313">
        <f t="shared" si="244"/>
        <v>0</v>
      </c>
      <c r="AK577" s="301">
        <v>0</v>
      </c>
      <c r="AL577" s="57">
        <v>120000000</v>
      </c>
      <c r="AM577" s="96" t="str">
        <f t="shared" si="248"/>
        <v>PL</v>
      </c>
      <c r="AN577" s="257" t="s">
        <v>139</v>
      </c>
      <c r="AO577" s="249">
        <v>1</v>
      </c>
      <c r="AP577" s="257"/>
      <c r="AQ577" s="245">
        <f t="shared" si="249"/>
        <v>350000</v>
      </c>
      <c r="AR577" s="250">
        <f>IF(AND(V577&gt;1,V577&lt;=200000000),'[26]Data Base PAKAI (INPUT)'!$E$24,IF(AND(V577&gt;200000000),'[26]Data Base PAKAI (INPUT)'!$M$24))</f>
        <v>4</v>
      </c>
      <c r="AS577" s="250">
        <f>IF(AND(V577&gt;1,V577&lt;=200000000),'[26]Data Base PAKAI (INPUT)'!$F$24,IF(AND(V577&gt;200000000,V577&lt;=1000000000),'[26]Data Base PAKAI (INPUT)'!$V$24,IF(AND(V577&gt;1000000000),'[26]Data Base PAKAI (INPUT)'!$Z$24)))</f>
        <v>1</v>
      </c>
      <c r="AT577" s="250">
        <f t="shared" si="250"/>
        <v>600000</v>
      </c>
      <c r="AU577" s="250">
        <f>IF(AND(V577&gt;1,V577&lt;=1000000000),'[26]Data Base PAKAI (INPUT)'!$E$25,IF(AND(V577&gt;1000000000,V577&lt;=5000000000),'[26]Data Base PAKAI (INPUT)'!$Y$25,IF(AND(V577&gt;5000000000,V577&lt;=10000000000),'[26]Data Base PAKAI (INPUT)'!$AG$25)))</f>
        <v>3</v>
      </c>
      <c r="AV577" s="250">
        <f>IF(AND(V577&gt;1,V577&lt;=100000000),'[26]Data Base PAKAI (INPUT)'!$F$25,IF(AND(V577&gt;100000000,V577&lt;=200000000),'[26]Data Base PAKAI (INPUT)'!$J$25,IF(AND(V577&gt;200000000,V577&lt;=250000000),'[26]Data Base PAKAI (INPUT)'!$N$25,IF(AND(V577&gt;250000000,V577&lt;=500000000),'[26]Data Base PAKAI (INPUT)'!$R$25,IF(AND(V577&gt;500000000,V577&lt;=1000000000),'[26]Data Base PAKAI (INPUT)'!$V$25,IF(AND(V577&gt;1000000000,V577&lt;=2500000000),'[26]Data Base PAKAI (INPUT)'!$Z$25,IF(AND(V577&gt;2500000000,V577&lt;=5000000000),'[26]Data Base PAKAI (INPUT)'!$AD$25,IF(AND(V577&gt;5000000000,V577&lt;=10000000000),'[26]Data Base PAKAI (INPUT)'!AH2025))))))))</f>
        <v>4</v>
      </c>
      <c r="AW577" s="250">
        <f t="shared" si="251"/>
        <v>1800000</v>
      </c>
      <c r="AX577" s="250">
        <f t="shared" si="252"/>
        <v>4800000</v>
      </c>
      <c r="AY577" s="99">
        <f t="shared" si="253"/>
        <v>4800000</v>
      </c>
      <c r="AZ577" s="245"/>
      <c r="BA577" s="245">
        <f t="shared" si="254"/>
        <v>107650000</v>
      </c>
      <c r="BB577" s="235"/>
      <c r="BC577" s="242"/>
      <c r="BD577" s="242"/>
      <c r="BE577" s="242"/>
      <c r="BG577" s="428">
        <f t="shared" si="245"/>
        <v>0</v>
      </c>
      <c r="BH577" s="424"/>
    </row>
    <row r="578" spans="1:60" ht="43.5" thickBot="1" x14ac:dyDescent="0.3">
      <c r="A578" s="90"/>
      <c r="B578" s="90"/>
      <c r="C578" s="90"/>
      <c r="D578" s="90"/>
      <c r="E578" s="90"/>
      <c r="F578" s="90"/>
      <c r="G578" s="90"/>
      <c r="H578" s="307"/>
      <c r="I578" s="91"/>
      <c r="J578" s="92"/>
      <c r="K578" s="110" t="s">
        <v>1175</v>
      </c>
      <c r="L578" s="92" t="s">
        <v>1218</v>
      </c>
      <c r="M578" s="92" t="e">
        <f>INDEX('[26]GELONDONGAN BM POKIR'!$D:$D,MATCH('KEGIATAN DBMSDA 2022 (2)'!L578,'[26]GELONDONGAN BM POKIR'!$D:$D,0))</f>
        <v>#N/A</v>
      </c>
      <c r="N578" s="92" t="str">
        <f t="shared" si="258"/>
        <v>Peningkatan Jalan jl.Satria raya  rt 006 rw 012, Kota Bekasi, Medansatria, Pejuang</v>
      </c>
      <c r="O578" s="92"/>
      <c r="P578" s="93" t="s">
        <v>1840</v>
      </c>
      <c r="Q578" s="93"/>
      <c r="R578" s="127" t="s">
        <v>229</v>
      </c>
      <c r="S578" s="94" t="e">
        <f>#REF!&amp;" "&amp;#REF!</f>
        <v>#REF!</v>
      </c>
      <c r="T578" s="95" t="s">
        <v>66</v>
      </c>
      <c r="U578" s="57"/>
      <c r="V578" s="57">
        <f t="shared" si="256"/>
        <v>200000000</v>
      </c>
      <c r="W578" s="96" t="str">
        <f t="shared" si="247"/>
        <v>PL</v>
      </c>
      <c r="X578" s="77" t="s">
        <v>1964</v>
      </c>
      <c r="Y578" s="489" t="s">
        <v>2032</v>
      </c>
      <c r="Z578" s="489" t="s">
        <v>2005</v>
      </c>
      <c r="AA578" s="93"/>
      <c r="AB578" s="93"/>
      <c r="AC578" s="93"/>
      <c r="AD578" s="93"/>
      <c r="AE578" s="93"/>
      <c r="AF578" s="93"/>
      <c r="AG578" s="96"/>
      <c r="AH578" s="96"/>
      <c r="AI578" s="96"/>
      <c r="AJ578" s="313">
        <f t="shared" si="244"/>
        <v>0</v>
      </c>
      <c r="AK578" s="301">
        <v>0</v>
      </c>
      <c r="AL578" s="57">
        <v>200000000</v>
      </c>
      <c r="AM578" s="96" t="str">
        <f t="shared" si="248"/>
        <v>PL</v>
      </c>
      <c r="AN578" s="257" t="s">
        <v>139</v>
      </c>
      <c r="AO578" s="249">
        <v>1</v>
      </c>
      <c r="AP578" s="257"/>
      <c r="AQ578" s="245">
        <f t="shared" si="249"/>
        <v>350000</v>
      </c>
      <c r="AR578" s="250">
        <f>IF(AND(V578&gt;1,V578&lt;=200000000),'[26]Data Base PAKAI (INPUT)'!$E$24,IF(AND(V578&gt;200000000),'[26]Data Base PAKAI (INPUT)'!$M$24))</f>
        <v>4</v>
      </c>
      <c r="AS578" s="250">
        <f>IF(AND(V578&gt;1,V578&lt;=200000000),'[26]Data Base PAKAI (INPUT)'!$F$24,IF(AND(V578&gt;200000000,V578&lt;=1000000000),'[26]Data Base PAKAI (INPUT)'!$V$24,IF(AND(V578&gt;1000000000),'[26]Data Base PAKAI (INPUT)'!$Z$24)))</f>
        <v>1</v>
      </c>
      <c r="AT578" s="250">
        <f t="shared" si="250"/>
        <v>600000</v>
      </c>
      <c r="AU578" s="250">
        <f>IF(AND(V578&gt;1,V578&lt;=1000000000),'[26]Data Base PAKAI (INPUT)'!$E$25,IF(AND(V578&gt;1000000000,V578&lt;=5000000000),'[26]Data Base PAKAI (INPUT)'!$Y$25,IF(AND(V578&gt;5000000000,V578&lt;=10000000000),'[26]Data Base PAKAI (INPUT)'!$AG$25)))</f>
        <v>3</v>
      </c>
      <c r="AV578" s="250">
        <f>IF(AND(V578&gt;1,V578&lt;=100000000),'[26]Data Base PAKAI (INPUT)'!$F$25,IF(AND(V578&gt;100000000,V578&lt;=200000000),'[26]Data Base PAKAI (INPUT)'!$J$25,IF(AND(V578&gt;200000000,V578&lt;=250000000),'[26]Data Base PAKAI (INPUT)'!$N$25,IF(AND(V578&gt;250000000,V578&lt;=500000000),'[26]Data Base PAKAI (INPUT)'!$R$25,IF(AND(V578&gt;500000000,V578&lt;=1000000000),'[26]Data Base PAKAI (INPUT)'!$V$25,IF(AND(V578&gt;1000000000,V578&lt;=2500000000),'[26]Data Base PAKAI (INPUT)'!$Z$25,IF(AND(V578&gt;2500000000,V578&lt;=5000000000),'[26]Data Base PAKAI (INPUT)'!$AD$25,IF(AND(V578&gt;5000000000,V578&lt;=10000000000),'[26]Data Base PAKAI (INPUT)'!AH2026))))))))</f>
        <v>4</v>
      </c>
      <c r="AW578" s="250">
        <f t="shared" si="251"/>
        <v>1800000</v>
      </c>
      <c r="AX578" s="250">
        <f t="shared" si="252"/>
        <v>8000000</v>
      </c>
      <c r="AY578" s="99">
        <f t="shared" si="253"/>
        <v>8000000</v>
      </c>
      <c r="AZ578" s="245"/>
      <c r="BA578" s="245">
        <f t="shared" si="254"/>
        <v>181250000</v>
      </c>
      <c r="BB578" s="235"/>
      <c r="BC578" s="242"/>
      <c r="BD578" s="242"/>
      <c r="BE578" s="242"/>
      <c r="BG578" s="428">
        <f t="shared" si="245"/>
        <v>0</v>
      </c>
      <c r="BH578" s="424"/>
    </row>
    <row r="579" spans="1:60" ht="43.5" thickBot="1" x14ac:dyDescent="0.3">
      <c r="A579" s="90"/>
      <c r="B579" s="90"/>
      <c r="C579" s="90"/>
      <c r="D579" s="90"/>
      <c r="E579" s="90"/>
      <c r="F579" s="90"/>
      <c r="G579" s="90"/>
      <c r="H579" s="307"/>
      <c r="I579" s="91"/>
      <c r="J579" s="92"/>
      <c r="K579" s="110" t="s">
        <v>1175</v>
      </c>
      <c r="L579" s="92" t="s">
        <v>1219</v>
      </c>
      <c r="M579" s="92" t="e">
        <f>INDEX('[26]GELONDONGAN BM POKIR'!$D:$D,MATCH('KEGIATAN DBMSDA 2022 (2)'!L579,'[26]GELONDONGAN BM POKIR'!$D:$D,0))</f>
        <v>#N/A</v>
      </c>
      <c r="N579" s="92" t="str">
        <f t="shared" si="258"/>
        <v>Peningkatan Jalan jl. patriot 1 sd 3 rt 009 rw 012, Kota Bekasi, medan satria, pejuang</v>
      </c>
      <c r="O579" s="92"/>
      <c r="P579" s="93" t="s">
        <v>1840</v>
      </c>
      <c r="Q579" s="93"/>
      <c r="R579" s="127" t="s">
        <v>1220</v>
      </c>
      <c r="S579" s="94" t="e">
        <f>#REF!&amp;" "&amp;#REF!</f>
        <v>#REF!</v>
      </c>
      <c r="T579" s="95" t="s">
        <v>66</v>
      </c>
      <c r="U579" s="57"/>
      <c r="V579" s="57">
        <f t="shared" si="256"/>
        <v>120000000</v>
      </c>
      <c r="W579" s="96" t="str">
        <f t="shared" si="247"/>
        <v>PL</v>
      </c>
      <c r="X579" s="77" t="s">
        <v>1964</v>
      </c>
      <c r="Y579" s="489" t="s">
        <v>2032</v>
      </c>
      <c r="Z579" s="489" t="s">
        <v>2005</v>
      </c>
      <c r="AA579" s="93"/>
      <c r="AB579" s="93"/>
      <c r="AC579" s="93"/>
      <c r="AD579" s="93"/>
      <c r="AE579" s="93"/>
      <c r="AF579" s="93"/>
      <c r="AG579" s="96"/>
      <c r="AH579" s="96"/>
      <c r="AI579" s="96"/>
      <c r="AJ579" s="313">
        <f t="shared" si="244"/>
        <v>0</v>
      </c>
      <c r="AK579" s="301">
        <v>0</v>
      </c>
      <c r="AL579" s="57">
        <v>120000000</v>
      </c>
      <c r="AM579" s="96" t="str">
        <f t="shared" si="248"/>
        <v>PL</v>
      </c>
      <c r="AN579" s="257" t="s">
        <v>139</v>
      </c>
      <c r="AO579" s="249">
        <v>1</v>
      </c>
      <c r="AP579" s="257"/>
      <c r="AQ579" s="245">
        <f t="shared" si="249"/>
        <v>350000</v>
      </c>
      <c r="AR579" s="250">
        <f>IF(AND(V579&gt;1,V579&lt;=200000000),'[26]Data Base PAKAI (INPUT)'!$E$24,IF(AND(V579&gt;200000000),'[26]Data Base PAKAI (INPUT)'!$M$24))</f>
        <v>4</v>
      </c>
      <c r="AS579" s="250">
        <f>IF(AND(V579&gt;1,V579&lt;=200000000),'[26]Data Base PAKAI (INPUT)'!$F$24,IF(AND(V579&gt;200000000,V579&lt;=1000000000),'[26]Data Base PAKAI (INPUT)'!$V$24,IF(AND(V579&gt;1000000000),'[26]Data Base PAKAI (INPUT)'!$Z$24)))</f>
        <v>1</v>
      </c>
      <c r="AT579" s="250">
        <f t="shared" si="250"/>
        <v>600000</v>
      </c>
      <c r="AU579" s="250">
        <f>IF(AND(V579&gt;1,V579&lt;=1000000000),'[26]Data Base PAKAI (INPUT)'!$E$25,IF(AND(V579&gt;1000000000,V579&lt;=5000000000),'[26]Data Base PAKAI (INPUT)'!$Y$25,IF(AND(V579&gt;5000000000,V579&lt;=10000000000),'[26]Data Base PAKAI (INPUT)'!$AG$25)))</f>
        <v>3</v>
      </c>
      <c r="AV579" s="250">
        <f>IF(AND(V579&gt;1,V579&lt;=100000000),'[26]Data Base PAKAI (INPUT)'!$F$25,IF(AND(V579&gt;100000000,V579&lt;=200000000),'[26]Data Base PAKAI (INPUT)'!$J$25,IF(AND(V579&gt;200000000,V579&lt;=250000000),'[26]Data Base PAKAI (INPUT)'!$N$25,IF(AND(V579&gt;250000000,V579&lt;=500000000),'[26]Data Base PAKAI (INPUT)'!$R$25,IF(AND(V579&gt;500000000,V579&lt;=1000000000),'[26]Data Base PAKAI (INPUT)'!$V$25,IF(AND(V579&gt;1000000000,V579&lt;=2500000000),'[26]Data Base PAKAI (INPUT)'!$Z$25,IF(AND(V579&gt;2500000000,V579&lt;=5000000000),'[26]Data Base PAKAI (INPUT)'!$AD$25,IF(AND(V579&gt;5000000000,V579&lt;=10000000000),'[26]Data Base PAKAI (INPUT)'!AH2027))))))))</f>
        <v>4</v>
      </c>
      <c r="AW579" s="250">
        <f t="shared" si="251"/>
        <v>1800000</v>
      </c>
      <c r="AX579" s="250">
        <f t="shared" si="252"/>
        <v>4800000</v>
      </c>
      <c r="AY579" s="99">
        <f t="shared" si="253"/>
        <v>4800000</v>
      </c>
      <c r="AZ579" s="245"/>
      <c r="BA579" s="245">
        <f t="shared" si="254"/>
        <v>107650000</v>
      </c>
      <c r="BB579" s="235"/>
      <c r="BC579" s="242"/>
      <c r="BD579" s="242"/>
      <c r="BE579" s="242"/>
      <c r="BG579" s="428">
        <f t="shared" si="245"/>
        <v>0</v>
      </c>
      <c r="BH579" s="424"/>
    </row>
    <row r="580" spans="1:60" ht="43.5" thickBot="1" x14ac:dyDescent="0.3">
      <c r="A580" s="90"/>
      <c r="B580" s="90"/>
      <c r="C580" s="90"/>
      <c r="D580" s="90"/>
      <c r="E580" s="90"/>
      <c r="F580" s="90"/>
      <c r="G580" s="90"/>
      <c r="H580" s="307"/>
      <c r="I580" s="91"/>
      <c r="J580" s="92"/>
      <c r="K580" s="110" t="s">
        <v>1175</v>
      </c>
      <c r="L580" s="92" t="s">
        <v>1221</v>
      </c>
      <c r="M580" s="92" t="e">
        <f>INDEX('[26]GELONDONGAN BM POKIR'!$D:$D,MATCH('KEGIATAN DBMSDA 2022 (2)'!L580,'[26]GELONDONGAN BM POKIR'!$D:$D,0))</f>
        <v>#N/A</v>
      </c>
      <c r="N580" s="92" t="str">
        <f t="shared" si="258"/>
        <v>Peningkatan Jalan Rt 005 Rw 018, Kota Bekasi, medan satria, pejuang</v>
      </c>
      <c r="O580" s="92"/>
      <c r="P580" s="93" t="s">
        <v>1840</v>
      </c>
      <c r="Q580" s="93"/>
      <c r="R580" s="127" t="s">
        <v>1215</v>
      </c>
      <c r="S580" s="94" t="e">
        <f>#REF!&amp;" "&amp;#REF!</f>
        <v>#REF!</v>
      </c>
      <c r="T580" s="95" t="s">
        <v>66</v>
      </c>
      <c r="U580" s="57"/>
      <c r="V580" s="57">
        <f t="shared" si="256"/>
        <v>120000000</v>
      </c>
      <c r="W580" s="96" t="str">
        <f t="shared" si="247"/>
        <v>PL</v>
      </c>
      <c r="X580" s="77" t="s">
        <v>1964</v>
      </c>
      <c r="Y580" s="489" t="s">
        <v>2032</v>
      </c>
      <c r="Z580" s="489" t="s">
        <v>2005</v>
      </c>
      <c r="AA580" s="93"/>
      <c r="AB580" s="93"/>
      <c r="AC580" s="93"/>
      <c r="AD580" s="93"/>
      <c r="AE580" s="93"/>
      <c r="AF580" s="93"/>
      <c r="AG580" s="96"/>
      <c r="AH580" s="96"/>
      <c r="AI580" s="96"/>
      <c r="AJ580" s="313">
        <f t="shared" si="244"/>
        <v>0</v>
      </c>
      <c r="AK580" s="301">
        <v>0</v>
      </c>
      <c r="AL580" s="57">
        <v>120000000</v>
      </c>
      <c r="AM580" s="96" t="str">
        <f t="shared" si="248"/>
        <v>PL</v>
      </c>
      <c r="AN580" s="257" t="s">
        <v>139</v>
      </c>
      <c r="AO580" s="249">
        <v>1</v>
      </c>
      <c r="AP580" s="257"/>
      <c r="AQ580" s="245">
        <f t="shared" si="249"/>
        <v>350000</v>
      </c>
      <c r="AR580" s="250">
        <f>IF(AND(V580&gt;1,V580&lt;=200000000),'[26]Data Base PAKAI (INPUT)'!$E$24,IF(AND(V580&gt;200000000),'[26]Data Base PAKAI (INPUT)'!$M$24))</f>
        <v>4</v>
      </c>
      <c r="AS580" s="250">
        <f>IF(AND(V580&gt;1,V580&lt;=200000000),'[26]Data Base PAKAI (INPUT)'!$F$24,IF(AND(V580&gt;200000000,V580&lt;=1000000000),'[26]Data Base PAKAI (INPUT)'!$V$24,IF(AND(V580&gt;1000000000),'[26]Data Base PAKAI (INPUT)'!$Z$24)))</f>
        <v>1</v>
      </c>
      <c r="AT580" s="250">
        <f t="shared" si="250"/>
        <v>600000</v>
      </c>
      <c r="AU580" s="250">
        <f>IF(AND(V580&gt;1,V580&lt;=1000000000),'[26]Data Base PAKAI (INPUT)'!$E$25,IF(AND(V580&gt;1000000000,V580&lt;=5000000000),'[26]Data Base PAKAI (INPUT)'!$Y$25,IF(AND(V580&gt;5000000000,V580&lt;=10000000000),'[26]Data Base PAKAI (INPUT)'!$AG$25)))</f>
        <v>3</v>
      </c>
      <c r="AV580" s="250">
        <f>IF(AND(V580&gt;1,V580&lt;=100000000),'[26]Data Base PAKAI (INPUT)'!$F$25,IF(AND(V580&gt;100000000,V580&lt;=200000000),'[26]Data Base PAKAI (INPUT)'!$J$25,IF(AND(V580&gt;200000000,V580&lt;=250000000),'[26]Data Base PAKAI (INPUT)'!$N$25,IF(AND(V580&gt;250000000,V580&lt;=500000000),'[26]Data Base PAKAI (INPUT)'!$R$25,IF(AND(V580&gt;500000000,V580&lt;=1000000000),'[26]Data Base PAKAI (INPUT)'!$V$25,IF(AND(V580&gt;1000000000,V580&lt;=2500000000),'[26]Data Base PAKAI (INPUT)'!$Z$25,IF(AND(V580&gt;2500000000,V580&lt;=5000000000),'[26]Data Base PAKAI (INPUT)'!$AD$25,IF(AND(V580&gt;5000000000,V580&lt;=10000000000),'[26]Data Base PAKAI (INPUT)'!AH2028))))))))</f>
        <v>4</v>
      </c>
      <c r="AW580" s="250">
        <f t="shared" si="251"/>
        <v>1800000</v>
      </c>
      <c r="AX580" s="250">
        <f t="shared" si="252"/>
        <v>4800000</v>
      </c>
      <c r="AY580" s="99">
        <f t="shared" si="253"/>
        <v>4800000</v>
      </c>
      <c r="AZ580" s="245"/>
      <c r="BA580" s="245">
        <f t="shared" si="254"/>
        <v>107650000</v>
      </c>
      <c r="BB580" s="235"/>
      <c r="BC580" s="242"/>
      <c r="BD580" s="242"/>
      <c r="BE580" s="242"/>
      <c r="BG580" s="428">
        <f t="shared" si="245"/>
        <v>0</v>
      </c>
      <c r="BH580" s="424"/>
    </row>
    <row r="581" spans="1:60" ht="43.5" thickBot="1" x14ac:dyDescent="0.3">
      <c r="A581" s="90"/>
      <c r="B581" s="90"/>
      <c r="C581" s="90"/>
      <c r="D581" s="90"/>
      <c r="E581" s="90"/>
      <c r="F581" s="90"/>
      <c r="G581" s="90"/>
      <c r="H581" s="307"/>
      <c r="I581" s="91"/>
      <c r="J581" s="92"/>
      <c r="K581" s="110" t="s">
        <v>1175</v>
      </c>
      <c r="L581" s="92" t="s">
        <v>1222</v>
      </c>
      <c r="M581" s="92" t="e">
        <f>INDEX('[26]GELONDONGAN BM POKIR'!$D:$D,MATCH('KEGIATAN DBMSDA 2022 (2)'!L581,'[26]GELONDONGAN BM POKIR'!$D:$D,0))</f>
        <v>#N/A</v>
      </c>
      <c r="N581" s="92" t="str">
        <f t="shared" si="258"/>
        <v>Peningkatan Jalan rw 018, kota bekasi, medan satria, pejuang</v>
      </c>
      <c r="O581" s="92"/>
      <c r="P581" s="93" t="s">
        <v>1840</v>
      </c>
      <c r="Q581" s="93"/>
      <c r="R581" s="127" t="s">
        <v>271</v>
      </c>
      <c r="S581" s="94" t="e">
        <f>#REF!&amp;" "&amp;#REF!</f>
        <v>#REF!</v>
      </c>
      <c r="T581" s="95" t="s">
        <v>66</v>
      </c>
      <c r="U581" s="57"/>
      <c r="V581" s="57">
        <f t="shared" si="256"/>
        <v>120000000</v>
      </c>
      <c r="W581" s="96" t="str">
        <f t="shared" si="247"/>
        <v>PL</v>
      </c>
      <c r="X581" s="77" t="s">
        <v>1964</v>
      </c>
      <c r="Y581" s="489" t="s">
        <v>2032</v>
      </c>
      <c r="Z581" s="489" t="s">
        <v>2005</v>
      </c>
      <c r="AA581" s="93"/>
      <c r="AB581" s="93"/>
      <c r="AC581" s="93"/>
      <c r="AD581" s="93"/>
      <c r="AE581" s="93"/>
      <c r="AF581" s="93"/>
      <c r="AG581" s="96"/>
      <c r="AH581" s="96"/>
      <c r="AI581" s="96"/>
      <c r="AJ581" s="313">
        <f t="shared" si="244"/>
        <v>0</v>
      </c>
      <c r="AK581" s="301">
        <v>0</v>
      </c>
      <c r="AL581" s="57">
        <v>120000000</v>
      </c>
      <c r="AM581" s="96" t="str">
        <f t="shared" si="248"/>
        <v>PL</v>
      </c>
      <c r="AN581" s="257" t="s">
        <v>139</v>
      </c>
      <c r="AO581" s="249">
        <v>1</v>
      </c>
      <c r="AP581" s="257"/>
      <c r="AQ581" s="245">
        <f t="shared" si="249"/>
        <v>350000</v>
      </c>
      <c r="AR581" s="250">
        <f>IF(AND(V581&gt;1,V581&lt;=200000000),'[26]Data Base PAKAI (INPUT)'!$E$24,IF(AND(V581&gt;200000000),'[26]Data Base PAKAI (INPUT)'!$M$24))</f>
        <v>4</v>
      </c>
      <c r="AS581" s="250">
        <f>IF(AND(V581&gt;1,V581&lt;=200000000),'[26]Data Base PAKAI (INPUT)'!$F$24,IF(AND(V581&gt;200000000,V581&lt;=1000000000),'[26]Data Base PAKAI (INPUT)'!$V$24,IF(AND(V581&gt;1000000000),'[26]Data Base PAKAI (INPUT)'!$Z$24)))</f>
        <v>1</v>
      </c>
      <c r="AT581" s="250">
        <f t="shared" si="250"/>
        <v>600000</v>
      </c>
      <c r="AU581" s="250">
        <f>IF(AND(V581&gt;1,V581&lt;=1000000000),'[26]Data Base PAKAI (INPUT)'!$E$25,IF(AND(V581&gt;1000000000,V581&lt;=5000000000),'[26]Data Base PAKAI (INPUT)'!$Y$25,IF(AND(V581&gt;5000000000,V581&lt;=10000000000),'[26]Data Base PAKAI (INPUT)'!$AG$25)))</f>
        <v>3</v>
      </c>
      <c r="AV581" s="250">
        <f>IF(AND(V581&gt;1,V581&lt;=100000000),'[26]Data Base PAKAI (INPUT)'!$F$25,IF(AND(V581&gt;100000000,V581&lt;=200000000),'[26]Data Base PAKAI (INPUT)'!$J$25,IF(AND(V581&gt;200000000,V581&lt;=250000000),'[26]Data Base PAKAI (INPUT)'!$N$25,IF(AND(V581&gt;250000000,V581&lt;=500000000),'[26]Data Base PAKAI (INPUT)'!$R$25,IF(AND(V581&gt;500000000,V581&lt;=1000000000),'[26]Data Base PAKAI (INPUT)'!$V$25,IF(AND(V581&gt;1000000000,V581&lt;=2500000000),'[26]Data Base PAKAI (INPUT)'!$Z$25,IF(AND(V581&gt;2500000000,V581&lt;=5000000000),'[26]Data Base PAKAI (INPUT)'!$AD$25,IF(AND(V581&gt;5000000000,V581&lt;=10000000000),'[26]Data Base PAKAI (INPUT)'!AH2029))))))))</f>
        <v>4</v>
      </c>
      <c r="AW581" s="250">
        <f t="shared" si="251"/>
        <v>1800000</v>
      </c>
      <c r="AX581" s="250">
        <f t="shared" si="252"/>
        <v>4800000</v>
      </c>
      <c r="AY581" s="99">
        <f t="shared" si="253"/>
        <v>4800000</v>
      </c>
      <c r="AZ581" s="245"/>
      <c r="BA581" s="245">
        <f t="shared" si="254"/>
        <v>107650000</v>
      </c>
      <c r="BB581" s="235"/>
      <c r="BC581" s="242"/>
      <c r="BD581" s="242"/>
      <c r="BE581" s="242"/>
      <c r="BG581" s="428">
        <f t="shared" si="245"/>
        <v>0</v>
      </c>
      <c r="BH581" s="424"/>
    </row>
    <row r="582" spans="1:60" ht="43.5" thickBot="1" x14ac:dyDescent="0.3">
      <c r="A582" s="90"/>
      <c r="B582" s="90"/>
      <c r="C582" s="90"/>
      <c r="D582" s="90"/>
      <c r="E582" s="90"/>
      <c r="F582" s="90"/>
      <c r="G582" s="90"/>
      <c r="H582" s="307"/>
      <c r="I582" s="91"/>
      <c r="J582" s="92"/>
      <c r="K582" s="110" t="s">
        <v>1175</v>
      </c>
      <c r="L582" s="92" t="s">
        <v>1223</v>
      </c>
      <c r="M582" s="92" t="e">
        <f>INDEX('[26]GELONDONGAN BM POKIR'!$D:$D,MATCH('KEGIATAN DBMSDA 2022 (2)'!L582,'[26]GELONDONGAN BM POKIR'!$D:$D,0))</f>
        <v>#N/A</v>
      </c>
      <c r="N582" s="92" t="str">
        <f t="shared" si="258"/>
        <v>Peningkatan Jalan Jl Sarikaya Rt 001 Rw 005, Kota Bekasi, Bekasi Barat, Kranji</v>
      </c>
      <c r="O582" s="92"/>
      <c r="P582" s="93" t="s">
        <v>822</v>
      </c>
      <c r="Q582" s="93"/>
      <c r="R582" s="127" t="s">
        <v>229</v>
      </c>
      <c r="S582" s="94" t="e">
        <f>#REF!&amp;" "&amp;#REF!</f>
        <v>#REF!</v>
      </c>
      <c r="T582" s="95" t="s">
        <v>66</v>
      </c>
      <c r="U582" s="57"/>
      <c r="V582" s="57">
        <f t="shared" si="256"/>
        <v>120000000</v>
      </c>
      <c r="W582" s="96" t="str">
        <f t="shared" si="247"/>
        <v>PL</v>
      </c>
      <c r="X582" s="77" t="s">
        <v>1964</v>
      </c>
      <c r="Y582" s="489" t="s">
        <v>2032</v>
      </c>
      <c r="Z582" s="489" t="s">
        <v>2003</v>
      </c>
      <c r="AA582" s="93"/>
      <c r="AB582" s="93"/>
      <c r="AC582" s="93"/>
      <c r="AD582" s="93"/>
      <c r="AE582" s="93"/>
      <c r="AF582" s="93"/>
      <c r="AG582" s="96"/>
      <c r="AH582" s="96"/>
      <c r="AI582" s="96"/>
      <c r="AJ582" s="313">
        <f t="shared" si="244"/>
        <v>0</v>
      </c>
      <c r="AK582" s="301">
        <v>0</v>
      </c>
      <c r="AL582" s="57">
        <v>120000000</v>
      </c>
      <c r="AM582" s="96" t="str">
        <f t="shared" si="248"/>
        <v>PL</v>
      </c>
      <c r="AN582" s="257" t="s">
        <v>139</v>
      </c>
      <c r="AO582" s="249">
        <v>1</v>
      </c>
      <c r="AP582" s="257"/>
      <c r="AQ582" s="245">
        <f t="shared" si="249"/>
        <v>350000</v>
      </c>
      <c r="AR582" s="250">
        <f>IF(AND(V582&gt;1,V582&lt;=200000000),'[26]Data Base PAKAI (INPUT)'!$E$24,IF(AND(V582&gt;200000000),'[26]Data Base PAKAI (INPUT)'!$M$24))</f>
        <v>4</v>
      </c>
      <c r="AS582" s="250">
        <f>IF(AND(V582&gt;1,V582&lt;=200000000),'[26]Data Base PAKAI (INPUT)'!$F$24,IF(AND(V582&gt;200000000,V582&lt;=1000000000),'[26]Data Base PAKAI (INPUT)'!$V$24,IF(AND(V582&gt;1000000000),'[26]Data Base PAKAI (INPUT)'!$Z$24)))</f>
        <v>1</v>
      </c>
      <c r="AT582" s="250">
        <f t="shared" si="250"/>
        <v>600000</v>
      </c>
      <c r="AU582" s="250">
        <f>IF(AND(V582&gt;1,V582&lt;=1000000000),'[26]Data Base PAKAI (INPUT)'!$E$25,IF(AND(V582&gt;1000000000,V582&lt;=5000000000),'[26]Data Base PAKAI (INPUT)'!$Y$25,IF(AND(V582&gt;5000000000,V582&lt;=10000000000),'[26]Data Base PAKAI (INPUT)'!$AG$25)))</f>
        <v>3</v>
      </c>
      <c r="AV582" s="250">
        <f>IF(AND(V582&gt;1,V582&lt;=100000000),'[26]Data Base PAKAI (INPUT)'!$F$25,IF(AND(V582&gt;100000000,V582&lt;=200000000),'[26]Data Base PAKAI (INPUT)'!$J$25,IF(AND(V582&gt;200000000,V582&lt;=250000000),'[26]Data Base PAKAI (INPUT)'!$N$25,IF(AND(V582&gt;250000000,V582&lt;=500000000),'[26]Data Base PAKAI (INPUT)'!$R$25,IF(AND(V582&gt;500000000,V582&lt;=1000000000),'[26]Data Base PAKAI (INPUT)'!$V$25,IF(AND(V582&gt;1000000000,V582&lt;=2500000000),'[26]Data Base PAKAI (INPUT)'!$Z$25,IF(AND(V582&gt;2500000000,V582&lt;=5000000000),'[26]Data Base PAKAI (INPUT)'!$AD$25,IF(AND(V582&gt;5000000000,V582&lt;=10000000000),'[26]Data Base PAKAI (INPUT)'!AH2030))))))))</f>
        <v>4</v>
      </c>
      <c r="AW582" s="250">
        <f t="shared" si="251"/>
        <v>1800000</v>
      </c>
      <c r="AX582" s="250">
        <f t="shared" si="252"/>
        <v>4800000</v>
      </c>
      <c r="AY582" s="99">
        <f t="shared" si="253"/>
        <v>4800000</v>
      </c>
      <c r="AZ582" s="245"/>
      <c r="BA582" s="245">
        <f t="shared" si="254"/>
        <v>107650000</v>
      </c>
      <c r="BB582" s="235"/>
      <c r="BC582" s="242"/>
      <c r="BD582" s="242"/>
      <c r="BE582" s="242"/>
      <c r="BG582" s="428">
        <f t="shared" si="245"/>
        <v>0</v>
      </c>
      <c r="BH582" s="424"/>
    </row>
    <row r="583" spans="1:60" ht="43.5" thickBot="1" x14ac:dyDescent="0.3">
      <c r="A583" s="90"/>
      <c r="B583" s="90"/>
      <c r="C583" s="90"/>
      <c r="D583" s="90"/>
      <c r="E583" s="90"/>
      <c r="F583" s="90"/>
      <c r="G583" s="90"/>
      <c r="H583" s="307"/>
      <c r="I583" s="91"/>
      <c r="J583" s="92"/>
      <c r="K583" s="110" t="s">
        <v>1224</v>
      </c>
      <c r="L583" s="92" t="s">
        <v>1225</v>
      </c>
      <c r="M583" s="92" t="e">
        <f>INDEX('[26]GELONDONGAN BM POKIR'!$D:$D,MATCH('KEGIATAN DBMSDA 2022 (2)'!L583,'[26]GELONDONGAN BM POKIR'!$D:$D,0))</f>
        <v>#N/A</v>
      </c>
      <c r="N583" s="92" t="str">
        <f t="shared" si="258"/>
        <v>Peningkatan Jalan jalan utama blok S 14 rt 001 rw 025 Kota Bekasi, medan satria, pejuang</v>
      </c>
      <c r="O583" s="92"/>
      <c r="P583" s="93" t="s">
        <v>1840</v>
      </c>
      <c r="Q583" s="93"/>
      <c r="R583" s="127" t="s">
        <v>720</v>
      </c>
      <c r="S583" s="94" t="e">
        <f>#REF!&amp;" "&amp;#REF!</f>
        <v>#REF!</v>
      </c>
      <c r="T583" s="95" t="s">
        <v>66</v>
      </c>
      <c r="U583" s="57"/>
      <c r="V583" s="57">
        <f t="shared" si="256"/>
        <v>200000000</v>
      </c>
      <c r="W583" s="96" t="str">
        <f t="shared" si="247"/>
        <v>PL</v>
      </c>
      <c r="X583" s="77" t="s">
        <v>1964</v>
      </c>
      <c r="Y583" s="489" t="s">
        <v>2032</v>
      </c>
      <c r="Z583" s="489" t="s">
        <v>2005</v>
      </c>
      <c r="AA583" s="93"/>
      <c r="AB583" s="93"/>
      <c r="AC583" s="93"/>
      <c r="AD583" s="93"/>
      <c r="AE583" s="93"/>
      <c r="AF583" s="93"/>
      <c r="AG583" s="96"/>
      <c r="AH583" s="96"/>
      <c r="AI583" s="96"/>
      <c r="AJ583" s="313">
        <f t="shared" si="244"/>
        <v>0</v>
      </c>
      <c r="AK583" s="301">
        <v>0</v>
      </c>
      <c r="AL583" s="57">
        <v>200000000</v>
      </c>
      <c r="AM583" s="96" t="str">
        <f t="shared" si="248"/>
        <v>PL</v>
      </c>
      <c r="AN583" s="257" t="s">
        <v>139</v>
      </c>
      <c r="AO583" s="249">
        <v>1</v>
      </c>
      <c r="AP583" s="257"/>
      <c r="AQ583" s="245">
        <f t="shared" si="249"/>
        <v>350000</v>
      </c>
      <c r="AR583" s="250">
        <f>IF(AND(V583&gt;1,V583&lt;=200000000),'[26]Data Base PAKAI (INPUT)'!$E$24,IF(AND(V583&gt;200000000),'[26]Data Base PAKAI (INPUT)'!$M$24))</f>
        <v>4</v>
      </c>
      <c r="AS583" s="250">
        <f>IF(AND(V583&gt;1,V583&lt;=200000000),'[26]Data Base PAKAI (INPUT)'!$F$24,IF(AND(V583&gt;200000000,V583&lt;=1000000000),'[26]Data Base PAKAI (INPUT)'!$V$24,IF(AND(V583&gt;1000000000),'[26]Data Base PAKAI (INPUT)'!$Z$24)))</f>
        <v>1</v>
      </c>
      <c r="AT583" s="250">
        <f t="shared" si="250"/>
        <v>600000</v>
      </c>
      <c r="AU583" s="250">
        <f>IF(AND(V583&gt;1,V583&lt;=1000000000),'[26]Data Base PAKAI (INPUT)'!$E$25,IF(AND(V583&gt;1000000000,V583&lt;=5000000000),'[26]Data Base PAKAI (INPUT)'!$Y$25,IF(AND(V583&gt;5000000000,V583&lt;=10000000000),'[26]Data Base PAKAI (INPUT)'!$AG$25)))</f>
        <v>3</v>
      </c>
      <c r="AV583" s="250">
        <f>IF(AND(V583&gt;1,V583&lt;=100000000),'[26]Data Base PAKAI (INPUT)'!$F$25,IF(AND(V583&gt;100000000,V583&lt;=200000000),'[26]Data Base PAKAI (INPUT)'!$J$25,IF(AND(V583&gt;200000000,V583&lt;=250000000),'[26]Data Base PAKAI (INPUT)'!$N$25,IF(AND(V583&gt;250000000,V583&lt;=500000000),'[26]Data Base PAKAI (INPUT)'!$R$25,IF(AND(V583&gt;500000000,V583&lt;=1000000000),'[26]Data Base PAKAI (INPUT)'!$V$25,IF(AND(V583&gt;1000000000,V583&lt;=2500000000),'[26]Data Base PAKAI (INPUT)'!$Z$25,IF(AND(V583&gt;2500000000,V583&lt;=5000000000),'[26]Data Base PAKAI (INPUT)'!$AD$25,IF(AND(V583&gt;5000000000,V583&lt;=10000000000),'[26]Data Base PAKAI (INPUT)'!AH2031))))))))</f>
        <v>4</v>
      </c>
      <c r="AW583" s="250">
        <f t="shared" si="251"/>
        <v>1800000</v>
      </c>
      <c r="AX583" s="250">
        <f t="shared" si="252"/>
        <v>8000000</v>
      </c>
      <c r="AY583" s="99">
        <f t="shared" si="253"/>
        <v>8000000</v>
      </c>
      <c r="AZ583" s="245"/>
      <c r="BA583" s="245">
        <f t="shared" si="254"/>
        <v>181250000</v>
      </c>
      <c r="BB583" s="235"/>
      <c r="BC583" s="242"/>
      <c r="BD583" s="242"/>
      <c r="BE583" s="242"/>
      <c r="BG583" s="428">
        <f t="shared" si="245"/>
        <v>0</v>
      </c>
      <c r="BH583" s="424"/>
    </row>
    <row r="584" spans="1:60" ht="43.5" thickBot="1" x14ac:dyDescent="0.3">
      <c r="A584" s="90"/>
      <c r="B584" s="90"/>
      <c r="C584" s="90"/>
      <c r="D584" s="90"/>
      <c r="E584" s="90"/>
      <c r="F584" s="90"/>
      <c r="G584" s="90"/>
      <c r="H584" s="307"/>
      <c r="I584" s="91"/>
      <c r="J584" s="92"/>
      <c r="K584" s="110" t="s">
        <v>1224</v>
      </c>
      <c r="L584" s="92" t="s">
        <v>1226</v>
      </c>
      <c r="M584" s="92" t="e">
        <f>INDEX('[26]GELONDONGAN BM POKIR'!$D:$D,MATCH('KEGIATAN DBMSDA 2022 (2)'!L584,'[26]GELONDONGAN BM POKIR'!$D:$D,0))</f>
        <v>#N/A</v>
      </c>
      <c r="N584" s="92" t="str">
        <f t="shared" si="258"/>
        <v>Peningkatan Jalan Jalan Jeruk 4 rt 003 rw 005, Kota Bekasi, Bekasi Barat, Kranji</v>
      </c>
      <c r="O584" s="92"/>
      <c r="P584" s="93" t="s">
        <v>822</v>
      </c>
      <c r="Q584" s="93"/>
      <c r="R584" s="127" t="s">
        <v>229</v>
      </c>
      <c r="S584" s="94" t="e">
        <f>#REF!&amp;" "&amp;#REF!</f>
        <v>#REF!</v>
      </c>
      <c r="T584" s="95" t="s">
        <v>66</v>
      </c>
      <c r="U584" s="57"/>
      <c r="V584" s="57">
        <f t="shared" si="256"/>
        <v>120000000</v>
      </c>
      <c r="W584" s="96" t="str">
        <f t="shared" si="247"/>
        <v>PL</v>
      </c>
      <c r="X584" s="77" t="s">
        <v>1964</v>
      </c>
      <c r="Y584" s="489" t="s">
        <v>2032</v>
      </c>
      <c r="Z584" s="489" t="s">
        <v>2003</v>
      </c>
      <c r="AA584" s="93"/>
      <c r="AB584" s="93"/>
      <c r="AC584" s="93"/>
      <c r="AD584" s="93"/>
      <c r="AE584" s="93"/>
      <c r="AF584" s="93"/>
      <c r="AG584" s="96"/>
      <c r="AH584" s="96"/>
      <c r="AI584" s="96"/>
      <c r="AJ584" s="313">
        <f t="shared" si="244"/>
        <v>0</v>
      </c>
      <c r="AK584" s="301">
        <v>0</v>
      </c>
      <c r="AL584" s="57">
        <v>120000000</v>
      </c>
      <c r="AM584" s="96" t="str">
        <f t="shared" si="248"/>
        <v>PL</v>
      </c>
      <c r="AN584" s="257" t="s">
        <v>139</v>
      </c>
      <c r="AO584" s="249">
        <v>1</v>
      </c>
      <c r="AP584" s="257"/>
      <c r="AQ584" s="245">
        <f t="shared" si="249"/>
        <v>350000</v>
      </c>
      <c r="AR584" s="250">
        <f>IF(AND(V584&gt;1,V584&lt;=200000000),'[26]Data Base PAKAI (INPUT)'!$E$24,IF(AND(V584&gt;200000000),'[26]Data Base PAKAI (INPUT)'!$M$24))</f>
        <v>4</v>
      </c>
      <c r="AS584" s="250">
        <f>IF(AND(V584&gt;1,V584&lt;=200000000),'[26]Data Base PAKAI (INPUT)'!$F$24,IF(AND(V584&gt;200000000,V584&lt;=1000000000),'[26]Data Base PAKAI (INPUT)'!$V$24,IF(AND(V584&gt;1000000000),'[26]Data Base PAKAI (INPUT)'!$Z$24)))</f>
        <v>1</v>
      </c>
      <c r="AT584" s="250">
        <f t="shared" si="250"/>
        <v>600000</v>
      </c>
      <c r="AU584" s="250">
        <f>IF(AND(V584&gt;1,V584&lt;=1000000000),'[26]Data Base PAKAI (INPUT)'!$E$25,IF(AND(V584&gt;1000000000,V584&lt;=5000000000),'[26]Data Base PAKAI (INPUT)'!$Y$25,IF(AND(V584&gt;5000000000,V584&lt;=10000000000),'[26]Data Base PAKAI (INPUT)'!$AG$25)))</f>
        <v>3</v>
      </c>
      <c r="AV584" s="250">
        <f>IF(AND(V584&gt;1,V584&lt;=100000000),'[26]Data Base PAKAI (INPUT)'!$F$25,IF(AND(V584&gt;100000000,V584&lt;=200000000),'[26]Data Base PAKAI (INPUT)'!$J$25,IF(AND(V584&gt;200000000,V584&lt;=250000000),'[26]Data Base PAKAI (INPUT)'!$N$25,IF(AND(V584&gt;250000000,V584&lt;=500000000),'[26]Data Base PAKAI (INPUT)'!$R$25,IF(AND(V584&gt;500000000,V584&lt;=1000000000),'[26]Data Base PAKAI (INPUT)'!$V$25,IF(AND(V584&gt;1000000000,V584&lt;=2500000000),'[26]Data Base PAKAI (INPUT)'!$Z$25,IF(AND(V584&gt;2500000000,V584&lt;=5000000000),'[26]Data Base PAKAI (INPUT)'!$AD$25,IF(AND(V584&gt;5000000000,V584&lt;=10000000000),'[26]Data Base PAKAI (INPUT)'!AH2032))))))))</f>
        <v>4</v>
      </c>
      <c r="AW584" s="250">
        <f t="shared" si="251"/>
        <v>1800000</v>
      </c>
      <c r="AX584" s="250">
        <f t="shared" si="252"/>
        <v>4800000</v>
      </c>
      <c r="AY584" s="99">
        <f t="shared" si="253"/>
        <v>4800000</v>
      </c>
      <c r="AZ584" s="245"/>
      <c r="BA584" s="245">
        <f t="shared" si="254"/>
        <v>107650000</v>
      </c>
      <c r="BB584" s="235"/>
      <c r="BC584" s="242"/>
      <c r="BD584" s="242"/>
      <c r="BE584" s="242"/>
      <c r="BG584" s="428">
        <f t="shared" si="245"/>
        <v>0</v>
      </c>
      <c r="BH584" s="424"/>
    </row>
    <row r="585" spans="1:60" ht="43.5" thickBot="1" x14ac:dyDescent="0.3">
      <c r="A585" s="90"/>
      <c r="B585" s="90"/>
      <c r="C585" s="90"/>
      <c r="D585" s="90"/>
      <c r="E585" s="90"/>
      <c r="F585" s="90"/>
      <c r="G585" s="90"/>
      <c r="H585" s="307"/>
      <c r="I585" s="91"/>
      <c r="J585" s="92"/>
      <c r="K585" s="110" t="s">
        <v>1224</v>
      </c>
      <c r="L585" s="92" t="s">
        <v>1227</v>
      </c>
      <c r="M585" s="92" t="e">
        <f>INDEX('[26]GELONDONGAN BM POKIR'!$D:$D,MATCH('KEGIATAN DBMSDA 2022 (2)'!L585,'[26]GELONDONGAN BM POKIR'!$D:$D,0))</f>
        <v>#N/A</v>
      </c>
      <c r="N585" s="92" t="str">
        <f t="shared" si="258"/>
        <v>Peningkatan Jalan rt 006 rw 025,kota Bekasi,medan satria, pejuang</v>
      </c>
      <c r="O585" s="92"/>
      <c r="P585" s="93" t="s">
        <v>1840</v>
      </c>
      <c r="Q585" s="93"/>
      <c r="R585" s="127" t="s">
        <v>1220</v>
      </c>
      <c r="S585" s="94" t="e">
        <f>#REF!&amp;" "&amp;#REF!</f>
        <v>#REF!</v>
      </c>
      <c r="T585" s="95" t="s">
        <v>66</v>
      </c>
      <c r="U585" s="57"/>
      <c r="V585" s="57">
        <f t="shared" si="256"/>
        <v>200000000</v>
      </c>
      <c r="W585" s="96" t="str">
        <f t="shared" si="247"/>
        <v>PL</v>
      </c>
      <c r="X585" s="77" t="s">
        <v>1964</v>
      </c>
      <c r="Y585" s="489" t="s">
        <v>2032</v>
      </c>
      <c r="Z585" s="489" t="s">
        <v>2005</v>
      </c>
      <c r="AA585" s="93"/>
      <c r="AB585" s="93"/>
      <c r="AC585" s="93"/>
      <c r="AD585" s="93"/>
      <c r="AE585" s="93"/>
      <c r="AF585" s="93"/>
      <c r="AG585" s="96"/>
      <c r="AH585" s="96"/>
      <c r="AI585" s="96"/>
      <c r="AJ585" s="313">
        <f t="shared" si="244"/>
        <v>0</v>
      </c>
      <c r="AK585" s="301">
        <v>0</v>
      </c>
      <c r="AL585" s="57">
        <v>200000000</v>
      </c>
      <c r="AM585" s="96" t="str">
        <f t="shared" si="248"/>
        <v>PL</v>
      </c>
      <c r="AN585" s="257" t="s">
        <v>139</v>
      </c>
      <c r="AO585" s="249">
        <v>1</v>
      </c>
      <c r="AP585" s="257"/>
      <c r="AQ585" s="245">
        <f t="shared" si="249"/>
        <v>350000</v>
      </c>
      <c r="AR585" s="250">
        <f>IF(AND(V585&gt;1,V585&lt;=200000000),'[26]Data Base PAKAI (INPUT)'!$E$24,IF(AND(V585&gt;200000000),'[26]Data Base PAKAI (INPUT)'!$M$24))</f>
        <v>4</v>
      </c>
      <c r="AS585" s="250">
        <f>IF(AND(V585&gt;1,V585&lt;=200000000),'[26]Data Base PAKAI (INPUT)'!$F$24,IF(AND(V585&gt;200000000,V585&lt;=1000000000),'[26]Data Base PAKAI (INPUT)'!$V$24,IF(AND(V585&gt;1000000000),'[26]Data Base PAKAI (INPUT)'!$Z$24)))</f>
        <v>1</v>
      </c>
      <c r="AT585" s="250">
        <f t="shared" si="250"/>
        <v>600000</v>
      </c>
      <c r="AU585" s="250">
        <f>IF(AND(V585&gt;1,V585&lt;=1000000000),'[26]Data Base PAKAI (INPUT)'!$E$25,IF(AND(V585&gt;1000000000,V585&lt;=5000000000),'[26]Data Base PAKAI (INPUT)'!$Y$25,IF(AND(V585&gt;5000000000,V585&lt;=10000000000),'[26]Data Base PAKAI (INPUT)'!$AG$25)))</f>
        <v>3</v>
      </c>
      <c r="AV585" s="250">
        <f>IF(AND(V585&gt;1,V585&lt;=100000000),'[26]Data Base PAKAI (INPUT)'!$F$25,IF(AND(V585&gt;100000000,V585&lt;=200000000),'[26]Data Base PAKAI (INPUT)'!$J$25,IF(AND(V585&gt;200000000,V585&lt;=250000000),'[26]Data Base PAKAI (INPUT)'!$N$25,IF(AND(V585&gt;250000000,V585&lt;=500000000),'[26]Data Base PAKAI (INPUT)'!$R$25,IF(AND(V585&gt;500000000,V585&lt;=1000000000),'[26]Data Base PAKAI (INPUT)'!$V$25,IF(AND(V585&gt;1000000000,V585&lt;=2500000000),'[26]Data Base PAKAI (INPUT)'!$Z$25,IF(AND(V585&gt;2500000000,V585&lt;=5000000000),'[26]Data Base PAKAI (INPUT)'!$AD$25,IF(AND(V585&gt;5000000000,V585&lt;=10000000000),'[26]Data Base PAKAI (INPUT)'!AH2033))))))))</f>
        <v>4</v>
      </c>
      <c r="AW585" s="250">
        <f t="shared" si="251"/>
        <v>1800000</v>
      </c>
      <c r="AX585" s="250">
        <f t="shared" si="252"/>
        <v>8000000</v>
      </c>
      <c r="AY585" s="99">
        <f t="shared" si="253"/>
        <v>8000000</v>
      </c>
      <c r="AZ585" s="245"/>
      <c r="BA585" s="245">
        <f t="shared" si="254"/>
        <v>181250000</v>
      </c>
      <c r="BB585" s="235"/>
      <c r="BC585" s="242"/>
      <c r="BD585" s="242"/>
      <c r="BE585" s="242"/>
      <c r="BG585" s="428">
        <f t="shared" si="245"/>
        <v>0</v>
      </c>
      <c r="BH585" s="424"/>
    </row>
    <row r="586" spans="1:60" ht="43.5" thickBot="1" x14ac:dyDescent="0.3">
      <c r="A586" s="90"/>
      <c r="B586" s="90"/>
      <c r="C586" s="90"/>
      <c r="D586" s="90"/>
      <c r="E586" s="90"/>
      <c r="F586" s="90"/>
      <c r="G586" s="90"/>
      <c r="H586" s="307"/>
      <c r="I586" s="91"/>
      <c r="J586" s="92"/>
      <c r="K586" s="110" t="s">
        <v>1224</v>
      </c>
      <c r="L586" s="92" t="s">
        <v>1228</v>
      </c>
      <c r="M586" s="92" t="e">
        <f>INDEX('[26]GELONDONGAN BM POKIR'!$D:$D,MATCH('KEGIATAN DBMSDA 2022 (2)'!L586,'[26]GELONDONGAN BM POKIR'!$D:$D,0))</f>
        <v>#N/A</v>
      </c>
      <c r="N586" s="92" t="str">
        <f t="shared" si="258"/>
        <v>Peningkatan Jalan jalan sabilillah RW 002 kota bekasi, medan satria, medan satria</v>
      </c>
      <c r="O586" s="92"/>
      <c r="P586" s="93" t="s">
        <v>1840</v>
      </c>
      <c r="Q586" s="93"/>
      <c r="R586" s="127" t="s">
        <v>302</v>
      </c>
      <c r="S586" s="94" t="e">
        <f>#REF!&amp;" "&amp;#REF!</f>
        <v>#REF!</v>
      </c>
      <c r="T586" s="95" t="s">
        <v>66</v>
      </c>
      <c r="U586" s="57"/>
      <c r="V586" s="57">
        <f t="shared" si="256"/>
        <v>120000000</v>
      </c>
      <c r="W586" s="96" t="str">
        <f t="shared" si="247"/>
        <v>PL</v>
      </c>
      <c r="X586" s="77" t="s">
        <v>1964</v>
      </c>
      <c r="Y586" s="489" t="s">
        <v>2032</v>
      </c>
      <c r="Z586" s="489" t="s">
        <v>2005</v>
      </c>
      <c r="AA586" s="93"/>
      <c r="AB586" s="93"/>
      <c r="AC586" s="93"/>
      <c r="AD586" s="93"/>
      <c r="AE586" s="93"/>
      <c r="AF586" s="93"/>
      <c r="AG586" s="96"/>
      <c r="AH586" s="96"/>
      <c r="AI586" s="96"/>
      <c r="AJ586" s="313">
        <f t="shared" si="244"/>
        <v>0</v>
      </c>
      <c r="AK586" s="301">
        <v>0</v>
      </c>
      <c r="AL586" s="57">
        <v>120000000</v>
      </c>
      <c r="AM586" s="96" t="str">
        <f t="shared" si="248"/>
        <v>PL</v>
      </c>
      <c r="AN586" s="257" t="s">
        <v>139</v>
      </c>
      <c r="AO586" s="249">
        <v>1</v>
      </c>
      <c r="AP586" s="257"/>
      <c r="AQ586" s="245">
        <f t="shared" si="249"/>
        <v>350000</v>
      </c>
      <c r="AR586" s="250">
        <f>IF(AND(V586&gt;1,V586&lt;=200000000),'[26]Data Base PAKAI (INPUT)'!$E$24,IF(AND(V586&gt;200000000),'[26]Data Base PAKAI (INPUT)'!$M$24))</f>
        <v>4</v>
      </c>
      <c r="AS586" s="250">
        <f>IF(AND(V586&gt;1,V586&lt;=200000000),'[26]Data Base PAKAI (INPUT)'!$F$24,IF(AND(V586&gt;200000000,V586&lt;=1000000000),'[26]Data Base PAKAI (INPUT)'!$V$24,IF(AND(V586&gt;1000000000),'[26]Data Base PAKAI (INPUT)'!$Z$24)))</f>
        <v>1</v>
      </c>
      <c r="AT586" s="250">
        <f t="shared" si="250"/>
        <v>600000</v>
      </c>
      <c r="AU586" s="250">
        <f>IF(AND(V586&gt;1,V586&lt;=1000000000),'[26]Data Base PAKAI (INPUT)'!$E$25,IF(AND(V586&gt;1000000000,V586&lt;=5000000000),'[26]Data Base PAKAI (INPUT)'!$Y$25,IF(AND(V586&gt;5000000000,V586&lt;=10000000000),'[26]Data Base PAKAI (INPUT)'!$AG$25)))</f>
        <v>3</v>
      </c>
      <c r="AV586" s="250">
        <f>IF(AND(V586&gt;1,V586&lt;=100000000),'[26]Data Base PAKAI (INPUT)'!$F$25,IF(AND(V586&gt;100000000,V586&lt;=200000000),'[26]Data Base PAKAI (INPUT)'!$J$25,IF(AND(V586&gt;200000000,V586&lt;=250000000),'[26]Data Base PAKAI (INPUT)'!$N$25,IF(AND(V586&gt;250000000,V586&lt;=500000000),'[26]Data Base PAKAI (INPUT)'!$R$25,IF(AND(V586&gt;500000000,V586&lt;=1000000000),'[26]Data Base PAKAI (INPUT)'!$V$25,IF(AND(V586&gt;1000000000,V586&lt;=2500000000),'[26]Data Base PAKAI (INPUT)'!$Z$25,IF(AND(V586&gt;2500000000,V586&lt;=5000000000),'[26]Data Base PAKAI (INPUT)'!$AD$25,IF(AND(V586&gt;5000000000,V586&lt;=10000000000),'[26]Data Base PAKAI (INPUT)'!AH2034))))))))</f>
        <v>4</v>
      </c>
      <c r="AW586" s="250">
        <f t="shared" si="251"/>
        <v>1800000</v>
      </c>
      <c r="AX586" s="250">
        <f t="shared" si="252"/>
        <v>4800000</v>
      </c>
      <c r="AY586" s="99">
        <f t="shared" si="253"/>
        <v>4800000</v>
      </c>
      <c r="AZ586" s="245"/>
      <c r="BA586" s="245">
        <f t="shared" si="254"/>
        <v>107650000</v>
      </c>
      <c r="BB586" s="235"/>
      <c r="BC586" s="242"/>
      <c r="BD586" s="242"/>
      <c r="BE586" s="242"/>
      <c r="BG586" s="428">
        <f t="shared" si="245"/>
        <v>0</v>
      </c>
      <c r="BH586" s="424"/>
    </row>
    <row r="587" spans="1:60" ht="43.5" thickBot="1" x14ac:dyDescent="0.3">
      <c r="A587" s="90"/>
      <c r="B587" s="90"/>
      <c r="C587" s="90"/>
      <c r="D587" s="90"/>
      <c r="E587" s="90"/>
      <c r="F587" s="90"/>
      <c r="G587" s="90"/>
      <c r="H587" s="307"/>
      <c r="I587" s="91"/>
      <c r="J587" s="92"/>
      <c r="K587" s="110" t="s">
        <v>1224</v>
      </c>
      <c r="L587" s="92" t="s">
        <v>1229</v>
      </c>
      <c r="M587" s="92" t="e">
        <f>INDEX('[26]GELONDONGAN BM POKIR'!$D:$D,MATCH('KEGIATAN DBMSDA 2022 (2)'!L587,'[26]GELONDONGAN BM POKIR'!$D:$D,0))</f>
        <v>#N/A</v>
      </c>
      <c r="N587" s="92" t="str">
        <f t="shared" si="258"/>
        <v>Peningkatan Jalan PGRI 3 sd PGRI 1 Rt 001 Rw 021, Kota Bekasi, Medansatria, Pejuang</v>
      </c>
      <c r="O587" s="92"/>
      <c r="P587" s="93" t="s">
        <v>1840</v>
      </c>
      <c r="Q587" s="93"/>
      <c r="R587" s="127"/>
      <c r="S587" s="94" t="e">
        <f>#REF!&amp;" "&amp;#REF!</f>
        <v>#REF!</v>
      </c>
      <c r="T587" s="95" t="s">
        <v>66</v>
      </c>
      <c r="U587" s="57"/>
      <c r="V587" s="57">
        <f t="shared" si="256"/>
        <v>200000000</v>
      </c>
      <c r="W587" s="96" t="str">
        <f t="shared" si="247"/>
        <v>PL</v>
      </c>
      <c r="X587" s="77" t="s">
        <v>1964</v>
      </c>
      <c r="Y587" s="489" t="s">
        <v>2032</v>
      </c>
      <c r="Z587" s="489" t="s">
        <v>2005</v>
      </c>
      <c r="AA587" s="93"/>
      <c r="AB587" s="93"/>
      <c r="AC587" s="93"/>
      <c r="AD587" s="93"/>
      <c r="AE587" s="93"/>
      <c r="AF587" s="93"/>
      <c r="AG587" s="96"/>
      <c r="AH587" s="96"/>
      <c r="AI587" s="96"/>
      <c r="AJ587" s="313">
        <f t="shared" si="244"/>
        <v>0</v>
      </c>
      <c r="AK587" s="301">
        <v>0</v>
      </c>
      <c r="AL587" s="57">
        <v>200000000</v>
      </c>
      <c r="AM587" s="96" t="str">
        <f t="shared" si="248"/>
        <v>PL</v>
      </c>
      <c r="AN587" s="257" t="s">
        <v>139</v>
      </c>
      <c r="AO587" s="249">
        <v>1</v>
      </c>
      <c r="AP587" s="257"/>
      <c r="AQ587" s="245">
        <f t="shared" si="249"/>
        <v>350000</v>
      </c>
      <c r="AR587" s="250">
        <f>IF(AND(V587&gt;1,V587&lt;=200000000),'[26]Data Base PAKAI (INPUT)'!$E$24,IF(AND(V587&gt;200000000),'[26]Data Base PAKAI (INPUT)'!$M$24))</f>
        <v>4</v>
      </c>
      <c r="AS587" s="250">
        <f>IF(AND(V587&gt;1,V587&lt;=200000000),'[26]Data Base PAKAI (INPUT)'!$F$24,IF(AND(V587&gt;200000000,V587&lt;=1000000000),'[26]Data Base PAKAI (INPUT)'!$V$24,IF(AND(V587&gt;1000000000),'[26]Data Base PAKAI (INPUT)'!$Z$24)))</f>
        <v>1</v>
      </c>
      <c r="AT587" s="250">
        <f t="shared" si="250"/>
        <v>600000</v>
      </c>
      <c r="AU587" s="250">
        <f>IF(AND(V587&gt;1,V587&lt;=1000000000),'[26]Data Base PAKAI (INPUT)'!$E$25,IF(AND(V587&gt;1000000000,V587&lt;=5000000000),'[26]Data Base PAKAI (INPUT)'!$Y$25,IF(AND(V587&gt;5000000000,V587&lt;=10000000000),'[26]Data Base PAKAI (INPUT)'!$AG$25)))</f>
        <v>3</v>
      </c>
      <c r="AV587" s="250">
        <f>IF(AND(V587&gt;1,V587&lt;=100000000),'[26]Data Base PAKAI (INPUT)'!$F$25,IF(AND(V587&gt;100000000,V587&lt;=200000000),'[26]Data Base PAKAI (INPUT)'!$J$25,IF(AND(V587&gt;200000000,V587&lt;=250000000),'[26]Data Base PAKAI (INPUT)'!$N$25,IF(AND(V587&gt;250000000,V587&lt;=500000000),'[26]Data Base PAKAI (INPUT)'!$R$25,IF(AND(V587&gt;500000000,V587&lt;=1000000000),'[26]Data Base PAKAI (INPUT)'!$V$25,IF(AND(V587&gt;1000000000,V587&lt;=2500000000),'[26]Data Base PAKAI (INPUT)'!$Z$25,IF(AND(V587&gt;2500000000,V587&lt;=5000000000),'[26]Data Base PAKAI (INPUT)'!$AD$25,IF(AND(V587&gt;5000000000,V587&lt;=10000000000),'[26]Data Base PAKAI (INPUT)'!AH2035))))))))</f>
        <v>4</v>
      </c>
      <c r="AW587" s="250">
        <f t="shared" si="251"/>
        <v>1800000</v>
      </c>
      <c r="AX587" s="250">
        <f t="shared" si="252"/>
        <v>8000000</v>
      </c>
      <c r="AY587" s="99">
        <f t="shared" si="253"/>
        <v>8000000</v>
      </c>
      <c r="AZ587" s="245"/>
      <c r="BA587" s="245">
        <f t="shared" si="254"/>
        <v>181250000</v>
      </c>
      <c r="BB587" s="235"/>
      <c r="BC587" s="242"/>
      <c r="BD587" s="242"/>
      <c r="BE587" s="242"/>
      <c r="BG587" s="428">
        <f t="shared" si="245"/>
        <v>0</v>
      </c>
      <c r="BH587" s="424"/>
    </row>
    <row r="588" spans="1:60" ht="43.5" thickBot="1" x14ac:dyDescent="0.3">
      <c r="A588" s="90"/>
      <c r="B588" s="90"/>
      <c r="C588" s="90"/>
      <c r="D588" s="90"/>
      <c r="E588" s="90"/>
      <c r="F588" s="90"/>
      <c r="G588" s="90"/>
      <c r="H588" s="307"/>
      <c r="I588" s="91"/>
      <c r="J588" s="92"/>
      <c r="K588" s="110" t="s">
        <v>1224</v>
      </c>
      <c r="L588" s="92" t="s">
        <v>1230</v>
      </c>
      <c r="M588" s="92" t="e">
        <f>INDEX('[26]GELONDONGAN BM POKIR'!$D:$D,MATCH('KEGIATAN DBMSDA 2022 (2)'!L588,'[26]GELONDONGAN BM POKIR'!$D:$D,0))</f>
        <v>#N/A</v>
      </c>
      <c r="N588" s="92" t="str">
        <f t="shared" si="258"/>
        <v>Peningkatan Jalan jalan utama rt 001 rw 002, Kota Bekasi, Medan satria, medan satria</v>
      </c>
      <c r="O588" s="92"/>
      <c r="P588" s="93" t="s">
        <v>1840</v>
      </c>
      <c r="Q588" s="93"/>
      <c r="R588" s="127" t="s">
        <v>229</v>
      </c>
      <c r="S588" s="94" t="e">
        <f>#REF!&amp;" "&amp;#REF!</f>
        <v>#REF!</v>
      </c>
      <c r="T588" s="95" t="s">
        <v>66</v>
      </c>
      <c r="U588" s="57"/>
      <c r="V588" s="57">
        <f t="shared" si="256"/>
        <v>200000000</v>
      </c>
      <c r="W588" s="96" t="str">
        <f t="shared" si="247"/>
        <v>PL</v>
      </c>
      <c r="X588" s="77" t="s">
        <v>1964</v>
      </c>
      <c r="Y588" s="489" t="s">
        <v>2032</v>
      </c>
      <c r="Z588" s="489" t="s">
        <v>2005</v>
      </c>
      <c r="AA588" s="93"/>
      <c r="AB588" s="93"/>
      <c r="AC588" s="93"/>
      <c r="AD588" s="93"/>
      <c r="AE588" s="93"/>
      <c r="AF588" s="93"/>
      <c r="AG588" s="96"/>
      <c r="AH588" s="96"/>
      <c r="AI588" s="96"/>
      <c r="AJ588" s="313">
        <f t="shared" si="244"/>
        <v>0</v>
      </c>
      <c r="AK588" s="301">
        <v>0</v>
      </c>
      <c r="AL588" s="57">
        <v>200000000</v>
      </c>
      <c r="AM588" s="96" t="str">
        <f t="shared" si="248"/>
        <v>PL</v>
      </c>
      <c r="AN588" s="257" t="s">
        <v>139</v>
      </c>
      <c r="AO588" s="249">
        <v>1</v>
      </c>
      <c r="AP588" s="257"/>
      <c r="AQ588" s="245">
        <f t="shared" si="249"/>
        <v>350000</v>
      </c>
      <c r="AR588" s="250">
        <f>IF(AND(V588&gt;1,V588&lt;=200000000),'[26]Data Base PAKAI (INPUT)'!$E$24,IF(AND(V588&gt;200000000),'[26]Data Base PAKAI (INPUT)'!$M$24))</f>
        <v>4</v>
      </c>
      <c r="AS588" s="250">
        <f>IF(AND(V588&gt;1,V588&lt;=200000000),'[26]Data Base PAKAI (INPUT)'!$F$24,IF(AND(V588&gt;200000000,V588&lt;=1000000000),'[26]Data Base PAKAI (INPUT)'!$V$24,IF(AND(V588&gt;1000000000),'[26]Data Base PAKAI (INPUT)'!$Z$24)))</f>
        <v>1</v>
      </c>
      <c r="AT588" s="250">
        <f t="shared" si="250"/>
        <v>600000</v>
      </c>
      <c r="AU588" s="250">
        <f>IF(AND(V588&gt;1,V588&lt;=1000000000),'[26]Data Base PAKAI (INPUT)'!$E$25,IF(AND(V588&gt;1000000000,V588&lt;=5000000000),'[26]Data Base PAKAI (INPUT)'!$Y$25,IF(AND(V588&gt;5000000000,V588&lt;=10000000000),'[26]Data Base PAKAI (INPUT)'!$AG$25)))</f>
        <v>3</v>
      </c>
      <c r="AV588" s="250">
        <f>IF(AND(V588&gt;1,V588&lt;=100000000),'[26]Data Base PAKAI (INPUT)'!$F$25,IF(AND(V588&gt;100000000,V588&lt;=200000000),'[26]Data Base PAKAI (INPUT)'!$J$25,IF(AND(V588&gt;200000000,V588&lt;=250000000),'[26]Data Base PAKAI (INPUT)'!$N$25,IF(AND(V588&gt;250000000,V588&lt;=500000000),'[26]Data Base PAKAI (INPUT)'!$R$25,IF(AND(V588&gt;500000000,V588&lt;=1000000000),'[26]Data Base PAKAI (INPUT)'!$V$25,IF(AND(V588&gt;1000000000,V588&lt;=2500000000),'[26]Data Base PAKAI (INPUT)'!$Z$25,IF(AND(V588&gt;2500000000,V588&lt;=5000000000),'[26]Data Base PAKAI (INPUT)'!$AD$25,IF(AND(V588&gt;5000000000,V588&lt;=10000000000),'[26]Data Base PAKAI (INPUT)'!AH2036))))))))</f>
        <v>4</v>
      </c>
      <c r="AW588" s="250">
        <f t="shared" si="251"/>
        <v>1800000</v>
      </c>
      <c r="AX588" s="250">
        <f t="shared" si="252"/>
        <v>8000000</v>
      </c>
      <c r="AY588" s="99">
        <f t="shared" si="253"/>
        <v>8000000</v>
      </c>
      <c r="AZ588" s="245"/>
      <c r="BA588" s="245">
        <f t="shared" si="254"/>
        <v>181250000</v>
      </c>
      <c r="BB588" s="235"/>
      <c r="BC588" s="242"/>
      <c r="BD588" s="242"/>
      <c r="BE588" s="242"/>
      <c r="BG588" s="428">
        <f t="shared" si="245"/>
        <v>0</v>
      </c>
      <c r="BH588" s="424"/>
    </row>
    <row r="589" spans="1:60" ht="43.5" thickBot="1" x14ac:dyDescent="0.3">
      <c r="A589" s="90"/>
      <c r="B589" s="90"/>
      <c r="C589" s="90"/>
      <c r="D589" s="90"/>
      <c r="E589" s="90"/>
      <c r="F589" s="90"/>
      <c r="G589" s="90"/>
      <c r="H589" s="307"/>
      <c r="I589" s="91"/>
      <c r="J589" s="92"/>
      <c r="K589" s="110" t="s">
        <v>1224</v>
      </c>
      <c r="L589" s="92" t="s">
        <v>1231</v>
      </c>
      <c r="M589" s="92" t="e">
        <f>INDEX('[26]GELONDONGAN BM POKIR'!$D:$D,MATCH('KEGIATAN DBMSDA 2022 (2)'!L589,'[26]GELONDONGAN BM POKIR'!$D:$D,0))</f>
        <v>#N/A</v>
      </c>
      <c r="N589" s="92" t="str">
        <f t="shared" si="258"/>
        <v>Peningkatan Jalan RT 01 sd RT 05 RW 11, kota Bekasi, Medan Satria, Medan Satria</v>
      </c>
      <c r="O589" s="92"/>
      <c r="P589" s="93" t="s">
        <v>1840</v>
      </c>
      <c r="Q589" s="93"/>
      <c r="R589" s="127"/>
      <c r="S589" s="94" t="e">
        <f>#REF!&amp;" "&amp;#REF!</f>
        <v>#REF!</v>
      </c>
      <c r="T589" s="95" t="s">
        <v>66</v>
      </c>
      <c r="U589" s="57"/>
      <c r="V589" s="57">
        <f t="shared" si="256"/>
        <v>200000000</v>
      </c>
      <c r="W589" s="96" t="str">
        <f t="shared" si="247"/>
        <v>PL</v>
      </c>
      <c r="X589" s="77" t="s">
        <v>1964</v>
      </c>
      <c r="Y589" s="489" t="s">
        <v>2032</v>
      </c>
      <c r="Z589" s="489" t="s">
        <v>2005</v>
      </c>
      <c r="AA589" s="93"/>
      <c r="AB589" s="93"/>
      <c r="AC589" s="93"/>
      <c r="AD589" s="93"/>
      <c r="AE589" s="93"/>
      <c r="AF589" s="93"/>
      <c r="AG589" s="96"/>
      <c r="AH589" s="96"/>
      <c r="AI589" s="96"/>
      <c r="AJ589" s="313">
        <f t="shared" si="244"/>
        <v>0</v>
      </c>
      <c r="AK589" s="301">
        <v>0</v>
      </c>
      <c r="AL589" s="57">
        <v>200000000</v>
      </c>
      <c r="AM589" s="96" t="str">
        <f t="shared" si="248"/>
        <v>PL</v>
      </c>
      <c r="AN589" s="257" t="s">
        <v>139</v>
      </c>
      <c r="AO589" s="249">
        <v>1</v>
      </c>
      <c r="AP589" s="257"/>
      <c r="AQ589" s="245">
        <f t="shared" si="249"/>
        <v>350000</v>
      </c>
      <c r="AR589" s="250">
        <f>IF(AND(V589&gt;1,V589&lt;=200000000),'[26]Data Base PAKAI (INPUT)'!$E$24,IF(AND(V589&gt;200000000),'[26]Data Base PAKAI (INPUT)'!$M$24))</f>
        <v>4</v>
      </c>
      <c r="AS589" s="250">
        <f>IF(AND(V589&gt;1,V589&lt;=200000000),'[26]Data Base PAKAI (INPUT)'!$F$24,IF(AND(V589&gt;200000000,V589&lt;=1000000000),'[26]Data Base PAKAI (INPUT)'!$V$24,IF(AND(V589&gt;1000000000),'[26]Data Base PAKAI (INPUT)'!$Z$24)))</f>
        <v>1</v>
      </c>
      <c r="AT589" s="250">
        <f t="shared" si="250"/>
        <v>600000</v>
      </c>
      <c r="AU589" s="250">
        <f>IF(AND(V589&gt;1,V589&lt;=1000000000),'[26]Data Base PAKAI (INPUT)'!$E$25,IF(AND(V589&gt;1000000000,V589&lt;=5000000000),'[26]Data Base PAKAI (INPUT)'!$Y$25,IF(AND(V589&gt;5000000000,V589&lt;=10000000000),'[26]Data Base PAKAI (INPUT)'!$AG$25)))</f>
        <v>3</v>
      </c>
      <c r="AV589" s="250">
        <f>IF(AND(V589&gt;1,V589&lt;=100000000),'[26]Data Base PAKAI (INPUT)'!$F$25,IF(AND(V589&gt;100000000,V589&lt;=200000000),'[26]Data Base PAKAI (INPUT)'!$J$25,IF(AND(V589&gt;200000000,V589&lt;=250000000),'[26]Data Base PAKAI (INPUT)'!$N$25,IF(AND(V589&gt;250000000,V589&lt;=500000000),'[26]Data Base PAKAI (INPUT)'!$R$25,IF(AND(V589&gt;500000000,V589&lt;=1000000000),'[26]Data Base PAKAI (INPUT)'!$V$25,IF(AND(V589&gt;1000000000,V589&lt;=2500000000),'[26]Data Base PAKAI (INPUT)'!$Z$25,IF(AND(V589&gt;2500000000,V589&lt;=5000000000),'[26]Data Base PAKAI (INPUT)'!$AD$25,IF(AND(V589&gt;5000000000,V589&lt;=10000000000),'[26]Data Base PAKAI (INPUT)'!AH2037))))))))</f>
        <v>4</v>
      </c>
      <c r="AW589" s="250">
        <f t="shared" si="251"/>
        <v>1800000</v>
      </c>
      <c r="AX589" s="250">
        <f t="shared" si="252"/>
        <v>8000000</v>
      </c>
      <c r="AY589" s="99">
        <f t="shared" si="253"/>
        <v>8000000</v>
      </c>
      <c r="AZ589" s="245"/>
      <c r="BA589" s="245">
        <f t="shared" si="254"/>
        <v>181250000</v>
      </c>
      <c r="BB589" s="235"/>
      <c r="BC589" s="242"/>
      <c r="BD589" s="242"/>
      <c r="BE589" s="242"/>
      <c r="BG589" s="428">
        <f t="shared" si="245"/>
        <v>0</v>
      </c>
      <c r="BH589" s="424"/>
    </row>
    <row r="590" spans="1:60" ht="43.5" thickBot="1" x14ac:dyDescent="0.3">
      <c r="A590" s="90"/>
      <c r="B590" s="90"/>
      <c r="C590" s="90"/>
      <c r="D590" s="90"/>
      <c r="E590" s="90"/>
      <c r="F590" s="90"/>
      <c r="G590" s="90"/>
      <c r="H590" s="307"/>
      <c r="I590" s="91"/>
      <c r="J590" s="92"/>
      <c r="K590" s="110" t="s">
        <v>1224</v>
      </c>
      <c r="L590" s="92" t="s">
        <v>1232</v>
      </c>
      <c r="M590" s="92" t="e">
        <f>INDEX('[26]GELONDONGAN BM POKIR'!$D:$D,MATCH('KEGIATAN DBMSDA 2022 (2)'!L590,'[26]GELONDONGAN BM POKIR'!$D:$D,0))</f>
        <v>#N/A</v>
      </c>
      <c r="N590" s="92" t="str">
        <f t="shared" si="258"/>
        <v>Peningkatan Jalan Jl. Alamanda 4 RT 09 RW 26, Kota Bekasi, Medan Satria, Pejuang</v>
      </c>
      <c r="O590" s="92"/>
      <c r="P590" s="93" t="s">
        <v>1840</v>
      </c>
      <c r="Q590" s="93"/>
      <c r="R590" s="127"/>
      <c r="S590" s="94" t="e">
        <f>#REF!&amp;" "&amp;#REF!</f>
        <v>#REF!</v>
      </c>
      <c r="T590" s="95" t="s">
        <v>66</v>
      </c>
      <c r="U590" s="57"/>
      <c r="V590" s="57">
        <f t="shared" si="256"/>
        <v>200000000</v>
      </c>
      <c r="W590" s="96" t="str">
        <f t="shared" si="247"/>
        <v>PL</v>
      </c>
      <c r="X590" s="77" t="s">
        <v>1964</v>
      </c>
      <c r="Y590" s="489" t="s">
        <v>2032</v>
      </c>
      <c r="Z590" s="489" t="s">
        <v>2005</v>
      </c>
      <c r="AA590" s="93"/>
      <c r="AB590" s="93"/>
      <c r="AC590" s="93"/>
      <c r="AD590" s="93"/>
      <c r="AE590" s="93"/>
      <c r="AF590" s="93"/>
      <c r="AG590" s="96"/>
      <c r="AH590" s="96"/>
      <c r="AI590" s="96"/>
      <c r="AJ590" s="313">
        <f t="shared" si="244"/>
        <v>0</v>
      </c>
      <c r="AK590" s="301">
        <v>0</v>
      </c>
      <c r="AL590" s="57">
        <v>200000000</v>
      </c>
      <c r="AM590" s="96" t="str">
        <f t="shared" si="248"/>
        <v>PL</v>
      </c>
      <c r="AN590" s="257" t="s">
        <v>139</v>
      </c>
      <c r="AO590" s="249">
        <v>1</v>
      </c>
      <c r="AP590" s="257"/>
      <c r="AQ590" s="245">
        <f t="shared" si="249"/>
        <v>350000</v>
      </c>
      <c r="AR590" s="250">
        <f>IF(AND(V590&gt;1,V590&lt;=200000000),'[26]Data Base PAKAI (INPUT)'!$E$24,IF(AND(V590&gt;200000000),'[26]Data Base PAKAI (INPUT)'!$M$24))</f>
        <v>4</v>
      </c>
      <c r="AS590" s="250">
        <f>IF(AND(V590&gt;1,V590&lt;=200000000),'[26]Data Base PAKAI (INPUT)'!$F$24,IF(AND(V590&gt;200000000,V590&lt;=1000000000),'[26]Data Base PAKAI (INPUT)'!$V$24,IF(AND(V590&gt;1000000000),'[26]Data Base PAKAI (INPUT)'!$Z$24)))</f>
        <v>1</v>
      </c>
      <c r="AT590" s="250">
        <f t="shared" si="250"/>
        <v>600000</v>
      </c>
      <c r="AU590" s="250">
        <f>IF(AND(V590&gt;1,V590&lt;=1000000000),'[26]Data Base PAKAI (INPUT)'!$E$25,IF(AND(V590&gt;1000000000,V590&lt;=5000000000),'[26]Data Base PAKAI (INPUT)'!$Y$25,IF(AND(V590&gt;5000000000,V590&lt;=10000000000),'[26]Data Base PAKAI (INPUT)'!$AG$25)))</f>
        <v>3</v>
      </c>
      <c r="AV590" s="250">
        <f>IF(AND(V590&gt;1,V590&lt;=100000000),'[26]Data Base PAKAI (INPUT)'!$F$25,IF(AND(V590&gt;100000000,V590&lt;=200000000),'[26]Data Base PAKAI (INPUT)'!$J$25,IF(AND(V590&gt;200000000,V590&lt;=250000000),'[26]Data Base PAKAI (INPUT)'!$N$25,IF(AND(V590&gt;250000000,V590&lt;=500000000),'[26]Data Base PAKAI (INPUT)'!$R$25,IF(AND(V590&gt;500000000,V590&lt;=1000000000),'[26]Data Base PAKAI (INPUT)'!$V$25,IF(AND(V590&gt;1000000000,V590&lt;=2500000000),'[26]Data Base PAKAI (INPUT)'!$Z$25,IF(AND(V590&gt;2500000000,V590&lt;=5000000000),'[26]Data Base PAKAI (INPUT)'!$AD$25,IF(AND(V590&gt;5000000000,V590&lt;=10000000000),'[26]Data Base PAKAI (INPUT)'!AH2038))))))))</f>
        <v>4</v>
      </c>
      <c r="AW590" s="250">
        <f t="shared" si="251"/>
        <v>1800000</v>
      </c>
      <c r="AX590" s="250">
        <f t="shared" si="252"/>
        <v>8000000</v>
      </c>
      <c r="AY590" s="99">
        <f t="shared" si="253"/>
        <v>8000000</v>
      </c>
      <c r="AZ590" s="245"/>
      <c r="BA590" s="245">
        <f t="shared" si="254"/>
        <v>181250000</v>
      </c>
      <c r="BB590" s="235"/>
      <c r="BC590" s="242"/>
      <c r="BD590" s="242"/>
      <c r="BE590" s="242"/>
      <c r="BG590" s="428">
        <f t="shared" si="245"/>
        <v>0</v>
      </c>
      <c r="BH590" s="424"/>
    </row>
    <row r="591" spans="1:60" ht="43.5" thickBot="1" x14ac:dyDescent="0.3">
      <c r="A591" s="90"/>
      <c r="B591" s="90"/>
      <c r="C591" s="90"/>
      <c r="D591" s="90"/>
      <c r="E591" s="90"/>
      <c r="F591" s="90"/>
      <c r="G591" s="90"/>
      <c r="H591" s="307"/>
      <c r="I591" s="91"/>
      <c r="J591" s="92"/>
      <c r="K591" s="110" t="s">
        <v>1224</v>
      </c>
      <c r="L591" s="92" t="s">
        <v>1233</v>
      </c>
      <c r="M591" s="92" t="e">
        <f>INDEX('[26]GELONDONGAN BM POKIR'!$D:$D,MATCH('KEGIATAN DBMSDA 2022 (2)'!L591,'[26]GELONDONGAN BM POKIR'!$D:$D,0))</f>
        <v>#N/A</v>
      </c>
      <c r="N591" s="92" t="str">
        <f t="shared" si="258"/>
        <v>Peningkatan Jalan RT 07 RW 25 THB, Kota Bekasi, Medan Satria, Pejuang</v>
      </c>
      <c r="O591" s="92"/>
      <c r="P591" s="93" t="s">
        <v>1840</v>
      </c>
      <c r="Q591" s="93"/>
      <c r="R591" s="127"/>
      <c r="S591" s="94" t="e">
        <f>#REF!&amp;" "&amp;#REF!</f>
        <v>#REF!</v>
      </c>
      <c r="T591" s="95" t="s">
        <v>66</v>
      </c>
      <c r="U591" s="57"/>
      <c r="V591" s="57">
        <f t="shared" si="256"/>
        <v>120000000</v>
      </c>
      <c r="W591" s="96" t="str">
        <f t="shared" si="247"/>
        <v>PL</v>
      </c>
      <c r="X591" s="77" t="s">
        <v>1964</v>
      </c>
      <c r="Y591" s="489" t="s">
        <v>2032</v>
      </c>
      <c r="Z591" s="489" t="s">
        <v>2005</v>
      </c>
      <c r="AA591" s="93"/>
      <c r="AB591" s="93"/>
      <c r="AC591" s="93"/>
      <c r="AD591" s="93"/>
      <c r="AE591" s="93"/>
      <c r="AF591" s="93"/>
      <c r="AG591" s="96"/>
      <c r="AH591" s="96"/>
      <c r="AI591" s="96"/>
      <c r="AJ591" s="313">
        <f t="shared" si="244"/>
        <v>0</v>
      </c>
      <c r="AK591" s="301">
        <v>0</v>
      </c>
      <c r="AL591" s="57">
        <v>120000000</v>
      </c>
      <c r="AM591" s="96" t="str">
        <f t="shared" si="248"/>
        <v>PL</v>
      </c>
      <c r="AN591" s="257" t="s">
        <v>139</v>
      </c>
      <c r="AO591" s="249">
        <v>1</v>
      </c>
      <c r="AP591" s="257"/>
      <c r="AQ591" s="245">
        <f t="shared" si="249"/>
        <v>350000</v>
      </c>
      <c r="AR591" s="250">
        <f>IF(AND(V591&gt;1,V591&lt;=200000000),'[26]Data Base PAKAI (INPUT)'!$E$24,IF(AND(V591&gt;200000000),'[26]Data Base PAKAI (INPUT)'!$M$24))</f>
        <v>4</v>
      </c>
      <c r="AS591" s="250">
        <f>IF(AND(V591&gt;1,V591&lt;=200000000),'[26]Data Base PAKAI (INPUT)'!$F$24,IF(AND(V591&gt;200000000,V591&lt;=1000000000),'[26]Data Base PAKAI (INPUT)'!$V$24,IF(AND(V591&gt;1000000000),'[26]Data Base PAKAI (INPUT)'!$Z$24)))</f>
        <v>1</v>
      </c>
      <c r="AT591" s="250">
        <f t="shared" si="250"/>
        <v>600000</v>
      </c>
      <c r="AU591" s="250">
        <f>IF(AND(V591&gt;1,V591&lt;=1000000000),'[26]Data Base PAKAI (INPUT)'!$E$25,IF(AND(V591&gt;1000000000,V591&lt;=5000000000),'[26]Data Base PAKAI (INPUT)'!$Y$25,IF(AND(V591&gt;5000000000,V591&lt;=10000000000),'[26]Data Base PAKAI (INPUT)'!$AG$25)))</f>
        <v>3</v>
      </c>
      <c r="AV591" s="250">
        <f>IF(AND(V591&gt;1,V591&lt;=100000000),'[26]Data Base PAKAI (INPUT)'!$F$25,IF(AND(V591&gt;100000000,V591&lt;=200000000),'[26]Data Base PAKAI (INPUT)'!$J$25,IF(AND(V591&gt;200000000,V591&lt;=250000000),'[26]Data Base PAKAI (INPUT)'!$N$25,IF(AND(V591&gt;250000000,V591&lt;=500000000),'[26]Data Base PAKAI (INPUT)'!$R$25,IF(AND(V591&gt;500000000,V591&lt;=1000000000),'[26]Data Base PAKAI (INPUT)'!$V$25,IF(AND(V591&gt;1000000000,V591&lt;=2500000000),'[26]Data Base PAKAI (INPUT)'!$Z$25,IF(AND(V591&gt;2500000000,V591&lt;=5000000000),'[26]Data Base PAKAI (INPUT)'!$AD$25,IF(AND(V591&gt;5000000000,V591&lt;=10000000000),'[26]Data Base PAKAI (INPUT)'!AH2039))))))))</f>
        <v>4</v>
      </c>
      <c r="AW591" s="250">
        <f t="shared" si="251"/>
        <v>1800000</v>
      </c>
      <c r="AX591" s="250">
        <f t="shared" si="252"/>
        <v>4800000</v>
      </c>
      <c r="AY591" s="99">
        <f t="shared" si="253"/>
        <v>4800000</v>
      </c>
      <c r="AZ591" s="245"/>
      <c r="BA591" s="245">
        <f t="shared" si="254"/>
        <v>107650000</v>
      </c>
      <c r="BB591" s="235"/>
      <c r="BC591" s="242"/>
      <c r="BD591" s="242"/>
      <c r="BE591" s="242"/>
      <c r="BG591" s="428">
        <f t="shared" si="245"/>
        <v>0</v>
      </c>
      <c r="BH591" s="424"/>
    </row>
    <row r="592" spans="1:60" ht="43.5" thickBot="1" x14ac:dyDescent="0.3">
      <c r="A592" s="90"/>
      <c r="B592" s="90"/>
      <c r="C592" s="90"/>
      <c r="D592" s="90"/>
      <c r="E592" s="90"/>
      <c r="F592" s="90"/>
      <c r="G592" s="90"/>
      <c r="H592" s="307"/>
      <c r="I592" s="91"/>
      <c r="J592" s="92"/>
      <c r="K592" s="110" t="s">
        <v>1224</v>
      </c>
      <c r="L592" s="92" t="s">
        <v>1234</v>
      </c>
      <c r="M592" s="92" t="e">
        <f>INDEX('[26]GELONDONGAN BM POKIR'!$D:$D,MATCH('KEGIATAN DBMSDA 2022 (2)'!L592,'[26]GELONDONGAN BM POKIR'!$D:$D,0))</f>
        <v>#N/A</v>
      </c>
      <c r="N592" s="92" t="str">
        <f t="shared" si="258"/>
        <v>Peningkatan Jalan RT 07 RW 016 Harapan Indah (Depan SMAN 10), Kota Bekasi, Medan Satria, Pejuang</v>
      </c>
      <c r="O592" s="92"/>
      <c r="P592" s="93" t="s">
        <v>1840</v>
      </c>
      <c r="Q592" s="93"/>
      <c r="R592" s="127"/>
      <c r="S592" s="94" t="e">
        <f>#REF!&amp;" "&amp;#REF!</f>
        <v>#REF!</v>
      </c>
      <c r="T592" s="95" t="s">
        <v>66</v>
      </c>
      <c r="U592" s="57"/>
      <c r="V592" s="57">
        <f t="shared" si="256"/>
        <v>200000000</v>
      </c>
      <c r="W592" s="96" t="str">
        <f t="shared" si="247"/>
        <v>PL</v>
      </c>
      <c r="X592" s="77" t="s">
        <v>1964</v>
      </c>
      <c r="Y592" s="489" t="s">
        <v>2032</v>
      </c>
      <c r="Z592" s="489" t="s">
        <v>2005</v>
      </c>
      <c r="AA592" s="93"/>
      <c r="AB592" s="93"/>
      <c r="AC592" s="93"/>
      <c r="AD592" s="93"/>
      <c r="AE592" s="93"/>
      <c r="AF592" s="93"/>
      <c r="AG592" s="96"/>
      <c r="AH592" s="96"/>
      <c r="AI592" s="96"/>
      <c r="AJ592" s="313">
        <f t="shared" si="244"/>
        <v>0</v>
      </c>
      <c r="AK592" s="301">
        <v>0</v>
      </c>
      <c r="AL592" s="57">
        <v>200000000</v>
      </c>
      <c r="AM592" s="96" t="str">
        <f t="shared" si="248"/>
        <v>PL</v>
      </c>
      <c r="AN592" s="257" t="s">
        <v>139</v>
      </c>
      <c r="AO592" s="249">
        <v>1</v>
      </c>
      <c r="AP592" s="257"/>
      <c r="AQ592" s="245">
        <f t="shared" si="249"/>
        <v>350000</v>
      </c>
      <c r="AR592" s="250">
        <f>IF(AND(V592&gt;1,V592&lt;=200000000),'[26]Data Base PAKAI (INPUT)'!$E$24,IF(AND(V592&gt;200000000),'[26]Data Base PAKAI (INPUT)'!$M$24))</f>
        <v>4</v>
      </c>
      <c r="AS592" s="250">
        <f>IF(AND(V592&gt;1,V592&lt;=200000000),'[26]Data Base PAKAI (INPUT)'!$F$24,IF(AND(V592&gt;200000000,V592&lt;=1000000000),'[26]Data Base PAKAI (INPUT)'!$V$24,IF(AND(V592&gt;1000000000),'[26]Data Base PAKAI (INPUT)'!$Z$24)))</f>
        <v>1</v>
      </c>
      <c r="AT592" s="250">
        <f t="shared" si="250"/>
        <v>600000</v>
      </c>
      <c r="AU592" s="250">
        <f>IF(AND(V592&gt;1,V592&lt;=1000000000),'[26]Data Base PAKAI (INPUT)'!$E$25,IF(AND(V592&gt;1000000000,V592&lt;=5000000000),'[26]Data Base PAKAI (INPUT)'!$Y$25,IF(AND(V592&gt;5000000000,V592&lt;=10000000000),'[26]Data Base PAKAI (INPUT)'!$AG$25)))</f>
        <v>3</v>
      </c>
      <c r="AV592" s="250">
        <f>IF(AND(V592&gt;1,V592&lt;=100000000),'[26]Data Base PAKAI (INPUT)'!$F$25,IF(AND(V592&gt;100000000,V592&lt;=200000000),'[26]Data Base PAKAI (INPUT)'!$J$25,IF(AND(V592&gt;200000000,V592&lt;=250000000),'[26]Data Base PAKAI (INPUT)'!$N$25,IF(AND(V592&gt;250000000,V592&lt;=500000000),'[26]Data Base PAKAI (INPUT)'!$R$25,IF(AND(V592&gt;500000000,V592&lt;=1000000000),'[26]Data Base PAKAI (INPUT)'!$V$25,IF(AND(V592&gt;1000000000,V592&lt;=2500000000),'[26]Data Base PAKAI (INPUT)'!$Z$25,IF(AND(V592&gt;2500000000,V592&lt;=5000000000),'[26]Data Base PAKAI (INPUT)'!$AD$25,IF(AND(V592&gt;5000000000,V592&lt;=10000000000),'[26]Data Base PAKAI (INPUT)'!AH2040))))))))</f>
        <v>4</v>
      </c>
      <c r="AW592" s="250">
        <f t="shared" si="251"/>
        <v>1800000</v>
      </c>
      <c r="AX592" s="250">
        <f t="shared" si="252"/>
        <v>8000000</v>
      </c>
      <c r="AY592" s="99">
        <f t="shared" si="253"/>
        <v>8000000</v>
      </c>
      <c r="AZ592" s="245"/>
      <c r="BA592" s="245">
        <f t="shared" si="254"/>
        <v>181250000</v>
      </c>
      <c r="BB592" s="235"/>
      <c r="BC592" s="242"/>
      <c r="BD592" s="242"/>
      <c r="BE592" s="242"/>
      <c r="BG592" s="428">
        <f t="shared" si="245"/>
        <v>0</v>
      </c>
      <c r="BH592" s="424"/>
    </row>
    <row r="593" spans="1:60" ht="43.5" thickBot="1" x14ac:dyDescent="0.3">
      <c r="A593" s="90"/>
      <c r="B593" s="90"/>
      <c r="C593" s="90"/>
      <c r="D593" s="90"/>
      <c r="E593" s="90"/>
      <c r="F593" s="90"/>
      <c r="G593" s="90"/>
      <c r="H593" s="307"/>
      <c r="I593" s="91"/>
      <c r="J593" s="92"/>
      <c r="K593" s="110" t="s">
        <v>1224</v>
      </c>
      <c r="L593" s="92" t="s">
        <v>1235</v>
      </c>
      <c r="M593" s="92" t="e">
        <f>INDEX('[26]GELONDONGAN BM POKIR'!$D:$D,MATCH('KEGIATAN DBMSDA 2022 (2)'!L593,'[26]GELONDONGAN BM POKIR'!$D:$D,0))</f>
        <v>#N/A</v>
      </c>
      <c r="N593" s="92" t="str">
        <f t="shared" si="258"/>
        <v>Peningkatan Jalan RT 001 rw 003 perumahan RS Islam Harapan Jaya, Kota Bekasi, Bekasi Utara, Harapan Jaya</v>
      </c>
      <c r="O593" s="92"/>
      <c r="P593" s="93" t="s">
        <v>201</v>
      </c>
      <c r="Q593" s="93"/>
      <c r="R593" s="127" t="s">
        <v>229</v>
      </c>
      <c r="S593" s="94" t="e">
        <f>#REF!&amp;" "&amp;#REF!</f>
        <v>#REF!</v>
      </c>
      <c r="T593" s="95" t="s">
        <v>66</v>
      </c>
      <c r="U593" s="57"/>
      <c r="V593" s="57">
        <f t="shared" si="256"/>
        <v>200000000</v>
      </c>
      <c r="W593" s="96" t="str">
        <f t="shared" si="247"/>
        <v>PL</v>
      </c>
      <c r="X593" s="77" t="s">
        <v>1964</v>
      </c>
      <c r="Y593" s="489" t="s">
        <v>2032</v>
      </c>
      <c r="Z593" s="489" t="s">
        <v>2012</v>
      </c>
      <c r="AA593" s="93"/>
      <c r="AB593" s="93"/>
      <c r="AC593" s="93"/>
      <c r="AD593" s="93"/>
      <c r="AE593" s="93"/>
      <c r="AF593" s="93"/>
      <c r="AG593" s="96"/>
      <c r="AH593" s="96"/>
      <c r="AI593" s="96"/>
      <c r="AJ593" s="313">
        <f t="shared" si="244"/>
        <v>0</v>
      </c>
      <c r="AK593" s="301">
        <v>0</v>
      </c>
      <c r="AL593" s="57">
        <v>200000000</v>
      </c>
      <c r="AM593" s="96" t="str">
        <f t="shared" si="248"/>
        <v>PL</v>
      </c>
      <c r="AN593" s="257" t="s">
        <v>139</v>
      </c>
      <c r="AO593" s="249">
        <v>1</v>
      </c>
      <c r="AP593" s="257"/>
      <c r="AQ593" s="245">
        <f t="shared" si="249"/>
        <v>350000</v>
      </c>
      <c r="AR593" s="250">
        <f>IF(AND(V593&gt;1,V593&lt;=200000000),'[26]Data Base PAKAI (INPUT)'!$E$24,IF(AND(V593&gt;200000000),'[26]Data Base PAKAI (INPUT)'!$M$24))</f>
        <v>4</v>
      </c>
      <c r="AS593" s="250">
        <f>IF(AND(V593&gt;1,V593&lt;=200000000),'[26]Data Base PAKAI (INPUT)'!$F$24,IF(AND(V593&gt;200000000,V593&lt;=1000000000),'[26]Data Base PAKAI (INPUT)'!$V$24,IF(AND(V593&gt;1000000000),'[26]Data Base PAKAI (INPUT)'!$Z$24)))</f>
        <v>1</v>
      </c>
      <c r="AT593" s="250">
        <f t="shared" si="250"/>
        <v>600000</v>
      </c>
      <c r="AU593" s="250">
        <f>IF(AND(V593&gt;1,V593&lt;=1000000000),'[26]Data Base PAKAI (INPUT)'!$E$25,IF(AND(V593&gt;1000000000,V593&lt;=5000000000),'[26]Data Base PAKAI (INPUT)'!$Y$25,IF(AND(V593&gt;5000000000,V593&lt;=10000000000),'[26]Data Base PAKAI (INPUT)'!$AG$25)))</f>
        <v>3</v>
      </c>
      <c r="AV593" s="250">
        <f>IF(AND(V593&gt;1,V593&lt;=100000000),'[26]Data Base PAKAI (INPUT)'!$F$25,IF(AND(V593&gt;100000000,V593&lt;=200000000),'[26]Data Base PAKAI (INPUT)'!$J$25,IF(AND(V593&gt;200000000,V593&lt;=250000000),'[26]Data Base PAKAI (INPUT)'!$N$25,IF(AND(V593&gt;250000000,V593&lt;=500000000),'[26]Data Base PAKAI (INPUT)'!$R$25,IF(AND(V593&gt;500000000,V593&lt;=1000000000),'[26]Data Base PAKAI (INPUT)'!$V$25,IF(AND(V593&gt;1000000000,V593&lt;=2500000000),'[26]Data Base PAKAI (INPUT)'!$Z$25,IF(AND(V593&gt;2500000000,V593&lt;=5000000000),'[26]Data Base PAKAI (INPUT)'!$AD$25,IF(AND(V593&gt;5000000000,V593&lt;=10000000000),'[26]Data Base PAKAI (INPUT)'!AH2041))))))))</f>
        <v>4</v>
      </c>
      <c r="AW593" s="250">
        <f t="shared" si="251"/>
        <v>1800000</v>
      </c>
      <c r="AX593" s="250">
        <f t="shared" si="252"/>
        <v>8000000</v>
      </c>
      <c r="AY593" s="99">
        <f t="shared" si="253"/>
        <v>8000000</v>
      </c>
      <c r="AZ593" s="245"/>
      <c r="BA593" s="245">
        <f t="shared" si="254"/>
        <v>181250000</v>
      </c>
      <c r="BB593" s="235"/>
      <c r="BC593" s="242"/>
      <c r="BD593" s="242"/>
      <c r="BE593" s="242"/>
      <c r="BG593" s="428">
        <f t="shared" si="245"/>
        <v>0</v>
      </c>
      <c r="BH593" s="424"/>
    </row>
    <row r="594" spans="1:60" ht="43.5" thickBot="1" x14ac:dyDescent="0.3">
      <c r="A594" s="90"/>
      <c r="B594" s="90"/>
      <c r="C594" s="90"/>
      <c r="D594" s="90"/>
      <c r="E594" s="90"/>
      <c r="F594" s="90"/>
      <c r="G594" s="90"/>
      <c r="H594" s="307"/>
      <c r="I594" s="91"/>
      <c r="J594" s="92"/>
      <c r="K594" s="110" t="s">
        <v>1224</v>
      </c>
      <c r="L594" s="92" t="s">
        <v>1236</v>
      </c>
      <c r="M594" s="92" t="e">
        <f>INDEX('[26]GELONDONGAN BM POKIR'!$D:$D,MATCH('KEGIATAN DBMSDA 2022 (2)'!L594,'[26]GELONDONGAN BM POKIR'!$D:$D,0))</f>
        <v>#N/A</v>
      </c>
      <c r="N594" s="92" t="str">
        <f t="shared" si="258"/>
        <v>Peningkatan Jalan RT 004 rw 006 Tityan Kencana, Kota Bekasi, Bekasi Utara, Marga Mulya</v>
      </c>
      <c r="O594" s="92"/>
      <c r="P594" s="93" t="s">
        <v>201</v>
      </c>
      <c r="Q594" s="93"/>
      <c r="R594" s="127" t="s">
        <v>229</v>
      </c>
      <c r="S594" s="94" t="e">
        <f>#REF!&amp;" "&amp;#REF!</f>
        <v>#REF!</v>
      </c>
      <c r="T594" s="95" t="s">
        <v>66</v>
      </c>
      <c r="U594" s="57"/>
      <c r="V594" s="57">
        <f t="shared" si="256"/>
        <v>120000000</v>
      </c>
      <c r="W594" s="96" t="str">
        <f t="shared" si="247"/>
        <v>PL</v>
      </c>
      <c r="X594" s="77" t="s">
        <v>1964</v>
      </c>
      <c r="Y594" s="489" t="s">
        <v>2032</v>
      </c>
      <c r="Z594" s="489" t="s">
        <v>2012</v>
      </c>
      <c r="AA594" s="93"/>
      <c r="AB594" s="93"/>
      <c r="AC594" s="93"/>
      <c r="AD594" s="93"/>
      <c r="AE594" s="93"/>
      <c r="AF594" s="93"/>
      <c r="AG594" s="96"/>
      <c r="AH594" s="96"/>
      <c r="AI594" s="96"/>
      <c r="AJ594" s="313">
        <f t="shared" si="244"/>
        <v>0</v>
      </c>
      <c r="AK594" s="301">
        <v>0</v>
      </c>
      <c r="AL594" s="57">
        <v>120000000</v>
      </c>
      <c r="AM594" s="96" t="str">
        <f t="shared" si="248"/>
        <v>PL</v>
      </c>
      <c r="AN594" s="257" t="s">
        <v>139</v>
      </c>
      <c r="AO594" s="249">
        <v>1</v>
      </c>
      <c r="AP594" s="257"/>
      <c r="AQ594" s="245">
        <f t="shared" si="249"/>
        <v>350000</v>
      </c>
      <c r="AR594" s="250">
        <f>IF(AND(V594&gt;1,V594&lt;=200000000),'[26]Data Base PAKAI (INPUT)'!$E$24,IF(AND(V594&gt;200000000),'[26]Data Base PAKAI (INPUT)'!$M$24))</f>
        <v>4</v>
      </c>
      <c r="AS594" s="250">
        <f>IF(AND(V594&gt;1,V594&lt;=200000000),'[26]Data Base PAKAI (INPUT)'!$F$24,IF(AND(V594&gt;200000000,V594&lt;=1000000000),'[26]Data Base PAKAI (INPUT)'!$V$24,IF(AND(V594&gt;1000000000),'[26]Data Base PAKAI (INPUT)'!$Z$24)))</f>
        <v>1</v>
      </c>
      <c r="AT594" s="250">
        <f t="shared" si="250"/>
        <v>600000</v>
      </c>
      <c r="AU594" s="250">
        <f>IF(AND(V594&gt;1,V594&lt;=1000000000),'[26]Data Base PAKAI (INPUT)'!$E$25,IF(AND(V594&gt;1000000000,V594&lt;=5000000000),'[26]Data Base PAKAI (INPUT)'!$Y$25,IF(AND(V594&gt;5000000000,V594&lt;=10000000000),'[26]Data Base PAKAI (INPUT)'!$AG$25)))</f>
        <v>3</v>
      </c>
      <c r="AV594" s="250">
        <f>IF(AND(V594&gt;1,V594&lt;=100000000),'[26]Data Base PAKAI (INPUT)'!$F$25,IF(AND(V594&gt;100000000,V594&lt;=200000000),'[26]Data Base PAKAI (INPUT)'!$J$25,IF(AND(V594&gt;200000000,V594&lt;=250000000),'[26]Data Base PAKAI (INPUT)'!$N$25,IF(AND(V594&gt;250000000,V594&lt;=500000000),'[26]Data Base PAKAI (INPUT)'!$R$25,IF(AND(V594&gt;500000000,V594&lt;=1000000000),'[26]Data Base PAKAI (INPUT)'!$V$25,IF(AND(V594&gt;1000000000,V594&lt;=2500000000),'[26]Data Base PAKAI (INPUT)'!$Z$25,IF(AND(V594&gt;2500000000,V594&lt;=5000000000),'[26]Data Base PAKAI (INPUT)'!$AD$25,IF(AND(V594&gt;5000000000,V594&lt;=10000000000),'[26]Data Base PAKAI (INPUT)'!AH2042))))))))</f>
        <v>4</v>
      </c>
      <c r="AW594" s="250">
        <f t="shared" si="251"/>
        <v>1800000</v>
      </c>
      <c r="AX594" s="250">
        <f t="shared" si="252"/>
        <v>4800000</v>
      </c>
      <c r="AY594" s="99">
        <f t="shared" si="253"/>
        <v>4800000</v>
      </c>
      <c r="AZ594" s="245"/>
      <c r="BA594" s="245">
        <f t="shared" si="254"/>
        <v>107650000</v>
      </c>
      <c r="BB594" s="235"/>
      <c r="BC594" s="242"/>
      <c r="BD594" s="242"/>
      <c r="BE594" s="242"/>
      <c r="BG594" s="428">
        <f t="shared" si="245"/>
        <v>0</v>
      </c>
      <c r="BH594" s="424"/>
    </row>
    <row r="595" spans="1:60" ht="43.5" thickBot="1" x14ac:dyDescent="0.3">
      <c r="A595" s="90"/>
      <c r="B595" s="90"/>
      <c r="C595" s="90"/>
      <c r="D595" s="90"/>
      <c r="E595" s="90"/>
      <c r="F595" s="90"/>
      <c r="G595" s="90"/>
      <c r="H595" s="307"/>
      <c r="I595" s="91"/>
      <c r="J595" s="92"/>
      <c r="K595" s="151" t="s">
        <v>1224</v>
      </c>
      <c r="L595" s="92" t="s">
        <v>1237</v>
      </c>
      <c r="M595" s="92" t="e">
        <f>INDEX('[26]GELONDONGAN BM POKIR'!$D:$D,MATCH('KEGIATAN DBMSDA 2022 (2)'!L595,'[26]GELONDONGAN BM POKIR'!$D:$D,0))</f>
        <v>#N/A</v>
      </c>
      <c r="N595" s="92" t="str">
        <f t="shared" si="258"/>
        <v>Peningkatan Jalan Rt 003 Rw 009, Kota Bekasi, Bantargebang, Ciketingudik</v>
      </c>
      <c r="O595" s="92"/>
      <c r="P595" s="93" t="s">
        <v>1841</v>
      </c>
      <c r="Q595" s="93"/>
      <c r="R595" s="127" t="s">
        <v>229</v>
      </c>
      <c r="S595" s="94" t="e">
        <f>#REF!&amp;" "&amp;#REF!</f>
        <v>#REF!</v>
      </c>
      <c r="T595" s="95" t="s">
        <v>66</v>
      </c>
      <c r="U595" s="57"/>
      <c r="V595" s="57">
        <f t="shared" si="256"/>
        <v>105000000</v>
      </c>
      <c r="W595" s="96" t="str">
        <f t="shared" si="247"/>
        <v>PL</v>
      </c>
      <c r="X595" s="77" t="s">
        <v>1964</v>
      </c>
      <c r="Y595" s="489" t="s">
        <v>2032</v>
      </c>
      <c r="Z595" s="489" t="s">
        <v>2014</v>
      </c>
      <c r="AA595" s="93"/>
      <c r="AB595" s="93"/>
      <c r="AC595" s="93"/>
      <c r="AD595" s="93"/>
      <c r="AE595" s="93"/>
      <c r="AF595" s="93"/>
      <c r="AG595" s="96"/>
      <c r="AH595" s="96"/>
      <c r="AI595" s="96"/>
      <c r="AJ595" s="313">
        <f t="shared" si="244"/>
        <v>0</v>
      </c>
      <c r="AK595" s="301">
        <v>0</v>
      </c>
      <c r="AL595" s="57">
        <v>105000000</v>
      </c>
      <c r="AM595" s="96" t="str">
        <f t="shared" si="248"/>
        <v>PL</v>
      </c>
      <c r="AN595" s="257" t="s">
        <v>139</v>
      </c>
      <c r="AO595" s="249">
        <v>1</v>
      </c>
      <c r="AP595" s="257"/>
      <c r="AQ595" s="245">
        <f t="shared" si="249"/>
        <v>350000</v>
      </c>
      <c r="AR595" s="250">
        <f>IF(AND(V595&gt;1,V595&lt;=200000000),'[26]Data Base PAKAI (INPUT)'!$E$24,IF(AND(V595&gt;200000000),'[26]Data Base PAKAI (INPUT)'!$M$24))</f>
        <v>4</v>
      </c>
      <c r="AS595" s="250">
        <f>IF(AND(V595&gt;1,V595&lt;=200000000),'[26]Data Base PAKAI (INPUT)'!$F$24,IF(AND(V595&gt;200000000,V595&lt;=1000000000),'[26]Data Base PAKAI (INPUT)'!$V$24,IF(AND(V595&gt;1000000000),'[26]Data Base PAKAI (INPUT)'!$Z$24)))</f>
        <v>1</v>
      </c>
      <c r="AT595" s="250">
        <f t="shared" si="250"/>
        <v>600000</v>
      </c>
      <c r="AU595" s="250">
        <f>IF(AND(V595&gt;1,V595&lt;=1000000000),'[26]Data Base PAKAI (INPUT)'!$E$25,IF(AND(V595&gt;1000000000,V595&lt;=5000000000),'[26]Data Base PAKAI (INPUT)'!$Y$25,IF(AND(V595&gt;5000000000,V595&lt;=10000000000),'[26]Data Base PAKAI (INPUT)'!$AG$25)))</f>
        <v>3</v>
      </c>
      <c r="AV595" s="250">
        <f>IF(AND(V595&gt;1,V595&lt;=100000000),'[26]Data Base PAKAI (INPUT)'!$F$25,IF(AND(V595&gt;100000000,V595&lt;=200000000),'[26]Data Base PAKAI (INPUT)'!$J$25,IF(AND(V595&gt;200000000,V595&lt;=250000000),'[26]Data Base PAKAI (INPUT)'!$N$25,IF(AND(V595&gt;250000000,V595&lt;=500000000),'[26]Data Base PAKAI (INPUT)'!$R$25,IF(AND(V595&gt;500000000,V595&lt;=1000000000),'[26]Data Base PAKAI (INPUT)'!$V$25,IF(AND(V595&gt;1000000000,V595&lt;=2500000000),'[26]Data Base PAKAI (INPUT)'!$Z$25,IF(AND(V595&gt;2500000000,V595&lt;=5000000000),'[26]Data Base PAKAI (INPUT)'!$AD$25,IF(AND(V595&gt;5000000000,V595&lt;=10000000000),'[26]Data Base PAKAI (INPUT)'!AH2043))))))))</f>
        <v>4</v>
      </c>
      <c r="AW595" s="250">
        <f t="shared" si="251"/>
        <v>1800000</v>
      </c>
      <c r="AX595" s="250">
        <f t="shared" si="252"/>
        <v>4200000</v>
      </c>
      <c r="AY595" s="99">
        <f t="shared" si="253"/>
        <v>4200000</v>
      </c>
      <c r="AZ595" s="245"/>
      <c r="BA595" s="245">
        <f t="shared" si="254"/>
        <v>93850000</v>
      </c>
      <c r="BB595" s="235"/>
      <c r="BC595" s="242"/>
      <c r="BD595" s="242"/>
      <c r="BE595" s="242"/>
      <c r="BG595" s="428">
        <f t="shared" si="245"/>
        <v>0</v>
      </c>
      <c r="BH595" s="424"/>
    </row>
    <row r="596" spans="1:60" ht="43.5" thickBot="1" x14ac:dyDescent="0.3">
      <c r="A596" s="90"/>
      <c r="B596" s="90"/>
      <c r="C596" s="90"/>
      <c r="D596" s="90"/>
      <c r="E596" s="90"/>
      <c r="F596" s="90"/>
      <c r="G596" s="90"/>
      <c r="H596" s="307"/>
      <c r="I596" s="91"/>
      <c r="J596" s="92"/>
      <c r="K596" s="151" t="s">
        <v>1224</v>
      </c>
      <c r="L596" s="92" t="s">
        <v>1238</v>
      </c>
      <c r="M596" s="92" t="e">
        <f>INDEX('[26]GELONDONGAN BM POKIR'!$D:$D,MATCH('KEGIATAN DBMSDA 2022 (2)'!L596,'[26]GELONDONGAN BM POKIR'!$D:$D,0))</f>
        <v>#N/A</v>
      </c>
      <c r="N596" s="92" t="str">
        <f t="shared" si="258"/>
        <v>Peningkatan Jalan Rt 005-Rt 006 Rw 011, Kota Bekasi, Bantargebang, Sumurbatu</v>
      </c>
      <c r="O596" s="92"/>
      <c r="P596" s="93" t="s">
        <v>1841</v>
      </c>
      <c r="Q596" s="93"/>
      <c r="R596" s="127" t="s">
        <v>249</v>
      </c>
      <c r="S596" s="94" t="e">
        <f>#REF!&amp;" "&amp;#REF!</f>
        <v>#REF!</v>
      </c>
      <c r="T596" s="95" t="s">
        <v>66</v>
      </c>
      <c r="U596" s="57"/>
      <c r="V596" s="57">
        <f t="shared" si="256"/>
        <v>200000000</v>
      </c>
      <c r="W596" s="96" t="str">
        <f t="shared" si="247"/>
        <v>PL</v>
      </c>
      <c r="X596" s="77" t="s">
        <v>1964</v>
      </c>
      <c r="Y596" s="489" t="s">
        <v>2032</v>
      </c>
      <c r="Z596" s="489" t="s">
        <v>2014</v>
      </c>
      <c r="AA596" s="93"/>
      <c r="AB596" s="93"/>
      <c r="AC596" s="93"/>
      <c r="AD596" s="93"/>
      <c r="AE596" s="93"/>
      <c r="AF596" s="93"/>
      <c r="AG596" s="96"/>
      <c r="AH596" s="96"/>
      <c r="AI596" s="96"/>
      <c r="AJ596" s="313">
        <f t="shared" si="244"/>
        <v>0</v>
      </c>
      <c r="AK596" s="301">
        <v>0</v>
      </c>
      <c r="AL596" s="57">
        <v>200000000</v>
      </c>
      <c r="AM596" s="96" t="str">
        <f t="shared" si="248"/>
        <v>PL</v>
      </c>
      <c r="AN596" s="257" t="s">
        <v>139</v>
      </c>
      <c r="AO596" s="249">
        <v>1</v>
      </c>
      <c r="AP596" s="257"/>
      <c r="AQ596" s="245">
        <f t="shared" si="249"/>
        <v>350000</v>
      </c>
      <c r="AR596" s="250">
        <f>IF(AND(V596&gt;1,V596&lt;=200000000),'[26]Data Base PAKAI (INPUT)'!$E$24,IF(AND(V596&gt;200000000),'[26]Data Base PAKAI (INPUT)'!$M$24))</f>
        <v>4</v>
      </c>
      <c r="AS596" s="250">
        <f>IF(AND(V596&gt;1,V596&lt;=200000000),'[26]Data Base PAKAI (INPUT)'!$F$24,IF(AND(V596&gt;200000000,V596&lt;=1000000000),'[26]Data Base PAKAI (INPUT)'!$V$24,IF(AND(V596&gt;1000000000),'[26]Data Base PAKAI (INPUT)'!$Z$24)))</f>
        <v>1</v>
      </c>
      <c r="AT596" s="250">
        <f t="shared" si="250"/>
        <v>600000</v>
      </c>
      <c r="AU596" s="250">
        <f>IF(AND(V596&gt;1,V596&lt;=1000000000),'[26]Data Base PAKAI (INPUT)'!$E$25,IF(AND(V596&gt;1000000000,V596&lt;=5000000000),'[26]Data Base PAKAI (INPUT)'!$Y$25,IF(AND(V596&gt;5000000000,V596&lt;=10000000000),'[26]Data Base PAKAI (INPUT)'!$AG$25)))</f>
        <v>3</v>
      </c>
      <c r="AV596" s="250">
        <f>IF(AND(V596&gt;1,V596&lt;=100000000),'[26]Data Base PAKAI (INPUT)'!$F$25,IF(AND(V596&gt;100000000,V596&lt;=200000000),'[26]Data Base PAKAI (INPUT)'!$J$25,IF(AND(V596&gt;200000000,V596&lt;=250000000),'[26]Data Base PAKAI (INPUT)'!$N$25,IF(AND(V596&gt;250000000,V596&lt;=500000000),'[26]Data Base PAKAI (INPUT)'!$R$25,IF(AND(V596&gt;500000000,V596&lt;=1000000000),'[26]Data Base PAKAI (INPUT)'!$V$25,IF(AND(V596&gt;1000000000,V596&lt;=2500000000),'[26]Data Base PAKAI (INPUT)'!$Z$25,IF(AND(V596&gt;2500000000,V596&lt;=5000000000),'[26]Data Base PAKAI (INPUT)'!$AD$25,IF(AND(V596&gt;5000000000,V596&lt;=10000000000),'[26]Data Base PAKAI (INPUT)'!AH2044))))))))</f>
        <v>4</v>
      </c>
      <c r="AW596" s="250">
        <f t="shared" si="251"/>
        <v>1800000</v>
      </c>
      <c r="AX596" s="250">
        <f t="shared" si="252"/>
        <v>8000000</v>
      </c>
      <c r="AY596" s="99">
        <f t="shared" si="253"/>
        <v>8000000</v>
      </c>
      <c r="AZ596" s="245"/>
      <c r="BA596" s="245">
        <f t="shared" si="254"/>
        <v>181250000</v>
      </c>
      <c r="BB596" s="235"/>
      <c r="BC596" s="242"/>
      <c r="BD596" s="242"/>
      <c r="BE596" s="242"/>
      <c r="BG596" s="428">
        <f t="shared" si="245"/>
        <v>0</v>
      </c>
      <c r="BH596" s="424"/>
    </row>
    <row r="597" spans="1:60" ht="45.75" thickBot="1" x14ac:dyDescent="0.3">
      <c r="A597" s="90"/>
      <c r="B597" s="90"/>
      <c r="C597" s="90"/>
      <c r="D597" s="90"/>
      <c r="E597" s="90"/>
      <c r="F597" s="90"/>
      <c r="G597" s="90"/>
      <c r="H597" s="307"/>
      <c r="I597" s="91"/>
      <c r="J597" s="92"/>
      <c r="K597" s="110" t="s">
        <v>1224</v>
      </c>
      <c r="L597" s="92" t="s">
        <v>1239</v>
      </c>
      <c r="M597" s="92" t="e">
        <f>INDEX('[26]GELONDONGAN BM POKIR'!$D:$D,MATCH('KEGIATAN DBMSDA 2022 (2)'!L597,'[26]GELONDONGAN BM POKIR'!$D:$D,0))</f>
        <v>#N/A</v>
      </c>
      <c r="N597" s="92" t="str">
        <f t="shared" si="258"/>
        <v>Peningkatan Jalan Blok R Dukuh Zamrud RW 012, Kota Bekasi, Mustikajaya, Padurenan</v>
      </c>
      <c r="O597" s="92"/>
      <c r="P597" s="93" t="s">
        <v>127</v>
      </c>
      <c r="Q597" s="93"/>
      <c r="R597" s="127" t="s">
        <v>302</v>
      </c>
      <c r="S597" s="94" t="e">
        <f>#REF!&amp;" "&amp;#REF!</f>
        <v>#REF!</v>
      </c>
      <c r="T597" s="95" t="s">
        <v>66</v>
      </c>
      <c r="U597" s="57"/>
      <c r="V597" s="57">
        <f t="shared" si="256"/>
        <v>100000000</v>
      </c>
      <c r="W597" s="96" t="str">
        <f t="shared" si="247"/>
        <v>PL</v>
      </c>
      <c r="X597" s="77" t="s">
        <v>1964</v>
      </c>
      <c r="Y597" s="489" t="s">
        <v>2032</v>
      </c>
      <c r="Z597" s="489" t="s">
        <v>2007</v>
      </c>
      <c r="AA597" s="93"/>
      <c r="AB597" s="93"/>
      <c r="AC597" s="93"/>
      <c r="AD597" s="93"/>
      <c r="AE597" s="93"/>
      <c r="AF597" s="93"/>
      <c r="AG597" s="96"/>
      <c r="AH597" s="96"/>
      <c r="AI597" s="96"/>
      <c r="AJ597" s="313">
        <f t="shared" si="244"/>
        <v>0</v>
      </c>
      <c r="AK597" s="301">
        <v>0</v>
      </c>
      <c r="AL597" s="57">
        <v>100000000</v>
      </c>
      <c r="AM597" s="96" t="str">
        <f t="shared" si="248"/>
        <v>PL</v>
      </c>
      <c r="AN597" s="257" t="s">
        <v>139</v>
      </c>
      <c r="AO597" s="249">
        <v>1</v>
      </c>
      <c r="AP597" s="257"/>
      <c r="AQ597" s="245">
        <f t="shared" si="249"/>
        <v>350000</v>
      </c>
      <c r="AR597" s="250">
        <f>IF(AND(V597&gt;1,V597&lt;=200000000),'[26]Data Base PAKAI (INPUT)'!$E$24,IF(AND(V597&gt;200000000),'[26]Data Base PAKAI (INPUT)'!$M$24))</f>
        <v>4</v>
      </c>
      <c r="AS597" s="250">
        <f>IF(AND(V597&gt;1,V597&lt;=200000000),'[26]Data Base PAKAI (INPUT)'!$F$24,IF(AND(V597&gt;200000000,V597&lt;=1000000000),'[26]Data Base PAKAI (INPUT)'!$V$24,IF(AND(V597&gt;1000000000),'[26]Data Base PAKAI (INPUT)'!$Z$24)))</f>
        <v>1</v>
      </c>
      <c r="AT597" s="250">
        <f t="shared" si="250"/>
        <v>600000</v>
      </c>
      <c r="AU597" s="250">
        <f>IF(AND(V597&gt;1,V597&lt;=1000000000),'[26]Data Base PAKAI (INPUT)'!$E$25,IF(AND(V597&gt;1000000000,V597&lt;=5000000000),'[26]Data Base PAKAI (INPUT)'!$Y$25,IF(AND(V597&gt;5000000000,V597&lt;=10000000000),'[26]Data Base PAKAI (INPUT)'!$AG$25)))</f>
        <v>3</v>
      </c>
      <c r="AV597" s="250">
        <f>IF(AND(V597&gt;1,V597&lt;=100000000),'[26]Data Base PAKAI (INPUT)'!$F$25,IF(AND(V597&gt;100000000,V597&lt;=200000000),'[26]Data Base PAKAI (INPUT)'!$J$25,IF(AND(V597&gt;200000000,V597&lt;=250000000),'[26]Data Base PAKAI (INPUT)'!$N$25,IF(AND(V597&gt;250000000,V597&lt;=500000000),'[26]Data Base PAKAI (INPUT)'!$R$25,IF(AND(V597&gt;500000000,V597&lt;=1000000000),'[26]Data Base PAKAI (INPUT)'!$V$25,IF(AND(V597&gt;1000000000,V597&lt;=2500000000),'[26]Data Base PAKAI (INPUT)'!$Z$25,IF(AND(V597&gt;2500000000,V597&lt;=5000000000),'[26]Data Base PAKAI (INPUT)'!$AD$25,IF(AND(V597&gt;5000000000,V597&lt;=10000000000),'[26]Data Base PAKAI (INPUT)'!AH2045))))))))</f>
        <v>3</v>
      </c>
      <c r="AW597" s="250">
        <f t="shared" si="251"/>
        <v>1350000</v>
      </c>
      <c r="AX597" s="250">
        <f t="shared" si="252"/>
        <v>4000000</v>
      </c>
      <c r="AY597" s="99">
        <f t="shared" si="253"/>
        <v>4000000</v>
      </c>
      <c r="AZ597" s="245"/>
      <c r="BA597" s="245">
        <f t="shared" si="254"/>
        <v>89700000</v>
      </c>
      <c r="BB597" s="235"/>
      <c r="BC597" s="242"/>
      <c r="BD597" s="242"/>
      <c r="BE597" s="242"/>
      <c r="BG597" s="428">
        <f t="shared" si="245"/>
        <v>0</v>
      </c>
      <c r="BH597" s="424"/>
    </row>
    <row r="598" spans="1:60" ht="43.5" thickBot="1" x14ac:dyDescent="0.3">
      <c r="A598" s="90"/>
      <c r="B598" s="90"/>
      <c r="C598" s="90"/>
      <c r="D598" s="90"/>
      <c r="E598" s="90"/>
      <c r="F598" s="90"/>
      <c r="G598" s="90"/>
      <c r="H598" s="307"/>
      <c r="I598" s="91"/>
      <c r="J598" s="92"/>
      <c r="K598" s="151" t="s">
        <v>1224</v>
      </c>
      <c r="L598" s="92" t="s">
        <v>1240</v>
      </c>
      <c r="M598" s="92" t="e">
        <f>INDEX('[26]GELONDONGAN BM POKIR'!$D:$D,MATCH('KEGIATAN DBMSDA 2022 (2)'!L598,'[26]GELONDONGAN BM POKIR'!$D:$D,0))</f>
        <v>#N/A</v>
      </c>
      <c r="N598" s="92" t="str">
        <f t="shared" si="258"/>
        <v>Peningkatan Jalan Lingkungan RT 01 RW 01, Kota Bekasi, Rawalumbu, Sepanjangjaya</v>
      </c>
      <c r="O598" s="92"/>
      <c r="P598" s="93" t="s">
        <v>735</v>
      </c>
      <c r="Q598" s="93"/>
      <c r="R598" s="127" t="s">
        <v>1241</v>
      </c>
      <c r="S598" s="94" t="e">
        <f>#REF!&amp;" "&amp;#REF!</f>
        <v>#REF!</v>
      </c>
      <c r="T598" s="95" t="s">
        <v>66</v>
      </c>
      <c r="U598" s="57"/>
      <c r="V598" s="57">
        <f t="shared" si="256"/>
        <v>800000000</v>
      </c>
      <c r="W598" s="96" t="str">
        <f t="shared" si="247"/>
        <v>LELANG</v>
      </c>
      <c r="X598" s="77" t="s">
        <v>1964</v>
      </c>
      <c r="Y598" s="489" t="s">
        <v>2032</v>
      </c>
      <c r="Z598" s="489" t="s">
        <v>2010</v>
      </c>
      <c r="AA598" s="93"/>
      <c r="AB598" s="93"/>
      <c r="AC598" s="93"/>
      <c r="AD598" s="93"/>
      <c r="AE598" s="93"/>
      <c r="AF598" s="93"/>
      <c r="AG598" s="96"/>
      <c r="AH598" s="96"/>
      <c r="AI598" s="96"/>
      <c r="AJ598" s="313">
        <f t="shared" si="244"/>
        <v>0</v>
      </c>
      <c r="AK598" s="301">
        <v>0</v>
      </c>
      <c r="AL598" s="57">
        <v>800000000</v>
      </c>
      <c r="AM598" s="96" t="str">
        <f t="shared" si="248"/>
        <v>LELANG</v>
      </c>
      <c r="AN598" s="260" t="s">
        <v>139</v>
      </c>
      <c r="AO598" s="249">
        <v>1</v>
      </c>
      <c r="AP598" s="260"/>
      <c r="AQ598" s="245">
        <f t="shared" si="249"/>
        <v>750000</v>
      </c>
      <c r="AR598" s="250">
        <f>IF(AND(V598&gt;1,V598&lt;=200000000),'[26]Data Base PAKAI (INPUT)'!$E$24,IF(AND(V598&gt;200000000),'[26]Data Base PAKAI (INPUT)'!$M$24))</f>
        <v>6</v>
      </c>
      <c r="AS598" s="250">
        <f>IF(AND(V598&gt;1,V598&lt;=200000000),'[26]Data Base PAKAI (INPUT)'!$F$24,IF(AND(V598&gt;200000000,V598&lt;=1000000000),'[26]Data Base PAKAI (INPUT)'!$V$24,IF(AND(V598&gt;1000000000),'[26]Data Base PAKAI (INPUT)'!$Z$24)))</f>
        <v>2</v>
      </c>
      <c r="AT598" s="250">
        <f t="shared" si="250"/>
        <v>1800000</v>
      </c>
      <c r="AU598" s="250">
        <f>IF(AND(V598&gt;1,V598&lt;=1000000000),'[26]Data Base PAKAI (INPUT)'!$E$25,IF(AND(V598&gt;1000000000,V598&lt;=5000000000),'[26]Data Base PAKAI (INPUT)'!$Y$25,IF(AND(V598&gt;5000000000,V598&lt;=10000000000),'[26]Data Base PAKAI (INPUT)'!$AG$25)))</f>
        <v>3</v>
      </c>
      <c r="AV598" s="250">
        <f>IF(AND(V598&gt;1,V598&lt;=100000000),'[26]Data Base PAKAI (INPUT)'!$F$25,IF(AND(V598&gt;100000000,V598&lt;=200000000),'[26]Data Base PAKAI (INPUT)'!$J$25,IF(AND(V598&gt;200000000,V598&lt;=250000000),'[26]Data Base PAKAI (INPUT)'!$N$25,IF(AND(V598&gt;250000000,V598&lt;=500000000),'[26]Data Base PAKAI (INPUT)'!$R$25,IF(AND(V598&gt;500000000,V598&lt;=1000000000),'[26]Data Base PAKAI (INPUT)'!$V$25,IF(AND(V598&gt;1000000000,V598&lt;=2500000000),'[26]Data Base PAKAI (INPUT)'!$Z$25,IF(AND(V598&gt;2500000000,V598&lt;=5000000000),'[26]Data Base PAKAI (INPUT)'!$AD$25,IF(AND(V598&gt;5000000000,V598&lt;=10000000000),'[26]Data Base PAKAI (INPUT)'!AH2046))))))))</f>
        <v>7</v>
      </c>
      <c r="AW598" s="250">
        <f t="shared" si="251"/>
        <v>3150000</v>
      </c>
      <c r="AX598" s="250">
        <f t="shared" si="252"/>
        <v>32000000</v>
      </c>
      <c r="AY598" s="99">
        <f t="shared" si="253"/>
        <v>32000000</v>
      </c>
      <c r="AZ598" s="245"/>
      <c r="BA598" s="245">
        <f t="shared" si="254"/>
        <v>730300000</v>
      </c>
      <c r="BB598" s="235"/>
      <c r="BC598" s="242"/>
      <c r="BD598" s="242"/>
      <c r="BE598" s="242"/>
      <c r="BG598" s="428">
        <f t="shared" si="245"/>
        <v>0</v>
      </c>
      <c r="BH598" s="424"/>
    </row>
    <row r="599" spans="1:60" ht="45.75" thickBot="1" x14ac:dyDescent="0.3">
      <c r="A599" s="90"/>
      <c r="B599" s="90"/>
      <c r="C599" s="90"/>
      <c r="D599" s="90"/>
      <c r="E599" s="90"/>
      <c r="F599" s="90"/>
      <c r="G599" s="90"/>
      <c r="H599" s="307"/>
      <c r="I599" s="91"/>
      <c r="J599" s="92"/>
      <c r="K599" s="151" t="s">
        <v>1224</v>
      </c>
      <c r="L599" s="92" t="s">
        <v>394</v>
      </c>
      <c r="M599" s="92" t="e">
        <f>INDEX('[26]GELONDONGAN BM POKIR'!$D:$D,MATCH('KEGIATAN DBMSDA 2022 (2)'!L599,'[26]GELONDONGAN BM POKIR'!$D:$D,0))</f>
        <v>#N/A</v>
      </c>
      <c r="N599" s="92" t="str">
        <f t="shared" si="258"/>
        <v>Peningkatan Jalan RW 010, Kota Bekasi, Mustikajaya, Mustikasari</v>
      </c>
      <c r="O599" s="92"/>
      <c r="P599" s="93" t="s">
        <v>127</v>
      </c>
      <c r="Q599" s="93"/>
      <c r="R599" s="127" t="s">
        <v>479</v>
      </c>
      <c r="S599" s="94" t="e">
        <f>#REF!&amp;" "&amp;#REF!</f>
        <v>#REF!</v>
      </c>
      <c r="T599" s="95" t="s">
        <v>66</v>
      </c>
      <c r="U599" s="57"/>
      <c r="V599" s="57">
        <f t="shared" si="256"/>
        <v>200000000</v>
      </c>
      <c r="W599" s="96" t="str">
        <f t="shared" si="247"/>
        <v>PL</v>
      </c>
      <c r="X599" s="77" t="s">
        <v>1964</v>
      </c>
      <c r="Y599" s="489" t="s">
        <v>2032</v>
      </c>
      <c r="Z599" s="489" t="s">
        <v>2007</v>
      </c>
      <c r="AA599" s="93"/>
      <c r="AB599" s="93"/>
      <c r="AC599" s="93"/>
      <c r="AD599" s="93"/>
      <c r="AE599" s="93"/>
      <c r="AF599" s="93"/>
      <c r="AG599" s="96"/>
      <c r="AH599" s="96"/>
      <c r="AI599" s="96"/>
      <c r="AJ599" s="313">
        <f t="shared" si="244"/>
        <v>0</v>
      </c>
      <c r="AK599" s="301">
        <v>0</v>
      </c>
      <c r="AL599" s="57">
        <v>200000000</v>
      </c>
      <c r="AM599" s="96" t="str">
        <f t="shared" si="248"/>
        <v>PL</v>
      </c>
      <c r="AN599" s="257" t="s">
        <v>139</v>
      </c>
      <c r="AO599" s="249">
        <v>1</v>
      </c>
      <c r="AP599" s="257"/>
      <c r="AQ599" s="245">
        <f t="shared" si="249"/>
        <v>350000</v>
      </c>
      <c r="AR599" s="250">
        <f>IF(AND(V599&gt;1,V599&lt;=200000000),'[26]Data Base PAKAI (INPUT)'!$E$24,IF(AND(V599&gt;200000000),'[26]Data Base PAKAI (INPUT)'!$M$24))</f>
        <v>4</v>
      </c>
      <c r="AS599" s="250">
        <f>IF(AND(V599&gt;1,V599&lt;=200000000),'[26]Data Base PAKAI (INPUT)'!$F$24,IF(AND(V599&gt;200000000,V599&lt;=1000000000),'[26]Data Base PAKAI (INPUT)'!$V$24,IF(AND(V599&gt;1000000000),'[26]Data Base PAKAI (INPUT)'!$Z$24)))</f>
        <v>1</v>
      </c>
      <c r="AT599" s="250">
        <f t="shared" si="250"/>
        <v>600000</v>
      </c>
      <c r="AU599" s="250">
        <f>IF(AND(V599&gt;1,V599&lt;=1000000000),'[26]Data Base PAKAI (INPUT)'!$E$25,IF(AND(V599&gt;1000000000,V599&lt;=5000000000),'[26]Data Base PAKAI (INPUT)'!$Y$25,IF(AND(V599&gt;5000000000,V599&lt;=10000000000),'[26]Data Base PAKAI (INPUT)'!$AG$25)))</f>
        <v>3</v>
      </c>
      <c r="AV599" s="250">
        <f>IF(AND(V599&gt;1,V599&lt;=100000000),'[26]Data Base PAKAI (INPUT)'!$F$25,IF(AND(V599&gt;100000000,V599&lt;=200000000),'[26]Data Base PAKAI (INPUT)'!$J$25,IF(AND(V599&gt;200000000,V599&lt;=250000000),'[26]Data Base PAKAI (INPUT)'!$N$25,IF(AND(V599&gt;250000000,V599&lt;=500000000),'[26]Data Base PAKAI (INPUT)'!$R$25,IF(AND(V599&gt;500000000,V599&lt;=1000000000),'[26]Data Base PAKAI (INPUT)'!$V$25,IF(AND(V599&gt;1000000000,V599&lt;=2500000000),'[26]Data Base PAKAI (INPUT)'!$Z$25,IF(AND(V599&gt;2500000000,V599&lt;=5000000000),'[26]Data Base PAKAI (INPUT)'!$AD$25,IF(AND(V599&gt;5000000000,V599&lt;=10000000000),'[26]Data Base PAKAI (INPUT)'!AH2047))))))))</f>
        <v>4</v>
      </c>
      <c r="AW599" s="250">
        <f t="shared" si="251"/>
        <v>1800000</v>
      </c>
      <c r="AX599" s="250">
        <f t="shared" si="252"/>
        <v>8000000</v>
      </c>
      <c r="AY599" s="99">
        <f t="shared" si="253"/>
        <v>8000000</v>
      </c>
      <c r="AZ599" s="245"/>
      <c r="BA599" s="245">
        <f t="shared" si="254"/>
        <v>181250000</v>
      </c>
      <c r="BB599" s="235"/>
      <c r="BC599" s="242"/>
      <c r="BD599" s="242"/>
      <c r="BE599" s="242"/>
      <c r="BG599" s="428">
        <f t="shared" si="245"/>
        <v>0</v>
      </c>
      <c r="BH599" s="424"/>
    </row>
    <row r="600" spans="1:60" ht="43.5" thickBot="1" x14ac:dyDescent="0.3">
      <c r="A600" s="90"/>
      <c r="B600" s="90"/>
      <c r="C600" s="90"/>
      <c r="D600" s="90"/>
      <c r="E600" s="90"/>
      <c r="F600" s="90"/>
      <c r="G600" s="90"/>
      <c r="H600" s="307"/>
      <c r="I600" s="91"/>
      <c r="J600" s="92"/>
      <c r="K600" s="151" t="s">
        <v>1224</v>
      </c>
      <c r="L600" s="92" t="s">
        <v>1242</v>
      </c>
      <c r="M600" s="92" t="e">
        <f>INDEX('[26]GELONDONGAN BM POKIR'!$D:$D,MATCH('KEGIATAN DBMSDA 2022 (2)'!L600,'[26]GELONDONGAN BM POKIR'!$D:$D,0))</f>
        <v>#N/A</v>
      </c>
      <c r="N600" s="92" t="str">
        <f t="shared" si="258"/>
        <v>Peningkatan Jalan Jembatan 10 sampai TPS RW 19, Kota Bekasi, Rawalumbu, Bojong Rawalumbu</v>
      </c>
      <c r="O600" s="92"/>
      <c r="P600" s="93" t="s">
        <v>735</v>
      </c>
      <c r="Q600" s="93"/>
      <c r="R600" s="127" t="s">
        <v>235</v>
      </c>
      <c r="S600" s="94" t="e">
        <f>#REF!&amp;" "&amp;#REF!</f>
        <v>#REF!</v>
      </c>
      <c r="T600" s="95" t="s">
        <v>66</v>
      </c>
      <c r="U600" s="57"/>
      <c r="V600" s="57">
        <f t="shared" si="256"/>
        <v>200000000</v>
      </c>
      <c r="W600" s="96" t="str">
        <f t="shared" si="247"/>
        <v>PL</v>
      </c>
      <c r="X600" s="77" t="s">
        <v>1964</v>
      </c>
      <c r="Y600" s="489" t="s">
        <v>2032</v>
      </c>
      <c r="Z600" s="489" t="s">
        <v>2010</v>
      </c>
      <c r="AA600" s="93"/>
      <c r="AB600" s="93"/>
      <c r="AC600" s="93"/>
      <c r="AD600" s="93"/>
      <c r="AE600" s="93"/>
      <c r="AF600" s="93"/>
      <c r="AG600" s="96"/>
      <c r="AH600" s="96"/>
      <c r="AI600" s="96"/>
      <c r="AJ600" s="313">
        <f t="shared" si="244"/>
        <v>0</v>
      </c>
      <c r="AK600" s="301">
        <v>0</v>
      </c>
      <c r="AL600" s="57">
        <v>200000000</v>
      </c>
      <c r="AM600" s="96" t="str">
        <f t="shared" si="248"/>
        <v>PL</v>
      </c>
      <c r="AN600" s="257" t="s">
        <v>139</v>
      </c>
      <c r="AO600" s="249">
        <v>1</v>
      </c>
      <c r="AP600" s="257"/>
      <c r="AQ600" s="245">
        <f t="shared" si="249"/>
        <v>350000</v>
      </c>
      <c r="AR600" s="250">
        <f>IF(AND(V600&gt;1,V600&lt;=200000000),'[26]Data Base PAKAI (INPUT)'!$E$24,IF(AND(V600&gt;200000000),'[26]Data Base PAKAI (INPUT)'!$M$24))</f>
        <v>4</v>
      </c>
      <c r="AS600" s="250">
        <f>IF(AND(V600&gt;1,V600&lt;=200000000),'[26]Data Base PAKAI (INPUT)'!$F$24,IF(AND(V600&gt;200000000,V600&lt;=1000000000),'[26]Data Base PAKAI (INPUT)'!$V$24,IF(AND(V600&gt;1000000000),'[26]Data Base PAKAI (INPUT)'!$Z$24)))</f>
        <v>1</v>
      </c>
      <c r="AT600" s="250">
        <f t="shared" si="250"/>
        <v>600000</v>
      </c>
      <c r="AU600" s="250">
        <f>IF(AND(V600&gt;1,V600&lt;=1000000000),'[26]Data Base PAKAI (INPUT)'!$E$25,IF(AND(V600&gt;1000000000,V600&lt;=5000000000),'[26]Data Base PAKAI (INPUT)'!$Y$25,IF(AND(V600&gt;5000000000,V600&lt;=10000000000),'[26]Data Base PAKAI (INPUT)'!$AG$25)))</f>
        <v>3</v>
      </c>
      <c r="AV600" s="250">
        <f>IF(AND(V600&gt;1,V600&lt;=100000000),'[26]Data Base PAKAI (INPUT)'!$F$25,IF(AND(V600&gt;100000000,V600&lt;=200000000),'[26]Data Base PAKAI (INPUT)'!$J$25,IF(AND(V600&gt;200000000,V600&lt;=250000000),'[26]Data Base PAKAI (INPUT)'!$N$25,IF(AND(V600&gt;250000000,V600&lt;=500000000),'[26]Data Base PAKAI (INPUT)'!$R$25,IF(AND(V600&gt;500000000,V600&lt;=1000000000),'[26]Data Base PAKAI (INPUT)'!$V$25,IF(AND(V600&gt;1000000000,V600&lt;=2500000000),'[26]Data Base PAKAI (INPUT)'!$Z$25,IF(AND(V600&gt;2500000000,V600&lt;=5000000000),'[26]Data Base PAKAI (INPUT)'!$AD$25,IF(AND(V600&gt;5000000000,V600&lt;=10000000000),'[26]Data Base PAKAI (INPUT)'!AH2048))))))))</f>
        <v>4</v>
      </c>
      <c r="AW600" s="250">
        <f t="shared" si="251"/>
        <v>1800000</v>
      </c>
      <c r="AX600" s="250">
        <f t="shared" si="252"/>
        <v>8000000</v>
      </c>
      <c r="AY600" s="99">
        <f t="shared" si="253"/>
        <v>8000000</v>
      </c>
      <c r="AZ600" s="245"/>
      <c r="BA600" s="245">
        <f t="shared" si="254"/>
        <v>181250000</v>
      </c>
      <c r="BB600" s="235"/>
      <c r="BC600" s="242"/>
      <c r="BD600" s="242"/>
      <c r="BE600" s="242"/>
      <c r="BG600" s="428">
        <f t="shared" si="245"/>
        <v>0</v>
      </c>
      <c r="BH600" s="424"/>
    </row>
    <row r="601" spans="1:60" ht="43.5" thickBot="1" x14ac:dyDescent="0.3">
      <c r="A601" s="90"/>
      <c r="B601" s="90"/>
      <c r="C601" s="90"/>
      <c r="D601" s="90"/>
      <c r="E601" s="90"/>
      <c r="F601" s="90"/>
      <c r="G601" s="90"/>
      <c r="H601" s="307"/>
      <c r="I601" s="91"/>
      <c r="J601" s="92"/>
      <c r="K601" s="151" t="s">
        <v>1224</v>
      </c>
      <c r="L601" s="92" t="s">
        <v>1243</v>
      </c>
      <c r="M601" s="92" t="e">
        <f>INDEX('[26]GELONDONGAN BM POKIR'!$D:$D,MATCH('KEGIATAN DBMSDA 2022 (2)'!L601,'[26]GELONDONGAN BM POKIR'!$D:$D,0))</f>
        <v>#N/A</v>
      </c>
      <c r="N601" s="92" t="str">
        <f t="shared" si="258"/>
        <v>Peningkatan Jalan Jln. Lumbu Timur I RW 31, Kota Bekasi, Rawalumbu, Bojong Rawalumbu</v>
      </c>
      <c r="O601" s="92"/>
      <c r="P601" s="93" t="s">
        <v>735</v>
      </c>
      <c r="Q601" s="93"/>
      <c r="R601" s="127" t="s">
        <v>235</v>
      </c>
      <c r="S601" s="94" t="e">
        <f>#REF!&amp;" "&amp;#REF!</f>
        <v>#REF!</v>
      </c>
      <c r="T601" s="95" t="s">
        <v>66</v>
      </c>
      <c r="U601" s="57"/>
      <c r="V601" s="57">
        <f t="shared" si="256"/>
        <v>200000000</v>
      </c>
      <c r="W601" s="96" t="str">
        <f t="shared" si="247"/>
        <v>PL</v>
      </c>
      <c r="X601" s="77" t="s">
        <v>1964</v>
      </c>
      <c r="Y601" s="489" t="s">
        <v>2032</v>
      </c>
      <c r="Z601" s="489" t="s">
        <v>2010</v>
      </c>
      <c r="AA601" s="93"/>
      <c r="AB601" s="93"/>
      <c r="AC601" s="93"/>
      <c r="AD601" s="93"/>
      <c r="AE601" s="93"/>
      <c r="AF601" s="93"/>
      <c r="AG601" s="96"/>
      <c r="AH601" s="96"/>
      <c r="AI601" s="96"/>
      <c r="AJ601" s="313">
        <f t="shared" si="244"/>
        <v>0</v>
      </c>
      <c r="AK601" s="301">
        <v>0</v>
      </c>
      <c r="AL601" s="57">
        <v>200000000</v>
      </c>
      <c r="AM601" s="96" t="str">
        <f t="shared" si="248"/>
        <v>PL</v>
      </c>
      <c r="AN601" s="257" t="s">
        <v>139</v>
      </c>
      <c r="AO601" s="249">
        <v>1</v>
      </c>
      <c r="AP601" s="257"/>
      <c r="AQ601" s="245">
        <f t="shared" si="249"/>
        <v>350000</v>
      </c>
      <c r="AR601" s="250">
        <f>IF(AND(V601&gt;1,V601&lt;=200000000),'[26]Data Base PAKAI (INPUT)'!$E$24,IF(AND(V601&gt;200000000),'[26]Data Base PAKAI (INPUT)'!$M$24))</f>
        <v>4</v>
      </c>
      <c r="AS601" s="250">
        <f>IF(AND(V601&gt;1,V601&lt;=200000000),'[26]Data Base PAKAI (INPUT)'!$F$24,IF(AND(V601&gt;200000000,V601&lt;=1000000000),'[26]Data Base PAKAI (INPUT)'!$V$24,IF(AND(V601&gt;1000000000),'[26]Data Base PAKAI (INPUT)'!$Z$24)))</f>
        <v>1</v>
      </c>
      <c r="AT601" s="250">
        <f t="shared" si="250"/>
        <v>600000</v>
      </c>
      <c r="AU601" s="250">
        <f>IF(AND(V601&gt;1,V601&lt;=1000000000),'[26]Data Base PAKAI (INPUT)'!$E$25,IF(AND(V601&gt;1000000000,V601&lt;=5000000000),'[26]Data Base PAKAI (INPUT)'!$Y$25,IF(AND(V601&gt;5000000000,V601&lt;=10000000000),'[26]Data Base PAKAI (INPUT)'!$AG$25)))</f>
        <v>3</v>
      </c>
      <c r="AV601" s="250">
        <f>IF(AND(V601&gt;1,V601&lt;=100000000),'[26]Data Base PAKAI (INPUT)'!$F$25,IF(AND(V601&gt;100000000,V601&lt;=200000000),'[26]Data Base PAKAI (INPUT)'!$J$25,IF(AND(V601&gt;200000000,V601&lt;=250000000),'[26]Data Base PAKAI (INPUT)'!$N$25,IF(AND(V601&gt;250000000,V601&lt;=500000000),'[26]Data Base PAKAI (INPUT)'!$R$25,IF(AND(V601&gt;500000000,V601&lt;=1000000000),'[26]Data Base PAKAI (INPUT)'!$V$25,IF(AND(V601&gt;1000000000,V601&lt;=2500000000),'[26]Data Base PAKAI (INPUT)'!$Z$25,IF(AND(V601&gt;2500000000,V601&lt;=5000000000),'[26]Data Base PAKAI (INPUT)'!$AD$25,IF(AND(V601&gt;5000000000,V601&lt;=10000000000),'[26]Data Base PAKAI (INPUT)'!AH2049))))))))</f>
        <v>4</v>
      </c>
      <c r="AW601" s="250">
        <f t="shared" si="251"/>
        <v>1800000</v>
      </c>
      <c r="AX601" s="250">
        <f t="shared" si="252"/>
        <v>8000000</v>
      </c>
      <c r="AY601" s="99">
        <f t="shared" si="253"/>
        <v>8000000</v>
      </c>
      <c r="AZ601" s="245"/>
      <c r="BA601" s="245">
        <f t="shared" si="254"/>
        <v>181250000</v>
      </c>
      <c r="BB601" s="235"/>
      <c r="BC601" s="242"/>
      <c r="BD601" s="242"/>
      <c r="BE601" s="242"/>
      <c r="BG601" s="428">
        <f t="shared" si="245"/>
        <v>0</v>
      </c>
      <c r="BH601" s="424"/>
    </row>
    <row r="602" spans="1:60" ht="43.5" thickBot="1" x14ac:dyDescent="0.3">
      <c r="A602" s="90"/>
      <c r="B602" s="90"/>
      <c r="C602" s="90"/>
      <c r="D602" s="90"/>
      <c r="E602" s="90"/>
      <c r="F602" s="90"/>
      <c r="G602" s="90"/>
      <c r="H602" s="307"/>
      <c r="I602" s="91"/>
      <c r="J602" s="92"/>
      <c r="K602" s="110" t="s">
        <v>1224</v>
      </c>
      <c r="L602" s="92" t="s">
        <v>1244</v>
      </c>
      <c r="M602" s="92" t="e">
        <f>INDEX('[26]GELONDONGAN BM POKIR'!$D:$D,MATCH('KEGIATAN DBMSDA 2022 (2)'!L602,'[26]GELONDONGAN BM POKIR'!$D:$D,0))</f>
        <v>#N/A</v>
      </c>
      <c r="N602" s="92" t="str">
        <f t="shared" si="258"/>
        <v>Peningkatan Jalan Jln. Lumbu Barat  Jembatan 6 dan Jembatan 8 RW 09, Kota Bekasi, Rawalumbu, Bojong Rawalumbu</v>
      </c>
      <c r="O602" s="92"/>
      <c r="P602" s="93" t="s">
        <v>735</v>
      </c>
      <c r="Q602" s="93"/>
      <c r="R602" s="127" t="s">
        <v>235</v>
      </c>
      <c r="S602" s="94" t="e">
        <f>#REF!&amp;" "&amp;#REF!</f>
        <v>#REF!</v>
      </c>
      <c r="T602" s="95" t="s">
        <v>66</v>
      </c>
      <c r="U602" s="57"/>
      <c r="V602" s="57">
        <f t="shared" si="256"/>
        <v>200000000</v>
      </c>
      <c r="W602" s="96" t="str">
        <f t="shared" si="247"/>
        <v>PL</v>
      </c>
      <c r="X602" s="77" t="s">
        <v>1964</v>
      </c>
      <c r="Y602" s="489" t="s">
        <v>2032</v>
      </c>
      <c r="Z602" s="489" t="s">
        <v>2010</v>
      </c>
      <c r="AA602" s="93"/>
      <c r="AB602" s="93"/>
      <c r="AC602" s="93"/>
      <c r="AD602" s="93"/>
      <c r="AE602" s="93"/>
      <c r="AF602" s="93"/>
      <c r="AG602" s="96"/>
      <c r="AH602" s="96"/>
      <c r="AI602" s="96"/>
      <c r="AJ602" s="313">
        <f t="shared" si="244"/>
        <v>0</v>
      </c>
      <c r="AK602" s="301">
        <v>0</v>
      </c>
      <c r="AL602" s="57">
        <v>200000000</v>
      </c>
      <c r="AM602" s="96" t="str">
        <f t="shared" si="248"/>
        <v>PL</v>
      </c>
      <c r="AN602" s="257" t="s">
        <v>139</v>
      </c>
      <c r="AO602" s="249">
        <v>1</v>
      </c>
      <c r="AP602" s="257"/>
      <c r="AQ602" s="245">
        <f t="shared" si="249"/>
        <v>350000</v>
      </c>
      <c r="AR602" s="250">
        <f>IF(AND(V602&gt;1,V602&lt;=200000000),'[26]Data Base PAKAI (INPUT)'!$E$24,IF(AND(V602&gt;200000000),'[26]Data Base PAKAI (INPUT)'!$M$24))</f>
        <v>4</v>
      </c>
      <c r="AS602" s="250">
        <f>IF(AND(V602&gt;1,V602&lt;=200000000),'[26]Data Base PAKAI (INPUT)'!$F$24,IF(AND(V602&gt;200000000,V602&lt;=1000000000),'[26]Data Base PAKAI (INPUT)'!$V$24,IF(AND(V602&gt;1000000000),'[26]Data Base PAKAI (INPUT)'!$Z$24)))</f>
        <v>1</v>
      </c>
      <c r="AT602" s="250">
        <f t="shared" si="250"/>
        <v>600000</v>
      </c>
      <c r="AU602" s="250">
        <f>IF(AND(V602&gt;1,V602&lt;=1000000000),'[26]Data Base PAKAI (INPUT)'!$E$25,IF(AND(V602&gt;1000000000,V602&lt;=5000000000),'[26]Data Base PAKAI (INPUT)'!$Y$25,IF(AND(V602&gt;5000000000,V602&lt;=10000000000),'[26]Data Base PAKAI (INPUT)'!$AG$25)))</f>
        <v>3</v>
      </c>
      <c r="AV602" s="250">
        <f>IF(AND(V602&gt;1,V602&lt;=100000000),'[26]Data Base PAKAI (INPUT)'!$F$25,IF(AND(V602&gt;100000000,V602&lt;=200000000),'[26]Data Base PAKAI (INPUT)'!$J$25,IF(AND(V602&gt;200000000,V602&lt;=250000000),'[26]Data Base PAKAI (INPUT)'!$N$25,IF(AND(V602&gt;250000000,V602&lt;=500000000),'[26]Data Base PAKAI (INPUT)'!$R$25,IF(AND(V602&gt;500000000,V602&lt;=1000000000),'[26]Data Base PAKAI (INPUT)'!$V$25,IF(AND(V602&gt;1000000000,V602&lt;=2500000000),'[26]Data Base PAKAI (INPUT)'!$Z$25,IF(AND(V602&gt;2500000000,V602&lt;=5000000000),'[26]Data Base PAKAI (INPUT)'!$AD$25,IF(AND(V602&gt;5000000000,V602&lt;=10000000000),'[26]Data Base PAKAI (INPUT)'!AH2050))))))))</f>
        <v>4</v>
      </c>
      <c r="AW602" s="250">
        <f t="shared" si="251"/>
        <v>1800000</v>
      </c>
      <c r="AX602" s="250">
        <f t="shared" si="252"/>
        <v>8000000</v>
      </c>
      <c r="AY602" s="99">
        <f t="shared" si="253"/>
        <v>8000000</v>
      </c>
      <c r="AZ602" s="245"/>
      <c r="BA602" s="245">
        <f t="shared" si="254"/>
        <v>181250000</v>
      </c>
      <c r="BB602" s="235"/>
      <c r="BC602" s="242"/>
      <c r="BD602" s="242"/>
      <c r="BE602" s="242"/>
      <c r="BG602" s="428">
        <f t="shared" si="245"/>
        <v>0</v>
      </c>
      <c r="BH602" s="424"/>
    </row>
    <row r="603" spans="1:60" ht="43.5" thickBot="1" x14ac:dyDescent="0.3">
      <c r="A603" s="90"/>
      <c r="B603" s="90"/>
      <c r="C603" s="90"/>
      <c r="D603" s="90"/>
      <c r="E603" s="90"/>
      <c r="F603" s="90"/>
      <c r="G603" s="90"/>
      <c r="H603" s="307"/>
      <c r="I603" s="91"/>
      <c r="J603" s="92"/>
      <c r="K603" s="110" t="s">
        <v>1224</v>
      </c>
      <c r="L603" s="92" t="s">
        <v>1245</v>
      </c>
      <c r="M603" s="92" t="e">
        <f>INDEX('[26]GELONDONGAN BM POKIR'!$D:$D,MATCH('KEGIATAN DBMSDA 2022 (2)'!L603,'[26]GELONDONGAN BM POKIR'!$D:$D,0))</f>
        <v>#N/A</v>
      </c>
      <c r="N603" s="92" t="str">
        <f t="shared" si="258"/>
        <v>Peningkatan Jalan Jalan H. Landung RT 05 RW16, Kota Bekasi, Rawalumbu, Pengasinan</v>
      </c>
      <c r="O603" s="92"/>
      <c r="P603" s="93" t="s">
        <v>735</v>
      </c>
      <c r="Q603" s="93"/>
      <c r="R603" s="127" t="s">
        <v>289</v>
      </c>
      <c r="S603" s="94" t="e">
        <f>#REF!&amp;" "&amp;#REF!</f>
        <v>#REF!</v>
      </c>
      <c r="T603" s="95" t="s">
        <v>66</v>
      </c>
      <c r="U603" s="57"/>
      <c r="V603" s="57">
        <f t="shared" si="256"/>
        <v>200000000</v>
      </c>
      <c r="W603" s="96" t="str">
        <f t="shared" si="247"/>
        <v>PL</v>
      </c>
      <c r="X603" s="77" t="s">
        <v>1964</v>
      </c>
      <c r="Y603" s="489" t="s">
        <v>2032</v>
      </c>
      <c r="Z603" s="489" t="s">
        <v>2010</v>
      </c>
      <c r="AA603" s="93"/>
      <c r="AB603" s="93"/>
      <c r="AC603" s="93"/>
      <c r="AD603" s="93"/>
      <c r="AE603" s="93"/>
      <c r="AF603" s="93"/>
      <c r="AG603" s="96"/>
      <c r="AH603" s="96"/>
      <c r="AI603" s="96"/>
      <c r="AJ603" s="313">
        <f t="shared" si="244"/>
        <v>0</v>
      </c>
      <c r="AK603" s="301">
        <v>0</v>
      </c>
      <c r="AL603" s="57">
        <v>200000000</v>
      </c>
      <c r="AM603" s="96" t="str">
        <f t="shared" si="248"/>
        <v>PL</v>
      </c>
      <c r="AN603" s="257" t="s">
        <v>139</v>
      </c>
      <c r="AO603" s="249">
        <v>1</v>
      </c>
      <c r="AP603" s="257"/>
      <c r="AQ603" s="245">
        <f t="shared" si="249"/>
        <v>350000</v>
      </c>
      <c r="AR603" s="250">
        <f>IF(AND(V603&gt;1,V603&lt;=200000000),'[26]Data Base PAKAI (INPUT)'!$E$24,IF(AND(V603&gt;200000000),'[26]Data Base PAKAI (INPUT)'!$M$24))</f>
        <v>4</v>
      </c>
      <c r="AS603" s="250">
        <f>IF(AND(V603&gt;1,V603&lt;=200000000),'[26]Data Base PAKAI (INPUT)'!$F$24,IF(AND(V603&gt;200000000,V603&lt;=1000000000),'[26]Data Base PAKAI (INPUT)'!$V$24,IF(AND(V603&gt;1000000000),'[26]Data Base PAKAI (INPUT)'!$Z$24)))</f>
        <v>1</v>
      </c>
      <c r="AT603" s="250">
        <f t="shared" si="250"/>
        <v>600000</v>
      </c>
      <c r="AU603" s="250">
        <f>IF(AND(V603&gt;1,V603&lt;=1000000000),'[26]Data Base PAKAI (INPUT)'!$E$25,IF(AND(V603&gt;1000000000,V603&lt;=5000000000),'[26]Data Base PAKAI (INPUT)'!$Y$25,IF(AND(V603&gt;5000000000,V603&lt;=10000000000),'[26]Data Base PAKAI (INPUT)'!$AG$25)))</f>
        <v>3</v>
      </c>
      <c r="AV603" s="250">
        <f>IF(AND(V603&gt;1,V603&lt;=100000000),'[26]Data Base PAKAI (INPUT)'!$F$25,IF(AND(V603&gt;100000000,V603&lt;=200000000),'[26]Data Base PAKAI (INPUT)'!$J$25,IF(AND(V603&gt;200000000,V603&lt;=250000000),'[26]Data Base PAKAI (INPUT)'!$N$25,IF(AND(V603&gt;250000000,V603&lt;=500000000),'[26]Data Base PAKAI (INPUT)'!$R$25,IF(AND(V603&gt;500000000,V603&lt;=1000000000),'[26]Data Base PAKAI (INPUT)'!$V$25,IF(AND(V603&gt;1000000000,V603&lt;=2500000000),'[26]Data Base PAKAI (INPUT)'!$Z$25,IF(AND(V603&gt;2500000000,V603&lt;=5000000000),'[26]Data Base PAKAI (INPUT)'!$AD$25,IF(AND(V603&gt;5000000000,V603&lt;=10000000000),'[26]Data Base PAKAI (INPUT)'!AH2051))))))))</f>
        <v>4</v>
      </c>
      <c r="AW603" s="250">
        <f t="shared" si="251"/>
        <v>1800000</v>
      </c>
      <c r="AX603" s="250">
        <f t="shared" si="252"/>
        <v>8000000</v>
      </c>
      <c r="AY603" s="99">
        <f t="shared" si="253"/>
        <v>8000000</v>
      </c>
      <c r="AZ603" s="245"/>
      <c r="BA603" s="245">
        <f t="shared" si="254"/>
        <v>181250000</v>
      </c>
      <c r="BB603" s="235"/>
      <c r="BC603" s="242"/>
      <c r="BD603" s="242"/>
      <c r="BE603" s="242"/>
      <c r="BG603" s="428">
        <f t="shared" si="245"/>
        <v>0</v>
      </c>
      <c r="BH603" s="424"/>
    </row>
    <row r="604" spans="1:60" ht="43.5" thickBot="1" x14ac:dyDescent="0.3">
      <c r="A604" s="90"/>
      <c r="B604" s="90"/>
      <c r="C604" s="90"/>
      <c r="D604" s="90"/>
      <c r="E604" s="90"/>
      <c r="F604" s="90"/>
      <c r="G604" s="90"/>
      <c r="H604" s="307"/>
      <c r="I604" s="91"/>
      <c r="J604" s="92"/>
      <c r="K604" s="151" t="s">
        <v>1224</v>
      </c>
      <c r="L604" s="92" t="s">
        <v>1246</v>
      </c>
      <c r="M604" s="92" t="e">
        <f>INDEX('[26]GELONDONGAN BM POKIR'!$D:$D,MATCH('KEGIATAN DBMSDA 2022 (2)'!L604,'[26]GELONDONGAN BM POKIR'!$D:$D,0))</f>
        <v>#N/A</v>
      </c>
      <c r="N604" s="92" t="str">
        <f>L604</f>
        <v>PENGASPALAN DI LINGKUNGAN RW 04 KEL.BINTARA - KEC.BEKASI BARAT</v>
      </c>
      <c r="O604" s="92"/>
      <c r="P604" s="93" t="s">
        <v>822</v>
      </c>
      <c r="Q604" s="93"/>
      <c r="R604" s="127" t="s">
        <v>1247</v>
      </c>
      <c r="S604" s="94" t="e">
        <f>#REF!&amp;" "&amp;#REF!</f>
        <v>#REF!</v>
      </c>
      <c r="T604" s="95" t="s">
        <v>66</v>
      </c>
      <c r="U604" s="57"/>
      <c r="V604" s="57">
        <f t="shared" si="256"/>
        <v>200000000</v>
      </c>
      <c r="W604" s="96" t="str">
        <f t="shared" si="247"/>
        <v>PL</v>
      </c>
      <c r="X604" s="77" t="s">
        <v>1964</v>
      </c>
      <c r="Y604" s="489" t="s">
        <v>2032</v>
      </c>
      <c r="Z604" s="489" t="s">
        <v>2003</v>
      </c>
      <c r="AA604" s="93"/>
      <c r="AB604" s="93"/>
      <c r="AC604" s="93"/>
      <c r="AD604" s="93"/>
      <c r="AE604" s="93"/>
      <c r="AF604" s="93"/>
      <c r="AG604" s="96"/>
      <c r="AH604" s="96"/>
      <c r="AI604" s="96"/>
      <c r="AJ604" s="313">
        <f t="shared" si="244"/>
        <v>0</v>
      </c>
      <c r="AK604" s="301">
        <v>0</v>
      </c>
      <c r="AL604" s="57">
        <v>200000000</v>
      </c>
      <c r="AM604" s="96" t="str">
        <f t="shared" si="248"/>
        <v>PL</v>
      </c>
      <c r="AN604" s="257" t="s">
        <v>139</v>
      </c>
      <c r="AO604" s="249">
        <v>1</v>
      </c>
      <c r="AP604" s="257"/>
      <c r="AQ604" s="245">
        <f t="shared" si="249"/>
        <v>350000</v>
      </c>
      <c r="AR604" s="250">
        <f>IF(AND(V604&gt;1,V604&lt;=200000000),'[26]Data Base PAKAI (INPUT)'!$E$24,IF(AND(V604&gt;200000000),'[26]Data Base PAKAI (INPUT)'!$M$24))</f>
        <v>4</v>
      </c>
      <c r="AS604" s="250">
        <f>IF(AND(V604&gt;1,V604&lt;=200000000),'[26]Data Base PAKAI (INPUT)'!$F$24,IF(AND(V604&gt;200000000,V604&lt;=1000000000),'[26]Data Base PAKAI (INPUT)'!$V$24,IF(AND(V604&gt;1000000000),'[26]Data Base PAKAI (INPUT)'!$Z$24)))</f>
        <v>1</v>
      </c>
      <c r="AT604" s="250">
        <f t="shared" si="250"/>
        <v>600000</v>
      </c>
      <c r="AU604" s="250">
        <f>IF(AND(V604&gt;1,V604&lt;=1000000000),'[26]Data Base PAKAI (INPUT)'!$E$25,IF(AND(V604&gt;1000000000,V604&lt;=5000000000),'[26]Data Base PAKAI (INPUT)'!$Y$25,IF(AND(V604&gt;5000000000,V604&lt;=10000000000),'[26]Data Base PAKAI (INPUT)'!$AG$25)))</f>
        <v>3</v>
      </c>
      <c r="AV604" s="250">
        <f>IF(AND(V604&gt;1,V604&lt;=100000000),'[26]Data Base PAKAI (INPUT)'!$F$25,IF(AND(V604&gt;100000000,V604&lt;=200000000),'[26]Data Base PAKAI (INPUT)'!$J$25,IF(AND(V604&gt;200000000,V604&lt;=250000000),'[26]Data Base PAKAI (INPUT)'!$N$25,IF(AND(V604&gt;250000000,V604&lt;=500000000),'[26]Data Base PAKAI (INPUT)'!$R$25,IF(AND(V604&gt;500000000,V604&lt;=1000000000),'[26]Data Base PAKAI (INPUT)'!$V$25,IF(AND(V604&gt;1000000000,V604&lt;=2500000000),'[26]Data Base PAKAI (INPUT)'!$Z$25,IF(AND(V604&gt;2500000000,V604&lt;=5000000000),'[26]Data Base PAKAI (INPUT)'!$AD$25,IF(AND(V604&gt;5000000000,V604&lt;=10000000000),'[26]Data Base PAKAI (INPUT)'!AH2052))))))))</f>
        <v>4</v>
      </c>
      <c r="AW604" s="250">
        <f t="shared" si="251"/>
        <v>1800000</v>
      </c>
      <c r="AX604" s="250">
        <f t="shared" si="252"/>
        <v>8000000</v>
      </c>
      <c r="AY604" s="99">
        <f t="shared" si="253"/>
        <v>8000000</v>
      </c>
      <c r="AZ604" s="245"/>
      <c r="BA604" s="245">
        <f t="shared" si="254"/>
        <v>181250000</v>
      </c>
      <c r="BB604" s="235"/>
      <c r="BC604" s="242"/>
      <c r="BD604" s="242"/>
      <c r="BE604" s="242"/>
      <c r="BG604" s="428">
        <f t="shared" si="245"/>
        <v>0</v>
      </c>
      <c r="BH604" s="424"/>
    </row>
    <row r="605" spans="1:60" ht="43.5" thickBot="1" x14ac:dyDescent="0.3">
      <c r="A605" s="90"/>
      <c r="B605" s="90"/>
      <c r="C605" s="90"/>
      <c r="D605" s="90"/>
      <c r="E605" s="90"/>
      <c r="F605" s="90"/>
      <c r="G605" s="90"/>
      <c r="H605" s="307"/>
      <c r="I605" s="91"/>
      <c r="J605" s="92"/>
      <c r="K605" s="110" t="s">
        <v>1224</v>
      </c>
      <c r="L605" s="92" t="s">
        <v>1248</v>
      </c>
      <c r="M605" s="92" t="e">
        <f>INDEX('[26]GELONDONGAN BM POKIR'!$D:$D,MATCH('KEGIATAN DBMSDA 2022 (2)'!L605,'[26]GELONDONGAN BM POKIR'!$D:$D,0))</f>
        <v>#N/A</v>
      </c>
      <c r="N605" s="92" t="str">
        <f t="shared" ref="N605:N606" si="259">L605</f>
        <v>PERAWATAN / PENGASPALAN JALAN KOMPLEK KOPERASI  RW 04 Kel.Bintara Jaya</v>
      </c>
      <c r="O605" s="92"/>
      <c r="P605" s="93" t="s">
        <v>822</v>
      </c>
      <c r="Q605" s="93"/>
      <c r="R605" s="127" t="s">
        <v>1249</v>
      </c>
      <c r="S605" s="94" t="e">
        <f>#REF!&amp;" "&amp;#REF!</f>
        <v>#REF!</v>
      </c>
      <c r="T605" s="95" t="s">
        <v>66</v>
      </c>
      <c r="U605" s="57"/>
      <c r="V605" s="57">
        <f t="shared" si="256"/>
        <v>350000000</v>
      </c>
      <c r="W605" s="96" t="str">
        <f t="shared" si="247"/>
        <v>LELANG</v>
      </c>
      <c r="X605" s="77" t="s">
        <v>1964</v>
      </c>
      <c r="Y605" s="489" t="s">
        <v>2032</v>
      </c>
      <c r="Z605" s="489" t="s">
        <v>2003</v>
      </c>
      <c r="AA605" s="93"/>
      <c r="AB605" s="93"/>
      <c r="AC605" s="93"/>
      <c r="AD605" s="93"/>
      <c r="AE605" s="93"/>
      <c r="AF605" s="93"/>
      <c r="AG605" s="96"/>
      <c r="AH605" s="96"/>
      <c r="AI605" s="96"/>
      <c r="AJ605" s="313">
        <f t="shared" si="244"/>
        <v>0</v>
      </c>
      <c r="AK605" s="301">
        <v>0</v>
      </c>
      <c r="AL605" s="57">
        <v>350000000</v>
      </c>
      <c r="AM605" s="96" t="str">
        <f t="shared" si="248"/>
        <v>LELANG</v>
      </c>
      <c r="AN605" s="260" t="s">
        <v>139</v>
      </c>
      <c r="AO605" s="249">
        <v>1</v>
      </c>
      <c r="AP605" s="260"/>
      <c r="AQ605" s="245">
        <f t="shared" si="249"/>
        <v>750000</v>
      </c>
      <c r="AR605" s="250">
        <f>IF(AND(V605&gt;1,V605&lt;=200000000),'[26]Data Base PAKAI (INPUT)'!$E$24,IF(AND(V605&gt;200000000),'[26]Data Base PAKAI (INPUT)'!$M$24))</f>
        <v>6</v>
      </c>
      <c r="AS605" s="250">
        <f>IF(AND(V605&gt;1,V605&lt;=200000000),'[26]Data Base PAKAI (INPUT)'!$F$24,IF(AND(V605&gt;200000000,V605&lt;=1000000000),'[26]Data Base PAKAI (INPUT)'!$V$24,IF(AND(V605&gt;1000000000),'[26]Data Base PAKAI (INPUT)'!$Z$24)))</f>
        <v>2</v>
      </c>
      <c r="AT605" s="250">
        <f t="shared" si="250"/>
        <v>1800000</v>
      </c>
      <c r="AU605" s="250">
        <f>IF(AND(V605&gt;1,V605&lt;=1000000000),'[26]Data Base PAKAI (INPUT)'!$E$25,IF(AND(V605&gt;1000000000,V605&lt;=5000000000),'[26]Data Base PAKAI (INPUT)'!$Y$25,IF(AND(V605&gt;5000000000,V605&lt;=10000000000),'[26]Data Base PAKAI (INPUT)'!$AG$25)))</f>
        <v>3</v>
      </c>
      <c r="AV605" s="250">
        <f>IF(AND(V605&gt;1,V605&lt;=100000000),'[26]Data Base PAKAI (INPUT)'!$F$25,IF(AND(V605&gt;100000000,V605&lt;=200000000),'[26]Data Base PAKAI (INPUT)'!$J$25,IF(AND(V605&gt;200000000,V605&lt;=250000000),'[26]Data Base PAKAI (INPUT)'!$N$25,IF(AND(V605&gt;250000000,V605&lt;=500000000),'[26]Data Base PAKAI (INPUT)'!$R$25,IF(AND(V605&gt;500000000,V605&lt;=1000000000),'[26]Data Base PAKAI (INPUT)'!$V$25,IF(AND(V605&gt;1000000000,V605&lt;=2500000000),'[26]Data Base PAKAI (INPUT)'!$Z$25,IF(AND(V605&gt;2500000000,V605&lt;=5000000000),'[26]Data Base PAKAI (INPUT)'!$AD$25,IF(AND(V605&gt;5000000000,V605&lt;=10000000000),'[26]Data Base PAKAI (INPUT)'!AH2054))))))))</f>
        <v>6</v>
      </c>
      <c r="AW605" s="250">
        <f t="shared" si="251"/>
        <v>2700000</v>
      </c>
      <c r="AX605" s="250">
        <f t="shared" si="252"/>
        <v>14000000</v>
      </c>
      <c r="AY605" s="99">
        <f t="shared" si="253"/>
        <v>14000000</v>
      </c>
      <c r="AZ605" s="245"/>
      <c r="BA605" s="245">
        <f t="shared" si="254"/>
        <v>316750000</v>
      </c>
      <c r="BB605" s="235"/>
      <c r="BC605" s="242"/>
      <c r="BD605" s="242"/>
      <c r="BE605" s="242"/>
      <c r="BG605" s="428">
        <f t="shared" si="245"/>
        <v>0</v>
      </c>
      <c r="BH605" s="424"/>
    </row>
    <row r="606" spans="1:60" ht="43.5" thickBot="1" x14ac:dyDescent="0.3">
      <c r="A606" s="90"/>
      <c r="B606" s="90"/>
      <c r="C606" s="90"/>
      <c r="D606" s="90"/>
      <c r="E606" s="90"/>
      <c r="F606" s="90"/>
      <c r="G606" s="90"/>
      <c r="H606" s="307"/>
      <c r="I606" s="91"/>
      <c r="J606" s="92"/>
      <c r="K606" s="110" t="s">
        <v>1224</v>
      </c>
      <c r="L606" s="92" t="s">
        <v>1250</v>
      </c>
      <c r="M606" s="92" t="e">
        <f>INDEX('[26]GELONDONGAN BM POKIR'!$D:$D,MATCH('KEGIATAN DBMSDA 2022 (2)'!L606,'[26]GELONDONGAN BM POKIR'!$D:$D,0))</f>
        <v>#N/A</v>
      </c>
      <c r="N606" s="92" t="str">
        <f t="shared" si="259"/>
        <v>PENGASPALAN JLN. NURUL IMAN RAYA RW 01 KEL.JAKA SAMPURNA - KEC.BEKASI BARAT</v>
      </c>
      <c r="O606" s="92"/>
      <c r="P606" s="93" t="s">
        <v>822</v>
      </c>
      <c r="Q606" s="93"/>
      <c r="R606" s="127" t="s">
        <v>1251</v>
      </c>
      <c r="S606" s="94" t="e">
        <f>#REF!&amp;" "&amp;#REF!</f>
        <v>#REF!</v>
      </c>
      <c r="T606" s="95" t="s">
        <v>66</v>
      </c>
      <c r="U606" s="57"/>
      <c r="V606" s="57">
        <f t="shared" si="256"/>
        <v>200000000</v>
      </c>
      <c r="W606" s="96" t="str">
        <f t="shared" si="247"/>
        <v>PL</v>
      </c>
      <c r="X606" s="77" t="s">
        <v>1964</v>
      </c>
      <c r="Y606" s="489" t="s">
        <v>2032</v>
      </c>
      <c r="Z606" s="489" t="s">
        <v>2003</v>
      </c>
      <c r="AA606" s="93"/>
      <c r="AB606" s="93"/>
      <c r="AC606" s="93"/>
      <c r="AD606" s="93"/>
      <c r="AE606" s="93"/>
      <c r="AF606" s="93"/>
      <c r="AG606" s="96"/>
      <c r="AH606" s="96"/>
      <c r="AI606" s="96"/>
      <c r="AJ606" s="313">
        <f t="shared" si="244"/>
        <v>0</v>
      </c>
      <c r="AK606" s="301">
        <v>0</v>
      </c>
      <c r="AL606" s="57">
        <v>200000000</v>
      </c>
      <c r="AM606" s="96" t="str">
        <f t="shared" si="248"/>
        <v>PL</v>
      </c>
      <c r="AN606" s="257" t="s">
        <v>139</v>
      </c>
      <c r="AO606" s="249">
        <v>1</v>
      </c>
      <c r="AP606" s="257"/>
      <c r="AQ606" s="245">
        <f t="shared" si="249"/>
        <v>350000</v>
      </c>
      <c r="AR606" s="250">
        <f>IF(AND(V606&gt;1,V606&lt;=200000000),'[26]Data Base PAKAI (INPUT)'!$E$24,IF(AND(V606&gt;200000000),'[26]Data Base PAKAI (INPUT)'!$M$24))</f>
        <v>4</v>
      </c>
      <c r="AS606" s="250">
        <f>IF(AND(V606&gt;1,V606&lt;=200000000),'[26]Data Base PAKAI (INPUT)'!$F$24,IF(AND(V606&gt;200000000,V606&lt;=1000000000),'[26]Data Base PAKAI (INPUT)'!$V$24,IF(AND(V606&gt;1000000000),'[26]Data Base PAKAI (INPUT)'!$Z$24)))</f>
        <v>1</v>
      </c>
      <c r="AT606" s="250">
        <f t="shared" si="250"/>
        <v>600000</v>
      </c>
      <c r="AU606" s="250">
        <f>IF(AND(V606&gt;1,V606&lt;=1000000000),'[26]Data Base PAKAI (INPUT)'!$E$25,IF(AND(V606&gt;1000000000,V606&lt;=5000000000),'[26]Data Base PAKAI (INPUT)'!$Y$25,IF(AND(V606&gt;5000000000,V606&lt;=10000000000),'[26]Data Base PAKAI (INPUT)'!$AG$25)))</f>
        <v>3</v>
      </c>
      <c r="AV606" s="250">
        <f>IF(AND(V606&gt;1,V606&lt;=100000000),'[26]Data Base PAKAI (INPUT)'!$F$25,IF(AND(V606&gt;100000000,V606&lt;=200000000),'[26]Data Base PAKAI (INPUT)'!$J$25,IF(AND(V606&gt;200000000,V606&lt;=250000000),'[26]Data Base PAKAI (INPUT)'!$N$25,IF(AND(V606&gt;250000000,V606&lt;=500000000),'[26]Data Base PAKAI (INPUT)'!$R$25,IF(AND(V606&gt;500000000,V606&lt;=1000000000),'[26]Data Base PAKAI (INPUT)'!$V$25,IF(AND(V606&gt;1000000000,V606&lt;=2500000000),'[26]Data Base PAKAI (INPUT)'!$Z$25,IF(AND(V606&gt;2500000000,V606&lt;=5000000000),'[26]Data Base PAKAI (INPUT)'!$AD$25,IF(AND(V606&gt;5000000000,V606&lt;=10000000000),'[26]Data Base PAKAI (INPUT)'!AH2055))))))))</f>
        <v>4</v>
      </c>
      <c r="AW606" s="250">
        <f t="shared" si="251"/>
        <v>1800000</v>
      </c>
      <c r="AX606" s="250">
        <f t="shared" si="252"/>
        <v>8000000</v>
      </c>
      <c r="AY606" s="99">
        <f t="shared" si="253"/>
        <v>8000000</v>
      </c>
      <c r="AZ606" s="245"/>
      <c r="BA606" s="245">
        <f t="shared" si="254"/>
        <v>181250000</v>
      </c>
      <c r="BB606" s="235"/>
      <c r="BC606" s="242"/>
      <c r="BD606" s="242"/>
      <c r="BE606" s="242"/>
      <c r="BG606" s="428">
        <f t="shared" si="245"/>
        <v>0</v>
      </c>
      <c r="BH606" s="424"/>
    </row>
    <row r="607" spans="1:60" ht="43.5" thickBot="1" x14ac:dyDescent="0.3">
      <c r="A607" s="90"/>
      <c r="B607" s="90"/>
      <c r="C607" s="90"/>
      <c r="D607" s="90"/>
      <c r="E607" s="90"/>
      <c r="F607" s="90"/>
      <c r="G607" s="90"/>
      <c r="H607" s="307"/>
      <c r="I607" s="91"/>
      <c r="J607" s="92"/>
      <c r="K607" s="110" t="s">
        <v>1224</v>
      </c>
      <c r="L607" s="92" t="s">
        <v>1252</v>
      </c>
      <c r="M607" s="92" t="e">
        <f>INDEX('[26]GELONDONGAN BM POKIR'!$D:$D,MATCH('KEGIATAN DBMSDA 2022 (2)'!L607,'[26]GELONDONGAN BM POKIR'!$D:$D,0))</f>
        <v>#N/A</v>
      </c>
      <c r="N607" s="92" t="str">
        <f>L607</f>
        <v>PENGECORAN JALAN HARAPAN BARU 1 RT 02/17 KEL.KOTA BARU - KEC.BEKASI BARAT</v>
      </c>
      <c r="O607" s="92"/>
      <c r="P607" s="93" t="s">
        <v>822</v>
      </c>
      <c r="Q607" s="93"/>
      <c r="R607" s="127" t="s">
        <v>1253</v>
      </c>
      <c r="S607" s="94" t="e">
        <f>#REF!&amp;" "&amp;#REF!</f>
        <v>#REF!</v>
      </c>
      <c r="T607" s="95" t="s">
        <v>66</v>
      </c>
      <c r="U607" s="57"/>
      <c r="V607" s="57">
        <f t="shared" si="256"/>
        <v>200000000</v>
      </c>
      <c r="W607" s="96" t="str">
        <f t="shared" si="247"/>
        <v>PL</v>
      </c>
      <c r="X607" s="77" t="s">
        <v>1964</v>
      </c>
      <c r="Y607" s="489" t="s">
        <v>2032</v>
      </c>
      <c r="Z607" s="489" t="s">
        <v>2003</v>
      </c>
      <c r="AA607" s="93"/>
      <c r="AB607" s="93"/>
      <c r="AC607" s="93"/>
      <c r="AD607" s="93"/>
      <c r="AE607" s="93"/>
      <c r="AF607" s="93"/>
      <c r="AG607" s="96"/>
      <c r="AH607" s="96"/>
      <c r="AI607" s="96"/>
      <c r="AJ607" s="313">
        <f t="shared" si="244"/>
        <v>0</v>
      </c>
      <c r="AK607" s="301">
        <v>0</v>
      </c>
      <c r="AL607" s="57">
        <v>200000000</v>
      </c>
      <c r="AM607" s="96" t="str">
        <f t="shared" si="248"/>
        <v>PL</v>
      </c>
      <c r="AN607" s="257" t="s">
        <v>139</v>
      </c>
      <c r="AO607" s="249">
        <v>1</v>
      </c>
      <c r="AP607" s="257"/>
      <c r="AQ607" s="245">
        <f t="shared" si="249"/>
        <v>350000</v>
      </c>
      <c r="AR607" s="250">
        <f>IF(AND(V607&gt;1,V607&lt;=200000000),'[26]Data Base PAKAI (INPUT)'!$E$24,IF(AND(V607&gt;200000000),'[26]Data Base PAKAI (INPUT)'!$M$24))</f>
        <v>4</v>
      </c>
      <c r="AS607" s="250">
        <f>IF(AND(V607&gt;1,V607&lt;=200000000),'[26]Data Base PAKAI (INPUT)'!$F$24,IF(AND(V607&gt;200000000,V607&lt;=1000000000),'[26]Data Base PAKAI (INPUT)'!$V$24,IF(AND(V607&gt;1000000000),'[26]Data Base PAKAI (INPUT)'!$Z$24)))</f>
        <v>1</v>
      </c>
      <c r="AT607" s="250">
        <f t="shared" si="250"/>
        <v>600000</v>
      </c>
      <c r="AU607" s="250">
        <f>IF(AND(V607&gt;1,V607&lt;=1000000000),'[26]Data Base PAKAI (INPUT)'!$E$25,IF(AND(V607&gt;1000000000,V607&lt;=5000000000),'[26]Data Base PAKAI (INPUT)'!$Y$25,IF(AND(V607&gt;5000000000,V607&lt;=10000000000),'[26]Data Base PAKAI (INPUT)'!$AG$25)))</f>
        <v>3</v>
      </c>
      <c r="AV607" s="250">
        <f>IF(AND(V607&gt;1,V607&lt;=100000000),'[26]Data Base PAKAI (INPUT)'!$F$25,IF(AND(V607&gt;100000000,V607&lt;=200000000),'[26]Data Base PAKAI (INPUT)'!$J$25,IF(AND(V607&gt;200000000,V607&lt;=250000000),'[26]Data Base PAKAI (INPUT)'!$N$25,IF(AND(V607&gt;250000000,V607&lt;=500000000),'[26]Data Base PAKAI (INPUT)'!$R$25,IF(AND(V607&gt;500000000,V607&lt;=1000000000),'[26]Data Base PAKAI (INPUT)'!$V$25,IF(AND(V607&gt;1000000000,V607&lt;=2500000000),'[26]Data Base PAKAI (INPUT)'!$Z$25,IF(AND(V607&gt;2500000000,V607&lt;=5000000000),'[26]Data Base PAKAI (INPUT)'!$AD$25,IF(AND(V607&gt;5000000000,V607&lt;=10000000000),'[26]Data Base PAKAI (INPUT)'!AH2057))))))))</f>
        <v>4</v>
      </c>
      <c r="AW607" s="250">
        <f t="shared" si="251"/>
        <v>1800000</v>
      </c>
      <c r="AX607" s="250">
        <f t="shared" si="252"/>
        <v>8000000</v>
      </c>
      <c r="AY607" s="99">
        <f t="shared" si="253"/>
        <v>8000000</v>
      </c>
      <c r="AZ607" s="245"/>
      <c r="BA607" s="245">
        <f t="shared" si="254"/>
        <v>181250000</v>
      </c>
      <c r="BB607" s="235"/>
      <c r="BC607" s="242"/>
      <c r="BD607" s="242"/>
      <c r="BE607" s="242"/>
      <c r="BG607" s="428">
        <f t="shared" si="245"/>
        <v>0</v>
      </c>
      <c r="BH607" s="424"/>
    </row>
    <row r="608" spans="1:60" ht="43.5" thickBot="1" x14ac:dyDescent="0.3">
      <c r="A608" s="90"/>
      <c r="B608" s="90"/>
      <c r="C608" s="90"/>
      <c r="D608" s="90"/>
      <c r="E608" s="90"/>
      <c r="F608" s="90"/>
      <c r="G608" s="90"/>
      <c r="H608" s="307"/>
      <c r="I608" s="91"/>
      <c r="J608" s="92"/>
      <c r="K608" s="151" t="s">
        <v>1224</v>
      </c>
      <c r="L608" s="92" t="s">
        <v>1254</v>
      </c>
      <c r="M608" s="92" t="e">
        <f>INDEX('[26]GELONDONGAN BM POKIR'!$D:$D,MATCH('KEGIATAN DBMSDA 2022 (2)'!L608,'[26]GELONDONGAN BM POKIR'!$D:$D,0))</f>
        <v>#N/A</v>
      </c>
      <c r="N608" s="92" t="str">
        <f t="shared" ref="N608:N625" si="260">$J$562&amp;" "&amp;L608</f>
        <v>Peningkatan Jalan RT.05/05 KEL.JATIMURNI KEC. PD. MELATI, KOTA BEKASI, PONDOKMELATI, JATIMURNI</v>
      </c>
      <c r="O608" s="92"/>
      <c r="P608" s="93" t="s">
        <v>212</v>
      </c>
      <c r="Q608" s="93"/>
      <c r="R608" s="127" t="s">
        <v>664</v>
      </c>
      <c r="S608" s="94" t="e">
        <f>#REF!&amp;" "&amp;#REF!</f>
        <v>#REF!</v>
      </c>
      <c r="T608" s="95" t="s">
        <v>66</v>
      </c>
      <c r="U608" s="57"/>
      <c r="V608" s="57">
        <f t="shared" si="256"/>
        <v>200000000</v>
      </c>
      <c r="W608" s="96" t="str">
        <f t="shared" si="247"/>
        <v>PL</v>
      </c>
      <c r="X608" s="77" t="s">
        <v>1964</v>
      </c>
      <c r="Y608" s="489" t="s">
        <v>2032</v>
      </c>
      <c r="Z608" s="489" t="s">
        <v>2008</v>
      </c>
      <c r="AA608" s="93"/>
      <c r="AB608" s="93"/>
      <c r="AC608" s="93"/>
      <c r="AD608" s="93"/>
      <c r="AE608" s="93"/>
      <c r="AF608" s="93"/>
      <c r="AG608" s="96"/>
      <c r="AH608" s="96"/>
      <c r="AI608" s="96"/>
      <c r="AJ608" s="313">
        <f t="shared" ref="AJ608:AJ671" si="261">(AI608/V608)*100%</f>
        <v>0</v>
      </c>
      <c r="AK608" s="301">
        <v>0</v>
      </c>
      <c r="AL608" s="57">
        <v>200000000</v>
      </c>
      <c r="AM608" s="96" t="str">
        <f t="shared" si="248"/>
        <v>PL</v>
      </c>
      <c r="AN608" s="257" t="s">
        <v>139</v>
      </c>
      <c r="AO608" s="249">
        <v>1</v>
      </c>
      <c r="AP608" s="257"/>
      <c r="AQ608" s="245">
        <f t="shared" si="249"/>
        <v>350000</v>
      </c>
      <c r="AR608" s="250">
        <f>IF(AND(V608&gt;1,V608&lt;=200000000),'[26]Data Base PAKAI (INPUT)'!$E$24,IF(AND(V608&gt;200000000),'[26]Data Base PAKAI (INPUT)'!$M$24))</f>
        <v>4</v>
      </c>
      <c r="AS608" s="250">
        <f>IF(AND(V608&gt;1,V608&lt;=200000000),'[26]Data Base PAKAI (INPUT)'!$F$24,IF(AND(V608&gt;200000000,V608&lt;=1000000000),'[26]Data Base PAKAI (INPUT)'!$V$24,IF(AND(V608&gt;1000000000),'[26]Data Base PAKAI (INPUT)'!$Z$24)))</f>
        <v>1</v>
      </c>
      <c r="AT608" s="250">
        <f t="shared" si="250"/>
        <v>600000</v>
      </c>
      <c r="AU608" s="250">
        <f>IF(AND(V608&gt;1,V608&lt;=1000000000),'[26]Data Base PAKAI (INPUT)'!$E$25,IF(AND(V608&gt;1000000000,V608&lt;=5000000000),'[26]Data Base PAKAI (INPUT)'!$Y$25,IF(AND(V608&gt;5000000000,V608&lt;=10000000000),'[26]Data Base PAKAI (INPUT)'!$AG$25)))</f>
        <v>3</v>
      </c>
      <c r="AV608" s="250">
        <f>IF(AND(V608&gt;1,V608&lt;=100000000),'[26]Data Base PAKAI (INPUT)'!$F$25,IF(AND(V608&gt;100000000,V608&lt;=200000000),'[26]Data Base PAKAI (INPUT)'!$J$25,IF(AND(V608&gt;200000000,V608&lt;=250000000),'[26]Data Base PAKAI (INPUT)'!$N$25,IF(AND(V608&gt;250000000,V608&lt;=500000000),'[26]Data Base PAKAI (INPUT)'!$R$25,IF(AND(V608&gt;500000000,V608&lt;=1000000000),'[26]Data Base PAKAI (INPUT)'!$V$25,IF(AND(V608&gt;1000000000,V608&lt;=2500000000),'[26]Data Base PAKAI (INPUT)'!$Z$25,IF(AND(V608&gt;2500000000,V608&lt;=5000000000),'[26]Data Base PAKAI (INPUT)'!$AD$25,IF(AND(V608&gt;5000000000,V608&lt;=10000000000),'[26]Data Base PAKAI (INPUT)'!AH2058))))))))</f>
        <v>4</v>
      </c>
      <c r="AW608" s="250">
        <f t="shared" si="251"/>
        <v>1800000</v>
      </c>
      <c r="AX608" s="250">
        <f t="shared" si="252"/>
        <v>8000000</v>
      </c>
      <c r="AY608" s="99">
        <f t="shared" si="253"/>
        <v>8000000</v>
      </c>
      <c r="AZ608" s="245"/>
      <c r="BA608" s="245">
        <f t="shared" si="254"/>
        <v>181250000</v>
      </c>
      <c r="BB608" s="235"/>
      <c r="BC608" s="242"/>
      <c r="BD608" s="242"/>
      <c r="BE608" s="242"/>
      <c r="BG608" s="428">
        <f t="shared" ref="BG608:BG671" si="262">V608*AK608</f>
        <v>0</v>
      </c>
      <c r="BH608" s="424"/>
    </row>
    <row r="609" spans="1:60" ht="43.5" thickBot="1" x14ac:dyDescent="0.3">
      <c r="A609" s="90"/>
      <c r="B609" s="90"/>
      <c r="C609" s="90"/>
      <c r="D609" s="90"/>
      <c r="E609" s="90"/>
      <c r="F609" s="90"/>
      <c r="G609" s="90"/>
      <c r="H609" s="307"/>
      <c r="I609" s="91"/>
      <c r="J609" s="92"/>
      <c r="K609" s="151" t="s">
        <v>1224</v>
      </c>
      <c r="L609" s="92" t="s">
        <v>1255</v>
      </c>
      <c r="M609" s="92" t="e">
        <f>INDEX('[26]GELONDONGAN BM POKIR'!$D:$D,MATCH('KEGIATAN DBMSDA 2022 (2)'!L609,'[26]GELONDONGAN BM POKIR'!$D:$D,0))</f>
        <v>#N/A</v>
      </c>
      <c r="N609" s="92" t="str">
        <f t="shared" si="260"/>
        <v>Peningkatan Jalan JALAN CENDANA GG. H. NAPIH RT.06/03, KOTA BEKASI, PONDOKGEDE, JATIBENING BARU</v>
      </c>
      <c r="O609" s="92"/>
      <c r="P609" s="93" t="s">
        <v>171</v>
      </c>
      <c r="Q609" s="93"/>
      <c r="R609" s="127" t="s">
        <v>664</v>
      </c>
      <c r="S609" s="94" t="e">
        <f>#REF!&amp;" "&amp;#REF!</f>
        <v>#REF!</v>
      </c>
      <c r="T609" s="95" t="s">
        <v>66</v>
      </c>
      <c r="U609" s="57"/>
      <c r="V609" s="57">
        <f t="shared" si="256"/>
        <v>200000000</v>
      </c>
      <c r="W609" s="96" t="str">
        <f t="shared" si="247"/>
        <v>PL</v>
      </c>
      <c r="X609" s="77" t="s">
        <v>1964</v>
      </c>
      <c r="Y609" s="489" t="s">
        <v>2032</v>
      </c>
      <c r="Z609" s="489" t="s">
        <v>2004</v>
      </c>
      <c r="AA609" s="93"/>
      <c r="AB609" s="93"/>
      <c r="AC609" s="93"/>
      <c r="AD609" s="93"/>
      <c r="AE609" s="93"/>
      <c r="AF609" s="93"/>
      <c r="AG609" s="96"/>
      <c r="AH609" s="96"/>
      <c r="AI609" s="96"/>
      <c r="AJ609" s="313">
        <f t="shared" si="261"/>
        <v>0</v>
      </c>
      <c r="AK609" s="301">
        <v>0</v>
      </c>
      <c r="AL609" s="57">
        <v>200000000</v>
      </c>
      <c r="AM609" s="96" t="str">
        <f t="shared" si="248"/>
        <v>PL</v>
      </c>
      <c r="AN609" s="257" t="s">
        <v>139</v>
      </c>
      <c r="AO609" s="249">
        <v>1</v>
      </c>
      <c r="AP609" s="257"/>
      <c r="AQ609" s="245">
        <f t="shared" si="249"/>
        <v>350000</v>
      </c>
      <c r="AR609" s="250">
        <f>IF(AND(V609&gt;1,V609&lt;=200000000),'[26]Data Base PAKAI (INPUT)'!$E$24,IF(AND(V609&gt;200000000),'[26]Data Base PAKAI (INPUT)'!$M$24))</f>
        <v>4</v>
      </c>
      <c r="AS609" s="250">
        <f>IF(AND(V609&gt;1,V609&lt;=200000000),'[26]Data Base PAKAI (INPUT)'!$F$24,IF(AND(V609&gt;200000000,V609&lt;=1000000000),'[26]Data Base PAKAI (INPUT)'!$V$24,IF(AND(V609&gt;1000000000),'[26]Data Base PAKAI (INPUT)'!$Z$24)))</f>
        <v>1</v>
      </c>
      <c r="AT609" s="250">
        <f t="shared" si="250"/>
        <v>600000</v>
      </c>
      <c r="AU609" s="250">
        <f>IF(AND(V609&gt;1,V609&lt;=1000000000),'[26]Data Base PAKAI (INPUT)'!$E$25,IF(AND(V609&gt;1000000000,V609&lt;=5000000000),'[26]Data Base PAKAI (INPUT)'!$Y$25,IF(AND(V609&gt;5000000000,V609&lt;=10000000000),'[26]Data Base PAKAI (INPUT)'!$AG$25)))</f>
        <v>3</v>
      </c>
      <c r="AV609" s="250">
        <f>IF(AND(V609&gt;1,V609&lt;=100000000),'[26]Data Base PAKAI (INPUT)'!$F$25,IF(AND(V609&gt;100000000,V609&lt;=200000000),'[26]Data Base PAKAI (INPUT)'!$J$25,IF(AND(V609&gt;200000000,V609&lt;=250000000),'[26]Data Base PAKAI (INPUT)'!$N$25,IF(AND(V609&gt;250000000,V609&lt;=500000000),'[26]Data Base PAKAI (INPUT)'!$R$25,IF(AND(V609&gt;500000000,V609&lt;=1000000000),'[26]Data Base PAKAI (INPUT)'!$V$25,IF(AND(V609&gt;1000000000,V609&lt;=2500000000),'[26]Data Base PAKAI (INPUT)'!$Z$25,IF(AND(V609&gt;2500000000,V609&lt;=5000000000),'[26]Data Base PAKAI (INPUT)'!$AD$25,IF(AND(V609&gt;5000000000,V609&lt;=10000000000),'[26]Data Base PAKAI (INPUT)'!AH2059))))))))</f>
        <v>4</v>
      </c>
      <c r="AW609" s="250">
        <f t="shared" si="251"/>
        <v>1800000</v>
      </c>
      <c r="AX609" s="250">
        <f t="shared" si="252"/>
        <v>8000000</v>
      </c>
      <c r="AY609" s="99">
        <f t="shared" si="253"/>
        <v>8000000</v>
      </c>
      <c r="AZ609" s="245"/>
      <c r="BA609" s="245">
        <f t="shared" si="254"/>
        <v>181250000</v>
      </c>
      <c r="BB609" s="235"/>
      <c r="BC609" s="242"/>
      <c r="BD609" s="242"/>
      <c r="BE609" s="242"/>
      <c r="BG609" s="428">
        <f t="shared" si="262"/>
        <v>0</v>
      </c>
      <c r="BH609" s="424"/>
    </row>
    <row r="610" spans="1:60" ht="43.5" thickBot="1" x14ac:dyDescent="0.3">
      <c r="A610" s="90"/>
      <c r="B610" s="90"/>
      <c r="C610" s="90"/>
      <c r="D610" s="90"/>
      <c r="E610" s="90"/>
      <c r="F610" s="90"/>
      <c r="G610" s="90"/>
      <c r="H610" s="307"/>
      <c r="I610" s="91"/>
      <c r="J610" s="92"/>
      <c r="K610" s="151" t="s">
        <v>1224</v>
      </c>
      <c r="L610" s="92" t="s">
        <v>1256</v>
      </c>
      <c r="M610" s="92" t="e">
        <f>INDEX('[26]GELONDONGAN BM POKIR'!$D:$D,MATCH('KEGIATAN DBMSDA 2022 (2)'!L610,'[26]GELONDONGAN BM POKIR'!$D:$D,0))</f>
        <v>#N/A</v>
      </c>
      <c r="N610" s="92" t="str">
        <f t="shared" si="260"/>
        <v>Peningkatan Jalan RT.02/RW.12, KOTA BEKASI, PONDOKGEDE, JATICEMPAKA</v>
      </c>
      <c r="O610" s="92"/>
      <c r="P610" s="93" t="s">
        <v>171</v>
      </c>
      <c r="Q610" s="93"/>
      <c r="R610" s="127" t="s">
        <v>289</v>
      </c>
      <c r="S610" s="94" t="e">
        <f>#REF!&amp;" "&amp;#REF!</f>
        <v>#REF!</v>
      </c>
      <c r="T610" s="95" t="s">
        <v>66</v>
      </c>
      <c r="U610" s="57"/>
      <c r="V610" s="57">
        <f t="shared" si="256"/>
        <v>200000000</v>
      </c>
      <c r="W610" s="96" t="str">
        <f t="shared" ref="W610:W673" si="263">IF(V610&gt;200000000,"LELANG","PL")</f>
        <v>PL</v>
      </c>
      <c r="X610" s="77" t="s">
        <v>1964</v>
      </c>
      <c r="Y610" s="489" t="s">
        <v>2032</v>
      </c>
      <c r="Z610" s="489" t="s">
        <v>2004</v>
      </c>
      <c r="AA610" s="93"/>
      <c r="AB610" s="93"/>
      <c r="AC610" s="93"/>
      <c r="AD610" s="93"/>
      <c r="AE610" s="93"/>
      <c r="AF610" s="93"/>
      <c r="AG610" s="96"/>
      <c r="AH610" s="96"/>
      <c r="AI610" s="96"/>
      <c r="AJ610" s="313">
        <f t="shared" si="261"/>
        <v>0</v>
      </c>
      <c r="AK610" s="301">
        <v>0</v>
      </c>
      <c r="AL610" s="57">
        <v>200000000</v>
      </c>
      <c r="AM610" s="96" t="str">
        <f t="shared" ref="AM610:AM673" si="264">IF(V610&gt;200000000,"LELANG","PL")</f>
        <v>PL</v>
      </c>
      <c r="AN610" s="257" t="s">
        <v>139</v>
      </c>
      <c r="AO610" s="249">
        <v>1</v>
      </c>
      <c r="AP610" s="257"/>
      <c r="AQ610" s="245">
        <f t="shared" ref="AQ610:AQ673" si="265">IF(AND(V610&gt;1,V610&lt;=200000000),350000,IF(AND(V610&gt;200000000),750000))</f>
        <v>350000</v>
      </c>
      <c r="AR610" s="250">
        <f>IF(AND(V610&gt;1,V610&lt;=200000000),'[26]Data Base PAKAI (INPUT)'!$E$24,IF(AND(V610&gt;200000000),'[26]Data Base PAKAI (INPUT)'!$M$24))</f>
        <v>4</v>
      </c>
      <c r="AS610" s="250">
        <f>IF(AND(V610&gt;1,V610&lt;=200000000),'[26]Data Base PAKAI (INPUT)'!$F$24,IF(AND(V610&gt;200000000,V610&lt;=1000000000),'[26]Data Base PAKAI (INPUT)'!$V$24,IF(AND(V610&gt;1000000000),'[26]Data Base PAKAI (INPUT)'!$Z$24)))</f>
        <v>1</v>
      </c>
      <c r="AT610" s="250">
        <f t="shared" ref="AT610:AT673" si="266">AR610*AS610*$AT$15</f>
        <v>600000</v>
      </c>
      <c r="AU610" s="250">
        <f>IF(AND(V610&gt;1,V610&lt;=1000000000),'[26]Data Base PAKAI (INPUT)'!$E$25,IF(AND(V610&gt;1000000000,V610&lt;=5000000000),'[26]Data Base PAKAI (INPUT)'!$Y$25,IF(AND(V610&gt;5000000000,V610&lt;=10000000000),'[26]Data Base PAKAI (INPUT)'!$AG$25)))</f>
        <v>3</v>
      </c>
      <c r="AV610" s="250">
        <f>IF(AND(V610&gt;1,V610&lt;=100000000),'[26]Data Base PAKAI (INPUT)'!$F$25,IF(AND(V610&gt;100000000,V610&lt;=200000000),'[26]Data Base PAKAI (INPUT)'!$J$25,IF(AND(V610&gt;200000000,V610&lt;=250000000),'[26]Data Base PAKAI (INPUT)'!$N$25,IF(AND(V610&gt;250000000,V610&lt;=500000000),'[26]Data Base PAKAI (INPUT)'!$R$25,IF(AND(V610&gt;500000000,V610&lt;=1000000000),'[26]Data Base PAKAI (INPUT)'!$V$25,IF(AND(V610&gt;1000000000,V610&lt;=2500000000),'[26]Data Base PAKAI (INPUT)'!$Z$25,IF(AND(V610&gt;2500000000,V610&lt;=5000000000),'[26]Data Base PAKAI (INPUT)'!$AD$25,IF(AND(V610&gt;5000000000,V610&lt;=10000000000),'[26]Data Base PAKAI (INPUT)'!AH2060))))))))</f>
        <v>4</v>
      </c>
      <c r="AW610" s="250">
        <f t="shared" ref="AW610:AW673" si="267">AU610*AV610*$AW$15</f>
        <v>1800000</v>
      </c>
      <c r="AX610" s="250">
        <f t="shared" ref="AX610:AX673" si="268">IF(V610&lt;=4000000000,4%*V610,IF(V610&gt;4000000000,100000000))</f>
        <v>8000000</v>
      </c>
      <c r="AY610" s="99">
        <f t="shared" ref="AY610:AY673" si="269">4%*V610</f>
        <v>8000000</v>
      </c>
      <c r="AZ610" s="245"/>
      <c r="BA610" s="245">
        <f t="shared" ref="BA610:BA673" si="270">V610-AQ610-AT610-AW610-AX610-AY610-AZ610</f>
        <v>181250000</v>
      </c>
      <c r="BB610" s="235"/>
      <c r="BC610" s="242"/>
      <c r="BD610" s="242"/>
      <c r="BE610" s="242"/>
      <c r="BG610" s="428">
        <f t="shared" si="262"/>
        <v>0</v>
      </c>
      <c r="BH610" s="424"/>
    </row>
    <row r="611" spans="1:60" ht="43.5" thickBot="1" x14ac:dyDescent="0.3">
      <c r="A611" s="90"/>
      <c r="B611" s="90"/>
      <c r="C611" s="90"/>
      <c r="D611" s="90"/>
      <c r="E611" s="90"/>
      <c r="F611" s="90"/>
      <c r="G611" s="90"/>
      <c r="H611" s="307"/>
      <c r="I611" s="91"/>
      <c r="J611" s="92"/>
      <c r="K611" s="151" t="s">
        <v>1224</v>
      </c>
      <c r="L611" s="92" t="s">
        <v>1257</v>
      </c>
      <c r="M611" s="92" t="e">
        <f>INDEX('[26]GELONDONGAN BM POKIR'!$D:$D,MATCH('KEGIATAN DBMSDA 2022 (2)'!L611,'[26]GELONDONGAN BM POKIR'!$D:$D,0))</f>
        <v>#N/A</v>
      </c>
      <c r="N611" s="92" t="str">
        <f t="shared" si="260"/>
        <v>Peningkatan Jalan JALAN RAWA INDAH RT.01/RW.08, KOTA BEKASI, PONDOKGEDE, JATICEMPAKA</v>
      </c>
      <c r="O611" s="92"/>
      <c r="P611" s="93" t="s">
        <v>171</v>
      </c>
      <c r="Q611" s="93"/>
      <c r="R611" s="127" t="s">
        <v>229</v>
      </c>
      <c r="S611" s="94" t="e">
        <f>#REF!&amp;" "&amp;#REF!</f>
        <v>#REF!</v>
      </c>
      <c r="T611" s="95" t="s">
        <v>66</v>
      </c>
      <c r="U611" s="57"/>
      <c r="V611" s="57">
        <f t="shared" si="256"/>
        <v>200000000</v>
      </c>
      <c r="W611" s="96" t="str">
        <f t="shared" si="263"/>
        <v>PL</v>
      </c>
      <c r="X611" s="77" t="s">
        <v>1964</v>
      </c>
      <c r="Y611" s="489" t="s">
        <v>2032</v>
      </c>
      <c r="Z611" s="489" t="s">
        <v>2004</v>
      </c>
      <c r="AA611" s="93"/>
      <c r="AB611" s="93"/>
      <c r="AC611" s="93"/>
      <c r="AD611" s="93"/>
      <c r="AE611" s="93"/>
      <c r="AF611" s="93"/>
      <c r="AG611" s="96"/>
      <c r="AH611" s="96"/>
      <c r="AI611" s="96"/>
      <c r="AJ611" s="313">
        <f t="shared" si="261"/>
        <v>0</v>
      </c>
      <c r="AK611" s="301">
        <v>0</v>
      </c>
      <c r="AL611" s="57">
        <v>200000000</v>
      </c>
      <c r="AM611" s="96" t="str">
        <f t="shared" si="264"/>
        <v>PL</v>
      </c>
      <c r="AN611" s="257" t="s">
        <v>139</v>
      </c>
      <c r="AO611" s="249">
        <v>1</v>
      </c>
      <c r="AP611" s="257"/>
      <c r="AQ611" s="245">
        <f t="shared" si="265"/>
        <v>350000</v>
      </c>
      <c r="AR611" s="250">
        <f>IF(AND(V611&gt;1,V611&lt;=200000000),'[26]Data Base PAKAI (INPUT)'!$E$24,IF(AND(V611&gt;200000000),'[26]Data Base PAKAI (INPUT)'!$M$24))</f>
        <v>4</v>
      </c>
      <c r="AS611" s="250">
        <f>IF(AND(V611&gt;1,V611&lt;=200000000),'[26]Data Base PAKAI (INPUT)'!$F$24,IF(AND(V611&gt;200000000,V611&lt;=1000000000),'[26]Data Base PAKAI (INPUT)'!$V$24,IF(AND(V611&gt;1000000000),'[26]Data Base PAKAI (INPUT)'!$Z$24)))</f>
        <v>1</v>
      </c>
      <c r="AT611" s="250">
        <f t="shared" si="266"/>
        <v>600000</v>
      </c>
      <c r="AU611" s="250">
        <f>IF(AND(V611&gt;1,V611&lt;=1000000000),'[26]Data Base PAKAI (INPUT)'!$E$25,IF(AND(V611&gt;1000000000,V611&lt;=5000000000),'[26]Data Base PAKAI (INPUT)'!$Y$25,IF(AND(V611&gt;5000000000,V611&lt;=10000000000),'[26]Data Base PAKAI (INPUT)'!$AG$25)))</f>
        <v>3</v>
      </c>
      <c r="AV611" s="250">
        <f>IF(AND(V611&gt;1,V611&lt;=100000000),'[26]Data Base PAKAI (INPUT)'!$F$25,IF(AND(V611&gt;100000000,V611&lt;=200000000),'[26]Data Base PAKAI (INPUT)'!$J$25,IF(AND(V611&gt;200000000,V611&lt;=250000000),'[26]Data Base PAKAI (INPUT)'!$N$25,IF(AND(V611&gt;250000000,V611&lt;=500000000),'[26]Data Base PAKAI (INPUT)'!$R$25,IF(AND(V611&gt;500000000,V611&lt;=1000000000),'[26]Data Base PAKAI (INPUT)'!$V$25,IF(AND(V611&gt;1000000000,V611&lt;=2500000000),'[26]Data Base PAKAI (INPUT)'!$Z$25,IF(AND(V611&gt;2500000000,V611&lt;=5000000000),'[26]Data Base PAKAI (INPUT)'!$AD$25,IF(AND(V611&gt;5000000000,V611&lt;=10000000000),'[26]Data Base PAKAI (INPUT)'!AH2061))))))))</f>
        <v>4</v>
      </c>
      <c r="AW611" s="250">
        <f t="shared" si="267"/>
        <v>1800000</v>
      </c>
      <c r="AX611" s="250">
        <f t="shared" si="268"/>
        <v>8000000</v>
      </c>
      <c r="AY611" s="99">
        <f t="shared" si="269"/>
        <v>8000000</v>
      </c>
      <c r="AZ611" s="245"/>
      <c r="BA611" s="245">
        <f t="shared" si="270"/>
        <v>181250000</v>
      </c>
      <c r="BB611" s="235"/>
      <c r="BC611" s="242"/>
      <c r="BD611" s="242"/>
      <c r="BE611" s="242"/>
      <c r="BG611" s="428">
        <f t="shared" si="262"/>
        <v>0</v>
      </c>
      <c r="BH611" s="424"/>
    </row>
    <row r="612" spans="1:60" ht="43.5" thickBot="1" x14ac:dyDescent="0.3">
      <c r="A612" s="90"/>
      <c r="B612" s="90"/>
      <c r="C612" s="90"/>
      <c r="D612" s="90"/>
      <c r="E612" s="90"/>
      <c r="F612" s="90"/>
      <c r="G612" s="90"/>
      <c r="H612" s="307"/>
      <c r="I612" s="91"/>
      <c r="J612" s="92"/>
      <c r="K612" s="151" t="s">
        <v>1224</v>
      </c>
      <c r="L612" s="92" t="s">
        <v>1258</v>
      </c>
      <c r="M612" s="92" t="e">
        <f>INDEX('[26]GELONDONGAN BM POKIR'!$D:$D,MATCH('KEGIATAN DBMSDA 2022 (2)'!L612,'[26]GELONDONGAN BM POKIR'!$D:$D,0))</f>
        <v>#N/A</v>
      </c>
      <c r="N612" s="92" t="str">
        <f t="shared" si="260"/>
        <v>Peningkatan Jalan JALAN AKASIA RT.03/06, KOTA BEKASI, PONDOKMELATI, JATIWARNA</v>
      </c>
      <c r="O612" s="92"/>
      <c r="P612" s="93" t="s">
        <v>212</v>
      </c>
      <c r="Q612" s="93"/>
      <c r="R612" s="127" t="s">
        <v>239</v>
      </c>
      <c r="S612" s="94" t="e">
        <f>#REF!&amp;" "&amp;#REF!</f>
        <v>#REF!</v>
      </c>
      <c r="T612" s="95" t="s">
        <v>66</v>
      </c>
      <c r="U612" s="57"/>
      <c r="V612" s="57">
        <f t="shared" si="256"/>
        <v>200000000</v>
      </c>
      <c r="W612" s="96" t="str">
        <f t="shared" si="263"/>
        <v>PL</v>
      </c>
      <c r="X612" s="77" t="s">
        <v>1964</v>
      </c>
      <c r="Y612" s="489" t="s">
        <v>2032</v>
      </c>
      <c r="Z612" s="489" t="s">
        <v>2008</v>
      </c>
      <c r="AA612" s="93"/>
      <c r="AB612" s="93"/>
      <c r="AC612" s="93"/>
      <c r="AD612" s="93"/>
      <c r="AE612" s="93"/>
      <c r="AF612" s="93"/>
      <c r="AG612" s="96"/>
      <c r="AH612" s="96"/>
      <c r="AI612" s="96"/>
      <c r="AJ612" s="313">
        <f t="shared" si="261"/>
        <v>0</v>
      </c>
      <c r="AK612" s="301">
        <v>0</v>
      </c>
      <c r="AL612" s="57">
        <v>200000000</v>
      </c>
      <c r="AM612" s="96" t="str">
        <f t="shared" si="264"/>
        <v>PL</v>
      </c>
      <c r="AN612" s="257" t="s">
        <v>139</v>
      </c>
      <c r="AO612" s="249">
        <v>1</v>
      </c>
      <c r="AP612" s="257"/>
      <c r="AQ612" s="245">
        <f t="shared" si="265"/>
        <v>350000</v>
      </c>
      <c r="AR612" s="250">
        <f>IF(AND(V612&gt;1,V612&lt;=200000000),'[26]Data Base PAKAI (INPUT)'!$E$24,IF(AND(V612&gt;200000000),'[26]Data Base PAKAI (INPUT)'!$M$24))</f>
        <v>4</v>
      </c>
      <c r="AS612" s="250">
        <f>IF(AND(V612&gt;1,V612&lt;=200000000),'[26]Data Base PAKAI (INPUT)'!$F$24,IF(AND(V612&gt;200000000,V612&lt;=1000000000),'[26]Data Base PAKAI (INPUT)'!$V$24,IF(AND(V612&gt;1000000000),'[26]Data Base PAKAI (INPUT)'!$Z$24)))</f>
        <v>1</v>
      </c>
      <c r="AT612" s="250">
        <f t="shared" si="266"/>
        <v>600000</v>
      </c>
      <c r="AU612" s="250">
        <f>IF(AND(V612&gt;1,V612&lt;=1000000000),'[26]Data Base PAKAI (INPUT)'!$E$25,IF(AND(V612&gt;1000000000,V612&lt;=5000000000),'[26]Data Base PAKAI (INPUT)'!$Y$25,IF(AND(V612&gt;5000000000,V612&lt;=10000000000),'[26]Data Base PAKAI (INPUT)'!$AG$25)))</f>
        <v>3</v>
      </c>
      <c r="AV612" s="250">
        <f>IF(AND(V612&gt;1,V612&lt;=100000000),'[26]Data Base PAKAI (INPUT)'!$F$25,IF(AND(V612&gt;100000000,V612&lt;=200000000),'[26]Data Base PAKAI (INPUT)'!$J$25,IF(AND(V612&gt;200000000,V612&lt;=250000000),'[26]Data Base PAKAI (INPUT)'!$N$25,IF(AND(V612&gt;250000000,V612&lt;=500000000),'[26]Data Base PAKAI (INPUT)'!$R$25,IF(AND(V612&gt;500000000,V612&lt;=1000000000),'[26]Data Base PAKAI (INPUT)'!$V$25,IF(AND(V612&gt;1000000000,V612&lt;=2500000000),'[26]Data Base PAKAI (INPUT)'!$Z$25,IF(AND(V612&gt;2500000000,V612&lt;=5000000000),'[26]Data Base PAKAI (INPUT)'!$AD$25,IF(AND(V612&gt;5000000000,V612&lt;=10000000000),'[26]Data Base PAKAI (INPUT)'!AH2062))))))))</f>
        <v>4</v>
      </c>
      <c r="AW612" s="250">
        <f t="shared" si="267"/>
        <v>1800000</v>
      </c>
      <c r="AX612" s="250">
        <f t="shared" si="268"/>
        <v>8000000</v>
      </c>
      <c r="AY612" s="99">
        <f t="shared" si="269"/>
        <v>8000000</v>
      </c>
      <c r="AZ612" s="245"/>
      <c r="BA612" s="245">
        <f t="shared" si="270"/>
        <v>181250000</v>
      </c>
      <c r="BB612" s="235"/>
      <c r="BC612" s="242"/>
      <c r="BD612" s="242"/>
      <c r="BE612" s="242"/>
      <c r="BG612" s="428">
        <f t="shared" si="262"/>
        <v>0</v>
      </c>
      <c r="BH612" s="424"/>
    </row>
    <row r="613" spans="1:60" ht="43.5" thickBot="1" x14ac:dyDescent="0.3">
      <c r="A613" s="90"/>
      <c r="B613" s="90"/>
      <c r="C613" s="90"/>
      <c r="D613" s="90"/>
      <c r="E613" s="90"/>
      <c r="F613" s="90"/>
      <c r="G613" s="90"/>
      <c r="H613" s="307"/>
      <c r="I613" s="91"/>
      <c r="J613" s="92"/>
      <c r="K613" s="110" t="s">
        <v>1224</v>
      </c>
      <c r="L613" s="92" t="s">
        <v>1259</v>
      </c>
      <c r="M613" s="92" t="e">
        <f>INDEX('[26]GELONDONGAN BM POKIR'!$D:$D,MATCH('KEGIATAN DBMSDA 2022 (2)'!L613,'[26]GELONDONGAN BM POKIR'!$D:$D,0))</f>
        <v>#N/A</v>
      </c>
      <c r="N613" s="92" t="str">
        <f t="shared" si="260"/>
        <v>Peningkatan Jalan JL. HAERUDIN RT.04/06, KOTA BEKASI, PONDOKMELATI, JATIWARNA</v>
      </c>
      <c r="O613" s="92"/>
      <c r="P613" s="93" t="s">
        <v>212</v>
      </c>
      <c r="Q613" s="93"/>
      <c r="R613" s="127" t="s">
        <v>720</v>
      </c>
      <c r="S613" s="94" t="e">
        <f>#REF!&amp;" "&amp;#REF!</f>
        <v>#REF!</v>
      </c>
      <c r="T613" s="95" t="s">
        <v>66</v>
      </c>
      <c r="U613" s="57"/>
      <c r="V613" s="57">
        <f t="shared" si="256"/>
        <v>200000000</v>
      </c>
      <c r="W613" s="96" t="str">
        <f t="shared" si="263"/>
        <v>PL</v>
      </c>
      <c r="X613" s="77" t="s">
        <v>1964</v>
      </c>
      <c r="Y613" s="489" t="s">
        <v>2032</v>
      </c>
      <c r="Z613" s="489" t="s">
        <v>2008</v>
      </c>
      <c r="AA613" s="93"/>
      <c r="AB613" s="93"/>
      <c r="AC613" s="93"/>
      <c r="AD613" s="93"/>
      <c r="AE613" s="93"/>
      <c r="AF613" s="93"/>
      <c r="AG613" s="96"/>
      <c r="AH613" s="96"/>
      <c r="AI613" s="96"/>
      <c r="AJ613" s="313">
        <f t="shared" si="261"/>
        <v>0</v>
      </c>
      <c r="AK613" s="301">
        <v>0</v>
      </c>
      <c r="AL613" s="57">
        <v>200000000</v>
      </c>
      <c r="AM613" s="96" t="str">
        <f t="shared" si="264"/>
        <v>PL</v>
      </c>
      <c r="AN613" s="257" t="s">
        <v>139</v>
      </c>
      <c r="AO613" s="249">
        <v>1</v>
      </c>
      <c r="AP613" s="257"/>
      <c r="AQ613" s="245">
        <f t="shared" si="265"/>
        <v>350000</v>
      </c>
      <c r="AR613" s="250">
        <f>IF(AND(V613&gt;1,V613&lt;=200000000),'[26]Data Base PAKAI (INPUT)'!$E$24,IF(AND(V613&gt;200000000),'[26]Data Base PAKAI (INPUT)'!$M$24))</f>
        <v>4</v>
      </c>
      <c r="AS613" s="250">
        <f>IF(AND(V613&gt;1,V613&lt;=200000000),'[26]Data Base PAKAI (INPUT)'!$F$24,IF(AND(V613&gt;200000000,V613&lt;=1000000000),'[26]Data Base PAKAI (INPUT)'!$V$24,IF(AND(V613&gt;1000000000),'[26]Data Base PAKAI (INPUT)'!$Z$24)))</f>
        <v>1</v>
      </c>
      <c r="AT613" s="250">
        <f t="shared" si="266"/>
        <v>600000</v>
      </c>
      <c r="AU613" s="250">
        <f>IF(AND(V613&gt;1,V613&lt;=1000000000),'[26]Data Base PAKAI (INPUT)'!$E$25,IF(AND(V613&gt;1000000000,V613&lt;=5000000000),'[26]Data Base PAKAI (INPUT)'!$Y$25,IF(AND(V613&gt;5000000000,V613&lt;=10000000000),'[26]Data Base PAKAI (INPUT)'!$AG$25)))</f>
        <v>3</v>
      </c>
      <c r="AV613" s="250">
        <f>IF(AND(V613&gt;1,V613&lt;=100000000),'[26]Data Base PAKAI (INPUT)'!$F$25,IF(AND(V613&gt;100000000,V613&lt;=200000000),'[26]Data Base PAKAI (INPUT)'!$J$25,IF(AND(V613&gt;200000000,V613&lt;=250000000),'[26]Data Base PAKAI (INPUT)'!$N$25,IF(AND(V613&gt;250000000,V613&lt;=500000000),'[26]Data Base PAKAI (INPUT)'!$R$25,IF(AND(V613&gt;500000000,V613&lt;=1000000000),'[26]Data Base PAKAI (INPUT)'!$V$25,IF(AND(V613&gt;1000000000,V613&lt;=2500000000),'[26]Data Base PAKAI (INPUT)'!$Z$25,IF(AND(V613&gt;2500000000,V613&lt;=5000000000),'[26]Data Base PAKAI (INPUT)'!$AD$25,IF(AND(V613&gt;5000000000,V613&lt;=10000000000),'[26]Data Base PAKAI (INPUT)'!AH2063))))))))</f>
        <v>4</v>
      </c>
      <c r="AW613" s="250">
        <f t="shared" si="267"/>
        <v>1800000</v>
      </c>
      <c r="AX613" s="250">
        <f t="shared" si="268"/>
        <v>8000000</v>
      </c>
      <c r="AY613" s="99">
        <f t="shared" si="269"/>
        <v>8000000</v>
      </c>
      <c r="AZ613" s="245"/>
      <c r="BA613" s="245">
        <f t="shared" si="270"/>
        <v>181250000</v>
      </c>
      <c r="BB613" s="235"/>
      <c r="BC613" s="242"/>
      <c r="BD613" s="242"/>
      <c r="BE613" s="242"/>
      <c r="BG613" s="428">
        <f t="shared" si="262"/>
        <v>0</v>
      </c>
      <c r="BH613" s="424"/>
    </row>
    <row r="614" spans="1:60" ht="43.5" thickBot="1" x14ac:dyDescent="0.3">
      <c r="A614" s="90"/>
      <c r="B614" s="90"/>
      <c r="C614" s="90"/>
      <c r="D614" s="90"/>
      <c r="E614" s="90"/>
      <c r="F614" s="90"/>
      <c r="G614" s="90"/>
      <c r="H614" s="307"/>
      <c r="I614" s="91"/>
      <c r="J614" s="92"/>
      <c r="K614" s="110" t="s">
        <v>1224</v>
      </c>
      <c r="L614" s="92" t="s">
        <v>1260</v>
      </c>
      <c r="M614" s="92" t="e">
        <f>INDEX('[26]GELONDONGAN BM POKIR'!$D:$D,MATCH('KEGIATAN DBMSDA 2022 (2)'!L614,'[26]GELONDONGAN BM POKIR'!$D:$D,0))</f>
        <v>#N/A</v>
      </c>
      <c r="N614" s="92" t="str">
        <f t="shared" si="260"/>
        <v>Peningkatan Jalan RT 01, 02, 03, 04 RW 09, Kota Bekasi, Medansatria, Pejuang</v>
      </c>
      <c r="O614" s="92"/>
      <c r="P614" s="93" t="s">
        <v>1840</v>
      </c>
      <c r="Q614" s="93"/>
      <c r="R614" s="127"/>
      <c r="S614" s="94" t="e">
        <f>#REF!&amp;" "&amp;#REF!</f>
        <v>#REF!</v>
      </c>
      <c r="T614" s="95" t="s">
        <v>66</v>
      </c>
      <c r="U614" s="57"/>
      <c r="V614" s="57">
        <f t="shared" si="256"/>
        <v>200000000</v>
      </c>
      <c r="W614" s="96" t="str">
        <f t="shared" si="263"/>
        <v>PL</v>
      </c>
      <c r="X614" s="77" t="s">
        <v>1964</v>
      </c>
      <c r="Y614" s="489" t="s">
        <v>2032</v>
      </c>
      <c r="Z614" s="489" t="s">
        <v>2005</v>
      </c>
      <c r="AA614" s="93"/>
      <c r="AB614" s="93"/>
      <c r="AC614" s="93"/>
      <c r="AD614" s="93"/>
      <c r="AE614" s="93"/>
      <c r="AF614" s="93"/>
      <c r="AG614" s="96"/>
      <c r="AH614" s="96"/>
      <c r="AI614" s="96"/>
      <c r="AJ614" s="313">
        <f t="shared" si="261"/>
        <v>0</v>
      </c>
      <c r="AK614" s="301">
        <v>0</v>
      </c>
      <c r="AL614" s="57">
        <v>200000000</v>
      </c>
      <c r="AM614" s="96" t="str">
        <f t="shared" si="264"/>
        <v>PL</v>
      </c>
      <c r="AN614" s="257" t="s">
        <v>139</v>
      </c>
      <c r="AO614" s="249">
        <v>1</v>
      </c>
      <c r="AP614" s="257"/>
      <c r="AQ614" s="245">
        <f t="shared" si="265"/>
        <v>350000</v>
      </c>
      <c r="AR614" s="250">
        <f>IF(AND(V614&gt;1,V614&lt;=200000000),'[26]Data Base PAKAI (INPUT)'!$E$24,IF(AND(V614&gt;200000000),'[26]Data Base PAKAI (INPUT)'!$M$24))</f>
        <v>4</v>
      </c>
      <c r="AS614" s="250">
        <f>IF(AND(V614&gt;1,V614&lt;=200000000),'[26]Data Base PAKAI (INPUT)'!$F$24,IF(AND(V614&gt;200000000,V614&lt;=1000000000),'[26]Data Base PAKAI (INPUT)'!$V$24,IF(AND(V614&gt;1000000000),'[26]Data Base PAKAI (INPUT)'!$Z$24)))</f>
        <v>1</v>
      </c>
      <c r="AT614" s="250">
        <f t="shared" si="266"/>
        <v>600000</v>
      </c>
      <c r="AU614" s="250">
        <f>IF(AND(V614&gt;1,V614&lt;=1000000000),'[26]Data Base PAKAI (INPUT)'!$E$25,IF(AND(V614&gt;1000000000,V614&lt;=5000000000),'[26]Data Base PAKAI (INPUT)'!$Y$25,IF(AND(V614&gt;5000000000,V614&lt;=10000000000),'[26]Data Base PAKAI (INPUT)'!$AG$25)))</f>
        <v>3</v>
      </c>
      <c r="AV614" s="250">
        <f>IF(AND(V614&gt;1,V614&lt;=100000000),'[26]Data Base PAKAI (INPUT)'!$F$25,IF(AND(V614&gt;100000000,V614&lt;=200000000),'[26]Data Base PAKAI (INPUT)'!$J$25,IF(AND(V614&gt;200000000,V614&lt;=250000000),'[26]Data Base PAKAI (INPUT)'!$N$25,IF(AND(V614&gt;250000000,V614&lt;=500000000),'[26]Data Base PAKAI (INPUT)'!$R$25,IF(AND(V614&gt;500000000,V614&lt;=1000000000),'[26]Data Base PAKAI (INPUT)'!$V$25,IF(AND(V614&gt;1000000000,V614&lt;=2500000000),'[26]Data Base PAKAI (INPUT)'!$Z$25,IF(AND(V614&gt;2500000000,V614&lt;=5000000000),'[26]Data Base PAKAI (INPUT)'!$AD$25,IF(AND(V614&gt;5000000000,V614&lt;=10000000000),'[26]Data Base PAKAI (INPUT)'!AH2066))))))))</f>
        <v>4</v>
      </c>
      <c r="AW614" s="250">
        <f t="shared" si="267"/>
        <v>1800000</v>
      </c>
      <c r="AX614" s="250">
        <f t="shared" si="268"/>
        <v>8000000</v>
      </c>
      <c r="AY614" s="99">
        <f t="shared" si="269"/>
        <v>8000000</v>
      </c>
      <c r="AZ614" s="245"/>
      <c r="BA614" s="245">
        <f t="shared" si="270"/>
        <v>181250000</v>
      </c>
      <c r="BB614" s="235"/>
      <c r="BC614" s="242"/>
      <c r="BD614" s="242"/>
      <c r="BE614" s="242"/>
      <c r="BG614" s="428">
        <f t="shared" si="262"/>
        <v>0</v>
      </c>
      <c r="BH614" s="424"/>
    </row>
    <row r="615" spans="1:60" ht="43.5" thickBot="1" x14ac:dyDescent="0.3">
      <c r="A615" s="90"/>
      <c r="B615" s="90"/>
      <c r="C615" s="90"/>
      <c r="D615" s="90"/>
      <c r="E615" s="90"/>
      <c r="F615" s="90"/>
      <c r="G615" s="90"/>
      <c r="H615" s="307"/>
      <c r="I615" s="91"/>
      <c r="J615" s="92"/>
      <c r="K615" s="110" t="s">
        <v>1224</v>
      </c>
      <c r="L615" s="92" t="s">
        <v>1261</v>
      </c>
      <c r="M615" s="92" t="e">
        <f>INDEX('[26]GELONDONGAN BM POKIR'!$D:$D,MATCH('KEGIATAN DBMSDA 2022 (2)'!L615,'[26]GELONDONGAN BM POKIR'!$D:$D,0))</f>
        <v>#N/A</v>
      </c>
      <c r="N615" s="92" t="str">
        <f t="shared" si="260"/>
        <v>Peningkatan Jalan RT 03 RW 024, Kota Bekasi, Pejuang</v>
      </c>
      <c r="O615" s="92"/>
      <c r="P615" s="93" t="s">
        <v>1840</v>
      </c>
      <c r="Q615" s="93"/>
      <c r="R615" s="127"/>
      <c r="S615" s="94" t="e">
        <f>#REF!&amp;" "&amp;#REF!</f>
        <v>#REF!</v>
      </c>
      <c r="T615" s="95" t="s">
        <v>66</v>
      </c>
      <c r="U615" s="57"/>
      <c r="V615" s="57">
        <f t="shared" si="256"/>
        <v>100000000</v>
      </c>
      <c r="W615" s="96" t="str">
        <f t="shared" si="263"/>
        <v>PL</v>
      </c>
      <c r="X615" s="77" t="s">
        <v>1964</v>
      </c>
      <c r="Y615" s="489" t="s">
        <v>2032</v>
      </c>
      <c r="Z615" s="489" t="s">
        <v>2005</v>
      </c>
      <c r="AA615" s="93"/>
      <c r="AB615" s="93"/>
      <c r="AC615" s="93"/>
      <c r="AD615" s="93"/>
      <c r="AE615" s="93"/>
      <c r="AF615" s="93"/>
      <c r="AG615" s="96"/>
      <c r="AH615" s="96"/>
      <c r="AI615" s="96"/>
      <c r="AJ615" s="313">
        <f t="shared" si="261"/>
        <v>0</v>
      </c>
      <c r="AK615" s="301">
        <v>0</v>
      </c>
      <c r="AL615" s="57">
        <v>100000000</v>
      </c>
      <c r="AM615" s="96" t="str">
        <f t="shared" si="264"/>
        <v>PL</v>
      </c>
      <c r="AN615" s="257" t="s">
        <v>139</v>
      </c>
      <c r="AO615" s="249">
        <v>1</v>
      </c>
      <c r="AP615" s="257"/>
      <c r="AQ615" s="245">
        <f t="shared" si="265"/>
        <v>350000</v>
      </c>
      <c r="AR615" s="250">
        <f>IF(AND(V615&gt;1,V615&lt;=200000000),'[26]Data Base PAKAI (INPUT)'!$E$24,IF(AND(V615&gt;200000000),'[26]Data Base PAKAI (INPUT)'!$M$24))</f>
        <v>4</v>
      </c>
      <c r="AS615" s="250">
        <f>IF(AND(V615&gt;1,V615&lt;=200000000),'[26]Data Base PAKAI (INPUT)'!$F$24,IF(AND(V615&gt;200000000,V615&lt;=1000000000),'[26]Data Base PAKAI (INPUT)'!$V$24,IF(AND(V615&gt;1000000000),'[26]Data Base PAKAI (INPUT)'!$Z$24)))</f>
        <v>1</v>
      </c>
      <c r="AT615" s="250">
        <f t="shared" si="266"/>
        <v>600000</v>
      </c>
      <c r="AU615" s="250">
        <f>IF(AND(V615&gt;1,V615&lt;=1000000000),'[26]Data Base PAKAI (INPUT)'!$E$25,IF(AND(V615&gt;1000000000,V615&lt;=5000000000),'[26]Data Base PAKAI (INPUT)'!$Y$25,IF(AND(V615&gt;5000000000,V615&lt;=10000000000),'[26]Data Base PAKAI (INPUT)'!$AG$25)))</f>
        <v>3</v>
      </c>
      <c r="AV615" s="250">
        <f>IF(AND(V615&gt;1,V615&lt;=100000000),'[26]Data Base PAKAI (INPUT)'!$F$25,IF(AND(V615&gt;100000000,V615&lt;=200000000),'[26]Data Base PAKAI (INPUT)'!$J$25,IF(AND(V615&gt;200000000,V615&lt;=250000000),'[26]Data Base PAKAI (INPUT)'!$N$25,IF(AND(V615&gt;250000000,V615&lt;=500000000),'[26]Data Base PAKAI (INPUT)'!$R$25,IF(AND(V615&gt;500000000,V615&lt;=1000000000),'[26]Data Base PAKAI (INPUT)'!$V$25,IF(AND(V615&gt;1000000000,V615&lt;=2500000000),'[26]Data Base PAKAI (INPUT)'!$Z$25,IF(AND(V615&gt;2500000000,V615&lt;=5000000000),'[26]Data Base PAKAI (INPUT)'!$AD$25,IF(AND(V615&gt;5000000000,V615&lt;=10000000000),'[26]Data Base PAKAI (INPUT)'!AH2067))))))))</f>
        <v>3</v>
      </c>
      <c r="AW615" s="250">
        <f t="shared" si="267"/>
        <v>1350000</v>
      </c>
      <c r="AX615" s="250">
        <f t="shared" si="268"/>
        <v>4000000</v>
      </c>
      <c r="AY615" s="99">
        <f t="shared" si="269"/>
        <v>4000000</v>
      </c>
      <c r="AZ615" s="245"/>
      <c r="BA615" s="245">
        <f t="shared" si="270"/>
        <v>89700000</v>
      </c>
      <c r="BB615" s="235"/>
      <c r="BC615" s="242"/>
      <c r="BD615" s="242"/>
      <c r="BE615" s="242"/>
      <c r="BG615" s="428">
        <f t="shared" si="262"/>
        <v>0</v>
      </c>
      <c r="BH615" s="424"/>
    </row>
    <row r="616" spans="1:60" ht="43.5" thickBot="1" x14ac:dyDescent="0.3">
      <c r="A616" s="90"/>
      <c r="B616" s="90"/>
      <c r="C616" s="90"/>
      <c r="D616" s="90"/>
      <c r="E616" s="90"/>
      <c r="F616" s="90"/>
      <c r="G616" s="90"/>
      <c r="H616" s="307"/>
      <c r="I616" s="91"/>
      <c r="J616" s="92"/>
      <c r="K616" s="110" t="s">
        <v>1224</v>
      </c>
      <c r="L616" s="92" t="s">
        <v>1262</v>
      </c>
      <c r="M616" s="92" t="e">
        <f>INDEX('[26]GELONDONGAN BM POKIR'!$D:$D,MATCH('KEGIATAN DBMSDA 2022 (2)'!L616,'[26]GELONDONGAN BM POKIR'!$D:$D,0))</f>
        <v>#N/A</v>
      </c>
      <c r="N616" s="92" t="str">
        <f t="shared" si="260"/>
        <v>Peningkatan Jalan RT 04/24 KEL.PEJUANG - KEC.MEDAN SATRIA</v>
      </c>
      <c r="O616" s="92"/>
      <c r="P616" s="93" t="s">
        <v>1840</v>
      </c>
      <c r="Q616" s="93"/>
      <c r="R616" s="127"/>
      <c r="S616" s="94" t="e">
        <f>#REF!&amp;" "&amp;#REF!</f>
        <v>#REF!</v>
      </c>
      <c r="T616" s="95" t="s">
        <v>66</v>
      </c>
      <c r="U616" s="57"/>
      <c r="V616" s="57">
        <f t="shared" si="256"/>
        <v>100000000</v>
      </c>
      <c r="W616" s="96" t="str">
        <f t="shared" si="263"/>
        <v>PL</v>
      </c>
      <c r="X616" s="77" t="s">
        <v>1964</v>
      </c>
      <c r="Y616" s="489" t="s">
        <v>2032</v>
      </c>
      <c r="Z616" s="489" t="s">
        <v>2005</v>
      </c>
      <c r="AA616" s="93"/>
      <c r="AB616" s="93"/>
      <c r="AC616" s="93"/>
      <c r="AD616" s="93"/>
      <c r="AE616" s="93"/>
      <c r="AF616" s="93"/>
      <c r="AG616" s="96"/>
      <c r="AH616" s="96"/>
      <c r="AI616" s="96"/>
      <c r="AJ616" s="313">
        <f t="shared" si="261"/>
        <v>0</v>
      </c>
      <c r="AK616" s="301">
        <v>0</v>
      </c>
      <c r="AL616" s="57">
        <v>100000000</v>
      </c>
      <c r="AM616" s="96" t="str">
        <f t="shared" si="264"/>
        <v>PL</v>
      </c>
      <c r="AN616" s="257" t="s">
        <v>139</v>
      </c>
      <c r="AO616" s="249">
        <v>1</v>
      </c>
      <c r="AP616" s="257"/>
      <c r="AQ616" s="245">
        <f t="shared" si="265"/>
        <v>350000</v>
      </c>
      <c r="AR616" s="250">
        <f>IF(AND(V616&gt;1,V616&lt;=200000000),'[26]Data Base PAKAI (INPUT)'!$E$24,IF(AND(V616&gt;200000000),'[26]Data Base PAKAI (INPUT)'!$M$24))</f>
        <v>4</v>
      </c>
      <c r="AS616" s="250">
        <f>IF(AND(V616&gt;1,V616&lt;=200000000),'[26]Data Base PAKAI (INPUT)'!$F$24,IF(AND(V616&gt;200000000,V616&lt;=1000000000),'[26]Data Base PAKAI (INPUT)'!$V$24,IF(AND(V616&gt;1000000000),'[26]Data Base PAKAI (INPUT)'!$Z$24)))</f>
        <v>1</v>
      </c>
      <c r="AT616" s="250">
        <f t="shared" si="266"/>
        <v>600000</v>
      </c>
      <c r="AU616" s="250">
        <f>IF(AND(V616&gt;1,V616&lt;=1000000000),'[26]Data Base PAKAI (INPUT)'!$E$25,IF(AND(V616&gt;1000000000,V616&lt;=5000000000),'[26]Data Base PAKAI (INPUT)'!$Y$25,IF(AND(V616&gt;5000000000,V616&lt;=10000000000),'[26]Data Base PAKAI (INPUT)'!$AG$25)))</f>
        <v>3</v>
      </c>
      <c r="AV616" s="250">
        <f>IF(AND(V616&gt;1,V616&lt;=100000000),'[26]Data Base PAKAI (INPUT)'!$F$25,IF(AND(V616&gt;100000000,V616&lt;=200000000),'[26]Data Base PAKAI (INPUT)'!$J$25,IF(AND(V616&gt;200000000,V616&lt;=250000000),'[26]Data Base PAKAI (INPUT)'!$N$25,IF(AND(V616&gt;250000000,V616&lt;=500000000),'[26]Data Base PAKAI (INPUT)'!$R$25,IF(AND(V616&gt;500000000,V616&lt;=1000000000),'[26]Data Base PAKAI (INPUT)'!$V$25,IF(AND(V616&gt;1000000000,V616&lt;=2500000000),'[26]Data Base PAKAI (INPUT)'!$Z$25,IF(AND(V616&gt;2500000000,V616&lt;=5000000000),'[26]Data Base PAKAI (INPUT)'!$AD$25,IF(AND(V616&gt;5000000000,V616&lt;=10000000000),'[26]Data Base PAKAI (INPUT)'!AH2068))))))))</f>
        <v>3</v>
      </c>
      <c r="AW616" s="250">
        <f t="shared" si="267"/>
        <v>1350000</v>
      </c>
      <c r="AX616" s="250">
        <f t="shared" si="268"/>
        <v>4000000</v>
      </c>
      <c r="AY616" s="99">
        <f t="shared" si="269"/>
        <v>4000000</v>
      </c>
      <c r="AZ616" s="245"/>
      <c r="BA616" s="245">
        <f t="shared" si="270"/>
        <v>89700000</v>
      </c>
      <c r="BB616" s="235"/>
      <c r="BC616" s="242"/>
      <c r="BD616" s="242"/>
      <c r="BE616" s="242"/>
      <c r="BG616" s="428">
        <f t="shared" si="262"/>
        <v>0</v>
      </c>
      <c r="BH616" s="424"/>
    </row>
    <row r="617" spans="1:60" ht="43.5" thickBot="1" x14ac:dyDescent="0.3">
      <c r="A617" s="90"/>
      <c r="B617" s="90"/>
      <c r="C617" s="90"/>
      <c r="D617" s="90"/>
      <c r="E617" s="90"/>
      <c r="F617" s="90"/>
      <c r="G617" s="90"/>
      <c r="H617" s="307"/>
      <c r="I617" s="91"/>
      <c r="J617" s="92"/>
      <c r="K617" s="110" t="s">
        <v>1224</v>
      </c>
      <c r="L617" s="92" t="s">
        <v>1263</v>
      </c>
      <c r="M617" s="92" t="e">
        <f>INDEX('[26]GELONDONGAN BM POKIR'!$D:$D,MATCH('KEGIATAN DBMSDA 2022 (2)'!L617,'[26]GELONDONGAN BM POKIR'!$D:$D,0))</f>
        <v>#N/A</v>
      </c>
      <c r="N617" s="92" t="str">
        <f t="shared" si="260"/>
        <v>Peningkatan Jalan RT 05/24 KEL.PEJUANG - KEC.MEDAN SATRIA</v>
      </c>
      <c r="O617" s="92"/>
      <c r="P617" s="93" t="s">
        <v>1840</v>
      </c>
      <c r="Q617" s="93"/>
      <c r="R617" s="127"/>
      <c r="S617" s="94" t="e">
        <f>#REF!&amp;" "&amp;#REF!</f>
        <v>#REF!</v>
      </c>
      <c r="T617" s="95" t="s">
        <v>66</v>
      </c>
      <c r="U617" s="57"/>
      <c r="V617" s="57">
        <f t="shared" ref="V617:V680" si="271">AL617+U617</f>
        <v>100000000</v>
      </c>
      <c r="W617" s="96" t="str">
        <f t="shared" si="263"/>
        <v>PL</v>
      </c>
      <c r="X617" s="77" t="s">
        <v>1964</v>
      </c>
      <c r="Y617" s="489" t="s">
        <v>2032</v>
      </c>
      <c r="Z617" s="489" t="s">
        <v>2005</v>
      </c>
      <c r="AA617" s="93"/>
      <c r="AB617" s="93"/>
      <c r="AC617" s="93"/>
      <c r="AD617" s="93"/>
      <c r="AE617" s="93"/>
      <c r="AF617" s="93"/>
      <c r="AG617" s="96"/>
      <c r="AH617" s="96"/>
      <c r="AI617" s="96"/>
      <c r="AJ617" s="313">
        <f t="shared" si="261"/>
        <v>0</v>
      </c>
      <c r="AK617" s="301">
        <v>0</v>
      </c>
      <c r="AL617" s="57">
        <v>100000000</v>
      </c>
      <c r="AM617" s="96" t="str">
        <f t="shared" si="264"/>
        <v>PL</v>
      </c>
      <c r="AN617" s="257" t="s">
        <v>139</v>
      </c>
      <c r="AO617" s="249">
        <v>1</v>
      </c>
      <c r="AP617" s="257"/>
      <c r="AQ617" s="245">
        <f t="shared" si="265"/>
        <v>350000</v>
      </c>
      <c r="AR617" s="250">
        <f>IF(AND(V617&gt;1,V617&lt;=200000000),'[26]Data Base PAKAI (INPUT)'!$E$24,IF(AND(V617&gt;200000000),'[26]Data Base PAKAI (INPUT)'!$M$24))</f>
        <v>4</v>
      </c>
      <c r="AS617" s="250">
        <f>IF(AND(V617&gt;1,V617&lt;=200000000),'[26]Data Base PAKAI (INPUT)'!$F$24,IF(AND(V617&gt;200000000,V617&lt;=1000000000),'[26]Data Base PAKAI (INPUT)'!$V$24,IF(AND(V617&gt;1000000000),'[26]Data Base PAKAI (INPUT)'!$Z$24)))</f>
        <v>1</v>
      </c>
      <c r="AT617" s="250">
        <f t="shared" si="266"/>
        <v>600000</v>
      </c>
      <c r="AU617" s="250">
        <f>IF(AND(V617&gt;1,V617&lt;=1000000000),'[26]Data Base PAKAI (INPUT)'!$E$25,IF(AND(V617&gt;1000000000,V617&lt;=5000000000),'[26]Data Base PAKAI (INPUT)'!$Y$25,IF(AND(V617&gt;5000000000,V617&lt;=10000000000),'[26]Data Base PAKAI (INPUT)'!$AG$25)))</f>
        <v>3</v>
      </c>
      <c r="AV617" s="250">
        <f>IF(AND(V617&gt;1,V617&lt;=100000000),'[26]Data Base PAKAI (INPUT)'!$F$25,IF(AND(V617&gt;100000000,V617&lt;=200000000),'[26]Data Base PAKAI (INPUT)'!$J$25,IF(AND(V617&gt;200000000,V617&lt;=250000000),'[26]Data Base PAKAI (INPUT)'!$N$25,IF(AND(V617&gt;250000000,V617&lt;=500000000),'[26]Data Base PAKAI (INPUT)'!$R$25,IF(AND(V617&gt;500000000,V617&lt;=1000000000),'[26]Data Base PAKAI (INPUT)'!$V$25,IF(AND(V617&gt;1000000000,V617&lt;=2500000000),'[26]Data Base PAKAI (INPUT)'!$Z$25,IF(AND(V617&gt;2500000000,V617&lt;=5000000000),'[26]Data Base PAKAI (INPUT)'!$AD$25,IF(AND(V617&gt;5000000000,V617&lt;=10000000000),'[26]Data Base PAKAI (INPUT)'!AH2069))))))))</f>
        <v>3</v>
      </c>
      <c r="AW617" s="250">
        <f t="shared" si="267"/>
        <v>1350000</v>
      </c>
      <c r="AX617" s="250">
        <f t="shared" si="268"/>
        <v>4000000</v>
      </c>
      <c r="AY617" s="99">
        <f t="shared" si="269"/>
        <v>4000000</v>
      </c>
      <c r="AZ617" s="245"/>
      <c r="BA617" s="245">
        <f t="shared" si="270"/>
        <v>89700000</v>
      </c>
      <c r="BB617" s="235"/>
      <c r="BC617" s="242"/>
      <c r="BD617" s="242"/>
      <c r="BE617" s="242"/>
      <c r="BG617" s="428">
        <f t="shared" si="262"/>
        <v>0</v>
      </c>
      <c r="BH617" s="424"/>
    </row>
    <row r="618" spans="1:60" ht="43.5" thickBot="1" x14ac:dyDescent="0.3">
      <c r="A618" s="90"/>
      <c r="B618" s="90"/>
      <c r="C618" s="90"/>
      <c r="D618" s="90"/>
      <c r="E618" s="90"/>
      <c r="F618" s="90"/>
      <c r="G618" s="90"/>
      <c r="H618" s="307"/>
      <c r="I618" s="91"/>
      <c r="J618" s="92"/>
      <c r="K618" s="110" t="s">
        <v>1224</v>
      </c>
      <c r="L618" s="92" t="s">
        <v>1264</v>
      </c>
      <c r="M618" s="92" t="e">
        <f>INDEX('[26]GELONDONGAN BM POKIR'!$D:$D,MATCH('KEGIATAN DBMSDA 2022 (2)'!L618,'[26]GELONDONGAN BM POKIR'!$D:$D,0))</f>
        <v>#N/A</v>
      </c>
      <c r="N618" s="92" t="str">
        <f t="shared" si="260"/>
        <v>Peningkatan Jalan RT 06/24 KEL.PEJUANG - KEC.MEDAN SATRIA</v>
      </c>
      <c r="O618" s="92"/>
      <c r="P618" s="93" t="s">
        <v>1840</v>
      </c>
      <c r="Q618" s="93"/>
      <c r="R618" s="127"/>
      <c r="S618" s="94" t="e">
        <f>#REF!&amp;" "&amp;#REF!</f>
        <v>#REF!</v>
      </c>
      <c r="T618" s="95" t="s">
        <v>66</v>
      </c>
      <c r="U618" s="57"/>
      <c r="V618" s="57">
        <f t="shared" si="271"/>
        <v>100000000</v>
      </c>
      <c r="W618" s="96" t="str">
        <f t="shared" si="263"/>
        <v>PL</v>
      </c>
      <c r="X618" s="77" t="s">
        <v>1964</v>
      </c>
      <c r="Y618" s="489" t="s">
        <v>2032</v>
      </c>
      <c r="Z618" s="489" t="s">
        <v>2005</v>
      </c>
      <c r="AA618" s="93"/>
      <c r="AB618" s="93"/>
      <c r="AC618" s="93"/>
      <c r="AD618" s="93"/>
      <c r="AE618" s="93"/>
      <c r="AF618" s="93"/>
      <c r="AG618" s="96"/>
      <c r="AH618" s="96"/>
      <c r="AI618" s="96"/>
      <c r="AJ618" s="313">
        <f t="shared" si="261"/>
        <v>0</v>
      </c>
      <c r="AK618" s="301">
        <v>0</v>
      </c>
      <c r="AL618" s="57">
        <v>100000000</v>
      </c>
      <c r="AM618" s="96" t="str">
        <f t="shared" si="264"/>
        <v>PL</v>
      </c>
      <c r="AN618" s="257" t="s">
        <v>139</v>
      </c>
      <c r="AO618" s="249">
        <v>1</v>
      </c>
      <c r="AP618" s="257"/>
      <c r="AQ618" s="245">
        <f t="shared" si="265"/>
        <v>350000</v>
      </c>
      <c r="AR618" s="250">
        <f>IF(AND(V618&gt;1,V618&lt;=200000000),'[26]Data Base PAKAI (INPUT)'!$E$24,IF(AND(V618&gt;200000000),'[26]Data Base PAKAI (INPUT)'!$M$24))</f>
        <v>4</v>
      </c>
      <c r="AS618" s="250">
        <f>IF(AND(V618&gt;1,V618&lt;=200000000),'[26]Data Base PAKAI (INPUT)'!$F$24,IF(AND(V618&gt;200000000,V618&lt;=1000000000),'[26]Data Base PAKAI (INPUT)'!$V$24,IF(AND(V618&gt;1000000000),'[26]Data Base PAKAI (INPUT)'!$Z$24)))</f>
        <v>1</v>
      </c>
      <c r="AT618" s="250">
        <f t="shared" si="266"/>
        <v>600000</v>
      </c>
      <c r="AU618" s="250">
        <f>IF(AND(V618&gt;1,V618&lt;=1000000000),'[26]Data Base PAKAI (INPUT)'!$E$25,IF(AND(V618&gt;1000000000,V618&lt;=5000000000),'[26]Data Base PAKAI (INPUT)'!$Y$25,IF(AND(V618&gt;5000000000,V618&lt;=10000000000),'[26]Data Base PAKAI (INPUT)'!$AG$25)))</f>
        <v>3</v>
      </c>
      <c r="AV618" s="250">
        <f>IF(AND(V618&gt;1,V618&lt;=100000000),'[26]Data Base PAKAI (INPUT)'!$F$25,IF(AND(V618&gt;100000000,V618&lt;=200000000),'[26]Data Base PAKAI (INPUT)'!$J$25,IF(AND(V618&gt;200000000,V618&lt;=250000000),'[26]Data Base PAKAI (INPUT)'!$N$25,IF(AND(V618&gt;250000000,V618&lt;=500000000),'[26]Data Base PAKAI (INPUT)'!$R$25,IF(AND(V618&gt;500000000,V618&lt;=1000000000),'[26]Data Base PAKAI (INPUT)'!$V$25,IF(AND(V618&gt;1000000000,V618&lt;=2500000000),'[26]Data Base PAKAI (INPUT)'!$Z$25,IF(AND(V618&gt;2500000000,V618&lt;=5000000000),'[26]Data Base PAKAI (INPUT)'!$AD$25,IF(AND(V618&gt;5000000000,V618&lt;=10000000000),'[26]Data Base PAKAI (INPUT)'!AH2070))))))))</f>
        <v>3</v>
      </c>
      <c r="AW618" s="250">
        <f t="shared" si="267"/>
        <v>1350000</v>
      </c>
      <c r="AX618" s="250">
        <f t="shared" si="268"/>
        <v>4000000</v>
      </c>
      <c r="AY618" s="99">
        <f t="shared" si="269"/>
        <v>4000000</v>
      </c>
      <c r="AZ618" s="245"/>
      <c r="BA618" s="245">
        <f t="shared" si="270"/>
        <v>89700000</v>
      </c>
      <c r="BB618" s="235"/>
      <c r="BC618" s="242"/>
      <c r="BD618" s="242"/>
      <c r="BE618" s="242"/>
      <c r="BG618" s="428">
        <f t="shared" si="262"/>
        <v>0</v>
      </c>
      <c r="BH618" s="424"/>
    </row>
    <row r="619" spans="1:60" ht="43.5" thickBot="1" x14ac:dyDescent="0.3">
      <c r="A619" s="90"/>
      <c r="B619" s="90"/>
      <c r="C619" s="90"/>
      <c r="D619" s="90"/>
      <c r="E619" s="90"/>
      <c r="F619" s="90"/>
      <c r="G619" s="90"/>
      <c r="H619" s="307"/>
      <c r="I619" s="91"/>
      <c r="J619" s="92"/>
      <c r="K619" s="110" t="s">
        <v>1224</v>
      </c>
      <c r="L619" s="92" t="s">
        <v>1265</v>
      </c>
      <c r="M619" s="92" t="e">
        <f>INDEX('[26]GELONDONGAN BM POKIR'!$D:$D,MATCH('KEGIATAN DBMSDA 2022 (2)'!L619,'[26]GELONDONGAN BM POKIR'!$D:$D,0))</f>
        <v>#N/A</v>
      </c>
      <c r="N619" s="92" t="str">
        <f t="shared" si="260"/>
        <v>Peningkatan Jalan RT 07/24 KEL.PEJUANG - KEC.MEDAN SATRIA</v>
      </c>
      <c r="O619" s="92"/>
      <c r="P619" s="93" t="s">
        <v>1840</v>
      </c>
      <c r="Q619" s="93"/>
      <c r="R619" s="127"/>
      <c r="S619" s="94" t="e">
        <f>#REF!&amp;" "&amp;#REF!</f>
        <v>#REF!</v>
      </c>
      <c r="T619" s="95" t="s">
        <v>66</v>
      </c>
      <c r="U619" s="57"/>
      <c r="V619" s="57">
        <f t="shared" si="271"/>
        <v>100000000</v>
      </c>
      <c r="W619" s="96" t="str">
        <f t="shared" si="263"/>
        <v>PL</v>
      </c>
      <c r="X619" s="77" t="s">
        <v>1964</v>
      </c>
      <c r="Y619" s="489" t="s">
        <v>2032</v>
      </c>
      <c r="Z619" s="489" t="s">
        <v>2005</v>
      </c>
      <c r="AA619" s="93"/>
      <c r="AB619" s="93"/>
      <c r="AC619" s="93"/>
      <c r="AD619" s="93"/>
      <c r="AE619" s="93"/>
      <c r="AF619" s="93"/>
      <c r="AG619" s="96"/>
      <c r="AH619" s="96"/>
      <c r="AI619" s="96"/>
      <c r="AJ619" s="313">
        <f t="shared" si="261"/>
        <v>0</v>
      </c>
      <c r="AK619" s="301">
        <v>0</v>
      </c>
      <c r="AL619" s="57">
        <v>100000000</v>
      </c>
      <c r="AM619" s="96" t="str">
        <f t="shared" si="264"/>
        <v>PL</v>
      </c>
      <c r="AN619" s="257" t="s">
        <v>139</v>
      </c>
      <c r="AO619" s="249">
        <v>1</v>
      </c>
      <c r="AP619" s="257"/>
      <c r="AQ619" s="245">
        <f t="shared" si="265"/>
        <v>350000</v>
      </c>
      <c r="AR619" s="250">
        <f>IF(AND(V619&gt;1,V619&lt;=200000000),'[26]Data Base PAKAI (INPUT)'!$E$24,IF(AND(V619&gt;200000000),'[26]Data Base PAKAI (INPUT)'!$M$24))</f>
        <v>4</v>
      </c>
      <c r="AS619" s="250">
        <f>IF(AND(V619&gt;1,V619&lt;=200000000),'[26]Data Base PAKAI (INPUT)'!$F$24,IF(AND(V619&gt;200000000,V619&lt;=1000000000),'[26]Data Base PAKAI (INPUT)'!$V$24,IF(AND(V619&gt;1000000000),'[26]Data Base PAKAI (INPUT)'!$Z$24)))</f>
        <v>1</v>
      </c>
      <c r="AT619" s="250">
        <f t="shared" si="266"/>
        <v>600000</v>
      </c>
      <c r="AU619" s="250">
        <f>IF(AND(V619&gt;1,V619&lt;=1000000000),'[26]Data Base PAKAI (INPUT)'!$E$25,IF(AND(V619&gt;1000000000,V619&lt;=5000000000),'[26]Data Base PAKAI (INPUT)'!$Y$25,IF(AND(V619&gt;5000000000,V619&lt;=10000000000),'[26]Data Base PAKAI (INPUT)'!$AG$25)))</f>
        <v>3</v>
      </c>
      <c r="AV619" s="250">
        <f>IF(AND(V619&gt;1,V619&lt;=100000000),'[26]Data Base PAKAI (INPUT)'!$F$25,IF(AND(V619&gt;100000000,V619&lt;=200000000),'[26]Data Base PAKAI (INPUT)'!$J$25,IF(AND(V619&gt;200000000,V619&lt;=250000000),'[26]Data Base PAKAI (INPUT)'!$N$25,IF(AND(V619&gt;250000000,V619&lt;=500000000),'[26]Data Base PAKAI (INPUT)'!$R$25,IF(AND(V619&gt;500000000,V619&lt;=1000000000),'[26]Data Base PAKAI (INPUT)'!$V$25,IF(AND(V619&gt;1000000000,V619&lt;=2500000000),'[26]Data Base PAKAI (INPUT)'!$Z$25,IF(AND(V619&gt;2500000000,V619&lt;=5000000000),'[26]Data Base PAKAI (INPUT)'!$AD$25,IF(AND(V619&gt;5000000000,V619&lt;=10000000000),'[26]Data Base PAKAI (INPUT)'!AH2071))))))))</f>
        <v>3</v>
      </c>
      <c r="AW619" s="250">
        <f t="shared" si="267"/>
        <v>1350000</v>
      </c>
      <c r="AX619" s="250">
        <f t="shared" si="268"/>
        <v>4000000</v>
      </c>
      <c r="AY619" s="99">
        <f t="shared" si="269"/>
        <v>4000000</v>
      </c>
      <c r="AZ619" s="245"/>
      <c r="BA619" s="245">
        <f t="shared" si="270"/>
        <v>89700000</v>
      </c>
      <c r="BB619" s="235"/>
      <c r="BC619" s="242"/>
      <c r="BD619" s="242"/>
      <c r="BE619" s="242"/>
      <c r="BG619" s="428">
        <f t="shared" si="262"/>
        <v>0</v>
      </c>
      <c r="BH619" s="424"/>
    </row>
    <row r="620" spans="1:60" ht="43.5" thickBot="1" x14ac:dyDescent="0.3">
      <c r="A620" s="90"/>
      <c r="B620" s="90"/>
      <c r="C620" s="90"/>
      <c r="D620" s="90"/>
      <c r="E620" s="90"/>
      <c r="F620" s="90"/>
      <c r="G620" s="90"/>
      <c r="H620" s="307"/>
      <c r="I620" s="91"/>
      <c r="J620" s="92"/>
      <c r="K620" s="110" t="s">
        <v>1224</v>
      </c>
      <c r="L620" s="92" t="s">
        <v>1266</v>
      </c>
      <c r="M620" s="92" t="e">
        <f>INDEX('[26]GELONDONGAN BM POKIR'!$D:$D,MATCH('KEGIATAN DBMSDA 2022 (2)'!L620,'[26]GELONDONGAN BM POKIR'!$D:$D,0))</f>
        <v>#N/A</v>
      </c>
      <c r="N620" s="92" t="str">
        <f t="shared" si="260"/>
        <v>Peningkatan Jalan Jl. Randu 2 RT 01/10, Kota Bekasi, Jatisampurna, Jatiraden</v>
      </c>
      <c r="O620" s="92"/>
      <c r="P620" s="93" t="s">
        <v>120</v>
      </c>
      <c r="Q620" s="93"/>
      <c r="R620" s="127" t="s">
        <v>1267</v>
      </c>
      <c r="S620" s="94" t="e">
        <f>#REF!&amp;" "&amp;#REF!</f>
        <v>#REF!</v>
      </c>
      <c r="T620" s="95" t="s">
        <v>66</v>
      </c>
      <c r="U620" s="57"/>
      <c r="V620" s="57">
        <f t="shared" si="271"/>
        <v>200000000</v>
      </c>
      <c r="W620" s="96" t="str">
        <f t="shared" si="263"/>
        <v>PL</v>
      </c>
      <c r="X620" s="77" t="s">
        <v>1964</v>
      </c>
      <c r="Y620" s="489" t="s">
        <v>2032</v>
      </c>
      <c r="Z620" s="489" t="s">
        <v>2000</v>
      </c>
      <c r="AA620" s="93"/>
      <c r="AB620" s="93"/>
      <c r="AC620" s="93"/>
      <c r="AD620" s="93"/>
      <c r="AE620" s="93"/>
      <c r="AF620" s="93"/>
      <c r="AG620" s="96"/>
      <c r="AH620" s="96"/>
      <c r="AI620" s="96"/>
      <c r="AJ620" s="313">
        <f t="shared" si="261"/>
        <v>0</v>
      </c>
      <c r="AK620" s="301">
        <v>0</v>
      </c>
      <c r="AL620" s="57">
        <v>200000000</v>
      </c>
      <c r="AM620" s="96" t="str">
        <f t="shared" si="264"/>
        <v>PL</v>
      </c>
      <c r="AN620" s="257" t="s">
        <v>139</v>
      </c>
      <c r="AO620" s="249">
        <v>1</v>
      </c>
      <c r="AP620" s="257"/>
      <c r="AQ620" s="245">
        <f t="shared" si="265"/>
        <v>350000</v>
      </c>
      <c r="AR620" s="250">
        <f>IF(AND(V620&gt;1,V620&lt;=200000000),'[26]Data Base PAKAI (INPUT)'!$E$24,IF(AND(V620&gt;200000000),'[26]Data Base PAKAI (INPUT)'!$M$24))</f>
        <v>4</v>
      </c>
      <c r="AS620" s="250">
        <f>IF(AND(V620&gt;1,V620&lt;=200000000),'[26]Data Base PAKAI (INPUT)'!$F$24,IF(AND(V620&gt;200000000,V620&lt;=1000000000),'[26]Data Base PAKAI (INPUT)'!$V$24,IF(AND(V620&gt;1000000000),'[26]Data Base PAKAI (INPUT)'!$Z$24)))</f>
        <v>1</v>
      </c>
      <c r="AT620" s="250">
        <f t="shared" si="266"/>
        <v>600000</v>
      </c>
      <c r="AU620" s="250">
        <f>IF(AND(V620&gt;1,V620&lt;=1000000000),'[26]Data Base PAKAI (INPUT)'!$E$25,IF(AND(V620&gt;1000000000,V620&lt;=5000000000),'[26]Data Base PAKAI (INPUT)'!$Y$25,IF(AND(V620&gt;5000000000,V620&lt;=10000000000),'[26]Data Base PAKAI (INPUT)'!$AG$25)))</f>
        <v>3</v>
      </c>
      <c r="AV620" s="250">
        <f>IF(AND(V620&gt;1,V620&lt;=100000000),'[26]Data Base PAKAI (INPUT)'!$F$25,IF(AND(V620&gt;100000000,V620&lt;=200000000),'[26]Data Base PAKAI (INPUT)'!$J$25,IF(AND(V620&gt;200000000,V620&lt;=250000000),'[26]Data Base PAKAI (INPUT)'!$N$25,IF(AND(V620&gt;250000000,V620&lt;=500000000),'[26]Data Base PAKAI (INPUT)'!$R$25,IF(AND(V620&gt;500000000,V620&lt;=1000000000),'[26]Data Base PAKAI (INPUT)'!$V$25,IF(AND(V620&gt;1000000000,V620&lt;=2500000000),'[26]Data Base PAKAI (INPUT)'!$Z$25,IF(AND(V620&gt;2500000000,V620&lt;=5000000000),'[26]Data Base PAKAI (INPUT)'!$AD$25,IF(AND(V620&gt;5000000000,V620&lt;=10000000000),'[26]Data Base PAKAI (INPUT)'!AH2072))))))))</f>
        <v>4</v>
      </c>
      <c r="AW620" s="250">
        <f t="shared" si="267"/>
        <v>1800000</v>
      </c>
      <c r="AX620" s="250">
        <f t="shared" si="268"/>
        <v>8000000</v>
      </c>
      <c r="AY620" s="99">
        <f t="shared" si="269"/>
        <v>8000000</v>
      </c>
      <c r="AZ620" s="245"/>
      <c r="BA620" s="245">
        <f t="shared" si="270"/>
        <v>181250000</v>
      </c>
      <c r="BB620" s="235"/>
      <c r="BC620" s="242"/>
      <c r="BD620" s="242"/>
      <c r="BE620" s="242"/>
      <c r="BG620" s="428">
        <f t="shared" si="262"/>
        <v>0</v>
      </c>
      <c r="BH620" s="424"/>
    </row>
    <row r="621" spans="1:60" ht="43.5" thickBot="1" x14ac:dyDescent="0.3">
      <c r="A621" s="90"/>
      <c r="B621" s="90"/>
      <c r="C621" s="90"/>
      <c r="D621" s="90"/>
      <c r="E621" s="90"/>
      <c r="F621" s="90"/>
      <c r="G621" s="90"/>
      <c r="H621" s="307"/>
      <c r="I621" s="91"/>
      <c r="J621" s="92"/>
      <c r="K621" s="151" t="s">
        <v>1224</v>
      </c>
      <c r="L621" s="92" t="s">
        <v>412</v>
      </c>
      <c r="M621" s="92" t="e">
        <f>INDEX('[26]GELONDONGAN BM POKIR'!$D:$D,MATCH('KEGIATAN DBMSDA 2022 (2)'!L621,'[26]GELONDONGAN BM POKIR'!$D:$D,0))</f>
        <v>#N/A</v>
      </c>
      <c r="N621" s="92" t="str">
        <f t="shared" si="260"/>
        <v>Peningkatan Jalan RT 003 RW 006, Kota Bekasi, Jatisampurna, Jatiranggon</v>
      </c>
      <c r="O621" s="92"/>
      <c r="P621" s="93" t="s">
        <v>120</v>
      </c>
      <c r="Q621" s="93"/>
      <c r="R621" s="127" t="s">
        <v>1268</v>
      </c>
      <c r="S621" s="94" t="e">
        <f>#REF!&amp;" "&amp;#REF!</f>
        <v>#REF!</v>
      </c>
      <c r="T621" s="95" t="s">
        <v>66</v>
      </c>
      <c r="U621" s="57"/>
      <c r="V621" s="57">
        <f t="shared" si="271"/>
        <v>200000000</v>
      </c>
      <c r="W621" s="96" t="str">
        <f t="shared" si="263"/>
        <v>PL</v>
      </c>
      <c r="X621" s="77" t="s">
        <v>1964</v>
      </c>
      <c r="Y621" s="489" t="s">
        <v>2032</v>
      </c>
      <c r="Z621" s="489" t="s">
        <v>2000</v>
      </c>
      <c r="AA621" s="93"/>
      <c r="AB621" s="93"/>
      <c r="AC621" s="93"/>
      <c r="AD621" s="93"/>
      <c r="AE621" s="93"/>
      <c r="AF621" s="93"/>
      <c r="AG621" s="96"/>
      <c r="AH621" s="96"/>
      <c r="AI621" s="96"/>
      <c r="AJ621" s="313">
        <f t="shared" si="261"/>
        <v>0</v>
      </c>
      <c r="AK621" s="301">
        <v>0</v>
      </c>
      <c r="AL621" s="57">
        <v>200000000</v>
      </c>
      <c r="AM621" s="96" t="str">
        <f t="shared" si="264"/>
        <v>PL</v>
      </c>
      <c r="AN621" s="257" t="s">
        <v>139</v>
      </c>
      <c r="AO621" s="249">
        <v>1</v>
      </c>
      <c r="AP621" s="257"/>
      <c r="AQ621" s="245">
        <f t="shared" si="265"/>
        <v>350000</v>
      </c>
      <c r="AR621" s="250">
        <f>IF(AND(V621&gt;1,V621&lt;=200000000),'[26]Data Base PAKAI (INPUT)'!$E$24,IF(AND(V621&gt;200000000),'[26]Data Base PAKAI (INPUT)'!$M$24))</f>
        <v>4</v>
      </c>
      <c r="AS621" s="250">
        <f>IF(AND(V621&gt;1,V621&lt;=200000000),'[26]Data Base PAKAI (INPUT)'!$F$24,IF(AND(V621&gt;200000000,V621&lt;=1000000000),'[26]Data Base PAKAI (INPUT)'!$V$24,IF(AND(V621&gt;1000000000),'[26]Data Base PAKAI (INPUT)'!$Z$24)))</f>
        <v>1</v>
      </c>
      <c r="AT621" s="250">
        <f t="shared" si="266"/>
        <v>600000</v>
      </c>
      <c r="AU621" s="250">
        <f>IF(AND(V621&gt;1,V621&lt;=1000000000),'[26]Data Base PAKAI (INPUT)'!$E$25,IF(AND(V621&gt;1000000000,V621&lt;=5000000000),'[26]Data Base PAKAI (INPUT)'!$Y$25,IF(AND(V621&gt;5000000000,V621&lt;=10000000000),'[26]Data Base PAKAI (INPUT)'!$AG$25)))</f>
        <v>3</v>
      </c>
      <c r="AV621" s="250">
        <f>IF(AND(V621&gt;1,V621&lt;=100000000),'[26]Data Base PAKAI (INPUT)'!$F$25,IF(AND(V621&gt;100000000,V621&lt;=200000000),'[26]Data Base PAKAI (INPUT)'!$J$25,IF(AND(V621&gt;200000000,V621&lt;=250000000),'[26]Data Base PAKAI (INPUT)'!$N$25,IF(AND(V621&gt;250000000,V621&lt;=500000000),'[26]Data Base PAKAI (INPUT)'!$R$25,IF(AND(V621&gt;500000000,V621&lt;=1000000000),'[26]Data Base PAKAI (INPUT)'!$V$25,IF(AND(V621&gt;1000000000,V621&lt;=2500000000),'[26]Data Base PAKAI (INPUT)'!$Z$25,IF(AND(V621&gt;2500000000,V621&lt;=5000000000),'[26]Data Base PAKAI (INPUT)'!$AD$25,IF(AND(V621&gt;5000000000,V621&lt;=10000000000),'[26]Data Base PAKAI (INPUT)'!AH2073))))))))</f>
        <v>4</v>
      </c>
      <c r="AW621" s="250">
        <f t="shared" si="267"/>
        <v>1800000</v>
      </c>
      <c r="AX621" s="250">
        <f t="shared" si="268"/>
        <v>8000000</v>
      </c>
      <c r="AY621" s="99">
        <f t="shared" si="269"/>
        <v>8000000</v>
      </c>
      <c r="AZ621" s="245"/>
      <c r="BA621" s="245">
        <f t="shared" si="270"/>
        <v>181250000</v>
      </c>
      <c r="BB621" s="235"/>
      <c r="BC621" s="242"/>
      <c r="BD621" s="242"/>
      <c r="BE621" s="242"/>
      <c r="BG621" s="428">
        <f t="shared" si="262"/>
        <v>0</v>
      </c>
      <c r="BH621" s="424"/>
    </row>
    <row r="622" spans="1:60" s="89" customFormat="1" ht="43.5" thickBot="1" x14ac:dyDescent="0.3">
      <c r="A622" s="79"/>
      <c r="B622" s="79"/>
      <c r="C622" s="79"/>
      <c r="D622" s="79"/>
      <c r="E622" s="79"/>
      <c r="F622" s="79"/>
      <c r="G622" s="79"/>
      <c r="H622" s="306"/>
      <c r="I622" s="81"/>
      <c r="J622" s="83"/>
      <c r="K622" s="152" t="s">
        <v>1224</v>
      </c>
      <c r="L622" s="152" t="s">
        <v>1269</v>
      </c>
      <c r="M622" s="152" t="e">
        <f>INDEX('[26]GELONDONGAN BM POKIR'!$D:$D,MATCH('KEGIATAN DBMSDA 2022 (2)'!L622,'[26]GELONDONGAN BM POKIR'!$D:$D,0))</f>
        <v>#N/A</v>
      </c>
      <c r="N622" s="83" t="str">
        <f t="shared" si="260"/>
        <v>Peningkatan Jalan RW 04 RW 02, Kota Bekasi, Jatisampurna, Jatiranggon</v>
      </c>
      <c r="O622" s="83"/>
      <c r="P622" s="84" t="s">
        <v>120</v>
      </c>
      <c r="Q622" s="84"/>
      <c r="R622" s="153" t="s">
        <v>1270</v>
      </c>
      <c r="S622" s="85" t="e">
        <f>#REF!&amp;" "&amp;#REF!</f>
        <v>#REF!</v>
      </c>
      <c r="T622" s="154" t="s">
        <v>66</v>
      </c>
      <c r="U622" s="155"/>
      <c r="V622" s="57">
        <f t="shared" si="271"/>
        <v>100000000</v>
      </c>
      <c r="W622" s="96" t="str">
        <f t="shared" si="263"/>
        <v>PL</v>
      </c>
      <c r="X622" s="77" t="s">
        <v>1964</v>
      </c>
      <c r="Y622" s="489" t="s">
        <v>2032</v>
      </c>
      <c r="Z622" s="489" t="s">
        <v>2000</v>
      </c>
      <c r="AA622" s="84"/>
      <c r="AB622" s="84"/>
      <c r="AC622" s="84"/>
      <c r="AD622" s="84"/>
      <c r="AE622" s="84"/>
      <c r="AF622" s="84"/>
      <c r="AG622" s="96"/>
      <c r="AH622" s="96"/>
      <c r="AI622" s="96"/>
      <c r="AJ622" s="313">
        <f t="shared" si="261"/>
        <v>0</v>
      </c>
      <c r="AK622" s="301">
        <v>0</v>
      </c>
      <c r="AL622" s="155">
        <v>100000000</v>
      </c>
      <c r="AM622" s="96" t="str">
        <f t="shared" si="264"/>
        <v>PL</v>
      </c>
      <c r="AN622" s="257" t="s">
        <v>139</v>
      </c>
      <c r="AO622" s="249">
        <v>1</v>
      </c>
      <c r="AP622" s="257"/>
      <c r="AQ622" s="245">
        <f t="shared" si="265"/>
        <v>350000</v>
      </c>
      <c r="AR622" s="250">
        <f>IF(AND(V622&gt;1,V622&lt;=200000000),'[26]Data Base PAKAI (INPUT)'!$E$24,IF(AND(V622&gt;200000000),'[26]Data Base PAKAI (INPUT)'!$M$24))</f>
        <v>4</v>
      </c>
      <c r="AS622" s="250">
        <f>IF(AND(V622&gt;1,V622&lt;=200000000),'[26]Data Base PAKAI (INPUT)'!$F$24,IF(AND(V622&gt;200000000,V622&lt;=1000000000),'[26]Data Base PAKAI (INPUT)'!$V$24,IF(AND(V622&gt;1000000000),'[26]Data Base PAKAI (INPUT)'!$Z$24)))</f>
        <v>1</v>
      </c>
      <c r="AT622" s="250">
        <f t="shared" si="266"/>
        <v>600000</v>
      </c>
      <c r="AU622" s="250">
        <f>IF(AND(V622&gt;1,V622&lt;=1000000000),'[26]Data Base PAKAI (INPUT)'!$E$25,IF(AND(V622&gt;1000000000,V622&lt;=5000000000),'[26]Data Base PAKAI (INPUT)'!$Y$25,IF(AND(V622&gt;5000000000,V622&lt;=10000000000),'[26]Data Base PAKAI (INPUT)'!$AG$25)))</f>
        <v>3</v>
      </c>
      <c r="AV622" s="250">
        <f>IF(AND(V622&gt;1,V622&lt;=100000000),'[26]Data Base PAKAI (INPUT)'!$F$25,IF(AND(V622&gt;100000000,V622&lt;=200000000),'[26]Data Base PAKAI (INPUT)'!$J$25,IF(AND(V622&gt;200000000,V622&lt;=250000000),'[26]Data Base PAKAI (INPUT)'!$N$25,IF(AND(V622&gt;250000000,V622&lt;=500000000),'[26]Data Base PAKAI (INPUT)'!$R$25,IF(AND(V622&gt;500000000,V622&lt;=1000000000),'[26]Data Base PAKAI (INPUT)'!$V$25,IF(AND(V622&gt;1000000000,V622&lt;=2500000000),'[26]Data Base PAKAI (INPUT)'!$Z$25,IF(AND(V622&gt;2500000000,V622&lt;=5000000000),'[26]Data Base PAKAI (INPUT)'!$AD$25,IF(AND(V622&gt;5000000000,V622&lt;=10000000000),'[26]Data Base PAKAI (INPUT)'!AH2074))))))))</f>
        <v>3</v>
      </c>
      <c r="AW622" s="250">
        <f t="shared" si="267"/>
        <v>1350000</v>
      </c>
      <c r="AX622" s="250">
        <f t="shared" si="268"/>
        <v>4000000</v>
      </c>
      <c r="AY622" s="117">
        <f t="shared" si="269"/>
        <v>4000000</v>
      </c>
      <c r="AZ622" s="245"/>
      <c r="BA622" s="245">
        <f t="shared" si="270"/>
        <v>89700000</v>
      </c>
      <c r="BB622" s="251"/>
      <c r="BC622" s="252"/>
      <c r="BD622" s="252"/>
      <c r="BE622" s="252"/>
      <c r="BG622" s="428">
        <f t="shared" si="262"/>
        <v>0</v>
      </c>
      <c r="BH622" s="429"/>
    </row>
    <row r="623" spans="1:60" s="89" customFormat="1" ht="43.5" thickBot="1" x14ac:dyDescent="0.3">
      <c r="A623" s="79"/>
      <c r="B623" s="79"/>
      <c r="C623" s="79"/>
      <c r="D623" s="79"/>
      <c r="E623" s="79"/>
      <c r="F623" s="79"/>
      <c r="G623" s="79"/>
      <c r="H623" s="306"/>
      <c r="I623" s="81"/>
      <c r="J623" s="83"/>
      <c r="K623" s="151" t="s">
        <v>1224</v>
      </c>
      <c r="L623" s="92" t="s">
        <v>1271</v>
      </c>
      <c r="M623" s="92" t="e">
        <f>INDEX('[26]GELONDONGAN BM POKIR'!$D:$D,MATCH('KEGIATAN DBMSDA 2022 (2)'!L623,'[26]GELONDONGAN BM POKIR'!$D:$D,0))</f>
        <v>#N/A</v>
      </c>
      <c r="N623" s="83" t="str">
        <f t="shared" si="260"/>
        <v>Peningkatan Jalan Jl. Lingkungan 1 RT 02 RW 01 Kota Bekasi, Jatisampurna, Jatiranggon</v>
      </c>
      <c r="O623" s="83"/>
      <c r="P623" s="84" t="s">
        <v>120</v>
      </c>
      <c r="Q623" s="84"/>
      <c r="R623" s="127" t="s">
        <v>1272</v>
      </c>
      <c r="S623" s="85" t="e">
        <f>#REF!&amp;" "&amp;#REF!</f>
        <v>#REF!</v>
      </c>
      <c r="T623" s="95" t="s">
        <v>66</v>
      </c>
      <c r="U623" s="57"/>
      <c r="V623" s="57">
        <f t="shared" si="271"/>
        <v>100000000</v>
      </c>
      <c r="W623" s="96" t="str">
        <f t="shared" si="263"/>
        <v>PL</v>
      </c>
      <c r="X623" s="77" t="s">
        <v>1964</v>
      </c>
      <c r="Y623" s="489" t="s">
        <v>2032</v>
      </c>
      <c r="Z623" s="489" t="s">
        <v>2000</v>
      </c>
      <c r="AA623" s="84"/>
      <c r="AB623" s="84"/>
      <c r="AC623" s="84"/>
      <c r="AD623" s="84"/>
      <c r="AE623" s="84"/>
      <c r="AF623" s="84"/>
      <c r="AG623" s="96"/>
      <c r="AH623" s="96"/>
      <c r="AI623" s="96"/>
      <c r="AJ623" s="313">
        <f t="shared" si="261"/>
        <v>0</v>
      </c>
      <c r="AK623" s="301">
        <v>0</v>
      </c>
      <c r="AL623" s="57">
        <v>100000000</v>
      </c>
      <c r="AM623" s="96" t="str">
        <f t="shared" si="264"/>
        <v>PL</v>
      </c>
      <c r="AN623" s="257" t="s">
        <v>139</v>
      </c>
      <c r="AO623" s="249">
        <v>1</v>
      </c>
      <c r="AP623" s="257"/>
      <c r="AQ623" s="245">
        <f t="shared" si="265"/>
        <v>350000</v>
      </c>
      <c r="AR623" s="250">
        <f>IF(AND(V623&gt;1,V623&lt;=200000000),'[26]Data Base PAKAI (INPUT)'!$E$24,IF(AND(V623&gt;200000000),'[26]Data Base PAKAI (INPUT)'!$M$24))</f>
        <v>4</v>
      </c>
      <c r="AS623" s="250">
        <f>IF(AND(V623&gt;1,V623&lt;=200000000),'[26]Data Base PAKAI (INPUT)'!$F$24,IF(AND(V623&gt;200000000,V623&lt;=1000000000),'[26]Data Base PAKAI (INPUT)'!$V$24,IF(AND(V623&gt;1000000000),'[26]Data Base PAKAI (INPUT)'!$Z$24)))</f>
        <v>1</v>
      </c>
      <c r="AT623" s="250">
        <f t="shared" si="266"/>
        <v>600000</v>
      </c>
      <c r="AU623" s="250">
        <f>IF(AND(V623&gt;1,V623&lt;=1000000000),'[26]Data Base PAKAI (INPUT)'!$E$25,IF(AND(V623&gt;1000000000,V623&lt;=5000000000),'[26]Data Base PAKAI (INPUT)'!$Y$25,IF(AND(V623&gt;5000000000,V623&lt;=10000000000),'[26]Data Base PAKAI (INPUT)'!$AG$25)))</f>
        <v>3</v>
      </c>
      <c r="AV623" s="250">
        <f>IF(AND(V623&gt;1,V623&lt;=100000000),'[26]Data Base PAKAI (INPUT)'!$F$25,IF(AND(V623&gt;100000000,V623&lt;=200000000),'[26]Data Base PAKAI (INPUT)'!$J$25,IF(AND(V623&gt;200000000,V623&lt;=250000000),'[26]Data Base PAKAI (INPUT)'!$N$25,IF(AND(V623&gt;250000000,V623&lt;=500000000),'[26]Data Base PAKAI (INPUT)'!$R$25,IF(AND(V623&gt;500000000,V623&lt;=1000000000),'[26]Data Base PAKAI (INPUT)'!$V$25,IF(AND(V623&gt;1000000000,V623&lt;=2500000000),'[26]Data Base PAKAI (INPUT)'!$Z$25,IF(AND(V623&gt;2500000000,V623&lt;=5000000000),'[26]Data Base PAKAI (INPUT)'!$AD$25,IF(AND(V623&gt;5000000000,V623&lt;=10000000000),'[26]Data Base PAKAI (INPUT)'!AH2075))))))))</f>
        <v>3</v>
      </c>
      <c r="AW623" s="250">
        <f t="shared" si="267"/>
        <v>1350000</v>
      </c>
      <c r="AX623" s="250">
        <f t="shared" si="268"/>
        <v>4000000</v>
      </c>
      <c r="AY623" s="117">
        <f t="shared" si="269"/>
        <v>4000000</v>
      </c>
      <c r="AZ623" s="245"/>
      <c r="BA623" s="245">
        <f t="shared" si="270"/>
        <v>89700000</v>
      </c>
      <c r="BB623" s="251"/>
      <c r="BC623" s="252"/>
      <c r="BD623" s="252"/>
      <c r="BE623" s="252"/>
      <c r="BG623" s="428">
        <f t="shared" si="262"/>
        <v>0</v>
      </c>
      <c r="BH623" s="429"/>
    </row>
    <row r="624" spans="1:60" s="89" customFormat="1" ht="43.5" thickBot="1" x14ac:dyDescent="0.3">
      <c r="A624" s="79"/>
      <c r="B624" s="79"/>
      <c r="C624" s="79"/>
      <c r="D624" s="79"/>
      <c r="E624" s="79"/>
      <c r="F624" s="79"/>
      <c r="G624" s="79"/>
      <c r="H624" s="306"/>
      <c r="I624" s="81"/>
      <c r="J624" s="83"/>
      <c r="K624" s="151" t="s">
        <v>1224</v>
      </c>
      <c r="L624" s="92" t="s">
        <v>1273</v>
      </c>
      <c r="M624" s="92" t="e">
        <f>INDEX('[26]GELONDONGAN BM POKIR'!$D:$D,MATCH('KEGIATAN DBMSDA 2022 (2)'!L624,'[26]GELONDONGAN BM POKIR'!$D:$D,0))</f>
        <v>#N/A</v>
      </c>
      <c r="N624" s="83" t="str">
        <f t="shared" si="260"/>
        <v>Peningkatan Jalan Jl. MA Said Ali RT 02 RW 01, Kota Bekasi, Jatisampurna, Jatiranggon</v>
      </c>
      <c r="O624" s="83"/>
      <c r="P624" s="84" t="s">
        <v>120</v>
      </c>
      <c r="Q624" s="84"/>
      <c r="R624" s="127" t="s">
        <v>1274</v>
      </c>
      <c r="S624" s="85" t="e">
        <f>#REF!&amp;" "&amp;#REF!</f>
        <v>#REF!</v>
      </c>
      <c r="T624" s="95" t="s">
        <v>66</v>
      </c>
      <c r="U624" s="57"/>
      <c r="V624" s="57">
        <f t="shared" si="271"/>
        <v>100000000</v>
      </c>
      <c r="W624" s="96" t="str">
        <f t="shared" si="263"/>
        <v>PL</v>
      </c>
      <c r="X624" s="77" t="s">
        <v>1964</v>
      </c>
      <c r="Y624" s="489" t="s">
        <v>2032</v>
      </c>
      <c r="Z624" s="489" t="s">
        <v>2000</v>
      </c>
      <c r="AA624" s="84"/>
      <c r="AB624" s="84"/>
      <c r="AC624" s="84"/>
      <c r="AD624" s="84"/>
      <c r="AE624" s="84"/>
      <c r="AF624" s="84"/>
      <c r="AG624" s="96"/>
      <c r="AH624" s="96"/>
      <c r="AI624" s="96"/>
      <c r="AJ624" s="313">
        <f t="shared" si="261"/>
        <v>0</v>
      </c>
      <c r="AK624" s="301">
        <v>0</v>
      </c>
      <c r="AL624" s="57">
        <v>100000000</v>
      </c>
      <c r="AM624" s="96" t="str">
        <f t="shared" si="264"/>
        <v>PL</v>
      </c>
      <c r="AN624" s="257" t="s">
        <v>139</v>
      </c>
      <c r="AO624" s="249">
        <v>1</v>
      </c>
      <c r="AP624" s="257"/>
      <c r="AQ624" s="245">
        <f t="shared" si="265"/>
        <v>350000</v>
      </c>
      <c r="AR624" s="250">
        <f>IF(AND(V624&gt;1,V624&lt;=200000000),'[26]Data Base PAKAI (INPUT)'!$E$24,IF(AND(V624&gt;200000000),'[26]Data Base PAKAI (INPUT)'!$M$24))</f>
        <v>4</v>
      </c>
      <c r="AS624" s="250">
        <f>IF(AND(V624&gt;1,V624&lt;=200000000),'[26]Data Base PAKAI (INPUT)'!$F$24,IF(AND(V624&gt;200000000,V624&lt;=1000000000),'[26]Data Base PAKAI (INPUT)'!$V$24,IF(AND(V624&gt;1000000000),'[26]Data Base PAKAI (INPUT)'!$Z$24)))</f>
        <v>1</v>
      </c>
      <c r="AT624" s="250">
        <f t="shared" si="266"/>
        <v>600000</v>
      </c>
      <c r="AU624" s="250">
        <f>IF(AND(V624&gt;1,V624&lt;=1000000000),'[26]Data Base PAKAI (INPUT)'!$E$25,IF(AND(V624&gt;1000000000,V624&lt;=5000000000),'[26]Data Base PAKAI (INPUT)'!$Y$25,IF(AND(V624&gt;5000000000,V624&lt;=10000000000),'[26]Data Base PAKAI (INPUT)'!$AG$25)))</f>
        <v>3</v>
      </c>
      <c r="AV624" s="250">
        <f>IF(AND(V624&gt;1,V624&lt;=100000000),'[26]Data Base PAKAI (INPUT)'!$F$25,IF(AND(V624&gt;100000000,V624&lt;=200000000),'[26]Data Base PAKAI (INPUT)'!$J$25,IF(AND(V624&gt;200000000,V624&lt;=250000000),'[26]Data Base PAKAI (INPUT)'!$N$25,IF(AND(V624&gt;250000000,V624&lt;=500000000),'[26]Data Base PAKAI (INPUT)'!$R$25,IF(AND(V624&gt;500000000,V624&lt;=1000000000),'[26]Data Base PAKAI (INPUT)'!$V$25,IF(AND(V624&gt;1000000000,V624&lt;=2500000000),'[26]Data Base PAKAI (INPUT)'!$Z$25,IF(AND(V624&gt;2500000000,V624&lt;=5000000000),'[26]Data Base PAKAI (INPUT)'!$AD$25,IF(AND(V624&gt;5000000000,V624&lt;=10000000000),'[26]Data Base PAKAI (INPUT)'!AH2076))))))))</f>
        <v>3</v>
      </c>
      <c r="AW624" s="250">
        <f t="shared" si="267"/>
        <v>1350000</v>
      </c>
      <c r="AX624" s="250">
        <f t="shared" si="268"/>
        <v>4000000</v>
      </c>
      <c r="AY624" s="117">
        <f t="shared" si="269"/>
        <v>4000000</v>
      </c>
      <c r="AZ624" s="245"/>
      <c r="BA624" s="245">
        <f t="shared" si="270"/>
        <v>89700000</v>
      </c>
      <c r="BB624" s="251"/>
      <c r="BC624" s="252"/>
      <c r="BD624" s="252"/>
      <c r="BE624" s="252"/>
      <c r="BG624" s="428">
        <f t="shared" si="262"/>
        <v>0</v>
      </c>
      <c r="BH624" s="429"/>
    </row>
    <row r="625" spans="1:60" s="89" customFormat="1" ht="43.5" thickBot="1" x14ac:dyDescent="0.3">
      <c r="A625" s="79"/>
      <c r="B625" s="79"/>
      <c r="C625" s="79"/>
      <c r="D625" s="79"/>
      <c r="E625" s="79"/>
      <c r="F625" s="79"/>
      <c r="G625" s="79"/>
      <c r="H625" s="306"/>
      <c r="I625" s="81"/>
      <c r="J625" s="83"/>
      <c r="K625" s="151" t="s">
        <v>1224</v>
      </c>
      <c r="L625" s="92" t="s">
        <v>1275</v>
      </c>
      <c r="M625" s="92" t="e">
        <f>INDEX('[26]GELONDONGAN BM POKIR'!$D:$D,MATCH('KEGIATAN DBMSDA 2022 (2)'!L625,'[26]GELONDONGAN BM POKIR'!$D:$D,0))</f>
        <v>#N/A</v>
      </c>
      <c r="N625" s="83" t="str">
        <f t="shared" si="260"/>
        <v>Peningkatan Jalan Gg. Rauf 4 RT 02 RW 01, Kota Bekasi, Jatisampurna, Jatiranggon</v>
      </c>
      <c r="O625" s="83"/>
      <c r="P625" s="84" t="s">
        <v>120</v>
      </c>
      <c r="Q625" s="84"/>
      <c r="R625" s="127" t="s">
        <v>1276</v>
      </c>
      <c r="S625" s="85" t="e">
        <f>#REF!&amp;" "&amp;#REF!</f>
        <v>#REF!</v>
      </c>
      <c r="T625" s="95" t="s">
        <v>66</v>
      </c>
      <c r="U625" s="57"/>
      <c r="V625" s="57">
        <f t="shared" si="271"/>
        <v>100000000</v>
      </c>
      <c r="W625" s="96" t="str">
        <f t="shared" si="263"/>
        <v>PL</v>
      </c>
      <c r="X625" s="77" t="s">
        <v>1964</v>
      </c>
      <c r="Y625" s="489" t="s">
        <v>2032</v>
      </c>
      <c r="Z625" s="489" t="s">
        <v>2000</v>
      </c>
      <c r="AA625" s="84"/>
      <c r="AB625" s="84"/>
      <c r="AC625" s="84"/>
      <c r="AD625" s="84"/>
      <c r="AE625" s="84"/>
      <c r="AF625" s="84"/>
      <c r="AG625" s="96"/>
      <c r="AH625" s="96"/>
      <c r="AI625" s="96"/>
      <c r="AJ625" s="313">
        <f t="shared" si="261"/>
        <v>0</v>
      </c>
      <c r="AK625" s="301">
        <v>0</v>
      </c>
      <c r="AL625" s="57">
        <v>100000000</v>
      </c>
      <c r="AM625" s="96" t="str">
        <f t="shared" si="264"/>
        <v>PL</v>
      </c>
      <c r="AN625" s="257" t="s">
        <v>139</v>
      </c>
      <c r="AO625" s="249">
        <v>1</v>
      </c>
      <c r="AP625" s="257"/>
      <c r="AQ625" s="245">
        <f t="shared" si="265"/>
        <v>350000</v>
      </c>
      <c r="AR625" s="250">
        <f>IF(AND(V625&gt;1,V625&lt;=200000000),'[26]Data Base PAKAI (INPUT)'!$E$24,IF(AND(V625&gt;200000000),'[26]Data Base PAKAI (INPUT)'!$M$24))</f>
        <v>4</v>
      </c>
      <c r="AS625" s="250">
        <f>IF(AND(V625&gt;1,V625&lt;=200000000),'[26]Data Base PAKAI (INPUT)'!$F$24,IF(AND(V625&gt;200000000,V625&lt;=1000000000),'[26]Data Base PAKAI (INPUT)'!$V$24,IF(AND(V625&gt;1000000000),'[26]Data Base PAKAI (INPUT)'!$Z$24)))</f>
        <v>1</v>
      </c>
      <c r="AT625" s="250">
        <f t="shared" si="266"/>
        <v>600000</v>
      </c>
      <c r="AU625" s="250">
        <f>IF(AND(V625&gt;1,V625&lt;=1000000000),'[26]Data Base PAKAI (INPUT)'!$E$25,IF(AND(V625&gt;1000000000,V625&lt;=5000000000),'[26]Data Base PAKAI (INPUT)'!$Y$25,IF(AND(V625&gt;5000000000,V625&lt;=10000000000),'[26]Data Base PAKAI (INPUT)'!$AG$25)))</f>
        <v>3</v>
      </c>
      <c r="AV625" s="250">
        <f>IF(AND(V625&gt;1,V625&lt;=100000000),'[26]Data Base PAKAI (INPUT)'!$F$25,IF(AND(V625&gt;100000000,V625&lt;=200000000),'[26]Data Base PAKAI (INPUT)'!$J$25,IF(AND(V625&gt;200000000,V625&lt;=250000000),'[26]Data Base PAKAI (INPUT)'!$N$25,IF(AND(V625&gt;250000000,V625&lt;=500000000),'[26]Data Base PAKAI (INPUT)'!$R$25,IF(AND(V625&gt;500000000,V625&lt;=1000000000),'[26]Data Base PAKAI (INPUT)'!$V$25,IF(AND(V625&gt;1000000000,V625&lt;=2500000000),'[26]Data Base PAKAI (INPUT)'!$Z$25,IF(AND(V625&gt;2500000000,V625&lt;=5000000000),'[26]Data Base PAKAI (INPUT)'!$AD$25,IF(AND(V625&gt;5000000000,V625&lt;=10000000000),'[26]Data Base PAKAI (INPUT)'!AH2077))))))))</f>
        <v>3</v>
      </c>
      <c r="AW625" s="250">
        <f t="shared" si="267"/>
        <v>1350000</v>
      </c>
      <c r="AX625" s="250">
        <f t="shared" si="268"/>
        <v>4000000</v>
      </c>
      <c r="AY625" s="117">
        <f t="shared" si="269"/>
        <v>4000000</v>
      </c>
      <c r="AZ625" s="245"/>
      <c r="BA625" s="245">
        <f t="shared" si="270"/>
        <v>89700000</v>
      </c>
      <c r="BB625" s="251"/>
      <c r="BC625" s="252"/>
      <c r="BD625" s="252"/>
      <c r="BE625" s="252"/>
      <c r="BG625" s="428">
        <f t="shared" si="262"/>
        <v>0</v>
      </c>
      <c r="BH625" s="429"/>
    </row>
    <row r="626" spans="1:60" s="89" customFormat="1" ht="43.5" thickBot="1" x14ac:dyDescent="0.3">
      <c r="A626" s="79"/>
      <c r="B626" s="79"/>
      <c r="C626" s="79"/>
      <c r="D626" s="79"/>
      <c r="E626" s="79"/>
      <c r="F626" s="79"/>
      <c r="G626" s="79"/>
      <c r="H626" s="306"/>
      <c r="I626" s="81"/>
      <c r="J626" s="83"/>
      <c r="K626" s="110" t="s">
        <v>1224</v>
      </c>
      <c r="L626" s="92" t="s">
        <v>1277</v>
      </c>
      <c r="M626" s="92" t="e">
        <f>INDEX('[26]GELONDONGAN BM POKIR'!$D:$D,MATCH('KEGIATAN DBMSDA 2022 (2)'!L626,'[26]GELONDONGAN BM POKIR'!$D:$D,0))</f>
        <v>#N/A</v>
      </c>
      <c r="N626" s="83" t="str">
        <f>L626</f>
        <v>Pengecoran Jl. Cendrawasih RT 05 dan RT 06 RW 11 Kel. Jatisari</v>
      </c>
      <c r="O626" s="83"/>
      <c r="P626" s="84" t="s">
        <v>124</v>
      </c>
      <c r="Q626" s="84"/>
      <c r="R626" s="127" t="s">
        <v>1278</v>
      </c>
      <c r="S626" s="85" t="e">
        <f>#REF!&amp;" "&amp;#REF!</f>
        <v>#REF!</v>
      </c>
      <c r="T626" s="95" t="s">
        <v>66</v>
      </c>
      <c r="U626" s="57"/>
      <c r="V626" s="57">
        <f t="shared" si="271"/>
        <v>400000000</v>
      </c>
      <c r="W626" s="96" t="str">
        <f t="shared" si="263"/>
        <v>LELANG</v>
      </c>
      <c r="X626" s="77" t="s">
        <v>1964</v>
      </c>
      <c r="Y626" s="489" t="s">
        <v>2032</v>
      </c>
      <c r="Z626" s="489" t="s">
        <v>2011</v>
      </c>
      <c r="AA626" s="84"/>
      <c r="AB626" s="84"/>
      <c r="AC626" s="84"/>
      <c r="AD626" s="84"/>
      <c r="AE626" s="84"/>
      <c r="AF626" s="84"/>
      <c r="AG626" s="96"/>
      <c r="AH626" s="96"/>
      <c r="AI626" s="96"/>
      <c r="AJ626" s="313">
        <f t="shared" si="261"/>
        <v>0</v>
      </c>
      <c r="AK626" s="301">
        <v>0</v>
      </c>
      <c r="AL626" s="57">
        <v>400000000</v>
      </c>
      <c r="AM626" s="96" t="str">
        <f t="shared" si="264"/>
        <v>LELANG</v>
      </c>
      <c r="AN626" s="260" t="s">
        <v>139</v>
      </c>
      <c r="AO626" s="249">
        <v>1</v>
      </c>
      <c r="AP626" s="260"/>
      <c r="AQ626" s="245">
        <f t="shared" si="265"/>
        <v>750000</v>
      </c>
      <c r="AR626" s="250">
        <f>IF(AND(V626&gt;1,V626&lt;=200000000),'[26]Data Base PAKAI (INPUT)'!$E$24,IF(AND(V626&gt;200000000),'[26]Data Base PAKAI (INPUT)'!$M$24))</f>
        <v>6</v>
      </c>
      <c r="AS626" s="250">
        <f>IF(AND(V626&gt;1,V626&lt;=200000000),'[26]Data Base PAKAI (INPUT)'!$F$24,IF(AND(V626&gt;200000000,V626&lt;=1000000000),'[26]Data Base PAKAI (INPUT)'!$V$24,IF(AND(V626&gt;1000000000),'[26]Data Base PAKAI (INPUT)'!$Z$24)))</f>
        <v>2</v>
      </c>
      <c r="AT626" s="250">
        <f t="shared" si="266"/>
        <v>1800000</v>
      </c>
      <c r="AU626" s="250">
        <f>IF(AND(V626&gt;1,V626&lt;=1000000000),'[26]Data Base PAKAI (INPUT)'!$E$25,IF(AND(V626&gt;1000000000,V626&lt;=5000000000),'[26]Data Base PAKAI (INPUT)'!$Y$25,IF(AND(V626&gt;5000000000,V626&lt;=10000000000),'[26]Data Base PAKAI (INPUT)'!$AG$25)))</f>
        <v>3</v>
      </c>
      <c r="AV626" s="250">
        <f>IF(AND(V626&gt;1,V626&lt;=100000000),'[26]Data Base PAKAI (INPUT)'!$F$25,IF(AND(V626&gt;100000000,V626&lt;=200000000),'[26]Data Base PAKAI (INPUT)'!$J$25,IF(AND(V626&gt;200000000,V626&lt;=250000000),'[26]Data Base PAKAI (INPUT)'!$N$25,IF(AND(V626&gt;250000000,V626&lt;=500000000),'[26]Data Base PAKAI (INPUT)'!$R$25,IF(AND(V626&gt;500000000,V626&lt;=1000000000),'[26]Data Base PAKAI (INPUT)'!$V$25,IF(AND(V626&gt;1000000000,V626&lt;=2500000000),'[26]Data Base PAKAI (INPUT)'!$Z$25,IF(AND(V626&gt;2500000000,V626&lt;=5000000000),'[26]Data Base PAKAI (INPUT)'!$AD$25,IF(AND(V626&gt;5000000000,V626&lt;=10000000000),'[26]Data Base PAKAI (INPUT)'!AH2078))))))))</f>
        <v>6</v>
      </c>
      <c r="AW626" s="250">
        <f t="shared" si="267"/>
        <v>2700000</v>
      </c>
      <c r="AX626" s="250">
        <f t="shared" si="268"/>
        <v>16000000</v>
      </c>
      <c r="AY626" s="117">
        <f t="shared" si="269"/>
        <v>16000000</v>
      </c>
      <c r="AZ626" s="245"/>
      <c r="BA626" s="245">
        <f t="shared" si="270"/>
        <v>362750000</v>
      </c>
      <c r="BB626" s="251"/>
      <c r="BC626" s="252"/>
      <c r="BD626" s="252"/>
      <c r="BE626" s="252"/>
      <c r="BG626" s="428">
        <f t="shared" si="262"/>
        <v>0</v>
      </c>
      <c r="BH626" s="429"/>
    </row>
    <row r="627" spans="1:60" s="89" customFormat="1" ht="43.5" thickBot="1" x14ac:dyDescent="0.3">
      <c r="A627" s="79"/>
      <c r="B627" s="79"/>
      <c r="C627" s="79"/>
      <c r="D627" s="79"/>
      <c r="E627" s="79"/>
      <c r="F627" s="79"/>
      <c r="G627" s="79"/>
      <c r="H627" s="306"/>
      <c r="I627" s="81"/>
      <c r="J627" s="83"/>
      <c r="K627" s="110" t="s">
        <v>1224</v>
      </c>
      <c r="L627" s="92" t="s">
        <v>1279</v>
      </c>
      <c r="M627" s="92" t="e">
        <f>INDEX('[26]GELONDONGAN BM POKIR'!$D:$D,MATCH('KEGIATAN DBMSDA 2022 (2)'!L627,'[26]GELONDONGAN BM POKIR'!$D:$D,0))</f>
        <v>#N/A</v>
      </c>
      <c r="N627" s="83" t="str">
        <f>L627</f>
        <v>PERBAIKAN JALAN LIMAU 8 RT 05 /03  KEL.JATI BENING BARU  KEC. PONDOK GEDE</v>
      </c>
      <c r="O627" s="83"/>
      <c r="P627" s="84" t="s">
        <v>171</v>
      </c>
      <c r="Q627" s="84"/>
      <c r="R627" s="127" t="s">
        <v>239</v>
      </c>
      <c r="S627" s="85" t="e">
        <f>#REF!&amp;" "&amp;#REF!</f>
        <v>#REF!</v>
      </c>
      <c r="T627" s="95" t="s">
        <v>66</v>
      </c>
      <c r="U627" s="57"/>
      <c r="V627" s="57">
        <f t="shared" si="271"/>
        <v>150000000</v>
      </c>
      <c r="W627" s="96" t="str">
        <f t="shared" si="263"/>
        <v>PL</v>
      </c>
      <c r="X627" s="77" t="s">
        <v>1964</v>
      </c>
      <c r="Y627" s="489" t="s">
        <v>2032</v>
      </c>
      <c r="Z627" s="489" t="s">
        <v>2004</v>
      </c>
      <c r="AA627" s="84"/>
      <c r="AB627" s="84"/>
      <c r="AC627" s="84"/>
      <c r="AD627" s="84"/>
      <c r="AE627" s="84"/>
      <c r="AF627" s="84"/>
      <c r="AG627" s="96"/>
      <c r="AH627" s="96"/>
      <c r="AI627" s="96"/>
      <c r="AJ627" s="313">
        <f t="shared" si="261"/>
        <v>0</v>
      </c>
      <c r="AK627" s="301">
        <v>0</v>
      </c>
      <c r="AL627" s="57">
        <v>150000000</v>
      </c>
      <c r="AM627" s="96" t="str">
        <f t="shared" si="264"/>
        <v>PL</v>
      </c>
      <c r="AN627" s="257" t="s">
        <v>139</v>
      </c>
      <c r="AO627" s="249">
        <v>1</v>
      </c>
      <c r="AP627" s="257"/>
      <c r="AQ627" s="245">
        <f t="shared" si="265"/>
        <v>350000</v>
      </c>
      <c r="AR627" s="250">
        <f>IF(AND(V627&gt;1,V627&lt;=200000000),'[26]Data Base PAKAI (INPUT)'!$E$24,IF(AND(V627&gt;200000000),'[26]Data Base PAKAI (INPUT)'!$M$24))</f>
        <v>4</v>
      </c>
      <c r="AS627" s="250">
        <f>IF(AND(V627&gt;1,V627&lt;=200000000),'[26]Data Base PAKAI (INPUT)'!$F$24,IF(AND(V627&gt;200000000,V627&lt;=1000000000),'[26]Data Base PAKAI (INPUT)'!$V$24,IF(AND(V627&gt;1000000000),'[26]Data Base PAKAI (INPUT)'!$Z$24)))</f>
        <v>1</v>
      </c>
      <c r="AT627" s="250">
        <f t="shared" si="266"/>
        <v>600000</v>
      </c>
      <c r="AU627" s="250">
        <f>IF(AND(V627&gt;1,V627&lt;=1000000000),'[26]Data Base PAKAI (INPUT)'!$E$25,IF(AND(V627&gt;1000000000,V627&lt;=5000000000),'[26]Data Base PAKAI (INPUT)'!$Y$25,IF(AND(V627&gt;5000000000,V627&lt;=10000000000),'[26]Data Base PAKAI (INPUT)'!$AG$25)))</f>
        <v>3</v>
      </c>
      <c r="AV627" s="250">
        <f>IF(AND(V627&gt;1,V627&lt;=100000000),'[26]Data Base PAKAI (INPUT)'!$F$25,IF(AND(V627&gt;100000000,V627&lt;=200000000),'[26]Data Base PAKAI (INPUT)'!$J$25,IF(AND(V627&gt;200000000,V627&lt;=250000000),'[26]Data Base PAKAI (INPUT)'!$N$25,IF(AND(V627&gt;250000000,V627&lt;=500000000),'[26]Data Base PAKAI (INPUT)'!$R$25,IF(AND(V627&gt;500000000,V627&lt;=1000000000),'[26]Data Base PAKAI (INPUT)'!$V$25,IF(AND(V627&gt;1000000000,V627&lt;=2500000000),'[26]Data Base PAKAI (INPUT)'!$Z$25,IF(AND(V627&gt;2500000000,V627&lt;=5000000000),'[26]Data Base PAKAI (INPUT)'!$AD$25,IF(AND(V627&gt;5000000000,V627&lt;=10000000000),'[26]Data Base PAKAI (INPUT)'!AH2079))))))))</f>
        <v>4</v>
      </c>
      <c r="AW627" s="250">
        <f t="shared" si="267"/>
        <v>1800000</v>
      </c>
      <c r="AX627" s="250">
        <f t="shared" si="268"/>
        <v>6000000</v>
      </c>
      <c r="AY627" s="117">
        <f t="shared" si="269"/>
        <v>6000000</v>
      </c>
      <c r="AZ627" s="245"/>
      <c r="BA627" s="245">
        <f t="shared" si="270"/>
        <v>135250000</v>
      </c>
      <c r="BB627" s="251"/>
      <c r="BC627" s="252"/>
      <c r="BD627" s="252"/>
      <c r="BE627" s="252"/>
      <c r="BG627" s="428">
        <f t="shared" si="262"/>
        <v>0</v>
      </c>
      <c r="BH627" s="429"/>
    </row>
    <row r="628" spans="1:60" s="89" customFormat="1" ht="43.5" thickBot="1" x14ac:dyDescent="0.3">
      <c r="A628" s="79"/>
      <c r="B628" s="79"/>
      <c r="C628" s="79"/>
      <c r="D628" s="79"/>
      <c r="E628" s="79"/>
      <c r="F628" s="79"/>
      <c r="G628" s="79"/>
      <c r="H628" s="306"/>
      <c r="I628" s="81"/>
      <c r="J628" s="83"/>
      <c r="K628" s="110" t="s">
        <v>1224</v>
      </c>
      <c r="L628" s="92" t="s">
        <v>1280</v>
      </c>
      <c r="M628" s="92" t="e">
        <f>INDEX('[26]GELONDONGAN BM POKIR'!$D:$D,MATCH('KEGIATAN DBMSDA 2022 (2)'!L628,'[26]GELONDONGAN BM POKIR'!$D:$D,0))</f>
        <v>#N/A</v>
      </c>
      <c r="N628" s="83" t="str">
        <f t="shared" ref="N628:N641" si="272">L628</f>
        <v>PERBAIKAN  JALAN JL ALAM RAYA 2 RW 09 KEL. JATI MELATI - KEC.PONDOK MELATI</v>
      </c>
      <c r="O628" s="83"/>
      <c r="P628" s="84" t="s">
        <v>212</v>
      </c>
      <c r="Q628" s="84"/>
      <c r="R628" s="127" t="s">
        <v>435</v>
      </c>
      <c r="S628" s="85" t="e">
        <f>#REF!&amp;" "&amp;#REF!</f>
        <v>#REF!</v>
      </c>
      <c r="T628" s="95" t="s">
        <v>66</v>
      </c>
      <c r="U628" s="57"/>
      <c r="V628" s="57">
        <f t="shared" si="271"/>
        <v>100000000</v>
      </c>
      <c r="W628" s="96" t="str">
        <f t="shared" si="263"/>
        <v>PL</v>
      </c>
      <c r="X628" s="77" t="s">
        <v>1964</v>
      </c>
      <c r="Y628" s="489" t="s">
        <v>2032</v>
      </c>
      <c r="Z628" s="489" t="s">
        <v>2008</v>
      </c>
      <c r="AA628" s="84"/>
      <c r="AB628" s="84"/>
      <c r="AC628" s="84"/>
      <c r="AD628" s="84"/>
      <c r="AE628" s="84"/>
      <c r="AF628" s="84"/>
      <c r="AG628" s="96"/>
      <c r="AH628" s="96"/>
      <c r="AI628" s="96"/>
      <c r="AJ628" s="313">
        <f t="shared" si="261"/>
        <v>0</v>
      </c>
      <c r="AK628" s="301">
        <v>0</v>
      </c>
      <c r="AL628" s="57">
        <v>100000000</v>
      </c>
      <c r="AM628" s="96" t="str">
        <f t="shared" si="264"/>
        <v>PL</v>
      </c>
      <c r="AN628" s="257" t="s">
        <v>139</v>
      </c>
      <c r="AO628" s="249">
        <v>1</v>
      </c>
      <c r="AP628" s="257"/>
      <c r="AQ628" s="245">
        <f t="shared" si="265"/>
        <v>350000</v>
      </c>
      <c r="AR628" s="250">
        <f>IF(AND(V628&gt;1,V628&lt;=200000000),'[26]Data Base PAKAI (INPUT)'!$E$24,IF(AND(V628&gt;200000000),'[26]Data Base PAKAI (INPUT)'!$M$24))</f>
        <v>4</v>
      </c>
      <c r="AS628" s="250">
        <f>IF(AND(V628&gt;1,V628&lt;=200000000),'[26]Data Base PAKAI (INPUT)'!$F$24,IF(AND(V628&gt;200000000,V628&lt;=1000000000),'[26]Data Base PAKAI (INPUT)'!$V$24,IF(AND(V628&gt;1000000000),'[26]Data Base PAKAI (INPUT)'!$Z$24)))</f>
        <v>1</v>
      </c>
      <c r="AT628" s="250">
        <f t="shared" si="266"/>
        <v>600000</v>
      </c>
      <c r="AU628" s="250">
        <f>IF(AND(V628&gt;1,V628&lt;=1000000000),'[26]Data Base PAKAI (INPUT)'!$E$25,IF(AND(V628&gt;1000000000,V628&lt;=5000000000),'[26]Data Base PAKAI (INPUT)'!$Y$25,IF(AND(V628&gt;5000000000,V628&lt;=10000000000),'[26]Data Base PAKAI (INPUT)'!$AG$25)))</f>
        <v>3</v>
      </c>
      <c r="AV628" s="250">
        <f>IF(AND(V628&gt;1,V628&lt;=100000000),'[26]Data Base PAKAI (INPUT)'!$F$25,IF(AND(V628&gt;100000000,V628&lt;=200000000),'[26]Data Base PAKAI (INPUT)'!$J$25,IF(AND(V628&gt;200000000,V628&lt;=250000000),'[26]Data Base PAKAI (INPUT)'!$N$25,IF(AND(V628&gt;250000000,V628&lt;=500000000),'[26]Data Base PAKAI (INPUT)'!$R$25,IF(AND(V628&gt;500000000,V628&lt;=1000000000),'[26]Data Base PAKAI (INPUT)'!$V$25,IF(AND(V628&gt;1000000000,V628&lt;=2500000000),'[26]Data Base PAKAI (INPUT)'!$Z$25,IF(AND(V628&gt;2500000000,V628&lt;=5000000000),'[26]Data Base PAKAI (INPUT)'!$AD$25,IF(AND(V628&gt;5000000000,V628&lt;=10000000000),'[26]Data Base PAKAI (INPUT)'!AH2082))))))))</f>
        <v>3</v>
      </c>
      <c r="AW628" s="250">
        <f t="shared" si="267"/>
        <v>1350000</v>
      </c>
      <c r="AX628" s="250">
        <f t="shared" si="268"/>
        <v>4000000</v>
      </c>
      <c r="AY628" s="117">
        <f t="shared" si="269"/>
        <v>4000000</v>
      </c>
      <c r="AZ628" s="245"/>
      <c r="BA628" s="245">
        <f t="shared" si="270"/>
        <v>89700000</v>
      </c>
      <c r="BB628" s="251"/>
      <c r="BC628" s="252"/>
      <c r="BD628" s="252"/>
      <c r="BE628" s="252"/>
      <c r="BG628" s="428">
        <f t="shared" si="262"/>
        <v>0</v>
      </c>
      <c r="BH628" s="429"/>
    </row>
    <row r="629" spans="1:60" s="89" customFormat="1" ht="43.5" thickBot="1" x14ac:dyDescent="0.3">
      <c r="A629" s="79"/>
      <c r="B629" s="79"/>
      <c r="C629" s="79"/>
      <c r="D629" s="79"/>
      <c r="E629" s="79"/>
      <c r="F629" s="79"/>
      <c r="G629" s="79"/>
      <c r="H629" s="306"/>
      <c r="I629" s="81"/>
      <c r="J629" s="83"/>
      <c r="K629" s="110" t="s">
        <v>1224</v>
      </c>
      <c r="L629" s="92" t="s">
        <v>1281</v>
      </c>
      <c r="M629" s="92" t="e">
        <f>INDEX('[26]GELONDONGAN BM POKIR'!$D:$D,MATCH('KEGIATAN DBMSDA 2022 (2)'!L629,'[26]GELONDONGAN BM POKIR'!$D:$D,0))</f>
        <v>#N/A</v>
      </c>
      <c r="N629" s="83" t="str">
        <f t="shared" si="272"/>
        <v>JL PERUMAHAN TELAGA MAS XII RT 12 RW 14, Kota Bekasi, Bekasi Utara, Harapanbaru</v>
      </c>
      <c r="O629" s="83"/>
      <c r="P629" s="84" t="s">
        <v>201</v>
      </c>
      <c r="Q629" s="84"/>
      <c r="R629" s="127" t="s">
        <v>1282</v>
      </c>
      <c r="S629" s="85" t="e">
        <f>#REF!&amp;" "&amp;#REF!</f>
        <v>#REF!</v>
      </c>
      <c r="T629" s="95" t="s">
        <v>66</v>
      </c>
      <c r="U629" s="57"/>
      <c r="V629" s="57">
        <f t="shared" si="271"/>
        <v>200000000</v>
      </c>
      <c r="W629" s="96" t="str">
        <f t="shared" si="263"/>
        <v>PL</v>
      </c>
      <c r="X629" s="77" t="s">
        <v>1964</v>
      </c>
      <c r="Y629" s="489" t="s">
        <v>2032</v>
      </c>
      <c r="Z629" s="489" t="s">
        <v>2012</v>
      </c>
      <c r="AA629" s="84"/>
      <c r="AB629" s="84"/>
      <c r="AC629" s="84"/>
      <c r="AD629" s="84"/>
      <c r="AE629" s="84"/>
      <c r="AF629" s="84"/>
      <c r="AG629" s="96"/>
      <c r="AH629" s="96"/>
      <c r="AI629" s="96"/>
      <c r="AJ629" s="313">
        <f t="shared" si="261"/>
        <v>0</v>
      </c>
      <c r="AK629" s="301">
        <v>0</v>
      </c>
      <c r="AL629" s="57">
        <v>200000000</v>
      </c>
      <c r="AM629" s="96" t="str">
        <f t="shared" si="264"/>
        <v>PL</v>
      </c>
      <c r="AN629" s="257" t="s">
        <v>139</v>
      </c>
      <c r="AO629" s="249">
        <v>1</v>
      </c>
      <c r="AP629" s="260" t="s">
        <v>1283</v>
      </c>
      <c r="AQ629" s="245">
        <f t="shared" si="265"/>
        <v>350000</v>
      </c>
      <c r="AR629" s="250">
        <f>IF(AND(V629&gt;1,V629&lt;=200000000),'[26]Data Base PAKAI (INPUT)'!$E$24,IF(AND(V629&gt;200000000),'[26]Data Base PAKAI (INPUT)'!$M$24))</f>
        <v>4</v>
      </c>
      <c r="AS629" s="250">
        <f>IF(AND(V629&gt;1,V629&lt;=200000000),'[26]Data Base PAKAI (INPUT)'!$F$24,IF(AND(V629&gt;200000000,V629&lt;=1000000000),'[26]Data Base PAKAI (INPUT)'!$V$24,IF(AND(V629&gt;1000000000),'[26]Data Base PAKAI (INPUT)'!$Z$24)))</f>
        <v>1</v>
      </c>
      <c r="AT629" s="250">
        <f t="shared" si="266"/>
        <v>600000</v>
      </c>
      <c r="AU629" s="250">
        <f>IF(AND(V629&gt;1,V629&lt;=1000000000),'[26]Data Base PAKAI (INPUT)'!$E$25,IF(AND(V629&gt;1000000000,V629&lt;=5000000000),'[26]Data Base PAKAI (INPUT)'!$Y$25,IF(AND(V629&gt;5000000000,V629&lt;=10000000000),'[26]Data Base PAKAI (INPUT)'!$AG$25)))</f>
        <v>3</v>
      </c>
      <c r="AV629" s="250">
        <f>IF(AND(V629&gt;1,V629&lt;=100000000),'[26]Data Base PAKAI (INPUT)'!$F$25,IF(AND(V629&gt;100000000,V629&lt;=200000000),'[26]Data Base PAKAI (INPUT)'!$J$25,IF(AND(V629&gt;200000000,V629&lt;=250000000),'[26]Data Base PAKAI (INPUT)'!$N$25,IF(AND(V629&gt;250000000,V629&lt;=500000000),'[26]Data Base PAKAI (INPUT)'!$R$25,IF(AND(V629&gt;500000000,V629&lt;=1000000000),'[26]Data Base PAKAI (INPUT)'!$V$25,IF(AND(V629&gt;1000000000,V629&lt;=2500000000),'[26]Data Base PAKAI (INPUT)'!$Z$25,IF(AND(V629&gt;2500000000,V629&lt;=5000000000),'[26]Data Base PAKAI (INPUT)'!$AD$25,IF(AND(V629&gt;5000000000,V629&lt;=10000000000),'[26]Data Base PAKAI (INPUT)'!AH2083))))))))</f>
        <v>4</v>
      </c>
      <c r="AW629" s="250">
        <f t="shared" si="267"/>
        <v>1800000</v>
      </c>
      <c r="AX629" s="250">
        <f t="shared" si="268"/>
        <v>8000000</v>
      </c>
      <c r="AY629" s="117">
        <f t="shared" si="269"/>
        <v>8000000</v>
      </c>
      <c r="AZ629" s="245"/>
      <c r="BA629" s="245">
        <f t="shared" si="270"/>
        <v>181250000</v>
      </c>
      <c r="BB629" s="251"/>
      <c r="BC629" s="252"/>
      <c r="BD629" s="252"/>
      <c r="BE629" s="252"/>
      <c r="BG629" s="428">
        <f t="shared" si="262"/>
        <v>0</v>
      </c>
      <c r="BH629" s="429"/>
    </row>
    <row r="630" spans="1:60" s="89" customFormat="1" ht="43.5" thickBot="1" x14ac:dyDescent="0.3">
      <c r="A630" s="79"/>
      <c r="B630" s="79"/>
      <c r="C630" s="79"/>
      <c r="D630" s="79"/>
      <c r="E630" s="79"/>
      <c r="F630" s="79"/>
      <c r="G630" s="79"/>
      <c r="H630" s="306"/>
      <c r="I630" s="81"/>
      <c r="J630" s="83"/>
      <c r="K630" s="110" t="s">
        <v>1224</v>
      </c>
      <c r="L630" s="92" t="s">
        <v>1284</v>
      </c>
      <c r="M630" s="92" t="e">
        <f>INDEX('[26]GELONDONGAN BM POKIR'!$D:$D,MATCH('KEGIATAN DBMSDA 2022 (2)'!L630,'[26]GELONDONGAN BM POKIR'!$D:$D,0))</f>
        <v>#N/A</v>
      </c>
      <c r="N630" s="83" t="str">
        <f t="shared" si="272"/>
        <v>PENINGKATAN JALAN JL LINGKUNGAN GG. H. MARDANIH RW.02 KEL.KALIABANG TENGAH</v>
      </c>
      <c r="O630" s="83"/>
      <c r="P630" s="84" t="s">
        <v>201</v>
      </c>
      <c r="Q630" s="84"/>
      <c r="R630" s="156" t="s">
        <v>1285</v>
      </c>
      <c r="S630" s="85" t="e">
        <f>#REF!&amp;" "&amp;#REF!</f>
        <v>#REF!</v>
      </c>
      <c r="T630" s="157" t="s">
        <v>66</v>
      </c>
      <c r="U630" s="158"/>
      <c r="V630" s="57">
        <f t="shared" si="271"/>
        <v>250000000</v>
      </c>
      <c r="W630" s="96" t="str">
        <f t="shared" si="263"/>
        <v>LELANG</v>
      </c>
      <c r="X630" s="77" t="s">
        <v>1964</v>
      </c>
      <c r="Y630" s="489" t="s">
        <v>2032</v>
      </c>
      <c r="Z630" s="489" t="s">
        <v>2012</v>
      </c>
      <c r="AA630" s="84"/>
      <c r="AB630" s="84"/>
      <c r="AC630" s="84"/>
      <c r="AD630" s="84"/>
      <c r="AE630" s="84"/>
      <c r="AF630" s="84"/>
      <c r="AG630" s="96"/>
      <c r="AH630" s="96"/>
      <c r="AI630" s="96"/>
      <c r="AJ630" s="313">
        <f t="shared" si="261"/>
        <v>0</v>
      </c>
      <c r="AK630" s="301">
        <v>0</v>
      </c>
      <c r="AL630" s="158">
        <v>250000000</v>
      </c>
      <c r="AM630" s="96" t="str">
        <f t="shared" si="264"/>
        <v>LELANG</v>
      </c>
      <c r="AN630" s="260" t="s">
        <v>139</v>
      </c>
      <c r="AO630" s="249">
        <v>1</v>
      </c>
      <c r="AP630" s="260"/>
      <c r="AQ630" s="245">
        <f t="shared" si="265"/>
        <v>750000</v>
      </c>
      <c r="AR630" s="250">
        <f>IF(AND(V630&gt;1,V630&lt;=200000000),'[26]Data Base PAKAI (INPUT)'!$E$24,IF(AND(V630&gt;200000000),'[26]Data Base PAKAI (INPUT)'!$M$24))</f>
        <v>6</v>
      </c>
      <c r="AS630" s="250">
        <f>IF(AND(V630&gt;1,V630&lt;=200000000),'[26]Data Base PAKAI (INPUT)'!$F$24,IF(AND(V630&gt;200000000,V630&lt;=1000000000),'[26]Data Base PAKAI (INPUT)'!$V$24,IF(AND(V630&gt;1000000000),'[26]Data Base PAKAI (INPUT)'!$Z$24)))</f>
        <v>2</v>
      </c>
      <c r="AT630" s="250">
        <f t="shared" si="266"/>
        <v>1800000</v>
      </c>
      <c r="AU630" s="250">
        <f>IF(AND(V630&gt;1,V630&lt;=1000000000),'[26]Data Base PAKAI (INPUT)'!$E$25,IF(AND(V630&gt;1000000000,V630&lt;=5000000000),'[26]Data Base PAKAI (INPUT)'!$Y$25,IF(AND(V630&gt;5000000000,V630&lt;=10000000000),'[26]Data Base PAKAI (INPUT)'!$AG$25)))</f>
        <v>3</v>
      </c>
      <c r="AV630" s="250">
        <f>IF(AND(V630&gt;1,V630&lt;=100000000),'[26]Data Base PAKAI (INPUT)'!$F$25,IF(AND(V630&gt;100000000,V630&lt;=200000000),'[26]Data Base PAKAI (INPUT)'!$J$25,IF(AND(V630&gt;200000000,V630&lt;=250000000),'[26]Data Base PAKAI (INPUT)'!$N$25,IF(AND(V630&gt;250000000,V630&lt;=500000000),'[26]Data Base PAKAI (INPUT)'!$R$25,IF(AND(V630&gt;500000000,V630&lt;=1000000000),'[26]Data Base PAKAI (INPUT)'!$V$25,IF(AND(V630&gt;1000000000,V630&lt;=2500000000),'[26]Data Base PAKAI (INPUT)'!$Z$25,IF(AND(V630&gt;2500000000,V630&lt;=5000000000),'[26]Data Base PAKAI (INPUT)'!$AD$25,IF(AND(V630&gt;5000000000,V630&lt;=10000000000),'[26]Data Base PAKAI (INPUT)'!AH2084))))))))</f>
        <v>5</v>
      </c>
      <c r="AW630" s="250">
        <f t="shared" si="267"/>
        <v>2250000</v>
      </c>
      <c r="AX630" s="250">
        <f t="shared" si="268"/>
        <v>10000000</v>
      </c>
      <c r="AY630" s="117">
        <f t="shared" si="269"/>
        <v>10000000</v>
      </c>
      <c r="AZ630" s="245"/>
      <c r="BA630" s="245">
        <f t="shared" si="270"/>
        <v>225200000</v>
      </c>
      <c r="BB630" s="251"/>
      <c r="BC630" s="252"/>
      <c r="BD630" s="252"/>
      <c r="BE630" s="252"/>
      <c r="BG630" s="428">
        <f t="shared" si="262"/>
        <v>0</v>
      </c>
      <c r="BH630" s="429"/>
    </row>
    <row r="631" spans="1:60" s="89" customFormat="1" ht="43.5" thickBot="1" x14ac:dyDescent="0.3">
      <c r="A631" s="79"/>
      <c r="B631" s="79"/>
      <c r="C631" s="79"/>
      <c r="D631" s="79"/>
      <c r="E631" s="79"/>
      <c r="F631" s="79"/>
      <c r="G631" s="79"/>
      <c r="H631" s="306"/>
      <c r="I631" s="81"/>
      <c r="J631" s="83"/>
      <c r="K631" s="110" t="s">
        <v>1224</v>
      </c>
      <c r="L631" s="92" t="s">
        <v>1286</v>
      </c>
      <c r="M631" s="92" t="e">
        <f>INDEX('[26]GELONDONGAN BM POKIR'!$D:$D,MATCH('KEGIATAN DBMSDA 2022 (2)'!L631,'[26]GELONDONGAN BM POKIR'!$D:$D,0))</f>
        <v>#N/A</v>
      </c>
      <c r="N631" s="83" t="str">
        <f t="shared" si="272"/>
        <v>PENGECORAN JALAN LINGKUNGAN RT. 02 RW. 25 KALIABANG TENGAH</v>
      </c>
      <c r="O631" s="83"/>
      <c r="P631" s="84" t="s">
        <v>201</v>
      </c>
      <c r="Q631" s="84"/>
      <c r="R631" s="156" t="s">
        <v>1253</v>
      </c>
      <c r="S631" s="85" t="e">
        <f>#REF!&amp;" "&amp;#REF!</f>
        <v>#REF!</v>
      </c>
      <c r="T631" s="157" t="s">
        <v>66</v>
      </c>
      <c r="U631" s="158"/>
      <c r="V631" s="57">
        <f t="shared" si="271"/>
        <v>350000000</v>
      </c>
      <c r="W631" s="96" t="str">
        <f t="shared" si="263"/>
        <v>LELANG</v>
      </c>
      <c r="X631" s="77" t="s">
        <v>1964</v>
      </c>
      <c r="Y631" s="489" t="s">
        <v>2032</v>
      </c>
      <c r="Z631" s="489" t="s">
        <v>2012</v>
      </c>
      <c r="AA631" s="84"/>
      <c r="AB631" s="84"/>
      <c r="AC631" s="84"/>
      <c r="AD631" s="84"/>
      <c r="AE631" s="84"/>
      <c r="AF631" s="84"/>
      <c r="AG631" s="96"/>
      <c r="AH631" s="96"/>
      <c r="AI631" s="96"/>
      <c r="AJ631" s="313">
        <f t="shared" si="261"/>
        <v>0</v>
      </c>
      <c r="AK631" s="301">
        <v>0</v>
      </c>
      <c r="AL631" s="158">
        <v>350000000</v>
      </c>
      <c r="AM631" s="96" t="str">
        <f t="shared" si="264"/>
        <v>LELANG</v>
      </c>
      <c r="AN631" s="260" t="s">
        <v>139</v>
      </c>
      <c r="AO631" s="249">
        <v>1</v>
      </c>
      <c r="AP631" s="260"/>
      <c r="AQ631" s="245">
        <f t="shared" si="265"/>
        <v>750000</v>
      </c>
      <c r="AR631" s="250">
        <f>IF(AND(V631&gt;1,V631&lt;=200000000),'[26]Data Base PAKAI (INPUT)'!$E$24,IF(AND(V631&gt;200000000),'[26]Data Base PAKAI (INPUT)'!$M$24))</f>
        <v>6</v>
      </c>
      <c r="AS631" s="250">
        <f>IF(AND(V631&gt;1,V631&lt;=200000000),'[26]Data Base PAKAI (INPUT)'!$F$24,IF(AND(V631&gt;200000000,V631&lt;=1000000000),'[26]Data Base PAKAI (INPUT)'!$V$24,IF(AND(V631&gt;1000000000),'[26]Data Base PAKAI (INPUT)'!$Z$24)))</f>
        <v>2</v>
      </c>
      <c r="AT631" s="250">
        <f t="shared" si="266"/>
        <v>1800000</v>
      </c>
      <c r="AU631" s="250">
        <f>IF(AND(V631&gt;1,V631&lt;=1000000000),'[26]Data Base PAKAI (INPUT)'!$E$25,IF(AND(V631&gt;1000000000,V631&lt;=5000000000),'[26]Data Base PAKAI (INPUT)'!$Y$25,IF(AND(V631&gt;5000000000,V631&lt;=10000000000),'[26]Data Base PAKAI (INPUT)'!$AG$25)))</f>
        <v>3</v>
      </c>
      <c r="AV631" s="250">
        <f>IF(AND(V631&gt;1,V631&lt;=100000000),'[26]Data Base PAKAI (INPUT)'!$F$25,IF(AND(V631&gt;100000000,V631&lt;=200000000),'[26]Data Base PAKAI (INPUT)'!$J$25,IF(AND(V631&gt;200000000,V631&lt;=250000000),'[26]Data Base PAKAI (INPUT)'!$N$25,IF(AND(V631&gt;250000000,V631&lt;=500000000),'[26]Data Base PAKAI (INPUT)'!$R$25,IF(AND(V631&gt;500000000,V631&lt;=1000000000),'[26]Data Base PAKAI (INPUT)'!$V$25,IF(AND(V631&gt;1000000000,V631&lt;=2500000000),'[26]Data Base PAKAI (INPUT)'!$Z$25,IF(AND(V631&gt;2500000000,V631&lt;=5000000000),'[26]Data Base PAKAI (INPUT)'!$AD$25,IF(AND(V631&gt;5000000000,V631&lt;=10000000000),'[26]Data Base PAKAI (INPUT)'!AH2085))))))))</f>
        <v>6</v>
      </c>
      <c r="AW631" s="250">
        <f t="shared" si="267"/>
        <v>2700000</v>
      </c>
      <c r="AX631" s="250">
        <f t="shared" si="268"/>
        <v>14000000</v>
      </c>
      <c r="AY631" s="117">
        <f t="shared" si="269"/>
        <v>14000000</v>
      </c>
      <c r="AZ631" s="245"/>
      <c r="BA631" s="245">
        <f t="shared" si="270"/>
        <v>316750000</v>
      </c>
      <c r="BB631" s="251"/>
      <c r="BC631" s="252"/>
      <c r="BD631" s="252"/>
      <c r="BE631" s="252"/>
      <c r="BG631" s="428">
        <f t="shared" si="262"/>
        <v>0</v>
      </c>
      <c r="BH631" s="429"/>
    </row>
    <row r="632" spans="1:60" s="89" customFormat="1" ht="43.5" thickBot="1" x14ac:dyDescent="0.3">
      <c r="A632" s="79"/>
      <c r="B632" s="79"/>
      <c r="C632" s="79"/>
      <c r="D632" s="79"/>
      <c r="E632" s="79"/>
      <c r="F632" s="79"/>
      <c r="G632" s="79"/>
      <c r="H632" s="306"/>
      <c r="I632" s="81"/>
      <c r="J632" s="83"/>
      <c r="K632" s="110" t="s">
        <v>1224</v>
      </c>
      <c r="L632" s="92" t="s">
        <v>1287</v>
      </c>
      <c r="M632" s="92" t="e">
        <f>INDEX('[26]GELONDONGAN BM POKIR'!$D:$D,MATCH('KEGIATAN DBMSDA 2022 (2)'!L632,'[26]GELONDONGAN BM POKIR'!$D:$D,0))</f>
        <v>#N/A</v>
      </c>
      <c r="N632" s="83" t="str">
        <f t="shared" si="272"/>
        <v>PENGASPALAN JAYA RAYA BUNGUR SEROJA KEL. HARAPAN JAYA</v>
      </c>
      <c r="O632" s="83"/>
      <c r="P632" s="84" t="s">
        <v>201</v>
      </c>
      <c r="Q632" s="84"/>
      <c r="R632" s="156" t="s">
        <v>1288</v>
      </c>
      <c r="S632" s="85" t="e">
        <f>#REF!&amp;" "&amp;#REF!</f>
        <v>#REF!</v>
      </c>
      <c r="T632" s="157" t="s">
        <v>66</v>
      </c>
      <c r="U632" s="158"/>
      <c r="V632" s="57">
        <f t="shared" si="271"/>
        <v>150000000</v>
      </c>
      <c r="W632" s="96" t="str">
        <f t="shared" si="263"/>
        <v>PL</v>
      </c>
      <c r="X632" s="77" t="s">
        <v>1964</v>
      </c>
      <c r="Y632" s="489" t="s">
        <v>2032</v>
      </c>
      <c r="Z632" s="489" t="s">
        <v>2012</v>
      </c>
      <c r="AA632" s="84"/>
      <c r="AB632" s="84"/>
      <c r="AC632" s="84"/>
      <c r="AD632" s="84"/>
      <c r="AE632" s="84"/>
      <c r="AF632" s="84"/>
      <c r="AG632" s="96"/>
      <c r="AH632" s="96"/>
      <c r="AI632" s="96"/>
      <c r="AJ632" s="313">
        <f t="shared" si="261"/>
        <v>0</v>
      </c>
      <c r="AK632" s="301">
        <v>0</v>
      </c>
      <c r="AL632" s="158">
        <v>150000000</v>
      </c>
      <c r="AM632" s="96" t="str">
        <f t="shared" si="264"/>
        <v>PL</v>
      </c>
      <c r="AN632" s="257" t="s">
        <v>139</v>
      </c>
      <c r="AO632" s="249">
        <v>1</v>
      </c>
      <c r="AP632" s="257"/>
      <c r="AQ632" s="245">
        <f t="shared" si="265"/>
        <v>350000</v>
      </c>
      <c r="AR632" s="250">
        <f>IF(AND(V632&gt;1,V632&lt;=200000000),'[26]Data Base PAKAI (INPUT)'!$E$24,IF(AND(V632&gt;200000000),'[26]Data Base PAKAI (INPUT)'!$M$24))</f>
        <v>4</v>
      </c>
      <c r="AS632" s="250">
        <f>IF(AND(V632&gt;1,V632&lt;=200000000),'[26]Data Base PAKAI (INPUT)'!$F$24,IF(AND(V632&gt;200000000,V632&lt;=1000000000),'[26]Data Base PAKAI (INPUT)'!$V$24,IF(AND(V632&gt;1000000000),'[26]Data Base PAKAI (INPUT)'!$Z$24)))</f>
        <v>1</v>
      </c>
      <c r="AT632" s="250">
        <f t="shared" si="266"/>
        <v>600000</v>
      </c>
      <c r="AU632" s="250">
        <f>IF(AND(V632&gt;1,V632&lt;=1000000000),'[26]Data Base PAKAI (INPUT)'!$E$25,IF(AND(V632&gt;1000000000,V632&lt;=5000000000),'[26]Data Base PAKAI (INPUT)'!$Y$25,IF(AND(V632&gt;5000000000,V632&lt;=10000000000),'[26]Data Base PAKAI (INPUT)'!$AG$25)))</f>
        <v>3</v>
      </c>
      <c r="AV632" s="250">
        <f>IF(AND(V632&gt;1,V632&lt;=100000000),'[26]Data Base PAKAI (INPUT)'!$F$25,IF(AND(V632&gt;100000000,V632&lt;=200000000),'[26]Data Base PAKAI (INPUT)'!$J$25,IF(AND(V632&gt;200000000,V632&lt;=250000000),'[26]Data Base PAKAI (INPUT)'!$N$25,IF(AND(V632&gt;250000000,V632&lt;=500000000),'[26]Data Base PAKAI (INPUT)'!$R$25,IF(AND(V632&gt;500000000,V632&lt;=1000000000),'[26]Data Base PAKAI (INPUT)'!$V$25,IF(AND(V632&gt;1000000000,V632&lt;=2500000000),'[26]Data Base PAKAI (INPUT)'!$Z$25,IF(AND(V632&gt;2500000000,V632&lt;=5000000000),'[26]Data Base PAKAI (INPUT)'!$AD$25,IF(AND(V632&gt;5000000000,V632&lt;=10000000000),'[26]Data Base PAKAI (INPUT)'!AH2086))))))))</f>
        <v>4</v>
      </c>
      <c r="AW632" s="250">
        <f t="shared" si="267"/>
        <v>1800000</v>
      </c>
      <c r="AX632" s="250">
        <f t="shared" si="268"/>
        <v>6000000</v>
      </c>
      <c r="AY632" s="117">
        <f t="shared" si="269"/>
        <v>6000000</v>
      </c>
      <c r="AZ632" s="245"/>
      <c r="BA632" s="245">
        <f t="shared" si="270"/>
        <v>135250000</v>
      </c>
      <c r="BB632" s="251"/>
      <c r="BC632" s="252"/>
      <c r="BD632" s="252"/>
      <c r="BE632" s="252"/>
      <c r="BG632" s="428">
        <f t="shared" si="262"/>
        <v>0</v>
      </c>
      <c r="BH632" s="429"/>
    </row>
    <row r="633" spans="1:60" s="89" customFormat="1" ht="43.5" thickBot="1" x14ac:dyDescent="0.3">
      <c r="A633" s="79"/>
      <c r="B633" s="79"/>
      <c r="C633" s="79"/>
      <c r="D633" s="79"/>
      <c r="E633" s="79"/>
      <c r="F633" s="79"/>
      <c r="G633" s="79"/>
      <c r="H633" s="306"/>
      <c r="I633" s="81"/>
      <c r="J633" s="83"/>
      <c r="K633" s="110" t="s">
        <v>1224</v>
      </c>
      <c r="L633" s="92" t="s">
        <v>1289</v>
      </c>
      <c r="M633" s="92" t="e">
        <f>INDEX('[26]GELONDONGAN BM POKIR'!$D:$D,MATCH('KEGIATAN DBMSDA 2022 (2)'!L633,'[26]GELONDONGAN BM POKIR'!$D:$D,0))</f>
        <v>#N/A</v>
      </c>
      <c r="N633" s="83" t="str">
        <f t="shared" si="272"/>
        <v>PERBAIKAN JALAN GG. SWADAYA 1 RT. 4 RW.16 KEL. HARAPAN JAYA</v>
      </c>
      <c r="O633" s="83"/>
      <c r="P633" s="84" t="s">
        <v>201</v>
      </c>
      <c r="Q633" s="84"/>
      <c r="R633" s="156" t="s">
        <v>1290</v>
      </c>
      <c r="S633" s="85" t="e">
        <f>#REF!&amp;" "&amp;#REF!</f>
        <v>#REF!</v>
      </c>
      <c r="T633" s="157" t="s">
        <v>66</v>
      </c>
      <c r="U633" s="158"/>
      <c r="V633" s="57">
        <f t="shared" si="271"/>
        <v>75000000</v>
      </c>
      <c r="W633" s="96" t="str">
        <f t="shared" si="263"/>
        <v>PL</v>
      </c>
      <c r="X633" s="77" t="s">
        <v>1964</v>
      </c>
      <c r="Y633" s="489" t="s">
        <v>2032</v>
      </c>
      <c r="Z633" s="489" t="s">
        <v>2012</v>
      </c>
      <c r="AA633" s="84"/>
      <c r="AB633" s="84"/>
      <c r="AC633" s="84"/>
      <c r="AD633" s="84"/>
      <c r="AE633" s="84"/>
      <c r="AF633" s="84"/>
      <c r="AG633" s="96"/>
      <c r="AH633" s="96"/>
      <c r="AI633" s="96"/>
      <c r="AJ633" s="313">
        <f t="shared" si="261"/>
        <v>0</v>
      </c>
      <c r="AK633" s="301">
        <v>0</v>
      </c>
      <c r="AL633" s="158">
        <v>75000000</v>
      </c>
      <c r="AM633" s="96" t="str">
        <f t="shared" si="264"/>
        <v>PL</v>
      </c>
      <c r="AN633" s="257" t="s">
        <v>139</v>
      </c>
      <c r="AO633" s="249">
        <v>1</v>
      </c>
      <c r="AP633" s="257"/>
      <c r="AQ633" s="245">
        <f t="shared" si="265"/>
        <v>350000</v>
      </c>
      <c r="AR633" s="250">
        <f>IF(AND(V633&gt;1,V633&lt;=200000000),'[26]Data Base PAKAI (INPUT)'!$E$24,IF(AND(V633&gt;200000000),'[26]Data Base PAKAI (INPUT)'!$M$24))</f>
        <v>4</v>
      </c>
      <c r="AS633" s="250">
        <f>IF(AND(V633&gt;1,V633&lt;=200000000),'[26]Data Base PAKAI (INPUT)'!$F$24,IF(AND(V633&gt;200000000,V633&lt;=1000000000),'[26]Data Base PAKAI (INPUT)'!$V$24,IF(AND(V633&gt;1000000000),'[26]Data Base PAKAI (INPUT)'!$Z$24)))</f>
        <v>1</v>
      </c>
      <c r="AT633" s="250">
        <f t="shared" si="266"/>
        <v>600000</v>
      </c>
      <c r="AU633" s="250">
        <f>IF(AND(V633&gt;1,V633&lt;=1000000000),'[26]Data Base PAKAI (INPUT)'!$E$25,IF(AND(V633&gt;1000000000,V633&lt;=5000000000),'[26]Data Base PAKAI (INPUT)'!$Y$25,IF(AND(V633&gt;5000000000,V633&lt;=10000000000),'[26]Data Base PAKAI (INPUT)'!$AG$25)))</f>
        <v>3</v>
      </c>
      <c r="AV633" s="250">
        <f>IF(AND(V633&gt;1,V633&lt;=100000000),'[26]Data Base PAKAI (INPUT)'!$F$25,IF(AND(V633&gt;100000000,V633&lt;=200000000),'[26]Data Base PAKAI (INPUT)'!$J$25,IF(AND(V633&gt;200000000,V633&lt;=250000000),'[26]Data Base PAKAI (INPUT)'!$N$25,IF(AND(V633&gt;250000000,V633&lt;=500000000),'[26]Data Base PAKAI (INPUT)'!$R$25,IF(AND(V633&gt;500000000,V633&lt;=1000000000),'[26]Data Base PAKAI (INPUT)'!$V$25,IF(AND(V633&gt;1000000000,V633&lt;=2500000000),'[26]Data Base PAKAI (INPUT)'!$Z$25,IF(AND(V633&gt;2500000000,V633&lt;=5000000000),'[26]Data Base PAKAI (INPUT)'!$AD$25,IF(AND(V633&gt;5000000000,V633&lt;=10000000000),'[26]Data Base PAKAI (INPUT)'!AH2087))))))))</f>
        <v>3</v>
      </c>
      <c r="AW633" s="250">
        <f t="shared" si="267"/>
        <v>1350000</v>
      </c>
      <c r="AX633" s="250">
        <f t="shared" si="268"/>
        <v>3000000</v>
      </c>
      <c r="AY633" s="117">
        <f t="shared" si="269"/>
        <v>3000000</v>
      </c>
      <c r="AZ633" s="245"/>
      <c r="BA633" s="245">
        <f t="shared" si="270"/>
        <v>66700000</v>
      </c>
      <c r="BB633" s="251"/>
      <c r="BC633" s="252"/>
      <c r="BD633" s="252"/>
      <c r="BE633" s="252"/>
      <c r="BG633" s="428">
        <f t="shared" si="262"/>
        <v>0</v>
      </c>
      <c r="BH633" s="429"/>
    </row>
    <row r="634" spans="1:60" s="89" customFormat="1" ht="43.5" thickBot="1" x14ac:dyDescent="0.3">
      <c r="A634" s="79"/>
      <c r="B634" s="79"/>
      <c r="C634" s="79"/>
      <c r="D634" s="79"/>
      <c r="E634" s="79"/>
      <c r="F634" s="79"/>
      <c r="G634" s="79"/>
      <c r="H634" s="306"/>
      <c r="I634" s="81"/>
      <c r="J634" s="83"/>
      <c r="K634" s="110" t="s">
        <v>1224</v>
      </c>
      <c r="L634" s="92" t="s">
        <v>1291</v>
      </c>
      <c r="M634" s="92" t="e">
        <f>INDEX('[26]GELONDONGAN BM POKIR'!$D:$D,MATCH('KEGIATAN DBMSDA 2022 (2)'!L634,'[26]GELONDONGAN BM POKIR'!$D:$D,0))</f>
        <v>#N/A</v>
      </c>
      <c r="N634" s="83" t="str">
        <f t="shared" si="272"/>
        <v>PENGECORAN JL. PERUMAHAN TELAGA MAS BLOK L.7  RT. 12 RW. 14 KEL. HARAPAN JAYA</v>
      </c>
      <c r="O634" s="83"/>
      <c r="P634" s="84" t="s">
        <v>201</v>
      </c>
      <c r="Q634" s="84"/>
      <c r="R634" s="156" t="s">
        <v>454</v>
      </c>
      <c r="S634" s="85" t="e">
        <f>#REF!&amp;" "&amp;#REF!</f>
        <v>#REF!</v>
      </c>
      <c r="T634" s="157" t="s">
        <v>66</v>
      </c>
      <c r="U634" s="158"/>
      <c r="V634" s="57">
        <f t="shared" si="271"/>
        <v>375000000</v>
      </c>
      <c r="W634" s="96" t="str">
        <f t="shared" si="263"/>
        <v>LELANG</v>
      </c>
      <c r="X634" s="77" t="s">
        <v>1964</v>
      </c>
      <c r="Y634" s="489" t="s">
        <v>2032</v>
      </c>
      <c r="Z634" s="489" t="s">
        <v>2012</v>
      </c>
      <c r="AA634" s="84"/>
      <c r="AB634" s="84"/>
      <c r="AC634" s="84"/>
      <c r="AD634" s="84"/>
      <c r="AE634" s="84"/>
      <c r="AF634" s="84"/>
      <c r="AG634" s="96"/>
      <c r="AH634" s="96"/>
      <c r="AI634" s="96"/>
      <c r="AJ634" s="313">
        <f t="shared" si="261"/>
        <v>0</v>
      </c>
      <c r="AK634" s="301">
        <v>0</v>
      </c>
      <c r="AL634" s="158">
        <v>375000000</v>
      </c>
      <c r="AM634" s="96" t="str">
        <f t="shared" si="264"/>
        <v>LELANG</v>
      </c>
      <c r="AN634" s="260" t="s">
        <v>139</v>
      </c>
      <c r="AO634" s="249">
        <v>1</v>
      </c>
      <c r="AP634" s="260"/>
      <c r="AQ634" s="245">
        <f t="shared" si="265"/>
        <v>750000</v>
      </c>
      <c r="AR634" s="250">
        <f>IF(AND(V634&gt;1,V634&lt;=200000000),'[26]Data Base PAKAI (INPUT)'!$E$24,IF(AND(V634&gt;200000000),'[26]Data Base PAKAI (INPUT)'!$M$24))</f>
        <v>6</v>
      </c>
      <c r="AS634" s="250">
        <f>IF(AND(V634&gt;1,V634&lt;=200000000),'[26]Data Base PAKAI (INPUT)'!$F$24,IF(AND(V634&gt;200000000,V634&lt;=1000000000),'[26]Data Base PAKAI (INPUT)'!$V$24,IF(AND(V634&gt;1000000000),'[26]Data Base PAKAI (INPUT)'!$Z$24)))</f>
        <v>2</v>
      </c>
      <c r="AT634" s="250">
        <f t="shared" si="266"/>
        <v>1800000</v>
      </c>
      <c r="AU634" s="250">
        <f>IF(AND(V634&gt;1,V634&lt;=1000000000),'[26]Data Base PAKAI (INPUT)'!$E$25,IF(AND(V634&gt;1000000000,V634&lt;=5000000000),'[26]Data Base PAKAI (INPUT)'!$Y$25,IF(AND(V634&gt;5000000000,V634&lt;=10000000000),'[26]Data Base PAKAI (INPUT)'!$AG$25)))</f>
        <v>3</v>
      </c>
      <c r="AV634" s="250">
        <f>IF(AND(V634&gt;1,V634&lt;=100000000),'[26]Data Base PAKAI (INPUT)'!$F$25,IF(AND(V634&gt;100000000,V634&lt;=200000000),'[26]Data Base PAKAI (INPUT)'!$J$25,IF(AND(V634&gt;200000000,V634&lt;=250000000),'[26]Data Base PAKAI (INPUT)'!$N$25,IF(AND(V634&gt;250000000,V634&lt;=500000000),'[26]Data Base PAKAI (INPUT)'!$R$25,IF(AND(V634&gt;500000000,V634&lt;=1000000000),'[26]Data Base PAKAI (INPUT)'!$V$25,IF(AND(V634&gt;1000000000,V634&lt;=2500000000),'[26]Data Base PAKAI (INPUT)'!$Z$25,IF(AND(V634&gt;2500000000,V634&lt;=5000000000),'[26]Data Base PAKAI (INPUT)'!$AD$25,IF(AND(V634&gt;5000000000,V634&lt;=10000000000),'[26]Data Base PAKAI (INPUT)'!AH2088))))))))</f>
        <v>6</v>
      </c>
      <c r="AW634" s="250">
        <f t="shared" si="267"/>
        <v>2700000</v>
      </c>
      <c r="AX634" s="250">
        <f t="shared" si="268"/>
        <v>15000000</v>
      </c>
      <c r="AY634" s="117">
        <f t="shared" si="269"/>
        <v>15000000</v>
      </c>
      <c r="AZ634" s="245"/>
      <c r="BA634" s="245">
        <f t="shared" si="270"/>
        <v>339750000</v>
      </c>
      <c r="BB634" s="251"/>
      <c r="BC634" s="252"/>
      <c r="BD634" s="252"/>
      <c r="BE634" s="252"/>
      <c r="BG634" s="428">
        <f t="shared" si="262"/>
        <v>0</v>
      </c>
      <c r="BH634" s="429"/>
    </row>
    <row r="635" spans="1:60" s="89" customFormat="1" ht="43.5" thickBot="1" x14ac:dyDescent="0.3">
      <c r="A635" s="79"/>
      <c r="B635" s="79"/>
      <c r="C635" s="79"/>
      <c r="D635" s="79"/>
      <c r="E635" s="79"/>
      <c r="F635" s="79"/>
      <c r="G635" s="79"/>
      <c r="H635" s="306"/>
      <c r="I635" s="81"/>
      <c r="J635" s="83"/>
      <c r="K635" s="110" t="s">
        <v>1224</v>
      </c>
      <c r="L635" s="92" t="s">
        <v>1292</v>
      </c>
      <c r="M635" s="92" t="e">
        <f>INDEX('[26]GELONDONGAN BM POKIR'!$D:$D,MATCH('KEGIATAN DBMSDA 2022 (2)'!L635,'[26]GELONDONGAN BM POKIR'!$D:$D,0))</f>
        <v>#N/A</v>
      </c>
      <c r="N635" s="83" t="str">
        <f>L635</f>
        <v>Pengecoran jalan Jalan Bengkulu RT.01 Rw.05 Kel. Jaka Mulya</v>
      </c>
      <c r="O635" s="83"/>
      <c r="P635" s="84" t="s">
        <v>160</v>
      </c>
      <c r="Q635" s="84"/>
      <c r="R635" s="127" t="s">
        <v>1251</v>
      </c>
      <c r="S635" s="85" t="e">
        <f>#REF!&amp;" "&amp;#REF!</f>
        <v>#REF!</v>
      </c>
      <c r="T635" s="95" t="s">
        <v>66</v>
      </c>
      <c r="U635" s="57"/>
      <c r="V635" s="57">
        <f t="shared" si="271"/>
        <v>200000000</v>
      </c>
      <c r="W635" s="96" t="str">
        <f t="shared" si="263"/>
        <v>PL</v>
      </c>
      <c r="X635" s="77" t="s">
        <v>1964</v>
      </c>
      <c r="Y635" s="489" t="s">
        <v>2032</v>
      </c>
      <c r="Z635" s="489" t="s">
        <v>2006</v>
      </c>
      <c r="AA635" s="84"/>
      <c r="AB635" s="84"/>
      <c r="AC635" s="84"/>
      <c r="AD635" s="84"/>
      <c r="AE635" s="84"/>
      <c r="AF635" s="84"/>
      <c r="AG635" s="96"/>
      <c r="AH635" s="96"/>
      <c r="AI635" s="96"/>
      <c r="AJ635" s="313">
        <f t="shared" si="261"/>
        <v>0</v>
      </c>
      <c r="AK635" s="301">
        <v>0</v>
      </c>
      <c r="AL635" s="57">
        <v>200000000</v>
      </c>
      <c r="AM635" s="96" t="str">
        <f t="shared" si="264"/>
        <v>PL</v>
      </c>
      <c r="AN635" s="257" t="s">
        <v>139</v>
      </c>
      <c r="AO635" s="249">
        <v>1</v>
      </c>
      <c r="AP635" s="257"/>
      <c r="AQ635" s="245">
        <f t="shared" si="265"/>
        <v>350000</v>
      </c>
      <c r="AR635" s="250">
        <f>IF(AND(V635&gt;1,V635&lt;=200000000),'[26]Data Base PAKAI (INPUT)'!$E$24,IF(AND(V635&gt;200000000),'[26]Data Base PAKAI (INPUT)'!$M$24))</f>
        <v>4</v>
      </c>
      <c r="AS635" s="250">
        <f>IF(AND(V635&gt;1,V635&lt;=200000000),'[26]Data Base PAKAI (INPUT)'!$F$24,IF(AND(V635&gt;200000000,V635&lt;=1000000000),'[26]Data Base PAKAI (INPUT)'!$V$24,IF(AND(V635&gt;1000000000),'[26]Data Base PAKAI (INPUT)'!$Z$24)))</f>
        <v>1</v>
      </c>
      <c r="AT635" s="250">
        <f t="shared" si="266"/>
        <v>600000</v>
      </c>
      <c r="AU635" s="250">
        <f>IF(AND(V635&gt;1,V635&lt;=1000000000),'[26]Data Base PAKAI (INPUT)'!$E$25,IF(AND(V635&gt;1000000000,V635&lt;=5000000000),'[26]Data Base PAKAI (INPUT)'!$Y$25,IF(AND(V635&gt;5000000000,V635&lt;=10000000000),'[26]Data Base PAKAI (INPUT)'!$AG$25)))</f>
        <v>3</v>
      </c>
      <c r="AV635" s="250">
        <f>IF(AND(V635&gt;1,V635&lt;=100000000),'[26]Data Base PAKAI (INPUT)'!$F$25,IF(AND(V635&gt;100000000,V635&lt;=200000000),'[26]Data Base PAKAI (INPUT)'!$J$25,IF(AND(V635&gt;200000000,V635&lt;=250000000),'[26]Data Base PAKAI (INPUT)'!$N$25,IF(AND(V635&gt;250000000,V635&lt;=500000000),'[26]Data Base PAKAI (INPUT)'!$R$25,IF(AND(V635&gt;500000000,V635&lt;=1000000000),'[26]Data Base PAKAI (INPUT)'!$V$25,IF(AND(V635&gt;1000000000,V635&lt;=2500000000),'[26]Data Base PAKAI (INPUT)'!$Z$25,IF(AND(V635&gt;2500000000,V635&lt;=5000000000),'[26]Data Base PAKAI (INPUT)'!$AD$25,IF(AND(V635&gt;5000000000,V635&lt;=10000000000),'[26]Data Base PAKAI (INPUT)'!AH2089))))))))</f>
        <v>4</v>
      </c>
      <c r="AW635" s="250">
        <f t="shared" si="267"/>
        <v>1800000</v>
      </c>
      <c r="AX635" s="250">
        <f t="shared" si="268"/>
        <v>8000000</v>
      </c>
      <c r="AY635" s="117">
        <f t="shared" si="269"/>
        <v>8000000</v>
      </c>
      <c r="AZ635" s="245"/>
      <c r="BA635" s="245">
        <f t="shared" si="270"/>
        <v>181250000</v>
      </c>
      <c r="BB635" s="251"/>
      <c r="BC635" s="252"/>
      <c r="BD635" s="252"/>
      <c r="BE635" s="252"/>
      <c r="BG635" s="428">
        <f t="shared" si="262"/>
        <v>0</v>
      </c>
      <c r="BH635" s="429"/>
    </row>
    <row r="636" spans="1:60" ht="43.5" thickBot="1" x14ac:dyDescent="0.3">
      <c r="A636" s="90"/>
      <c r="B636" s="90"/>
      <c r="C636" s="90"/>
      <c r="D636" s="90"/>
      <c r="E636" s="90"/>
      <c r="F636" s="90"/>
      <c r="G636" s="90"/>
      <c r="H636" s="307"/>
      <c r="I636" s="91"/>
      <c r="J636" s="92"/>
      <c r="K636" s="110" t="s">
        <v>1224</v>
      </c>
      <c r="L636" s="92" t="s">
        <v>1293</v>
      </c>
      <c r="M636" s="92" t="e">
        <f>INDEX('[26]GELONDONGAN BM POKIR'!$D:$D,MATCH('KEGIATAN DBMSDA 2022 (2)'!L636,'[26]GELONDONGAN BM POKIR'!$D:$D,0))</f>
        <v>#N/A</v>
      </c>
      <c r="N636" s="92" t="str">
        <f t="shared" si="272"/>
        <v>Pengecoran Jalan Bengkulu RT.03 dan RT.06 Rw.05 Kel.Jaka Mulya</v>
      </c>
      <c r="O636" s="92"/>
      <c r="P636" s="93" t="s">
        <v>160</v>
      </c>
      <c r="Q636" s="93"/>
      <c r="R636" s="127" t="s">
        <v>1251</v>
      </c>
      <c r="S636" s="94" t="e">
        <f>#REF!&amp;" "&amp;#REF!</f>
        <v>#REF!</v>
      </c>
      <c r="T636" s="95" t="s">
        <v>66</v>
      </c>
      <c r="U636" s="57"/>
      <c r="V636" s="57">
        <f t="shared" si="271"/>
        <v>200000000</v>
      </c>
      <c r="W636" s="96" t="str">
        <f t="shared" si="263"/>
        <v>PL</v>
      </c>
      <c r="X636" s="77" t="s">
        <v>1964</v>
      </c>
      <c r="Y636" s="489" t="s">
        <v>2032</v>
      </c>
      <c r="Z636" s="489" t="s">
        <v>2006</v>
      </c>
      <c r="AA636" s="93"/>
      <c r="AB636" s="93"/>
      <c r="AC636" s="93"/>
      <c r="AD636" s="93"/>
      <c r="AE636" s="93"/>
      <c r="AF636" s="93"/>
      <c r="AG636" s="96"/>
      <c r="AH636" s="96"/>
      <c r="AI636" s="96"/>
      <c r="AJ636" s="313">
        <f t="shared" si="261"/>
        <v>0</v>
      </c>
      <c r="AK636" s="301">
        <v>0</v>
      </c>
      <c r="AL636" s="57">
        <v>200000000</v>
      </c>
      <c r="AM636" s="96" t="str">
        <f t="shared" si="264"/>
        <v>PL</v>
      </c>
      <c r="AN636" s="257" t="s">
        <v>139</v>
      </c>
      <c r="AO636" s="249">
        <v>1</v>
      </c>
      <c r="AP636" s="257"/>
      <c r="AQ636" s="245">
        <f t="shared" si="265"/>
        <v>350000</v>
      </c>
      <c r="AR636" s="250">
        <f>IF(AND(V636&gt;1,V636&lt;=200000000),'[26]Data Base PAKAI (INPUT)'!$E$24,IF(AND(V636&gt;200000000),'[26]Data Base PAKAI (INPUT)'!$M$24))</f>
        <v>4</v>
      </c>
      <c r="AS636" s="250">
        <f>IF(AND(V636&gt;1,V636&lt;=200000000),'[26]Data Base PAKAI (INPUT)'!$F$24,IF(AND(V636&gt;200000000,V636&lt;=1000000000),'[26]Data Base PAKAI (INPUT)'!$V$24,IF(AND(V636&gt;1000000000),'[26]Data Base PAKAI (INPUT)'!$Z$24)))</f>
        <v>1</v>
      </c>
      <c r="AT636" s="250">
        <f t="shared" si="266"/>
        <v>600000</v>
      </c>
      <c r="AU636" s="250">
        <f>IF(AND(V636&gt;1,V636&lt;=1000000000),'[26]Data Base PAKAI (INPUT)'!$E$25,IF(AND(V636&gt;1000000000,V636&lt;=5000000000),'[26]Data Base PAKAI (INPUT)'!$Y$25,IF(AND(V636&gt;5000000000,V636&lt;=10000000000),'[26]Data Base PAKAI (INPUT)'!$AG$25)))</f>
        <v>3</v>
      </c>
      <c r="AV636" s="250">
        <f>IF(AND(V636&gt;1,V636&lt;=100000000),'[26]Data Base PAKAI (INPUT)'!$F$25,IF(AND(V636&gt;100000000,V636&lt;=200000000),'[26]Data Base PAKAI (INPUT)'!$J$25,IF(AND(V636&gt;200000000,V636&lt;=250000000),'[26]Data Base PAKAI (INPUT)'!$N$25,IF(AND(V636&gt;250000000,V636&lt;=500000000),'[26]Data Base PAKAI (INPUT)'!$R$25,IF(AND(V636&gt;500000000,V636&lt;=1000000000),'[26]Data Base PAKAI (INPUT)'!$V$25,IF(AND(V636&gt;1000000000,V636&lt;=2500000000),'[26]Data Base PAKAI (INPUT)'!$Z$25,IF(AND(V636&gt;2500000000,V636&lt;=5000000000),'[26]Data Base PAKAI (INPUT)'!$AD$25,IF(AND(V636&gt;5000000000,V636&lt;=10000000000),'[26]Data Base PAKAI (INPUT)'!AH2090))))))))</f>
        <v>4</v>
      </c>
      <c r="AW636" s="250">
        <f t="shared" si="267"/>
        <v>1800000</v>
      </c>
      <c r="AX636" s="250">
        <f t="shared" si="268"/>
        <v>8000000</v>
      </c>
      <c r="AY636" s="99">
        <f t="shared" si="269"/>
        <v>8000000</v>
      </c>
      <c r="AZ636" s="245"/>
      <c r="BA636" s="245">
        <f t="shared" si="270"/>
        <v>181250000</v>
      </c>
      <c r="BB636" s="235"/>
      <c r="BC636" s="242"/>
      <c r="BD636" s="242"/>
      <c r="BE636" s="242"/>
      <c r="BG636" s="428">
        <f t="shared" si="262"/>
        <v>0</v>
      </c>
      <c r="BH636" s="424"/>
    </row>
    <row r="637" spans="1:60" ht="43.5" thickBot="1" x14ac:dyDescent="0.3">
      <c r="A637" s="90"/>
      <c r="B637" s="90"/>
      <c r="C637" s="90"/>
      <c r="D637" s="90"/>
      <c r="E637" s="90"/>
      <c r="F637" s="90"/>
      <c r="G637" s="90"/>
      <c r="H637" s="307"/>
      <c r="I637" s="91"/>
      <c r="J637" s="92"/>
      <c r="K637" s="110" t="s">
        <v>1224</v>
      </c>
      <c r="L637" s="92" t="s">
        <v>1294</v>
      </c>
      <c r="M637" s="92" t="e">
        <f>INDEX('[26]GELONDONGAN BM POKIR'!$D:$D,MATCH('KEGIATAN DBMSDA 2022 (2)'!L637,'[26]GELONDONGAN BM POKIR'!$D:$D,0))</f>
        <v>#N/A</v>
      </c>
      <c r="N637" s="92" t="str">
        <f t="shared" si="272"/>
        <v>Pengecoran Jalan Surabaya RT.07 RW.05 Kel.Jaka Mulya</v>
      </c>
      <c r="O637" s="92"/>
      <c r="P637" s="93" t="s">
        <v>160</v>
      </c>
      <c r="Q637" s="93"/>
      <c r="R637" s="127" t="s">
        <v>1251</v>
      </c>
      <c r="S637" s="94" t="e">
        <f>#REF!&amp;" "&amp;#REF!</f>
        <v>#REF!</v>
      </c>
      <c r="T637" s="95" t="s">
        <v>66</v>
      </c>
      <c r="U637" s="57"/>
      <c r="V637" s="57">
        <f t="shared" si="271"/>
        <v>200000000</v>
      </c>
      <c r="W637" s="96" t="str">
        <f t="shared" si="263"/>
        <v>PL</v>
      </c>
      <c r="X637" s="77" t="s">
        <v>1964</v>
      </c>
      <c r="Y637" s="489" t="s">
        <v>2032</v>
      </c>
      <c r="Z637" s="489" t="s">
        <v>2006</v>
      </c>
      <c r="AA637" s="93"/>
      <c r="AB637" s="93"/>
      <c r="AC637" s="93"/>
      <c r="AD637" s="93"/>
      <c r="AE637" s="93"/>
      <c r="AF637" s="93"/>
      <c r="AG637" s="96"/>
      <c r="AH637" s="96"/>
      <c r="AI637" s="96"/>
      <c r="AJ637" s="313">
        <f t="shared" si="261"/>
        <v>0</v>
      </c>
      <c r="AK637" s="301">
        <v>0</v>
      </c>
      <c r="AL637" s="57">
        <v>200000000</v>
      </c>
      <c r="AM637" s="96" t="str">
        <f t="shared" si="264"/>
        <v>PL</v>
      </c>
      <c r="AN637" s="257" t="s">
        <v>139</v>
      </c>
      <c r="AO637" s="249">
        <v>1</v>
      </c>
      <c r="AP637" s="257"/>
      <c r="AQ637" s="245">
        <f t="shared" si="265"/>
        <v>350000</v>
      </c>
      <c r="AR637" s="250">
        <f>IF(AND(V637&gt;1,V637&lt;=200000000),'[26]Data Base PAKAI (INPUT)'!$E$24,IF(AND(V637&gt;200000000),'[26]Data Base PAKAI (INPUT)'!$M$24))</f>
        <v>4</v>
      </c>
      <c r="AS637" s="250">
        <f>IF(AND(V637&gt;1,V637&lt;=200000000),'[26]Data Base PAKAI (INPUT)'!$F$24,IF(AND(V637&gt;200000000,V637&lt;=1000000000),'[26]Data Base PAKAI (INPUT)'!$V$24,IF(AND(V637&gt;1000000000),'[26]Data Base PAKAI (INPUT)'!$Z$24)))</f>
        <v>1</v>
      </c>
      <c r="AT637" s="250">
        <f t="shared" si="266"/>
        <v>600000</v>
      </c>
      <c r="AU637" s="250">
        <f>IF(AND(V637&gt;1,V637&lt;=1000000000),'[26]Data Base PAKAI (INPUT)'!$E$25,IF(AND(V637&gt;1000000000,V637&lt;=5000000000),'[26]Data Base PAKAI (INPUT)'!$Y$25,IF(AND(V637&gt;5000000000,V637&lt;=10000000000),'[26]Data Base PAKAI (INPUT)'!$AG$25)))</f>
        <v>3</v>
      </c>
      <c r="AV637" s="250">
        <f>IF(AND(V637&gt;1,V637&lt;=100000000),'[26]Data Base PAKAI (INPUT)'!$F$25,IF(AND(V637&gt;100000000,V637&lt;=200000000),'[26]Data Base PAKAI (INPUT)'!$J$25,IF(AND(V637&gt;200000000,V637&lt;=250000000),'[26]Data Base PAKAI (INPUT)'!$N$25,IF(AND(V637&gt;250000000,V637&lt;=500000000),'[26]Data Base PAKAI (INPUT)'!$R$25,IF(AND(V637&gt;500000000,V637&lt;=1000000000),'[26]Data Base PAKAI (INPUT)'!$V$25,IF(AND(V637&gt;1000000000,V637&lt;=2500000000),'[26]Data Base PAKAI (INPUT)'!$Z$25,IF(AND(V637&gt;2500000000,V637&lt;=5000000000),'[26]Data Base PAKAI (INPUT)'!$AD$25,IF(AND(V637&gt;5000000000,V637&lt;=10000000000),'[26]Data Base PAKAI (INPUT)'!AH2091))))))))</f>
        <v>4</v>
      </c>
      <c r="AW637" s="250">
        <f t="shared" si="267"/>
        <v>1800000</v>
      </c>
      <c r="AX637" s="250">
        <f t="shared" si="268"/>
        <v>8000000</v>
      </c>
      <c r="AY637" s="99">
        <f t="shared" si="269"/>
        <v>8000000</v>
      </c>
      <c r="AZ637" s="245"/>
      <c r="BA637" s="245">
        <f t="shared" si="270"/>
        <v>181250000</v>
      </c>
      <c r="BB637" s="235"/>
      <c r="BC637" s="242"/>
      <c r="BD637" s="242"/>
      <c r="BE637" s="242"/>
      <c r="BG637" s="428">
        <f t="shared" si="262"/>
        <v>0</v>
      </c>
      <c r="BH637" s="424"/>
    </row>
    <row r="638" spans="1:60" ht="43.5" thickBot="1" x14ac:dyDescent="0.3">
      <c r="A638" s="90"/>
      <c r="B638" s="90"/>
      <c r="C638" s="90"/>
      <c r="D638" s="90"/>
      <c r="E638" s="90"/>
      <c r="F638" s="90"/>
      <c r="G638" s="90"/>
      <c r="H638" s="307"/>
      <c r="I638" s="91"/>
      <c r="J638" s="92"/>
      <c r="K638" s="110" t="s">
        <v>1224</v>
      </c>
      <c r="L638" s="92" t="s">
        <v>1295</v>
      </c>
      <c r="M638" s="92" t="e">
        <f>INDEX('[26]GELONDONGAN BM POKIR'!$D:$D,MATCH('KEGIATAN DBMSDA 2022 (2)'!L638,'[26]GELONDONGAN BM POKIR'!$D:$D,0))</f>
        <v>#N/A</v>
      </c>
      <c r="N638" s="92" t="str">
        <f t="shared" si="272"/>
        <v>Pengecoran Jalan Lampung RT.01 RW.05 Kel.Jaka Mulya</v>
      </c>
      <c r="O638" s="92"/>
      <c r="P638" s="93" t="s">
        <v>160</v>
      </c>
      <c r="Q638" s="93"/>
      <c r="R638" s="127" t="s">
        <v>1251</v>
      </c>
      <c r="S638" s="94" t="e">
        <f>#REF!&amp;" "&amp;#REF!</f>
        <v>#REF!</v>
      </c>
      <c r="T638" s="95" t="s">
        <v>66</v>
      </c>
      <c r="U638" s="57"/>
      <c r="V638" s="57">
        <f t="shared" si="271"/>
        <v>200000000</v>
      </c>
      <c r="W638" s="96" t="str">
        <f t="shared" si="263"/>
        <v>PL</v>
      </c>
      <c r="X638" s="77" t="s">
        <v>1964</v>
      </c>
      <c r="Y638" s="489" t="s">
        <v>2032</v>
      </c>
      <c r="Z638" s="489" t="s">
        <v>2006</v>
      </c>
      <c r="AA638" s="93"/>
      <c r="AB638" s="93"/>
      <c r="AC638" s="93"/>
      <c r="AD638" s="93"/>
      <c r="AE638" s="93"/>
      <c r="AF638" s="93"/>
      <c r="AG638" s="96"/>
      <c r="AH638" s="96"/>
      <c r="AI638" s="96"/>
      <c r="AJ638" s="313">
        <f t="shared" si="261"/>
        <v>0</v>
      </c>
      <c r="AK638" s="301">
        <v>0</v>
      </c>
      <c r="AL638" s="57">
        <v>200000000</v>
      </c>
      <c r="AM638" s="96" t="str">
        <f t="shared" si="264"/>
        <v>PL</v>
      </c>
      <c r="AN638" s="257" t="s">
        <v>139</v>
      </c>
      <c r="AO638" s="249">
        <v>1</v>
      </c>
      <c r="AP638" s="257"/>
      <c r="AQ638" s="245">
        <f t="shared" si="265"/>
        <v>350000</v>
      </c>
      <c r="AR638" s="250">
        <f>IF(AND(V638&gt;1,V638&lt;=200000000),'[26]Data Base PAKAI (INPUT)'!$E$24,IF(AND(V638&gt;200000000),'[26]Data Base PAKAI (INPUT)'!$M$24))</f>
        <v>4</v>
      </c>
      <c r="AS638" s="250">
        <f>IF(AND(V638&gt;1,V638&lt;=200000000),'[26]Data Base PAKAI (INPUT)'!$F$24,IF(AND(V638&gt;200000000,V638&lt;=1000000000),'[26]Data Base PAKAI (INPUT)'!$V$24,IF(AND(V638&gt;1000000000),'[26]Data Base PAKAI (INPUT)'!$Z$24)))</f>
        <v>1</v>
      </c>
      <c r="AT638" s="250">
        <f t="shared" si="266"/>
        <v>600000</v>
      </c>
      <c r="AU638" s="250">
        <f>IF(AND(V638&gt;1,V638&lt;=1000000000),'[26]Data Base PAKAI (INPUT)'!$E$25,IF(AND(V638&gt;1000000000,V638&lt;=5000000000),'[26]Data Base PAKAI (INPUT)'!$Y$25,IF(AND(V638&gt;5000000000,V638&lt;=10000000000),'[26]Data Base PAKAI (INPUT)'!$AG$25)))</f>
        <v>3</v>
      </c>
      <c r="AV638" s="250">
        <f>IF(AND(V638&gt;1,V638&lt;=100000000),'[26]Data Base PAKAI (INPUT)'!$F$25,IF(AND(V638&gt;100000000,V638&lt;=200000000),'[26]Data Base PAKAI (INPUT)'!$J$25,IF(AND(V638&gt;200000000,V638&lt;=250000000),'[26]Data Base PAKAI (INPUT)'!$N$25,IF(AND(V638&gt;250000000,V638&lt;=500000000),'[26]Data Base PAKAI (INPUT)'!$R$25,IF(AND(V638&gt;500000000,V638&lt;=1000000000),'[26]Data Base PAKAI (INPUT)'!$V$25,IF(AND(V638&gt;1000000000,V638&lt;=2500000000),'[26]Data Base PAKAI (INPUT)'!$Z$25,IF(AND(V638&gt;2500000000,V638&lt;=5000000000),'[26]Data Base PAKAI (INPUT)'!$AD$25,IF(AND(V638&gt;5000000000,V638&lt;=10000000000),'[26]Data Base PAKAI (INPUT)'!AH2092))))))))</f>
        <v>4</v>
      </c>
      <c r="AW638" s="250">
        <f t="shared" si="267"/>
        <v>1800000</v>
      </c>
      <c r="AX638" s="250">
        <f t="shared" si="268"/>
        <v>8000000</v>
      </c>
      <c r="AY638" s="99">
        <f t="shared" si="269"/>
        <v>8000000</v>
      </c>
      <c r="AZ638" s="245"/>
      <c r="BA638" s="245">
        <f t="shared" si="270"/>
        <v>181250000</v>
      </c>
      <c r="BB638" s="235"/>
      <c r="BC638" s="242"/>
      <c r="BD638" s="242"/>
      <c r="BE638" s="242"/>
      <c r="BG638" s="428">
        <f t="shared" si="262"/>
        <v>0</v>
      </c>
      <c r="BH638" s="424"/>
    </row>
    <row r="639" spans="1:60" ht="43.5" thickBot="1" x14ac:dyDescent="0.3">
      <c r="A639" s="90"/>
      <c r="B639" s="90"/>
      <c r="C639" s="90"/>
      <c r="D639" s="90"/>
      <c r="E639" s="90"/>
      <c r="F639" s="90"/>
      <c r="G639" s="90"/>
      <c r="H639" s="307"/>
      <c r="I639" s="91"/>
      <c r="J639" s="92"/>
      <c r="K639" s="151" t="s">
        <v>1224</v>
      </c>
      <c r="L639" s="92" t="s">
        <v>1296</v>
      </c>
      <c r="M639" s="92" t="e">
        <f>INDEX('[26]GELONDONGAN BM POKIR'!$D:$D,MATCH('KEGIATAN DBMSDA 2022 (2)'!L639,'[26]GELONDONGAN BM POKIR'!$D:$D,0))</f>
        <v>#N/A</v>
      </c>
      <c r="N639" s="92" t="str">
        <f t="shared" si="272"/>
        <v>Perbaikan Jalan Banda Aceh Rt.03 &amp; 06  RW 05 Kel.Jakamulya</v>
      </c>
      <c r="O639" s="92"/>
      <c r="P639" s="93" t="s">
        <v>160</v>
      </c>
      <c r="Q639" s="93"/>
      <c r="R639" s="127" t="s">
        <v>340</v>
      </c>
      <c r="S639" s="94" t="e">
        <f>#REF!&amp;" "&amp;#REF!</f>
        <v>#REF!</v>
      </c>
      <c r="T639" s="95" t="s">
        <v>66</v>
      </c>
      <c r="U639" s="57"/>
      <c r="V639" s="57">
        <f t="shared" si="271"/>
        <v>100000000</v>
      </c>
      <c r="W639" s="96" t="str">
        <f t="shared" si="263"/>
        <v>PL</v>
      </c>
      <c r="X639" s="77" t="s">
        <v>1964</v>
      </c>
      <c r="Y639" s="489" t="s">
        <v>2032</v>
      </c>
      <c r="Z639" s="489" t="s">
        <v>2006</v>
      </c>
      <c r="AA639" s="93"/>
      <c r="AB639" s="93"/>
      <c r="AC639" s="93"/>
      <c r="AD639" s="93"/>
      <c r="AE639" s="93"/>
      <c r="AF639" s="93"/>
      <c r="AG639" s="96"/>
      <c r="AH639" s="96"/>
      <c r="AI639" s="96"/>
      <c r="AJ639" s="313">
        <f t="shared" si="261"/>
        <v>0</v>
      </c>
      <c r="AK639" s="301">
        <v>0</v>
      </c>
      <c r="AL639" s="57">
        <v>100000000</v>
      </c>
      <c r="AM639" s="96" t="str">
        <f t="shared" si="264"/>
        <v>PL</v>
      </c>
      <c r="AN639" s="257" t="s">
        <v>139</v>
      </c>
      <c r="AO639" s="249">
        <v>1</v>
      </c>
      <c r="AP639" s="257"/>
      <c r="AQ639" s="245">
        <f t="shared" si="265"/>
        <v>350000</v>
      </c>
      <c r="AR639" s="250">
        <f>IF(AND(V639&gt;1,V639&lt;=200000000),'[26]Data Base PAKAI (INPUT)'!$E$24,IF(AND(V639&gt;200000000),'[26]Data Base PAKAI (INPUT)'!$M$24))</f>
        <v>4</v>
      </c>
      <c r="AS639" s="250">
        <f>IF(AND(V639&gt;1,V639&lt;=200000000),'[26]Data Base PAKAI (INPUT)'!$F$24,IF(AND(V639&gt;200000000,V639&lt;=1000000000),'[26]Data Base PAKAI (INPUT)'!$V$24,IF(AND(V639&gt;1000000000),'[26]Data Base PAKAI (INPUT)'!$Z$24)))</f>
        <v>1</v>
      </c>
      <c r="AT639" s="250">
        <f t="shared" si="266"/>
        <v>600000</v>
      </c>
      <c r="AU639" s="250">
        <f>IF(AND(V639&gt;1,V639&lt;=1000000000),'[26]Data Base PAKAI (INPUT)'!$E$25,IF(AND(V639&gt;1000000000,V639&lt;=5000000000),'[26]Data Base PAKAI (INPUT)'!$Y$25,IF(AND(V639&gt;5000000000,V639&lt;=10000000000),'[26]Data Base PAKAI (INPUT)'!$AG$25)))</f>
        <v>3</v>
      </c>
      <c r="AV639" s="250">
        <f>IF(AND(V639&gt;1,V639&lt;=100000000),'[26]Data Base PAKAI (INPUT)'!$F$25,IF(AND(V639&gt;100000000,V639&lt;=200000000),'[26]Data Base PAKAI (INPUT)'!$J$25,IF(AND(V639&gt;200000000,V639&lt;=250000000),'[26]Data Base PAKAI (INPUT)'!$N$25,IF(AND(V639&gt;250000000,V639&lt;=500000000),'[26]Data Base PAKAI (INPUT)'!$R$25,IF(AND(V639&gt;500000000,V639&lt;=1000000000),'[26]Data Base PAKAI (INPUT)'!$V$25,IF(AND(V639&gt;1000000000,V639&lt;=2500000000),'[26]Data Base PAKAI (INPUT)'!$Z$25,IF(AND(V639&gt;2500000000,V639&lt;=5000000000),'[26]Data Base PAKAI (INPUT)'!$AD$25,IF(AND(V639&gt;5000000000,V639&lt;=10000000000),'[26]Data Base PAKAI (INPUT)'!AH2093))))))))</f>
        <v>3</v>
      </c>
      <c r="AW639" s="250">
        <f t="shared" si="267"/>
        <v>1350000</v>
      </c>
      <c r="AX639" s="250">
        <f t="shared" si="268"/>
        <v>4000000</v>
      </c>
      <c r="AY639" s="99">
        <f t="shared" si="269"/>
        <v>4000000</v>
      </c>
      <c r="AZ639" s="245"/>
      <c r="BA639" s="245">
        <f t="shared" si="270"/>
        <v>89700000</v>
      </c>
      <c r="BB639" s="235"/>
      <c r="BC639" s="242"/>
      <c r="BD639" s="242"/>
      <c r="BE639" s="242"/>
      <c r="BG639" s="428">
        <f t="shared" si="262"/>
        <v>0</v>
      </c>
      <c r="BH639" s="424"/>
    </row>
    <row r="640" spans="1:60" ht="43.5" thickBot="1" x14ac:dyDescent="0.3">
      <c r="A640" s="90"/>
      <c r="B640" s="90"/>
      <c r="C640" s="90"/>
      <c r="D640" s="90"/>
      <c r="E640" s="90"/>
      <c r="F640" s="90"/>
      <c r="G640" s="90"/>
      <c r="H640" s="307"/>
      <c r="I640" s="91"/>
      <c r="J640" s="92"/>
      <c r="K640" s="110" t="s">
        <v>1224</v>
      </c>
      <c r="L640" s="92" t="s">
        <v>1297</v>
      </c>
      <c r="M640" s="92" t="e">
        <f>INDEX('[26]GELONDONGAN BM POKIR'!$D:$D,MATCH('KEGIATAN DBMSDA 2022 (2)'!L640,'[26]GELONDONGAN BM POKIR'!$D:$D,0))</f>
        <v>#N/A</v>
      </c>
      <c r="N640" s="92" t="str">
        <f t="shared" si="272"/>
        <v>Perbaikan Bengkulu Rt.01  RW 05 Kel.Jakamulya Kec.Bekasi Selatan</v>
      </c>
      <c r="O640" s="92"/>
      <c r="P640" s="93" t="s">
        <v>160</v>
      </c>
      <c r="Q640" s="93"/>
      <c r="R640" s="127" t="s">
        <v>340</v>
      </c>
      <c r="S640" s="94" t="e">
        <f>#REF!&amp;" "&amp;#REF!</f>
        <v>#REF!</v>
      </c>
      <c r="T640" s="95" t="s">
        <v>66</v>
      </c>
      <c r="U640" s="57"/>
      <c r="V640" s="57">
        <f t="shared" si="271"/>
        <v>100000000</v>
      </c>
      <c r="W640" s="96" t="str">
        <f t="shared" si="263"/>
        <v>PL</v>
      </c>
      <c r="X640" s="77" t="s">
        <v>1964</v>
      </c>
      <c r="Y640" s="489" t="s">
        <v>2032</v>
      </c>
      <c r="Z640" s="489" t="s">
        <v>2006</v>
      </c>
      <c r="AA640" s="93"/>
      <c r="AB640" s="93"/>
      <c r="AC640" s="93"/>
      <c r="AD640" s="93"/>
      <c r="AE640" s="93"/>
      <c r="AF640" s="93"/>
      <c r="AG640" s="96"/>
      <c r="AH640" s="96"/>
      <c r="AI640" s="96"/>
      <c r="AJ640" s="313">
        <f t="shared" si="261"/>
        <v>0</v>
      </c>
      <c r="AK640" s="301">
        <v>0</v>
      </c>
      <c r="AL640" s="57">
        <v>100000000</v>
      </c>
      <c r="AM640" s="96" t="str">
        <f t="shared" si="264"/>
        <v>PL</v>
      </c>
      <c r="AN640" s="257" t="s">
        <v>139</v>
      </c>
      <c r="AO640" s="249">
        <v>1</v>
      </c>
      <c r="AP640" s="260" t="s">
        <v>1298</v>
      </c>
      <c r="AQ640" s="245">
        <f t="shared" si="265"/>
        <v>350000</v>
      </c>
      <c r="AR640" s="250">
        <f>IF(AND(V640&gt;1,V640&lt;=200000000),'[26]Data Base PAKAI (INPUT)'!$E$24,IF(AND(V640&gt;200000000),'[26]Data Base PAKAI (INPUT)'!$M$24))</f>
        <v>4</v>
      </c>
      <c r="AS640" s="250">
        <f>IF(AND(V640&gt;1,V640&lt;=200000000),'[26]Data Base PAKAI (INPUT)'!$F$24,IF(AND(V640&gt;200000000,V640&lt;=1000000000),'[26]Data Base PAKAI (INPUT)'!$V$24,IF(AND(V640&gt;1000000000),'[26]Data Base PAKAI (INPUT)'!$Z$24)))</f>
        <v>1</v>
      </c>
      <c r="AT640" s="250">
        <f t="shared" si="266"/>
        <v>600000</v>
      </c>
      <c r="AU640" s="250">
        <f>IF(AND(V640&gt;1,V640&lt;=1000000000),'[26]Data Base PAKAI (INPUT)'!$E$25,IF(AND(V640&gt;1000000000,V640&lt;=5000000000),'[26]Data Base PAKAI (INPUT)'!$Y$25,IF(AND(V640&gt;5000000000,V640&lt;=10000000000),'[26]Data Base PAKAI (INPUT)'!$AG$25)))</f>
        <v>3</v>
      </c>
      <c r="AV640" s="250">
        <f>IF(AND(V640&gt;1,V640&lt;=100000000),'[26]Data Base PAKAI (INPUT)'!$F$25,IF(AND(V640&gt;100000000,V640&lt;=200000000),'[26]Data Base PAKAI (INPUT)'!$J$25,IF(AND(V640&gt;200000000,V640&lt;=250000000),'[26]Data Base PAKAI (INPUT)'!$N$25,IF(AND(V640&gt;250000000,V640&lt;=500000000),'[26]Data Base PAKAI (INPUT)'!$R$25,IF(AND(V640&gt;500000000,V640&lt;=1000000000),'[26]Data Base PAKAI (INPUT)'!$V$25,IF(AND(V640&gt;1000000000,V640&lt;=2500000000),'[26]Data Base PAKAI (INPUT)'!$Z$25,IF(AND(V640&gt;2500000000,V640&lt;=5000000000),'[26]Data Base PAKAI (INPUT)'!$AD$25,IF(AND(V640&gt;5000000000,V640&lt;=10000000000),'[26]Data Base PAKAI (INPUT)'!AH2094))))))))</f>
        <v>3</v>
      </c>
      <c r="AW640" s="250">
        <f t="shared" si="267"/>
        <v>1350000</v>
      </c>
      <c r="AX640" s="250">
        <f t="shared" si="268"/>
        <v>4000000</v>
      </c>
      <c r="AY640" s="99">
        <f t="shared" si="269"/>
        <v>4000000</v>
      </c>
      <c r="AZ640" s="245"/>
      <c r="BA640" s="245">
        <f t="shared" si="270"/>
        <v>89700000</v>
      </c>
      <c r="BB640" s="235"/>
      <c r="BC640" s="242"/>
      <c r="BD640" s="242"/>
      <c r="BE640" s="242"/>
      <c r="BG640" s="428">
        <f t="shared" si="262"/>
        <v>0</v>
      </c>
      <c r="BH640" s="424"/>
    </row>
    <row r="641" spans="1:60" ht="43.5" thickBot="1" x14ac:dyDescent="0.3">
      <c r="A641" s="90"/>
      <c r="B641" s="90"/>
      <c r="C641" s="90"/>
      <c r="D641" s="90"/>
      <c r="E641" s="90"/>
      <c r="F641" s="90"/>
      <c r="G641" s="90"/>
      <c r="H641" s="307"/>
      <c r="I641" s="91"/>
      <c r="J641" s="92"/>
      <c r="K641" s="110" t="s">
        <v>1224</v>
      </c>
      <c r="L641" s="92" t="s">
        <v>1299</v>
      </c>
      <c r="M641" s="92" t="e">
        <f>INDEX('[26]GELONDONGAN BM POKIR'!$D:$D,MATCH('KEGIATAN DBMSDA 2022 (2)'!L641,'[26]GELONDONGAN BM POKIR'!$D:$D,0))</f>
        <v>#N/A</v>
      </c>
      <c r="N641" s="92" t="str">
        <f t="shared" si="272"/>
        <v>Pengaspalan Jalan Lebar 3,10 m, Panjang 236 m, tinggi 7 cm Gg Kuncoro RT 01/01 Marga Mulya Bekasi Utara</v>
      </c>
      <c r="O641" s="92"/>
      <c r="P641" s="93" t="s">
        <v>201</v>
      </c>
      <c r="Q641" s="93"/>
      <c r="R641" s="127" t="s">
        <v>720</v>
      </c>
      <c r="S641" s="94" t="e">
        <f>#REF!&amp;" "&amp;#REF!</f>
        <v>#REF!</v>
      </c>
      <c r="T641" s="95" t="s">
        <v>66</v>
      </c>
      <c r="U641" s="57"/>
      <c r="V641" s="57">
        <f t="shared" si="271"/>
        <v>150000000</v>
      </c>
      <c r="W641" s="96" t="str">
        <f t="shared" si="263"/>
        <v>PL</v>
      </c>
      <c r="X641" s="77" t="s">
        <v>1964</v>
      </c>
      <c r="Y641" s="489" t="s">
        <v>2032</v>
      </c>
      <c r="Z641" s="489" t="s">
        <v>2012</v>
      </c>
      <c r="AA641" s="93"/>
      <c r="AB641" s="93"/>
      <c r="AC641" s="93"/>
      <c r="AD641" s="93"/>
      <c r="AE641" s="93"/>
      <c r="AF641" s="93"/>
      <c r="AG641" s="96"/>
      <c r="AH641" s="96"/>
      <c r="AI641" s="96"/>
      <c r="AJ641" s="313">
        <f t="shared" si="261"/>
        <v>0</v>
      </c>
      <c r="AK641" s="301">
        <v>0</v>
      </c>
      <c r="AL641" s="57">
        <v>150000000</v>
      </c>
      <c r="AM641" s="96" t="str">
        <f t="shared" si="264"/>
        <v>PL</v>
      </c>
      <c r="AN641" s="257" t="s">
        <v>139</v>
      </c>
      <c r="AO641" s="249">
        <v>1</v>
      </c>
      <c r="AP641" s="257"/>
      <c r="AQ641" s="245">
        <f t="shared" si="265"/>
        <v>350000</v>
      </c>
      <c r="AR641" s="250">
        <f>IF(AND(V641&gt;1,V641&lt;=200000000),'[26]Data Base PAKAI (INPUT)'!$E$24,IF(AND(V641&gt;200000000),'[26]Data Base PAKAI (INPUT)'!$M$24))</f>
        <v>4</v>
      </c>
      <c r="AS641" s="250">
        <f>IF(AND(V641&gt;1,V641&lt;=200000000),'[26]Data Base PAKAI (INPUT)'!$F$24,IF(AND(V641&gt;200000000,V641&lt;=1000000000),'[26]Data Base PAKAI (INPUT)'!$V$24,IF(AND(V641&gt;1000000000),'[26]Data Base PAKAI (INPUT)'!$Z$24)))</f>
        <v>1</v>
      </c>
      <c r="AT641" s="250">
        <f t="shared" si="266"/>
        <v>600000</v>
      </c>
      <c r="AU641" s="250">
        <f>IF(AND(V641&gt;1,V641&lt;=1000000000),'[26]Data Base PAKAI (INPUT)'!$E$25,IF(AND(V641&gt;1000000000,V641&lt;=5000000000),'[26]Data Base PAKAI (INPUT)'!$Y$25,IF(AND(V641&gt;5000000000,V641&lt;=10000000000),'[26]Data Base PAKAI (INPUT)'!$AG$25)))</f>
        <v>3</v>
      </c>
      <c r="AV641" s="250">
        <f>IF(AND(V641&gt;1,V641&lt;=100000000),'[26]Data Base PAKAI (INPUT)'!$F$25,IF(AND(V641&gt;100000000,V641&lt;=200000000),'[26]Data Base PAKAI (INPUT)'!$J$25,IF(AND(V641&gt;200000000,V641&lt;=250000000),'[26]Data Base PAKAI (INPUT)'!$N$25,IF(AND(V641&gt;250000000,V641&lt;=500000000),'[26]Data Base PAKAI (INPUT)'!$R$25,IF(AND(V641&gt;500000000,V641&lt;=1000000000),'[26]Data Base PAKAI (INPUT)'!$V$25,IF(AND(V641&gt;1000000000,V641&lt;=2500000000),'[26]Data Base PAKAI (INPUT)'!$Z$25,IF(AND(V641&gt;2500000000,V641&lt;=5000000000),'[26]Data Base PAKAI (INPUT)'!$AD$25,IF(AND(V641&gt;5000000000,V641&lt;=10000000000),'[26]Data Base PAKAI (INPUT)'!AH2095))))))))</f>
        <v>4</v>
      </c>
      <c r="AW641" s="250">
        <f t="shared" si="267"/>
        <v>1800000</v>
      </c>
      <c r="AX641" s="250">
        <f t="shared" si="268"/>
        <v>6000000</v>
      </c>
      <c r="AY641" s="99">
        <f t="shared" si="269"/>
        <v>6000000</v>
      </c>
      <c r="AZ641" s="245"/>
      <c r="BA641" s="245">
        <f t="shared" si="270"/>
        <v>135250000</v>
      </c>
      <c r="BB641" s="235"/>
      <c r="BC641" s="242"/>
      <c r="BD641" s="242"/>
      <c r="BE641" s="242"/>
      <c r="BG641" s="428">
        <f t="shared" si="262"/>
        <v>0</v>
      </c>
      <c r="BH641" s="424"/>
    </row>
    <row r="642" spans="1:60" ht="43.5" thickBot="1" x14ac:dyDescent="0.3">
      <c r="A642" s="90"/>
      <c r="B642" s="90"/>
      <c r="C642" s="90"/>
      <c r="D642" s="90"/>
      <c r="E642" s="90"/>
      <c r="F642" s="90"/>
      <c r="G642" s="90"/>
      <c r="H642" s="307"/>
      <c r="I642" s="91"/>
      <c r="J642" s="92"/>
      <c r="K642" s="151" t="s">
        <v>1224</v>
      </c>
      <c r="L642" s="92" t="s">
        <v>1300</v>
      </c>
      <c r="M642" s="92" t="e">
        <f>INDEX('[26]GELONDONGAN BM POKIR'!$D:$D,MATCH('KEGIATAN DBMSDA 2022 (2)'!L642,'[26]GELONDONGAN BM POKIR'!$D:$D,0))</f>
        <v>#N/A</v>
      </c>
      <c r="N642" s="92" t="str">
        <f t="shared" ref="N642:N647" si="273">$J$562&amp;" "&amp;L642</f>
        <v>Peningkatan Jalan Kapling Pesona Rawa Indah Rt. 07/03,, Kota Bekasi, Bekasi Utara, Harapanjaya</v>
      </c>
      <c r="O642" s="92"/>
      <c r="P642" s="93" t="s">
        <v>201</v>
      </c>
      <c r="Q642" s="93"/>
      <c r="R642" s="127" t="s">
        <v>271</v>
      </c>
      <c r="S642" s="94" t="e">
        <f>#REF!&amp;" "&amp;#REF!</f>
        <v>#REF!</v>
      </c>
      <c r="T642" s="95" t="s">
        <v>66</v>
      </c>
      <c r="U642" s="57"/>
      <c r="V642" s="57">
        <f t="shared" si="271"/>
        <v>200000000</v>
      </c>
      <c r="W642" s="96" t="str">
        <f t="shared" si="263"/>
        <v>PL</v>
      </c>
      <c r="X642" s="77" t="s">
        <v>1964</v>
      </c>
      <c r="Y642" s="489" t="s">
        <v>2032</v>
      </c>
      <c r="Z642" s="489" t="s">
        <v>2012</v>
      </c>
      <c r="AA642" s="93"/>
      <c r="AB642" s="93"/>
      <c r="AC642" s="93"/>
      <c r="AD642" s="93"/>
      <c r="AE642" s="93"/>
      <c r="AF642" s="93"/>
      <c r="AG642" s="96"/>
      <c r="AH642" s="96"/>
      <c r="AI642" s="96"/>
      <c r="AJ642" s="313">
        <f t="shared" si="261"/>
        <v>0</v>
      </c>
      <c r="AK642" s="301">
        <v>0</v>
      </c>
      <c r="AL642" s="57">
        <v>200000000</v>
      </c>
      <c r="AM642" s="96" t="str">
        <f t="shared" si="264"/>
        <v>PL</v>
      </c>
      <c r="AN642" s="257" t="s">
        <v>139</v>
      </c>
      <c r="AO642" s="249">
        <v>1</v>
      </c>
      <c r="AP642" s="260" t="s">
        <v>1301</v>
      </c>
      <c r="AQ642" s="245">
        <f t="shared" si="265"/>
        <v>350000</v>
      </c>
      <c r="AR642" s="250">
        <f>IF(AND(V642&gt;1,V642&lt;=200000000),'[26]Data Base PAKAI (INPUT)'!$E$24,IF(AND(V642&gt;200000000),'[26]Data Base PAKAI (INPUT)'!$M$24))</f>
        <v>4</v>
      </c>
      <c r="AS642" s="250">
        <f>IF(AND(V642&gt;1,V642&lt;=200000000),'[26]Data Base PAKAI (INPUT)'!$F$24,IF(AND(V642&gt;200000000,V642&lt;=1000000000),'[26]Data Base PAKAI (INPUT)'!$V$24,IF(AND(V642&gt;1000000000),'[26]Data Base PAKAI (INPUT)'!$Z$24)))</f>
        <v>1</v>
      </c>
      <c r="AT642" s="250">
        <f t="shared" si="266"/>
        <v>600000</v>
      </c>
      <c r="AU642" s="250">
        <f>IF(AND(V642&gt;1,V642&lt;=1000000000),'[26]Data Base PAKAI (INPUT)'!$E$25,IF(AND(V642&gt;1000000000,V642&lt;=5000000000),'[26]Data Base PAKAI (INPUT)'!$Y$25,IF(AND(V642&gt;5000000000,V642&lt;=10000000000),'[26]Data Base PAKAI (INPUT)'!$AG$25)))</f>
        <v>3</v>
      </c>
      <c r="AV642" s="250">
        <f>IF(AND(V642&gt;1,V642&lt;=100000000),'[26]Data Base PAKAI (INPUT)'!$F$25,IF(AND(V642&gt;100000000,V642&lt;=200000000),'[26]Data Base PAKAI (INPUT)'!$J$25,IF(AND(V642&gt;200000000,V642&lt;=250000000),'[26]Data Base PAKAI (INPUT)'!$N$25,IF(AND(V642&gt;250000000,V642&lt;=500000000),'[26]Data Base PAKAI (INPUT)'!$R$25,IF(AND(V642&gt;500000000,V642&lt;=1000000000),'[26]Data Base PAKAI (INPUT)'!$V$25,IF(AND(V642&gt;1000000000,V642&lt;=2500000000),'[26]Data Base PAKAI (INPUT)'!$Z$25,IF(AND(V642&gt;2500000000,V642&lt;=5000000000),'[26]Data Base PAKAI (INPUT)'!$AD$25,IF(AND(V642&gt;5000000000,V642&lt;=10000000000),'[26]Data Base PAKAI (INPUT)'!AH2096))))))))</f>
        <v>4</v>
      </c>
      <c r="AW642" s="250">
        <f t="shared" si="267"/>
        <v>1800000</v>
      </c>
      <c r="AX642" s="250">
        <f t="shared" si="268"/>
        <v>8000000</v>
      </c>
      <c r="AY642" s="99">
        <f t="shared" si="269"/>
        <v>8000000</v>
      </c>
      <c r="AZ642" s="245"/>
      <c r="BA642" s="245">
        <f t="shared" si="270"/>
        <v>181250000</v>
      </c>
      <c r="BB642" s="235"/>
      <c r="BC642" s="242"/>
      <c r="BD642" s="242"/>
      <c r="BE642" s="242"/>
      <c r="BG642" s="428">
        <f t="shared" si="262"/>
        <v>0</v>
      </c>
      <c r="BH642" s="424"/>
    </row>
    <row r="643" spans="1:60" ht="43.5" thickBot="1" x14ac:dyDescent="0.3">
      <c r="A643" s="90"/>
      <c r="B643" s="90"/>
      <c r="C643" s="90"/>
      <c r="D643" s="90"/>
      <c r="E643" s="90"/>
      <c r="F643" s="90"/>
      <c r="G643" s="90"/>
      <c r="H643" s="307"/>
      <c r="I643" s="91"/>
      <c r="J643" s="92"/>
      <c r="K643" s="151" t="s">
        <v>1224</v>
      </c>
      <c r="L643" s="92" t="s">
        <v>1302</v>
      </c>
      <c r="M643" s="92" t="e">
        <f>INDEX('[26]GELONDONGAN BM POKIR'!$D:$D,MATCH('KEGIATAN DBMSDA 2022 (2)'!L643,'[26]GELONDONGAN BM POKIR'!$D:$D,0))</f>
        <v>#N/A</v>
      </c>
      <c r="N643" s="92" t="str">
        <f t="shared" si="273"/>
        <v>Peningkatan Jalan Kapling Segara Warna Rt. 07/25, Kota Bekasi, Bekasi Utara, Harapanjaya</v>
      </c>
      <c r="O643" s="92"/>
      <c r="P643" s="93" t="s">
        <v>201</v>
      </c>
      <c r="Q643" s="93"/>
      <c r="R643" s="127" t="s">
        <v>448</v>
      </c>
      <c r="S643" s="94" t="e">
        <f>#REF!&amp;" "&amp;#REF!</f>
        <v>#REF!</v>
      </c>
      <c r="T643" s="95" t="s">
        <v>66</v>
      </c>
      <c r="U643" s="57"/>
      <c r="V643" s="57">
        <f t="shared" si="271"/>
        <v>200000000</v>
      </c>
      <c r="W643" s="96" t="str">
        <f t="shared" si="263"/>
        <v>PL</v>
      </c>
      <c r="X643" s="77" t="s">
        <v>1964</v>
      </c>
      <c r="Y643" s="489" t="s">
        <v>2032</v>
      </c>
      <c r="Z643" s="489" t="s">
        <v>2012</v>
      </c>
      <c r="AA643" s="93"/>
      <c r="AB643" s="93"/>
      <c r="AC643" s="93"/>
      <c r="AD643" s="93"/>
      <c r="AE643" s="93"/>
      <c r="AF643" s="93"/>
      <c r="AG643" s="96"/>
      <c r="AH643" s="96"/>
      <c r="AI643" s="96"/>
      <c r="AJ643" s="313">
        <f t="shared" si="261"/>
        <v>0</v>
      </c>
      <c r="AK643" s="301">
        <v>0</v>
      </c>
      <c r="AL643" s="57">
        <v>200000000</v>
      </c>
      <c r="AM643" s="96" t="str">
        <f t="shared" si="264"/>
        <v>PL</v>
      </c>
      <c r="AN643" s="257" t="s">
        <v>139</v>
      </c>
      <c r="AO643" s="249">
        <v>1</v>
      </c>
      <c r="AP643" s="257"/>
      <c r="AQ643" s="245">
        <f t="shared" si="265"/>
        <v>350000</v>
      </c>
      <c r="AR643" s="250">
        <f>IF(AND(V643&gt;1,V643&lt;=200000000),'[26]Data Base PAKAI (INPUT)'!$E$24,IF(AND(V643&gt;200000000),'[26]Data Base PAKAI (INPUT)'!$M$24))</f>
        <v>4</v>
      </c>
      <c r="AS643" s="250">
        <f>IF(AND(V643&gt;1,V643&lt;=200000000),'[26]Data Base PAKAI (INPUT)'!$F$24,IF(AND(V643&gt;200000000,V643&lt;=1000000000),'[26]Data Base PAKAI (INPUT)'!$V$24,IF(AND(V643&gt;1000000000),'[26]Data Base PAKAI (INPUT)'!$Z$24)))</f>
        <v>1</v>
      </c>
      <c r="AT643" s="250">
        <f t="shared" si="266"/>
        <v>600000</v>
      </c>
      <c r="AU643" s="250">
        <f>IF(AND(V643&gt;1,V643&lt;=1000000000),'[26]Data Base PAKAI (INPUT)'!$E$25,IF(AND(V643&gt;1000000000,V643&lt;=5000000000),'[26]Data Base PAKAI (INPUT)'!$Y$25,IF(AND(V643&gt;5000000000,V643&lt;=10000000000),'[26]Data Base PAKAI (INPUT)'!$AG$25)))</f>
        <v>3</v>
      </c>
      <c r="AV643" s="250">
        <f>IF(AND(V643&gt;1,V643&lt;=100000000),'[26]Data Base PAKAI (INPUT)'!$F$25,IF(AND(V643&gt;100000000,V643&lt;=200000000),'[26]Data Base PAKAI (INPUT)'!$J$25,IF(AND(V643&gt;200000000,V643&lt;=250000000),'[26]Data Base PAKAI (INPUT)'!$N$25,IF(AND(V643&gt;250000000,V643&lt;=500000000),'[26]Data Base PAKAI (INPUT)'!$R$25,IF(AND(V643&gt;500000000,V643&lt;=1000000000),'[26]Data Base PAKAI (INPUT)'!$V$25,IF(AND(V643&gt;1000000000,V643&lt;=2500000000),'[26]Data Base PAKAI (INPUT)'!$Z$25,IF(AND(V643&gt;2500000000,V643&lt;=5000000000),'[26]Data Base PAKAI (INPUT)'!$AD$25,IF(AND(V643&gt;5000000000,V643&lt;=10000000000),'[26]Data Base PAKAI (INPUT)'!AH2097))))))))</f>
        <v>4</v>
      </c>
      <c r="AW643" s="250">
        <f t="shared" si="267"/>
        <v>1800000</v>
      </c>
      <c r="AX643" s="250">
        <f t="shared" si="268"/>
        <v>8000000</v>
      </c>
      <c r="AY643" s="99">
        <f t="shared" si="269"/>
        <v>8000000</v>
      </c>
      <c r="AZ643" s="245"/>
      <c r="BA643" s="245">
        <f t="shared" si="270"/>
        <v>181250000</v>
      </c>
      <c r="BB643" s="235"/>
      <c r="BC643" s="242"/>
      <c r="BD643" s="242"/>
      <c r="BE643" s="242"/>
      <c r="BG643" s="428">
        <f t="shared" si="262"/>
        <v>0</v>
      </c>
      <c r="BH643" s="424"/>
    </row>
    <row r="644" spans="1:60" ht="43.5" thickBot="1" x14ac:dyDescent="0.3">
      <c r="A644" s="90"/>
      <c r="B644" s="90"/>
      <c r="C644" s="90"/>
      <c r="D644" s="90"/>
      <c r="E644" s="90"/>
      <c r="F644" s="90"/>
      <c r="G644" s="90"/>
      <c r="H644" s="307"/>
      <c r="I644" s="91"/>
      <c r="J644" s="92"/>
      <c r="K644" s="151" t="s">
        <v>1224</v>
      </c>
      <c r="L644" s="92" t="s">
        <v>1303</v>
      </c>
      <c r="M644" s="92" t="e">
        <f>INDEX('[26]GELONDONGAN BM POKIR'!$D:$D,MATCH('KEGIATAN DBMSDA 2022 (2)'!L644,'[26]GELONDONGAN BM POKIR'!$D:$D,0))</f>
        <v>#N/A</v>
      </c>
      <c r="N644" s="92" t="str">
        <f t="shared" si="273"/>
        <v>Peningkatan Jalan Kapling Bulak Macan Jl. Tenggiri Rt 02/22, Kota Bekasi, Bekasi Utara, Harapanjaya</v>
      </c>
      <c r="O644" s="92"/>
      <c r="P644" s="93" t="s">
        <v>201</v>
      </c>
      <c r="Q644" s="93"/>
      <c r="R644" s="127" t="s">
        <v>448</v>
      </c>
      <c r="S644" s="94" t="e">
        <f>#REF!&amp;" "&amp;#REF!</f>
        <v>#REF!</v>
      </c>
      <c r="T644" s="95" t="s">
        <v>66</v>
      </c>
      <c r="U644" s="57"/>
      <c r="V644" s="57">
        <f t="shared" si="271"/>
        <v>200000000</v>
      </c>
      <c r="W644" s="96" t="str">
        <f t="shared" si="263"/>
        <v>PL</v>
      </c>
      <c r="X644" s="77" t="s">
        <v>1964</v>
      </c>
      <c r="Y644" s="489" t="s">
        <v>2032</v>
      </c>
      <c r="Z644" s="489" t="s">
        <v>2012</v>
      </c>
      <c r="AA644" s="93"/>
      <c r="AB644" s="93"/>
      <c r="AC644" s="93"/>
      <c r="AD644" s="93"/>
      <c r="AE644" s="93"/>
      <c r="AF644" s="93"/>
      <c r="AG644" s="96"/>
      <c r="AH644" s="96"/>
      <c r="AI644" s="96"/>
      <c r="AJ644" s="313">
        <f t="shared" si="261"/>
        <v>0</v>
      </c>
      <c r="AK644" s="301">
        <v>0</v>
      </c>
      <c r="AL644" s="57">
        <v>200000000</v>
      </c>
      <c r="AM644" s="96" t="str">
        <f t="shared" si="264"/>
        <v>PL</v>
      </c>
      <c r="AN644" s="257" t="s">
        <v>139</v>
      </c>
      <c r="AO644" s="249">
        <v>1</v>
      </c>
      <c r="AP644" s="257"/>
      <c r="AQ644" s="245">
        <f t="shared" si="265"/>
        <v>350000</v>
      </c>
      <c r="AR644" s="250">
        <f>IF(AND(V644&gt;1,V644&lt;=200000000),'[26]Data Base PAKAI (INPUT)'!$E$24,IF(AND(V644&gt;200000000),'[26]Data Base PAKAI (INPUT)'!$M$24))</f>
        <v>4</v>
      </c>
      <c r="AS644" s="250">
        <f>IF(AND(V644&gt;1,V644&lt;=200000000),'[26]Data Base PAKAI (INPUT)'!$F$24,IF(AND(V644&gt;200000000,V644&lt;=1000000000),'[26]Data Base PAKAI (INPUT)'!$V$24,IF(AND(V644&gt;1000000000),'[26]Data Base PAKAI (INPUT)'!$Z$24)))</f>
        <v>1</v>
      </c>
      <c r="AT644" s="250">
        <f t="shared" si="266"/>
        <v>600000</v>
      </c>
      <c r="AU644" s="250">
        <f>IF(AND(V644&gt;1,V644&lt;=1000000000),'[26]Data Base PAKAI (INPUT)'!$E$25,IF(AND(V644&gt;1000000000,V644&lt;=5000000000),'[26]Data Base PAKAI (INPUT)'!$Y$25,IF(AND(V644&gt;5000000000,V644&lt;=10000000000),'[26]Data Base PAKAI (INPUT)'!$AG$25)))</f>
        <v>3</v>
      </c>
      <c r="AV644" s="250">
        <f>IF(AND(V644&gt;1,V644&lt;=100000000),'[26]Data Base PAKAI (INPUT)'!$F$25,IF(AND(V644&gt;100000000,V644&lt;=200000000),'[26]Data Base PAKAI (INPUT)'!$J$25,IF(AND(V644&gt;200000000,V644&lt;=250000000),'[26]Data Base PAKAI (INPUT)'!$N$25,IF(AND(V644&gt;250000000,V644&lt;=500000000),'[26]Data Base PAKAI (INPUT)'!$R$25,IF(AND(V644&gt;500000000,V644&lt;=1000000000),'[26]Data Base PAKAI (INPUT)'!$V$25,IF(AND(V644&gt;1000000000,V644&lt;=2500000000),'[26]Data Base PAKAI (INPUT)'!$Z$25,IF(AND(V644&gt;2500000000,V644&lt;=5000000000),'[26]Data Base PAKAI (INPUT)'!$AD$25,IF(AND(V644&gt;5000000000,V644&lt;=10000000000),'[26]Data Base PAKAI (INPUT)'!AH2098))))))))</f>
        <v>4</v>
      </c>
      <c r="AW644" s="250">
        <f t="shared" si="267"/>
        <v>1800000</v>
      </c>
      <c r="AX644" s="250">
        <f t="shared" si="268"/>
        <v>8000000</v>
      </c>
      <c r="AY644" s="99">
        <f t="shared" si="269"/>
        <v>8000000</v>
      </c>
      <c r="AZ644" s="245"/>
      <c r="BA644" s="245">
        <f t="shared" si="270"/>
        <v>181250000</v>
      </c>
      <c r="BB644" s="235"/>
      <c r="BC644" s="242"/>
      <c r="BD644" s="242"/>
      <c r="BE644" s="242"/>
      <c r="BG644" s="428">
        <f t="shared" si="262"/>
        <v>0</v>
      </c>
      <c r="BH644" s="424"/>
    </row>
    <row r="645" spans="1:60" ht="43.5" thickBot="1" x14ac:dyDescent="0.3">
      <c r="A645" s="90"/>
      <c r="B645" s="90"/>
      <c r="C645" s="90"/>
      <c r="D645" s="90"/>
      <c r="E645" s="90"/>
      <c r="F645" s="90"/>
      <c r="G645" s="90"/>
      <c r="H645" s="307"/>
      <c r="I645" s="91"/>
      <c r="J645" s="92"/>
      <c r="K645" s="110" t="s">
        <v>1224</v>
      </c>
      <c r="L645" s="92" t="s">
        <v>1304</v>
      </c>
      <c r="M645" s="92" t="e">
        <f>INDEX('[26]GELONDONGAN BM POKIR'!$D:$D,MATCH('KEGIATAN DBMSDA 2022 (2)'!L645,'[26]GELONDONGAN BM POKIR'!$D:$D,0))</f>
        <v>#N/A</v>
      </c>
      <c r="N645" s="92" t="str">
        <f t="shared" si="273"/>
        <v>Peningkatan Jalan RT 005/29 Harapan Jaya BEKASI UTARA, Kota Bekasi, Bekasi Utara, Harapanjaya</v>
      </c>
      <c r="O645" s="92"/>
      <c r="P645" s="93" t="s">
        <v>201</v>
      </c>
      <c r="Q645" s="93"/>
      <c r="R645" s="127" t="s">
        <v>229</v>
      </c>
      <c r="S645" s="94" t="e">
        <f>#REF!&amp;" "&amp;#REF!</f>
        <v>#REF!</v>
      </c>
      <c r="T645" s="95" t="s">
        <v>66</v>
      </c>
      <c r="U645" s="57"/>
      <c r="V645" s="57">
        <f t="shared" si="271"/>
        <v>150000000</v>
      </c>
      <c r="W645" s="96" t="str">
        <f t="shared" si="263"/>
        <v>PL</v>
      </c>
      <c r="X645" s="77" t="s">
        <v>1964</v>
      </c>
      <c r="Y645" s="489" t="s">
        <v>2032</v>
      </c>
      <c r="Z645" s="489" t="s">
        <v>2012</v>
      </c>
      <c r="AA645" s="93"/>
      <c r="AB645" s="93"/>
      <c r="AC645" s="93"/>
      <c r="AD645" s="93"/>
      <c r="AE645" s="93"/>
      <c r="AF645" s="93"/>
      <c r="AG645" s="96"/>
      <c r="AH645" s="96"/>
      <c r="AI645" s="96"/>
      <c r="AJ645" s="313">
        <f t="shared" si="261"/>
        <v>0</v>
      </c>
      <c r="AK645" s="301">
        <v>0</v>
      </c>
      <c r="AL645" s="57">
        <v>150000000</v>
      </c>
      <c r="AM645" s="96" t="str">
        <f t="shared" si="264"/>
        <v>PL</v>
      </c>
      <c r="AN645" s="257" t="s">
        <v>139</v>
      </c>
      <c r="AO645" s="249">
        <v>1</v>
      </c>
      <c r="AP645" s="257"/>
      <c r="AQ645" s="245">
        <f t="shared" si="265"/>
        <v>350000</v>
      </c>
      <c r="AR645" s="250">
        <f>IF(AND(V645&gt;1,V645&lt;=200000000),'[26]Data Base PAKAI (INPUT)'!$E$24,IF(AND(V645&gt;200000000),'[26]Data Base PAKAI (INPUT)'!$M$24))</f>
        <v>4</v>
      </c>
      <c r="AS645" s="250">
        <f>IF(AND(V645&gt;1,V645&lt;=200000000),'[26]Data Base PAKAI (INPUT)'!$F$24,IF(AND(V645&gt;200000000,V645&lt;=1000000000),'[26]Data Base PAKAI (INPUT)'!$V$24,IF(AND(V645&gt;1000000000),'[26]Data Base PAKAI (INPUT)'!$Z$24)))</f>
        <v>1</v>
      </c>
      <c r="AT645" s="250">
        <f t="shared" si="266"/>
        <v>600000</v>
      </c>
      <c r="AU645" s="250">
        <f>IF(AND(V645&gt;1,V645&lt;=1000000000),'[26]Data Base PAKAI (INPUT)'!$E$25,IF(AND(V645&gt;1000000000,V645&lt;=5000000000),'[26]Data Base PAKAI (INPUT)'!$Y$25,IF(AND(V645&gt;5000000000,V645&lt;=10000000000),'[26]Data Base PAKAI (INPUT)'!$AG$25)))</f>
        <v>3</v>
      </c>
      <c r="AV645" s="250">
        <f>IF(AND(V645&gt;1,V645&lt;=100000000),'[26]Data Base PAKAI (INPUT)'!$F$25,IF(AND(V645&gt;100000000,V645&lt;=200000000),'[26]Data Base PAKAI (INPUT)'!$J$25,IF(AND(V645&gt;200000000,V645&lt;=250000000),'[26]Data Base PAKAI (INPUT)'!$N$25,IF(AND(V645&gt;250000000,V645&lt;=500000000),'[26]Data Base PAKAI (INPUT)'!$R$25,IF(AND(V645&gt;500000000,V645&lt;=1000000000),'[26]Data Base PAKAI (INPUT)'!$V$25,IF(AND(V645&gt;1000000000,V645&lt;=2500000000),'[26]Data Base PAKAI (INPUT)'!$Z$25,IF(AND(V645&gt;2500000000,V645&lt;=5000000000),'[26]Data Base PAKAI (INPUT)'!$AD$25,IF(AND(V645&gt;5000000000,V645&lt;=10000000000),'[26]Data Base PAKAI (INPUT)'!AH2099))))))))</f>
        <v>4</v>
      </c>
      <c r="AW645" s="250">
        <f t="shared" si="267"/>
        <v>1800000</v>
      </c>
      <c r="AX645" s="250">
        <f t="shared" si="268"/>
        <v>6000000</v>
      </c>
      <c r="AY645" s="99">
        <f t="shared" si="269"/>
        <v>6000000</v>
      </c>
      <c r="AZ645" s="245"/>
      <c r="BA645" s="245">
        <f t="shared" si="270"/>
        <v>135250000</v>
      </c>
      <c r="BB645" s="235"/>
      <c r="BC645" s="242"/>
      <c r="BD645" s="242"/>
      <c r="BE645" s="242"/>
      <c r="BG645" s="428">
        <f t="shared" si="262"/>
        <v>0</v>
      </c>
      <c r="BH645" s="424"/>
    </row>
    <row r="646" spans="1:60" ht="43.5" thickBot="1" x14ac:dyDescent="0.3">
      <c r="A646" s="90"/>
      <c r="B646" s="90"/>
      <c r="C646" s="90"/>
      <c r="D646" s="90"/>
      <c r="E646" s="90"/>
      <c r="F646" s="90"/>
      <c r="G646" s="90"/>
      <c r="H646" s="307"/>
      <c r="I646" s="91"/>
      <c r="J646" s="92"/>
      <c r="K646" s="151" t="s">
        <v>1224</v>
      </c>
      <c r="L646" s="92" t="s">
        <v>1305</v>
      </c>
      <c r="M646" s="92" t="e">
        <f>INDEX('[26]GELONDONGAN BM POKIR'!$D:$D,MATCH('KEGIATAN DBMSDA 2022 (2)'!L646,'[26]GELONDONGAN BM POKIR'!$D:$D,0))</f>
        <v>#N/A</v>
      </c>
      <c r="N646" s="92" t="str">
        <f t="shared" si="273"/>
        <v>Peningkatan Jalan RT 01 RW 02, Kota Bekasi, Bekasi Utara, Perwira</v>
      </c>
      <c r="O646" s="92"/>
      <c r="P646" s="93" t="s">
        <v>201</v>
      </c>
      <c r="Q646" s="93"/>
      <c r="R646" s="127" t="s">
        <v>502</v>
      </c>
      <c r="S646" s="94" t="e">
        <f>#REF!&amp;" "&amp;#REF!</f>
        <v>#REF!</v>
      </c>
      <c r="T646" s="95" t="s">
        <v>66</v>
      </c>
      <c r="U646" s="57"/>
      <c r="V646" s="57">
        <f t="shared" si="271"/>
        <v>100000000</v>
      </c>
      <c r="W646" s="96" t="str">
        <f t="shared" si="263"/>
        <v>PL</v>
      </c>
      <c r="X646" s="77" t="s">
        <v>1964</v>
      </c>
      <c r="Y646" s="489" t="s">
        <v>2032</v>
      </c>
      <c r="Z646" s="489" t="s">
        <v>2012</v>
      </c>
      <c r="AA646" s="93"/>
      <c r="AB646" s="93"/>
      <c r="AC646" s="93"/>
      <c r="AD646" s="93"/>
      <c r="AE646" s="93"/>
      <c r="AF646" s="93"/>
      <c r="AG646" s="96"/>
      <c r="AH646" s="96"/>
      <c r="AI646" s="96"/>
      <c r="AJ646" s="313">
        <f t="shared" si="261"/>
        <v>0</v>
      </c>
      <c r="AK646" s="301">
        <v>0</v>
      </c>
      <c r="AL646" s="57">
        <v>100000000</v>
      </c>
      <c r="AM646" s="96" t="str">
        <f t="shared" si="264"/>
        <v>PL</v>
      </c>
      <c r="AN646" s="257" t="s">
        <v>139</v>
      </c>
      <c r="AO646" s="249">
        <v>1</v>
      </c>
      <c r="AP646" s="257"/>
      <c r="AQ646" s="245">
        <f t="shared" si="265"/>
        <v>350000</v>
      </c>
      <c r="AR646" s="250">
        <f>IF(AND(V646&gt;1,V646&lt;=200000000),'[26]Data Base PAKAI (INPUT)'!$E$24,IF(AND(V646&gt;200000000),'[26]Data Base PAKAI (INPUT)'!$M$24))</f>
        <v>4</v>
      </c>
      <c r="AS646" s="250">
        <f>IF(AND(V646&gt;1,V646&lt;=200000000),'[26]Data Base PAKAI (INPUT)'!$F$24,IF(AND(V646&gt;200000000,V646&lt;=1000000000),'[26]Data Base PAKAI (INPUT)'!$V$24,IF(AND(V646&gt;1000000000),'[26]Data Base PAKAI (INPUT)'!$Z$24)))</f>
        <v>1</v>
      </c>
      <c r="AT646" s="250">
        <f t="shared" si="266"/>
        <v>600000</v>
      </c>
      <c r="AU646" s="250">
        <f>IF(AND(V646&gt;1,V646&lt;=1000000000),'[26]Data Base PAKAI (INPUT)'!$E$25,IF(AND(V646&gt;1000000000,V646&lt;=5000000000),'[26]Data Base PAKAI (INPUT)'!$Y$25,IF(AND(V646&gt;5000000000,V646&lt;=10000000000),'[26]Data Base PAKAI (INPUT)'!$AG$25)))</f>
        <v>3</v>
      </c>
      <c r="AV646" s="250">
        <f>IF(AND(V646&gt;1,V646&lt;=100000000),'[26]Data Base PAKAI (INPUT)'!$F$25,IF(AND(V646&gt;100000000,V646&lt;=200000000),'[26]Data Base PAKAI (INPUT)'!$J$25,IF(AND(V646&gt;200000000,V646&lt;=250000000),'[26]Data Base PAKAI (INPUT)'!$N$25,IF(AND(V646&gt;250000000,V646&lt;=500000000),'[26]Data Base PAKAI (INPUT)'!$R$25,IF(AND(V646&gt;500000000,V646&lt;=1000000000),'[26]Data Base PAKAI (INPUT)'!$V$25,IF(AND(V646&gt;1000000000,V646&lt;=2500000000),'[26]Data Base PAKAI (INPUT)'!$Z$25,IF(AND(V646&gt;2500000000,V646&lt;=5000000000),'[26]Data Base PAKAI (INPUT)'!$AD$25,IF(AND(V646&gt;5000000000,V646&lt;=10000000000),'[26]Data Base PAKAI (INPUT)'!AH2101))))))))</f>
        <v>3</v>
      </c>
      <c r="AW646" s="250">
        <f t="shared" si="267"/>
        <v>1350000</v>
      </c>
      <c r="AX646" s="250">
        <f t="shared" si="268"/>
        <v>4000000</v>
      </c>
      <c r="AY646" s="99">
        <f t="shared" si="269"/>
        <v>4000000</v>
      </c>
      <c r="AZ646" s="245"/>
      <c r="BA646" s="245">
        <f t="shared" si="270"/>
        <v>89700000</v>
      </c>
      <c r="BB646" s="235"/>
      <c r="BC646" s="242"/>
      <c r="BD646" s="242"/>
      <c r="BE646" s="242"/>
      <c r="BG646" s="428">
        <f t="shared" si="262"/>
        <v>0</v>
      </c>
      <c r="BH646" s="424"/>
    </row>
    <row r="647" spans="1:60" ht="43.5" thickBot="1" x14ac:dyDescent="0.3">
      <c r="A647" s="90"/>
      <c r="B647" s="90"/>
      <c r="C647" s="90"/>
      <c r="D647" s="90"/>
      <c r="E647" s="90"/>
      <c r="F647" s="90"/>
      <c r="G647" s="90"/>
      <c r="H647" s="307"/>
      <c r="I647" s="91"/>
      <c r="J647" s="92"/>
      <c r="K647" s="151" t="s">
        <v>1224</v>
      </c>
      <c r="L647" s="92" t="s">
        <v>1306</v>
      </c>
      <c r="M647" s="92" t="e">
        <f>INDEX('[26]GELONDONGAN BM POKIR'!$D:$D,MATCH('KEGIATAN DBMSDA 2022 (2)'!L647,'[26]GELONDONGAN BM POKIR'!$D:$D,0))</f>
        <v>#N/A</v>
      </c>
      <c r="N647" s="92" t="str">
        <f t="shared" si="273"/>
        <v>Peningkatan Jalan RT 04 RW 02, Kota Bekasi, Perwira</v>
      </c>
      <c r="O647" s="92"/>
      <c r="P647" s="93" t="s">
        <v>201</v>
      </c>
      <c r="Q647" s="93"/>
      <c r="R647" s="127" t="s">
        <v>325</v>
      </c>
      <c r="S647" s="94" t="e">
        <f>#REF!&amp;" "&amp;#REF!</f>
        <v>#REF!</v>
      </c>
      <c r="T647" s="95" t="s">
        <v>66</v>
      </c>
      <c r="U647" s="57"/>
      <c r="V647" s="57">
        <f t="shared" si="271"/>
        <v>100000000</v>
      </c>
      <c r="W647" s="96" t="str">
        <f t="shared" si="263"/>
        <v>PL</v>
      </c>
      <c r="X647" s="77" t="s">
        <v>1964</v>
      </c>
      <c r="Y647" s="489" t="s">
        <v>2032</v>
      </c>
      <c r="Z647" s="489" t="s">
        <v>2012</v>
      </c>
      <c r="AA647" s="93"/>
      <c r="AB647" s="93"/>
      <c r="AC647" s="93"/>
      <c r="AD647" s="93"/>
      <c r="AE647" s="93"/>
      <c r="AF647" s="93"/>
      <c r="AG647" s="96"/>
      <c r="AH647" s="96"/>
      <c r="AI647" s="96"/>
      <c r="AJ647" s="313">
        <f t="shared" si="261"/>
        <v>0</v>
      </c>
      <c r="AK647" s="301">
        <v>0</v>
      </c>
      <c r="AL647" s="57">
        <v>100000000</v>
      </c>
      <c r="AM647" s="96" t="str">
        <f t="shared" si="264"/>
        <v>PL</v>
      </c>
      <c r="AN647" s="257" t="s">
        <v>139</v>
      </c>
      <c r="AO647" s="249">
        <v>1</v>
      </c>
      <c r="AP647" s="257"/>
      <c r="AQ647" s="245">
        <f t="shared" si="265"/>
        <v>350000</v>
      </c>
      <c r="AR647" s="250">
        <f>IF(AND(V647&gt;1,V647&lt;=200000000),'[26]Data Base PAKAI (INPUT)'!$E$24,IF(AND(V647&gt;200000000),'[26]Data Base PAKAI (INPUT)'!$M$24))</f>
        <v>4</v>
      </c>
      <c r="AS647" s="250">
        <f>IF(AND(V647&gt;1,V647&lt;=200000000),'[26]Data Base PAKAI (INPUT)'!$F$24,IF(AND(V647&gt;200000000,V647&lt;=1000000000),'[26]Data Base PAKAI (INPUT)'!$V$24,IF(AND(V647&gt;1000000000),'[26]Data Base PAKAI (INPUT)'!$Z$24)))</f>
        <v>1</v>
      </c>
      <c r="AT647" s="250">
        <f t="shared" si="266"/>
        <v>600000</v>
      </c>
      <c r="AU647" s="250">
        <f>IF(AND(V647&gt;1,V647&lt;=1000000000),'[26]Data Base PAKAI (INPUT)'!$E$25,IF(AND(V647&gt;1000000000,V647&lt;=5000000000),'[26]Data Base PAKAI (INPUT)'!$Y$25,IF(AND(V647&gt;5000000000,V647&lt;=10000000000),'[26]Data Base PAKAI (INPUT)'!$AG$25)))</f>
        <v>3</v>
      </c>
      <c r="AV647" s="250">
        <f>IF(AND(V647&gt;1,V647&lt;=100000000),'[26]Data Base PAKAI (INPUT)'!$F$25,IF(AND(V647&gt;100000000,V647&lt;=200000000),'[26]Data Base PAKAI (INPUT)'!$J$25,IF(AND(V647&gt;200000000,V647&lt;=250000000),'[26]Data Base PAKAI (INPUT)'!$N$25,IF(AND(V647&gt;250000000,V647&lt;=500000000),'[26]Data Base PAKAI (INPUT)'!$R$25,IF(AND(V647&gt;500000000,V647&lt;=1000000000),'[26]Data Base PAKAI (INPUT)'!$V$25,IF(AND(V647&gt;1000000000,V647&lt;=2500000000),'[26]Data Base PAKAI (INPUT)'!$Z$25,IF(AND(V647&gt;2500000000,V647&lt;=5000000000),'[26]Data Base PAKAI (INPUT)'!$AD$25,IF(AND(V647&gt;5000000000,V647&lt;=10000000000),'[26]Data Base PAKAI (INPUT)'!AH2102))))))))</f>
        <v>3</v>
      </c>
      <c r="AW647" s="250">
        <f t="shared" si="267"/>
        <v>1350000</v>
      </c>
      <c r="AX647" s="250">
        <f t="shared" si="268"/>
        <v>4000000</v>
      </c>
      <c r="AY647" s="99">
        <f t="shared" si="269"/>
        <v>4000000</v>
      </c>
      <c r="AZ647" s="245"/>
      <c r="BA647" s="245">
        <f t="shared" si="270"/>
        <v>89700000</v>
      </c>
      <c r="BB647" s="235"/>
      <c r="BC647" s="242"/>
      <c r="BD647" s="242"/>
      <c r="BE647" s="242"/>
      <c r="BG647" s="428">
        <f t="shared" si="262"/>
        <v>0</v>
      </c>
      <c r="BH647" s="424"/>
    </row>
    <row r="648" spans="1:60" ht="43.5" thickBot="1" x14ac:dyDescent="0.3">
      <c r="A648" s="90"/>
      <c r="B648" s="90"/>
      <c r="C648" s="90"/>
      <c r="D648" s="90"/>
      <c r="E648" s="90"/>
      <c r="F648" s="90"/>
      <c r="G648" s="90"/>
      <c r="H648" s="307"/>
      <c r="I648" s="91"/>
      <c r="J648" s="92"/>
      <c r="K648" s="151" t="s">
        <v>1224</v>
      </c>
      <c r="L648" s="92" t="s">
        <v>1307</v>
      </c>
      <c r="M648" s="92" t="e">
        <f>INDEX('[26]GELONDONGAN BM POKIR'!$D:$D,MATCH('KEGIATAN DBMSDA 2022 (2)'!L648,'[26]GELONDONGAN BM POKIR'!$D:$D,0))</f>
        <v>#N/A</v>
      </c>
      <c r="N648" s="92" t="str">
        <f>L648</f>
        <v>Peningkatan Jalan RT 06/25 Kav.Segara Wana Harapan Jaya ,Pintu Masuk Gerbang Sampai Masjid Al-Ikhlas ,Kel.Harapan Jaya</v>
      </c>
      <c r="O648" s="92"/>
      <c r="P648" s="93" t="s">
        <v>201</v>
      </c>
      <c r="Q648" s="93"/>
      <c r="R648" s="127" t="s">
        <v>190</v>
      </c>
      <c r="S648" s="94" t="e">
        <f>#REF!&amp;" "&amp;#REF!</f>
        <v>#REF!</v>
      </c>
      <c r="T648" s="95" t="s">
        <v>66</v>
      </c>
      <c r="U648" s="57"/>
      <c r="V648" s="57">
        <f t="shared" si="271"/>
        <v>100000000</v>
      </c>
      <c r="W648" s="96" t="str">
        <f t="shared" si="263"/>
        <v>PL</v>
      </c>
      <c r="X648" s="77" t="s">
        <v>1964</v>
      </c>
      <c r="Y648" s="489" t="s">
        <v>2032</v>
      </c>
      <c r="Z648" s="489" t="s">
        <v>2012</v>
      </c>
      <c r="AA648" s="93"/>
      <c r="AB648" s="93"/>
      <c r="AC648" s="93"/>
      <c r="AD648" s="93"/>
      <c r="AE648" s="93"/>
      <c r="AF648" s="93"/>
      <c r="AG648" s="96"/>
      <c r="AH648" s="96"/>
      <c r="AI648" s="96"/>
      <c r="AJ648" s="313">
        <f t="shared" si="261"/>
        <v>0</v>
      </c>
      <c r="AK648" s="301">
        <v>0</v>
      </c>
      <c r="AL648" s="57">
        <v>100000000</v>
      </c>
      <c r="AM648" s="96" t="str">
        <f t="shared" si="264"/>
        <v>PL</v>
      </c>
      <c r="AN648" s="257" t="s">
        <v>139</v>
      </c>
      <c r="AO648" s="249">
        <v>1</v>
      </c>
      <c r="AP648" s="257"/>
      <c r="AQ648" s="245">
        <f t="shared" si="265"/>
        <v>350000</v>
      </c>
      <c r="AR648" s="250">
        <f>IF(AND(V648&gt;1,V648&lt;=200000000),'[26]Data Base PAKAI (INPUT)'!$E$24,IF(AND(V648&gt;200000000),'[26]Data Base PAKAI (INPUT)'!$M$24))</f>
        <v>4</v>
      </c>
      <c r="AS648" s="250">
        <f>IF(AND(V648&gt;1,V648&lt;=200000000),'[26]Data Base PAKAI (INPUT)'!$F$24,IF(AND(V648&gt;200000000,V648&lt;=1000000000),'[26]Data Base PAKAI (INPUT)'!$V$24,IF(AND(V648&gt;1000000000),'[26]Data Base PAKAI (INPUT)'!$Z$24)))</f>
        <v>1</v>
      </c>
      <c r="AT648" s="250">
        <f t="shared" si="266"/>
        <v>600000</v>
      </c>
      <c r="AU648" s="250">
        <f>IF(AND(V648&gt;1,V648&lt;=1000000000),'[26]Data Base PAKAI (INPUT)'!$E$25,IF(AND(V648&gt;1000000000,V648&lt;=5000000000),'[26]Data Base PAKAI (INPUT)'!$Y$25,IF(AND(V648&gt;5000000000,V648&lt;=10000000000),'[26]Data Base PAKAI (INPUT)'!$AG$25)))</f>
        <v>3</v>
      </c>
      <c r="AV648" s="250">
        <f>IF(AND(V648&gt;1,V648&lt;=100000000),'[26]Data Base PAKAI (INPUT)'!$F$25,IF(AND(V648&gt;100000000,V648&lt;=200000000),'[26]Data Base PAKAI (INPUT)'!$J$25,IF(AND(V648&gt;200000000,V648&lt;=250000000),'[26]Data Base PAKAI (INPUT)'!$N$25,IF(AND(V648&gt;250000000,V648&lt;=500000000),'[26]Data Base PAKAI (INPUT)'!$R$25,IF(AND(V648&gt;500000000,V648&lt;=1000000000),'[26]Data Base PAKAI (INPUT)'!$V$25,IF(AND(V648&gt;1000000000,V648&lt;=2500000000),'[26]Data Base PAKAI (INPUT)'!$Z$25,IF(AND(V648&gt;2500000000,V648&lt;=5000000000),'[26]Data Base PAKAI (INPUT)'!$AD$25,IF(AND(V648&gt;5000000000,V648&lt;=10000000000),'[26]Data Base PAKAI (INPUT)'!AH2103))))))))</f>
        <v>3</v>
      </c>
      <c r="AW648" s="250">
        <f t="shared" si="267"/>
        <v>1350000</v>
      </c>
      <c r="AX648" s="250">
        <f t="shared" si="268"/>
        <v>4000000</v>
      </c>
      <c r="AY648" s="99">
        <f t="shared" si="269"/>
        <v>4000000</v>
      </c>
      <c r="AZ648" s="245"/>
      <c r="BA648" s="245">
        <f t="shared" si="270"/>
        <v>89700000</v>
      </c>
      <c r="BB648" s="235"/>
      <c r="BC648" s="242"/>
      <c r="BD648" s="242"/>
      <c r="BE648" s="242"/>
      <c r="BG648" s="428">
        <f t="shared" si="262"/>
        <v>0</v>
      </c>
      <c r="BH648" s="424"/>
    </row>
    <row r="649" spans="1:60" ht="43.5" thickBot="1" x14ac:dyDescent="0.3">
      <c r="A649" s="90"/>
      <c r="B649" s="90"/>
      <c r="C649" s="90"/>
      <c r="D649" s="90"/>
      <c r="E649" s="90"/>
      <c r="F649" s="90"/>
      <c r="G649" s="90"/>
      <c r="H649" s="307"/>
      <c r="I649" s="91"/>
      <c r="J649" s="92"/>
      <c r="K649" s="110" t="s">
        <v>1224</v>
      </c>
      <c r="L649" s="92" t="s">
        <v>1308</v>
      </c>
      <c r="M649" s="92" t="e">
        <f>INDEX('[26]GELONDONGAN BM POKIR'!$D:$D,MATCH('KEGIATAN DBMSDA 2022 (2)'!L649,'[26]GELONDONGAN BM POKIR'!$D:$D,0))</f>
        <v>#N/A</v>
      </c>
      <c r="N649" s="92" t="str">
        <f t="shared" ref="N649:N657" si="274">L649</f>
        <v>Pengspalan Jalan Kav. Mekar Jaya RT 07/20 Kel Harapan Jaya Bekasi Utara Kota Bekasi</v>
      </c>
      <c r="O649" s="92"/>
      <c r="P649" s="93" t="s">
        <v>201</v>
      </c>
      <c r="Q649" s="93"/>
      <c r="R649" s="127" t="s">
        <v>1309</v>
      </c>
      <c r="S649" s="94" t="e">
        <f>#REF!&amp;" "&amp;#REF!</f>
        <v>#REF!</v>
      </c>
      <c r="T649" s="95" t="s">
        <v>66</v>
      </c>
      <c r="U649" s="57"/>
      <c r="V649" s="57">
        <f t="shared" si="271"/>
        <v>100000000</v>
      </c>
      <c r="W649" s="96" t="str">
        <f t="shared" si="263"/>
        <v>PL</v>
      </c>
      <c r="X649" s="77" t="s">
        <v>1964</v>
      </c>
      <c r="Y649" s="489" t="s">
        <v>2032</v>
      </c>
      <c r="Z649" s="489" t="s">
        <v>2012</v>
      </c>
      <c r="AA649" s="93"/>
      <c r="AB649" s="93"/>
      <c r="AC649" s="93"/>
      <c r="AD649" s="93"/>
      <c r="AE649" s="93"/>
      <c r="AF649" s="93"/>
      <c r="AG649" s="96"/>
      <c r="AH649" s="96"/>
      <c r="AI649" s="96"/>
      <c r="AJ649" s="313">
        <f t="shared" si="261"/>
        <v>0</v>
      </c>
      <c r="AK649" s="301">
        <v>0</v>
      </c>
      <c r="AL649" s="57">
        <v>100000000</v>
      </c>
      <c r="AM649" s="96" t="str">
        <f t="shared" si="264"/>
        <v>PL</v>
      </c>
      <c r="AN649" s="257" t="s">
        <v>139</v>
      </c>
      <c r="AO649" s="249">
        <v>1</v>
      </c>
      <c r="AP649" s="257"/>
      <c r="AQ649" s="245">
        <f t="shared" si="265"/>
        <v>350000</v>
      </c>
      <c r="AR649" s="250">
        <f>IF(AND(V649&gt;1,V649&lt;=200000000),'[26]Data Base PAKAI (INPUT)'!$E$24,IF(AND(V649&gt;200000000),'[26]Data Base PAKAI (INPUT)'!$M$24))</f>
        <v>4</v>
      </c>
      <c r="AS649" s="250">
        <f>IF(AND(V649&gt;1,V649&lt;=200000000),'[26]Data Base PAKAI (INPUT)'!$F$24,IF(AND(V649&gt;200000000,V649&lt;=1000000000),'[26]Data Base PAKAI (INPUT)'!$V$24,IF(AND(V649&gt;1000000000),'[26]Data Base PAKAI (INPUT)'!$Z$24)))</f>
        <v>1</v>
      </c>
      <c r="AT649" s="250">
        <f t="shared" si="266"/>
        <v>600000</v>
      </c>
      <c r="AU649" s="250">
        <f>IF(AND(V649&gt;1,V649&lt;=1000000000),'[26]Data Base PAKAI (INPUT)'!$E$25,IF(AND(V649&gt;1000000000,V649&lt;=5000000000),'[26]Data Base PAKAI (INPUT)'!$Y$25,IF(AND(V649&gt;5000000000,V649&lt;=10000000000),'[26]Data Base PAKAI (INPUT)'!$AG$25)))</f>
        <v>3</v>
      </c>
      <c r="AV649" s="250">
        <f>IF(AND(V649&gt;1,V649&lt;=100000000),'[26]Data Base PAKAI (INPUT)'!$F$25,IF(AND(V649&gt;100000000,V649&lt;=200000000),'[26]Data Base PAKAI (INPUT)'!$J$25,IF(AND(V649&gt;200000000,V649&lt;=250000000),'[26]Data Base PAKAI (INPUT)'!$N$25,IF(AND(V649&gt;250000000,V649&lt;=500000000),'[26]Data Base PAKAI (INPUT)'!$R$25,IF(AND(V649&gt;500000000,V649&lt;=1000000000),'[26]Data Base PAKAI (INPUT)'!$V$25,IF(AND(V649&gt;1000000000,V649&lt;=2500000000),'[26]Data Base PAKAI (INPUT)'!$Z$25,IF(AND(V649&gt;2500000000,V649&lt;=5000000000),'[26]Data Base PAKAI (INPUT)'!$AD$25,IF(AND(V649&gt;5000000000,V649&lt;=10000000000),'[26]Data Base PAKAI (INPUT)'!AH2104))))))))</f>
        <v>3</v>
      </c>
      <c r="AW649" s="250">
        <f t="shared" si="267"/>
        <v>1350000</v>
      </c>
      <c r="AX649" s="250">
        <f t="shared" si="268"/>
        <v>4000000</v>
      </c>
      <c r="AY649" s="99">
        <f t="shared" si="269"/>
        <v>4000000</v>
      </c>
      <c r="AZ649" s="245"/>
      <c r="BA649" s="245">
        <f t="shared" si="270"/>
        <v>89700000</v>
      </c>
      <c r="BB649" s="235"/>
      <c r="BC649" s="242"/>
      <c r="BD649" s="242"/>
      <c r="BE649" s="242"/>
      <c r="BG649" s="428">
        <f t="shared" si="262"/>
        <v>0</v>
      </c>
      <c r="BH649" s="424"/>
    </row>
    <row r="650" spans="1:60" ht="43.5" thickBot="1" x14ac:dyDescent="0.3">
      <c r="A650" s="90"/>
      <c r="B650" s="90"/>
      <c r="C650" s="90"/>
      <c r="D650" s="90"/>
      <c r="E650" s="90"/>
      <c r="F650" s="90"/>
      <c r="G650" s="90"/>
      <c r="H650" s="307"/>
      <c r="I650" s="91"/>
      <c r="J650" s="92"/>
      <c r="K650" s="110" t="s">
        <v>1224</v>
      </c>
      <c r="L650" s="92" t="s">
        <v>1310</v>
      </c>
      <c r="M650" s="92" t="e">
        <f>INDEX('[26]GELONDONGAN BM POKIR'!$D:$D,MATCH('KEGIATAN DBMSDA 2022 (2)'!L650,'[26]GELONDONGAN BM POKIR'!$D:$D,0))</f>
        <v>#N/A</v>
      </c>
      <c r="N650" s="92" t="str">
        <f t="shared" si="274"/>
        <v>Pengaspalan Jalan RT002/003 Kel.Kaliabang Tengah - Kec.Bekasi Utara</v>
      </c>
      <c r="O650" s="92"/>
      <c r="P650" s="93" t="s">
        <v>201</v>
      </c>
      <c r="Q650" s="93"/>
      <c r="R650" s="127" t="s">
        <v>271</v>
      </c>
      <c r="S650" s="94" t="e">
        <f>#REF!&amp;" "&amp;#REF!</f>
        <v>#REF!</v>
      </c>
      <c r="T650" s="95" t="s">
        <v>66</v>
      </c>
      <c r="U650" s="57"/>
      <c r="V650" s="57">
        <f t="shared" si="271"/>
        <v>100000000</v>
      </c>
      <c r="W650" s="96" t="str">
        <f t="shared" si="263"/>
        <v>PL</v>
      </c>
      <c r="X650" s="77" t="s">
        <v>1964</v>
      </c>
      <c r="Y650" s="489" t="s">
        <v>2032</v>
      </c>
      <c r="Z650" s="489" t="s">
        <v>2012</v>
      </c>
      <c r="AA650" s="93"/>
      <c r="AB650" s="93"/>
      <c r="AC650" s="93"/>
      <c r="AD650" s="93"/>
      <c r="AE650" s="93"/>
      <c r="AF650" s="93"/>
      <c r="AG650" s="96"/>
      <c r="AH650" s="96"/>
      <c r="AI650" s="96"/>
      <c r="AJ650" s="313">
        <f t="shared" si="261"/>
        <v>0</v>
      </c>
      <c r="AK650" s="301">
        <v>0</v>
      </c>
      <c r="AL650" s="57">
        <v>100000000</v>
      </c>
      <c r="AM650" s="96" t="str">
        <f t="shared" si="264"/>
        <v>PL</v>
      </c>
      <c r="AN650" s="257" t="s">
        <v>139</v>
      </c>
      <c r="AO650" s="249">
        <v>1</v>
      </c>
      <c r="AP650" s="257"/>
      <c r="AQ650" s="245">
        <f t="shared" si="265"/>
        <v>350000</v>
      </c>
      <c r="AR650" s="250">
        <f>IF(AND(V650&gt;1,V650&lt;=200000000),'[26]Data Base PAKAI (INPUT)'!$E$24,IF(AND(V650&gt;200000000),'[26]Data Base PAKAI (INPUT)'!$M$24))</f>
        <v>4</v>
      </c>
      <c r="AS650" s="250">
        <f>IF(AND(V650&gt;1,V650&lt;=200000000),'[26]Data Base PAKAI (INPUT)'!$F$24,IF(AND(V650&gt;200000000,V650&lt;=1000000000),'[26]Data Base PAKAI (INPUT)'!$V$24,IF(AND(V650&gt;1000000000),'[26]Data Base PAKAI (INPUT)'!$Z$24)))</f>
        <v>1</v>
      </c>
      <c r="AT650" s="250">
        <f t="shared" si="266"/>
        <v>600000</v>
      </c>
      <c r="AU650" s="250">
        <f>IF(AND(V650&gt;1,V650&lt;=1000000000),'[26]Data Base PAKAI (INPUT)'!$E$25,IF(AND(V650&gt;1000000000,V650&lt;=5000000000),'[26]Data Base PAKAI (INPUT)'!$Y$25,IF(AND(V650&gt;5000000000,V650&lt;=10000000000),'[26]Data Base PAKAI (INPUT)'!$AG$25)))</f>
        <v>3</v>
      </c>
      <c r="AV650" s="250">
        <f>IF(AND(V650&gt;1,V650&lt;=100000000),'[26]Data Base PAKAI (INPUT)'!$F$25,IF(AND(V650&gt;100000000,V650&lt;=200000000),'[26]Data Base PAKAI (INPUT)'!$J$25,IF(AND(V650&gt;200000000,V650&lt;=250000000),'[26]Data Base PAKAI (INPUT)'!$N$25,IF(AND(V650&gt;250000000,V650&lt;=500000000),'[26]Data Base PAKAI (INPUT)'!$R$25,IF(AND(V650&gt;500000000,V650&lt;=1000000000),'[26]Data Base PAKAI (INPUT)'!$V$25,IF(AND(V650&gt;1000000000,V650&lt;=2500000000),'[26]Data Base PAKAI (INPUT)'!$Z$25,IF(AND(V650&gt;2500000000,V650&lt;=5000000000),'[26]Data Base PAKAI (INPUT)'!$AD$25,IF(AND(V650&gt;5000000000,V650&lt;=10000000000),'[26]Data Base PAKAI (INPUT)'!AH2105))))))))</f>
        <v>3</v>
      </c>
      <c r="AW650" s="250">
        <f t="shared" si="267"/>
        <v>1350000</v>
      </c>
      <c r="AX650" s="250">
        <f t="shared" si="268"/>
        <v>4000000</v>
      </c>
      <c r="AY650" s="99">
        <f t="shared" si="269"/>
        <v>4000000</v>
      </c>
      <c r="AZ650" s="245"/>
      <c r="BA650" s="245">
        <f t="shared" si="270"/>
        <v>89700000</v>
      </c>
      <c r="BB650" s="235"/>
      <c r="BC650" s="242"/>
      <c r="BD650" s="242"/>
      <c r="BE650" s="242"/>
      <c r="BG650" s="428">
        <f t="shared" si="262"/>
        <v>0</v>
      </c>
      <c r="BH650" s="424"/>
    </row>
    <row r="651" spans="1:60" ht="43.5" thickBot="1" x14ac:dyDescent="0.3">
      <c r="A651" s="90"/>
      <c r="B651" s="90"/>
      <c r="C651" s="90"/>
      <c r="D651" s="90"/>
      <c r="E651" s="90"/>
      <c r="F651" s="90"/>
      <c r="G651" s="90"/>
      <c r="H651" s="307"/>
      <c r="I651" s="91"/>
      <c r="J651" s="92"/>
      <c r="K651" s="110" t="s">
        <v>1224</v>
      </c>
      <c r="L651" s="92" t="s">
        <v>1311</v>
      </c>
      <c r="M651" s="92" t="e">
        <f>INDEX('[26]GELONDONGAN BM POKIR'!$D:$D,MATCH('KEGIATAN DBMSDA 2022 (2)'!L651,'[26]GELONDONGAN BM POKIR'!$D:$D,0))</f>
        <v>#N/A</v>
      </c>
      <c r="N651" s="92" t="str">
        <f t="shared" si="274"/>
        <v>Pengaspalan Jalan Gg Baru RT 01/04 Kel Ka Tengah Bekasi Utara, Kota Bekasi, Bekasi Utara, Kaliabang Tengah</v>
      </c>
      <c r="O651" s="92"/>
      <c r="P651" s="93" t="s">
        <v>201</v>
      </c>
      <c r="Q651" s="93"/>
      <c r="R651" s="127">
        <v>500</v>
      </c>
      <c r="S651" s="94" t="e">
        <f>#REF!&amp;" "&amp;#REF!</f>
        <v>#REF!</v>
      </c>
      <c r="T651" s="95" t="s">
        <v>66</v>
      </c>
      <c r="U651" s="57"/>
      <c r="V651" s="57">
        <f t="shared" si="271"/>
        <v>100000000</v>
      </c>
      <c r="W651" s="96" t="str">
        <f t="shared" si="263"/>
        <v>PL</v>
      </c>
      <c r="X651" s="77" t="s">
        <v>1964</v>
      </c>
      <c r="Y651" s="489" t="s">
        <v>2032</v>
      </c>
      <c r="Z651" s="489" t="s">
        <v>2012</v>
      </c>
      <c r="AA651" s="93"/>
      <c r="AB651" s="93"/>
      <c r="AC651" s="93"/>
      <c r="AD651" s="93"/>
      <c r="AE651" s="93"/>
      <c r="AF651" s="93"/>
      <c r="AG651" s="96"/>
      <c r="AH651" s="96"/>
      <c r="AI651" s="96"/>
      <c r="AJ651" s="313">
        <f t="shared" si="261"/>
        <v>0</v>
      </c>
      <c r="AK651" s="301">
        <v>0</v>
      </c>
      <c r="AL651" s="57">
        <v>100000000</v>
      </c>
      <c r="AM651" s="96" t="str">
        <f t="shared" si="264"/>
        <v>PL</v>
      </c>
      <c r="AN651" s="257" t="s">
        <v>139</v>
      </c>
      <c r="AO651" s="249">
        <v>1</v>
      </c>
      <c r="AP651" s="257"/>
      <c r="AQ651" s="245">
        <f t="shared" si="265"/>
        <v>350000</v>
      </c>
      <c r="AR651" s="250">
        <f>IF(AND(V651&gt;1,V651&lt;=200000000),'[26]Data Base PAKAI (INPUT)'!$E$24,IF(AND(V651&gt;200000000),'[26]Data Base PAKAI (INPUT)'!$M$24))</f>
        <v>4</v>
      </c>
      <c r="AS651" s="250">
        <f>IF(AND(V651&gt;1,V651&lt;=200000000),'[26]Data Base PAKAI (INPUT)'!$F$24,IF(AND(V651&gt;200000000,V651&lt;=1000000000),'[26]Data Base PAKAI (INPUT)'!$V$24,IF(AND(V651&gt;1000000000),'[26]Data Base PAKAI (INPUT)'!$Z$24)))</f>
        <v>1</v>
      </c>
      <c r="AT651" s="250">
        <f t="shared" si="266"/>
        <v>600000</v>
      </c>
      <c r="AU651" s="250">
        <f>IF(AND(V651&gt;1,V651&lt;=1000000000),'[26]Data Base PAKAI (INPUT)'!$E$25,IF(AND(V651&gt;1000000000,V651&lt;=5000000000),'[26]Data Base PAKAI (INPUT)'!$Y$25,IF(AND(V651&gt;5000000000,V651&lt;=10000000000),'[26]Data Base PAKAI (INPUT)'!$AG$25)))</f>
        <v>3</v>
      </c>
      <c r="AV651" s="250">
        <f>IF(AND(V651&gt;1,V651&lt;=100000000),'[26]Data Base PAKAI (INPUT)'!$F$25,IF(AND(V651&gt;100000000,V651&lt;=200000000),'[26]Data Base PAKAI (INPUT)'!$J$25,IF(AND(V651&gt;200000000,V651&lt;=250000000),'[26]Data Base PAKAI (INPUT)'!$N$25,IF(AND(V651&gt;250000000,V651&lt;=500000000),'[26]Data Base PAKAI (INPUT)'!$R$25,IF(AND(V651&gt;500000000,V651&lt;=1000000000),'[26]Data Base PAKAI (INPUT)'!$V$25,IF(AND(V651&gt;1000000000,V651&lt;=2500000000),'[26]Data Base PAKAI (INPUT)'!$Z$25,IF(AND(V651&gt;2500000000,V651&lt;=5000000000),'[26]Data Base PAKAI (INPUT)'!$AD$25,IF(AND(V651&gt;5000000000,V651&lt;=10000000000),'[26]Data Base PAKAI (INPUT)'!AH2106))))))))</f>
        <v>3</v>
      </c>
      <c r="AW651" s="250">
        <f t="shared" si="267"/>
        <v>1350000</v>
      </c>
      <c r="AX651" s="250">
        <f t="shared" si="268"/>
        <v>4000000</v>
      </c>
      <c r="AY651" s="99">
        <f t="shared" si="269"/>
        <v>4000000</v>
      </c>
      <c r="AZ651" s="245"/>
      <c r="BA651" s="245">
        <f t="shared" si="270"/>
        <v>89700000</v>
      </c>
      <c r="BB651" s="235"/>
      <c r="BC651" s="242"/>
      <c r="BD651" s="242"/>
      <c r="BE651" s="242"/>
      <c r="BG651" s="428">
        <f t="shared" si="262"/>
        <v>0</v>
      </c>
      <c r="BH651" s="424"/>
    </row>
    <row r="652" spans="1:60" ht="43.5" thickBot="1" x14ac:dyDescent="0.3">
      <c r="A652" s="90"/>
      <c r="B652" s="90"/>
      <c r="C652" s="90"/>
      <c r="D652" s="90"/>
      <c r="E652" s="90"/>
      <c r="F652" s="90"/>
      <c r="G652" s="90"/>
      <c r="H652" s="307"/>
      <c r="I652" s="91"/>
      <c r="J652" s="92"/>
      <c r="K652" s="110" t="s">
        <v>1224</v>
      </c>
      <c r="L652" s="92" t="s">
        <v>1312</v>
      </c>
      <c r="M652" s="92" t="e">
        <f>INDEX('[26]GELONDONGAN BM POKIR'!$D:$D,MATCH('KEGIATAN DBMSDA 2022 (2)'!L652,'[26]GELONDONGAN BM POKIR'!$D:$D,0))</f>
        <v>#N/A</v>
      </c>
      <c r="N652" s="92" t="str">
        <f t="shared" si="274"/>
        <v>Pengecoran Jalan Kav. Perwirasari RT002/005 Kel.Perwira</v>
      </c>
      <c r="O652" s="92"/>
      <c r="P652" s="93" t="s">
        <v>201</v>
      </c>
      <c r="Q652" s="93"/>
      <c r="R652" s="127" t="s">
        <v>720</v>
      </c>
      <c r="S652" s="94" t="e">
        <f>#REF!&amp;" "&amp;#REF!</f>
        <v>#REF!</v>
      </c>
      <c r="T652" s="95" t="s">
        <v>66</v>
      </c>
      <c r="U652" s="57"/>
      <c r="V652" s="57">
        <f t="shared" si="271"/>
        <v>200000000</v>
      </c>
      <c r="W652" s="96" t="str">
        <f t="shared" si="263"/>
        <v>PL</v>
      </c>
      <c r="X652" s="77" t="s">
        <v>1964</v>
      </c>
      <c r="Y652" s="489" t="s">
        <v>2032</v>
      </c>
      <c r="Z652" s="489" t="s">
        <v>2012</v>
      </c>
      <c r="AA652" s="93"/>
      <c r="AB652" s="93"/>
      <c r="AC652" s="93"/>
      <c r="AD652" s="93"/>
      <c r="AE652" s="93"/>
      <c r="AF652" s="93"/>
      <c r="AG652" s="96"/>
      <c r="AH652" s="96"/>
      <c r="AI652" s="96"/>
      <c r="AJ652" s="313">
        <f t="shared" si="261"/>
        <v>0</v>
      </c>
      <c r="AK652" s="301">
        <v>0</v>
      </c>
      <c r="AL652" s="57">
        <v>200000000</v>
      </c>
      <c r="AM652" s="96" t="str">
        <f t="shared" si="264"/>
        <v>PL</v>
      </c>
      <c r="AN652" s="257" t="s">
        <v>139</v>
      </c>
      <c r="AO652" s="249">
        <v>1</v>
      </c>
      <c r="AP652" s="257"/>
      <c r="AQ652" s="245">
        <f t="shared" si="265"/>
        <v>350000</v>
      </c>
      <c r="AR652" s="250">
        <f>IF(AND(V652&gt;1,V652&lt;=200000000),'[26]Data Base PAKAI (INPUT)'!$E$24,IF(AND(V652&gt;200000000),'[26]Data Base PAKAI (INPUT)'!$M$24))</f>
        <v>4</v>
      </c>
      <c r="AS652" s="250">
        <f>IF(AND(V652&gt;1,V652&lt;=200000000),'[26]Data Base PAKAI (INPUT)'!$F$24,IF(AND(V652&gt;200000000,V652&lt;=1000000000),'[26]Data Base PAKAI (INPUT)'!$V$24,IF(AND(V652&gt;1000000000),'[26]Data Base PAKAI (INPUT)'!$Z$24)))</f>
        <v>1</v>
      </c>
      <c r="AT652" s="250">
        <f t="shared" si="266"/>
        <v>600000</v>
      </c>
      <c r="AU652" s="250">
        <f>IF(AND(V652&gt;1,V652&lt;=1000000000),'[26]Data Base PAKAI (INPUT)'!$E$25,IF(AND(V652&gt;1000000000,V652&lt;=5000000000),'[26]Data Base PAKAI (INPUT)'!$Y$25,IF(AND(V652&gt;5000000000,V652&lt;=10000000000),'[26]Data Base PAKAI (INPUT)'!$AG$25)))</f>
        <v>3</v>
      </c>
      <c r="AV652" s="250">
        <f>IF(AND(V652&gt;1,V652&lt;=100000000),'[26]Data Base PAKAI (INPUT)'!$F$25,IF(AND(V652&gt;100000000,V652&lt;=200000000),'[26]Data Base PAKAI (INPUT)'!$J$25,IF(AND(V652&gt;200000000,V652&lt;=250000000),'[26]Data Base PAKAI (INPUT)'!$N$25,IF(AND(V652&gt;250000000,V652&lt;=500000000),'[26]Data Base PAKAI (INPUT)'!$R$25,IF(AND(V652&gt;500000000,V652&lt;=1000000000),'[26]Data Base PAKAI (INPUT)'!$V$25,IF(AND(V652&gt;1000000000,V652&lt;=2500000000),'[26]Data Base PAKAI (INPUT)'!$Z$25,IF(AND(V652&gt;2500000000,V652&lt;=5000000000),'[26]Data Base PAKAI (INPUT)'!$AD$25,IF(AND(V652&gt;5000000000,V652&lt;=10000000000),'[26]Data Base PAKAI (INPUT)'!AH2107))))))))</f>
        <v>4</v>
      </c>
      <c r="AW652" s="250">
        <f t="shared" si="267"/>
        <v>1800000</v>
      </c>
      <c r="AX652" s="250">
        <f t="shared" si="268"/>
        <v>8000000</v>
      </c>
      <c r="AY652" s="99">
        <f t="shared" si="269"/>
        <v>8000000</v>
      </c>
      <c r="AZ652" s="245"/>
      <c r="BA652" s="245">
        <f t="shared" si="270"/>
        <v>181250000</v>
      </c>
      <c r="BB652" s="235"/>
      <c r="BC652" s="242"/>
      <c r="BD652" s="242"/>
      <c r="BE652" s="242"/>
      <c r="BG652" s="428">
        <f t="shared" si="262"/>
        <v>0</v>
      </c>
      <c r="BH652" s="424"/>
    </row>
    <row r="653" spans="1:60" ht="60.75" customHeight="1" thickBot="1" x14ac:dyDescent="0.3">
      <c r="A653" s="90"/>
      <c r="B653" s="90"/>
      <c r="C653" s="90"/>
      <c r="D653" s="90"/>
      <c r="E653" s="90"/>
      <c r="F653" s="90"/>
      <c r="G653" s="90"/>
      <c r="H653" s="307"/>
      <c r="I653" s="91"/>
      <c r="J653" s="92"/>
      <c r="K653" s="151" t="s">
        <v>1224</v>
      </c>
      <c r="L653" s="92" t="s">
        <v>1313</v>
      </c>
      <c r="M653" s="92" t="e">
        <f>INDEX('[26]GELONDONGAN BM POKIR'!$D:$D,MATCH('KEGIATAN DBMSDA 2022 (2)'!L653,'[26]GELONDONGAN BM POKIR'!$D:$D,0))</f>
        <v>#N/A</v>
      </c>
      <c r="N653" s="92" t="str">
        <f t="shared" si="274"/>
        <v>Pengecoran Jalan Lingkungan RT 03 RW 05 Kp. Locomotif Kel Ka Tengah Bekasi Utara, Kota Bekasi, Bekasi Utara, Kaliabang Tengah</v>
      </c>
      <c r="O653" s="92"/>
      <c r="P653" s="93" t="s">
        <v>201</v>
      </c>
      <c r="Q653" s="93"/>
      <c r="R653" s="127" t="s">
        <v>664</v>
      </c>
      <c r="S653" s="94" t="e">
        <f>#REF!&amp;" "&amp;#REF!</f>
        <v>#REF!</v>
      </c>
      <c r="T653" s="95" t="s">
        <v>66</v>
      </c>
      <c r="U653" s="57"/>
      <c r="V653" s="57">
        <f t="shared" si="271"/>
        <v>100000000</v>
      </c>
      <c r="W653" s="96" t="str">
        <f t="shared" si="263"/>
        <v>PL</v>
      </c>
      <c r="X653" s="77" t="s">
        <v>1964</v>
      </c>
      <c r="Y653" s="489" t="s">
        <v>2032</v>
      </c>
      <c r="Z653" s="489" t="s">
        <v>2012</v>
      </c>
      <c r="AA653" s="93"/>
      <c r="AB653" s="93"/>
      <c r="AC653" s="93"/>
      <c r="AD653" s="93"/>
      <c r="AE653" s="93"/>
      <c r="AF653" s="93"/>
      <c r="AG653" s="96"/>
      <c r="AH653" s="96"/>
      <c r="AI653" s="96"/>
      <c r="AJ653" s="313">
        <f t="shared" si="261"/>
        <v>0</v>
      </c>
      <c r="AK653" s="301">
        <v>0</v>
      </c>
      <c r="AL653" s="57">
        <v>100000000</v>
      </c>
      <c r="AM653" s="96" t="str">
        <f t="shared" si="264"/>
        <v>PL</v>
      </c>
      <c r="AN653" s="257" t="s">
        <v>139</v>
      </c>
      <c r="AO653" s="249">
        <v>1</v>
      </c>
      <c r="AP653" s="257"/>
      <c r="AQ653" s="245">
        <f t="shared" si="265"/>
        <v>350000</v>
      </c>
      <c r="AR653" s="250">
        <f>IF(AND(V653&gt;1,V653&lt;=200000000),'[26]Data Base PAKAI (INPUT)'!$E$24,IF(AND(V653&gt;200000000),'[26]Data Base PAKAI (INPUT)'!$M$24))</f>
        <v>4</v>
      </c>
      <c r="AS653" s="250">
        <f>IF(AND(V653&gt;1,V653&lt;=200000000),'[26]Data Base PAKAI (INPUT)'!$F$24,IF(AND(V653&gt;200000000,V653&lt;=1000000000),'[26]Data Base PAKAI (INPUT)'!$V$24,IF(AND(V653&gt;1000000000),'[26]Data Base PAKAI (INPUT)'!$Z$24)))</f>
        <v>1</v>
      </c>
      <c r="AT653" s="250">
        <f t="shared" si="266"/>
        <v>600000</v>
      </c>
      <c r="AU653" s="250">
        <f>IF(AND(V653&gt;1,V653&lt;=1000000000),'[26]Data Base PAKAI (INPUT)'!$E$25,IF(AND(V653&gt;1000000000,V653&lt;=5000000000),'[26]Data Base PAKAI (INPUT)'!$Y$25,IF(AND(V653&gt;5000000000,V653&lt;=10000000000),'[26]Data Base PAKAI (INPUT)'!$AG$25)))</f>
        <v>3</v>
      </c>
      <c r="AV653" s="250">
        <f>IF(AND(V653&gt;1,V653&lt;=100000000),'[26]Data Base PAKAI (INPUT)'!$F$25,IF(AND(V653&gt;100000000,V653&lt;=200000000),'[26]Data Base PAKAI (INPUT)'!$J$25,IF(AND(V653&gt;200000000,V653&lt;=250000000),'[26]Data Base PAKAI (INPUT)'!$N$25,IF(AND(V653&gt;250000000,V653&lt;=500000000),'[26]Data Base PAKAI (INPUT)'!$R$25,IF(AND(V653&gt;500000000,V653&lt;=1000000000),'[26]Data Base PAKAI (INPUT)'!$V$25,IF(AND(V653&gt;1000000000,V653&lt;=2500000000),'[26]Data Base PAKAI (INPUT)'!$Z$25,IF(AND(V653&gt;2500000000,V653&lt;=5000000000),'[26]Data Base PAKAI (INPUT)'!$AD$25,IF(AND(V653&gt;5000000000,V653&lt;=10000000000),'[26]Data Base PAKAI (INPUT)'!AH2108))))))))</f>
        <v>3</v>
      </c>
      <c r="AW653" s="250">
        <f t="shared" si="267"/>
        <v>1350000</v>
      </c>
      <c r="AX653" s="250">
        <f t="shared" si="268"/>
        <v>4000000</v>
      </c>
      <c r="AY653" s="99">
        <f t="shared" si="269"/>
        <v>4000000</v>
      </c>
      <c r="AZ653" s="245"/>
      <c r="BA653" s="245">
        <f t="shared" si="270"/>
        <v>89700000</v>
      </c>
      <c r="BB653" s="235"/>
      <c r="BC653" s="242"/>
      <c r="BD653" s="242"/>
      <c r="BE653" s="242"/>
      <c r="BG653" s="428">
        <f t="shared" si="262"/>
        <v>0</v>
      </c>
      <c r="BH653" s="424"/>
    </row>
    <row r="654" spans="1:60" ht="43.5" thickBot="1" x14ac:dyDescent="0.3">
      <c r="A654" s="90"/>
      <c r="B654" s="90"/>
      <c r="C654" s="90"/>
      <c r="D654" s="90"/>
      <c r="E654" s="90"/>
      <c r="F654" s="90"/>
      <c r="G654" s="90"/>
      <c r="H654" s="307"/>
      <c r="I654" s="91"/>
      <c r="J654" s="92"/>
      <c r="K654" s="110" t="s">
        <v>1224</v>
      </c>
      <c r="L654" s="92" t="s">
        <v>1314</v>
      </c>
      <c r="M654" s="92" t="e">
        <f>INDEX('[26]GELONDONGAN BM POKIR'!$D:$D,MATCH('KEGIATAN DBMSDA 2022 (2)'!L654,'[26]GELONDONGAN BM POKIR'!$D:$D,0))</f>
        <v>#N/A</v>
      </c>
      <c r="N654" s="92" t="str">
        <f t="shared" si="274"/>
        <v>Pengaspalan Jalan Lokomotif RT 5 RW 05 Kel Kaliabang Tengah Bekasi Utara</v>
      </c>
      <c r="O654" s="92"/>
      <c r="P654" s="93" t="s">
        <v>201</v>
      </c>
      <c r="Q654" s="93"/>
      <c r="R654" s="127" t="s">
        <v>229</v>
      </c>
      <c r="S654" s="94" t="e">
        <f>#REF!&amp;" "&amp;#REF!</f>
        <v>#REF!</v>
      </c>
      <c r="T654" s="95" t="s">
        <v>66</v>
      </c>
      <c r="U654" s="57"/>
      <c r="V654" s="57">
        <f t="shared" si="271"/>
        <v>100000000</v>
      </c>
      <c r="W654" s="96" t="str">
        <f t="shared" si="263"/>
        <v>PL</v>
      </c>
      <c r="X654" s="77" t="s">
        <v>1964</v>
      </c>
      <c r="Y654" s="489" t="s">
        <v>2032</v>
      </c>
      <c r="Z654" s="489" t="s">
        <v>2012</v>
      </c>
      <c r="AA654" s="93"/>
      <c r="AB654" s="93"/>
      <c r="AC654" s="93"/>
      <c r="AD654" s="93"/>
      <c r="AE654" s="93"/>
      <c r="AF654" s="93"/>
      <c r="AG654" s="96"/>
      <c r="AH654" s="96"/>
      <c r="AI654" s="96"/>
      <c r="AJ654" s="313">
        <f t="shared" si="261"/>
        <v>0</v>
      </c>
      <c r="AK654" s="301">
        <v>0</v>
      </c>
      <c r="AL654" s="57">
        <v>100000000</v>
      </c>
      <c r="AM654" s="96" t="str">
        <f t="shared" si="264"/>
        <v>PL</v>
      </c>
      <c r="AN654" s="257" t="s">
        <v>139</v>
      </c>
      <c r="AO654" s="249">
        <v>1</v>
      </c>
      <c r="AP654" s="257"/>
      <c r="AQ654" s="245">
        <f t="shared" si="265"/>
        <v>350000</v>
      </c>
      <c r="AR654" s="250">
        <f>IF(AND(V654&gt;1,V654&lt;=200000000),'[26]Data Base PAKAI (INPUT)'!$E$24,IF(AND(V654&gt;200000000),'[26]Data Base PAKAI (INPUT)'!$M$24))</f>
        <v>4</v>
      </c>
      <c r="AS654" s="250">
        <f>IF(AND(V654&gt;1,V654&lt;=200000000),'[26]Data Base PAKAI (INPUT)'!$F$24,IF(AND(V654&gt;200000000,V654&lt;=1000000000),'[26]Data Base PAKAI (INPUT)'!$V$24,IF(AND(V654&gt;1000000000),'[26]Data Base PAKAI (INPUT)'!$Z$24)))</f>
        <v>1</v>
      </c>
      <c r="AT654" s="250">
        <f t="shared" si="266"/>
        <v>600000</v>
      </c>
      <c r="AU654" s="250">
        <f>IF(AND(V654&gt;1,V654&lt;=1000000000),'[26]Data Base PAKAI (INPUT)'!$E$25,IF(AND(V654&gt;1000000000,V654&lt;=5000000000),'[26]Data Base PAKAI (INPUT)'!$Y$25,IF(AND(V654&gt;5000000000,V654&lt;=10000000000),'[26]Data Base PAKAI (INPUT)'!$AG$25)))</f>
        <v>3</v>
      </c>
      <c r="AV654" s="250">
        <f>IF(AND(V654&gt;1,V654&lt;=100000000),'[26]Data Base PAKAI (INPUT)'!$F$25,IF(AND(V654&gt;100000000,V654&lt;=200000000),'[26]Data Base PAKAI (INPUT)'!$J$25,IF(AND(V654&gt;200000000,V654&lt;=250000000),'[26]Data Base PAKAI (INPUT)'!$N$25,IF(AND(V654&gt;250000000,V654&lt;=500000000),'[26]Data Base PAKAI (INPUT)'!$R$25,IF(AND(V654&gt;500000000,V654&lt;=1000000000),'[26]Data Base PAKAI (INPUT)'!$V$25,IF(AND(V654&gt;1000000000,V654&lt;=2500000000),'[26]Data Base PAKAI (INPUT)'!$Z$25,IF(AND(V654&gt;2500000000,V654&lt;=5000000000),'[26]Data Base PAKAI (INPUT)'!$AD$25,IF(AND(V654&gt;5000000000,V654&lt;=10000000000),'[26]Data Base PAKAI (INPUT)'!AH2109))))))))</f>
        <v>3</v>
      </c>
      <c r="AW654" s="250">
        <f t="shared" si="267"/>
        <v>1350000</v>
      </c>
      <c r="AX654" s="250">
        <f t="shared" si="268"/>
        <v>4000000</v>
      </c>
      <c r="AY654" s="99">
        <f t="shared" si="269"/>
        <v>4000000</v>
      </c>
      <c r="AZ654" s="245"/>
      <c r="BA654" s="245">
        <f t="shared" si="270"/>
        <v>89700000</v>
      </c>
      <c r="BB654" s="235"/>
      <c r="BC654" s="242"/>
      <c r="BD654" s="242"/>
      <c r="BE654" s="242"/>
      <c r="BG654" s="428">
        <f t="shared" si="262"/>
        <v>0</v>
      </c>
      <c r="BH654" s="424"/>
    </row>
    <row r="655" spans="1:60" ht="43.5" thickBot="1" x14ac:dyDescent="0.3">
      <c r="A655" s="90"/>
      <c r="B655" s="90"/>
      <c r="C655" s="90"/>
      <c r="D655" s="90"/>
      <c r="E655" s="90"/>
      <c r="F655" s="90"/>
      <c r="G655" s="90"/>
      <c r="H655" s="307"/>
      <c r="I655" s="91"/>
      <c r="J655" s="92"/>
      <c r="K655" s="110" t="s">
        <v>1224</v>
      </c>
      <c r="L655" s="92" t="s">
        <v>1315</v>
      </c>
      <c r="M655" s="92" t="e">
        <f>INDEX('[26]GELONDONGAN BM POKIR'!$D:$D,MATCH('KEGIATAN DBMSDA 2022 (2)'!L655,'[26]GELONDONGAN BM POKIR'!$D:$D,0))</f>
        <v>#N/A</v>
      </c>
      <c r="N655" s="92" t="str">
        <f t="shared" si="274"/>
        <v>Pengaspalan Jalan Gg Perwira VIII (Samping Mega Beton) RT 002/05 Perwira Bekasi Utara</v>
      </c>
      <c r="O655" s="92"/>
      <c r="P655" s="93" t="s">
        <v>201</v>
      </c>
      <c r="Q655" s="93"/>
      <c r="R655" s="127" t="s">
        <v>448</v>
      </c>
      <c r="S655" s="94" t="e">
        <f>#REF!&amp;" "&amp;#REF!</f>
        <v>#REF!</v>
      </c>
      <c r="T655" s="95" t="s">
        <v>66</v>
      </c>
      <c r="U655" s="57"/>
      <c r="V655" s="57">
        <f t="shared" si="271"/>
        <v>200000000</v>
      </c>
      <c r="W655" s="96" t="str">
        <f t="shared" si="263"/>
        <v>PL</v>
      </c>
      <c r="X655" s="77" t="s">
        <v>1964</v>
      </c>
      <c r="Y655" s="489" t="s">
        <v>2032</v>
      </c>
      <c r="Z655" s="489" t="s">
        <v>2012</v>
      </c>
      <c r="AA655" s="93"/>
      <c r="AB655" s="93"/>
      <c r="AC655" s="93"/>
      <c r="AD655" s="93"/>
      <c r="AE655" s="93"/>
      <c r="AF655" s="93"/>
      <c r="AG655" s="96"/>
      <c r="AH655" s="96"/>
      <c r="AI655" s="96"/>
      <c r="AJ655" s="313">
        <f t="shared" si="261"/>
        <v>0</v>
      </c>
      <c r="AK655" s="301">
        <v>0</v>
      </c>
      <c r="AL655" s="57">
        <v>200000000</v>
      </c>
      <c r="AM655" s="96" t="str">
        <f t="shared" si="264"/>
        <v>PL</v>
      </c>
      <c r="AN655" s="257" t="s">
        <v>139</v>
      </c>
      <c r="AO655" s="249">
        <v>1</v>
      </c>
      <c r="AP655" s="257"/>
      <c r="AQ655" s="245">
        <f t="shared" si="265"/>
        <v>350000</v>
      </c>
      <c r="AR655" s="250">
        <f>IF(AND(V655&gt;1,V655&lt;=200000000),'[26]Data Base PAKAI (INPUT)'!$E$24,IF(AND(V655&gt;200000000),'[26]Data Base PAKAI (INPUT)'!$M$24))</f>
        <v>4</v>
      </c>
      <c r="AS655" s="250">
        <f>IF(AND(V655&gt;1,V655&lt;=200000000),'[26]Data Base PAKAI (INPUT)'!$F$24,IF(AND(V655&gt;200000000,V655&lt;=1000000000),'[26]Data Base PAKAI (INPUT)'!$V$24,IF(AND(V655&gt;1000000000),'[26]Data Base PAKAI (INPUT)'!$Z$24)))</f>
        <v>1</v>
      </c>
      <c r="AT655" s="250">
        <f t="shared" si="266"/>
        <v>600000</v>
      </c>
      <c r="AU655" s="250">
        <f>IF(AND(V655&gt;1,V655&lt;=1000000000),'[26]Data Base PAKAI (INPUT)'!$E$25,IF(AND(V655&gt;1000000000,V655&lt;=5000000000),'[26]Data Base PAKAI (INPUT)'!$Y$25,IF(AND(V655&gt;5000000000,V655&lt;=10000000000),'[26]Data Base PAKAI (INPUT)'!$AG$25)))</f>
        <v>3</v>
      </c>
      <c r="AV655" s="250">
        <f>IF(AND(V655&gt;1,V655&lt;=100000000),'[26]Data Base PAKAI (INPUT)'!$F$25,IF(AND(V655&gt;100000000,V655&lt;=200000000),'[26]Data Base PAKAI (INPUT)'!$J$25,IF(AND(V655&gt;200000000,V655&lt;=250000000),'[26]Data Base PAKAI (INPUT)'!$N$25,IF(AND(V655&gt;250000000,V655&lt;=500000000),'[26]Data Base PAKAI (INPUT)'!$R$25,IF(AND(V655&gt;500000000,V655&lt;=1000000000),'[26]Data Base PAKAI (INPUT)'!$V$25,IF(AND(V655&gt;1000000000,V655&lt;=2500000000),'[26]Data Base PAKAI (INPUT)'!$Z$25,IF(AND(V655&gt;2500000000,V655&lt;=5000000000),'[26]Data Base PAKAI (INPUT)'!$AD$25,IF(AND(V655&gt;5000000000,V655&lt;=10000000000),'[26]Data Base PAKAI (INPUT)'!AH2110))))))))</f>
        <v>4</v>
      </c>
      <c r="AW655" s="250">
        <f t="shared" si="267"/>
        <v>1800000</v>
      </c>
      <c r="AX655" s="250">
        <f t="shared" si="268"/>
        <v>8000000</v>
      </c>
      <c r="AY655" s="99">
        <f t="shared" si="269"/>
        <v>8000000</v>
      </c>
      <c r="AZ655" s="245"/>
      <c r="BA655" s="245">
        <f t="shared" si="270"/>
        <v>181250000</v>
      </c>
      <c r="BB655" s="235"/>
      <c r="BC655" s="242"/>
      <c r="BD655" s="242"/>
      <c r="BE655" s="242"/>
      <c r="BG655" s="428">
        <f t="shared" si="262"/>
        <v>0</v>
      </c>
      <c r="BH655" s="424"/>
    </row>
    <row r="656" spans="1:60" ht="43.5" thickBot="1" x14ac:dyDescent="0.3">
      <c r="A656" s="90"/>
      <c r="B656" s="90"/>
      <c r="C656" s="90"/>
      <c r="D656" s="90"/>
      <c r="E656" s="90"/>
      <c r="F656" s="90"/>
      <c r="G656" s="90"/>
      <c r="H656" s="307"/>
      <c r="I656" s="91"/>
      <c r="J656" s="92"/>
      <c r="K656" s="110" t="s">
        <v>1224</v>
      </c>
      <c r="L656" s="92" t="s">
        <v>1316</v>
      </c>
      <c r="M656" s="92" t="e">
        <f>INDEX('[26]GELONDONGAN BM POKIR'!$D:$D,MATCH('KEGIATAN DBMSDA 2022 (2)'!L656,'[26]GELONDONGAN BM POKIR'!$D:$D,0))</f>
        <v>#N/A</v>
      </c>
      <c r="N656" s="92" t="str">
        <f t="shared" si="274"/>
        <v>Pengecoran Jalan Jl. Rose 3, Rawa Silem 3 RT008/003  Kel.Kaliabang Tengah - Kec.Bekasi Utara</v>
      </c>
      <c r="O656" s="92"/>
      <c r="P656" s="93" t="s">
        <v>201</v>
      </c>
      <c r="Q656" s="93"/>
      <c r="R656" s="127" t="s">
        <v>239</v>
      </c>
      <c r="S656" s="94" t="e">
        <f>#REF!&amp;" "&amp;#REF!</f>
        <v>#REF!</v>
      </c>
      <c r="T656" s="95" t="s">
        <v>66</v>
      </c>
      <c r="U656" s="57"/>
      <c r="V656" s="57">
        <f t="shared" si="271"/>
        <v>200000000</v>
      </c>
      <c r="W656" s="96" t="str">
        <f t="shared" si="263"/>
        <v>PL</v>
      </c>
      <c r="X656" s="77" t="s">
        <v>1964</v>
      </c>
      <c r="Y656" s="489" t="s">
        <v>2032</v>
      </c>
      <c r="Z656" s="489" t="s">
        <v>2012</v>
      </c>
      <c r="AA656" s="93"/>
      <c r="AB656" s="93"/>
      <c r="AC656" s="93"/>
      <c r="AD656" s="93"/>
      <c r="AE656" s="93"/>
      <c r="AF656" s="93"/>
      <c r="AG656" s="96"/>
      <c r="AH656" s="96"/>
      <c r="AI656" s="96"/>
      <c r="AJ656" s="313">
        <f t="shared" si="261"/>
        <v>0</v>
      </c>
      <c r="AK656" s="301">
        <v>0</v>
      </c>
      <c r="AL656" s="57">
        <v>200000000</v>
      </c>
      <c r="AM656" s="96" t="str">
        <f t="shared" si="264"/>
        <v>PL</v>
      </c>
      <c r="AN656" s="257" t="s">
        <v>139</v>
      </c>
      <c r="AO656" s="249">
        <v>1</v>
      </c>
      <c r="AP656" s="257"/>
      <c r="AQ656" s="245">
        <f t="shared" si="265"/>
        <v>350000</v>
      </c>
      <c r="AR656" s="250">
        <f>IF(AND(V656&gt;1,V656&lt;=200000000),'[26]Data Base PAKAI (INPUT)'!$E$24,IF(AND(V656&gt;200000000),'[26]Data Base PAKAI (INPUT)'!$M$24))</f>
        <v>4</v>
      </c>
      <c r="AS656" s="250">
        <f>IF(AND(V656&gt;1,V656&lt;=200000000),'[26]Data Base PAKAI (INPUT)'!$F$24,IF(AND(V656&gt;200000000,V656&lt;=1000000000),'[26]Data Base PAKAI (INPUT)'!$V$24,IF(AND(V656&gt;1000000000),'[26]Data Base PAKAI (INPUT)'!$Z$24)))</f>
        <v>1</v>
      </c>
      <c r="AT656" s="250">
        <f t="shared" si="266"/>
        <v>600000</v>
      </c>
      <c r="AU656" s="250">
        <f>IF(AND(V656&gt;1,V656&lt;=1000000000),'[26]Data Base PAKAI (INPUT)'!$E$25,IF(AND(V656&gt;1000000000,V656&lt;=5000000000),'[26]Data Base PAKAI (INPUT)'!$Y$25,IF(AND(V656&gt;5000000000,V656&lt;=10000000000),'[26]Data Base PAKAI (INPUT)'!$AG$25)))</f>
        <v>3</v>
      </c>
      <c r="AV656" s="250">
        <f>IF(AND(V656&gt;1,V656&lt;=100000000),'[26]Data Base PAKAI (INPUT)'!$F$25,IF(AND(V656&gt;100000000,V656&lt;=200000000),'[26]Data Base PAKAI (INPUT)'!$J$25,IF(AND(V656&gt;200000000,V656&lt;=250000000),'[26]Data Base PAKAI (INPUT)'!$N$25,IF(AND(V656&gt;250000000,V656&lt;=500000000),'[26]Data Base PAKAI (INPUT)'!$R$25,IF(AND(V656&gt;500000000,V656&lt;=1000000000),'[26]Data Base PAKAI (INPUT)'!$V$25,IF(AND(V656&gt;1000000000,V656&lt;=2500000000),'[26]Data Base PAKAI (INPUT)'!$Z$25,IF(AND(V656&gt;2500000000,V656&lt;=5000000000),'[26]Data Base PAKAI (INPUT)'!$AD$25,IF(AND(V656&gt;5000000000,V656&lt;=10000000000),'[26]Data Base PAKAI (INPUT)'!AH2111))))))))</f>
        <v>4</v>
      </c>
      <c r="AW656" s="250">
        <f t="shared" si="267"/>
        <v>1800000</v>
      </c>
      <c r="AX656" s="250">
        <f t="shared" si="268"/>
        <v>8000000</v>
      </c>
      <c r="AY656" s="99">
        <f t="shared" si="269"/>
        <v>8000000</v>
      </c>
      <c r="AZ656" s="245"/>
      <c r="BA656" s="245">
        <f t="shared" si="270"/>
        <v>181250000</v>
      </c>
      <c r="BB656" s="235"/>
      <c r="BC656" s="242"/>
      <c r="BD656" s="242"/>
      <c r="BE656" s="242"/>
      <c r="BG656" s="428">
        <f t="shared" si="262"/>
        <v>0</v>
      </c>
      <c r="BH656" s="424"/>
    </row>
    <row r="657" spans="1:60" ht="43.5" thickBot="1" x14ac:dyDescent="0.3">
      <c r="A657" s="90"/>
      <c r="B657" s="90"/>
      <c r="C657" s="90"/>
      <c r="D657" s="90"/>
      <c r="E657" s="90"/>
      <c r="F657" s="90"/>
      <c r="G657" s="90"/>
      <c r="H657" s="307"/>
      <c r="I657" s="91"/>
      <c r="J657" s="92"/>
      <c r="K657" s="110" t="s">
        <v>1224</v>
      </c>
      <c r="L657" s="92" t="s">
        <v>1317</v>
      </c>
      <c r="M657" s="92" t="e">
        <f>INDEX('[26]GELONDONGAN BM POKIR'!$D:$D,MATCH('KEGIATAN DBMSDA 2022 (2)'!L657,'[26]GELONDONGAN BM POKIR'!$D:$D,0))</f>
        <v>#N/A</v>
      </c>
      <c r="N657" s="92" t="str">
        <f t="shared" si="274"/>
        <v>Pengaspalan Jalan Jl. Garuda II RT004/003 Kel.Kaliabang Tengah - Kec.Bekasi Utara</v>
      </c>
      <c r="O657" s="92"/>
      <c r="P657" s="93" t="s">
        <v>201</v>
      </c>
      <c r="Q657" s="93"/>
      <c r="R657" s="127" t="s">
        <v>239</v>
      </c>
      <c r="S657" s="94" t="e">
        <f>#REF!&amp;" "&amp;#REF!</f>
        <v>#REF!</v>
      </c>
      <c r="T657" s="95" t="s">
        <v>66</v>
      </c>
      <c r="U657" s="57"/>
      <c r="V657" s="57">
        <f t="shared" si="271"/>
        <v>200000000</v>
      </c>
      <c r="W657" s="96" t="str">
        <f t="shared" si="263"/>
        <v>PL</v>
      </c>
      <c r="X657" s="77" t="s">
        <v>1964</v>
      </c>
      <c r="Y657" s="489" t="s">
        <v>2032</v>
      </c>
      <c r="Z657" s="489" t="s">
        <v>2012</v>
      </c>
      <c r="AA657" s="93"/>
      <c r="AB657" s="93"/>
      <c r="AC657" s="93"/>
      <c r="AD657" s="93"/>
      <c r="AE657" s="93"/>
      <c r="AF657" s="93"/>
      <c r="AG657" s="96"/>
      <c r="AH657" s="96"/>
      <c r="AI657" s="96"/>
      <c r="AJ657" s="313">
        <f t="shared" si="261"/>
        <v>0</v>
      </c>
      <c r="AK657" s="301">
        <v>0</v>
      </c>
      <c r="AL657" s="57">
        <v>200000000</v>
      </c>
      <c r="AM657" s="96" t="str">
        <f t="shared" si="264"/>
        <v>PL</v>
      </c>
      <c r="AN657" s="257" t="s">
        <v>139</v>
      </c>
      <c r="AO657" s="249">
        <v>1</v>
      </c>
      <c r="AP657" s="257"/>
      <c r="AQ657" s="245">
        <f t="shared" si="265"/>
        <v>350000</v>
      </c>
      <c r="AR657" s="250">
        <f>IF(AND(V657&gt;1,V657&lt;=200000000),'[26]Data Base PAKAI (INPUT)'!$E$24,IF(AND(V657&gt;200000000),'[26]Data Base PAKAI (INPUT)'!$M$24))</f>
        <v>4</v>
      </c>
      <c r="AS657" s="250">
        <f>IF(AND(V657&gt;1,V657&lt;=200000000),'[26]Data Base PAKAI (INPUT)'!$F$24,IF(AND(V657&gt;200000000,V657&lt;=1000000000),'[26]Data Base PAKAI (INPUT)'!$V$24,IF(AND(V657&gt;1000000000),'[26]Data Base PAKAI (INPUT)'!$Z$24)))</f>
        <v>1</v>
      </c>
      <c r="AT657" s="250">
        <f t="shared" si="266"/>
        <v>600000</v>
      </c>
      <c r="AU657" s="250">
        <f>IF(AND(V657&gt;1,V657&lt;=1000000000),'[26]Data Base PAKAI (INPUT)'!$E$25,IF(AND(V657&gt;1000000000,V657&lt;=5000000000),'[26]Data Base PAKAI (INPUT)'!$Y$25,IF(AND(V657&gt;5000000000,V657&lt;=10000000000),'[26]Data Base PAKAI (INPUT)'!$AG$25)))</f>
        <v>3</v>
      </c>
      <c r="AV657" s="250">
        <f>IF(AND(V657&gt;1,V657&lt;=100000000),'[26]Data Base PAKAI (INPUT)'!$F$25,IF(AND(V657&gt;100000000,V657&lt;=200000000),'[26]Data Base PAKAI (INPUT)'!$J$25,IF(AND(V657&gt;200000000,V657&lt;=250000000),'[26]Data Base PAKAI (INPUT)'!$N$25,IF(AND(V657&gt;250000000,V657&lt;=500000000),'[26]Data Base PAKAI (INPUT)'!$R$25,IF(AND(V657&gt;500000000,V657&lt;=1000000000),'[26]Data Base PAKAI (INPUT)'!$V$25,IF(AND(V657&gt;1000000000,V657&lt;=2500000000),'[26]Data Base PAKAI (INPUT)'!$Z$25,IF(AND(V657&gt;2500000000,V657&lt;=5000000000),'[26]Data Base PAKAI (INPUT)'!$AD$25,IF(AND(V657&gt;5000000000,V657&lt;=10000000000),'[26]Data Base PAKAI (INPUT)'!AH2112))))))))</f>
        <v>4</v>
      </c>
      <c r="AW657" s="250">
        <f t="shared" si="267"/>
        <v>1800000</v>
      </c>
      <c r="AX657" s="250">
        <f t="shared" si="268"/>
        <v>8000000</v>
      </c>
      <c r="AY657" s="99">
        <f t="shared" si="269"/>
        <v>8000000</v>
      </c>
      <c r="AZ657" s="245"/>
      <c r="BA657" s="245">
        <f t="shared" si="270"/>
        <v>181250000</v>
      </c>
      <c r="BB657" s="235"/>
      <c r="BC657" s="242"/>
      <c r="BD657" s="242"/>
      <c r="BE657" s="242"/>
      <c r="BG657" s="428">
        <f t="shared" si="262"/>
        <v>0</v>
      </c>
      <c r="BH657" s="424"/>
    </row>
    <row r="658" spans="1:60" ht="57.75" thickBot="1" x14ac:dyDescent="0.3">
      <c r="A658" s="90"/>
      <c r="B658" s="90"/>
      <c r="C658" s="90"/>
      <c r="D658" s="90"/>
      <c r="E658" s="90"/>
      <c r="F658" s="90"/>
      <c r="G658" s="90"/>
      <c r="H658" s="307"/>
      <c r="I658" s="91"/>
      <c r="J658" s="92"/>
      <c r="K658" s="110" t="s">
        <v>1224</v>
      </c>
      <c r="L658" s="92" t="s">
        <v>1318</v>
      </c>
      <c r="M658" s="92" t="e">
        <f>INDEX('[26]GELONDONGAN BM POKIR'!$D:$D,MATCH('KEGIATAN DBMSDA 2022 (2)'!L658,'[26]GELONDONGAN BM POKIR'!$D:$D,0))</f>
        <v>#N/A</v>
      </c>
      <c r="N658" s="92" t="str">
        <f t="shared" ref="N658" si="275">$J$562&amp;" "&amp;L658</f>
        <v>Peningkatan Jalan Jl. Rajawali 5 s/d 6 RT002/003 Kel.Kaliabang Tengah - Kec.Bekasi Utara, Kota Bekasi, Bekasi Utara, Kaliabang Tengah</v>
      </c>
      <c r="O658" s="92"/>
      <c r="P658" s="93" t="s">
        <v>201</v>
      </c>
      <c r="Q658" s="93"/>
      <c r="R658" s="127" t="s">
        <v>289</v>
      </c>
      <c r="S658" s="94" t="e">
        <f>#REF!&amp;" "&amp;#REF!</f>
        <v>#REF!</v>
      </c>
      <c r="T658" s="95" t="s">
        <v>66</v>
      </c>
      <c r="U658" s="57"/>
      <c r="V658" s="57">
        <f t="shared" si="271"/>
        <v>200000000</v>
      </c>
      <c r="W658" s="96" t="str">
        <f t="shared" si="263"/>
        <v>PL</v>
      </c>
      <c r="X658" s="77" t="s">
        <v>1964</v>
      </c>
      <c r="Y658" s="489" t="s">
        <v>2032</v>
      </c>
      <c r="Z658" s="489" t="s">
        <v>2012</v>
      </c>
      <c r="AA658" s="93"/>
      <c r="AB658" s="93"/>
      <c r="AC658" s="93"/>
      <c r="AD658" s="93"/>
      <c r="AE658" s="93"/>
      <c r="AF658" s="93"/>
      <c r="AG658" s="96"/>
      <c r="AH658" s="96"/>
      <c r="AI658" s="96"/>
      <c r="AJ658" s="313">
        <f t="shared" si="261"/>
        <v>0</v>
      </c>
      <c r="AK658" s="301">
        <v>0</v>
      </c>
      <c r="AL658" s="57">
        <v>200000000</v>
      </c>
      <c r="AM658" s="96" t="str">
        <f t="shared" si="264"/>
        <v>PL</v>
      </c>
      <c r="AN658" s="257" t="s">
        <v>139</v>
      </c>
      <c r="AO658" s="249">
        <v>1</v>
      </c>
      <c r="AP658" s="257"/>
      <c r="AQ658" s="245">
        <f t="shared" si="265"/>
        <v>350000</v>
      </c>
      <c r="AR658" s="250">
        <f>IF(AND(V658&gt;1,V658&lt;=200000000),'[26]Data Base PAKAI (INPUT)'!$E$24,IF(AND(V658&gt;200000000),'[26]Data Base PAKAI (INPUT)'!$M$24))</f>
        <v>4</v>
      </c>
      <c r="AS658" s="250">
        <f>IF(AND(V658&gt;1,V658&lt;=200000000),'[26]Data Base PAKAI (INPUT)'!$F$24,IF(AND(V658&gt;200000000,V658&lt;=1000000000),'[26]Data Base PAKAI (INPUT)'!$V$24,IF(AND(V658&gt;1000000000),'[26]Data Base PAKAI (INPUT)'!$Z$24)))</f>
        <v>1</v>
      </c>
      <c r="AT658" s="250">
        <f t="shared" si="266"/>
        <v>600000</v>
      </c>
      <c r="AU658" s="250">
        <f>IF(AND(V658&gt;1,V658&lt;=1000000000),'[26]Data Base PAKAI (INPUT)'!$E$25,IF(AND(V658&gt;1000000000,V658&lt;=5000000000),'[26]Data Base PAKAI (INPUT)'!$Y$25,IF(AND(V658&gt;5000000000,V658&lt;=10000000000),'[26]Data Base PAKAI (INPUT)'!$AG$25)))</f>
        <v>3</v>
      </c>
      <c r="AV658" s="250">
        <f>IF(AND(V658&gt;1,V658&lt;=100000000),'[26]Data Base PAKAI (INPUT)'!$F$25,IF(AND(V658&gt;100000000,V658&lt;=200000000),'[26]Data Base PAKAI (INPUT)'!$J$25,IF(AND(V658&gt;200000000,V658&lt;=250000000),'[26]Data Base PAKAI (INPUT)'!$N$25,IF(AND(V658&gt;250000000,V658&lt;=500000000),'[26]Data Base PAKAI (INPUT)'!$R$25,IF(AND(V658&gt;500000000,V658&lt;=1000000000),'[26]Data Base PAKAI (INPUT)'!$V$25,IF(AND(V658&gt;1000000000,V658&lt;=2500000000),'[26]Data Base PAKAI (INPUT)'!$Z$25,IF(AND(V658&gt;2500000000,V658&lt;=5000000000),'[26]Data Base PAKAI (INPUT)'!$AD$25,IF(AND(V658&gt;5000000000,V658&lt;=10000000000),'[26]Data Base PAKAI (INPUT)'!AH2113))))))))</f>
        <v>4</v>
      </c>
      <c r="AW658" s="250">
        <f t="shared" si="267"/>
        <v>1800000</v>
      </c>
      <c r="AX658" s="250">
        <f t="shared" si="268"/>
        <v>8000000</v>
      </c>
      <c r="AY658" s="99">
        <f t="shared" si="269"/>
        <v>8000000</v>
      </c>
      <c r="AZ658" s="245"/>
      <c r="BA658" s="245">
        <f t="shared" si="270"/>
        <v>181250000</v>
      </c>
      <c r="BB658" s="235"/>
      <c r="BC658" s="242"/>
      <c r="BD658" s="242"/>
      <c r="BE658" s="242"/>
      <c r="BG658" s="428">
        <f t="shared" si="262"/>
        <v>0</v>
      </c>
      <c r="BH658" s="424"/>
    </row>
    <row r="659" spans="1:60" ht="43.5" thickBot="1" x14ac:dyDescent="0.3">
      <c r="A659" s="90"/>
      <c r="B659" s="90"/>
      <c r="C659" s="90"/>
      <c r="D659" s="90"/>
      <c r="E659" s="90"/>
      <c r="F659" s="90"/>
      <c r="G659" s="90"/>
      <c r="H659" s="307"/>
      <c r="I659" s="91"/>
      <c r="J659" s="92"/>
      <c r="K659" s="110" t="s">
        <v>1224</v>
      </c>
      <c r="L659" s="92" t="s">
        <v>1319</v>
      </c>
      <c r="M659" s="92" t="e">
        <f>INDEX('[26]GELONDONGAN BM POKIR'!$D:$D,MATCH('KEGIATAN DBMSDA 2022 (2)'!L659,'[26]GELONDONGAN BM POKIR'!$D:$D,0))</f>
        <v>#N/A</v>
      </c>
      <c r="N659" s="92" t="str">
        <f>L659</f>
        <v>Pengecoran Jalan RW 18 Kel. Perwira</v>
      </c>
      <c r="O659" s="92"/>
      <c r="P659" s="93" t="s">
        <v>201</v>
      </c>
      <c r="Q659" s="93"/>
      <c r="R659" s="127" t="s">
        <v>229</v>
      </c>
      <c r="S659" s="94" t="e">
        <f>#REF!&amp;" "&amp;#REF!</f>
        <v>#REF!</v>
      </c>
      <c r="T659" s="95" t="s">
        <v>66</v>
      </c>
      <c r="U659" s="57"/>
      <c r="V659" s="57">
        <f t="shared" si="271"/>
        <v>200000000</v>
      </c>
      <c r="W659" s="96" t="str">
        <f t="shared" si="263"/>
        <v>PL</v>
      </c>
      <c r="X659" s="77" t="s">
        <v>1964</v>
      </c>
      <c r="Y659" s="489" t="s">
        <v>2032</v>
      </c>
      <c r="Z659" s="489" t="s">
        <v>2012</v>
      </c>
      <c r="AA659" s="93"/>
      <c r="AB659" s="93"/>
      <c r="AC659" s="93"/>
      <c r="AD659" s="93"/>
      <c r="AE659" s="93"/>
      <c r="AF659" s="93"/>
      <c r="AG659" s="96"/>
      <c r="AH659" s="96"/>
      <c r="AI659" s="96"/>
      <c r="AJ659" s="313">
        <f t="shared" si="261"/>
        <v>0</v>
      </c>
      <c r="AK659" s="301">
        <v>0</v>
      </c>
      <c r="AL659" s="57">
        <v>200000000</v>
      </c>
      <c r="AM659" s="96" t="str">
        <f t="shared" si="264"/>
        <v>PL</v>
      </c>
      <c r="AN659" s="257" t="s">
        <v>139</v>
      </c>
      <c r="AO659" s="249">
        <v>1</v>
      </c>
      <c r="AP659" s="257"/>
      <c r="AQ659" s="245">
        <f t="shared" si="265"/>
        <v>350000</v>
      </c>
      <c r="AR659" s="250">
        <f>IF(AND(V659&gt;1,V659&lt;=200000000),'[26]Data Base PAKAI (INPUT)'!$E$24,IF(AND(V659&gt;200000000),'[26]Data Base PAKAI (INPUT)'!$M$24))</f>
        <v>4</v>
      </c>
      <c r="AS659" s="250">
        <f>IF(AND(V659&gt;1,V659&lt;=200000000),'[26]Data Base PAKAI (INPUT)'!$F$24,IF(AND(V659&gt;200000000,V659&lt;=1000000000),'[26]Data Base PAKAI (INPUT)'!$V$24,IF(AND(V659&gt;1000000000),'[26]Data Base PAKAI (INPUT)'!$Z$24)))</f>
        <v>1</v>
      </c>
      <c r="AT659" s="250">
        <f t="shared" si="266"/>
        <v>600000</v>
      </c>
      <c r="AU659" s="250">
        <f>IF(AND(V659&gt;1,V659&lt;=1000000000),'[26]Data Base PAKAI (INPUT)'!$E$25,IF(AND(V659&gt;1000000000,V659&lt;=5000000000),'[26]Data Base PAKAI (INPUT)'!$Y$25,IF(AND(V659&gt;5000000000,V659&lt;=10000000000),'[26]Data Base PAKAI (INPUT)'!$AG$25)))</f>
        <v>3</v>
      </c>
      <c r="AV659" s="250">
        <f>IF(AND(V659&gt;1,V659&lt;=100000000),'[26]Data Base PAKAI (INPUT)'!$F$25,IF(AND(V659&gt;100000000,V659&lt;=200000000),'[26]Data Base PAKAI (INPUT)'!$J$25,IF(AND(V659&gt;200000000,V659&lt;=250000000),'[26]Data Base PAKAI (INPUT)'!$N$25,IF(AND(V659&gt;250000000,V659&lt;=500000000),'[26]Data Base PAKAI (INPUT)'!$R$25,IF(AND(V659&gt;500000000,V659&lt;=1000000000),'[26]Data Base PAKAI (INPUT)'!$V$25,IF(AND(V659&gt;1000000000,V659&lt;=2500000000),'[26]Data Base PAKAI (INPUT)'!$Z$25,IF(AND(V659&gt;2500000000,V659&lt;=5000000000),'[26]Data Base PAKAI (INPUT)'!$AD$25,IF(AND(V659&gt;5000000000,V659&lt;=10000000000),'[26]Data Base PAKAI (INPUT)'!AH2114))))))))</f>
        <v>4</v>
      </c>
      <c r="AW659" s="250">
        <f t="shared" si="267"/>
        <v>1800000</v>
      </c>
      <c r="AX659" s="250">
        <f t="shared" si="268"/>
        <v>8000000</v>
      </c>
      <c r="AY659" s="99">
        <f t="shared" si="269"/>
        <v>8000000</v>
      </c>
      <c r="AZ659" s="245"/>
      <c r="BA659" s="245">
        <f t="shared" si="270"/>
        <v>181250000</v>
      </c>
      <c r="BB659" s="235"/>
      <c r="BC659" s="242"/>
      <c r="BD659" s="242"/>
      <c r="BE659" s="242"/>
      <c r="BG659" s="428">
        <f t="shared" si="262"/>
        <v>0</v>
      </c>
      <c r="BH659" s="424"/>
    </row>
    <row r="660" spans="1:60" ht="43.5" thickBot="1" x14ac:dyDescent="0.3">
      <c r="A660" s="90"/>
      <c r="B660" s="90"/>
      <c r="C660" s="90"/>
      <c r="D660" s="90"/>
      <c r="E660" s="90"/>
      <c r="F660" s="90"/>
      <c r="G660" s="90"/>
      <c r="H660" s="307"/>
      <c r="I660" s="91"/>
      <c r="J660" s="92"/>
      <c r="K660" s="110" t="s">
        <v>1224</v>
      </c>
      <c r="L660" s="92" t="s">
        <v>1320</v>
      </c>
      <c r="M660" s="92" t="e">
        <f>INDEX('[26]GELONDONGAN BM POKIR'!$D:$D,MATCH('KEGIATAN DBMSDA 2022 (2)'!L660,'[26]GELONDONGAN BM POKIR'!$D:$D,0))</f>
        <v>#N/A</v>
      </c>
      <c r="N660" s="92" t="str">
        <f t="shared" ref="N660:N661" si="276">L660</f>
        <v>Pengecoran Jalan Gg. Kodok RT001/004 Kel.Kaliabang Tengah - Kec.Bekasi Utara</v>
      </c>
      <c r="O660" s="92"/>
      <c r="P660" s="93" t="s">
        <v>201</v>
      </c>
      <c r="Q660" s="93"/>
      <c r="R660" s="127" t="s">
        <v>229</v>
      </c>
      <c r="S660" s="94" t="e">
        <f>#REF!&amp;" "&amp;#REF!</f>
        <v>#REF!</v>
      </c>
      <c r="T660" s="95" t="s">
        <v>66</v>
      </c>
      <c r="U660" s="57"/>
      <c r="V660" s="57">
        <f t="shared" si="271"/>
        <v>200000000</v>
      </c>
      <c r="W660" s="96" t="str">
        <f t="shared" si="263"/>
        <v>PL</v>
      </c>
      <c r="X660" s="77" t="s">
        <v>1964</v>
      </c>
      <c r="Y660" s="489" t="s">
        <v>2032</v>
      </c>
      <c r="Z660" s="489" t="s">
        <v>2012</v>
      </c>
      <c r="AA660" s="93"/>
      <c r="AB660" s="93"/>
      <c r="AC660" s="93"/>
      <c r="AD660" s="93"/>
      <c r="AE660" s="93"/>
      <c r="AF660" s="93"/>
      <c r="AG660" s="96"/>
      <c r="AH660" s="96"/>
      <c r="AI660" s="96"/>
      <c r="AJ660" s="313">
        <f t="shared" si="261"/>
        <v>0</v>
      </c>
      <c r="AK660" s="301">
        <v>0</v>
      </c>
      <c r="AL660" s="57">
        <v>200000000</v>
      </c>
      <c r="AM660" s="96" t="str">
        <f t="shared" si="264"/>
        <v>PL</v>
      </c>
      <c r="AN660" s="257" t="s">
        <v>139</v>
      </c>
      <c r="AO660" s="249">
        <v>1</v>
      </c>
      <c r="AP660" s="257"/>
      <c r="AQ660" s="245">
        <f t="shared" si="265"/>
        <v>350000</v>
      </c>
      <c r="AR660" s="250">
        <f>IF(AND(V660&gt;1,V660&lt;=200000000),'[26]Data Base PAKAI (INPUT)'!$E$24,IF(AND(V660&gt;200000000),'[26]Data Base PAKAI (INPUT)'!$M$24))</f>
        <v>4</v>
      </c>
      <c r="AS660" s="250">
        <f>IF(AND(V660&gt;1,V660&lt;=200000000),'[26]Data Base PAKAI (INPUT)'!$F$24,IF(AND(V660&gt;200000000,V660&lt;=1000000000),'[26]Data Base PAKAI (INPUT)'!$V$24,IF(AND(V660&gt;1000000000),'[26]Data Base PAKAI (INPUT)'!$Z$24)))</f>
        <v>1</v>
      </c>
      <c r="AT660" s="250">
        <f t="shared" si="266"/>
        <v>600000</v>
      </c>
      <c r="AU660" s="250">
        <f>IF(AND(V660&gt;1,V660&lt;=1000000000),'[26]Data Base PAKAI (INPUT)'!$E$25,IF(AND(V660&gt;1000000000,V660&lt;=5000000000),'[26]Data Base PAKAI (INPUT)'!$Y$25,IF(AND(V660&gt;5000000000,V660&lt;=10000000000),'[26]Data Base PAKAI (INPUT)'!$AG$25)))</f>
        <v>3</v>
      </c>
      <c r="AV660" s="250">
        <f>IF(AND(V660&gt;1,V660&lt;=100000000),'[26]Data Base PAKAI (INPUT)'!$F$25,IF(AND(V660&gt;100000000,V660&lt;=200000000),'[26]Data Base PAKAI (INPUT)'!$J$25,IF(AND(V660&gt;200000000,V660&lt;=250000000),'[26]Data Base PAKAI (INPUT)'!$N$25,IF(AND(V660&gt;250000000,V660&lt;=500000000),'[26]Data Base PAKAI (INPUT)'!$R$25,IF(AND(V660&gt;500000000,V660&lt;=1000000000),'[26]Data Base PAKAI (INPUT)'!$V$25,IF(AND(V660&gt;1000000000,V660&lt;=2500000000),'[26]Data Base PAKAI (INPUT)'!$Z$25,IF(AND(V660&gt;2500000000,V660&lt;=5000000000),'[26]Data Base PAKAI (INPUT)'!$AD$25,IF(AND(V660&gt;5000000000,V660&lt;=10000000000),'[26]Data Base PAKAI (INPUT)'!AH2115))))))))</f>
        <v>4</v>
      </c>
      <c r="AW660" s="250">
        <f t="shared" si="267"/>
        <v>1800000</v>
      </c>
      <c r="AX660" s="250">
        <f t="shared" si="268"/>
        <v>8000000</v>
      </c>
      <c r="AY660" s="99">
        <f t="shared" si="269"/>
        <v>8000000</v>
      </c>
      <c r="AZ660" s="245"/>
      <c r="BA660" s="245">
        <f t="shared" si="270"/>
        <v>181250000</v>
      </c>
      <c r="BB660" s="235"/>
      <c r="BC660" s="242"/>
      <c r="BD660" s="242"/>
      <c r="BE660" s="242"/>
      <c r="BG660" s="428">
        <f t="shared" si="262"/>
        <v>0</v>
      </c>
      <c r="BH660" s="424"/>
    </row>
    <row r="661" spans="1:60" ht="43.5" thickBot="1" x14ac:dyDescent="0.3">
      <c r="A661" s="90"/>
      <c r="B661" s="90"/>
      <c r="C661" s="90"/>
      <c r="D661" s="90"/>
      <c r="E661" s="90"/>
      <c r="F661" s="90"/>
      <c r="G661" s="90"/>
      <c r="H661" s="307"/>
      <c r="I661" s="91"/>
      <c r="J661" s="92"/>
      <c r="K661" s="110" t="s">
        <v>1224</v>
      </c>
      <c r="L661" s="92" t="s">
        <v>1321</v>
      </c>
      <c r="M661" s="92" t="e">
        <f>INDEX('[26]GELONDONGAN BM POKIR'!$D:$D,MATCH('KEGIATAN DBMSDA 2022 (2)'!L661,'[26]GELONDONGAN BM POKIR'!$D:$D,0))</f>
        <v>#N/A</v>
      </c>
      <c r="N661" s="92" t="str">
        <f t="shared" si="276"/>
        <v>Peningkatan Jalan Perum Alinda Kencana blok F 6.blok I.RT04/21 Kel kali Abang tengah. Rmh alm. Ibu Melin.</v>
      </c>
      <c r="O661" s="92"/>
      <c r="P661" s="93" t="s">
        <v>201</v>
      </c>
      <c r="Q661" s="93"/>
      <c r="R661" s="127" t="s">
        <v>229</v>
      </c>
      <c r="S661" s="94" t="e">
        <f>#REF!&amp;" "&amp;#REF!</f>
        <v>#REF!</v>
      </c>
      <c r="T661" s="95" t="s">
        <v>66</v>
      </c>
      <c r="U661" s="57"/>
      <c r="V661" s="57">
        <f t="shared" si="271"/>
        <v>200000000</v>
      </c>
      <c r="W661" s="96" t="str">
        <f t="shared" si="263"/>
        <v>PL</v>
      </c>
      <c r="X661" s="77" t="s">
        <v>1964</v>
      </c>
      <c r="Y661" s="489" t="s">
        <v>2032</v>
      </c>
      <c r="Z661" s="489" t="s">
        <v>2012</v>
      </c>
      <c r="AA661" s="93"/>
      <c r="AB661" s="93"/>
      <c r="AC661" s="93"/>
      <c r="AD661" s="93"/>
      <c r="AE661" s="93"/>
      <c r="AF661" s="93"/>
      <c r="AG661" s="96"/>
      <c r="AH661" s="96"/>
      <c r="AI661" s="96"/>
      <c r="AJ661" s="313">
        <f t="shared" si="261"/>
        <v>0</v>
      </c>
      <c r="AK661" s="301">
        <v>0</v>
      </c>
      <c r="AL661" s="57">
        <v>200000000</v>
      </c>
      <c r="AM661" s="96" t="str">
        <f t="shared" si="264"/>
        <v>PL</v>
      </c>
      <c r="AN661" s="257" t="s">
        <v>139</v>
      </c>
      <c r="AO661" s="249">
        <v>1</v>
      </c>
      <c r="AP661" s="257"/>
      <c r="AQ661" s="245">
        <f t="shared" si="265"/>
        <v>350000</v>
      </c>
      <c r="AR661" s="250">
        <f>IF(AND(V661&gt;1,V661&lt;=200000000),'[26]Data Base PAKAI (INPUT)'!$E$24,IF(AND(V661&gt;200000000),'[26]Data Base PAKAI (INPUT)'!$M$24))</f>
        <v>4</v>
      </c>
      <c r="AS661" s="250">
        <f>IF(AND(V661&gt;1,V661&lt;=200000000),'[26]Data Base PAKAI (INPUT)'!$F$24,IF(AND(V661&gt;200000000,V661&lt;=1000000000),'[26]Data Base PAKAI (INPUT)'!$V$24,IF(AND(V661&gt;1000000000),'[26]Data Base PAKAI (INPUT)'!$Z$24)))</f>
        <v>1</v>
      </c>
      <c r="AT661" s="250">
        <f t="shared" si="266"/>
        <v>600000</v>
      </c>
      <c r="AU661" s="250">
        <f>IF(AND(V661&gt;1,V661&lt;=1000000000),'[26]Data Base PAKAI (INPUT)'!$E$25,IF(AND(V661&gt;1000000000,V661&lt;=5000000000),'[26]Data Base PAKAI (INPUT)'!$Y$25,IF(AND(V661&gt;5000000000,V661&lt;=10000000000),'[26]Data Base PAKAI (INPUT)'!$AG$25)))</f>
        <v>3</v>
      </c>
      <c r="AV661" s="250">
        <f>IF(AND(V661&gt;1,V661&lt;=100000000),'[26]Data Base PAKAI (INPUT)'!$F$25,IF(AND(V661&gt;100000000,V661&lt;=200000000),'[26]Data Base PAKAI (INPUT)'!$J$25,IF(AND(V661&gt;200000000,V661&lt;=250000000),'[26]Data Base PAKAI (INPUT)'!$N$25,IF(AND(V661&gt;250000000,V661&lt;=500000000),'[26]Data Base PAKAI (INPUT)'!$R$25,IF(AND(V661&gt;500000000,V661&lt;=1000000000),'[26]Data Base PAKAI (INPUT)'!$V$25,IF(AND(V661&gt;1000000000,V661&lt;=2500000000),'[26]Data Base PAKAI (INPUT)'!$Z$25,IF(AND(V661&gt;2500000000,V661&lt;=5000000000),'[26]Data Base PAKAI (INPUT)'!$AD$25,IF(AND(V661&gt;5000000000,V661&lt;=10000000000),'[26]Data Base PAKAI (INPUT)'!AH2116))))))))</f>
        <v>4</v>
      </c>
      <c r="AW661" s="250">
        <f t="shared" si="267"/>
        <v>1800000</v>
      </c>
      <c r="AX661" s="250">
        <f t="shared" si="268"/>
        <v>8000000</v>
      </c>
      <c r="AY661" s="99">
        <f t="shared" si="269"/>
        <v>8000000</v>
      </c>
      <c r="AZ661" s="245"/>
      <c r="BA661" s="245">
        <f t="shared" si="270"/>
        <v>181250000</v>
      </c>
      <c r="BB661" s="235"/>
      <c r="BC661" s="242"/>
      <c r="BD661" s="242"/>
      <c r="BE661" s="242"/>
      <c r="BG661" s="428">
        <f t="shared" si="262"/>
        <v>0</v>
      </c>
      <c r="BH661" s="424"/>
    </row>
    <row r="662" spans="1:60" ht="43.5" thickBot="1" x14ac:dyDescent="0.3">
      <c r="A662" s="90"/>
      <c r="B662" s="90"/>
      <c r="C662" s="90"/>
      <c r="D662" s="90"/>
      <c r="E662" s="90"/>
      <c r="F662" s="90"/>
      <c r="G662" s="90"/>
      <c r="H662" s="307"/>
      <c r="I662" s="91"/>
      <c r="J662" s="92"/>
      <c r="K662" s="110" t="s">
        <v>1224</v>
      </c>
      <c r="L662" s="92" t="s">
        <v>1322</v>
      </c>
      <c r="M662" s="92" t="e">
        <f>INDEX('[26]GELONDONGAN BM POKIR'!$D:$D,MATCH('KEGIATAN DBMSDA 2022 (2)'!L662,'[26]GELONDONGAN BM POKIR'!$D:$D,0))</f>
        <v>#N/A</v>
      </c>
      <c r="N662" s="92" t="str">
        <f t="shared" ref="N662:N665" si="277">$J$562&amp;" "&amp;L662</f>
        <v>Peningkatan Jalan Rt 011/019 Perum Harapan Jaya II, Kota Bekasi, Bekasi Utara, Harapanjaya</v>
      </c>
      <c r="O662" s="92"/>
      <c r="P662" s="93" t="s">
        <v>201</v>
      </c>
      <c r="Q662" s="93"/>
      <c r="R662" s="127" t="s">
        <v>1323</v>
      </c>
      <c r="S662" s="94" t="e">
        <f>#REF!&amp;" "&amp;#REF!</f>
        <v>#REF!</v>
      </c>
      <c r="T662" s="95" t="s">
        <v>66</v>
      </c>
      <c r="U662" s="57"/>
      <c r="V662" s="57">
        <f t="shared" si="271"/>
        <v>500000000</v>
      </c>
      <c r="W662" s="96" t="str">
        <f t="shared" si="263"/>
        <v>LELANG</v>
      </c>
      <c r="X662" s="77" t="s">
        <v>1964</v>
      </c>
      <c r="Y662" s="489" t="s">
        <v>2032</v>
      </c>
      <c r="Z662" s="489" t="s">
        <v>2012</v>
      </c>
      <c r="AA662" s="93"/>
      <c r="AB662" s="93"/>
      <c r="AC662" s="93"/>
      <c r="AD662" s="93"/>
      <c r="AE662" s="93"/>
      <c r="AF662" s="93"/>
      <c r="AG662" s="96"/>
      <c r="AH662" s="96"/>
      <c r="AI662" s="96"/>
      <c r="AJ662" s="313">
        <f t="shared" si="261"/>
        <v>0</v>
      </c>
      <c r="AK662" s="301">
        <v>0</v>
      </c>
      <c r="AL662" s="57">
        <v>500000000</v>
      </c>
      <c r="AM662" s="96" t="str">
        <f t="shared" si="264"/>
        <v>LELANG</v>
      </c>
      <c r="AN662" s="260" t="s">
        <v>139</v>
      </c>
      <c r="AO662" s="249">
        <v>1</v>
      </c>
      <c r="AP662" s="260"/>
      <c r="AQ662" s="245">
        <f t="shared" si="265"/>
        <v>750000</v>
      </c>
      <c r="AR662" s="250">
        <f>IF(AND(V662&gt;1,V662&lt;=200000000),'[26]Data Base PAKAI (INPUT)'!$E$24,IF(AND(V662&gt;200000000),'[26]Data Base PAKAI (INPUT)'!$M$24))</f>
        <v>6</v>
      </c>
      <c r="AS662" s="250">
        <f>IF(AND(V662&gt;1,V662&lt;=200000000),'[26]Data Base PAKAI (INPUT)'!$F$24,IF(AND(V662&gt;200000000,V662&lt;=1000000000),'[26]Data Base PAKAI (INPUT)'!$V$24,IF(AND(V662&gt;1000000000),'[26]Data Base PAKAI (INPUT)'!$Z$24)))</f>
        <v>2</v>
      </c>
      <c r="AT662" s="250">
        <f t="shared" si="266"/>
        <v>1800000</v>
      </c>
      <c r="AU662" s="250">
        <f>IF(AND(V662&gt;1,V662&lt;=1000000000),'[26]Data Base PAKAI (INPUT)'!$E$25,IF(AND(V662&gt;1000000000,V662&lt;=5000000000),'[26]Data Base PAKAI (INPUT)'!$Y$25,IF(AND(V662&gt;5000000000,V662&lt;=10000000000),'[26]Data Base PAKAI (INPUT)'!$AG$25)))</f>
        <v>3</v>
      </c>
      <c r="AV662" s="250">
        <f>IF(AND(V662&gt;1,V662&lt;=100000000),'[26]Data Base PAKAI (INPUT)'!$F$25,IF(AND(V662&gt;100000000,V662&lt;=200000000),'[26]Data Base PAKAI (INPUT)'!$J$25,IF(AND(V662&gt;200000000,V662&lt;=250000000),'[26]Data Base PAKAI (INPUT)'!$N$25,IF(AND(V662&gt;250000000,V662&lt;=500000000),'[26]Data Base PAKAI (INPUT)'!$R$25,IF(AND(V662&gt;500000000,V662&lt;=1000000000),'[26]Data Base PAKAI (INPUT)'!$V$25,IF(AND(V662&gt;1000000000,V662&lt;=2500000000),'[26]Data Base PAKAI (INPUT)'!$Z$25,IF(AND(V662&gt;2500000000,V662&lt;=5000000000),'[26]Data Base PAKAI (INPUT)'!$AD$25,IF(AND(V662&gt;5000000000,V662&lt;=10000000000),'[26]Data Base PAKAI (INPUT)'!AH2117))))))))</f>
        <v>6</v>
      </c>
      <c r="AW662" s="250">
        <f t="shared" si="267"/>
        <v>2700000</v>
      </c>
      <c r="AX662" s="250">
        <f t="shared" si="268"/>
        <v>20000000</v>
      </c>
      <c r="AY662" s="99">
        <f t="shared" si="269"/>
        <v>20000000</v>
      </c>
      <c r="AZ662" s="245"/>
      <c r="BA662" s="245">
        <f t="shared" si="270"/>
        <v>454750000</v>
      </c>
      <c r="BB662" s="235"/>
      <c r="BC662" s="242"/>
      <c r="BD662" s="242"/>
      <c r="BE662" s="242"/>
      <c r="BG662" s="428">
        <f t="shared" si="262"/>
        <v>0</v>
      </c>
      <c r="BH662" s="424"/>
    </row>
    <row r="663" spans="1:60" ht="43.5" thickBot="1" x14ac:dyDescent="0.3">
      <c r="A663" s="90"/>
      <c r="B663" s="90"/>
      <c r="C663" s="90"/>
      <c r="D663" s="90"/>
      <c r="E663" s="90"/>
      <c r="F663" s="90"/>
      <c r="G663" s="90"/>
      <c r="H663" s="307"/>
      <c r="I663" s="91"/>
      <c r="J663" s="92"/>
      <c r="K663" s="110" t="s">
        <v>1224</v>
      </c>
      <c r="L663" s="92" t="s">
        <v>1324</v>
      </c>
      <c r="M663" s="92" t="e">
        <f>INDEX('[26]GELONDONGAN BM POKIR'!$D:$D,MATCH('KEGIATAN DBMSDA 2022 (2)'!L663,'[26]GELONDONGAN BM POKIR'!$D:$D,0))</f>
        <v>#N/A</v>
      </c>
      <c r="N663" s="92" t="str">
        <f t="shared" si="277"/>
        <v>Peningkatan Jalan Rt 02 &amp; RT 06 RW 19, Kota Bekasi, Bekasi Utara, Harapanjaya</v>
      </c>
      <c r="O663" s="92"/>
      <c r="P663" s="93" t="s">
        <v>201</v>
      </c>
      <c r="Q663" s="93"/>
      <c r="R663" s="127" t="s">
        <v>1325</v>
      </c>
      <c r="S663" s="94" t="e">
        <f>#REF!&amp;" "&amp;#REF!</f>
        <v>#REF!</v>
      </c>
      <c r="T663" s="95" t="s">
        <v>66</v>
      </c>
      <c r="U663" s="57"/>
      <c r="V663" s="57">
        <f t="shared" si="271"/>
        <v>250000000</v>
      </c>
      <c r="W663" s="96" t="str">
        <f t="shared" si="263"/>
        <v>LELANG</v>
      </c>
      <c r="X663" s="77" t="s">
        <v>1964</v>
      </c>
      <c r="Y663" s="489" t="s">
        <v>2032</v>
      </c>
      <c r="Z663" s="489" t="s">
        <v>2012</v>
      </c>
      <c r="AA663" s="93"/>
      <c r="AB663" s="93"/>
      <c r="AC663" s="93"/>
      <c r="AD663" s="93"/>
      <c r="AE663" s="93"/>
      <c r="AF663" s="93"/>
      <c r="AG663" s="96"/>
      <c r="AH663" s="96"/>
      <c r="AI663" s="96"/>
      <c r="AJ663" s="313">
        <f t="shared" si="261"/>
        <v>0</v>
      </c>
      <c r="AK663" s="301">
        <v>0</v>
      </c>
      <c r="AL663" s="57">
        <v>250000000</v>
      </c>
      <c r="AM663" s="96" t="str">
        <f t="shared" si="264"/>
        <v>LELANG</v>
      </c>
      <c r="AN663" s="260" t="s">
        <v>139</v>
      </c>
      <c r="AO663" s="249">
        <v>1</v>
      </c>
      <c r="AP663" s="260"/>
      <c r="AQ663" s="245">
        <f t="shared" si="265"/>
        <v>750000</v>
      </c>
      <c r="AR663" s="250">
        <f>IF(AND(V663&gt;1,V663&lt;=200000000),'[26]Data Base PAKAI (INPUT)'!$E$24,IF(AND(V663&gt;200000000),'[26]Data Base PAKAI (INPUT)'!$M$24))</f>
        <v>6</v>
      </c>
      <c r="AS663" s="250">
        <f>IF(AND(V663&gt;1,V663&lt;=200000000),'[26]Data Base PAKAI (INPUT)'!$F$24,IF(AND(V663&gt;200000000,V663&lt;=1000000000),'[26]Data Base PAKAI (INPUT)'!$V$24,IF(AND(V663&gt;1000000000),'[26]Data Base PAKAI (INPUT)'!$Z$24)))</f>
        <v>2</v>
      </c>
      <c r="AT663" s="250">
        <f t="shared" si="266"/>
        <v>1800000</v>
      </c>
      <c r="AU663" s="250">
        <f>IF(AND(V663&gt;1,V663&lt;=1000000000),'[26]Data Base PAKAI (INPUT)'!$E$25,IF(AND(V663&gt;1000000000,V663&lt;=5000000000),'[26]Data Base PAKAI (INPUT)'!$Y$25,IF(AND(V663&gt;5000000000,V663&lt;=10000000000),'[26]Data Base PAKAI (INPUT)'!$AG$25)))</f>
        <v>3</v>
      </c>
      <c r="AV663" s="250">
        <f>IF(AND(V663&gt;1,V663&lt;=100000000),'[26]Data Base PAKAI (INPUT)'!$F$25,IF(AND(V663&gt;100000000,V663&lt;=200000000),'[26]Data Base PAKAI (INPUT)'!$J$25,IF(AND(V663&gt;200000000,V663&lt;=250000000),'[26]Data Base PAKAI (INPUT)'!$N$25,IF(AND(V663&gt;250000000,V663&lt;=500000000),'[26]Data Base PAKAI (INPUT)'!$R$25,IF(AND(V663&gt;500000000,V663&lt;=1000000000),'[26]Data Base PAKAI (INPUT)'!$V$25,IF(AND(V663&gt;1000000000,V663&lt;=2500000000),'[26]Data Base PAKAI (INPUT)'!$Z$25,IF(AND(V663&gt;2500000000,V663&lt;=5000000000),'[26]Data Base PAKAI (INPUT)'!$AD$25,IF(AND(V663&gt;5000000000,V663&lt;=10000000000),'[26]Data Base PAKAI (INPUT)'!AH2118))))))))</f>
        <v>5</v>
      </c>
      <c r="AW663" s="250">
        <f t="shared" si="267"/>
        <v>2250000</v>
      </c>
      <c r="AX663" s="250">
        <f t="shared" si="268"/>
        <v>10000000</v>
      </c>
      <c r="AY663" s="99">
        <f t="shared" si="269"/>
        <v>10000000</v>
      </c>
      <c r="AZ663" s="245"/>
      <c r="BA663" s="245">
        <f t="shared" si="270"/>
        <v>225200000</v>
      </c>
      <c r="BB663" s="235"/>
      <c r="BC663" s="242"/>
      <c r="BD663" s="242"/>
      <c r="BE663" s="242"/>
      <c r="BG663" s="428">
        <f t="shared" si="262"/>
        <v>0</v>
      </c>
      <c r="BH663" s="424"/>
    </row>
    <row r="664" spans="1:60" ht="43.5" thickBot="1" x14ac:dyDescent="0.3">
      <c r="A664" s="90"/>
      <c r="B664" s="90"/>
      <c r="C664" s="90"/>
      <c r="D664" s="90"/>
      <c r="E664" s="90"/>
      <c r="F664" s="90"/>
      <c r="G664" s="90"/>
      <c r="H664" s="307"/>
      <c r="I664" s="91"/>
      <c r="J664" s="92"/>
      <c r="K664" s="110" t="s">
        <v>1224</v>
      </c>
      <c r="L664" s="92" t="s">
        <v>1326</v>
      </c>
      <c r="M664" s="92" t="e">
        <f>INDEX('[26]GELONDONGAN BM POKIR'!$D:$D,MATCH('KEGIATAN DBMSDA 2022 (2)'!L664,'[26]GELONDONGAN BM POKIR'!$D:$D,0))</f>
        <v>#N/A</v>
      </c>
      <c r="N664" s="92" t="str">
        <f t="shared" si="277"/>
        <v>Peningkatan Jalan Jalan Sungai Barito RT 08 &amp; RT 09 RW 019 Kel. Harapan Jaya, Kota Bekasi, Bekasi Utara, Harapanjaya</v>
      </c>
      <c r="O664" s="92"/>
      <c r="P664" s="93" t="s">
        <v>201</v>
      </c>
      <c r="Q664" s="93"/>
      <c r="R664" s="127" t="s">
        <v>1327</v>
      </c>
      <c r="S664" s="94" t="e">
        <f>#REF!&amp;" "&amp;#REF!</f>
        <v>#REF!</v>
      </c>
      <c r="T664" s="95" t="s">
        <v>66</v>
      </c>
      <c r="U664" s="57"/>
      <c r="V664" s="57">
        <f t="shared" si="271"/>
        <v>200000000</v>
      </c>
      <c r="W664" s="96" t="str">
        <f t="shared" si="263"/>
        <v>PL</v>
      </c>
      <c r="X664" s="77" t="s">
        <v>1964</v>
      </c>
      <c r="Y664" s="489" t="s">
        <v>2032</v>
      </c>
      <c r="Z664" s="489" t="s">
        <v>2012</v>
      </c>
      <c r="AA664" s="93"/>
      <c r="AB664" s="93"/>
      <c r="AC664" s="93"/>
      <c r="AD664" s="93"/>
      <c r="AE664" s="93"/>
      <c r="AF664" s="93"/>
      <c r="AG664" s="96"/>
      <c r="AH664" s="96"/>
      <c r="AI664" s="96"/>
      <c r="AJ664" s="313">
        <f t="shared" si="261"/>
        <v>0</v>
      </c>
      <c r="AK664" s="301">
        <v>0</v>
      </c>
      <c r="AL664" s="57">
        <v>200000000</v>
      </c>
      <c r="AM664" s="96" t="str">
        <f t="shared" si="264"/>
        <v>PL</v>
      </c>
      <c r="AN664" s="257" t="s">
        <v>139</v>
      </c>
      <c r="AO664" s="249">
        <v>1</v>
      </c>
      <c r="AP664" s="257"/>
      <c r="AQ664" s="245">
        <f t="shared" si="265"/>
        <v>350000</v>
      </c>
      <c r="AR664" s="250">
        <f>IF(AND(V664&gt;1,V664&lt;=200000000),'[26]Data Base PAKAI (INPUT)'!$E$24,IF(AND(V664&gt;200000000),'[26]Data Base PAKAI (INPUT)'!$M$24))</f>
        <v>4</v>
      </c>
      <c r="AS664" s="250">
        <f>IF(AND(V664&gt;1,V664&lt;=200000000),'[26]Data Base PAKAI (INPUT)'!$F$24,IF(AND(V664&gt;200000000,V664&lt;=1000000000),'[26]Data Base PAKAI (INPUT)'!$V$24,IF(AND(V664&gt;1000000000),'[26]Data Base PAKAI (INPUT)'!$Z$24)))</f>
        <v>1</v>
      </c>
      <c r="AT664" s="250">
        <f t="shared" si="266"/>
        <v>600000</v>
      </c>
      <c r="AU664" s="250">
        <f>IF(AND(V664&gt;1,V664&lt;=1000000000),'[26]Data Base PAKAI (INPUT)'!$E$25,IF(AND(V664&gt;1000000000,V664&lt;=5000000000),'[26]Data Base PAKAI (INPUT)'!$Y$25,IF(AND(V664&gt;5000000000,V664&lt;=10000000000),'[26]Data Base PAKAI (INPUT)'!$AG$25)))</f>
        <v>3</v>
      </c>
      <c r="AV664" s="250">
        <f>IF(AND(V664&gt;1,V664&lt;=100000000),'[26]Data Base PAKAI (INPUT)'!$F$25,IF(AND(V664&gt;100000000,V664&lt;=200000000),'[26]Data Base PAKAI (INPUT)'!$J$25,IF(AND(V664&gt;200000000,V664&lt;=250000000),'[26]Data Base PAKAI (INPUT)'!$N$25,IF(AND(V664&gt;250000000,V664&lt;=500000000),'[26]Data Base PAKAI (INPUT)'!$R$25,IF(AND(V664&gt;500000000,V664&lt;=1000000000),'[26]Data Base PAKAI (INPUT)'!$V$25,IF(AND(V664&gt;1000000000,V664&lt;=2500000000),'[26]Data Base PAKAI (INPUT)'!$Z$25,IF(AND(V664&gt;2500000000,V664&lt;=5000000000),'[26]Data Base PAKAI (INPUT)'!$AD$25,IF(AND(V664&gt;5000000000,V664&lt;=10000000000),'[26]Data Base PAKAI (INPUT)'!AH2119))))))))</f>
        <v>4</v>
      </c>
      <c r="AW664" s="250">
        <f t="shared" si="267"/>
        <v>1800000</v>
      </c>
      <c r="AX664" s="250">
        <f t="shared" si="268"/>
        <v>8000000</v>
      </c>
      <c r="AY664" s="99">
        <f t="shared" si="269"/>
        <v>8000000</v>
      </c>
      <c r="AZ664" s="245"/>
      <c r="BA664" s="245">
        <f t="shared" si="270"/>
        <v>181250000</v>
      </c>
      <c r="BB664" s="235"/>
      <c r="BC664" s="242"/>
      <c r="BD664" s="242"/>
      <c r="BE664" s="242"/>
      <c r="BG664" s="428">
        <f t="shared" si="262"/>
        <v>0</v>
      </c>
      <c r="BH664" s="424"/>
    </row>
    <row r="665" spans="1:60" ht="43.5" thickBot="1" x14ac:dyDescent="0.3">
      <c r="A665" s="90"/>
      <c r="B665" s="90"/>
      <c r="C665" s="90"/>
      <c r="D665" s="90"/>
      <c r="E665" s="90"/>
      <c r="F665" s="90"/>
      <c r="G665" s="90"/>
      <c r="H665" s="307"/>
      <c r="I665" s="91"/>
      <c r="J665" s="92"/>
      <c r="K665" s="110" t="s">
        <v>1224</v>
      </c>
      <c r="L665" s="92" t="s">
        <v>1328</v>
      </c>
      <c r="M665" s="92" t="e">
        <f>INDEX('[26]GELONDONGAN BM POKIR'!$D:$D,MATCH('KEGIATAN DBMSDA 2022 (2)'!L665,'[26]GELONDONGAN BM POKIR'!$D:$D,0))</f>
        <v>#N/A</v>
      </c>
      <c r="N665" s="92" t="str">
        <f t="shared" si="277"/>
        <v>Peningkatan Jalan Jl. Sungai Musi Blok D RT 01 RW 019 Kel. Harapan Jaya, Kota Bekasi, Bekasi Utara, Harapanjaya</v>
      </c>
      <c r="O665" s="92"/>
      <c r="P665" s="93" t="s">
        <v>201</v>
      </c>
      <c r="Q665" s="93"/>
      <c r="R665" s="127" t="s">
        <v>1285</v>
      </c>
      <c r="S665" s="94" t="e">
        <f>#REF!&amp;" "&amp;#REF!</f>
        <v>#REF!</v>
      </c>
      <c r="T665" s="95" t="s">
        <v>66</v>
      </c>
      <c r="U665" s="57"/>
      <c r="V665" s="57">
        <f t="shared" si="271"/>
        <v>450000000</v>
      </c>
      <c r="W665" s="96" t="str">
        <f t="shared" si="263"/>
        <v>LELANG</v>
      </c>
      <c r="X665" s="77" t="s">
        <v>1964</v>
      </c>
      <c r="Y665" s="489" t="s">
        <v>2032</v>
      </c>
      <c r="Z665" s="489" t="s">
        <v>2012</v>
      </c>
      <c r="AA665" s="93"/>
      <c r="AB665" s="93"/>
      <c r="AC665" s="93"/>
      <c r="AD665" s="93"/>
      <c r="AE665" s="93"/>
      <c r="AF665" s="93"/>
      <c r="AG665" s="96"/>
      <c r="AH665" s="96"/>
      <c r="AI665" s="96"/>
      <c r="AJ665" s="313">
        <f t="shared" si="261"/>
        <v>0</v>
      </c>
      <c r="AK665" s="301">
        <v>0</v>
      </c>
      <c r="AL665" s="57">
        <v>450000000</v>
      </c>
      <c r="AM665" s="96" t="str">
        <f t="shared" si="264"/>
        <v>LELANG</v>
      </c>
      <c r="AN665" s="260" t="s">
        <v>139</v>
      </c>
      <c r="AO665" s="249">
        <v>1</v>
      </c>
      <c r="AP665" s="260"/>
      <c r="AQ665" s="245">
        <f t="shared" si="265"/>
        <v>750000</v>
      </c>
      <c r="AR665" s="250">
        <f>IF(AND(V665&gt;1,V665&lt;=200000000),'[26]Data Base PAKAI (INPUT)'!$E$24,IF(AND(V665&gt;200000000),'[26]Data Base PAKAI (INPUT)'!$M$24))</f>
        <v>6</v>
      </c>
      <c r="AS665" s="250">
        <f>IF(AND(V665&gt;1,V665&lt;=200000000),'[26]Data Base PAKAI (INPUT)'!$F$24,IF(AND(V665&gt;200000000,V665&lt;=1000000000),'[26]Data Base PAKAI (INPUT)'!$V$24,IF(AND(V665&gt;1000000000),'[26]Data Base PAKAI (INPUT)'!$Z$24)))</f>
        <v>2</v>
      </c>
      <c r="AT665" s="250">
        <f t="shared" si="266"/>
        <v>1800000</v>
      </c>
      <c r="AU665" s="250">
        <f>IF(AND(V665&gt;1,V665&lt;=1000000000),'[26]Data Base PAKAI (INPUT)'!$E$25,IF(AND(V665&gt;1000000000,V665&lt;=5000000000),'[26]Data Base PAKAI (INPUT)'!$Y$25,IF(AND(V665&gt;5000000000,V665&lt;=10000000000),'[26]Data Base PAKAI (INPUT)'!$AG$25)))</f>
        <v>3</v>
      </c>
      <c r="AV665" s="250">
        <f>IF(AND(V665&gt;1,V665&lt;=100000000),'[26]Data Base PAKAI (INPUT)'!$F$25,IF(AND(V665&gt;100000000,V665&lt;=200000000),'[26]Data Base PAKAI (INPUT)'!$J$25,IF(AND(V665&gt;200000000,V665&lt;=250000000),'[26]Data Base PAKAI (INPUT)'!$N$25,IF(AND(V665&gt;250000000,V665&lt;=500000000),'[26]Data Base PAKAI (INPUT)'!$R$25,IF(AND(V665&gt;500000000,V665&lt;=1000000000),'[26]Data Base PAKAI (INPUT)'!$V$25,IF(AND(V665&gt;1000000000,V665&lt;=2500000000),'[26]Data Base PAKAI (INPUT)'!$Z$25,IF(AND(V665&gt;2500000000,V665&lt;=5000000000),'[26]Data Base PAKAI (INPUT)'!$AD$25,IF(AND(V665&gt;5000000000,V665&lt;=10000000000),'[26]Data Base PAKAI (INPUT)'!AH2120))))))))</f>
        <v>6</v>
      </c>
      <c r="AW665" s="250">
        <f t="shared" si="267"/>
        <v>2700000</v>
      </c>
      <c r="AX665" s="250">
        <f t="shared" si="268"/>
        <v>18000000</v>
      </c>
      <c r="AY665" s="99">
        <f t="shared" si="269"/>
        <v>18000000</v>
      </c>
      <c r="AZ665" s="245"/>
      <c r="BA665" s="245">
        <f t="shared" si="270"/>
        <v>408750000</v>
      </c>
      <c r="BB665" s="235"/>
      <c r="BC665" s="242"/>
      <c r="BD665" s="242"/>
      <c r="BE665" s="242"/>
      <c r="BG665" s="428">
        <f t="shared" si="262"/>
        <v>0</v>
      </c>
      <c r="BH665" s="424"/>
    </row>
    <row r="666" spans="1:60" ht="43.5" thickBot="1" x14ac:dyDescent="0.3">
      <c r="A666" s="90"/>
      <c r="B666" s="90"/>
      <c r="C666" s="90"/>
      <c r="D666" s="90"/>
      <c r="E666" s="90"/>
      <c r="F666" s="90"/>
      <c r="G666" s="90"/>
      <c r="H666" s="307"/>
      <c r="I666" s="91"/>
      <c r="J666" s="92"/>
      <c r="K666" s="110" t="s">
        <v>1224</v>
      </c>
      <c r="L666" s="92" t="s">
        <v>1329</v>
      </c>
      <c r="M666" s="92" t="e">
        <f>INDEX('[26]GELONDONGAN BM POKIR'!$D:$D,MATCH('KEGIATAN DBMSDA 2022 (2)'!L666,'[26]GELONDONGAN BM POKIR'!$D:$D,0))</f>
        <v>#N/A</v>
      </c>
      <c r="N666" s="92" t="str">
        <f>L666</f>
        <v>Pengaspalan dilingkungan RW 24 Kel.Harapan Jaya</v>
      </c>
      <c r="O666" s="92"/>
      <c r="P666" s="93" t="s">
        <v>201</v>
      </c>
      <c r="Q666" s="93"/>
      <c r="R666" s="127" t="s">
        <v>1330</v>
      </c>
      <c r="S666" s="94" t="e">
        <f>#REF!&amp;" "&amp;#REF!</f>
        <v>#REF!</v>
      </c>
      <c r="T666" s="95" t="s">
        <v>66</v>
      </c>
      <c r="U666" s="57"/>
      <c r="V666" s="57">
        <f t="shared" si="271"/>
        <v>500000000</v>
      </c>
      <c r="W666" s="96" t="str">
        <f t="shared" si="263"/>
        <v>LELANG</v>
      </c>
      <c r="X666" s="77" t="s">
        <v>1964</v>
      </c>
      <c r="Y666" s="489" t="s">
        <v>2032</v>
      </c>
      <c r="Z666" s="489" t="s">
        <v>2012</v>
      </c>
      <c r="AA666" s="93"/>
      <c r="AB666" s="93"/>
      <c r="AC666" s="93"/>
      <c r="AD666" s="93"/>
      <c r="AE666" s="93"/>
      <c r="AF666" s="93"/>
      <c r="AG666" s="96"/>
      <c r="AH666" s="96"/>
      <c r="AI666" s="96"/>
      <c r="AJ666" s="313">
        <f t="shared" si="261"/>
        <v>0</v>
      </c>
      <c r="AK666" s="301">
        <v>0</v>
      </c>
      <c r="AL666" s="57">
        <v>500000000</v>
      </c>
      <c r="AM666" s="96" t="str">
        <f t="shared" si="264"/>
        <v>LELANG</v>
      </c>
      <c r="AN666" s="260" t="s">
        <v>139</v>
      </c>
      <c r="AO666" s="249">
        <v>1</v>
      </c>
      <c r="AP666" s="260"/>
      <c r="AQ666" s="245">
        <f t="shared" si="265"/>
        <v>750000</v>
      </c>
      <c r="AR666" s="250">
        <f>IF(AND(V666&gt;1,V666&lt;=200000000),'[26]Data Base PAKAI (INPUT)'!$E$24,IF(AND(V666&gt;200000000),'[26]Data Base PAKAI (INPUT)'!$M$24))</f>
        <v>6</v>
      </c>
      <c r="AS666" s="250">
        <f>IF(AND(V666&gt;1,V666&lt;=200000000),'[26]Data Base PAKAI (INPUT)'!$F$24,IF(AND(V666&gt;200000000,V666&lt;=1000000000),'[26]Data Base PAKAI (INPUT)'!$V$24,IF(AND(V666&gt;1000000000),'[26]Data Base PAKAI (INPUT)'!$Z$24)))</f>
        <v>2</v>
      </c>
      <c r="AT666" s="250">
        <f t="shared" si="266"/>
        <v>1800000</v>
      </c>
      <c r="AU666" s="250">
        <f>IF(AND(V666&gt;1,V666&lt;=1000000000),'[26]Data Base PAKAI (INPUT)'!$E$25,IF(AND(V666&gt;1000000000,V666&lt;=5000000000),'[26]Data Base PAKAI (INPUT)'!$Y$25,IF(AND(V666&gt;5000000000,V666&lt;=10000000000),'[26]Data Base PAKAI (INPUT)'!$AG$25)))</f>
        <v>3</v>
      </c>
      <c r="AV666" s="250">
        <f>IF(AND(V666&gt;1,V666&lt;=100000000),'[26]Data Base PAKAI (INPUT)'!$F$25,IF(AND(V666&gt;100000000,V666&lt;=200000000),'[26]Data Base PAKAI (INPUT)'!$J$25,IF(AND(V666&gt;200000000,V666&lt;=250000000),'[26]Data Base PAKAI (INPUT)'!$N$25,IF(AND(V666&gt;250000000,V666&lt;=500000000),'[26]Data Base PAKAI (INPUT)'!$R$25,IF(AND(V666&gt;500000000,V666&lt;=1000000000),'[26]Data Base PAKAI (INPUT)'!$V$25,IF(AND(V666&gt;1000000000,V666&lt;=2500000000),'[26]Data Base PAKAI (INPUT)'!$Z$25,IF(AND(V666&gt;2500000000,V666&lt;=5000000000),'[26]Data Base PAKAI (INPUT)'!$AD$25,IF(AND(V666&gt;5000000000,V666&lt;=10000000000),'[26]Data Base PAKAI (INPUT)'!AH2121))))))))</f>
        <v>6</v>
      </c>
      <c r="AW666" s="250">
        <f t="shared" si="267"/>
        <v>2700000</v>
      </c>
      <c r="AX666" s="250">
        <f t="shared" si="268"/>
        <v>20000000</v>
      </c>
      <c r="AY666" s="99">
        <f t="shared" si="269"/>
        <v>20000000</v>
      </c>
      <c r="AZ666" s="245"/>
      <c r="BA666" s="245">
        <f t="shared" si="270"/>
        <v>454750000</v>
      </c>
      <c r="BB666" s="235"/>
      <c r="BC666" s="242"/>
      <c r="BD666" s="242"/>
      <c r="BE666" s="242"/>
      <c r="BG666" s="428">
        <f t="shared" si="262"/>
        <v>0</v>
      </c>
      <c r="BH666" s="424"/>
    </row>
    <row r="667" spans="1:60" ht="43.5" thickBot="1" x14ac:dyDescent="0.3">
      <c r="A667" s="90"/>
      <c r="B667" s="90"/>
      <c r="C667" s="90"/>
      <c r="D667" s="90"/>
      <c r="E667" s="90"/>
      <c r="F667" s="90"/>
      <c r="G667" s="90"/>
      <c r="H667" s="307"/>
      <c r="I667" s="91"/>
      <c r="J667" s="92"/>
      <c r="K667" s="110" t="s">
        <v>1224</v>
      </c>
      <c r="L667" s="92" t="s">
        <v>1331</v>
      </c>
      <c r="M667" s="92" t="e">
        <f>INDEX('[26]GELONDONGAN BM POKIR'!$D:$D,MATCH('KEGIATAN DBMSDA 2022 (2)'!L667,'[26]GELONDONGAN BM POKIR'!$D:$D,0))</f>
        <v>#N/A</v>
      </c>
      <c r="N667" s="92" t="str">
        <f t="shared" ref="N667:N671" si="278">L667</f>
        <v>Pengaspalan di Jl. Gundasari 1, 2, 3 RT 07 RW 17 Kel Harapan Jaya</v>
      </c>
      <c r="O667" s="92"/>
      <c r="P667" s="93" t="s">
        <v>201</v>
      </c>
      <c r="Q667" s="93"/>
      <c r="R667" s="127" t="s">
        <v>1323</v>
      </c>
      <c r="S667" s="94" t="e">
        <f>#REF!&amp;" "&amp;#REF!</f>
        <v>#REF!</v>
      </c>
      <c r="T667" s="95" t="s">
        <v>66</v>
      </c>
      <c r="U667" s="57"/>
      <c r="V667" s="57">
        <f t="shared" si="271"/>
        <v>350000000</v>
      </c>
      <c r="W667" s="96" t="str">
        <f t="shared" si="263"/>
        <v>LELANG</v>
      </c>
      <c r="X667" s="77" t="s">
        <v>1964</v>
      </c>
      <c r="Y667" s="489" t="s">
        <v>2032</v>
      </c>
      <c r="Z667" s="489" t="s">
        <v>2012</v>
      </c>
      <c r="AA667" s="93"/>
      <c r="AB667" s="93"/>
      <c r="AC667" s="93"/>
      <c r="AD667" s="93"/>
      <c r="AE667" s="93"/>
      <c r="AF667" s="93"/>
      <c r="AG667" s="96"/>
      <c r="AH667" s="96"/>
      <c r="AI667" s="96"/>
      <c r="AJ667" s="313">
        <f t="shared" si="261"/>
        <v>0</v>
      </c>
      <c r="AK667" s="301">
        <v>0</v>
      </c>
      <c r="AL667" s="57">
        <v>350000000</v>
      </c>
      <c r="AM667" s="96" t="str">
        <f t="shared" si="264"/>
        <v>LELANG</v>
      </c>
      <c r="AN667" s="260" t="s">
        <v>139</v>
      </c>
      <c r="AO667" s="249">
        <v>1</v>
      </c>
      <c r="AP667" s="260"/>
      <c r="AQ667" s="245">
        <f t="shared" si="265"/>
        <v>750000</v>
      </c>
      <c r="AR667" s="250">
        <f>IF(AND(V667&gt;1,V667&lt;=200000000),'[26]Data Base PAKAI (INPUT)'!$E$24,IF(AND(V667&gt;200000000),'[26]Data Base PAKAI (INPUT)'!$M$24))</f>
        <v>6</v>
      </c>
      <c r="AS667" s="250">
        <f>IF(AND(V667&gt;1,V667&lt;=200000000),'[26]Data Base PAKAI (INPUT)'!$F$24,IF(AND(V667&gt;200000000,V667&lt;=1000000000),'[26]Data Base PAKAI (INPUT)'!$V$24,IF(AND(V667&gt;1000000000),'[26]Data Base PAKAI (INPUT)'!$Z$24)))</f>
        <v>2</v>
      </c>
      <c r="AT667" s="250">
        <f t="shared" si="266"/>
        <v>1800000</v>
      </c>
      <c r="AU667" s="250">
        <f>IF(AND(V667&gt;1,V667&lt;=1000000000),'[26]Data Base PAKAI (INPUT)'!$E$25,IF(AND(V667&gt;1000000000,V667&lt;=5000000000),'[26]Data Base PAKAI (INPUT)'!$Y$25,IF(AND(V667&gt;5000000000,V667&lt;=10000000000),'[26]Data Base PAKAI (INPUT)'!$AG$25)))</f>
        <v>3</v>
      </c>
      <c r="AV667" s="250">
        <f>IF(AND(V667&gt;1,V667&lt;=100000000),'[26]Data Base PAKAI (INPUT)'!$F$25,IF(AND(V667&gt;100000000,V667&lt;=200000000),'[26]Data Base PAKAI (INPUT)'!$J$25,IF(AND(V667&gt;200000000,V667&lt;=250000000),'[26]Data Base PAKAI (INPUT)'!$N$25,IF(AND(V667&gt;250000000,V667&lt;=500000000),'[26]Data Base PAKAI (INPUT)'!$R$25,IF(AND(V667&gt;500000000,V667&lt;=1000000000),'[26]Data Base PAKAI (INPUT)'!$V$25,IF(AND(V667&gt;1000000000,V667&lt;=2500000000),'[26]Data Base PAKAI (INPUT)'!$Z$25,IF(AND(V667&gt;2500000000,V667&lt;=5000000000),'[26]Data Base PAKAI (INPUT)'!$AD$25,IF(AND(V667&gt;5000000000,V667&lt;=10000000000),'[26]Data Base PAKAI (INPUT)'!AH2122))))))))</f>
        <v>6</v>
      </c>
      <c r="AW667" s="250">
        <f t="shared" si="267"/>
        <v>2700000</v>
      </c>
      <c r="AX667" s="250">
        <f t="shared" si="268"/>
        <v>14000000</v>
      </c>
      <c r="AY667" s="99">
        <f t="shared" si="269"/>
        <v>14000000</v>
      </c>
      <c r="AZ667" s="245"/>
      <c r="BA667" s="245">
        <f t="shared" si="270"/>
        <v>316750000</v>
      </c>
      <c r="BB667" s="235"/>
      <c r="BC667" s="242"/>
      <c r="BD667" s="242"/>
      <c r="BE667" s="242"/>
      <c r="BG667" s="428">
        <f t="shared" si="262"/>
        <v>0</v>
      </c>
      <c r="BH667" s="424"/>
    </row>
    <row r="668" spans="1:60" ht="43.5" thickBot="1" x14ac:dyDescent="0.3">
      <c r="A668" s="90"/>
      <c r="B668" s="90"/>
      <c r="C668" s="90"/>
      <c r="D668" s="90"/>
      <c r="E668" s="90"/>
      <c r="F668" s="90"/>
      <c r="G668" s="90"/>
      <c r="H668" s="307"/>
      <c r="I668" s="91"/>
      <c r="J668" s="92"/>
      <c r="K668" s="110" t="s">
        <v>1224</v>
      </c>
      <c r="L668" s="92" t="s">
        <v>1332</v>
      </c>
      <c r="M668" s="92" t="e">
        <f>INDEX('[26]GELONDONGAN BM POKIR'!$D:$D,MATCH('KEGIATAN DBMSDA 2022 (2)'!L668,'[26]GELONDONGAN BM POKIR'!$D:$D,0))</f>
        <v>#N/A</v>
      </c>
      <c r="N668" s="92" t="s">
        <v>1333</v>
      </c>
      <c r="O668" s="92"/>
      <c r="P668" s="93" t="s">
        <v>264</v>
      </c>
      <c r="Q668" s="93"/>
      <c r="R668" s="127" t="s">
        <v>1334</v>
      </c>
      <c r="S668" s="94" t="e">
        <f>#REF!&amp;" "&amp;#REF!</f>
        <v>#REF!</v>
      </c>
      <c r="T668" s="95" t="s">
        <v>66</v>
      </c>
      <c r="U668" s="57"/>
      <c r="V668" s="57">
        <f t="shared" si="271"/>
        <v>250000000</v>
      </c>
      <c r="W668" s="96" t="str">
        <f t="shared" si="263"/>
        <v>LELANG</v>
      </c>
      <c r="X668" s="77" t="s">
        <v>1964</v>
      </c>
      <c r="Y668" s="489" t="s">
        <v>2032</v>
      </c>
      <c r="Z668" s="489" t="s">
        <v>2013</v>
      </c>
      <c r="AA668" s="93"/>
      <c r="AB668" s="93"/>
      <c r="AC668" s="93"/>
      <c r="AD668" s="93"/>
      <c r="AE668" s="93"/>
      <c r="AF668" s="93"/>
      <c r="AG668" s="96"/>
      <c r="AH668" s="96"/>
      <c r="AI668" s="96"/>
      <c r="AJ668" s="313">
        <f t="shared" si="261"/>
        <v>0</v>
      </c>
      <c r="AK668" s="301">
        <v>0</v>
      </c>
      <c r="AL668" s="57">
        <v>250000000</v>
      </c>
      <c r="AM668" s="96" t="str">
        <f t="shared" si="264"/>
        <v>LELANG</v>
      </c>
      <c r="AN668" s="260" t="s">
        <v>139</v>
      </c>
      <c r="AO668" s="249">
        <v>1</v>
      </c>
      <c r="AP668" s="260"/>
      <c r="AQ668" s="245">
        <f t="shared" si="265"/>
        <v>750000</v>
      </c>
      <c r="AR668" s="250">
        <f>IF(AND(V668&gt;1,V668&lt;=200000000),'[26]Data Base PAKAI (INPUT)'!$E$24,IF(AND(V668&gt;200000000),'[26]Data Base PAKAI (INPUT)'!$M$24))</f>
        <v>6</v>
      </c>
      <c r="AS668" s="250">
        <f>IF(AND(V668&gt;1,V668&lt;=200000000),'[26]Data Base PAKAI (INPUT)'!$F$24,IF(AND(V668&gt;200000000,V668&lt;=1000000000),'[26]Data Base PAKAI (INPUT)'!$V$24,IF(AND(V668&gt;1000000000),'[26]Data Base PAKAI (INPUT)'!$Z$24)))</f>
        <v>2</v>
      </c>
      <c r="AT668" s="250">
        <f t="shared" si="266"/>
        <v>1800000</v>
      </c>
      <c r="AU668" s="250">
        <f>IF(AND(V668&gt;1,V668&lt;=1000000000),'[26]Data Base PAKAI (INPUT)'!$E$25,IF(AND(V668&gt;1000000000,V668&lt;=5000000000),'[26]Data Base PAKAI (INPUT)'!$Y$25,IF(AND(V668&gt;5000000000,V668&lt;=10000000000),'[26]Data Base PAKAI (INPUT)'!$AG$25)))</f>
        <v>3</v>
      </c>
      <c r="AV668" s="250">
        <f>IF(AND(V668&gt;1,V668&lt;=100000000),'[26]Data Base PAKAI (INPUT)'!$F$25,IF(AND(V668&gt;100000000,V668&lt;=200000000),'[26]Data Base PAKAI (INPUT)'!$J$25,IF(AND(V668&gt;200000000,V668&lt;=250000000),'[26]Data Base PAKAI (INPUT)'!$N$25,IF(AND(V668&gt;250000000,V668&lt;=500000000),'[26]Data Base PAKAI (INPUT)'!$R$25,IF(AND(V668&gt;500000000,V668&lt;=1000000000),'[26]Data Base PAKAI (INPUT)'!$V$25,IF(AND(V668&gt;1000000000,V668&lt;=2500000000),'[26]Data Base PAKAI (INPUT)'!$Z$25,IF(AND(V668&gt;2500000000,V668&lt;=5000000000),'[26]Data Base PAKAI (INPUT)'!$AD$25,IF(AND(V668&gt;5000000000,V668&lt;=10000000000),'[26]Data Base PAKAI (INPUT)'!AH2123))))))))</f>
        <v>5</v>
      </c>
      <c r="AW668" s="250">
        <f t="shared" si="267"/>
        <v>2250000</v>
      </c>
      <c r="AX668" s="250">
        <f t="shared" si="268"/>
        <v>10000000</v>
      </c>
      <c r="AY668" s="99">
        <f t="shared" si="269"/>
        <v>10000000</v>
      </c>
      <c r="AZ668" s="245"/>
      <c r="BA668" s="245">
        <f t="shared" si="270"/>
        <v>225200000</v>
      </c>
      <c r="BB668" s="235"/>
      <c r="BC668" s="242"/>
      <c r="BD668" s="242"/>
      <c r="BE668" s="242"/>
      <c r="BG668" s="428">
        <f t="shared" si="262"/>
        <v>0</v>
      </c>
      <c r="BH668" s="424"/>
    </row>
    <row r="669" spans="1:60" ht="43.5" thickBot="1" x14ac:dyDescent="0.3">
      <c r="A669" s="90"/>
      <c r="B669" s="90"/>
      <c r="C669" s="90"/>
      <c r="D669" s="90"/>
      <c r="E669" s="90"/>
      <c r="F669" s="90"/>
      <c r="G669" s="90"/>
      <c r="H669" s="307"/>
      <c r="I669" s="91"/>
      <c r="J669" s="92"/>
      <c r="K669" s="110" t="s">
        <v>1224</v>
      </c>
      <c r="L669" s="92" t="s">
        <v>1335</v>
      </c>
      <c r="M669" s="92" t="e">
        <f>INDEX('[26]GELONDONGAN BM POKIR'!$D:$D,MATCH('KEGIATAN DBMSDA 2022 (2)'!L669,'[26]GELONDONGAN BM POKIR'!$D:$D,0))</f>
        <v>#N/A</v>
      </c>
      <c r="N669" s="92" t="str">
        <f t="shared" si="278"/>
        <v>Lanjutan Pengaspalan Jl. Pepaya Rt. 002/003, Kota Bekasi, Bekasi Timur, Durenjaya</v>
      </c>
      <c r="O669" s="92"/>
      <c r="P669" s="93" t="s">
        <v>264</v>
      </c>
      <c r="Q669" s="93"/>
      <c r="R669" s="127" t="s">
        <v>1336</v>
      </c>
      <c r="S669" s="94" t="e">
        <f>#REF!&amp;" "&amp;#REF!</f>
        <v>#REF!</v>
      </c>
      <c r="T669" s="95" t="s">
        <v>66</v>
      </c>
      <c r="U669" s="57"/>
      <c r="V669" s="57">
        <f t="shared" si="271"/>
        <v>150000000</v>
      </c>
      <c r="W669" s="96" t="str">
        <f t="shared" si="263"/>
        <v>PL</v>
      </c>
      <c r="X669" s="77" t="s">
        <v>1964</v>
      </c>
      <c r="Y669" s="489" t="s">
        <v>2032</v>
      </c>
      <c r="Z669" s="489" t="s">
        <v>2013</v>
      </c>
      <c r="AA669" s="93"/>
      <c r="AB669" s="93"/>
      <c r="AC669" s="93"/>
      <c r="AD669" s="93"/>
      <c r="AE669" s="93"/>
      <c r="AF669" s="93"/>
      <c r="AG669" s="96"/>
      <c r="AH669" s="96"/>
      <c r="AI669" s="96"/>
      <c r="AJ669" s="313">
        <f t="shared" si="261"/>
        <v>0</v>
      </c>
      <c r="AK669" s="301">
        <v>0</v>
      </c>
      <c r="AL669" s="57">
        <v>150000000</v>
      </c>
      <c r="AM669" s="96" t="str">
        <f t="shared" si="264"/>
        <v>PL</v>
      </c>
      <c r="AN669" s="257" t="s">
        <v>139</v>
      </c>
      <c r="AO669" s="249">
        <v>1</v>
      </c>
      <c r="AP669" s="257"/>
      <c r="AQ669" s="245">
        <f t="shared" si="265"/>
        <v>350000</v>
      </c>
      <c r="AR669" s="250">
        <f>IF(AND(V669&gt;1,V669&lt;=200000000),'[26]Data Base PAKAI (INPUT)'!$E$24,IF(AND(V669&gt;200000000),'[26]Data Base PAKAI (INPUT)'!$M$24))</f>
        <v>4</v>
      </c>
      <c r="AS669" s="250">
        <f>IF(AND(V669&gt;1,V669&lt;=200000000),'[26]Data Base PAKAI (INPUT)'!$F$24,IF(AND(V669&gt;200000000,V669&lt;=1000000000),'[26]Data Base PAKAI (INPUT)'!$V$24,IF(AND(V669&gt;1000000000),'[26]Data Base PAKAI (INPUT)'!$Z$24)))</f>
        <v>1</v>
      </c>
      <c r="AT669" s="250">
        <f t="shared" si="266"/>
        <v>600000</v>
      </c>
      <c r="AU669" s="250">
        <f>IF(AND(V669&gt;1,V669&lt;=1000000000),'[26]Data Base PAKAI (INPUT)'!$E$25,IF(AND(V669&gt;1000000000,V669&lt;=5000000000),'[26]Data Base PAKAI (INPUT)'!$Y$25,IF(AND(V669&gt;5000000000,V669&lt;=10000000000),'[26]Data Base PAKAI (INPUT)'!$AG$25)))</f>
        <v>3</v>
      </c>
      <c r="AV669" s="250">
        <f>IF(AND(V669&gt;1,V669&lt;=100000000),'[26]Data Base PAKAI (INPUT)'!$F$25,IF(AND(V669&gt;100000000,V669&lt;=200000000),'[26]Data Base PAKAI (INPUT)'!$J$25,IF(AND(V669&gt;200000000,V669&lt;=250000000),'[26]Data Base PAKAI (INPUT)'!$N$25,IF(AND(V669&gt;250000000,V669&lt;=500000000),'[26]Data Base PAKAI (INPUT)'!$R$25,IF(AND(V669&gt;500000000,V669&lt;=1000000000),'[26]Data Base PAKAI (INPUT)'!$V$25,IF(AND(V669&gt;1000000000,V669&lt;=2500000000),'[26]Data Base PAKAI (INPUT)'!$Z$25,IF(AND(V669&gt;2500000000,V669&lt;=5000000000),'[26]Data Base PAKAI (INPUT)'!$AD$25,IF(AND(V669&gt;5000000000,V669&lt;=10000000000),'[26]Data Base PAKAI (INPUT)'!AH2124))))))))</f>
        <v>4</v>
      </c>
      <c r="AW669" s="250">
        <f t="shared" si="267"/>
        <v>1800000</v>
      </c>
      <c r="AX669" s="250">
        <f t="shared" si="268"/>
        <v>6000000</v>
      </c>
      <c r="AY669" s="99">
        <f t="shared" si="269"/>
        <v>6000000</v>
      </c>
      <c r="AZ669" s="245"/>
      <c r="BA669" s="245">
        <f t="shared" si="270"/>
        <v>135250000</v>
      </c>
      <c r="BB669" s="235"/>
      <c r="BC669" s="242"/>
      <c r="BD669" s="242"/>
      <c r="BE669" s="242"/>
      <c r="BG669" s="428">
        <f t="shared" si="262"/>
        <v>0</v>
      </c>
      <c r="BH669" s="424"/>
    </row>
    <row r="670" spans="1:60" ht="57.75" thickBot="1" x14ac:dyDescent="0.3">
      <c r="A670" s="90"/>
      <c r="B670" s="90"/>
      <c r="C670" s="90"/>
      <c r="D670" s="90"/>
      <c r="E670" s="90"/>
      <c r="F670" s="90"/>
      <c r="G670" s="90"/>
      <c r="H670" s="307"/>
      <c r="I670" s="91"/>
      <c r="J670" s="92"/>
      <c r="K670" s="110" t="s">
        <v>1224</v>
      </c>
      <c r="L670" s="92" t="s">
        <v>1337</v>
      </c>
      <c r="M670" s="92" t="e">
        <f>INDEX('[26]GELONDONGAN BM POKIR'!$D:$D,MATCH('KEGIATAN DBMSDA 2022 (2)'!L670,'[26]GELONDONGAN BM POKIR'!$D:$D,0))</f>
        <v>#N/A</v>
      </c>
      <c r="N670" s="92" t="str">
        <f t="shared" si="278"/>
        <v>Perbaikan Jln. Mahoni  Rt 001/09 Kel.Bekasi  Jaya Kec.Bekasi  Timur, Kota Bekasi, Bekasi Timur,
Bekasijaya</v>
      </c>
      <c r="O670" s="92"/>
      <c r="P670" s="93" t="s">
        <v>264</v>
      </c>
      <c r="Q670" s="93"/>
      <c r="R670" s="127" t="s">
        <v>596</v>
      </c>
      <c r="S670" s="94" t="e">
        <f>#REF!&amp;" "&amp;#REF!</f>
        <v>#REF!</v>
      </c>
      <c r="T670" s="95" t="s">
        <v>66</v>
      </c>
      <c r="U670" s="57"/>
      <c r="V670" s="57">
        <f t="shared" si="271"/>
        <v>175000000</v>
      </c>
      <c r="W670" s="96" t="str">
        <f t="shared" si="263"/>
        <v>PL</v>
      </c>
      <c r="X670" s="77" t="s">
        <v>1964</v>
      </c>
      <c r="Y670" s="489" t="s">
        <v>2032</v>
      </c>
      <c r="Z670" s="489" t="s">
        <v>2013</v>
      </c>
      <c r="AA670" s="93"/>
      <c r="AB670" s="93"/>
      <c r="AC670" s="93"/>
      <c r="AD670" s="93"/>
      <c r="AE670" s="93"/>
      <c r="AF670" s="93"/>
      <c r="AG670" s="96"/>
      <c r="AH670" s="96"/>
      <c r="AI670" s="96"/>
      <c r="AJ670" s="313">
        <f t="shared" si="261"/>
        <v>0</v>
      </c>
      <c r="AK670" s="301">
        <v>0</v>
      </c>
      <c r="AL670" s="57">
        <v>175000000</v>
      </c>
      <c r="AM670" s="96" t="str">
        <f t="shared" si="264"/>
        <v>PL</v>
      </c>
      <c r="AN670" s="257" t="s">
        <v>139</v>
      </c>
      <c r="AO670" s="249">
        <v>1</v>
      </c>
      <c r="AP670" s="257"/>
      <c r="AQ670" s="245">
        <f t="shared" si="265"/>
        <v>350000</v>
      </c>
      <c r="AR670" s="250">
        <f>IF(AND(V670&gt;1,V670&lt;=200000000),'[26]Data Base PAKAI (INPUT)'!$E$24,IF(AND(V670&gt;200000000),'[26]Data Base PAKAI (INPUT)'!$M$24))</f>
        <v>4</v>
      </c>
      <c r="AS670" s="250">
        <f>IF(AND(V670&gt;1,V670&lt;=200000000),'[26]Data Base PAKAI (INPUT)'!$F$24,IF(AND(V670&gt;200000000,V670&lt;=1000000000),'[26]Data Base PAKAI (INPUT)'!$V$24,IF(AND(V670&gt;1000000000),'[26]Data Base PAKAI (INPUT)'!$Z$24)))</f>
        <v>1</v>
      </c>
      <c r="AT670" s="250">
        <f t="shared" si="266"/>
        <v>600000</v>
      </c>
      <c r="AU670" s="250">
        <f>IF(AND(V670&gt;1,V670&lt;=1000000000),'[26]Data Base PAKAI (INPUT)'!$E$25,IF(AND(V670&gt;1000000000,V670&lt;=5000000000),'[26]Data Base PAKAI (INPUT)'!$Y$25,IF(AND(V670&gt;5000000000,V670&lt;=10000000000),'[26]Data Base PAKAI (INPUT)'!$AG$25)))</f>
        <v>3</v>
      </c>
      <c r="AV670" s="250">
        <f>IF(AND(V670&gt;1,V670&lt;=100000000),'[26]Data Base PAKAI (INPUT)'!$F$25,IF(AND(V670&gt;100000000,V670&lt;=200000000),'[26]Data Base PAKAI (INPUT)'!$J$25,IF(AND(V670&gt;200000000,V670&lt;=250000000),'[26]Data Base PAKAI (INPUT)'!$N$25,IF(AND(V670&gt;250000000,V670&lt;=500000000),'[26]Data Base PAKAI (INPUT)'!$R$25,IF(AND(V670&gt;500000000,V670&lt;=1000000000),'[26]Data Base PAKAI (INPUT)'!$V$25,IF(AND(V670&gt;1000000000,V670&lt;=2500000000),'[26]Data Base PAKAI (INPUT)'!$Z$25,IF(AND(V670&gt;2500000000,V670&lt;=5000000000),'[26]Data Base PAKAI (INPUT)'!$AD$25,IF(AND(V670&gt;5000000000,V670&lt;=10000000000),'[26]Data Base PAKAI (INPUT)'!AH2125))))))))</f>
        <v>4</v>
      </c>
      <c r="AW670" s="250">
        <f t="shared" si="267"/>
        <v>1800000</v>
      </c>
      <c r="AX670" s="250">
        <f t="shared" si="268"/>
        <v>7000000</v>
      </c>
      <c r="AY670" s="99">
        <f t="shared" si="269"/>
        <v>7000000</v>
      </c>
      <c r="AZ670" s="245"/>
      <c r="BA670" s="245">
        <f t="shared" si="270"/>
        <v>158250000</v>
      </c>
      <c r="BB670" s="235"/>
      <c r="BC670" s="242"/>
      <c r="BD670" s="242"/>
      <c r="BE670" s="242"/>
      <c r="BG670" s="428">
        <f t="shared" si="262"/>
        <v>0</v>
      </c>
      <c r="BH670" s="424"/>
    </row>
    <row r="671" spans="1:60" ht="43.5" thickBot="1" x14ac:dyDescent="0.3">
      <c r="A671" s="90"/>
      <c r="B671" s="90"/>
      <c r="C671" s="90"/>
      <c r="D671" s="90"/>
      <c r="E671" s="90"/>
      <c r="F671" s="90"/>
      <c r="G671" s="90"/>
      <c r="H671" s="307"/>
      <c r="I671" s="91"/>
      <c r="J671" s="92"/>
      <c r="K671" s="110" t="s">
        <v>1224</v>
      </c>
      <c r="L671" s="92" t="s">
        <v>1338</v>
      </c>
      <c r="M671" s="92" t="e">
        <f>INDEX('[26]GELONDONGAN BM POKIR'!$D:$D,MATCH('KEGIATAN DBMSDA 2022 (2)'!L671,'[26]GELONDONGAN BM POKIR'!$D:$D,0))</f>
        <v>#N/A</v>
      </c>
      <c r="N671" s="92" t="str">
        <f t="shared" si="278"/>
        <v>Pengaspalan  Jln. Jati Raya, P 30 m x L50 cm, Rt009/09Bekasi Jaya Bekasi Timur</v>
      </c>
      <c r="O671" s="92"/>
      <c r="P671" s="93" t="s">
        <v>264</v>
      </c>
      <c r="Q671" s="93"/>
      <c r="R671" s="127" t="s">
        <v>479</v>
      </c>
      <c r="S671" s="94" t="e">
        <f>#REF!&amp;" "&amp;#REF!</f>
        <v>#REF!</v>
      </c>
      <c r="T671" s="95" t="s">
        <v>66</v>
      </c>
      <c r="U671" s="57"/>
      <c r="V671" s="57">
        <f t="shared" si="271"/>
        <v>50000000</v>
      </c>
      <c r="W671" s="96" t="str">
        <f t="shared" si="263"/>
        <v>PL</v>
      </c>
      <c r="X671" s="77" t="s">
        <v>1964</v>
      </c>
      <c r="Y671" s="489" t="s">
        <v>2032</v>
      </c>
      <c r="Z671" s="489" t="s">
        <v>2013</v>
      </c>
      <c r="AA671" s="93"/>
      <c r="AB671" s="93"/>
      <c r="AC671" s="93"/>
      <c r="AD671" s="93"/>
      <c r="AE671" s="93"/>
      <c r="AF671" s="93"/>
      <c r="AG671" s="96"/>
      <c r="AH671" s="96"/>
      <c r="AI671" s="96"/>
      <c r="AJ671" s="313">
        <f t="shared" si="261"/>
        <v>0</v>
      </c>
      <c r="AK671" s="301">
        <v>0</v>
      </c>
      <c r="AL671" s="57">
        <v>50000000</v>
      </c>
      <c r="AM671" s="96" t="str">
        <f t="shared" si="264"/>
        <v>PL</v>
      </c>
      <c r="AN671" s="257" t="s">
        <v>139</v>
      </c>
      <c r="AO671" s="249">
        <v>1</v>
      </c>
      <c r="AP671" s="257"/>
      <c r="AQ671" s="245">
        <f t="shared" si="265"/>
        <v>350000</v>
      </c>
      <c r="AR671" s="250">
        <f>IF(AND(V671&gt;1,V671&lt;=200000000),'[26]Data Base PAKAI (INPUT)'!$E$24,IF(AND(V671&gt;200000000),'[26]Data Base PAKAI (INPUT)'!$M$24))</f>
        <v>4</v>
      </c>
      <c r="AS671" s="250">
        <f>IF(AND(V671&gt;1,V671&lt;=200000000),'[26]Data Base PAKAI (INPUT)'!$F$24,IF(AND(V671&gt;200000000,V671&lt;=1000000000),'[26]Data Base PAKAI (INPUT)'!$V$24,IF(AND(V671&gt;1000000000),'[26]Data Base PAKAI (INPUT)'!$Z$24)))</f>
        <v>1</v>
      </c>
      <c r="AT671" s="250">
        <f t="shared" si="266"/>
        <v>600000</v>
      </c>
      <c r="AU671" s="250">
        <f>IF(AND(V671&gt;1,V671&lt;=1000000000),'[26]Data Base PAKAI (INPUT)'!$E$25,IF(AND(V671&gt;1000000000,V671&lt;=5000000000),'[26]Data Base PAKAI (INPUT)'!$Y$25,IF(AND(V671&gt;5000000000,V671&lt;=10000000000),'[26]Data Base PAKAI (INPUT)'!$AG$25)))</f>
        <v>3</v>
      </c>
      <c r="AV671" s="250">
        <f>IF(AND(V671&gt;1,V671&lt;=100000000),'[26]Data Base PAKAI (INPUT)'!$F$25,IF(AND(V671&gt;100000000,V671&lt;=200000000),'[26]Data Base PAKAI (INPUT)'!$J$25,IF(AND(V671&gt;200000000,V671&lt;=250000000),'[26]Data Base PAKAI (INPUT)'!$N$25,IF(AND(V671&gt;250000000,V671&lt;=500000000),'[26]Data Base PAKAI (INPUT)'!$R$25,IF(AND(V671&gt;500000000,V671&lt;=1000000000),'[26]Data Base PAKAI (INPUT)'!$V$25,IF(AND(V671&gt;1000000000,V671&lt;=2500000000),'[26]Data Base PAKAI (INPUT)'!$Z$25,IF(AND(V671&gt;2500000000,V671&lt;=5000000000),'[26]Data Base PAKAI (INPUT)'!$AD$25,IF(AND(V671&gt;5000000000,V671&lt;=10000000000),'[26]Data Base PAKAI (INPUT)'!AH2126))))))))</f>
        <v>3</v>
      </c>
      <c r="AW671" s="250">
        <f t="shared" si="267"/>
        <v>1350000</v>
      </c>
      <c r="AX671" s="250">
        <f t="shared" si="268"/>
        <v>2000000</v>
      </c>
      <c r="AY671" s="99">
        <f t="shared" si="269"/>
        <v>2000000</v>
      </c>
      <c r="AZ671" s="245"/>
      <c r="BA671" s="245">
        <f t="shared" si="270"/>
        <v>43700000</v>
      </c>
      <c r="BB671" s="235"/>
      <c r="BC671" s="242"/>
      <c r="BD671" s="242"/>
      <c r="BE671" s="242"/>
      <c r="BG671" s="428">
        <f t="shared" si="262"/>
        <v>0</v>
      </c>
      <c r="BH671" s="424"/>
    </row>
    <row r="672" spans="1:60" ht="43.5" thickBot="1" x14ac:dyDescent="0.3">
      <c r="A672" s="90"/>
      <c r="B672" s="90"/>
      <c r="C672" s="90"/>
      <c r="D672" s="90"/>
      <c r="E672" s="90"/>
      <c r="F672" s="90"/>
      <c r="G672" s="90"/>
      <c r="H672" s="307"/>
      <c r="I672" s="91"/>
      <c r="J672" s="92"/>
      <c r="K672" s="110" t="s">
        <v>1224</v>
      </c>
      <c r="L672" s="92" t="s">
        <v>1339</v>
      </c>
      <c r="M672" s="92" t="e">
        <f>INDEX('[26]GELONDONGAN BM POKIR'!$D:$D,MATCH('KEGIATAN DBMSDA 2022 (2)'!L672,'[26]GELONDONGAN BM POKIR'!$D:$D,0))</f>
        <v>#N/A</v>
      </c>
      <c r="N672" s="92" t="str">
        <f t="shared" ref="N672:N695" si="279">$J$562&amp;" "&amp;L672</f>
        <v>Peningkatan Jalan jln. Borneo I, Rt 008/09 Kel.Bekasi Jaya Kec.Bekasi Timur, Kota Bekasi, Bekasi Timur, Bekasijaya</v>
      </c>
      <c r="O672" s="92"/>
      <c r="P672" s="93" t="s">
        <v>264</v>
      </c>
      <c r="Q672" s="93"/>
      <c r="R672" s="127" t="s">
        <v>479</v>
      </c>
      <c r="S672" s="94" t="e">
        <f>#REF!&amp;" "&amp;#REF!</f>
        <v>#REF!</v>
      </c>
      <c r="T672" s="95" t="s">
        <v>66</v>
      </c>
      <c r="U672" s="57"/>
      <c r="V672" s="57">
        <f t="shared" si="271"/>
        <v>150000000</v>
      </c>
      <c r="W672" s="96" t="str">
        <f t="shared" si="263"/>
        <v>PL</v>
      </c>
      <c r="X672" s="77" t="s">
        <v>1964</v>
      </c>
      <c r="Y672" s="489" t="s">
        <v>2032</v>
      </c>
      <c r="Z672" s="489" t="s">
        <v>2013</v>
      </c>
      <c r="AA672" s="93"/>
      <c r="AB672" s="93"/>
      <c r="AC672" s="93"/>
      <c r="AD672" s="93"/>
      <c r="AE672" s="93"/>
      <c r="AF672" s="93"/>
      <c r="AG672" s="96"/>
      <c r="AH672" s="96"/>
      <c r="AI672" s="96"/>
      <c r="AJ672" s="313">
        <f t="shared" ref="AJ672:AJ735" si="280">(AI672/V672)*100%</f>
        <v>0</v>
      </c>
      <c r="AK672" s="301">
        <v>0</v>
      </c>
      <c r="AL672" s="57">
        <v>150000000</v>
      </c>
      <c r="AM672" s="96" t="str">
        <f t="shared" si="264"/>
        <v>PL</v>
      </c>
      <c r="AN672" s="257" t="s">
        <v>139</v>
      </c>
      <c r="AO672" s="249">
        <v>1</v>
      </c>
      <c r="AP672" s="257"/>
      <c r="AQ672" s="245">
        <f t="shared" si="265"/>
        <v>350000</v>
      </c>
      <c r="AR672" s="250">
        <f>IF(AND(V672&gt;1,V672&lt;=200000000),'[26]Data Base PAKAI (INPUT)'!$E$24,IF(AND(V672&gt;200000000),'[26]Data Base PAKAI (INPUT)'!$M$24))</f>
        <v>4</v>
      </c>
      <c r="AS672" s="250">
        <f>IF(AND(V672&gt;1,V672&lt;=200000000),'[26]Data Base PAKAI (INPUT)'!$F$24,IF(AND(V672&gt;200000000,V672&lt;=1000000000),'[26]Data Base PAKAI (INPUT)'!$V$24,IF(AND(V672&gt;1000000000),'[26]Data Base PAKAI (INPUT)'!$Z$24)))</f>
        <v>1</v>
      </c>
      <c r="AT672" s="250">
        <f t="shared" si="266"/>
        <v>600000</v>
      </c>
      <c r="AU672" s="250">
        <f>IF(AND(V672&gt;1,V672&lt;=1000000000),'[26]Data Base PAKAI (INPUT)'!$E$25,IF(AND(V672&gt;1000000000,V672&lt;=5000000000),'[26]Data Base PAKAI (INPUT)'!$Y$25,IF(AND(V672&gt;5000000000,V672&lt;=10000000000),'[26]Data Base PAKAI (INPUT)'!$AG$25)))</f>
        <v>3</v>
      </c>
      <c r="AV672" s="250">
        <f>IF(AND(V672&gt;1,V672&lt;=100000000),'[26]Data Base PAKAI (INPUT)'!$F$25,IF(AND(V672&gt;100000000,V672&lt;=200000000),'[26]Data Base PAKAI (INPUT)'!$J$25,IF(AND(V672&gt;200000000,V672&lt;=250000000),'[26]Data Base PAKAI (INPUT)'!$N$25,IF(AND(V672&gt;250000000,V672&lt;=500000000),'[26]Data Base PAKAI (INPUT)'!$R$25,IF(AND(V672&gt;500000000,V672&lt;=1000000000),'[26]Data Base PAKAI (INPUT)'!$V$25,IF(AND(V672&gt;1000000000,V672&lt;=2500000000),'[26]Data Base PAKAI (INPUT)'!$Z$25,IF(AND(V672&gt;2500000000,V672&lt;=5000000000),'[26]Data Base PAKAI (INPUT)'!$AD$25,IF(AND(V672&gt;5000000000,V672&lt;=10000000000),'[26]Data Base PAKAI (INPUT)'!AH2127))))))))</f>
        <v>4</v>
      </c>
      <c r="AW672" s="250">
        <f t="shared" si="267"/>
        <v>1800000</v>
      </c>
      <c r="AX672" s="250">
        <f t="shared" si="268"/>
        <v>6000000</v>
      </c>
      <c r="AY672" s="99">
        <f t="shared" si="269"/>
        <v>6000000</v>
      </c>
      <c r="AZ672" s="245"/>
      <c r="BA672" s="245">
        <f t="shared" si="270"/>
        <v>135250000</v>
      </c>
      <c r="BB672" s="235"/>
      <c r="BC672" s="242"/>
      <c r="BD672" s="242"/>
      <c r="BE672" s="242"/>
      <c r="BG672" s="428">
        <f t="shared" ref="BG672:BG735" si="281">V672*AK672</f>
        <v>0</v>
      </c>
      <c r="BH672" s="424"/>
    </row>
    <row r="673" spans="1:60" ht="57.75" thickBot="1" x14ac:dyDescent="0.3">
      <c r="A673" s="90"/>
      <c r="B673" s="90"/>
      <c r="C673" s="90"/>
      <c r="D673" s="90"/>
      <c r="E673" s="90"/>
      <c r="F673" s="90"/>
      <c r="G673" s="90"/>
      <c r="H673" s="307"/>
      <c r="I673" s="91"/>
      <c r="J673" s="92"/>
      <c r="K673" s="110" t="s">
        <v>1224</v>
      </c>
      <c r="L673" s="92" t="s">
        <v>1340</v>
      </c>
      <c r="M673" s="92" t="e">
        <f>INDEX('[26]GELONDONGAN BM POKIR'!$D:$D,MATCH('KEGIATAN DBMSDA 2022 (2)'!L673,'[26]GELONDONGAN BM POKIR'!$D:$D,0))</f>
        <v>#N/A</v>
      </c>
      <c r="N673" s="92" t="str">
        <f t="shared" si="279"/>
        <v>Peningkatan Jalan Jln. Kusuma Selatan B, Rt 009/019,Kel.Aren  Jaya Kec.Bekasi  Timur, Kota Bekasi, Bekasi Timur,
Arenjaya</v>
      </c>
      <c r="O673" s="92"/>
      <c r="P673" s="93" t="s">
        <v>264</v>
      </c>
      <c r="Q673" s="93"/>
      <c r="R673" s="127" t="s">
        <v>1341</v>
      </c>
      <c r="S673" s="94" t="e">
        <f>#REF!&amp;" "&amp;#REF!</f>
        <v>#REF!</v>
      </c>
      <c r="T673" s="95" t="s">
        <v>66</v>
      </c>
      <c r="U673" s="57"/>
      <c r="V673" s="57">
        <f t="shared" si="271"/>
        <v>300000000</v>
      </c>
      <c r="W673" s="96" t="str">
        <f t="shared" si="263"/>
        <v>LELANG</v>
      </c>
      <c r="X673" s="77" t="s">
        <v>1964</v>
      </c>
      <c r="Y673" s="489" t="s">
        <v>2032</v>
      </c>
      <c r="Z673" s="489" t="s">
        <v>2013</v>
      </c>
      <c r="AA673" s="93"/>
      <c r="AB673" s="93"/>
      <c r="AC673" s="93"/>
      <c r="AD673" s="93"/>
      <c r="AE673" s="93"/>
      <c r="AF673" s="93"/>
      <c r="AG673" s="96"/>
      <c r="AH673" s="96"/>
      <c r="AI673" s="96"/>
      <c r="AJ673" s="313">
        <f t="shared" si="280"/>
        <v>0</v>
      </c>
      <c r="AK673" s="301">
        <v>0</v>
      </c>
      <c r="AL673" s="57">
        <v>300000000</v>
      </c>
      <c r="AM673" s="96" t="str">
        <f t="shared" si="264"/>
        <v>LELANG</v>
      </c>
      <c r="AN673" s="260" t="s">
        <v>139</v>
      </c>
      <c r="AO673" s="249">
        <v>1</v>
      </c>
      <c r="AP673" s="260"/>
      <c r="AQ673" s="245">
        <f t="shared" si="265"/>
        <v>750000</v>
      </c>
      <c r="AR673" s="250">
        <f>IF(AND(V673&gt;1,V673&lt;=200000000),'[26]Data Base PAKAI (INPUT)'!$E$24,IF(AND(V673&gt;200000000),'[26]Data Base PAKAI (INPUT)'!$M$24))</f>
        <v>6</v>
      </c>
      <c r="AS673" s="250">
        <f>IF(AND(V673&gt;1,V673&lt;=200000000),'[26]Data Base PAKAI (INPUT)'!$F$24,IF(AND(V673&gt;200000000,V673&lt;=1000000000),'[26]Data Base PAKAI (INPUT)'!$V$24,IF(AND(V673&gt;1000000000),'[26]Data Base PAKAI (INPUT)'!$Z$24)))</f>
        <v>2</v>
      </c>
      <c r="AT673" s="250">
        <f t="shared" si="266"/>
        <v>1800000</v>
      </c>
      <c r="AU673" s="250">
        <f>IF(AND(V673&gt;1,V673&lt;=1000000000),'[26]Data Base PAKAI (INPUT)'!$E$25,IF(AND(V673&gt;1000000000,V673&lt;=5000000000),'[26]Data Base PAKAI (INPUT)'!$Y$25,IF(AND(V673&gt;5000000000,V673&lt;=10000000000),'[26]Data Base PAKAI (INPUT)'!$AG$25)))</f>
        <v>3</v>
      </c>
      <c r="AV673" s="250">
        <f>IF(AND(V673&gt;1,V673&lt;=100000000),'[26]Data Base PAKAI (INPUT)'!$F$25,IF(AND(V673&gt;100000000,V673&lt;=200000000),'[26]Data Base PAKAI (INPUT)'!$J$25,IF(AND(V673&gt;200000000,V673&lt;=250000000),'[26]Data Base PAKAI (INPUT)'!$N$25,IF(AND(V673&gt;250000000,V673&lt;=500000000),'[26]Data Base PAKAI (INPUT)'!$R$25,IF(AND(V673&gt;500000000,V673&lt;=1000000000),'[26]Data Base PAKAI (INPUT)'!$V$25,IF(AND(V673&gt;1000000000,V673&lt;=2500000000),'[26]Data Base PAKAI (INPUT)'!$Z$25,IF(AND(V673&gt;2500000000,V673&lt;=5000000000),'[26]Data Base PAKAI (INPUT)'!$AD$25,IF(AND(V673&gt;5000000000,V673&lt;=10000000000),'[26]Data Base PAKAI (INPUT)'!AH2128))))))))</f>
        <v>6</v>
      </c>
      <c r="AW673" s="250">
        <f t="shared" si="267"/>
        <v>2700000</v>
      </c>
      <c r="AX673" s="250">
        <f t="shared" si="268"/>
        <v>12000000</v>
      </c>
      <c r="AY673" s="99">
        <f t="shared" si="269"/>
        <v>12000000</v>
      </c>
      <c r="AZ673" s="245"/>
      <c r="BA673" s="245">
        <f t="shared" si="270"/>
        <v>270750000</v>
      </c>
      <c r="BB673" s="235"/>
      <c r="BC673" s="242"/>
      <c r="BD673" s="242"/>
      <c r="BE673" s="242"/>
      <c r="BG673" s="428">
        <f t="shared" si="281"/>
        <v>0</v>
      </c>
      <c r="BH673" s="424"/>
    </row>
    <row r="674" spans="1:60" ht="43.5" thickBot="1" x14ac:dyDescent="0.3">
      <c r="A674" s="90"/>
      <c r="B674" s="90"/>
      <c r="C674" s="90"/>
      <c r="D674" s="90"/>
      <c r="E674" s="90"/>
      <c r="F674" s="90"/>
      <c r="G674" s="90"/>
      <c r="H674" s="307"/>
      <c r="I674" s="91"/>
      <c r="J674" s="92"/>
      <c r="K674" s="110" t="s">
        <v>1224</v>
      </c>
      <c r="L674" s="92" t="s">
        <v>1342</v>
      </c>
      <c r="M674" s="92" t="e">
        <f>INDEX('[26]GELONDONGAN BM POKIR'!$D:$D,MATCH('KEGIATAN DBMSDA 2022 (2)'!L674,'[26]GELONDONGAN BM POKIR'!$D:$D,0))</f>
        <v>#N/A</v>
      </c>
      <c r="N674" s="92" t="str">
        <f t="shared" si="279"/>
        <v>Peningkatan Jalan Jl. Inpres RT. 03 Rw. 05, Kota Bekasi, Rawalumbu, Bojong Rawalumbu</v>
      </c>
      <c r="O674" s="92"/>
      <c r="P674" s="93" t="s">
        <v>735</v>
      </c>
      <c r="Q674" s="93"/>
      <c r="R674" s="127" t="s">
        <v>1343</v>
      </c>
      <c r="S674" s="94" t="e">
        <f>#REF!&amp;" "&amp;#REF!</f>
        <v>#REF!</v>
      </c>
      <c r="T674" s="95" t="s">
        <v>66</v>
      </c>
      <c r="U674" s="57"/>
      <c r="V674" s="57">
        <f t="shared" si="271"/>
        <v>200000000</v>
      </c>
      <c r="W674" s="96" t="str">
        <f t="shared" ref="W674:W737" si="282">IF(V674&gt;200000000,"LELANG","PL")</f>
        <v>PL</v>
      </c>
      <c r="X674" s="77" t="s">
        <v>1964</v>
      </c>
      <c r="Y674" s="489" t="s">
        <v>2032</v>
      </c>
      <c r="Z674" s="489" t="s">
        <v>2010</v>
      </c>
      <c r="AA674" s="93"/>
      <c r="AB674" s="93"/>
      <c r="AC674" s="93"/>
      <c r="AD674" s="93"/>
      <c r="AE674" s="93"/>
      <c r="AF674" s="93"/>
      <c r="AG674" s="96"/>
      <c r="AH674" s="96"/>
      <c r="AI674" s="96"/>
      <c r="AJ674" s="313">
        <f t="shared" si="280"/>
        <v>0</v>
      </c>
      <c r="AK674" s="301">
        <v>0</v>
      </c>
      <c r="AL674" s="57">
        <v>200000000</v>
      </c>
      <c r="AM674" s="96" t="str">
        <f t="shared" ref="AM674:AM737" si="283">IF(V674&gt;200000000,"LELANG","PL")</f>
        <v>PL</v>
      </c>
      <c r="AN674" s="257" t="s">
        <v>139</v>
      </c>
      <c r="AO674" s="249">
        <v>1</v>
      </c>
      <c r="AP674" s="257"/>
      <c r="AQ674" s="245">
        <f t="shared" ref="AQ674:AQ737" si="284">IF(AND(V674&gt;1,V674&lt;=200000000),350000,IF(AND(V674&gt;200000000),750000))</f>
        <v>350000</v>
      </c>
      <c r="AR674" s="250">
        <f>IF(AND(V674&gt;1,V674&lt;=200000000),'[26]Data Base PAKAI (INPUT)'!$E$24,IF(AND(V674&gt;200000000),'[26]Data Base PAKAI (INPUT)'!$M$24))</f>
        <v>4</v>
      </c>
      <c r="AS674" s="250">
        <f>IF(AND(V674&gt;1,V674&lt;=200000000),'[26]Data Base PAKAI (INPUT)'!$F$24,IF(AND(V674&gt;200000000,V674&lt;=1000000000),'[26]Data Base PAKAI (INPUT)'!$V$24,IF(AND(V674&gt;1000000000),'[26]Data Base PAKAI (INPUT)'!$Z$24)))</f>
        <v>1</v>
      </c>
      <c r="AT674" s="250">
        <f t="shared" ref="AT674:AT737" si="285">AR674*AS674*$AT$15</f>
        <v>600000</v>
      </c>
      <c r="AU674" s="250">
        <f>IF(AND(V674&gt;1,V674&lt;=1000000000),'[26]Data Base PAKAI (INPUT)'!$E$25,IF(AND(V674&gt;1000000000,V674&lt;=5000000000),'[26]Data Base PAKAI (INPUT)'!$Y$25,IF(AND(V674&gt;5000000000,V674&lt;=10000000000),'[26]Data Base PAKAI (INPUT)'!$AG$25)))</f>
        <v>3</v>
      </c>
      <c r="AV674" s="250">
        <f>IF(AND(V674&gt;1,V674&lt;=100000000),'[26]Data Base PAKAI (INPUT)'!$F$25,IF(AND(V674&gt;100000000,V674&lt;=200000000),'[26]Data Base PAKAI (INPUT)'!$J$25,IF(AND(V674&gt;200000000,V674&lt;=250000000),'[26]Data Base PAKAI (INPUT)'!$N$25,IF(AND(V674&gt;250000000,V674&lt;=500000000),'[26]Data Base PAKAI (INPUT)'!$R$25,IF(AND(V674&gt;500000000,V674&lt;=1000000000),'[26]Data Base PAKAI (INPUT)'!$V$25,IF(AND(V674&gt;1000000000,V674&lt;=2500000000),'[26]Data Base PAKAI (INPUT)'!$Z$25,IF(AND(V674&gt;2500000000,V674&lt;=5000000000),'[26]Data Base PAKAI (INPUT)'!$AD$25,IF(AND(V674&gt;5000000000,V674&lt;=10000000000),'[26]Data Base PAKAI (INPUT)'!AH2129))))))))</f>
        <v>4</v>
      </c>
      <c r="AW674" s="250">
        <f t="shared" ref="AW674:AW737" si="286">AU674*AV674*$AW$15</f>
        <v>1800000</v>
      </c>
      <c r="AX674" s="250">
        <f t="shared" ref="AX674:AX737" si="287">IF(V674&lt;=4000000000,4%*V674,IF(V674&gt;4000000000,100000000))</f>
        <v>8000000</v>
      </c>
      <c r="AY674" s="99">
        <f t="shared" ref="AY674:AY737" si="288">4%*V674</f>
        <v>8000000</v>
      </c>
      <c r="AZ674" s="245"/>
      <c r="BA674" s="245">
        <f t="shared" ref="BA674:BA737" si="289">V674-AQ674-AT674-AW674-AX674-AY674-AZ674</f>
        <v>181250000</v>
      </c>
      <c r="BB674" s="235"/>
      <c r="BC674" s="242"/>
      <c r="BD674" s="242"/>
      <c r="BE674" s="242"/>
      <c r="BG674" s="428">
        <f t="shared" si="281"/>
        <v>0</v>
      </c>
      <c r="BH674" s="424"/>
    </row>
    <row r="675" spans="1:60" ht="43.5" thickBot="1" x14ac:dyDescent="0.3">
      <c r="A675" s="90"/>
      <c r="B675" s="90"/>
      <c r="C675" s="90"/>
      <c r="D675" s="90"/>
      <c r="E675" s="90"/>
      <c r="F675" s="90"/>
      <c r="G675" s="90"/>
      <c r="H675" s="307"/>
      <c r="I675" s="91"/>
      <c r="J675" s="92"/>
      <c r="K675" s="110" t="s">
        <v>1224</v>
      </c>
      <c r="L675" s="92" t="s">
        <v>1344</v>
      </c>
      <c r="M675" s="92" t="e">
        <f>INDEX('[26]GELONDONGAN BM POKIR'!$D:$D,MATCH('KEGIATAN DBMSDA 2022 (2)'!L675,'[26]GELONDONGAN BM POKIR'!$D:$D,0))</f>
        <v>#N/A</v>
      </c>
      <c r="N675" s="92" t="str">
        <f t="shared" si="279"/>
        <v>Peningkatan Jalan Jl. Derih Rt.04 Rw.02, Kota Bekasi, Rawalumbu, Bojong Rawalumbu</v>
      </c>
      <c r="O675" s="92"/>
      <c r="P675" s="93" t="s">
        <v>735</v>
      </c>
      <c r="Q675" s="93"/>
      <c r="R675" s="127" t="s">
        <v>1345</v>
      </c>
      <c r="S675" s="94" t="e">
        <f>#REF!&amp;" "&amp;#REF!</f>
        <v>#REF!</v>
      </c>
      <c r="T675" s="95" t="s">
        <v>66</v>
      </c>
      <c r="U675" s="57"/>
      <c r="V675" s="57">
        <f t="shared" si="271"/>
        <v>200000000</v>
      </c>
      <c r="W675" s="96" t="str">
        <f t="shared" si="282"/>
        <v>PL</v>
      </c>
      <c r="X675" s="77" t="s">
        <v>1964</v>
      </c>
      <c r="Y675" s="489" t="s">
        <v>2032</v>
      </c>
      <c r="Z675" s="489" t="s">
        <v>2010</v>
      </c>
      <c r="AA675" s="93"/>
      <c r="AB675" s="93"/>
      <c r="AC675" s="93"/>
      <c r="AD675" s="93"/>
      <c r="AE675" s="93"/>
      <c r="AF675" s="93"/>
      <c r="AG675" s="96"/>
      <c r="AH675" s="96"/>
      <c r="AI675" s="96"/>
      <c r="AJ675" s="313">
        <f t="shared" si="280"/>
        <v>0</v>
      </c>
      <c r="AK675" s="301">
        <v>0</v>
      </c>
      <c r="AL675" s="57">
        <v>200000000</v>
      </c>
      <c r="AM675" s="96" t="str">
        <f t="shared" si="283"/>
        <v>PL</v>
      </c>
      <c r="AN675" s="257" t="s">
        <v>139</v>
      </c>
      <c r="AO675" s="249">
        <v>1</v>
      </c>
      <c r="AP675" s="257"/>
      <c r="AQ675" s="245">
        <f t="shared" si="284"/>
        <v>350000</v>
      </c>
      <c r="AR675" s="250">
        <f>IF(AND(V675&gt;1,V675&lt;=200000000),'[26]Data Base PAKAI (INPUT)'!$E$24,IF(AND(V675&gt;200000000),'[26]Data Base PAKAI (INPUT)'!$M$24))</f>
        <v>4</v>
      </c>
      <c r="AS675" s="250">
        <f>IF(AND(V675&gt;1,V675&lt;=200000000),'[26]Data Base PAKAI (INPUT)'!$F$24,IF(AND(V675&gt;200000000,V675&lt;=1000000000),'[26]Data Base PAKAI (INPUT)'!$V$24,IF(AND(V675&gt;1000000000),'[26]Data Base PAKAI (INPUT)'!$Z$24)))</f>
        <v>1</v>
      </c>
      <c r="AT675" s="250">
        <f t="shared" si="285"/>
        <v>600000</v>
      </c>
      <c r="AU675" s="250">
        <f>IF(AND(V675&gt;1,V675&lt;=1000000000),'[26]Data Base PAKAI (INPUT)'!$E$25,IF(AND(V675&gt;1000000000,V675&lt;=5000000000),'[26]Data Base PAKAI (INPUT)'!$Y$25,IF(AND(V675&gt;5000000000,V675&lt;=10000000000),'[26]Data Base PAKAI (INPUT)'!$AG$25)))</f>
        <v>3</v>
      </c>
      <c r="AV675" s="250">
        <f>IF(AND(V675&gt;1,V675&lt;=100000000),'[26]Data Base PAKAI (INPUT)'!$F$25,IF(AND(V675&gt;100000000,V675&lt;=200000000),'[26]Data Base PAKAI (INPUT)'!$J$25,IF(AND(V675&gt;200000000,V675&lt;=250000000),'[26]Data Base PAKAI (INPUT)'!$N$25,IF(AND(V675&gt;250000000,V675&lt;=500000000),'[26]Data Base PAKAI (INPUT)'!$R$25,IF(AND(V675&gt;500000000,V675&lt;=1000000000),'[26]Data Base PAKAI (INPUT)'!$V$25,IF(AND(V675&gt;1000000000,V675&lt;=2500000000),'[26]Data Base PAKAI (INPUT)'!$Z$25,IF(AND(V675&gt;2500000000,V675&lt;=5000000000),'[26]Data Base PAKAI (INPUT)'!$AD$25,IF(AND(V675&gt;5000000000,V675&lt;=10000000000),'[26]Data Base PAKAI (INPUT)'!AH2130))))))))</f>
        <v>4</v>
      </c>
      <c r="AW675" s="250">
        <f t="shared" si="286"/>
        <v>1800000</v>
      </c>
      <c r="AX675" s="250">
        <f t="shared" si="287"/>
        <v>8000000</v>
      </c>
      <c r="AY675" s="99">
        <f t="shared" si="288"/>
        <v>8000000</v>
      </c>
      <c r="AZ675" s="245"/>
      <c r="BA675" s="245">
        <f t="shared" si="289"/>
        <v>181250000</v>
      </c>
      <c r="BB675" s="235"/>
      <c r="BC675" s="242"/>
      <c r="BD675" s="242"/>
      <c r="BE675" s="242"/>
      <c r="BG675" s="428">
        <f t="shared" si="281"/>
        <v>0</v>
      </c>
      <c r="BH675" s="424"/>
    </row>
    <row r="676" spans="1:60" ht="45.75" thickBot="1" x14ac:dyDescent="0.3">
      <c r="A676" s="90"/>
      <c r="B676" s="90"/>
      <c r="C676" s="90"/>
      <c r="D676" s="90"/>
      <c r="E676" s="90"/>
      <c r="F676" s="90"/>
      <c r="G676" s="90"/>
      <c r="H676" s="307"/>
      <c r="I676" s="91"/>
      <c r="J676" s="92"/>
      <c r="K676" s="110" t="s">
        <v>1224</v>
      </c>
      <c r="L676" s="92" t="s">
        <v>1346</v>
      </c>
      <c r="M676" s="92" t="e">
        <f>INDEX('[26]GELONDONGAN BM POKIR'!$D:$D,MATCH('KEGIATAN DBMSDA 2022 (2)'!L676,'[26]GELONDONGAN BM POKIR'!$D:$D,0))</f>
        <v>#N/A</v>
      </c>
      <c r="N676" s="92" t="str">
        <f t="shared" si="279"/>
        <v>Peningkatan Jalan Jalan Lingkungan Rt. 15 Rw. 12, Kota Bekasi, Mustikajaya, Cimuning</v>
      </c>
      <c r="O676" s="92"/>
      <c r="P676" s="93" t="s">
        <v>127</v>
      </c>
      <c r="Q676" s="93"/>
      <c r="R676" s="127" t="s">
        <v>1345</v>
      </c>
      <c r="S676" s="94" t="e">
        <f>#REF!&amp;" "&amp;#REF!</f>
        <v>#REF!</v>
      </c>
      <c r="T676" s="95" t="s">
        <v>66</v>
      </c>
      <c r="U676" s="57"/>
      <c r="V676" s="57">
        <f t="shared" si="271"/>
        <v>200000000</v>
      </c>
      <c r="W676" s="96" t="str">
        <f t="shared" si="282"/>
        <v>PL</v>
      </c>
      <c r="X676" s="77" t="s">
        <v>1964</v>
      </c>
      <c r="Y676" s="489" t="s">
        <v>2032</v>
      </c>
      <c r="Z676" s="489" t="s">
        <v>2007</v>
      </c>
      <c r="AA676" s="93"/>
      <c r="AB676" s="93"/>
      <c r="AC676" s="93"/>
      <c r="AD676" s="93"/>
      <c r="AE676" s="93"/>
      <c r="AF676" s="93"/>
      <c r="AG676" s="96"/>
      <c r="AH676" s="96"/>
      <c r="AI676" s="96"/>
      <c r="AJ676" s="313">
        <f t="shared" si="280"/>
        <v>0</v>
      </c>
      <c r="AK676" s="301">
        <v>0</v>
      </c>
      <c r="AL676" s="57">
        <v>200000000</v>
      </c>
      <c r="AM676" s="96" t="str">
        <f t="shared" si="283"/>
        <v>PL</v>
      </c>
      <c r="AN676" s="257" t="s">
        <v>139</v>
      </c>
      <c r="AO676" s="249">
        <v>1</v>
      </c>
      <c r="AP676" s="257"/>
      <c r="AQ676" s="245">
        <f t="shared" si="284"/>
        <v>350000</v>
      </c>
      <c r="AR676" s="250">
        <f>IF(AND(V676&gt;1,V676&lt;=200000000),'[26]Data Base PAKAI (INPUT)'!$E$24,IF(AND(V676&gt;200000000),'[26]Data Base PAKAI (INPUT)'!$M$24))</f>
        <v>4</v>
      </c>
      <c r="AS676" s="250">
        <f>IF(AND(V676&gt;1,V676&lt;=200000000),'[26]Data Base PAKAI (INPUT)'!$F$24,IF(AND(V676&gt;200000000,V676&lt;=1000000000),'[26]Data Base PAKAI (INPUT)'!$V$24,IF(AND(V676&gt;1000000000),'[26]Data Base PAKAI (INPUT)'!$Z$24)))</f>
        <v>1</v>
      </c>
      <c r="AT676" s="250">
        <f t="shared" si="285"/>
        <v>600000</v>
      </c>
      <c r="AU676" s="250">
        <f>IF(AND(V676&gt;1,V676&lt;=1000000000),'[26]Data Base PAKAI (INPUT)'!$E$25,IF(AND(V676&gt;1000000000,V676&lt;=5000000000),'[26]Data Base PAKAI (INPUT)'!$Y$25,IF(AND(V676&gt;5000000000,V676&lt;=10000000000),'[26]Data Base PAKAI (INPUT)'!$AG$25)))</f>
        <v>3</v>
      </c>
      <c r="AV676" s="250">
        <f>IF(AND(V676&gt;1,V676&lt;=100000000),'[26]Data Base PAKAI (INPUT)'!$F$25,IF(AND(V676&gt;100000000,V676&lt;=200000000),'[26]Data Base PAKAI (INPUT)'!$J$25,IF(AND(V676&gt;200000000,V676&lt;=250000000),'[26]Data Base PAKAI (INPUT)'!$N$25,IF(AND(V676&gt;250000000,V676&lt;=500000000),'[26]Data Base PAKAI (INPUT)'!$R$25,IF(AND(V676&gt;500000000,V676&lt;=1000000000),'[26]Data Base PAKAI (INPUT)'!$V$25,IF(AND(V676&gt;1000000000,V676&lt;=2500000000),'[26]Data Base PAKAI (INPUT)'!$Z$25,IF(AND(V676&gt;2500000000,V676&lt;=5000000000),'[26]Data Base PAKAI (INPUT)'!$AD$25,IF(AND(V676&gt;5000000000,V676&lt;=10000000000),'[26]Data Base PAKAI (INPUT)'!AH2131))))))))</f>
        <v>4</v>
      </c>
      <c r="AW676" s="250">
        <f t="shared" si="286"/>
        <v>1800000</v>
      </c>
      <c r="AX676" s="250">
        <f t="shared" si="287"/>
        <v>8000000</v>
      </c>
      <c r="AY676" s="99">
        <f t="shared" si="288"/>
        <v>8000000</v>
      </c>
      <c r="AZ676" s="245"/>
      <c r="BA676" s="245">
        <f t="shared" si="289"/>
        <v>181250000</v>
      </c>
      <c r="BB676" s="235"/>
      <c r="BC676" s="242"/>
      <c r="BD676" s="242"/>
      <c r="BE676" s="242"/>
      <c r="BG676" s="428">
        <f t="shared" si="281"/>
        <v>0</v>
      </c>
      <c r="BH676" s="424"/>
    </row>
    <row r="677" spans="1:60" ht="43.5" thickBot="1" x14ac:dyDescent="0.3">
      <c r="A677" s="90"/>
      <c r="B677" s="90"/>
      <c r="C677" s="90"/>
      <c r="D677" s="90"/>
      <c r="E677" s="90"/>
      <c r="F677" s="90"/>
      <c r="G677" s="90"/>
      <c r="H677" s="307"/>
      <c r="I677" s="91"/>
      <c r="J677" s="92"/>
      <c r="K677" s="110" t="s">
        <v>1224</v>
      </c>
      <c r="L677" s="92" t="s">
        <v>1347</v>
      </c>
      <c r="M677" s="92" t="e">
        <f>INDEX('[26]GELONDONGAN BM POKIR'!$D:$D,MATCH('KEGIATAN DBMSDA 2022 (2)'!L677,'[26]GELONDONGAN BM POKIR'!$D:$D,0))</f>
        <v>#N/A</v>
      </c>
      <c r="N677" s="92" t="str">
        <f t="shared" si="279"/>
        <v>Peningkatan Jalan Jl. Nangka Rt.06 Rw.05, Kota Bekasi, Rawalumbu, Bojong Rawalumbu</v>
      </c>
      <c r="O677" s="92"/>
      <c r="P677" s="93" t="s">
        <v>735</v>
      </c>
      <c r="Q677" s="93"/>
      <c r="R677" s="127" t="s">
        <v>1348</v>
      </c>
      <c r="S677" s="94" t="e">
        <f>#REF!&amp;" "&amp;#REF!</f>
        <v>#REF!</v>
      </c>
      <c r="T677" s="95" t="s">
        <v>66</v>
      </c>
      <c r="U677" s="57"/>
      <c r="V677" s="57">
        <f t="shared" si="271"/>
        <v>200000000</v>
      </c>
      <c r="W677" s="96" t="str">
        <f t="shared" si="282"/>
        <v>PL</v>
      </c>
      <c r="X677" s="77" t="s">
        <v>1964</v>
      </c>
      <c r="Y677" s="489" t="s">
        <v>2032</v>
      </c>
      <c r="Z677" s="489" t="s">
        <v>2010</v>
      </c>
      <c r="AA677" s="93"/>
      <c r="AB677" s="93"/>
      <c r="AC677" s="93"/>
      <c r="AD677" s="93"/>
      <c r="AE677" s="93"/>
      <c r="AF677" s="93"/>
      <c r="AG677" s="96"/>
      <c r="AH677" s="96"/>
      <c r="AI677" s="96"/>
      <c r="AJ677" s="313">
        <f t="shared" si="280"/>
        <v>0</v>
      </c>
      <c r="AK677" s="301">
        <v>0</v>
      </c>
      <c r="AL677" s="57">
        <v>200000000</v>
      </c>
      <c r="AM677" s="96" t="str">
        <f t="shared" si="283"/>
        <v>PL</v>
      </c>
      <c r="AN677" s="257" t="s">
        <v>139</v>
      </c>
      <c r="AO677" s="249">
        <v>1</v>
      </c>
      <c r="AP677" s="257"/>
      <c r="AQ677" s="245">
        <f t="shared" si="284"/>
        <v>350000</v>
      </c>
      <c r="AR677" s="250">
        <f>IF(AND(V677&gt;1,V677&lt;=200000000),'[26]Data Base PAKAI (INPUT)'!$E$24,IF(AND(V677&gt;200000000),'[26]Data Base PAKAI (INPUT)'!$M$24))</f>
        <v>4</v>
      </c>
      <c r="AS677" s="250">
        <f>IF(AND(V677&gt;1,V677&lt;=200000000),'[26]Data Base PAKAI (INPUT)'!$F$24,IF(AND(V677&gt;200000000,V677&lt;=1000000000),'[26]Data Base PAKAI (INPUT)'!$V$24,IF(AND(V677&gt;1000000000),'[26]Data Base PAKAI (INPUT)'!$Z$24)))</f>
        <v>1</v>
      </c>
      <c r="AT677" s="250">
        <f t="shared" si="285"/>
        <v>600000</v>
      </c>
      <c r="AU677" s="250">
        <f>IF(AND(V677&gt;1,V677&lt;=1000000000),'[26]Data Base PAKAI (INPUT)'!$E$25,IF(AND(V677&gt;1000000000,V677&lt;=5000000000),'[26]Data Base PAKAI (INPUT)'!$Y$25,IF(AND(V677&gt;5000000000,V677&lt;=10000000000),'[26]Data Base PAKAI (INPUT)'!$AG$25)))</f>
        <v>3</v>
      </c>
      <c r="AV677" s="250">
        <f>IF(AND(V677&gt;1,V677&lt;=100000000),'[26]Data Base PAKAI (INPUT)'!$F$25,IF(AND(V677&gt;100000000,V677&lt;=200000000),'[26]Data Base PAKAI (INPUT)'!$J$25,IF(AND(V677&gt;200000000,V677&lt;=250000000),'[26]Data Base PAKAI (INPUT)'!$N$25,IF(AND(V677&gt;250000000,V677&lt;=500000000),'[26]Data Base PAKAI (INPUT)'!$R$25,IF(AND(V677&gt;500000000,V677&lt;=1000000000),'[26]Data Base PAKAI (INPUT)'!$V$25,IF(AND(V677&gt;1000000000,V677&lt;=2500000000),'[26]Data Base PAKAI (INPUT)'!$Z$25,IF(AND(V677&gt;2500000000,V677&lt;=5000000000),'[26]Data Base PAKAI (INPUT)'!$AD$25,IF(AND(V677&gt;5000000000,V677&lt;=10000000000),'[26]Data Base PAKAI (INPUT)'!AH2132))))))))</f>
        <v>4</v>
      </c>
      <c r="AW677" s="250">
        <f t="shared" si="286"/>
        <v>1800000</v>
      </c>
      <c r="AX677" s="250">
        <f t="shared" si="287"/>
        <v>8000000</v>
      </c>
      <c r="AY677" s="99">
        <f t="shared" si="288"/>
        <v>8000000</v>
      </c>
      <c r="AZ677" s="245"/>
      <c r="BA677" s="245">
        <f t="shared" si="289"/>
        <v>181250000</v>
      </c>
      <c r="BB677" s="235"/>
      <c r="BC677" s="242"/>
      <c r="BD677" s="242"/>
      <c r="BE677" s="242"/>
      <c r="BG677" s="428">
        <f t="shared" si="281"/>
        <v>0</v>
      </c>
      <c r="BH677" s="424"/>
    </row>
    <row r="678" spans="1:60" ht="43.5" thickBot="1" x14ac:dyDescent="0.3">
      <c r="A678" s="90"/>
      <c r="B678" s="90"/>
      <c r="C678" s="90"/>
      <c r="D678" s="90"/>
      <c r="E678" s="90"/>
      <c r="F678" s="90"/>
      <c r="G678" s="90"/>
      <c r="H678" s="307"/>
      <c r="I678" s="91"/>
      <c r="J678" s="92"/>
      <c r="K678" s="110" t="s">
        <v>1224</v>
      </c>
      <c r="L678" s="92" t="s">
        <v>1349</v>
      </c>
      <c r="M678" s="92" t="e">
        <f>INDEX('[26]GELONDONGAN BM POKIR'!$D:$D,MATCH('KEGIATAN DBMSDA 2022 (2)'!L678,'[26]GELONDONGAN BM POKIR'!$D:$D,0))</f>
        <v>#N/A</v>
      </c>
      <c r="N678" s="92" t="str">
        <f t="shared" si="279"/>
        <v>Peningkatan Jalan Jl. AC Lengkeng 2 Rt.06 Rw.02, Kota Bekasi, Rawalumbu, Bojongmenteng</v>
      </c>
      <c r="O678" s="92"/>
      <c r="P678" s="93" t="s">
        <v>735</v>
      </c>
      <c r="Q678" s="93"/>
      <c r="R678" s="127" t="s">
        <v>1345</v>
      </c>
      <c r="S678" s="94" t="e">
        <f>#REF!&amp;" "&amp;#REF!</f>
        <v>#REF!</v>
      </c>
      <c r="T678" s="95" t="s">
        <v>66</v>
      </c>
      <c r="U678" s="57"/>
      <c r="V678" s="57">
        <f t="shared" si="271"/>
        <v>200000000</v>
      </c>
      <c r="W678" s="96" t="str">
        <f t="shared" si="282"/>
        <v>PL</v>
      </c>
      <c r="X678" s="77" t="s">
        <v>1964</v>
      </c>
      <c r="Y678" s="489" t="s">
        <v>2032</v>
      </c>
      <c r="Z678" s="489" t="s">
        <v>2010</v>
      </c>
      <c r="AA678" s="93"/>
      <c r="AB678" s="93"/>
      <c r="AC678" s="93"/>
      <c r="AD678" s="93"/>
      <c r="AE678" s="93"/>
      <c r="AF678" s="93"/>
      <c r="AG678" s="96"/>
      <c r="AH678" s="96"/>
      <c r="AI678" s="96"/>
      <c r="AJ678" s="313">
        <f t="shared" si="280"/>
        <v>0</v>
      </c>
      <c r="AK678" s="301">
        <v>0</v>
      </c>
      <c r="AL678" s="57">
        <v>200000000</v>
      </c>
      <c r="AM678" s="96" t="str">
        <f t="shared" si="283"/>
        <v>PL</v>
      </c>
      <c r="AN678" s="257" t="s">
        <v>139</v>
      </c>
      <c r="AO678" s="249">
        <v>1</v>
      </c>
      <c r="AP678" s="257"/>
      <c r="AQ678" s="245">
        <f t="shared" si="284"/>
        <v>350000</v>
      </c>
      <c r="AR678" s="250">
        <f>IF(AND(V678&gt;1,V678&lt;=200000000),'[26]Data Base PAKAI (INPUT)'!$E$24,IF(AND(V678&gt;200000000),'[26]Data Base PAKAI (INPUT)'!$M$24))</f>
        <v>4</v>
      </c>
      <c r="AS678" s="250">
        <f>IF(AND(V678&gt;1,V678&lt;=200000000),'[26]Data Base PAKAI (INPUT)'!$F$24,IF(AND(V678&gt;200000000,V678&lt;=1000000000),'[26]Data Base PAKAI (INPUT)'!$V$24,IF(AND(V678&gt;1000000000),'[26]Data Base PAKAI (INPUT)'!$Z$24)))</f>
        <v>1</v>
      </c>
      <c r="AT678" s="250">
        <f t="shared" si="285"/>
        <v>600000</v>
      </c>
      <c r="AU678" s="250">
        <f>IF(AND(V678&gt;1,V678&lt;=1000000000),'[26]Data Base PAKAI (INPUT)'!$E$25,IF(AND(V678&gt;1000000000,V678&lt;=5000000000),'[26]Data Base PAKAI (INPUT)'!$Y$25,IF(AND(V678&gt;5000000000,V678&lt;=10000000000),'[26]Data Base PAKAI (INPUT)'!$AG$25)))</f>
        <v>3</v>
      </c>
      <c r="AV678" s="250">
        <f>IF(AND(V678&gt;1,V678&lt;=100000000),'[26]Data Base PAKAI (INPUT)'!$F$25,IF(AND(V678&gt;100000000,V678&lt;=200000000),'[26]Data Base PAKAI (INPUT)'!$J$25,IF(AND(V678&gt;200000000,V678&lt;=250000000),'[26]Data Base PAKAI (INPUT)'!$N$25,IF(AND(V678&gt;250000000,V678&lt;=500000000),'[26]Data Base PAKAI (INPUT)'!$R$25,IF(AND(V678&gt;500000000,V678&lt;=1000000000),'[26]Data Base PAKAI (INPUT)'!$V$25,IF(AND(V678&gt;1000000000,V678&lt;=2500000000),'[26]Data Base PAKAI (INPUT)'!$Z$25,IF(AND(V678&gt;2500000000,V678&lt;=5000000000),'[26]Data Base PAKAI (INPUT)'!$AD$25,IF(AND(V678&gt;5000000000,V678&lt;=10000000000),'[26]Data Base PAKAI (INPUT)'!AH2133))))))))</f>
        <v>4</v>
      </c>
      <c r="AW678" s="250">
        <f t="shared" si="286"/>
        <v>1800000</v>
      </c>
      <c r="AX678" s="250">
        <f t="shared" si="287"/>
        <v>8000000</v>
      </c>
      <c r="AY678" s="99">
        <f t="shared" si="288"/>
        <v>8000000</v>
      </c>
      <c r="AZ678" s="245"/>
      <c r="BA678" s="245">
        <f t="shared" si="289"/>
        <v>181250000</v>
      </c>
      <c r="BB678" s="235"/>
      <c r="BC678" s="242"/>
      <c r="BD678" s="242"/>
      <c r="BE678" s="242"/>
      <c r="BG678" s="428">
        <f t="shared" si="281"/>
        <v>0</v>
      </c>
      <c r="BH678" s="424"/>
    </row>
    <row r="679" spans="1:60" ht="43.5" thickBot="1" x14ac:dyDescent="0.3">
      <c r="A679" s="90"/>
      <c r="B679" s="90"/>
      <c r="C679" s="90"/>
      <c r="D679" s="90"/>
      <c r="E679" s="90"/>
      <c r="F679" s="90"/>
      <c r="G679" s="90"/>
      <c r="H679" s="307"/>
      <c r="I679" s="91"/>
      <c r="J679" s="92"/>
      <c r="K679" s="110" t="s">
        <v>1224</v>
      </c>
      <c r="L679" s="92" t="s">
        <v>1350</v>
      </c>
      <c r="M679" s="92" t="e">
        <f>INDEX('[26]GELONDONGAN BM POKIR'!$D:$D,MATCH('KEGIATAN DBMSDA 2022 (2)'!L679,'[26]GELONDONGAN BM POKIR'!$D:$D,0))</f>
        <v>#N/A</v>
      </c>
      <c r="N679" s="92" t="str">
        <f t="shared" si="279"/>
        <v>Peningkatan Jalan Jl. Royong 2 Rt.05 Rw.04, Kota Bekasi, Rawalumbu, Bojongmenteng</v>
      </c>
      <c r="O679" s="92"/>
      <c r="P679" s="93" t="s">
        <v>735</v>
      </c>
      <c r="Q679" s="93"/>
      <c r="R679" s="127" t="s">
        <v>1241</v>
      </c>
      <c r="S679" s="94" t="e">
        <f>#REF!&amp;" "&amp;#REF!</f>
        <v>#REF!</v>
      </c>
      <c r="T679" s="95" t="s">
        <v>66</v>
      </c>
      <c r="U679" s="57"/>
      <c r="V679" s="57">
        <f t="shared" si="271"/>
        <v>200000000</v>
      </c>
      <c r="W679" s="96" t="str">
        <f t="shared" si="282"/>
        <v>PL</v>
      </c>
      <c r="X679" s="77" t="s">
        <v>1964</v>
      </c>
      <c r="Y679" s="489" t="s">
        <v>2032</v>
      </c>
      <c r="Z679" s="489" t="s">
        <v>2010</v>
      </c>
      <c r="AA679" s="93"/>
      <c r="AB679" s="93"/>
      <c r="AC679" s="93"/>
      <c r="AD679" s="93"/>
      <c r="AE679" s="93"/>
      <c r="AF679" s="93"/>
      <c r="AG679" s="96"/>
      <c r="AH679" s="96"/>
      <c r="AI679" s="96"/>
      <c r="AJ679" s="313">
        <f t="shared" si="280"/>
        <v>0</v>
      </c>
      <c r="AK679" s="301">
        <v>0</v>
      </c>
      <c r="AL679" s="57">
        <v>200000000</v>
      </c>
      <c r="AM679" s="96" t="str">
        <f t="shared" si="283"/>
        <v>PL</v>
      </c>
      <c r="AN679" s="257" t="s">
        <v>139</v>
      </c>
      <c r="AO679" s="249">
        <v>1</v>
      </c>
      <c r="AP679" s="257"/>
      <c r="AQ679" s="245">
        <f t="shared" si="284"/>
        <v>350000</v>
      </c>
      <c r="AR679" s="250">
        <f>IF(AND(V679&gt;1,V679&lt;=200000000),'[26]Data Base PAKAI (INPUT)'!$E$24,IF(AND(V679&gt;200000000),'[26]Data Base PAKAI (INPUT)'!$M$24))</f>
        <v>4</v>
      </c>
      <c r="AS679" s="250">
        <f>IF(AND(V679&gt;1,V679&lt;=200000000),'[26]Data Base PAKAI (INPUT)'!$F$24,IF(AND(V679&gt;200000000,V679&lt;=1000000000),'[26]Data Base PAKAI (INPUT)'!$V$24,IF(AND(V679&gt;1000000000),'[26]Data Base PAKAI (INPUT)'!$Z$24)))</f>
        <v>1</v>
      </c>
      <c r="AT679" s="250">
        <f t="shared" si="285"/>
        <v>600000</v>
      </c>
      <c r="AU679" s="250">
        <f>IF(AND(V679&gt;1,V679&lt;=1000000000),'[26]Data Base PAKAI (INPUT)'!$E$25,IF(AND(V679&gt;1000000000,V679&lt;=5000000000),'[26]Data Base PAKAI (INPUT)'!$Y$25,IF(AND(V679&gt;5000000000,V679&lt;=10000000000),'[26]Data Base PAKAI (INPUT)'!$AG$25)))</f>
        <v>3</v>
      </c>
      <c r="AV679" s="250">
        <f>IF(AND(V679&gt;1,V679&lt;=100000000),'[26]Data Base PAKAI (INPUT)'!$F$25,IF(AND(V679&gt;100000000,V679&lt;=200000000),'[26]Data Base PAKAI (INPUT)'!$J$25,IF(AND(V679&gt;200000000,V679&lt;=250000000),'[26]Data Base PAKAI (INPUT)'!$N$25,IF(AND(V679&gt;250000000,V679&lt;=500000000),'[26]Data Base PAKAI (INPUT)'!$R$25,IF(AND(V679&gt;500000000,V679&lt;=1000000000),'[26]Data Base PAKAI (INPUT)'!$V$25,IF(AND(V679&gt;1000000000,V679&lt;=2500000000),'[26]Data Base PAKAI (INPUT)'!$Z$25,IF(AND(V679&gt;2500000000,V679&lt;=5000000000),'[26]Data Base PAKAI (INPUT)'!$AD$25,IF(AND(V679&gt;5000000000,V679&lt;=10000000000),'[26]Data Base PAKAI (INPUT)'!AH2134))))))))</f>
        <v>4</v>
      </c>
      <c r="AW679" s="250">
        <f t="shared" si="286"/>
        <v>1800000</v>
      </c>
      <c r="AX679" s="250">
        <f t="shared" si="287"/>
        <v>8000000</v>
      </c>
      <c r="AY679" s="99">
        <f t="shared" si="288"/>
        <v>8000000</v>
      </c>
      <c r="AZ679" s="245"/>
      <c r="BA679" s="245">
        <f t="shared" si="289"/>
        <v>181250000</v>
      </c>
      <c r="BB679" s="235"/>
      <c r="BC679" s="242"/>
      <c r="BD679" s="242"/>
      <c r="BE679" s="242"/>
      <c r="BG679" s="428">
        <f t="shared" si="281"/>
        <v>0</v>
      </c>
      <c r="BH679" s="424"/>
    </row>
    <row r="680" spans="1:60" ht="43.5" thickBot="1" x14ac:dyDescent="0.3">
      <c r="A680" s="90"/>
      <c r="B680" s="90"/>
      <c r="C680" s="90"/>
      <c r="D680" s="90"/>
      <c r="E680" s="90"/>
      <c r="F680" s="90"/>
      <c r="G680" s="90"/>
      <c r="H680" s="307"/>
      <c r="I680" s="91"/>
      <c r="J680" s="92"/>
      <c r="K680" s="110" t="s">
        <v>1224</v>
      </c>
      <c r="L680" s="92" t="s">
        <v>1351</v>
      </c>
      <c r="M680" s="92" t="e">
        <f>INDEX('[26]GELONDONGAN BM POKIR'!$D:$D,MATCH('KEGIATAN DBMSDA 2022 (2)'!L680,'[26]GELONDONGAN BM POKIR'!$D:$D,0))</f>
        <v>#N/A</v>
      </c>
      <c r="N680" s="92" t="str">
        <f t="shared" si="279"/>
        <v>Peningkatan Jalan Jl. Piteng Rt.04 Rw.04, Kota Bekasi, Rawalumbu, Bojongmenteng</v>
      </c>
      <c r="O680" s="92"/>
      <c r="P680" s="93" t="s">
        <v>735</v>
      </c>
      <c r="Q680" s="93"/>
      <c r="R680" s="127" t="s">
        <v>1343</v>
      </c>
      <c r="S680" s="94" t="e">
        <f>#REF!&amp;" "&amp;#REF!</f>
        <v>#REF!</v>
      </c>
      <c r="T680" s="95" t="s">
        <v>66</v>
      </c>
      <c r="U680" s="57"/>
      <c r="V680" s="57">
        <f t="shared" si="271"/>
        <v>200000000</v>
      </c>
      <c r="W680" s="96" t="str">
        <f t="shared" si="282"/>
        <v>PL</v>
      </c>
      <c r="X680" s="77" t="s">
        <v>1964</v>
      </c>
      <c r="Y680" s="489" t="s">
        <v>2032</v>
      </c>
      <c r="Z680" s="489" t="s">
        <v>2010</v>
      </c>
      <c r="AA680" s="93"/>
      <c r="AB680" s="93"/>
      <c r="AC680" s="93"/>
      <c r="AD680" s="93"/>
      <c r="AE680" s="93"/>
      <c r="AF680" s="93"/>
      <c r="AG680" s="96"/>
      <c r="AH680" s="96"/>
      <c r="AI680" s="96"/>
      <c r="AJ680" s="313">
        <f t="shared" si="280"/>
        <v>0</v>
      </c>
      <c r="AK680" s="301">
        <v>0</v>
      </c>
      <c r="AL680" s="57">
        <v>200000000</v>
      </c>
      <c r="AM680" s="96" t="str">
        <f t="shared" si="283"/>
        <v>PL</v>
      </c>
      <c r="AN680" s="257" t="s">
        <v>139</v>
      </c>
      <c r="AO680" s="249">
        <v>1</v>
      </c>
      <c r="AP680" s="257"/>
      <c r="AQ680" s="245">
        <f t="shared" si="284"/>
        <v>350000</v>
      </c>
      <c r="AR680" s="250">
        <f>IF(AND(V680&gt;1,V680&lt;=200000000),'[26]Data Base PAKAI (INPUT)'!$E$24,IF(AND(V680&gt;200000000),'[26]Data Base PAKAI (INPUT)'!$M$24))</f>
        <v>4</v>
      </c>
      <c r="AS680" s="250">
        <f>IF(AND(V680&gt;1,V680&lt;=200000000),'[26]Data Base PAKAI (INPUT)'!$F$24,IF(AND(V680&gt;200000000,V680&lt;=1000000000),'[26]Data Base PAKAI (INPUT)'!$V$24,IF(AND(V680&gt;1000000000),'[26]Data Base PAKAI (INPUT)'!$Z$24)))</f>
        <v>1</v>
      </c>
      <c r="AT680" s="250">
        <f t="shared" si="285"/>
        <v>600000</v>
      </c>
      <c r="AU680" s="250">
        <f>IF(AND(V680&gt;1,V680&lt;=1000000000),'[26]Data Base PAKAI (INPUT)'!$E$25,IF(AND(V680&gt;1000000000,V680&lt;=5000000000),'[26]Data Base PAKAI (INPUT)'!$Y$25,IF(AND(V680&gt;5000000000,V680&lt;=10000000000),'[26]Data Base PAKAI (INPUT)'!$AG$25)))</f>
        <v>3</v>
      </c>
      <c r="AV680" s="250">
        <f>IF(AND(V680&gt;1,V680&lt;=100000000),'[26]Data Base PAKAI (INPUT)'!$F$25,IF(AND(V680&gt;100000000,V680&lt;=200000000),'[26]Data Base PAKAI (INPUT)'!$J$25,IF(AND(V680&gt;200000000,V680&lt;=250000000),'[26]Data Base PAKAI (INPUT)'!$N$25,IF(AND(V680&gt;250000000,V680&lt;=500000000),'[26]Data Base PAKAI (INPUT)'!$R$25,IF(AND(V680&gt;500000000,V680&lt;=1000000000),'[26]Data Base PAKAI (INPUT)'!$V$25,IF(AND(V680&gt;1000000000,V680&lt;=2500000000),'[26]Data Base PAKAI (INPUT)'!$Z$25,IF(AND(V680&gt;2500000000,V680&lt;=5000000000),'[26]Data Base PAKAI (INPUT)'!$AD$25,IF(AND(V680&gt;5000000000,V680&lt;=10000000000),'[26]Data Base PAKAI (INPUT)'!AH2135))))))))</f>
        <v>4</v>
      </c>
      <c r="AW680" s="250">
        <f t="shared" si="286"/>
        <v>1800000</v>
      </c>
      <c r="AX680" s="250">
        <f t="shared" si="287"/>
        <v>8000000</v>
      </c>
      <c r="AY680" s="99">
        <f t="shared" si="288"/>
        <v>8000000</v>
      </c>
      <c r="AZ680" s="245"/>
      <c r="BA680" s="245">
        <f t="shared" si="289"/>
        <v>181250000</v>
      </c>
      <c r="BB680" s="235"/>
      <c r="BC680" s="242"/>
      <c r="BD680" s="242"/>
      <c r="BE680" s="242"/>
      <c r="BG680" s="428">
        <f t="shared" si="281"/>
        <v>0</v>
      </c>
      <c r="BH680" s="424"/>
    </row>
    <row r="681" spans="1:60" ht="43.5" thickBot="1" x14ac:dyDescent="0.3">
      <c r="A681" s="90"/>
      <c r="B681" s="90"/>
      <c r="C681" s="90"/>
      <c r="D681" s="90"/>
      <c r="E681" s="90"/>
      <c r="F681" s="90"/>
      <c r="G681" s="90"/>
      <c r="H681" s="307"/>
      <c r="I681" s="91"/>
      <c r="J681" s="92"/>
      <c r="K681" s="110" t="s">
        <v>1224</v>
      </c>
      <c r="L681" s="92" t="s">
        <v>1352</v>
      </c>
      <c r="M681" s="92" t="e">
        <f>INDEX('[26]GELONDONGAN BM POKIR'!$D:$D,MATCH('KEGIATAN DBMSDA 2022 (2)'!L681,'[26]GELONDONGAN BM POKIR'!$D:$D,0))</f>
        <v>#N/A</v>
      </c>
      <c r="N681" s="92" t="str">
        <f t="shared" si="279"/>
        <v>Peningkatan Jalan Jalan Lumbu Timur Raya Rw 32, Kota Bekasi, Rawalumbu, Bojong Rawalumbu</v>
      </c>
      <c r="O681" s="92"/>
      <c r="P681" s="93" t="s">
        <v>735</v>
      </c>
      <c r="Q681" s="93"/>
      <c r="R681" s="127" t="s">
        <v>1353</v>
      </c>
      <c r="S681" s="94" t="e">
        <f>#REF!&amp;" "&amp;#REF!</f>
        <v>#REF!</v>
      </c>
      <c r="T681" s="95" t="s">
        <v>66</v>
      </c>
      <c r="U681" s="57"/>
      <c r="V681" s="57">
        <f t="shared" ref="V681:V744" si="290">AL681+U681</f>
        <v>125000000</v>
      </c>
      <c r="W681" s="96" t="str">
        <f t="shared" si="282"/>
        <v>PL</v>
      </c>
      <c r="X681" s="77" t="s">
        <v>1964</v>
      </c>
      <c r="Y681" s="489" t="s">
        <v>2032</v>
      </c>
      <c r="Z681" s="489" t="s">
        <v>2010</v>
      </c>
      <c r="AA681" s="93"/>
      <c r="AB681" s="93"/>
      <c r="AC681" s="93"/>
      <c r="AD681" s="93"/>
      <c r="AE681" s="93"/>
      <c r="AF681" s="93"/>
      <c r="AG681" s="96"/>
      <c r="AH681" s="96"/>
      <c r="AI681" s="96"/>
      <c r="AJ681" s="313">
        <f t="shared" si="280"/>
        <v>0</v>
      </c>
      <c r="AK681" s="301">
        <v>0</v>
      </c>
      <c r="AL681" s="57">
        <v>125000000</v>
      </c>
      <c r="AM681" s="96" t="str">
        <f t="shared" si="283"/>
        <v>PL</v>
      </c>
      <c r="AN681" s="257" t="s">
        <v>139</v>
      </c>
      <c r="AO681" s="249">
        <v>1</v>
      </c>
      <c r="AP681" s="257"/>
      <c r="AQ681" s="245">
        <f t="shared" si="284"/>
        <v>350000</v>
      </c>
      <c r="AR681" s="250">
        <f>IF(AND(V681&gt;1,V681&lt;=200000000),'[26]Data Base PAKAI (INPUT)'!$E$24,IF(AND(V681&gt;200000000),'[26]Data Base PAKAI (INPUT)'!$M$24))</f>
        <v>4</v>
      </c>
      <c r="AS681" s="250">
        <f>IF(AND(V681&gt;1,V681&lt;=200000000),'[26]Data Base PAKAI (INPUT)'!$F$24,IF(AND(V681&gt;200000000,V681&lt;=1000000000),'[26]Data Base PAKAI (INPUT)'!$V$24,IF(AND(V681&gt;1000000000),'[26]Data Base PAKAI (INPUT)'!$Z$24)))</f>
        <v>1</v>
      </c>
      <c r="AT681" s="250">
        <f t="shared" si="285"/>
        <v>600000</v>
      </c>
      <c r="AU681" s="250">
        <f>IF(AND(V681&gt;1,V681&lt;=1000000000),'[26]Data Base PAKAI (INPUT)'!$E$25,IF(AND(V681&gt;1000000000,V681&lt;=5000000000),'[26]Data Base PAKAI (INPUT)'!$Y$25,IF(AND(V681&gt;5000000000,V681&lt;=10000000000),'[26]Data Base PAKAI (INPUT)'!$AG$25)))</f>
        <v>3</v>
      </c>
      <c r="AV681" s="250">
        <f>IF(AND(V681&gt;1,V681&lt;=100000000),'[26]Data Base PAKAI (INPUT)'!$F$25,IF(AND(V681&gt;100000000,V681&lt;=200000000),'[26]Data Base PAKAI (INPUT)'!$J$25,IF(AND(V681&gt;200000000,V681&lt;=250000000),'[26]Data Base PAKAI (INPUT)'!$N$25,IF(AND(V681&gt;250000000,V681&lt;=500000000),'[26]Data Base PAKAI (INPUT)'!$R$25,IF(AND(V681&gt;500000000,V681&lt;=1000000000),'[26]Data Base PAKAI (INPUT)'!$V$25,IF(AND(V681&gt;1000000000,V681&lt;=2500000000),'[26]Data Base PAKAI (INPUT)'!$Z$25,IF(AND(V681&gt;2500000000,V681&lt;=5000000000),'[26]Data Base PAKAI (INPUT)'!$AD$25,IF(AND(V681&gt;5000000000,V681&lt;=10000000000),'[26]Data Base PAKAI (INPUT)'!AH2136))))))))</f>
        <v>4</v>
      </c>
      <c r="AW681" s="250">
        <f t="shared" si="286"/>
        <v>1800000</v>
      </c>
      <c r="AX681" s="250">
        <f t="shared" si="287"/>
        <v>5000000</v>
      </c>
      <c r="AY681" s="99">
        <f t="shared" si="288"/>
        <v>5000000</v>
      </c>
      <c r="AZ681" s="245"/>
      <c r="BA681" s="245">
        <f t="shared" si="289"/>
        <v>112250000</v>
      </c>
      <c r="BB681" s="235"/>
      <c r="BC681" s="242"/>
      <c r="BD681" s="242"/>
      <c r="BE681" s="242"/>
      <c r="BG681" s="428">
        <f t="shared" si="281"/>
        <v>0</v>
      </c>
      <c r="BH681" s="424"/>
    </row>
    <row r="682" spans="1:60" ht="45.75" thickBot="1" x14ac:dyDescent="0.3">
      <c r="A682" s="90"/>
      <c r="B682" s="90"/>
      <c r="C682" s="90"/>
      <c r="D682" s="90"/>
      <c r="E682" s="90"/>
      <c r="F682" s="90"/>
      <c r="G682" s="90"/>
      <c r="H682" s="307"/>
      <c r="I682" s="91"/>
      <c r="J682" s="92"/>
      <c r="K682" s="110" t="s">
        <v>1224</v>
      </c>
      <c r="L682" s="92" t="s">
        <v>1354</v>
      </c>
      <c r="M682" s="92" t="e">
        <f>INDEX('[26]GELONDONGAN BM POKIR'!$D:$D,MATCH('KEGIATAN DBMSDA 2022 (2)'!L682,'[26]GELONDONGAN BM POKIR'!$D:$D,0))</f>
        <v>#N/A</v>
      </c>
      <c r="N682" s="92" t="str">
        <f t="shared" si="279"/>
        <v>Peningkatan Jalan Jalan Kemuning 2 Rt. 02 Rw. 04, Kota Bekasi, Mustikajaya, Mustikasari</v>
      </c>
      <c r="O682" s="92"/>
      <c r="P682" s="93" t="s">
        <v>127</v>
      </c>
      <c r="Q682" s="93"/>
      <c r="R682" s="127" t="s">
        <v>1348</v>
      </c>
      <c r="S682" s="94" t="e">
        <f>#REF!&amp;" "&amp;#REF!</f>
        <v>#REF!</v>
      </c>
      <c r="T682" s="95" t="s">
        <v>66</v>
      </c>
      <c r="U682" s="57"/>
      <c r="V682" s="57">
        <f t="shared" si="290"/>
        <v>200000000</v>
      </c>
      <c r="W682" s="96" t="str">
        <f t="shared" si="282"/>
        <v>PL</v>
      </c>
      <c r="X682" s="77" t="s">
        <v>1964</v>
      </c>
      <c r="Y682" s="489" t="s">
        <v>2032</v>
      </c>
      <c r="Z682" s="489" t="s">
        <v>2007</v>
      </c>
      <c r="AA682" s="93"/>
      <c r="AB682" s="93"/>
      <c r="AC682" s="93"/>
      <c r="AD682" s="93"/>
      <c r="AE682" s="93"/>
      <c r="AF682" s="93"/>
      <c r="AG682" s="96"/>
      <c r="AH682" s="96"/>
      <c r="AI682" s="96"/>
      <c r="AJ682" s="313">
        <f t="shared" si="280"/>
        <v>0</v>
      </c>
      <c r="AK682" s="301">
        <v>0</v>
      </c>
      <c r="AL682" s="57">
        <v>200000000</v>
      </c>
      <c r="AM682" s="96" t="str">
        <f t="shared" si="283"/>
        <v>PL</v>
      </c>
      <c r="AN682" s="257" t="s">
        <v>139</v>
      </c>
      <c r="AO682" s="249">
        <v>1</v>
      </c>
      <c r="AP682" s="257"/>
      <c r="AQ682" s="245">
        <f t="shared" si="284"/>
        <v>350000</v>
      </c>
      <c r="AR682" s="250">
        <f>IF(AND(V682&gt;1,V682&lt;=200000000),'[26]Data Base PAKAI (INPUT)'!$E$24,IF(AND(V682&gt;200000000),'[26]Data Base PAKAI (INPUT)'!$M$24))</f>
        <v>4</v>
      </c>
      <c r="AS682" s="250">
        <f>IF(AND(V682&gt;1,V682&lt;=200000000),'[26]Data Base PAKAI (INPUT)'!$F$24,IF(AND(V682&gt;200000000,V682&lt;=1000000000),'[26]Data Base PAKAI (INPUT)'!$V$24,IF(AND(V682&gt;1000000000),'[26]Data Base PAKAI (INPUT)'!$Z$24)))</f>
        <v>1</v>
      </c>
      <c r="AT682" s="250">
        <f t="shared" si="285"/>
        <v>600000</v>
      </c>
      <c r="AU682" s="250">
        <f>IF(AND(V682&gt;1,V682&lt;=1000000000),'[26]Data Base PAKAI (INPUT)'!$E$25,IF(AND(V682&gt;1000000000,V682&lt;=5000000000),'[26]Data Base PAKAI (INPUT)'!$Y$25,IF(AND(V682&gt;5000000000,V682&lt;=10000000000),'[26]Data Base PAKAI (INPUT)'!$AG$25)))</f>
        <v>3</v>
      </c>
      <c r="AV682" s="250">
        <f>IF(AND(V682&gt;1,V682&lt;=100000000),'[26]Data Base PAKAI (INPUT)'!$F$25,IF(AND(V682&gt;100000000,V682&lt;=200000000),'[26]Data Base PAKAI (INPUT)'!$J$25,IF(AND(V682&gt;200000000,V682&lt;=250000000),'[26]Data Base PAKAI (INPUT)'!$N$25,IF(AND(V682&gt;250000000,V682&lt;=500000000),'[26]Data Base PAKAI (INPUT)'!$R$25,IF(AND(V682&gt;500000000,V682&lt;=1000000000),'[26]Data Base PAKAI (INPUT)'!$V$25,IF(AND(V682&gt;1000000000,V682&lt;=2500000000),'[26]Data Base PAKAI (INPUT)'!$Z$25,IF(AND(V682&gt;2500000000,V682&lt;=5000000000),'[26]Data Base PAKAI (INPUT)'!$AD$25,IF(AND(V682&gt;5000000000,V682&lt;=10000000000),'[26]Data Base PAKAI (INPUT)'!AH2137))))))))</f>
        <v>4</v>
      </c>
      <c r="AW682" s="250">
        <f t="shared" si="286"/>
        <v>1800000</v>
      </c>
      <c r="AX682" s="250">
        <f t="shared" si="287"/>
        <v>8000000</v>
      </c>
      <c r="AY682" s="99">
        <f t="shared" si="288"/>
        <v>8000000</v>
      </c>
      <c r="AZ682" s="245"/>
      <c r="BA682" s="245">
        <f t="shared" si="289"/>
        <v>181250000</v>
      </c>
      <c r="BB682" s="235"/>
      <c r="BC682" s="242"/>
      <c r="BD682" s="242"/>
      <c r="BE682" s="242"/>
      <c r="BG682" s="428">
        <f t="shared" si="281"/>
        <v>0</v>
      </c>
      <c r="BH682" s="424"/>
    </row>
    <row r="683" spans="1:60" ht="45.75" thickBot="1" x14ac:dyDescent="0.3">
      <c r="A683" s="90"/>
      <c r="B683" s="90"/>
      <c r="C683" s="90"/>
      <c r="D683" s="90"/>
      <c r="E683" s="90"/>
      <c r="F683" s="90"/>
      <c r="G683" s="90"/>
      <c r="H683" s="307"/>
      <c r="I683" s="91"/>
      <c r="J683" s="92"/>
      <c r="K683" s="110" t="s">
        <v>1224</v>
      </c>
      <c r="L683" s="92" t="s">
        <v>1355</v>
      </c>
      <c r="M683" s="92" t="e">
        <f>INDEX('[26]GELONDONGAN BM POKIR'!$D:$D,MATCH('KEGIATAN DBMSDA 2022 (2)'!L683,'[26]GELONDONGAN BM POKIR'!$D:$D,0))</f>
        <v>#N/A</v>
      </c>
      <c r="N683" s="92" t="str">
        <f t="shared" si="279"/>
        <v>Peningkatan Jalan Gg. H. Diun II RT.
001/005, Kota Bekasi, Mustikajaya, Mustikajaya</v>
      </c>
      <c r="O683" s="92"/>
      <c r="P683" s="93" t="s">
        <v>127</v>
      </c>
      <c r="Q683" s="93"/>
      <c r="R683" s="127" t="s">
        <v>1345</v>
      </c>
      <c r="S683" s="94" t="e">
        <f>#REF!&amp;" "&amp;#REF!</f>
        <v>#REF!</v>
      </c>
      <c r="T683" s="95" t="s">
        <v>66</v>
      </c>
      <c r="U683" s="57"/>
      <c r="V683" s="57">
        <f t="shared" si="290"/>
        <v>150000000</v>
      </c>
      <c r="W683" s="96" t="str">
        <f t="shared" si="282"/>
        <v>PL</v>
      </c>
      <c r="X683" s="77" t="s">
        <v>1964</v>
      </c>
      <c r="Y683" s="489" t="s">
        <v>2032</v>
      </c>
      <c r="Z683" s="489" t="s">
        <v>2007</v>
      </c>
      <c r="AA683" s="93"/>
      <c r="AB683" s="93"/>
      <c r="AC683" s="93"/>
      <c r="AD683" s="93"/>
      <c r="AE683" s="93"/>
      <c r="AF683" s="93"/>
      <c r="AG683" s="96"/>
      <c r="AH683" s="96"/>
      <c r="AI683" s="96"/>
      <c r="AJ683" s="313">
        <f t="shared" si="280"/>
        <v>0</v>
      </c>
      <c r="AK683" s="301">
        <v>0</v>
      </c>
      <c r="AL683" s="57">
        <v>150000000</v>
      </c>
      <c r="AM683" s="96" t="str">
        <f t="shared" si="283"/>
        <v>PL</v>
      </c>
      <c r="AN683" s="257" t="s">
        <v>139</v>
      </c>
      <c r="AO683" s="249">
        <v>1</v>
      </c>
      <c r="AP683" s="257"/>
      <c r="AQ683" s="245">
        <f t="shared" si="284"/>
        <v>350000</v>
      </c>
      <c r="AR683" s="250">
        <f>IF(AND(V683&gt;1,V683&lt;=200000000),'[26]Data Base PAKAI (INPUT)'!$E$24,IF(AND(V683&gt;200000000),'[26]Data Base PAKAI (INPUT)'!$M$24))</f>
        <v>4</v>
      </c>
      <c r="AS683" s="250">
        <f>IF(AND(V683&gt;1,V683&lt;=200000000),'[26]Data Base PAKAI (INPUT)'!$F$24,IF(AND(V683&gt;200000000,V683&lt;=1000000000),'[26]Data Base PAKAI (INPUT)'!$V$24,IF(AND(V683&gt;1000000000),'[26]Data Base PAKAI (INPUT)'!$Z$24)))</f>
        <v>1</v>
      </c>
      <c r="AT683" s="250">
        <f t="shared" si="285"/>
        <v>600000</v>
      </c>
      <c r="AU683" s="250">
        <f>IF(AND(V683&gt;1,V683&lt;=1000000000),'[26]Data Base PAKAI (INPUT)'!$E$25,IF(AND(V683&gt;1000000000,V683&lt;=5000000000),'[26]Data Base PAKAI (INPUT)'!$Y$25,IF(AND(V683&gt;5000000000,V683&lt;=10000000000),'[26]Data Base PAKAI (INPUT)'!$AG$25)))</f>
        <v>3</v>
      </c>
      <c r="AV683" s="250">
        <f>IF(AND(V683&gt;1,V683&lt;=100000000),'[26]Data Base PAKAI (INPUT)'!$F$25,IF(AND(V683&gt;100000000,V683&lt;=200000000),'[26]Data Base PAKAI (INPUT)'!$J$25,IF(AND(V683&gt;200000000,V683&lt;=250000000),'[26]Data Base PAKAI (INPUT)'!$N$25,IF(AND(V683&gt;250000000,V683&lt;=500000000),'[26]Data Base PAKAI (INPUT)'!$R$25,IF(AND(V683&gt;500000000,V683&lt;=1000000000),'[26]Data Base PAKAI (INPUT)'!$V$25,IF(AND(V683&gt;1000000000,V683&lt;=2500000000),'[26]Data Base PAKAI (INPUT)'!$Z$25,IF(AND(V683&gt;2500000000,V683&lt;=5000000000),'[26]Data Base PAKAI (INPUT)'!$AD$25,IF(AND(V683&gt;5000000000,V683&lt;=10000000000),'[26]Data Base PAKAI (INPUT)'!AH2138))))))))</f>
        <v>4</v>
      </c>
      <c r="AW683" s="250">
        <f t="shared" si="286"/>
        <v>1800000</v>
      </c>
      <c r="AX683" s="250">
        <f t="shared" si="287"/>
        <v>6000000</v>
      </c>
      <c r="AY683" s="99">
        <f t="shared" si="288"/>
        <v>6000000</v>
      </c>
      <c r="AZ683" s="245"/>
      <c r="BA683" s="245">
        <f t="shared" si="289"/>
        <v>135250000</v>
      </c>
      <c r="BB683" s="235"/>
      <c r="BC683" s="242"/>
      <c r="BD683" s="242"/>
      <c r="BE683" s="242"/>
      <c r="BG683" s="428">
        <f t="shared" si="281"/>
        <v>0</v>
      </c>
      <c r="BH683" s="424"/>
    </row>
    <row r="684" spans="1:60" ht="43.5" thickBot="1" x14ac:dyDescent="0.3">
      <c r="A684" s="90"/>
      <c r="B684" s="90"/>
      <c r="C684" s="90"/>
      <c r="D684" s="90"/>
      <c r="E684" s="90"/>
      <c r="F684" s="90"/>
      <c r="G684" s="90"/>
      <c r="H684" s="307"/>
      <c r="I684" s="91"/>
      <c r="J684" s="92"/>
      <c r="K684" s="110" t="s">
        <v>1224</v>
      </c>
      <c r="L684" s="92" t="s">
        <v>1356</v>
      </c>
      <c r="M684" s="92" t="e">
        <f>INDEX('[26]GELONDONGAN BM POKIR'!$D:$D,MATCH('KEGIATAN DBMSDA 2022 (2)'!L684,'[26]GELONDONGAN BM POKIR'!$D:$D,0))</f>
        <v>#N/A</v>
      </c>
      <c r="N684" s="92" t="str">
        <f t="shared" si="279"/>
        <v>Peningkatan Jalan Jl. RT. 002/ RW. 001, Kota Bekasi, Jatisampurna, Jatikarya</v>
      </c>
      <c r="O684" s="92"/>
      <c r="P684" s="93" t="s">
        <v>120</v>
      </c>
      <c r="Q684" s="93"/>
      <c r="R684" s="127" t="s">
        <v>289</v>
      </c>
      <c r="S684" s="94" t="e">
        <f>#REF!&amp;" "&amp;#REF!</f>
        <v>#REF!</v>
      </c>
      <c r="T684" s="95" t="s">
        <v>66</v>
      </c>
      <c r="U684" s="57"/>
      <c r="V684" s="57">
        <f t="shared" si="290"/>
        <v>150000000</v>
      </c>
      <c r="W684" s="96" t="str">
        <f t="shared" si="282"/>
        <v>PL</v>
      </c>
      <c r="X684" s="77" t="s">
        <v>1964</v>
      </c>
      <c r="Y684" s="489" t="s">
        <v>2032</v>
      </c>
      <c r="Z684" s="489" t="s">
        <v>2000</v>
      </c>
      <c r="AA684" s="93"/>
      <c r="AB684" s="93"/>
      <c r="AC684" s="93"/>
      <c r="AD684" s="93"/>
      <c r="AE684" s="93"/>
      <c r="AF684" s="93"/>
      <c r="AG684" s="96"/>
      <c r="AH684" s="96"/>
      <c r="AI684" s="96"/>
      <c r="AJ684" s="313">
        <f t="shared" si="280"/>
        <v>0</v>
      </c>
      <c r="AK684" s="301">
        <v>0</v>
      </c>
      <c r="AL684" s="57">
        <v>150000000</v>
      </c>
      <c r="AM684" s="96" t="str">
        <f t="shared" si="283"/>
        <v>PL</v>
      </c>
      <c r="AN684" s="257" t="s">
        <v>139</v>
      </c>
      <c r="AO684" s="249">
        <v>1</v>
      </c>
      <c r="AP684" s="257"/>
      <c r="AQ684" s="245">
        <f t="shared" si="284"/>
        <v>350000</v>
      </c>
      <c r="AR684" s="250">
        <f>IF(AND(V684&gt;1,V684&lt;=200000000),'[26]Data Base PAKAI (INPUT)'!$E$24,IF(AND(V684&gt;200000000),'[26]Data Base PAKAI (INPUT)'!$M$24))</f>
        <v>4</v>
      </c>
      <c r="AS684" s="250">
        <f>IF(AND(V684&gt;1,V684&lt;=200000000),'[26]Data Base PAKAI (INPUT)'!$F$24,IF(AND(V684&gt;200000000,V684&lt;=1000000000),'[26]Data Base PAKAI (INPUT)'!$V$24,IF(AND(V684&gt;1000000000),'[26]Data Base PAKAI (INPUT)'!$Z$24)))</f>
        <v>1</v>
      </c>
      <c r="AT684" s="250">
        <f t="shared" si="285"/>
        <v>600000</v>
      </c>
      <c r="AU684" s="250">
        <f>IF(AND(V684&gt;1,V684&lt;=1000000000),'[26]Data Base PAKAI (INPUT)'!$E$25,IF(AND(V684&gt;1000000000,V684&lt;=5000000000),'[26]Data Base PAKAI (INPUT)'!$Y$25,IF(AND(V684&gt;5000000000,V684&lt;=10000000000),'[26]Data Base PAKAI (INPUT)'!$AG$25)))</f>
        <v>3</v>
      </c>
      <c r="AV684" s="250">
        <f>IF(AND(V684&gt;1,V684&lt;=100000000),'[26]Data Base PAKAI (INPUT)'!$F$25,IF(AND(V684&gt;100000000,V684&lt;=200000000),'[26]Data Base PAKAI (INPUT)'!$J$25,IF(AND(V684&gt;200000000,V684&lt;=250000000),'[26]Data Base PAKAI (INPUT)'!$N$25,IF(AND(V684&gt;250000000,V684&lt;=500000000),'[26]Data Base PAKAI (INPUT)'!$R$25,IF(AND(V684&gt;500000000,V684&lt;=1000000000),'[26]Data Base PAKAI (INPUT)'!$V$25,IF(AND(V684&gt;1000000000,V684&lt;=2500000000),'[26]Data Base PAKAI (INPUT)'!$Z$25,IF(AND(V684&gt;2500000000,V684&lt;=5000000000),'[26]Data Base PAKAI (INPUT)'!$AD$25,IF(AND(V684&gt;5000000000,V684&lt;=10000000000),'[26]Data Base PAKAI (INPUT)'!AH2139))))))))</f>
        <v>4</v>
      </c>
      <c r="AW684" s="250">
        <f t="shared" si="286"/>
        <v>1800000</v>
      </c>
      <c r="AX684" s="250">
        <f t="shared" si="287"/>
        <v>6000000</v>
      </c>
      <c r="AY684" s="99">
        <f t="shared" si="288"/>
        <v>6000000</v>
      </c>
      <c r="AZ684" s="245"/>
      <c r="BA684" s="245">
        <f t="shared" si="289"/>
        <v>135250000</v>
      </c>
      <c r="BB684" s="235"/>
      <c r="BC684" s="242"/>
      <c r="BD684" s="242"/>
      <c r="BE684" s="242"/>
      <c r="BG684" s="428">
        <f t="shared" si="281"/>
        <v>0</v>
      </c>
      <c r="BH684" s="424"/>
    </row>
    <row r="685" spans="1:60" ht="43.5" thickBot="1" x14ac:dyDescent="0.3">
      <c r="A685" s="90"/>
      <c r="B685" s="90"/>
      <c r="C685" s="90"/>
      <c r="D685" s="90"/>
      <c r="E685" s="90"/>
      <c r="F685" s="90"/>
      <c r="G685" s="90"/>
      <c r="H685" s="307"/>
      <c r="I685" s="91"/>
      <c r="J685" s="92"/>
      <c r="K685" s="110" t="s">
        <v>1224</v>
      </c>
      <c r="L685" s="92" t="s">
        <v>1357</v>
      </c>
      <c r="M685" s="92" t="e">
        <f>INDEX('[26]GELONDONGAN BM POKIR'!$D:$D,MATCH('KEGIATAN DBMSDA 2022 (2)'!L685,'[26]GELONDONGAN BM POKIR'!$D:$D,0))</f>
        <v>#N/A</v>
      </c>
      <c r="N685" s="92" t="str">
        <f t="shared" si="279"/>
        <v>Peningkatan Jalan Gang H. Olih Kp. Cimanggis RT. 001/ RW. 003, Kota Bekasi, Jatisampurna, Jatikarya</v>
      </c>
      <c r="O685" s="92"/>
      <c r="P685" s="93" t="s">
        <v>120</v>
      </c>
      <c r="Q685" s="93"/>
      <c r="R685" s="127" t="s">
        <v>271</v>
      </c>
      <c r="S685" s="94" t="e">
        <f>#REF!&amp;" "&amp;#REF!</f>
        <v>#REF!</v>
      </c>
      <c r="T685" s="95" t="s">
        <v>66</v>
      </c>
      <c r="U685" s="57"/>
      <c r="V685" s="57">
        <f t="shared" si="290"/>
        <v>225000000</v>
      </c>
      <c r="W685" s="96" t="str">
        <f t="shared" si="282"/>
        <v>LELANG</v>
      </c>
      <c r="X685" s="77" t="s">
        <v>1964</v>
      </c>
      <c r="Y685" s="489" t="s">
        <v>2032</v>
      </c>
      <c r="Z685" s="489" t="s">
        <v>2000</v>
      </c>
      <c r="AA685" s="93"/>
      <c r="AB685" s="93"/>
      <c r="AC685" s="93"/>
      <c r="AD685" s="93"/>
      <c r="AE685" s="93"/>
      <c r="AF685" s="93"/>
      <c r="AG685" s="96"/>
      <c r="AH685" s="96"/>
      <c r="AI685" s="96"/>
      <c r="AJ685" s="313">
        <f t="shared" si="280"/>
        <v>0</v>
      </c>
      <c r="AK685" s="301">
        <v>0</v>
      </c>
      <c r="AL685" s="57">
        <v>225000000</v>
      </c>
      <c r="AM685" s="96" t="str">
        <f t="shared" si="283"/>
        <v>LELANG</v>
      </c>
      <c r="AN685" s="260" t="s">
        <v>139</v>
      </c>
      <c r="AO685" s="249">
        <v>1</v>
      </c>
      <c r="AP685" s="260"/>
      <c r="AQ685" s="245">
        <f t="shared" si="284"/>
        <v>750000</v>
      </c>
      <c r="AR685" s="250">
        <f>IF(AND(V685&gt;1,V685&lt;=200000000),'[26]Data Base PAKAI (INPUT)'!$E$24,IF(AND(V685&gt;200000000),'[26]Data Base PAKAI (INPUT)'!$M$24))</f>
        <v>6</v>
      </c>
      <c r="AS685" s="250">
        <f>IF(AND(V685&gt;1,V685&lt;=200000000),'[26]Data Base PAKAI (INPUT)'!$F$24,IF(AND(V685&gt;200000000,V685&lt;=1000000000),'[26]Data Base PAKAI (INPUT)'!$V$24,IF(AND(V685&gt;1000000000),'[26]Data Base PAKAI (INPUT)'!$Z$24)))</f>
        <v>2</v>
      </c>
      <c r="AT685" s="250">
        <f t="shared" si="285"/>
        <v>1800000</v>
      </c>
      <c r="AU685" s="250">
        <f>IF(AND(V685&gt;1,V685&lt;=1000000000),'[26]Data Base PAKAI (INPUT)'!$E$25,IF(AND(V685&gt;1000000000,V685&lt;=5000000000),'[26]Data Base PAKAI (INPUT)'!$Y$25,IF(AND(V685&gt;5000000000,V685&lt;=10000000000),'[26]Data Base PAKAI (INPUT)'!$AG$25)))</f>
        <v>3</v>
      </c>
      <c r="AV685" s="250">
        <f>IF(AND(V685&gt;1,V685&lt;=100000000),'[26]Data Base PAKAI (INPUT)'!$F$25,IF(AND(V685&gt;100000000,V685&lt;=200000000),'[26]Data Base PAKAI (INPUT)'!$J$25,IF(AND(V685&gt;200000000,V685&lt;=250000000),'[26]Data Base PAKAI (INPUT)'!$N$25,IF(AND(V685&gt;250000000,V685&lt;=500000000),'[26]Data Base PAKAI (INPUT)'!$R$25,IF(AND(V685&gt;500000000,V685&lt;=1000000000),'[26]Data Base PAKAI (INPUT)'!$V$25,IF(AND(V685&gt;1000000000,V685&lt;=2500000000),'[26]Data Base PAKAI (INPUT)'!$Z$25,IF(AND(V685&gt;2500000000,V685&lt;=5000000000),'[26]Data Base PAKAI (INPUT)'!$AD$25,IF(AND(V685&gt;5000000000,V685&lt;=10000000000),'[26]Data Base PAKAI (INPUT)'!AH2140))))))))</f>
        <v>5</v>
      </c>
      <c r="AW685" s="250">
        <f t="shared" si="286"/>
        <v>2250000</v>
      </c>
      <c r="AX685" s="250">
        <f t="shared" si="287"/>
        <v>9000000</v>
      </c>
      <c r="AY685" s="99">
        <f t="shared" si="288"/>
        <v>9000000</v>
      </c>
      <c r="AZ685" s="245"/>
      <c r="BA685" s="245">
        <f t="shared" si="289"/>
        <v>202200000</v>
      </c>
      <c r="BB685" s="235"/>
      <c r="BC685" s="242"/>
      <c r="BD685" s="242"/>
      <c r="BE685" s="242"/>
      <c r="BG685" s="428">
        <f t="shared" si="281"/>
        <v>0</v>
      </c>
      <c r="BH685" s="424"/>
    </row>
    <row r="686" spans="1:60" ht="43.5" thickBot="1" x14ac:dyDescent="0.3">
      <c r="A686" s="90"/>
      <c r="B686" s="90"/>
      <c r="C686" s="90"/>
      <c r="D686" s="90"/>
      <c r="E686" s="90"/>
      <c r="F686" s="90"/>
      <c r="G686" s="90"/>
      <c r="H686" s="307"/>
      <c r="I686" s="91"/>
      <c r="J686" s="92"/>
      <c r="K686" s="110" t="s">
        <v>1224</v>
      </c>
      <c r="L686" s="92" t="s">
        <v>1358</v>
      </c>
      <c r="M686" s="92" t="e">
        <f>INDEX('[26]GELONDONGAN BM POKIR'!$D:$D,MATCH('KEGIATAN DBMSDA 2022 (2)'!L686,'[26]GELONDONGAN BM POKIR'!$D:$D,0))</f>
        <v>#N/A</v>
      </c>
      <c r="N686" s="92" t="str">
        <f t="shared" si="279"/>
        <v>Peningkatan Jalan Jl. Damai Kalimanggis RT. 002/ RW. 006, Kota Bekasi, Jatisampurna, Jatikarya</v>
      </c>
      <c r="O686" s="92"/>
      <c r="P686" s="93" t="s">
        <v>120</v>
      </c>
      <c r="Q686" s="93"/>
      <c r="R686" s="127" t="s">
        <v>271</v>
      </c>
      <c r="S686" s="94" t="e">
        <f>#REF!&amp;" "&amp;#REF!</f>
        <v>#REF!</v>
      </c>
      <c r="T686" s="95" t="s">
        <v>66</v>
      </c>
      <c r="U686" s="57"/>
      <c r="V686" s="57">
        <f t="shared" si="290"/>
        <v>200000000</v>
      </c>
      <c r="W686" s="96" t="str">
        <f t="shared" si="282"/>
        <v>PL</v>
      </c>
      <c r="X686" s="77" t="s">
        <v>1964</v>
      </c>
      <c r="Y686" s="489" t="s">
        <v>2032</v>
      </c>
      <c r="Z686" s="489" t="s">
        <v>2000</v>
      </c>
      <c r="AA686" s="93"/>
      <c r="AB686" s="93"/>
      <c r="AC686" s="93"/>
      <c r="AD686" s="93"/>
      <c r="AE686" s="93"/>
      <c r="AF686" s="93"/>
      <c r="AG686" s="96"/>
      <c r="AH686" s="96"/>
      <c r="AI686" s="96"/>
      <c r="AJ686" s="313">
        <f t="shared" si="280"/>
        <v>0</v>
      </c>
      <c r="AK686" s="301">
        <v>0</v>
      </c>
      <c r="AL686" s="57">
        <v>200000000</v>
      </c>
      <c r="AM686" s="96" t="str">
        <f t="shared" si="283"/>
        <v>PL</v>
      </c>
      <c r="AN686" s="257" t="s">
        <v>139</v>
      </c>
      <c r="AO686" s="249">
        <v>1</v>
      </c>
      <c r="AP686" s="257"/>
      <c r="AQ686" s="245">
        <f t="shared" si="284"/>
        <v>350000</v>
      </c>
      <c r="AR686" s="250">
        <f>IF(AND(V686&gt;1,V686&lt;=200000000),'[26]Data Base PAKAI (INPUT)'!$E$24,IF(AND(V686&gt;200000000),'[26]Data Base PAKAI (INPUT)'!$M$24))</f>
        <v>4</v>
      </c>
      <c r="AS686" s="250">
        <f>IF(AND(V686&gt;1,V686&lt;=200000000),'[26]Data Base PAKAI (INPUT)'!$F$24,IF(AND(V686&gt;200000000,V686&lt;=1000000000),'[26]Data Base PAKAI (INPUT)'!$V$24,IF(AND(V686&gt;1000000000),'[26]Data Base PAKAI (INPUT)'!$Z$24)))</f>
        <v>1</v>
      </c>
      <c r="AT686" s="250">
        <f t="shared" si="285"/>
        <v>600000</v>
      </c>
      <c r="AU686" s="250">
        <f>IF(AND(V686&gt;1,V686&lt;=1000000000),'[26]Data Base PAKAI (INPUT)'!$E$25,IF(AND(V686&gt;1000000000,V686&lt;=5000000000),'[26]Data Base PAKAI (INPUT)'!$Y$25,IF(AND(V686&gt;5000000000,V686&lt;=10000000000),'[26]Data Base PAKAI (INPUT)'!$AG$25)))</f>
        <v>3</v>
      </c>
      <c r="AV686" s="250">
        <f>IF(AND(V686&gt;1,V686&lt;=100000000),'[26]Data Base PAKAI (INPUT)'!$F$25,IF(AND(V686&gt;100000000,V686&lt;=200000000),'[26]Data Base PAKAI (INPUT)'!$J$25,IF(AND(V686&gt;200000000,V686&lt;=250000000),'[26]Data Base PAKAI (INPUT)'!$N$25,IF(AND(V686&gt;250000000,V686&lt;=500000000),'[26]Data Base PAKAI (INPUT)'!$R$25,IF(AND(V686&gt;500000000,V686&lt;=1000000000),'[26]Data Base PAKAI (INPUT)'!$V$25,IF(AND(V686&gt;1000000000,V686&lt;=2500000000),'[26]Data Base PAKAI (INPUT)'!$Z$25,IF(AND(V686&gt;2500000000,V686&lt;=5000000000),'[26]Data Base PAKAI (INPUT)'!$AD$25,IF(AND(V686&gt;5000000000,V686&lt;=10000000000),'[26]Data Base PAKAI (INPUT)'!AH2141))))))))</f>
        <v>4</v>
      </c>
      <c r="AW686" s="250">
        <f t="shared" si="286"/>
        <v>1800000</v>
      </c>
      <c r="AX686" s="250">
        <f t="shared" si="287"/>
        <v>8000000</v>
      </c>
      <c r="AY686" s="99">
        <f t="shared" si="288"/>
        <v>8000000</v>
      </c>
      <c r="AZ686" s="245"/>
      <c r="BA686" s="245">
        <f t="shared" si="289"/>
        <v>181250000</v>
      </c>
      <c r="BB686" s="235"/>
      <c r="BC686" s="242"/>
      <c r="BD686" s="242"/>
      <c r="BE686" s="242"/>
      <c r="BG686" s="428">
        <f t="shared" si="281"/>
        <v>0</v>
      </c>
      <c r="BH686" s="424"/>
    </row>
    <row r="687" spans="1:60" ht="43.5" thickBot="1" x14ac:dyDescent="0.3">
      <c r="A687" s="90"/>
      <c r="B687" s="90"/>
      <c r="C687" s="90"/>
      <c r="D687" s="90"/>
      <c r="E687" s="90"/>
      <c r="F687" s="90"/>
      <c r="G687" s="90"/>
      <c r="H687" s="307"/>
      <c r="I687" s="91"/>
      <c r="J687" s="92"/>
      <c r="K687" s="110" t="s">
        <v>1224</v>
      </c>
      <c r="L687" s="92" t="s">
        <v>1359</v>
      </c>
      <c r="M687" s="92" t="e">
        <f>INDEX('[26]GELONDONGAN BM POKIR'!$D:$D,MATCH('KEGIATAN DBMSDA 2022 (2)'!L687,'[26]GELONDONGAN BM POKIR'!$D:$D,0))</f>
        <v>#N/A</v>
      </c>
      <c r="N687" s="92" t="str">
        <f t="shared" si="279"/>
        <v>Peningkatan Jalan Jl. Danggul Kalimanggis RT. 002/ RW. 006, Kota Bekasi, Jatisampurna, Jatikarya</v>
      </c>
      <c r="O687" s="92"/>
      <c r="P687" s="93" t="s">
        <v>120</v>
      </c>
      <c r="Q687" s="93"/>
      <c r="R687" s="127" t="s">
        <v>560</v>
      </c>
      <c r="S687" s="94" t="e">
        <f>#REF!&amp;" "&amp;#REF!</f>
        <v>#REF!</v>
      </c>
      <c r="T687" s="95" t="s">
        <v>66</v>
      </c>
      <c r="U687" s="57"/>
      <c r="V687" s="57">
        <f t="shared" si="290"/>
        <v>200000000</v>
      </c>
      <c r="W687" s="96" t="str">
        <f t="shared" si="282"/>
        <v>PL</v>
      </c>
      <c r="X687" s="77" t="s">
        <v>1964</v>
      </c>
      <c r="Y687" s="489" t="s">
        <v>2032</v>
      </c>
      <c r="Z687" s="489" t="s">
        <v>2000</v>
      </c>
      <c r="AA687" s="93"/>
      <c r="AB687" s="93"/>
      <c r="AC687" s="93"/>
      <c r="AD687" s="93"/>
      <c r="AE687" s="93"/>
      <c r="AF687" s="93"/>
      <c r="AG687" s="96"/>
      <c r="AH687" s="96"/>
      <c r="AI687" s="96"/>
      <c r="AJ687" s="313">
        <f t="shared" si="280"/>
        <v>0</v>
      </c>
      <c r="AK687" s="301">
        <v>0</v>
      </c>
      <c r="AL687" s="57">
        <v>200000000</v>
      </c>
      <c r="AM687" s="96" t="str">
        <f t="shared" si="283"/>
        <v>PL</v>
      </c>
      <c r="AN687" s="257" t="s">
        <v>139</v>
      </c>
      <c r="AO687" s="249">
        <v>1</v>
      </c>
      <c r="AP687" s="257"/>
      <c r="AQ687" s="245">
        <f t="shared" si="284"/>
        <v>350000</v>
      </c>
      <c r="AR687" s="250">
        <f>IF(AND(V687&gt;1,V687&lt;=200000000),'[26]Data Base PAKAI (INPUT)'!$E$24,IF(AND(V687&gt;200000000),'[26]Data Base PAKAI (INPUT)'!$M$24))</f>
        <v>4</v>
      </c>
      <c r="AS687" s="250">
        <f>IF(AND(V687&gt;1,V687&lt;=200000000),'[26]Data Base PAKAI (INPUT)'!$F$24,IF(AND(V687&gt;200000000,V687&lt;=1000000000),'[26]Data Base PAKAI (INPUT)'!$V$24,IF(AND(V687&gt;1000000000),'[26]Data Base PAKAI (INPUT)'!$Z$24)))</f>
        <v>1</v>
      </c>
      <c r="AT687" s="250">
        <f t="shared" si="285"/>
        <v>600000</v>
      </c>
      <c r="AU687" s="250">
        <f>IF(AND(V687&gt;1,V687&lt;=1000000000),'[26]Data Base PAKAI (INPUT)'!$E$25,IF(AND(V687&gt;1000000000,V687&lt;=5000000000),'[26]Data Base PAKAI (INPUT)'!$Y$25,IF(AND(V687&gt;5000000000,V687&lt;=10000000000),'[26]Data Base PAKAI (INPUT)'!$AG$25)))</f>
        <v>3</v>
      </c>
      <c r="AV687" s="250">
        <f>IF(AND(V687&gt;1,V687&lt;=100000000),'[26]Data Base PAKAI (INPUT)'!$F$25,IF(AND(V687&gt;100000000,V687&lt;=200000000),'[26]Data Base PAKAI (INPUT)'!$J$25,IF(AND(V687&gt;200000000,V687&lt;=250000000),'[26]Data Base PAKAI (INPUT)'!$N$25,IF(AND(V687&gt;250000000,V687&lt;=500000000),'[26]Data Base PAKAI (INPUT)'!$R$25,IF(AND(V687&gt;500000000,V687&lt;=1000000000),'[26]Data Base PAKAI (INPUT)'!$V$25,IF(AND(V687&gt;1000000000,V687&lt;=2500000000),'[26]Data Base PAKAI (INPUT)'!$Z$25,IF(AND(V687&gt;2500000000,V687&lt;=5000000000),'[26]Data Base PAKAI (INPUT)'!$AD$25,IF(AND(V687&gt;5000000000,V687&lt;=10000000000),'[26]Data Base PAKAI (INPUT)'!AH2142))))))))</f>
        <v>4</v>
      </c>
      <c r="AW687" s="250">
        <f t="shared" si="286"/>
        <v>1800000</v>
      </c>
      <c r="AX687" s="250">
        <f t="shared" si="287"/>
        <v>8000000</v>
      </c>
      <c r="AY687" s="99">
        <f t="shared" si="288"/>
        <v>8000000</v>
      </c>
      <c r="AZ687" s="245"/>
      <c r="BA687" s="245">
        <f t="shared" si="289"/>
        <v>181250000</v>
      </c>
      <c r="BB687" s="235"/>
      <c r="BC687" s="242"/>
      <c r="BD687" s="242"/>
      <c r="BE687" s="242"/>
      <c r="BG687" s="428">
        <f t="shared" si="281"/>
        <v>0</v>
      </c>
      <c r="BH687" s="424"/>
    </row>
    <row r="688" spans="1:60" ht="43.5" thickBot="1" x14ac:dyDescent="0.3">
      <c r="A688" s="90"/>
      <c r="B688" s="90"/>
      <c r="C688" s="90"/>
      <c r="D688" s="90"/>
      <c r="E688" s="90"/>
      <c r="F688" s="90"/>
      <c r="G688" s="90"/>
      <c r="H688" s="307"/>
      <c r="I688" s="91"/>
      <c r="J688" s="92"/>
      <c r="K688" s="110" t="s">
        <v>1224</v>
      </c>
      <c r="L688" s="92" t="s">
        <v>1360</v>
      </c>
      <c r="M688" s="92" t="e">
        <f>INDEX('[26]GELONDONGAN BM POKIR'!$D:$D,MATCH('KEGIATAN DBMSDA 2022 (2)'!L688,'[26]GELONDONGAN BM POKIR'!$D:$D,0))</f>
        <v>#N/A</v>
      </c>
      <c r="N688" s="92" t="str">
        <f t="shared" si="279"/>
        <v>Peningkatan Jalan Jl. Mushola Daaruttaqwa Kalimanggis RT. 003/ RW. 006, Kota Bekasi, Jatisampurna, Jatikarya</v>
      </c>
      <c r="O688" s="92"/>
      <c r="P688" s="93" t="s">
        <v>120</v>
      </c>
      <c r="Q688" s="93"/>
      <c r="R688" s="127" t="s">
        <v>229</v>
      </c>
      <c r="S688" s="94" t="e">
        <f>#REF!&amp;" "&amp;#REF!</f>
        <v>#REF!</v>
      </c>
      <c r="T688" s="95" t="s">
        <v>66</v>
      </c>
      <c r="U688" s="57"/>
      <c r="V688" s="57">
        <f t="shared" si="290"/>
        <v>200000000</v>
      </c>
      <c r="W688" s="96" t="str">
        <f t="shared" si="282"/>
        <v>PL</v>
      </c>
      <c r="X688" s="77" t="s">
        <v>1964</v>
      </c>
      <c r="Y688" s="489" t="s">
        <v>2032</v>
      </c>
      <c r="Z688" s="489" t="s">
        <v>2000</v>
      </c>
      <c r="AA688" s="93"/>
      <c r="AB688" s="93"/>
      <c r="AC688" s="93"/>
      <c r="AD688" s="93"/>
      <c r="AE688" s="93"/>
      <c r="AF688" s="93"/>
      <c r="AG688" s="96"/>
      <c r="AH688" s="96"/>
      <c r="AI688" s="96"/>
      <c r="AJ688" s="313">
        <f t="shared" si="280"/>
        <v>0</v>
      </c>
      <c r="AK688" s="301">
        <v>0</v>
      </c>
      <c r="AL688" s="57">
        <v>200000000</v>
      </c>
      <c r="AM688" s="96" t="str">
        <f t="shared" si="283"/>
        <v>PL</v>
      </c>
      <c r="AN688" s="257" t="s">
        <v>139</v>
      </c>
      <c r="AO688" s="249">
        <v>1</v>
      </c>
      <c r="AP688" s="257"/>
      <c r="AQ688" s="245">
        <f t="shared" si="284"/>
        <v>350000</v>
      </c>
      <c r="AR688" s="250">
        <f>IF(AND(V688&gt;1,V688&lt;=200000000),'[26]Data Base PAKAI (INPUT)'!$E$24,IF(AND(V688&gt;200000000),'[26]Data Base PAKAI (INPUT)'!$M$24))</f>
        <v>4</v>
      </c>
      <c r="AS688" s="250">
        <f>IF(AND(V688&gt;1,V688&lt;=200000000),'[26]Data Base PAKAI (INPUT)'!$F$24,IF(AND(V688&gt;200000000,V688&lt;=1000000000),'[26]Data Base PAKAI (INPUT)'!$V$24,IF(AND(V688&gt;1000000000),'[26]Data Base PAKAI (INPUT)'!$Z$24)))</f>
        <v>1</v>
      </c>
      <c r="AT688" s="250">
        <f t="shared" si="285"/>
        <v>600000</v>
      </c>
      <c r="AU688" s="250">
        <f>IF(AND(V688&gt;1,V688&lt;=1000000000),'[26]Data Base PAKAI (INPUT)'!$E$25,IF(AND(V688&gt;1000000000,V688&lt;=5000000000),'[26]Data Base PAKAI (INPUT)'!$Y$25,IF(AND(V688&gt;5000000000,V688&lt;=10000000000),'[26]Data Base PAKAI (INPUT)'!$AG$25)))</f>
        <v>3</v>
      </c>
      <c r="AV688" s="250">
        <f>IF(AND(V688&gt;1,V688&lt;=100000000),'[26]Data Base PAKAI (INPUT)'!$F$25,IF(AND(V688&gt;100000000,V688&lt;=200000000),'[26]Data Base PAKAI (INPUT)'!$J$25,IF(AND(V688&gt;200000000,V688&lt;=250000000),'[26]Data Base PAKAI (INPUT)'!$N$25,IF(AND(V688&gt;250000000,V688&lt;=500000000),'[26]Data Base PAKAI (INPUT)'!$R$25,IF(AND(V688&gt;500000000,V688&lt;=1000000000),'[26]Data Base PAKAI (INPUT)'!$V$25,IF(AND(V688&gt;1000000000,V688&lt;=2500000000),'[26]Data Base PAKAI (INPUT)'!$Z$25,IF(AND(V688&gt;2500000000,V688&lt;=5000000000),'[26]Data Base PAKAI (INPUT)'!$AD$25,IF(AND(V688&gt;5000000000,V688&lt;=10000000000),'[26]Data Base PAKAI (INPUT)'!AH2143))))))))</f>
        <v>4</v>
      </c>
      <c r="AW688" s="250">
        <f t="shared" si="286"/>
        <v>1800000</v>
      </c>
      <c r="AX688" s="250">
        <f t="shared" si="287"/>
        <v>8000000</v>
      </c>
      <c r="AY688" s="99">
        <f t="shared" si="288"/>
        <v>8000000</v>
      </c>
      <c r="AZ688" s="245"/>
      <c r="BA688" s="245">
        <f t="shared" si="289"/>
        <v>181250000</v>
      </c>
      <c r="BB688" s="235"/>
      <c r="BC688" s="242"/>
      <c r="BD688" s="242"/>
      <c r="BE688" s="242"/>
      <c r="BG688" s="428">
        <f t="shared" si="281"/>
        <v>0</v>
      </c>
      <c r="BH688" s="424"/>
    </row>
    <row r="689" spans="1:60" ht="43.5" thickBot="1" x14ac:dyDescent="0.3">
      <c r="A689" s="90"/>
      <c r="B689" s="90"/>
      <c r="C689" s="90"/>
      <c r="D689" s="90"/>
      <c r="E689" s="90"/>
      <c r="F689" s="90"/>
      <c r="G689" s="90"/>
      <c r="H689" s="307"/>
      <c r="I689" s="91"/>
      <c r="J689" s="92"/>
      <c r="K689" s="110" t="s">
        <v>1224</v>
      </c>
      <c r="L689" s="92" t="s">
        <v>1361</v>
      </c>
      <c r="M689" s="92" t="e">
        <f>INDEX('[26]GELONDONGAN BM POKIR'!$D:$D,MATCH('KEGIATAN DBMSDA 2022 (2)'!L689,'[26]GELONDONGAN BM POKIR'!$D:$D,0))</f>
        <v>#N/A</v>
      </c>
      <c r="N689" s="92" t="str">
        <f t="shared" si="279"/>
        <v>Peningkatan Jalan Jl Kopral Bosan Rt 04 RW 22, Kota Bekasi, Bekasi Selatan, Pekayonjaya</v>
      </c>
      <c r="O689" s="92"/>
      <c r="P689" s="93" t="s">
        <v>160</v>
      </c>
      <c r="Q689" s="93"/>
      <c r="R689" s="127" t="s">
        <v>1362</v>
      </c>
      <c r="S689" s="94" t="e">
        <f>#REF!&amp;" "&amp;#REF!</f>
        <v>#REF!</v>
      </c>
      <c r="T689" s="95" t="s">
        <v>66</v>
      </c>
      <c r="U689" s="57"/>
      <c r="V689" s="57">
        <f t="shared" si="290"/>
        <v>230000000</v>
      </c>
      <c r="W689" s="96" t="str">
        <f t="shared" si="282"/>
        <v>LELANG</v>
      </c>
      <c r="X689" s="77" t="s">
        <v>1964</v>
      </c>
      <c r="Y689" s="489" t="s">
        <v>2032</v>
      </c>
      <c r="Z689" s="489" t="s">
        <v>2006</v>
      </c>
      <c r="AA689" s="93"/>
      <c r="AB689" s="93"/>
      <c r="AC689" s="93"/>
      <c r="AD689" s="93"/>
      <c r="AE689" s="93"/>
      <c r="AF689" s="93"/>
      <c r="AG689" s="96"/>
      <c r="AH689" s="96"/>
      <c r="AI689" s="96"/>
      <c r="AJ689" s="313">
        <f t="shared" si="280"/>
        <v>0</v>
      </c>
      <c r="AK689" s="301">
        <v>0</v>
      </c>
      <c r="AL689" s="57">
        <v>230000000</v>
      </c>
      <c r="AM689" s="96" t="str">
        <f t="shared" si="283"/>
        <v>LELANG</v>
      </c>
      <c r="AN689" s="260" t="s">
        <v>139</v>
      </c>
      <c r="AO689" s="249">
        <v>1</v>
      </c>
      <c r="AP689" s="260"/>
      <c r="AQ689" s="245">
        <f t="shared" si="284"/>
        <v>750000</v>
      </c>
      <c r="AR689" s="250">
        <f>IF(AND(V689&gt;1,V689&lt;=200000000),'[26]Data Base PAKAI (INPUT)'!$E$24,IF(AND(V689&gt;200000000),'[26]Data Base PAKAI (INPUT)'!$M$24))</f>
        <v>6</v>
      </c>
      <c r="AS689" s="250">
        <f>IF(AND(V689&gt;1,V689&lt;=200000000),'[26]Data Base PAKAI (INPUT)'!$F$24,IF(AND(V689&gt;200000000,V689&lt;=1000000000),'[26]Data Base PAKAI (INPUT)'!$V$24,IF(AND(V689&gt;1000000000),'[26]Data Base PAKAI (INPUT)'!$Z$24)))</f>
        <v>2</v>
      </c>
      <c r="AT689" s="250">
        <f t="shared" si="285"/>
        <v>1800000</v>
      </c>
      <c r="AU689" s="250">
        <f>IF(AND(V689&gt;1,V689&lt;=1000000000),'[26]Data Base PAKAI (INPUT)'!$E$25,IF(AND(V689&gt;1000000000,V689&lt;=5000000000),'[26]Data Base PAKAI (INPUT)'!$Y$25,IF(AND(V689&gt;5000000000,V689&lt;=10000000000),'[26]Data Base PAKAI (INPUT)'!$AG$25)))</f>
        <v>3</v>
      </c>
      <c r="AV689" s="250">
        <f>IF(AND(V689&gt;1,V689&lt;=100000000),'[26]Data Base PAKAI (INPUT)'!$F$25,IF(AND(V689&gt;100000000,V689&lt;=200000000),'[26]Data Base PAKAI (INPUT)'!$J$25,IF(AND(V689&gt;200000000,V689&lt;=250000000),'[26]Data Base PAKAI (INPUT)'!$N$25,IF(AND(V689&gt;250000000,V689&lt;=500000000),'[26]Data Base PAKAI (INPUT)'!$R$25,IF(AND(V689&gt;500000000,V689&lt;=1000000000),'[26]Data Base PAKAI (INPUT)'!$V$25,IF(AND(V689&gt;1000000000,V689&lt;=2500000000),'[26]Data Base PAKAI (INPUT)'!$Z$25,IF(AND(V689&gt;2500000000,V689&lt;=5000000000),'[26]Data Base PAKAI (INPUT)'!$AD$25,IF(AND(V689&gt;5000000000,V689&lt;=10000000000),'[26]Data Base PAKAI (INPUT)'!AH2144))))))))</f>
        <v>5</v>
      </c>
      <c r="AW689" s="250">
        <f t="shared" si="286"/>
        <v>2250000</v>
      </c>
      <c r="AX689" s="250">
        <f t="shared" si="287"/>
        <v>9200000</v>
      </c>
      <c r="AY689" s="99">
        <f t="shared" si="288"/>
        <v>9200000</v>
      </c>
      <c r="AZ689" s="245"/>
      <c r="BA689" s="245">
        <f t="shared" si="289"/>
        <v>206800000</v>
      </c>
      <c r="BB689" s="235"/>
      <c r="BC689" s="242"/>
      <c r="BD689" s="242"/>
      <c r="BE689" s="242"/>
      <c r="BG689" s="428">
        <f t="shared" si="281"/>
        <v>0</v>
      </c>
      <c r="BH689" s="424"/>
    </row>
    <row r="690" spans="1:60" ht="43.5" thickBot="1" x14ac:dyDescent="0.3">
      <c r="A690" s="90"/>
      <c r="B690" s="90"/>
      <c r="C690" s="90"/>
      <c r="D690" s="90"/>
      <c r="E690" s="90"/>
      <c r="F690" s="90"/>
      <c r="G690" s="90"/>
      <c r="H690" s="307"/>
      <c r="I690" s="91"/>
      <c r="J690" s="92"/>
      <c r="K690" s="110" t="s">
        <v>1224</v>
      </c>
      <c r="L690" s="92" t="s">
        <v>1363</v>
      </c>
      <c r="M690" s="92" t="e">
        <f>INDEX('[26]GELONDONGAN BM POKIR'!$D:$D,MATCH('KEGIATAN DBMSDA 2022 (2)'!L690,'[26]GELONDONGAN BM POKIR'!$D:$D,0))</f>
        <v>#N/A</v>
      </c>
      <c r="N690" s="92" t="str">
        <f t="shared" si="279"/>
        <v>Peningkatan Jalan Jln Sunan Drajat RT 04 RW 05, Kota Bekasi, Bekasi Timur, Arenjaya</v>
      </c>
      <c r="O690" s="92"/>
      <c r="P690" s="93" t="s">
        <v>264</v>
      </c>
      <c r="Q690" s="93"/>
      <c r="R690" s="127" t="s">
        <v>325</v>
      </c>
      <c r="S690" s="94" t="e">
        <f>#REF!&amp;" "&amp;#REF!</f>
        <v>#REF!</v>
      </c>
      <c r="T690" s="95" t="s">
        <v>66</v>
      </c>
      <c r="U690" s="57"/>
      <c r="V690" s="57">
        <f t="shared" si="290"/>
        <v>45000000</v>
      </c>
      <c r="W690" s="96" t="str">
        <f t="shared" si="282"/>
        <v>PL</v>
      </c>
      <c r="X690" s="77" t="s">
        <v>1964</v>
      </c>
      <c r="Y690" s="489" t="s">
        <v>2032</v>
      </c>
      <c r="Z690" s="489" t="s">
        <v>2013</v>
      </c>
      <c r="AA690" s="93"/>
      <c r="AB690" s="93"/>
      <c r="AC690" s="93"/>
      <c r="AD690" s="93"/>
      <c r="AE690" s="93"/>
      <c r="AF690" s="93"/>
      <c r="AG690" s="96"/>
      <c r="AH690" s="96"/>
      <c r="AI690" s="96"/>
      <c r="AJ690" s="313">
        <f t="shared" si="280"/>
        <v>0</v>
      </c>
      <c r="AK690" s="301">
        <v>0</v>
      </c>
      <c r="AL690" s="57">
        <v>45000000</v>
      </c>
      <c r="AM690" s="96" t="str">
        <f t="shared" si="283"/>
        <v>PL</v>
      </c>
      <c r="AN690" s="257" t="s">
        <v>139</v>
      </c>
      <c r="AO690" s="249">
        <v>1</v>
      </c>
      <c r="AP690" s="257"/>
      <c r="AQ690" s="245">
        <f t="shared" si="284"/>
        <v>350000</v>
      </c>
      <c r="AR690" s="250">
        <f>IF(AND(V690&gt;1,V690&lt;=200000000),'[26]Data Base PAKAI (INPUT)'!$E$24,IF(AND(V690&gt;200000000),'[26]Data Base PAKAI (INPUT)'!$M$24))</f>
        <v>4</v>
      </c>
      <c r="AS690" s="250">
        <f>IF(AND(V690&gt;1,V690&lt;=200000000),'[26]Data Base PAKAI (INPUT)'!$F$24,IF(AND(V690&gt;200000000,V690&lt;=1000000000),'[26]Data Base PAKAI (INPUT)'!$V$24,IF(AND(V690&gt;1000000000),'[26]Data Base PAKAI (INPUT)'!$Z$24)))</f>
        <v>1</v>
      </c>
      <c r="AT690" s="250">
        <f t="shared" si="285"/>
        <v>600000</v>
      </c>
      <c r="AU690" s="250">
        <f>IF(AND(V690&gt;1,V690&lt;=1000000000),'[26]Data Base PAKAI (INPUT)'!$E$25,IF(AND(V690&gt;1000000000,V690&lt;=5000000000),'[26]Data Base PAKAI (INPUT)'!$Y$25,IF(AND(V690&gt;5000000000,V690&lt;=10000000000),'[26]Data Base PAKAI (INPUT)'!$AG$25)))</f>
        <v>3</v>
      </c>
      <c r="AV690" s="250">
        <f>IF(AND(V690&gt;1,V690&lt;=100000000),'[26]Data Base PAKAI (INPUT)'!$F$25,IF(AND(V690&gt;100000000,V690&lt;=200000000),'[26]Data Base PAKAI (INPUT)'!$J$25,IF(AND(V690&gt;200000000,V690&lt;=250000000),'[26]Data Base PAKAI (INPUT)'!$N$25,IF(AND(V690&gt;250000000,V690&lt;=500000000),'[26]Data Base PAKAI (INPUT)'!$R$25,IF(AND(V690&gt;500000000,V690&lt;=1000000000),'[26]Data Base PAKAI (INPUT)'!$V$25,IF(AND(V690&gt;1000000000,V690&lt;=2500000000),'[26]Data Base PAKAI (INPUT)'!$Z$25,IF(AND(V690&gt;2500000000,V690&lt;=5000000000),'[26]Data Base PAKAI (INPUT)'!$AD$25,IF(AND(V690&gt;5000000000,V690&lt;=10000000000),'[26]Data Base PAKAI (INPUT)'!AH2145))))))))</f>
        <v>3</v>
      </c>
      <c r="AW690" s="250">
        <f t="shared" si="286"/>
        <v>1350000</v>
      </c>
      <c r="AX690" s="250">
        <f t="shared" si="287"/>
        <v>1800000</v>
      </c>
      <c r="AY690" s="99">
        <f t="shared" si="288"/>
        <v>1800000</v>
      </c>
      <c r="AZ690" s="245"/>
      <c r="BA690" s="245">
        <f t="shared" si="289"/>
        <v>39100000</v>
      </c>
      <c r="BB690" s="235"/>
      <c r="BC690" s="242"/>
      <c r="BD690" s="242"/>
      <c r="BE690" s="242"/>
      <c r="BG690" s="428">
        <f t="shared" si="281"/>
        <v>0</v>
      </c>
      <c r="BH690" s="424"/>
    </row>
    <row r="691" spans="1:60" ht="43.5" thickBot="1" x14ac:dyDescent="0.3">
      <c r="A691" s="90"/>
      <c r="B691" s="90"/>
      <c r="C691" s="90"/>
      <c r="D691" s="90"/>
      <c r="E691" s="90"/>
      <c r="F691" s="90"/>
      <c r="G691" s="90"/>
      <c r="H691" s="307"/>
      <c r="I691" s="91"/>
      <c r="J691" s="92"/>
      <c r="K691" s="110" t="s">
        <v>1224</v>
      </c>
      <c r="L691" s="92" t="s">
        <v>1364</v>
      </c>
      <c r="M691" s="92" t="e">
        <f>INDEX('[26]GELONDONGAN BM POKIR'!$D:$D,MATCH('KEGIATAN DBMSDA 2022 (2)'!L691,'[26]GELONDONGAN BM POKIR'!$D:$D,0))</f>
        <v>#N/A</v>
      </c>
      <c r="N691" s="92" t="str">
        <f t="shared" si="279"/>
        <v>Peningkatan Jalan RT 004 RW 001, Teluk Pucung Bekasi Utara, Kota Bekasi, Bekasi Utara, Teluk Pucung</v>
      </c>
      <c r="O691" s="92"/>
      <c r="P691" s="93" t="s">
        <v>201</v>
      </c>
      <c r="Q691" s="93"/>
      <c r="R691" s="127" t="s">
        <v>1165</v>
      </c>
      <c r="S691" s="94" t="e">
        <f>#REF!&amp;" "&amp;#REF!</f>
        <v>#REF!</v>
      </c>
      <c r="T691" s="95" t="s">
        <v>66</v>
      </c>
      <c r="U691" s="57"/>
      <c r="V691" s="57">
        <f t="shared" si="290"/>
        <v>115000000</v>
      </c>
      <c r="W691" s="96" t="str">
        <f t="shared" si="282"/>
        <v>PL</v>
      </c>
      <c r="X691" s="77" t="s">
        <v>1964</v>
      </c>
      <c r="Y691" s="489" t="s">
        <v>2032</v>
      </c>
      <c r="Z691" s="489" t="s">
        <v>2012</v>
      </c>
      <c r="AA691" s="93"/>
      <c r="AB691" s="93"/>
      <c r="AC691" s="93"/>
      <c r="AD691" s="93"/>
      <c r="AE691" s="93"/>
      <c r="AF691" s="93"/>
      <c r="AG691" s="96"/>
      <c r="AH691" s="96"/>
      <c r="AI691" s="96"/>
      <c r="AJ691" s="313">
        <f t="shared" si="280"/>
        <v>0</v>
      </c>
      <c r="AK691" s="301">
        <v>0</v>
      </c>
      <c r="AL691" s="57">
        <v>115000000</v>
      </c>
      <c r="AM691" s="96" t="str">
        <f t="shared" si="283"/>
        <v>PL</v>
      </c>
      <c r="AN691" s="257" t="s">
        <v>139</v>
      </c>
      <c r="AO691" s="249">
        <v>1</v>
      </c>
      <c r="AP691" s="257"/>
      <c r="AQ691" s="245">
        <f t="shared" si="284"/>
        <v>350000</v>
      </c>
      <c r="AR691" s="250">
        <f>IF(AND(V691&gt;1,V691&lt;=200000000),'[26]Data Base PAKAI (INPUT)'!$E$24,IF(AND(V691&gt;200000000),'[26]Data Base PAKAI (INPUT)'!$M$24))</f>
        <v>4</v>
      </c>
      <c r="AS691" s="250">
        <f>IF(AND(V691&gt;1,V691&lt;=200000000),'[26]Data Base PAKAI (INPUT)'!$F$24,IF(AND(V691&gt;200000000,V691&lt;=1000000000),'[26]Data Base PAKAI (INPUT)'!$V$24,IF(AND(V691&gt;1000000000),'[26]Data Base PAKAI (INPUT)'!$Z$24)))</f>
        <v>1</v>
      </c>
      <c r="AT691" s="250">
        <f t="shared" si="285"/>
        <v>600000</v>
      </c>
      <c r="AU691" s="250">
        <f>IF(AND(V691&gt;1,V691&lt;=1000000000),'[26]Data Base PAKAI (INPUT)'!$E$25,IF(AND(V691&gt;1000000000,V691&lt;=5000000000),'[26]Data Base PAKAI (INPUT)'!$Y$25,IF(AND(V691&gt;5000000000,V691&lt;=10000000000),'[26]Data Base PAKAI (INPUT)'!$AG$25)))</f>
        <v>3</v>
      </c>
      <c r="AV691" s="250">
        <f>IF(AND(V691&gt;1,V691&lt;=100000000),'[26]Data Base PAKAI (INPUT)'!$F$25,IF(AND(V691&gt;100000000,V691&lt;=200000000),'[26]Data Base PAKAI (INPUT)'!$J$25,IF(AND(V691&gt;200000000,V691&lt;=250000000),'[26]Data Base PAKAI (INPUT)'!$N$25,IF(AND(V691&gt;250000000,V691&lt;=500000000),'[26]Data Base PAKAI (INPUT)'!$R$25,IF(AND(V691&gt;500000000,V691&lt;=1000000000),'[26]Data Base PAKAI (INPUT)'!$V$25,IF(AND(V691&gt;1000000000,V691&lt;=2500000000),'[26]Data Base PAKAI (INPUT)'!$Z$25,IF(AND(V691&gt;2500000000,V691&lt;=5000000000),'[26]Data Base PAKAI (INPUT)'!$AD$25,IF(AND(V691&gt;5000000000,V691&lt;=10000000000),'[26]Data Base PAKAI (INPUT)'!AH2146))))))))</f>
        <v>4</v>
      </c>
      <c r="AW691" s="250">
        <f t="shared" si="286"/>
        <v>1800000</v>
      </c>
      <c r="AX691" s="250">
        <f t="shared" si="287"/>
        <v>4600000</v>
      </c>
      <c r="AY691" s="99">
        <f t="shared" si="288"/>
        <v>4600000</v>
      </c>
      <c r="AZ691" s="245"/>
      <c r="BA691" s="245">
        <f t="shared" si="289"/>
        <v>103050000</v>
      </c>
      <c r="BB691" s="235"/>
      <c r="BC691" s="242"/>
      <c r="BD691" s="242"/>
      <c r="BE691" s="242"/>
      <c r="BG691" s="428">
        <f t="shared" si="281"/>
        <v>0</v>
      </c>
      <c r="BH691" s="424"/>
    </row>
    <row r="692" spans="1:60" ht="43.5" thickBot="1" x14ac:dyDescent="0.3">
      <c r="A692" s="90"/>
      <c r="B692" s="90"/>
      <c r="C692" s="90"/>
      <c r="D692" s="90"/>
      <c r="E692" s="90"/>
      <c r="F692" s="90"/>
      <c r="G692" s="90"/>
      <c r="H692" s="307"/>
      <c r="I692" s="91"/>
      <c r="J692" s="92"/>
      <c r="K692" s="110" t="s">
        <v>1224</v>
      </c>
      <c r="L692" s="92" t="s">
        <v>1365</v>
      </c>
      <c r="M692" s="92" t="e">
        <f>INDEX('[26]GELONDONGAN BM POKIR'!$D:$D,MATCH('KEGIATAN DBMSDA 2022 (2)'!L692,'[26]GELONDONGAN BM POKIR'!$D:$D,0))</f>
        <v>#N/A</v>
      </c>
      <c r="N692" s="92" t="str">
        <f t="shared" si="279"/>
        <v>Peningkatan Jalan RT 10 RW 017, Kaliabang Tengah, Bekasi Utara, Kota Bekasi, Bekasi Utara, Kaliabang Tengah</v>
      </c>
      <c r="O692" s="92"/>
      <c r="P692" s="93" t="s">
        <v>201</v>
      </c>
      <c r="Q692" s="93"/>
      <c r="R692" s="127" t="s">
        <v>528</v>
      </c>
      <c r="S692" s="94" t="e">
        <f>#REF!&amp;" "&amp;#REF!</f>
        <v>#REF!</v>
      </c>
      <c r="T692" s="95" t="s">
        <v>66</v>
      </c>
      <c r="U692" s="57"/>
      <c r="V692" s="57">
        <f t="shared" si="290"/>
        <v>175000000</v>
      </c>
      <c r="W692" s="96" t="str">
        <f t="shared" si="282"/>
        <v>PL</v>
      </c>
      <c r="X692" s="77" t="s">
        <v>1964</v>
      </c>
      <c r="Y692" s="489" t="s">
        <v>2032</v>
      </c>
      <c r="Z692" s="489" t="s">
        <v>2012</v>
      </c>
      <c r="AA692" s="93"/>
      <c r="AB692" s="93"/>
      <c r="AC692" s="93"/>
      <c r="AD692" s="93"/>
      <c r="AE692" s="93"/>
      <c r="AF692" s="93"/>
      <c r="AG692" s="96"/>
      <c r="AH692" s="96"/>
      <c r="AI692" s="96"/>
      <c r="AJ692" s="313">
        <f t="shared" si="280"/>
        <v>0</v>
      </c>
      <c r="AK692" s="301">
        <v>0</v>
      </c>
      <c r="AL692" s="57">
        <v>175000000</v>
      </c>
      <c r="AM692" s="96" t="str">
        <f t="shared" si="283"/>
        <v>PL</v>
      </c>
      <c r="AN692" s="257" t="s">
        <v>139</v>
      </c>
      <c r="AO692" s="249">
        <v>1</v>
      </c>
      <c r="AP692" s="257"/>
      <c r="AQ692" s="245">
        <f t="shared" si="284"/>
        <v>350000</v>
      </c>
      <c r="AR692" s="250">
        <f>IF(AND(V692&gt;1,V692&lt;=200000000),'[26]Data Base PAKAI (INPUT)'!$E$24,IF(AND(V692&gt;200000000),'[26]Data Base PAKAI (INPUT)'!$M$24))</f>
        <v>4</v>
      </c>
      <c r="AS692" s="250">
        <f>IF(AND(V692&gt;1,V692&lt;=200000000),'[26]Data Base PAKAI (INPUT)'!$F$24,IF(AND(V692&gt;200000000,V692&lt;=1000000000),'[26]Data Base PAKAI (INPUT)'!$V$24,IF(AND(V692&gt;1000000000),'[26]Data Base PAKAI (INPUT)'!$Z$24)))</f>
        <v>1</v>
      </c>
      <c r="AT692" s="250">
        <f t="shared" si="285"/>
        <v>600000</v>
      </c>
      <c r="AU692" s="250">
        <f>IF(AND(V692&gt;1,V692&lt;=1000000000),'[26]Data Base PAKAI (INPUT)'!$E$25,IF(AND(V692&gt;1000000000,V692&lt;=5000000000),'[26]Data Base PAKAI (INPUT)'!$Y$25,IF(AND(V692&gt;5000000000,V692&lt;=10000000000),'[26]Data Base PAKAI (INPUT)'!$AG$25)))</f>
        <v>3</v>
      </c>
      <c r="AV692" s="250">
        <f>IF(AND(V692&gt;1,V692&lt;=100000000),'[26]Data Base PAKAI (INPUT)'!$F$25,IF(AND(V692&gt;100000000,V692&lt;=200000000),'[26]Data Base PAKAI (INPUT)'!$J$25,IF(AND(V692&gt;200000000,V692&lt;=250000000),'[26]Data Base PAKAI (INPUT)'!$N$25,IF(AND(V692&gt;250000000,V692&lt;=500000000),'[26]Data Base PAKAI (INPUT)'!$R$25,IF(AND(V692&gt;500000000,V692&lt;=1000000000),'[26]Data Base PAKAI (INPUT)'!$V$25,IF(AND(V692&gt;1000000000,V692&lt;=2500000000),'[26]Data Base PAKAI (INPUT)'!$Z$25,IF(AND(V692&gt;2500000000,V692&lt;=5000000000),'[26]Data Base PAKAI (INPUT)'!$AD$25,IF(AND(V692&gt;5000000000,V692&lt;=10000000000),'[26]Data Base PAKAI (INPUT)'!AH2147))))))))</f>
        <v>4</v>
      </c>
      <c r="AW692" s="250">
        <f t="shared" si="286"/>
        <v>1800000</v>
      </c>
      <c r="AX692" s="250">
        <f t="shared" si="287"/>
        <v>7000000</v>
      </c>
      <c r="AY692" s="99">
        <f t="shared" si="288"/>
        <v>7000000</v>
      </c>
      <c r="AZ692" s="245"/>
      <c r="BA692" s="245">
        <f t="shared" si="289"/>
        <v>158250000</v>
      </c>
      <c r="BB692" s="235"/>
      <c r="BC692" s="242"/>
      <c r="BD692" s="242"/>
      <c r="BE692" s="242"/>
      <c r="BG692" s="428">
        <f t="shared" si="281"/>
        <v>0</v>
      </c>
      <c r="BH692" s="424"/>
    </row>
    <row r="693" spans="1:60" ht="43.5" thickBot="1" x14ac:dyDescent="0.3">
      <c r="A693" s="90"/>
      <c r="B693" s="90"/>
      <c r="C693" s="90"/>
      <c r="D693" s="90"/>
      <c r="E693" s="90"/>
      <c r="F693" s="90"/>
      <c r="G693" s="90"/>
      <c r="H693" s="307"/>
      <c r="I693" s="91"/>
      <c r="J693" s="92"/>
      <c r="K693" s="110" t="s">
        <v>1224</v>
      </c>
      <c r="L693" s="92" t="s">
        <v>1366</v>
      </c>
      <c r="M693" s="92" t="e">
        <f>INDEX('[26]GELONDONGAN BM POKIR'!$D:$D,MATCH('KEGIATAN DBMSDA 2022 (2)'!L693,'[26]GELONDONGAN BM POKIR'!$D:$D,0))</f>
        <v>#N/A</v>
      </c>
      <c r="N693" s="92" t="str">
        <f t="shared" si="279"/>
        <v>Peningkatan Jalan Pengecoran jalan di depan polsek Kelurahan Harapan Baru Bekasi Utara, Kota Bekasi, Bekasi Utara, Harapanbaru</v>
      </c>
      <c r="O693" s="92"/>
      <c r="P693" s="93" t="s">
        <v>201</v>
      </c>
      <c r="Q693" s="93"/>
      <c r="R693" s="127" t="s">
        <v>1367</v>
      </c>
      <c r="S693" s="94" t="e">
        <f>#REF!&amp;" "&amp;#REF!</f>
        <v>#REF!</v>
      </c>
      <c r="T693" s="95" t="s">
        <v>66</v>
      </c>
      <c r="U693" s="57"/>
      <c r="V693" s="57">
        <f t="shared" si="290"/>
        <v>135000000</v>
      </c>
      <c r="W693" s="96" t="str">
        <f t="shared" si="282"/>
        <v>PL</v>
      </c>
      <c r="X693" s="77" t="s">
        <v>1964</v>
      </c>
      <c r="Y693" s="489" t="s">
        <v>2032</v>
      </c>
      <c r="Z693" s="489" t="s">
        <v>2012</v>
      </c>
      <c r="AA693" s="93"/>
      <c r="AB693" s="93"/>
      <c r="AC693" s="93"/>
      <c r="AD693" s="93"/>
      <c r="AE693" s="93"/>
      <c r="AF693" s="93"/>
      <c r="AG693" s="96"/>
      <c r="AH693" s="96"/>
      <c r="AI693" s="96"/>
      <c r="AJ693" s="313">
        <f t="shared" si="280"/>
        <v>0</v>
      </c>
      <c r="AK693" s="301">
        <v>0</v>
      </c>
      <c r="AL693" s="57">
        <v>135000000</v>
      </c>
      <c r="AM693" s="96" t="str">
        <f t="shared" si="283"/>
        <v>PL</v>
      </c>
      <c r="AN693" s="257" t="s">
        <v>139</v>
      </c>
      <c r="AO693" s="249">
        <v>1</v>
      </c>
      <c r="AP693" s="257"/>
      <c r="AQ693" s="245">
        <f t="shared" si="284"/>
        <v>350000</v>
      </c>
      <c r="AR693" s="250">
        <f>IF(AND(V693&gt;1,V693&lt;=200000000),'[26]Data Base PAKAI (INPUT)'!$E$24,IF(AND(V693&gt;200000000),'[26]Data Base PAKAI (INPUT)'!$M$24))</f>
        <v>4</v>
      </c>
      <c r="AS693" s="250">
        <f>IF(AND(V693&gt;1,V693&lt;=200000000),'[26]Data Base PAKAI (INPUT)'!$F$24,IF(AND(V693&gt;200000000,V693&lt;=1000000000),'[26]Data Base PAKAI (INPUT)'!$V$24,IF(AND(V693&gt;1000000000),'[26]Data Base PAKAI (INPUT)'!$Z$24)))</f>
        <v>1</v>
      </c>
      <c r="AT693" s="250">
        <f t="shared" si="285"/>
        <v>600000</v>
      </c>
      <c r="AU693" s="250">
        <f>IF(AND(V693&gt;1,V693&lt;=1000000000),'[26]Data Base PAKAI (INPUT)'!$E$25,IF(AND(V693&gt;1000000000,V693&lt;=5000000000),'[26]Data Base PAKAI (INPUT)'!$Y$25,IF(AND(V693&gt;5000000000,V693&lt;=10000000000),'[26]Data Base PAKAI (INPUT)'!$AG$25)))</f>
        <v>3</v>
      </c>
      <c r="AV693" s="250">
        <f>IF(AND(V693&gt;1,V693&lt;=100000000),'[26]Data Base PAKAI (INPUT)'!$F$25,IF(AND(V693&gt;100000000,V693&lt;=200000000),'[26]Data Base PAKAI (INPUT)'!$J$25,IF(AND(V693&gt;200000000,V693&lt;=250000000),'[26]Data Base PAKAI (INPUT)'!$N$25,IF(AND(V693&gt;250000000,V693&lt;=500000000),'[26]Data Base PAKAI (INPUT)'!$R$25,IF(AND(V693&gt;500000000,V693&lt;=1000000000),'[26]Data Base PAKAI (INPUT)'!$V$25,IF(AND(V693&gt;1000000000,V693&lt;=2500000000),'[26]Data Base PAKAI (INPUT)'!$Z$25,IF(AND(V693&gt;2500000000,V693&lt;=5000000000),'[26]Data Base PAKAI (INPUT)'!$AD$25,IF(AND(V693&gt;5000000000,V693&lt;=10000000000),'[26]Data Base PAKAI (INPUT)'!AH2148))))))))</f>
        <v>4</v>
      </c>
      <c r="AW693" s="250">
        <f t="shared" si="286"/>
        <v>1800000</v>
      </c>
      <c r="AX693" s="250">
        <f t="shared" si="287"/>
        <v>5400000</v>
      </c>
      <c r="AY693" s="99">
        <f t="shared" si="288"/>
        <v>5400000</v>
      </c>
      <c r="AZ693" s="245"/>
      <c r="BA693" s="245">
        <f t="shared" si="289"/>
        <v>121450000</v>
      </c>
      <c r="BB693" s="235"/>
      <c r="BC693" s="242"/>
      <c r="BD693" s="242"/>
      <c r="BE693" s="242"/>
      <c r="BG693" s="428">
        <f t="shared" si="281"/>
        <v>0</v>
      </c>
      <c r="BH693" s="424"/>
    </row>
    <row r="694" spans="1:60" ht="43.5" thickBot="1" x14ac:dyDescent="0.3">
      <c r="A694" s="90"/>
      <c r="B694" s="90"/>
      <c r="C694" s="90"/>
      <c r="D694" s="90"/>
      <c r="E694" s="90"/>
      <c r="F694" s="90"/>
      <c r="G694" s="90"/>
      <c r="H694" s="307"/>
      <c r="I694" s="91"/>
      <c r="J694" s="92"/>
      <c r="K694" s="110" t="s">
        <v>1224</v>
      </c>
      <c r="L694" s="92" t="s">
        <v>1368</v>
      </c>
      <c r="M694" s="92" t="e">
        <f>INDEX('[26]GELONDONGAN BM POKIR'!$D:$D,MATCH('KEGIATAN DBMSDA 2022 (2)'!L694,'[26]GELONDONGAN BM POKIR'!$D:$D,0))</f>
        <v>#N/A</v>
      </c>
      <c r="N694" s="92" t="str">
        <f t="shared" si="279"/>
        <v>Peningkatan Jalan RT 10 RW 24 Kaliabang Tengah, Kota Bekasi, Bekasi Utara, Kaliabang Tengah</v>
      </c>
      <c r="O694" s="92"/>
      <c r="P694" s="93" t="s">
        <v>201</v>
      </c>
      <c r="Q694" s="93"/>
      <c r="R694" s="127" t="s">
        <v>515</v>
      </c>
      <c r="S694" s="94" t="e">
        <f>#REF!&amp;" "&amp;#REF!</f>
        <v>#REF!</v>
      </c>
      <c r="T694" s="95" t="s">
        <v>66</v>
      </c>
      <c r="U694" s="57"/>
      <c r="V694" s="57">
        <f t="shared" si="290"/>
        <v>135000000</v>
      </c>
      <c r="W694" s="96" t="str">
        <f t="shared" si="282"/>
        <v>PL</v>
      </c>
      <c r="X694" s="77" t="s">
        <v>1964</v>
      </c>
      <c r="Y694" s="489" t="s">
        <v>2032</v>
      </c>
      <c r="Z694" s="489" t="s">
        <v>2012</v>
      </c>
      <c r="AA694" s="93"/>
      <c r="AB694" s="93"/>
      <c r="AC694" s="93"/>
      <c r="AD694" s="93"/>
      <c r="AE694" s="93"/>
      <c r="AF694" s="93"/>
      <c r="AG694" s="96"/>
      <c r="AH694" s="96"/>
      <c r="AI694" s="96"/>
      <c r="AJ694" s="313">
        <f t="shared" si="280"/>
        <v>0</v>
      </c>
      <c r="AK694" s="301">
        <v>0</v>
      </c>
      <c r="AL694" s="57">
        <v>135000000</v>
      </c>
      <c r="AM694" s="96" t="str">
        <f t="shared" si="283"/>
        <v>PL</v>
      </c>
      <c r="AN694" s="257" t="s">
        <v>139</v>
      </c>
      <c r="AO694" s="249">
        <v>1</v>
      </c>
      <c r="AP694" s="257"/>
      <c r="AQ694" s="245">
        <f t="shared" si="284"/>
        <v>350000</v>
      </c>
      <c r="AR694" s="250">
        <f>IF(AND(V694&gt;1,V694&lt;=200000000),'[26]Data Base PAKAI (INPUT)'!$E$24,IF(AND(V694&gt;200000000),'[26]Data Base PAKAI (INPUT)'!$M$24))</f>
        <v>4</v>
      </c>
      <c r="AS694" s="250">
        <f>IF(AND(V694&gt;1,V694&lt;=200000000),'[26]Data Base PAKAI (INPUT)'!$F$24,IF(AND(V694&gt;200000000,V694&lt;=1000000000),'[26]Data Base PAKAI (INPUT)'!$V$24,IF(AND(V694&gt;1000000000),'[26]Data Base PAKAI (INPUT)'!$Z$24)))</f>
        <v>1</v>
      </c>
      <c r="AT694" s="250">
        <f t="shared" si="285"/>
        <v>600000</v>
      </c>
      <c r="AU694" s="250">
        <f>IF(AND(V694&gt;1,V694&lt;=1000000000),'[26]Data Base PAKAI (INPUT)'!$E$25,IF(AND(V694&gt;1000000000,V694&lt;=5000000000),'[26]Data Base PAKAI (INPUT)'!$Y$25,IF(AND(V694&gt;5000000000,V694&lt;=10000000000),'[26]Data Base PAKAI (INPUT)'!$AG$25)))</f>
        <v>3</v>
      </c>
      <c r="AV694" s="250">
        <f>IF(AND(V694&gt;1,V694&lt;=100000000),'[26]Data Base PAKAI (INPUT)'!$F$25,IF(AND(V694&gt;100000000,V694&lt;=200000000),'[26]Data Base PAKAI (INPUT)'!$J$25,IF(AND(V694&gt;200000000,V694&lt;=250000000),'[26]Data Base PAKAI (INPUT)'!$N$25,IF(AND(V694&gt;250000000,V694&lt;=500000000),'[26]Data Base PAKAI (INPUT)'!$R$25,IF(AND(V694&gt;500000000,V694&lt;=1000000000),'[26]Data Base PAKAI (INPUT)'!$V$25,IF(AND(V694&gt;1000000000,V694&lt;=2500000000),'[26]Data Base PAKAI (INPUT)'!$Z$25,IF(AND(V694&gt;2500000000,V694&lt;=5000000000),'[26]Data Base PAKAI (INPUT)'!$AD$25,IF(AND(V694&gt;5000000000,V694&lt;=10000000000),'[26]Data Base PAKAI (INPUT)'!AH2149))))))))</f>
        <v>4</v>
      </c>
      <c r="AW694" s="250">
        <f t="shared" si="286"/>
        <v>1800000</v>
      </c>
      <c r="AX694" s="250">
        <f t="shared" si="287"/>
        <v>5400000</v>
      </c>
      <c r="AY694" s="99">
        <f t="shared" si="288"/>
        <v>5400000</v>
      </c>
      <c r="AZ694" s="245"/>
      <c r="BA694" s="245">
        <f t="shared" si="289"/>
        <v>121450000</v>
      </c>
      <c r="BB694" s="235"/>
      <c r="BC694" s="242"/>
      <c r="BD694" s="242"/>
      <c r="BE694" s="242"/>
      <c r="BG694" s="428">
        <f t="shared" si="281"/>
        <v>0</v>
      </c>
      <c r="BH694" s="424"/>
    </row>
    <row r="695" spans="1:60" ht="43.5" thickBot="1" x14ac:dyDescent="0.3">
      <c r="A695" s="90"/>
      <c r="B695" s="90"/>
      <c r="C695" s="90"/>
      <c r="D695" s="90"/>
      <c r="E695" s="90"/>
      <c r="F695" s="90"/>
      <c r="G695" s="90"/>
      <c r="H695" s="307"/>
      <c r="I695" s="91"/>
      <c r="J695" s="92"/>
      <c r="K695" s="110" t="s">
        <v>1224</v>
      </c>
      <c r="L695" s="92" t="s">
        <v>1369</v>
      </c>
      <c r="M695" s="92" t="e">
        <f>INDEX('[26]GELONDONGAN BM POKIR'!$D:$D,MATCH('KEGIATAN DBMSDA 2022 (2)'!L695,'[26]GELONDONGAN BM POKIR'!$D:$D,0))</f>
        <v>#N/A</v>
      </c>
      <c r="N695" s="92" t="str">
        <f t="shared" si="279"/>
        <v>Peningkatan Jalan RT 005 dan 006 RW 014 Kel Teluk Pucung Bekasi Utara, Kota Bekasi, Bekasi Utara, Teluk Pucung</v>
      </c>
      <c r="O695" s="92"/>
      <c r="P695" s="93" t="s">
        <v>201</v>
      </c>
      <c r="Q695" s="93"/>
      <c r="R695" s="127" t="s">
        <v>1370</v>
      </c>
      <c r="S695" s="94" t="e">
        <f>#REF!&amp;" "&amp;#REF!</f>
        <v>#REF!</v>
      </c>
      <c r="T695" s="95" t="s">
        <v>66</v>
      </c>
      <c r="U695" s="57"/>
      <c r="V695" s="57">
        <f t="shared" si="290"/>
        <v>135000000</v>
      </c>
      <c r="W695" s="96" t="str">
        <f t="shared" si="282"/>
        <v>PL</v>
      </c>
      <c r="X695" s="77" t="s">
        <v>1964</v>
      </c>
      <c r="Y695" s="489" t="s">
        <v>2032</v>
      </c>
      <c r="Z695" s="489" t="s">
        <v>2012</v>
      </c>
      <c r="AA695" s="93"/>
      <c r="AB695" s="93"/>
      <c r="AC695" s="93"/>
      <c r="AD695" s="93"/>
      <c r="AE695" s="93"/>
      <c r="AF695" s="93"/>
      <c r="AG695" s="96"/>
      <c r="AH695" s="96"/>
      <c r="AI695" s="96"/>
      <c r="AJ695" s="313">
        <f t="shared" si="280"/>
        <v>0</v>
      </c>
      <c r="AK695" s="301">
        <v>0</v>
      </c>
      <c r="AL695" s="57">
        <v>135000000</v>
      </c>
      <c r="AM695" s="96" t="str">
        <f t="shared" si="283"/>
        <v>PL</v>
      </c>
      <c r="AN695" s="257" t="s">
        <v>139</v>
      </c>
      <c r="AO695" s="249">
        <v>1</v>
      </c>
      <c r="AP695" s="257"/>
      <c r="AQ695" s="245">
        <f t="shared" si="284"/>
        <v>350000</v>
      </c>
      <c r="AR695" s="250">
        <f>IF(AND(V695&gt;1,V695&lt;=200000000),'[26]Data Base PAKAI (INPUT)'!$E$24,IF(AND(V695&gt;200000000),'[26]Data Base PAKAI (INPUT)'!$M$24))</f>
        <v>4</v>
      </c>
      <c r="AS695" s="250">
        <f>IF(AND(V695&gt;1,V695&lt;=200000000),'[26]Data Base PAKAI (INPUT)'!$F$24,IF(AND(V695&gt;200000000,V695&lt;=1000000000),'[26]Data Base PAKAI (INPUT)'!$V$24,IF(AND(V695&gt;1000000000),'[26]Data Base PAKAI (INPUT)'!$Z$24)))</f>
        <v>1</v>
      </c>
      <c r="AT695" s="250">
        <f t="shared" si="285"/>
        <v>600000</v>
      </c>
      <c r="AU695" s="250">
        <f>IF(AND(V695&gt;1,V695&lt;=1000000000),'[26]Data Base PAKAI (INPUT)'!$E$25,IF(AND(V695&gt;1000000000,V695&lt;=5000000000),'[26]Data Base PAKAI (INPUT)'!$Y$25,IF(AND(V695&gt;5000000000,V695&lt;=10000000000),'[26]Data Base PAKAI (INPUT)'!$AG$25)))</f>
        <v>3</v>
      </c>
      <c r="AV695" s="250">
        <f>IF(AND(V695&gt;1,V695&lt;=100000000),'[26]Data Base PAKAI (INPUT)'!$F$25,IF(AND(V695&gt;100000000,V695&lt;=200000000),'[26]Data Base PAKAI (INPUT)'!$J$25,IF(AND(V695&gt;200000000,V695&lt;=250000000),'[26]Data Base PAKAI (INPUT)'!$N$25,IF(AND(V695&gt;250000000,V695&lt;=500000000),'[26]Data Base PAKAI (INPUT)'!$R$25,IF(AND(V695&gt;500000000,V695&lt;=1000000000),'[26]Data Base PAKAI (INPUT)'!$V$25,IF(AND(V695&gt;1000000000,V695&lt;=2500000000),'[26]Data Base PAKAI (INPUT)'!$Z$25,IF(AND(V695&gt;2500000000,V695&lt;=5000000000),'[26]Data Base PAKAI (INPUT)'!$AD$25,IF(AND(V695&gt;5000000000,V695&lt;=10000000000),'[26]Data Base PAKAI (INPUT)'!AH2150))))))))</f>
        <v>4</v>
      </c>
      <c r="AW695" s="250">
        <f t="shared" si="286"/>
        <v>1800000</v>
      </c>
      <c r="AX695" s="250">
        <f t="shared" si="287"/>
        <v>5400000</v>
      </c>
      <c r="AY695" s="99">
        <f t="shared" si="288"/>
        <v>5400000</v>
      </c>
      <c r="AZ695" s="245"/>
      <c r="BA695" s="245">
        <f t="shared" si="289"/>
        <v>121450000</v>
      </c>
      <c r="BB695" s="235"/>
      <c r="BC695" s="242"/>
      <c r="BD695" s="242"/>
      <c r="BE695" s="242"/>
      <c r="BG695" s="428">
        <f t="shared" si="281"/>
        <v>0</v>
      </c>
      <c r="BH695" s="424"/>
    </row>
    <row r="696" spans="1:60" ht="43.5" thickBot="1" x14ac:dyDescent="0.3">
      <c r="A696" s="90"/>
      <c r="B696" s="90"/>
      <c r="C696" s="90"/>
      <c r="D696" s="90"/>
      <c r="E696" s="90"/>
      <c r="F696" s="90"/>
      <c r="G696" s="90"/>
      <c r="H696" s="307"/>
      <c r="I696" s="91"/>
      <c r="J696" s="92"/>
      <c r="K696" s="110" t="s">
        <v>1224</v>
      </c>
      <c r="L696" s="92" t="s">
        <v>1371</v>
      </c>
      <c r="M696" s="92" t="e">
        <f>INDEX('[26]GELONDONGAN BM POKIR'!$D:$D,MATCH('KEGIATAN DBMSDA 2022 (2)'!L696,'[26]GELONDONGAN BM POKIR'!$D:$D,0))</f>
        <v>#N/A</v>
      </c>
      <c r="N696" s="92" t="str">
        <f>L696</f>
        <v>Pengaspalan jalan  Jl. Danau Duta Utara, RT 03 RW 011, Harapan Baru Bekasi Utara, Kota Bekasi, Bekasi Utara, Harapanbaru</v>
      </c>
      <c r="O696" s="92"/>
      <c r="P696" s="93" t="s">
        <v>201</v>
      </c>
      <c r="Q696" s="93"/>
      <c r="R696" s="127" t="s">
        <v>1165</v>
      </c>
      <c r="S696" s="94" t="e">
        <f>#REF!&amp;" "&amp;#REF!</f>
        <v>#REF!</v>
      </c>
      <c r="T696" s="95" t="s">
        <v>66</v>
      </c>
      <c r="U696" s="57"/>
      <c r="V696" s="57">
        <f t="shared" si="290"/>
        <v>135000000</v>
      </c>
      <c r="W696" s="96" t="str">
        <f t="shared" si="282"/>
        <v>PL</v>
      </c>
      <c r="X696" s="77" t="s">
        <v>1964</v>
      </c>
      <c r="Y696" s="489" t="s">
        <v>2032</v>
      </c>
      <c r="Z696" s="489" t="s">
        <v>2012</v>
      </c>
      <c r="AA696" s="93"/>
      <c r="AB696" s="93"/>
      <c r="AC696" s="93"/>
      <c r="AD696" s="93"/>
      <c r="AE696" s="93"/>
      <c r="AF696" s="93"/>
      <c r="AG696" s="96"/>
      <c r="AH696" s="96"/>
      <c r="AI696" s="96"/>
      <c r="AJ696" s="313">
        <f t="shared" si="280"/>
        <v>0</v>
      </c>
      <c r="AK696" s="301">
        <v>0</v>
      </c>
      <c r="AL696" s="57">
        <v>135000000</v>
      </c>
      <c r="AM696" s="96" t="str">
        <f t="shared" si="283"/>
        <v>PL</v>
      </c>
      <c r="AN696" s="257" t="s">
        <v>139</v>
      </c>
      <c r="AO696" s="249">
        <v>1</v>
      </c>
      <c r="AP696" s="257"/>
      <c r="AQ696" s="245">
        <f t="shared" si="284"/>
        <v>350000</v>
      </c>
      <c r="AR696" s="250">
        <f>IF(AND(V696&gt;1,V696&lt;=200000000),'[26]Data Base PAKAI (INPUT)'!$E$24,IF(AND(V696&gt;200000000),'[26]Data Base PAKAI (INPUT)'!$M$24))</f>
        <v>4</v>
      </c>
      <c r="AS696" s="250">
        <f>IF(AND(V696&gt;1,V696&lt;=200000000),'[26]Data Base PAKAI (INPUT)'!$F$24,IF(AND(V696&gt;200000000,V696&lt;=1000000000),'[26]Data Base PAKAI (INPUT)'!$V$24,IF(AND(V696&gt;1000000000),'[26]Data Base PAKAI (INPUT)'!$Z$24)))</f>
        <v>1</v>
      </c>
      <c r="AT696" s="250">
        <f t="shared" si="285"/>
        <v>600000</v>
      </c>
      <c r="AU696" s="250">
        <f>IF(AND(V696&gt;1,V696&lt;=1000000000),'[26]Data Base PAKAI (INPUT)'!$E$25,IF(AND(V696&gt;1000000000,V696&lt;=5000000000),'[26]Data Base PAKAI (INPUT)'!$Y$25,IF(AND(V696&gt;5000000000,V696&lt;=10000000000),'[26]Data Base PAKAI (INPUT)'!$AG$25)))</f>
        <v>3</v>
      </c>
      <c r="AV696" s="250">
        <f>IF(AND(V696&gt;1,V696&lt;=100000000),'[26]Data Base PAKAI (INPUT)'!$F$25,IF(AND(V696&gt;100000000,V696&lt;=200000000),'[26]Data Base PAKAI (INPUT)'!$J$25,IF(AND(V696&gt;200000000,V696&lt;=250000000),'[26]Data Base PAKAI (INPUT)'!$N$25,IF(AND(V696&gt;250000000,V696&lt;=500000000),'[26]Data Base PAKAI (INPUT)'!$R$25,IF(AND(V696&gt;500000000,V696&lt;=1000000000),'[26]Data Base PAKAI (INPUT)'!$V$25,IF(AND(V696&gt;1000000000,V696&lt;=2500000000),'[26]Data Base PAKAI (INPUT)'!$Z$25,IF(AND(V696&gt;2500000000,V696&lt;=5000000000),'[26]Data Base PAKAI (INPUT)'!$AD$25,IF(AND(V696&gt;5000000000,V696&lt;=10000000000),'[26]Data Base PAKAI (INPUT)'!AH2151))))))))</f>
        <v>4</v>
      </c>
      <c r="AW696" s="250">
        <f t="shared" si="286"/>
        <v>1800000</v>
      </c>
      <c r="AX696" s="250">
        <f t="shared" si="287"/>
        <v>5400000</v>
      </c>
      <c r="AY696" s="99">
        <f t="shared" si="288"/>
        <v>5400000</v>
      </c>
      <c r="AZ696" s="245"/>
      <c r="BA696" s="245">
        <f t="shared" si="289"/>
        <v>121450000</v>
      </c>
      <c r="BB696" s="235"/>
      <c r="BC696" s="242"/>
      <c r="BD696" s="242"/>
      <c r="BE696" s="242"/>
      <c r="BG696" s="428">
        <f t="shared" si="281"/>
        <v>0</v>
      </c>
      <c r="BH696" s="424"/>
    </row>
    <row r="697" spans="1:60" ht="43.5" thickBot="1" x14ac:dyDescent="0.3">
      <c r="A697" s="90"/>
      <c r="B697" s="90"/>
      <c r="C697" s="90"/>
      <c r="D697" s="90"/>
      <c r="E697" s="90"/>
      <c r="F697" s="90"/>
      <c r="G697" s="90"/>
      <c r="H697" s="307"/>
      <c r="I697" s="91"/>
      <c r="J697" s="92"/>
      <c r="K697" s="110" t="s">
        <v>1224</v>
      </c>
      <c r="L697" s="92" t="s">
        <v>1372</v>
      </c>
      <c r="M697" s="92" t="e">
        <f>INDEX('[26]GELONDONGAN BM POKIR'!$D:$D,MATCH('KEGIATAN DBMSDA 2022 (2)'!L697,'[26]GELONDONGAN BM POKIR'!$D:$D,0))</f>
        <v>#N/A</v>
      </c>
      <c r="N697" s="92" t="str">
        <f t="shared" ref="N697:N700" si="291">L697</f>
        <v>Perbaikan jalan Blok C 1 No.1 s/d C1 No.12 ( Gang. 1 ), Kota Bekasi, Bekasi Utara, Kaliabang Tengah</v>
      </c>
      <c r="O697" s="92"/>
      <c r="P697" s="93" t="s">
        <v>201</v>
      </c>
      <c r="Q697" s="93"/>
      <c r="R697" s="127" t="s">
        <v>519</v>
      </c>
      <c r="S697" s="94" t="e">
        <f>#REF!&amp;" "&amp;#REF!</f>
        <v>#REF!</v>
      </c>
      <c r="T697" s="95" t="s">
        <v>66</v>
      </c>
      <c r="U697" s="57"/>
      <c r="V697" s="57">
        <f t="shared" si="290"/>
        <v>100000000</v>
      </c>
      <c r="W697" s="96" t="str">
        <f t="shared" si="282"/>
        <v>PL</v>
      </c>
      <c r="X697" s="77" t="s">
        <v>1964</v>
      </c>
      <c r="Y697" s="489" t="s">
        <v>2032</v>
      </c>
      <c r="Z697" s="489" t="s">
        <v>2012</v>
      </c>
      <c r="AA697" s="93"/>
      <c r="AB697" s="93"/>
      <c r="AC697" s="93"/>
      <c r="AD697" s="93"/>
      <c r="AE697" s="93"/>
      <c r="AF697" s="93"/>
      <c r="AG697" s="96"/>
      <c r="AH697" s="96"/>
      <c r="AI697" s="96"/>
      <c r="AJ697" s="313">
        <f t="shared" si="280"/>
        <v>0</v>
      </c>
      <c r="AK697" s="301">
        <v>0</v>
      </c>
      <c r="AL697" s="57">
        <v>100000000</v>
      </c>
      <c r="AM697" s="96" t="str">
        <f t="shared" si="283"/>
        <v>PL</v>
      </c>
      <c r="AN697" s="257" t="s">
        <v>139</v>
      </c>
      <c r="AO697" s="249">
        <v>1</v>
      </c>
      <c r="AP697" s="260" t="s">
        <v>1373</v>
      </c>
      <c r="AQ697" s="245">
        <f t="shared" si="284"/>
        <v>350000</v>
      </c>
      <c r="AR697" s="250">
        <f>IF(AND(V697&gt;1,V697&lt;=200000000),'[26]Data Base PAKAI (INPUT)'!$E$24,IF(AND(V697&gt;200000000),'[26]Data Base PAKAI (INPUT)'!$M$24))</f>
        <v>4</v>
      </c>
      <c r="AS697" s="250">
        <f>IF(AND(V697&gt;1,V697&lt;=200000000),'[26]Data Base PAKAI (INPUT)'!$F$24,IF(AND(V697&gt;200000000,V697&lt;=1000000000),'[26]Data Base PAKAI (INPUT)'!$V$24,IF(AND(V697&gt;1000000000),'[26]Data Base PAKAI (INPUT)'!$Z$24)))</f>
        <v>1</v>
      </c>
      <c r="AT697" s="250">
        <f t="shared" si="285"/>
        <v>600000</v>
      </c>
      <c r="AU697" s="250">
        <f>IF(AND(V697&gt;1,V697&lt;=1000000000),'[26]Data Base PAKAI (INPUT)'!$E$25,IF(AND(V697&gt;1000000000,V697&lt;=5000000000),'[26]Data Base PAKAI (INPUT)'!$Y$25,IF(AND(V697&gt;5000000000,V697&lt;=10000000000),'[26]Data Base PAKAI (INPUT)'!$AG$25)))</f>
        <v>3</v>
      </c>
      <c r="AV697" s="250">
        <f>IF(AND(V697&gt;1,V697&lt;=100000000),'[26]Data Base PAKAI (INPUT)'!$F$25,IF(AND(V697&gt;100000000,V697&lt;=200000000),'[26]Data Base PAKAI (INPUT)'!$J$25,IF(AND(V697&gt;200000000,V697&lt;=250000000),'[26]Data Base PAKAI (INPUT)'!$N$25,IF(AND(V697&gt;250000000,V697&lt;=500000000),'[26]Data Base PAKAI (INPUT)'!$R$25,IF(AND(V697&gt;500000000,V697&lt;=1000000000),'[26]Data Base PAKAI (INPUT)'!$V$25,IF(AND(V697&gt;1000000000,V697&lt;=2500000000),'[26]Data Base PAKAI (INPUT)'!$Z$25,IF(AND(V697&gt;2500000000,V697&lt;=5000000000),'[26]Data Base PAKAI (INPUT)'!$AD$25,IF(AND(V697&gt;5000000000,V697&lt;=10000000000),'[26]Data Base PAKAI (INPUT)'!AH2152))))))))</f>
        <v>3</v>
      </c>
      <c r="AW697" s="250">
        <f t="shared" si="286"/>
        <v>1350000</v>
      </c>
      <c r="AX697" s="250">
        <f t="shared" si="287"/>
        <v>4000000</v>
      </c>
      <c r="AY697" s="99">
        <f t="shared" si="288"/>
        <v>4000000</v>
      </c>
      <c r="AZ697" s="245"/>
      <c r="BA697" s="245">
        <f t="shared" si="289"/>
        <v>89700000</v>
      </c>
      <c r="BB697" s="235"/>
      <c r="BC697" s="242"/>
      <c r="BD697" s="242"/>
      <c r="BE697" s="242"/>
      <c r="BG697" s="428">
        <f t="shared" si="281"/>
        <v>0</v>
      </c>
      <c r="BH697" s="424"/>
    </row>
    <row r="698" spans="1:60" ht="43.5" thickBot="1" x14ac:dyDescent="0.3">
      <c r="A698" s="90"/>
      <c r="B698" s="90"/>
      <c r="C698" s="90"/>
      <c r="D698" s="90"/>
      <c r="E698" s="90"/>
      <c r="F698" s="90"/>
      <c r="G698" s="90"/>
      <c r="H698" s="307"/>
      <c r="I698" s="91"/>
      <c r="J698" s="92"/>
      <c r="K698" s="110" t="s">
        <v>1224</v>
      </c>
      <c r="L698" s="92" t="s">
        <v>1374</v>
      </c>
      <c r="M698" s="92" t="e">
        <f>INDEX('[26]GELONDONGAN BM POKIR'!$D:$D,MATCH('KEGIATAN DBMSDA 2022 (2)'!L698,'[26]GELONDONGAN BM POKIR'!$D:$D,0))</f>
        <v>#N/A</v>
      </c>
      <c r="N698" s="92" t="str">
        <f t="shared" si="291"/>
        <v>Perbaikan Jalan Gang Tengah antara Blok 7 &amp; 8  (60 m x 4 x 12 Cm), Kota Bekasi, Bekasi Utara, Kaliabang Tengah</v>
      </c>
      <c r="O698" s="92"/>
      <c r="P698" s="93" t="s">
        <v>201</v>
      </c>
      <c r="Q698" s="93"/>
      <c r="R698" s="127" t="s">
        <v>1375</v>
      </c>
      <c r="S698" s="94" t="e">
        <f>#REF!&amp;" "&amp;#REF!</f>
        <v>#REF!</v>
      </c>
      <c r="T698" s="95" t="s">
        <v>66</v>
      </c>
      <c r="U698" s="57"/>
      <c r="V698" s="57">
        <f t="shared" si="290"/>
        <v>75000000</v>
      </c>
      <c r="W698" s="96" t="str">
        <f t="shared" si="282"/>
        <v>PL</v>
      </c>
      <c r="X698" s="77" t="s">
        <v>1964</v>
      </c>
      <c r="Y698" s="489" t="s">
        <v>2032</v>
      </c>
      <c r="Z698" s="489" t="s">
        <v>2012</v>
      </c>
      <c r="AA698" s="93"/>
      <c r="AB698" s="93"/>
      <c r="AC698" s="93"/>
      <c r="AD698" s="93"/>
      <c r="AE698" s="93"/>
      <c r="AF698" s="93"/>
      <c r="AG698" s="96"/>
      <c r="AH698" s="96"/>
      <c r="AI698" s="96"/>
      <c r="AJ698" s="313">
        <f t="shared" si="280"/>
        <v>0</v>
      </c>
      <c r="AK698" s="301">
        <v>0</v>
      </c>
      <c r="AL698" s="57">
        <v>75000000</v>
      </c>
      <c r="AM698" s="96" t="str">
        <f t="shared" si="283"/>
        <v>PL</v>
      </c>
      <c r="AN698" s="257" t="s">
        <v>139</v>
      </c>
      <c r="AO698" s="249">
        <v>1</v>
      </c>
      <c r="AP698" s="260" t="s">
        <v>1373</v>
      </c>
      <c r="AQ698" s="245">
        <f t="shared" si="284"/>
        <v>350000</v>
      </c>
      <c r="AR698" s="250">
        <f>IF(AND(V698&gt;1,V698&lt;=200000000),'[26]Data Base PAKAI (INPUT)'!$E$24,IF(AND(V698&gt;200000000),'[26]Data Base PAKAI (INPUT)'!$M$24))</f>
        <v>4</v>
      </c>
      <c r="AS698" s="250">
        <f>IF(AND(V698&gt;1,V698&lt;=200000000),'[26]Data Base PAKAI (INPUT)'!$F$24,IF(AND(V698&gt;200000000,V698&lt;=1000000000),'[26]Data Base PAKAI (INPUT)'!$V$24,IF(AND(V698&gt;1000000000),'[26]Data Base PAKAI (INPUT)'!$Z$24)))</f>
        <v>1</v>
      </c>
      <c r="AT698" s="250">
        <f t="shared" si="285"/>
        <v>600000</v>
      </c>
      <c r="AU698" s="250">
        <f>IF(AND(V698&gt;1,V698&lt;=1000000000),'[26]Data Base PAKAI (INPUT)'!$E$25,IF(AND(V698&gt;1000000000,V698&lt;=5000000000),'[26]Data Base PAKAI (INPUT)'!$Y$25,IF(AND(V698&gt;5000000000,V698&lt;=10000000000),'[26]Data Base PAKAI (INPUT)'!$AG$25)))</f>
        <v>3</v>
      </c>
      <c r="AV698" s="250">
        <f>IF(AND(V698&gt;1,V698&lt;=100000000),'[26]Data Base PAKAI (INPUT)'!$F$25,IF(AND(V698&gt;100000000,V698&lt;=200000000),'[26]Data Base PAKAI (INPUT)'!$J$25,IF(AND(V698&gt;200000000,V698&lt;=250000000),'[26]Data Base PAKAI (INPUT)'!$N$25,IF(AND(V698&gt;250000000,V698&lt;=500000000),'[26]Data Base PAKAI (INPUT)'!$R$25,IF(AND(V698&gt;500000000,V698&lt;=1000000000),'[26]Data Base PAKAI (INPUT)'!$V$25,IF(AND(V698&gt;1000000000,V698&lt;=2500000000),'[26]Data Base PAKAI (INPUT)'!$Z$25,IF(AND(V698&gt;2500000000,V698&lt;=5000000000),'[26]Data Base PAKAI (INPUT)'!$AD$25,IF(AND(V698&gt;5000000000,V698&lt;=10000000000),'[26]Data Base PAKAI (INPUT)'!AH2153))))))))</f>
        <v>3</v>
      </c>
      <c r="AW698" s="250">
        <f t="shared" si="286"/>
        <v>1350000</v>
      </c>
      <c r="AX698" s="250">
        <f t="shared" si="287"/>
        <v>3000000</v>
      </c>
      <c r="AY698" s="99">
        <f t="shared" si="288"/>
        <v>3000000</v>
      </c>
      <c r="AZ698" s="245"/>
      <c r="BA698" s="245">
        <f t="shared" si="289"/>
        <v>66700000</v>
      </c>
      <c r="BB698" s="235"/>
      <c r="BC698" s="242"/>
      <c r="BD698" s="242"/>
      <c r="BE698" s="242"/>
      <c r="BG698" s="428">
        <f t="shared" si="281"/>
        <v>0</v>
      </c>
      <c r="BH698" s="424"/>
    </row>
    <row r="699" spans="1:60" ht="43.5" thickBot="1" x14ac:dyDescent="0.3">
      <c r="A699" s="90"/>
      <c r="B699" s="90"/>
      <c r="C699" s="90"/>
      <c r="D699" s="90"/>
      <c r="E699" s="90"/>
      <c r="F699" s="90"/>
      <c r="G699" s="90"/>
      <c r="H699" s="307"/>
      <c r="I699" s="91"/>
      <c r="J699" s="92"/>
      <c r="K699" s="110" t="s">
        <v>1224</v>
      </c>
      <c r="L699" s="92" t="s">
        <v>1376</v>
      </c>
      <c r="M699" s="92" t="e">
        <f>INDEX('[26]GELONDONGAN BM POKIR'!$D:$D,MATCH('KEGIATAN DBMSDA 2022 (2)'!L699,'[26]GELONDONGAN BM POKIR'!$D:$D,0))</f>
        <v>#N/A</v>
      </c>
      <c r="N699" s="92" t="str">
        <f t="shared" si="291"/>
        <v>Perbaikan Jalan Gang Tengah antara Blok 8 &amp; 9  (60 m x 4 x 12 Cm), Kota Bekasi, Bekasi Utara, Kaliabang Tengah</v>
      </c>
      <c r="O699" s="92"/>
      <c r="P699" s="93" t="s">
        <v>201</v>
      </c>
      <c r="Q699" s="93"/>
      <c r="R699" s="127" t="s">
        <v>1375</v>
      </c>
      <c r="S699" s="94" t="e">
        <f>#REF!&amp;" "&amp;#REF!</f>
        <v>#REF!</v>
      </c>
      <c r="T699" s="95" t="s">
        <v>66</v>
      </c>
      <c r="U699" s="57"/>
      <c r="V699" s="57">
        <f t="shared" si="290"/>
        <v>75000000</v>
      </c>
      <c r="W699" s="96" t="str">
        <f t="shared" si="282"/>
        <v>PL</v>
      </c>
      <c r="X699" s="77" t="s">
        <v>1964</v>
      </c>
      <c r="Y699" s="489" t="s">
        <v>2032</v>
      </c>
      <c r="Z699" s="489" t="s">
        <v>2012</v>
      </c>
      <c r="AA699" s="93"/>
      <c r="AB699" s="93"/>
      <c r="AC699" s="93"/>
      <c r="AD699" s="93"/>
      <c r="AE699" s="93"/>
      <c r="AF699" s="93"/>
      <c r="AG699" s="96"/>
      <c r="AH699" s="96"/>
      <c r="AI699" s="96"/>
      <c r="AJ699" s="313">
        <f t="shared" si="280"/>
        <v>0</v>
      </c>
      <c r="AK699" s="301">
        <v>0</v>
      </c>
      <c r="AL699" s="57">
        <v>75000000</v>
      </c>
      <c r="AM699" s="96" t="str">
        <f t="shared" si="283"/>
        <v>PL</v>
      </c>
      <c r="AN699" s="257" t="s">
        <v>139</v>
      </c>
      <c r="AO699" s="249">
        <v>1</v>
      </c>
      <c r="AP699" s="260" t="s">
        <v>1373</v>
      </c>
      <c r="AQ699" s="245">
        <f t="shared" si="284"/>
        <v>350000</v>
      </c>
      <c r="AR699" s="250">
        <f>IF(AND(V699&gt;1,V699&lt;=200000000),'[26]Data Base PAKAI (INPUT)'!$E$24,IF(AND(V699&gt;200000000),'[26]Data Base PAKAI (INPUT)'!$M$24))</f>
        <v>4</v>
      </c>
      <c r="AS699" s="250">
        <f>IF(AND(V699&gt;1,V699&lt;=200000000),'[26]Data Base PAKAI (INPUT)'!$F$24,IF(AND(V699&gt;200000000,V699&lt;=1000000000),'[26]Data Base PAKAI (INPUT)'!$V$24,IF(AND(V699&gt;1000000000),'[26]Data Base PAKAI (INPUT)'!$Z$24)))</f>
        <v>1</v>
      </c>
      <c r="AT699" s="250">
        <f t="shared" si="285"/>
        <v>600000</v>
      </c>
      <c r="AU699" s="250">
        <f>IF(AND(V699&gt;1,V699&lt;=1000000000),'[26]Data Base PAKAI (INPUT)'!$E$25,IF(AND(V699&gt;1000000000,V699&lt;=5000000000),'[26]Data Base PAKAI (INPUT)'!$Y$25,IF(AND(V699&gt;5000000000,V699&lt;=10000000000),'[26]Data Base PAKAI (INPUT)'!$AG$25)))</f>
        <v>3</v>
      </c>
      <c r="AV699" s="250">
        <f>IF(AND(V699&gt;1,V699&lt;=100000000),'[26]Data Base PAKAI (INPUT)'!$F$25,IF(AND(V699&gt;100000000,V699&lt;=200000000),'[26]Data Base PAKAI (INPUT)'!$J$25,IF(AND(V699&gt;200000000,V699&lt;=250000000),'[26]Data Base PAKAI (INPUT)'!$N$25,IF(AND(V699&gt;250000000,V699&lt;=500000000),'[26]Data Base PAKAI (INPUT)'!$R$25,IF(AND(V699&gt;500000000,V699&lt;=1000000000),'[26]Data Base PAKAI (INPUT)'!$V$25,IF(AND(V699&gt;1000000000,V699&lt;=2500000000),'[26]Data Base PAKAI (INPUT)'!$Z$25,IF(AND(V699&gt;2500000000,V699&lt;=5000000000),'[26]Data Base PAKAI (INPUT)'!$AD$25,IF(AND(V699&gt;5000000000,V699&lt;=10000000000),'[26]Data Base PAKAI (INPUT)'!AH2154))))))))</f>
        <v>3</v>
      </c>
      <c r="AW699" s="250">
        <f t="shared" si="286"/>
        <v>1350000</v>
      </c>
      <c r="AX699" s="250">
        <f t="shared" si="287"/>
        <v>3000000</v>
      </c>
      <c r="AY699" s="99">
        <f t="shared" si="288"/>
        <v>3000000</v>
      </c>
      <c r="AZ699" s="245"/>
      <c r="BA699" s="245">
        <f t="shared" si="289"/>
        <v>66700000</v>
      </c>
      <c r="BB699" s="235"/>
      <c r="BC699" s="242"/>
      <c r="BD699" s="242"/>
      <c r="BE699" s="242"/>
      <c r="BG699" s="428">
        <f t="shared" si="281"/>
        <v>0</v>
      </c>
      <c r="BH699" s="424"/>
    </row>
    <row r="700" spans="1:60" ht="43.5" thickBot="1" x14ac:dyDescent="0.3">
      <c r="A700" s="90"/>
      <c r="B700" s="90"/>
      <c r="C700" s="90"/>
      <c r="D700" s="90"/>
      <c r="E700" s="90"/>
      <c r="F700" s="90"/>
      <c r="G700" s="90"/>
      <c r="H700" s="307"/>
      <c r="I700" s="91"/>
      <c r="J700" s="92"/>
      <c r="K700" s="110" t="s">
        <v>1224</v>
      </c>
      <c r="L700" s="92" t="s">
        <v>1377</v>
      </c>
      <c r="M700" s="92" t="e">
        <f>INDEX('[26]GELONDONGAN BM POKIR'!$D:$D,MATCH('KEGIATAN DBMSDA 2022 (2)'!L700,'[26]GELONDONGAN BM POKIR'!$D:$D,0))</f>
        <v>#N/A</v>
      </c>
      <c r="N700" s="92" t="str">
        <f t="shared" si="291"/>
        <v>Perbaikan Jalan Gang Tengah antara Blok 9 &amp; 10  (60 m x 4 x 12 Cm), Kota Bekasi, Bekasi Utara, Kaliabang Tengah</v>
      </c>
      <c r="O700" s="92"/>
      <c r="P700" s="93" t="s">
        <v>201</v>
      </c>
      <c r="Q700" s="93"/>
      <c r="R700" s="127" t="s">
        <v>1375</v>
      </c>
      <c r="S700" s="94" t="e">
        <f>#REF!&amp;" "&amp;#REF!</f>
        <v>#REF!</v>
      </c>
      <c r="T700" s="95" t="s">
        <v>66</v>
      </c>
      <c r="U700" s="57"/>
      <c r="V700" s="57">
        <f t="shared" si="290"/>
        <v>75000000</v>
      </c>
      <c r="W700" s="96" t="str">
        <f t="shared" si="282"/>
        <v>PL</v>
      </c>
      <c r="X700" s="77" t="s">
        <v>1964</v>
      </c>
      <c r="Y700" s="489" t="s">
        <v>2032</v>
      </c>
      <c r="Z700" s="489" t="s">
        <v>2012</v>
      </c>
      <c r="AA700" s="93"/>
      <c r="AB700" s="93"/>
      <c r="AC700" s="93"/>
      <c r="AD700" s="93"/>
      <c r="AE700" s="93"/>
      <c r="AF700" s="93"/>
      <c r="AG700" s="96"/>
      <c r="AH700" s="96"/>
      <c r="AI700" s="96"/>
      <c r="AJ700" s="313">
        <f t="shared" si="280"/>
        <v>0</v>
      </c>
      <c r="AK700" s="301">
        <v>0</v>
      </c>
      <c r="AL700" s="57">
        <v>75000000</v>
      </c>
      <c r="AM700" s="96" t="str">
        <f t="shared" si="283"/>
        <v>PL</v>
      </c>
      <c r="AN700" s="257" t="s">
        <v>139</v>
      </c>
      <c r="AO700" s="249">
        <v>1</v>
      </c>
      <c r="AP700" s="260" t="s">
        <v>1373</v>
      </c>
      <c r="AQ700" s="245">
        <f t="shared" si="284"/>
        <v>350000</v>
      </c>
      <c r="AR700" s="250">
        <f>IF(AND(V700&gt;1,V700&lt;=200000000),'[26]Data Base PAKAI (INPUT)'!$E$24,IF(AND(V700&gt;200000000),'[26]Data Base PAKAI (INPUT)'!$M$24))</f>
        <v>4</v>
      </c>
      <c r="AS700" s="250">
        <f>IF(AND(V700&gt;1,V700&lt;=200000000),'[26]Data Base PAKAI (INPUT)'!$F$24,IF(AND(V700&gt;200000000,V700&lt;=1000000000),'[26]Data Base PAKAI (INPUT)'!$V$24,IF(AND(V700&gt;1000000000),'[26]Data Base PAKAI (INPUT)'!$Z$24)))</f>
        <v>1</v>
      </c>
      <c r="AT700" s="250">
        <f t="shared" si="285"/>
        <v>600000</v>
      </c>
      <c r="AU700" s="250">
        <f>IF(AND(V700&gt;1,V700&lt;=1000000000),'[26]Data Base PAKAI (INPUT)'!$E$25,IF(AND(V700&gt;1000000000,V700&lt;=5000000000),'[26]Data Base PAKAI (INPUT)'!$Y$25,IF(AND(V700&gt;5000000000,V700&lt;=10000000000),'[26]Data Base PAKAI (INPUT)'!$AG$25)))</f>
        <v>3</v>
      </c>
      <c r="AV700" s="250">
        <f>IF(AND(V700&gt;1,V700&lt;=100000000),'[26]Data Base PAKAI (INPUT)'!$F$25,IF(AND(V700&gt;100000000,V700&lt;=200000000),'[26]Data Base PAKAI (INPUT)'!$J$25,IF(AND(V700&gt;200000000,V700&lt;=250000000),'[26]Data Base PAKAI (INPUT)'!$N$25,IF(AND(V700&gt;250000000,V700&lt;=500000000),'[26]Data Base PAKAI (INPUT)'!$R$25,IF(AND(V700&gt;500000000,V700&lt;=1000000000),'[26]Data Base PAKAI (INPUT)'!$V$25,IF(AND(V700&gt;1000000000,V700&lt;=2500000000),'[26]Data Base PAKAI (INPUT)'!$Z$25,IF(AND(V700&gt;2500000000,V700&lt;=5000000000),'[26]Data Base PAKAI (INPUT)'!$AD$25,IF(AND(V700&gt;5000000000,V700&lt;=10000000000),'[26]Data Base PAKAI (INPUT)'!AH2155))))))))</f>
        <v>3</v>
      </c>
      <c r="AW700" s="250">
        <f t="shared" si="286"/>
        <v>1350000</v>
      </c>
      <c r="AX700" s="250">
        <f t="shared" si="287"/>
        <v>3000000</v>
      </c>
      <c r="AY700" s="99">
        <f t="shared" si="288"/>
        <v>3000000</v>
      </c>
      <c r="AZ700" s="245"/>
      <c r="BA700" s="245">
        <f t="shared" si="289"/>
        <v>66700000</v>
      </c>
      <c r="BB700" s="235"/>
      <c r="BC700" s="242"/>
      <c r="BD700" s="242"/>
      <c r="BE700" s="242"/>
      <c r="BG700" s="428">
        <f t="shared" si="281"/>
        <v>0</v>
      </c>
      <c r="BH700" s="424"/>
    </row>
    <row r="701" spans="1:60" ht="43.5" thickBot="1" x14ac:dyDescent="0.3">
      <c r="A701" s="90"/>
      <c r="B701" s="90"/>
      <c r="C701" s="90"/>
      <c r="D701" s="90"/>
      <c r="E701" s="90"/>
      <c r="F701" s="90"/>
      <c r="G701" s="90"/>
      <c r="H701" s="307"/>
      <c r="I701" s="91"/>
      <c r="J701" s="92"/>
      <c r="K701" s="110" t="s">
        <v>1224</v>
      </c>
      <c r="L701" s="92" t="s">
        <v>1378</v>
      </c>
      <c r="M701" s="92" t="e">
        <f>INDEX('[26]GELONDONGAN BM POKIR'!$D:$D,MATCH('KEGIATAN DBMSDA 2022 (2)'!L701,'[26]GELONDONGAN BM POKIR'!$D:$D,0))</f>
        <v>#N/A</v>
      </c>
      <c r="N701" s="92" t="str">
        <f t="shared" ref="N701:N750" si="292">$J$562&amp;" "&amp;L701</f>
        <v>Peningkatan Jalan Jalan Bintara 14 RW.09, Kota Bekasi, Bekasi Barat, Bintara</v>
      </c>
      <c r="O701" s="92"/>
      <c r="P701" s="93" t="s">
        <v>822</v>
      </c>
      <c r="Q701" s="93"/>
      <c r="R701" s="127" t="s">
        <v>1379</v>
      </c>
      <c r="S701" s="94" t="e">
        <f>#REF!&amp;" "&amp;#REF!</f>
        <v>#REF!</v>
      </c>
      <c r="T701" s="95" t="s">
        <v>66</v>
      </c>
      <c r="U701" s="57"/>
      <c r="V701" s="57">
        <f t="shared" si="290"/>
        <v>200000000</v>
      </c>
      <c r="W701" s="96" t="str">
        <f t="shared" si="282"/>
        <v>PL</v>
      </c>
      <c r="X701" s="77" t="s">
        <v>1964</v>
      </c>
      <c r="Y701" s="489" t="s">
        <v>2032</v>
      </c>
      <c r="Z701" s="489" t="s">
        <v>2003</v>
      </c>
      <c r="AA701" s="93"/>
      <c r="AB701" s="93"/>
      <c r="AC701" s="93"/>
      <c r="AD701" s="93"/>
      <c r="AE701" s="93"/>
      <c r="AF701" s="93"/>
      <c r="AG701" s="96"/>
      <c r="AH701" s="96"/>
      <c r="AI701" s="96"/>
      <c r="AJ701" s="313">
        <f t="shared" si="280"/>
        <v>0</v>
      </c>
      <c r="AK701" s="301">
        <v>0</v>
      </c>
      <c r="AL701" s="57">
        <v>200000000</v>
      </c>
      <c r="AM701" s="96" t="str">
        <f t="shared" si="283"/>
        <v>PL</v>
      </c>
      <c r="AN701" s="257" t="s">
        <v>139</v>
      </c>
      <c r="AO701" s="249">
        <v>1</v>
      </c>
      <c r="AP701" s="257"/>
      <c r="AQ701" s="245">
        <f t="shared" si="284"/>
        <v>350000</v>
      </c>
      <c r="AR701" s="250">
        <f>IF(AND(V701&gt;1,V701&lt;=200000000),'[26]Data Base PAKAI (INPUT)'!$E$24,IF(AND(V701&gt;200000000),'[26]Data Base PAKAI (INPUT)'!$M$24))</f>
        <v>4</v>
      </c>
      <c r="AS701" s="250">
        <f>IF(AND(V701&gt;1,V701&lt;=200000000),'[26]Data Base PAKAI (INPUT)'!$F$24,IF(AND(V701&gt;200000000,V701&lt;=1000000000),'[26]Data Base PAKAI (INPUT)'!$V$24,IF(AND(V701&gt;1000000000),'[26]Data Base PAKAI (INPUT)'!$Z$24)))</f>
        <v>1</v>
      </c>
      <c r="AT701" s="250">
        <f t="shared" si="285"/>
        <v>600000</v>
      </c>
      <c r="AU701" s="250">
        <f>IF(AND(V701&gt;1,V701&lt;=1000000000),'[26]Data Base PAKAI (INPUT)'!$E$25,IF(AND(V701&gt;1000000000,V701&lt;=5000000000),'[26]Data Base PAKAI (INPUT)'!$Y$25,IF(AND(V701&gt;5000000000,V701&lt;=10000000000),'[26]Data Base PAKAI (INPUT)'!$AG$25)))</f>
        <v>3</v>
      </c>
      <c r="AV701" s="250">
        <f>IF(AND(V701&gt;1,V701&lt;=100000000),'[26]Data Base PAKAI (INPUT)'!$F$25,IF(AND(V701&gt;100000000,V701&lt;=200000000),'[26]Data Base PAKAI (INPUT)'!$J$25,IF(AND(V701&gt;200000000,V701&lt;=250000000),'[26]Data Base PAKAI (INPUT)'!$N$25,IF(AND(V701&gt;250000000,V701&lt;=500000000),'[26]Data Base PAKAI (INPUT)'!$R$25,IF(AND(V701&gt;500000000,V701&lt;=1000000000),'[26]Data Base PAKAI (INPUT)'!$V$25,IF(AND(V701&gt;1000000000,V701&lt;=2500000000),'[26]Data Base PAKAI (INPUT)'!$Z$25,IF(AND(V701&gt;2500000000,V701&lt;=5000000000),'[26]Data Base PAKAI (INPUT)'!$AD$25,IF(AND(V701&gt;5000000000,V701&lt;=10000000000),'[26]Data Base PAKAI (INPUT)'!AH2156))))))))</f>
        <v>4</v>
      </c>
      <c r="AW701" s="250">
        <f t="shared" si="286"/>
        <v>1800000</v>
      </c>
      <c r="AX701" s="250">
        <f t="shared" si="287"/>
        <v>8000000</v>
      </c>
      <c r="AY701" s="99">
        <f t="shared" si="288"/>
        <v>8000000</v>
      </c>
      <c r="AZ701" s="245"/>
      <c r="BA701" s="245">
        <f t="shared" si="289"/>
        <v>181250000</v>
      </c>
      <c r="BB701" s="235"/>
      <c r="BC701" s="242"/>
      <c r="BD701" s="242"/>
      <c r="BE701" s="242"/>
      <c r="BG701" s="428">
        <f t="shared" si="281"/>
        <v>0</v>
      </c>
      <c r="BH701" s="424"/>
    </row>
    <row r="702" spans="1:60" ht="43.5" thickBot="1" x14ac:dyDescent="0.3">
      <c r="A702" s="90"/>
      <c r="B702" s="90"/>
      <c r="C702" s="90"/>
      <c r="D702" s="90"/>
      <c r="E702" s="90"/>
      <c r="F702" s="90"/>
      <c r="G702" s="90"/>
      <c r="H702" s="307"/>
      <c r="I702" s="91"/>
      <c r="J702" s="92"/>
      <c r="K702" s="110" t="s">
        <v>1224</v>
      </c>
      <c r="L702" s="92" t="s">
        <v>1380</v>
      </c>
      <c r="M702" s="92" t="e">
        <f>INDEX('[26]GELONDONGAN BM POKIR'!$D:$D,MATCH('KEGIATAN DBMSDA 2022 (2)'!L702,'[26]GELONDONGAN BM POKIR'!$D:$D,0))</f>
        <v>#N/A</v>
      </c>
      <c r="N702" s="92" t="str">
        <f t="shared" si="292"/>
        <v>Peningkatan Jalan Jalan Bintara 12 RW. 09, Kota Bekasi, Bekasi Barat, Bintara</v>
      </c>
      <c r="O702" s="92"/>
      <c r="P702" s="93" t="s">
        <v>822</v>
      </c>
      <c r="Q702" s="93"/>
      <c r="R702" s="127" t="s">
        <v>1381</v>
      </c>
      <c r="S702" s="94" t="e">
        <f>#REF!&amp;" "&amp;#REF!</f>
        <v>#REF!</v>
      </c>
      <c r="T702" s="95" t="s">
        <v>66</v>
      </c>
      <c r="U702" s="57"/>
      <c r="V702" s="57">
        <f t="shared" si="290"/>
        <v>200000000</v>
      </c>
      <c r="W702" s="96" t="str">
        <f t="shared" si="282"/>
        <v>PL</v>
      </c>
      <c r="X702" s="77" t="s">
        <v>1964</v>
      </c>
      <c r="Y702" s="489" t="s">
        <v>2032</v>
      </c>
      <c r="Z702" s="489" t="s">
        <v>2003</v>
      </c>
      <c r="AA702" s="93"/>
      <c r="AB702" s="93"/>
      <c r="AC702" s="93"/>
      <c r="AD702" s="93"/>
      <c r="AE702" s="93"/>
      <c r="AF702" s="93"/>
      <c r="AG702" s="96"/>
      <c r="AH702" s="96"/>
      <c r="AI702" s="96"/>
      <c r="AJ702" s="313">
        <f t="shared" si="280"/>
        <v>0</v>
      </c>
      <c r="AK702" s="301">
        <v>0</v>
      </c>
      <c r="AL702" s="57">
        <v>200000000</v>
      </c>
      <c r="AM702" s="96" t="str">
        <f t="shared" si="283"/>
        <v>PL</v>
      </c>
      <c r="AN702" s="257" t="s">
        <v>139</v>
      </c>
      <c r="AO702" s="249">
        <v>1</v>
      </c>
      <c r="AP702" s="257"/>
      <c r="AQ702" s="245">
        <f t="shared" si="284"/>
        <v>350000</v>
      </c>
      <c r="AR702" s="250">
        <f>IF(AND(V702&gt;1,V702&lt;=200000000),'[26]Data Base PAKAI (INPUT)'!$E$24,IF(AND(V702&gt;200000000),'[26]Data Base PAKAI (INPUT)'!$M$24))</f>
        <v>4</v>
      </c>
      <c r="AS702" s="250">
        <f>IF(AND(V702&gt;1,V702&lt;=200000000),'[26]Data Base PAKAI (INPUT)'!$F$24,IF(AND(V702&gt;200000000,V702&lt;=1000000000),'[26]Data Base PAKAI (INPUT)'!$V$24,IF(AND(V702&gt;1000000000),'[26]Data Base PAKAI (INPUT)'!$Z$24)))</f>
        <v>1</v>
      </c>
      <c r="AT702" s="250">
        <f t="shared" si="285"/>
        <v>600000</v>
      </c>
      <c r="AU702" s="250">
        <f>IF(AND(V702&gt;1,V702&lt;=1000000000),'[26]Data Base PAKAI (INPUT)'!$E$25,IF(AND(V702&gt;1000000000,V702&lt;=5000000000),'[26]Data Base PAKAI (INPUT)'!$Y$25,IF(AND(V702&gt;5000000000,V702&lt;=10000000000),'[26]Data Base PAKAI (INPUT)'!$AG$25)))</f>
        <v>3</v>
      </c>
      <c r="AV702" s="250">
        <f>IF(AND(V702&gt;1,V702&lt;=100000000),'[26]Data Base PAKAI (INPUT)'!$F$25,IF(AND(V702&gt;100000000,V702&lt;=200000000),'[26]Data Base PAKAI (INPUT)'!$J$25,IF(AND(V702&gt;200000000,V702&lt;=250000000),'[26]Data Base PAKAI (INPUT)'!$N$25,IF(AND(V702&gt;250000000,V702&lt;=500000000),'[26]Data Base PAKAI (INPUT)'!$R$25,IF(AND(V702&gt;500000000,V702&lt;=1000000000),'[26]Data Base PAKAI (INPUT)'!$V$25,IF(AND(V702&gt;1000000000,V702&lt;=2500000000),'[26]Data Base PAKAI (INPUT)'!$Z$25,IF(AND(V702&gt;2500000000,V702&lt;=5000000000),'[26]Data Base PAKAI (INPUT)'!$AD$25,IF(AND(V702&gt;5000000000,V702&lt;=10000000000),'[26]Data Base PAKAI (INPUT)'!AH2157))))))))</f>
        <v>4</v>
      </c>
      <c r="AW702" s="250">
        <f t="shared" si="286"/>
        <v>1800000</v>
      </c>
      <c r="AX702" s="250">
        <f t="shared" si="287"/>
        <v>8000000</v>
      </c>
      <c r="AY702" s="99">
        <f t="shared" si="288"/>
        <v>8000000</v>
      </c>
      <c r="AZ702" s="245"/>
      <c r="BA702" s="245">
        <f t="shared" si="289"/>
        <v>181250000</v>
      </c>
      <c r="BB702" s="235"/>
      <c r="BC702" s="242"/>
      <c r="BD702" s="242"/>
      <c r="BE702" s="242"/>
      <c r="BG702" s="428">
        <f t="shared" si="281"/>
        <v>0</v>
      </c>
      <c r="BH702" s="424"/>
    </row>
    <row r="703" spans="1:60" ht="43.5" thickBot="1" x14ac:dyDescent="0.3">
      <c r="A703" s="90"/>
      <c r="B703" s="90"/>
      <c r="C703" s="90"/>
      <c r="D703" s="90"/>
      <c r="E703" s="90"/>
      <c r="F703" s="90"/>
      <c r="G703" s="90"/>
      <c r="H703" s="307"/>
      <c r="I703" s="91"/>
      <c r="J703" s="92"/>
      <c r="K703" s="110" t="s">
        <v>1224</v>
      </c>
      <c r="L703" s="92" t="s">
        <v>1382</v>
      </c>
      <c r="M703" s="92" t="e">
        <f>INDEX('[26]GELONDONGAN BM POKIR'!$D:$D,MATCH('KEGIATAN DBMSDA 2022 (2)'!L703,'[26]GELONDONGAN BM POKIR'!$D:$D,0))</f>
        <v>#N/A</v>
      </c>
      <c r="N703" s="92" t="str">
        <f t="shared" si="292"/>
        <v>Peningkatan Jalan RT. 04 RW. 09, Kota Bekasi, Bekasi Barat, Bintara</v>
      </c>
      <c r="O703" s="92"/>
      <c r="P703" s="93" t="s">
        <v>822</v>
      </c>
      <c r="Q703" s="93"/>
      <c r="R703" s="127" t="s">
        <v>1383</v>
      </c>
      <c r="S703" s="94" t="e">
        <f>#REF!&amp;" "&amp;#REF!</f>
        <v>#REF!</v>
      </c>
      <c r="T703" s="95" t="s">
        <v>66</v>
      </c>
      <c r="U703" s="57"/>
      <c r="V703" s="57">
        <f t="shared" si="290"/>
        <v>200000000</v>
      </c>
      <c r="W703" s="96" t="str">
        <f t="shared" si="282"/>
        <v>PL</v>
      </c>
      <c r="X703" s="77" t="s">
        <v>1964</v>
      </c>
      <c r="Y703" s="489" t="s">
        <v>2032</v>
      </c>
      <c r="Z703" s="489" t="s">
        <v>2003</v>
      </c>
      <c r="AA703" s="93"/>
      <c r="AB703" s="93"/>
      <c r="AC703" s="93"/>
      <c r="AD703" s="93"/>
      <c r="AE703" s="93"/>
      <c r="AF703" s="93"/>
      <c r="AG703" s="96"/>
      <c r="AH703" s="96"/>
      <c r="AI703" s="96"/>
      <c r="AJ703" s="313">
        <f t="shared" si="280"/>
        <v>0</v>
      </c>
      <c r="AK703" s="301">
        <v>0</v>
      </c>
      <c r="AL703" s="57">
        <v>200000000</v>
      </c>
      <c r="AM703" s="96" t="str">
        <f t="shared" si="283"/>
        <v>PL</v>
      </c>
      <c r="AN703" s="257" t="s">
        <v>139</v>
      </c>
      <c r="AO703" s="249">
        <v>1</v>
      </c>
      <c r="AP703" s="257"/>
      <c r="AQ703" s="245">
        <f t="shared" si="284"/>
        <v>350000</v>
      </c>
      <c r="AR703" s="250">
        <f>IF(AND(V703&gt;1,V703&lt;=200000000),'[26]Data Base PAKAI (INPUT)'!$E$24,IF(AND(V703&gt;200000000),'[26]Data Base PAKAI (INPUT)'!$M$24))</f>
        <v>4</v>
      </c>
      <c r="AS703" s="250">
        <f>IF(AND(V703&gt;1,V703&lt;=200000000),'[26]Data Base PAKAI (INPUT)'!$F$24,IF(AND(V703&gt;200000000,V703&lt;=1000000000),'[26]Data Base PAKAI (INPUT)'!$V$24,IF(AND(V703&gt;1000000000),'[26]Data Base PAKAI (INPUT)'!$Z$24)))</f>
        <v>1</v>
      </c>
      <c r="AT703" s="250">
        <f t="shared" si="285"/>
        <v>600000</v>
      </c>
      <c r="AU703" s="250">
        <f>IF(AND(V703&gt;1,V703&lt;=1000000000),'[26]Data Base PAKAI (INPUT)'!$E$25,IF(AND(V703&gt;1000000000,V703&lt;=5000000000),'[26]Data Base PAKAI (INPUT)'!$Y$25,IF(AND(V703&gt;5000000000,V703&lt;=10000000000),'[26]Data Base PAKAI (INPUT)'!$AG$25)))</f>
        <v>3</v>
      </c>
      <c r="AV703" s="250">
        <f>IF(AND(V703&gt;1,V703&lt;=100000000),'[26]Data Base PAKAI (INPUT)'!$F$25,IF(AND(V703&gt;100000000,V703&lt;=200000000),'[26]Data Base PAKAI (INPUT)'!$J$25,IF(AND(V703&gt;200000000,V703&lt;=250000000),'[26]Data Base PAKAI (INPUT)'!$N$25,IF(AND(V703&gt;250000000,V703&lt;=500000000),'[26]Data Base PAKAI (INPUT)'!$R$25,IF(AND(V703&gt;500000000,V703&lt;=1000000000),'[26]Data Base PAKAI (INPUT)'!$V$25,IF(AND(V703&gt;1000000000,V703&lt;=2500000000),'[26]Data Base PAKAI (INPUT)'!$Z$25,IF(AND(V703&gt;2500000000,V703&lt;=5000000000),'[26]Data Base PAKAI (INPUT)'!$AD$25,IF(AND(V703&gt;5000000000,V703&lt;=10000000000),'[26]Data Base PAKAI (INPUT)'!AH2158))))))))</f>
        <v>4</v>
      </c>
      <c r="AW703" s="250">
        <f t="shared" si="286"/>
        <v>1800000</v>
      </c>
      <c r="AX703" s="250">
        <f t="shared" si="287"/>
        <v>8000000</v>
      </c>
      <c r="AY703" s="99">
        <f t="shared" si="288"/>
        <v>8000000</v>
      </c>
      <c r="AZ703" s="245"/>
      <c r="BA703" s="245">
        <f t="shared" si="289"/>
        <v>181250000</v>
      </c>
      <c r="BB703" s="235"/>
      <c r="BC703" s="242"/>
      <c r="BD703" s="242"/>
      <c r="BE703" s="242"/>
      <c r="BG703" s="428">
        <f t="shared" si="281"/>
        <v>0</v>
      </c>
      <c r="BH703" s="424"/>
    </row>
    <row r="704" spans="1:60" ht="43.5" thickBot="1" x14ac:dyDescent="0.3">
      <c r="A704" s="90"/>
      <c r="B704" s="90"/>
      <c r="C704" s="90"/>
      <c r="D704" s="90"/>
      <c r="E704" s="90"/>
      <c r="F704" s="90"/>
      <c r="G704" s="90"/>
      <c r="H704" s="307"/>
      <c r="I704" s="91"/>
      <c r="J704" s="92"/>
      <c r="K704" s="110" t="s">
        <v>1224</v>
      </c>
      <c r="L704" s="92" t="s">
        <v>534</v>
      </c>
      <c r="M704" s="92" t="e">
        <f>INDEX('[26]GELONDONGAN BM POKIR'!$D:$D,MATCH('KEGIATAN DBMSDA 2022 (2)'!L704,'[26]GELONDONGAN BM POKIR'!$D:$D,0))</f>
        <v>#N/A</v>
      </c>
      <c r="N704" s="92" t="str">
        <f t="shared" si="292"/>
        <v>Peningkatan Jalan RT. 05 RW.13, Kota Bekasi, Bekasi Barat, Bintara</v>
      </c>
      <c r="O704" s="92"/>
      <c r="P704" s="93" t="s">
        <v>822</v>
      </c>
      <c r="Q704" s="93"/>
      <c r="R704" s="127" t="s">
        <v>1384</v>
      </c>
      <c r="S704" s="94" t="e">
        <f>#REF!&amp;" "&amp;#REF!</f>
        <v>#REF!</v>
      </c>
      <c r="T704" s="95" t="s">
        <v>66</v>
      </c>
      <c r="U704" s="57"/>
      <c r="V704" s="57">
        <f t="shared" si="290"/>
        <v>200000000</v>
      </c>
      <c r="W704" s="96" t="str">
        <f t="shared" si="282"/>
        <v>PL</v>
      </c>
      <c r="X704" s="77" t="s">
        <v>1964</v>
      </c>
      <c r="Y704" s="489" t="s">
        <v>2032</v>
      </c>
      <c r="Z704" s="489" t="s">
        <v>2003</v>
      </c>
      <c r="AA704" s="93"/>
      <c r="AB704" s="93"/>
      <c r="AC704" s="93"/>
      <c r="AD704" s="93"/>
      <c r="AE704" s="93"/>
      <c r="AF704" s="93"/>
      <c r="AG704" s="96"/>
      <c r="AH704" s="96"/>
      <c r="AI704" s="96"/>
      <c r="AJ704" s="313">
        <f t="shared" si="280"/>
        <v>0</v>
      </c>
      <c r="AK704" s="301">
        <v>0</v>
      </c>
      <c r="AL704" s="57">
        <v>200000000</v>
      </c>
      <c r="AM704" s="96" t="str">
        <f t="shared" si="283"/>
        <v>PL</v>
      </c>
      <c r="AN704" s="257" t="s">
        <v>139</v>
      </c>
      <c r="AO704" s="249">
        <v>1</v>
      </c>
      <c r="AP704" s="257"/>
      <c r="AQ704" s="245">
        <f t="shared" si="284"/>
        <v>350000</v>
      </c>
      <c r="AR704" s="250">
        <f>IF(AND(V704&gt;1,V704&lt;=200000000),'[26]Data Base PAKAI (INPUT)'!$E$24,IF(AND(V704&gt;200000000),'[26]Data Base PAKAI (INPUT)'!$M$24))</f>
        <v>4</v>
      </c>
      <c r="AS704" s="250">
        <f>IF(AND(V704&gt;1,V704&lt;=200000000),'[26]Data Base PAKAI (INPUT)'!$F$24,IF(AND(V704&gt;200000000,V704&lt;=1000000000),'[26]Data Base PAKAI (INPUT)'!$V$24,IF(AND(V704&gt;1000000000),'[26]Data Base PAKAI (INPUT)'!$Z$24)))</f>
        <v>1</v>
      </c>
      <c r="AT704" s="250">
        <f t="shared" si="285"/>
        <v>600000</v>
      </c>
      <c r="AU704" s="250">
        <f>IF(AND(V704&gt;1,V704&lt;=1000000000),'[26]Data Base PAKAI (INPUT)'!$E$25,IF(AND(V704&gt;1000000000,V704&lt;=5000000000),'[26]Data Base PAKAI (INPUT)'!$Y$25,IF(AND(V704&gt;5000000000,V704&lt;=10000000000),'[26]Data Base PAKAI (INPUT)'!$AG$25)))</f>
        <v>3</v>
      </c>
      <c r="AV704" s="250">
        <f>IF(AND(V704&gt;1,V704&lt;=100000000),'[26]Data Base PAKAI (INPUT)'!$F$25,IF(AND(V704&gt;100000000,V704&lt;=200000000),'[26]Data Base PAKAI (INPUT)'!$J$25,IF(AND(V704&gt;200000000,V704&lt;=250000000),'[26]Data Base PAKAI (INPUT)'!$N$25,IF(AND(V704&gt;250000000,V704&lt;=500000000),'[26]Data Base PAKAI (INPUT)'!$R$25,IF(AND(V704&gt;500000000,V704&lt;=1000000000),'[26]Data Base PAKAI (INPUT)'!$V$25,IF(AND(V704&gt;1000000000,V704&lt;=2500000000),'[26]Data Base PAKAI (INPUT)'!$Z$25,IF(AND(V704&gt;2500000000,V704&lt;=5000000000),'[26]Data Base PAKAI (INPUT)'!$AD$25,IF(AND(V704&gt;5000000000,V704&lt;=10000000000),'[26]Data Base PAKAI (INPUT)'!AH2159))))))))</f>
        <v>4</v>
      </c>
      <c r="AW704" s="250">
        <f t="shared" si="286"/>
        <v>1800000</v>
      </c>
      <c r="AX704" s="250">
        <f t="shared" si="287"/>
        <v>8000000</v>
      </c>
      <c r="AY704" s="99">
        <f t="shared" si="288"/>
        <v>8000000</v>
      </c>
      <c r="AZ704" s="245"/>
      <c r="BA704" s="245">
        <f t="shared" si="289"/>
        <v>181250000</v>
      </c>
      <c r="BB704" s="235"/>
      <c r="BC704" s="242"/>
      <c r="BD704" s="242"/>
      <c r="BE704" s="242"/>
      <c r="BG704" s="428">
        <f t="shared" si="281"/>
        <v>0</v>
      </c>
      <c r="BH704" s="424"/>
    </row>
    <row r="705" spans="1:60" ht="43.5" thickBot="1" x14ac:dyDescent="0.3">
      <c r="A705" s="90"/>
      <c r="B705" s="90"/>
      <c r="C705" s="90"/>
      <c r="D705" s="90"/>
      <c r="E705" s="90"/>
      <c r="F705" s="90"/>
      <c r="G705" s="90"/>
      <c r="H705" s="307"/>
      <c r="I705" s="91"/>
      <c r="J705" s="92"/>
      <c r="K705" s="151" t="s">
        <v>1224</v>
      </c>
      <c r="L705" s="92" t="s">
        <v>534</v>
      </c>
      <c r="M705" s="92" t="e">
        <f>INDEX('[26]GELONDONGAN BM POKIR'!$D:$D,MATCH('KEGIATAN DBMSDA 2022 (2)'!L705,'[26]GELONDONGAN BM POKIR'!$D:$D,0))</f>
        <v>#N/A</v>
      </c>
      <c r="N705" s="92" t="str">
        <f t="shared" si="292"/>
        <v>Peningkatan Jalan RT. 05 RW.13, Kota Bekasi, Bekasi Barat, Bintara</v>
      </c>
      <c r="O705" s="92"/>
      <c r="P705" s="93" t="s">
        <v>822</v>
      </c>
      <c r="Q705" s="93"/>
      <c r="R705" s="127" t="s">
        <v>1385</v>
      </c>
      <c r="S705" s="94" t="e">
        <f>#REF!&amp;" "&amp;#REF!</f>
        <v>#REF!</v>
      </c>
      <c r="T705" s="95" t="s">
        <v>66</v>
      </c>
      <c r="U705" s="57"/>
      <c r="V705" s="57">
        <f t="shared" si="290"/>
        <v>200000000</v>
      </c>
      <c r="W705" s="96" t="str">
        <f t="shared" si="282"/>
        <v>PL</v>
      </c>
      <c r="X705" s="77" t="s">
        <v>1964</v>
      </c>
      <c r="Y705" s="489" t="s">
        <v>2032</v>
      </c>
      <c r="Z705" s="489" t="s">
        <v>2003</v>
      </c>
      <c r="AA705" s="93"/>
      <c r="AB705" s="93"/>
      <c r="AC705" s="93"/>
      <c r="AD705" s="93"/>
      <c r="AE705" s="93"/>
      <c r="AF705" s="93"/>
      <c r="AG705" s="96"/>
      <c r="AH705" s="96"/>
      <c r="AI705" s="96"/>
      <c r="AJ705" s="313">
        <f t="shared" si="280"/>
        <v>0</v>
      </c>
      <c r="AK705" s="301">
        <v>0</v>
      </c>
      <c r="AL705" s="57">
        <v>200000000</v>
      </c>
      <c r="AM705" s="96" t="str">
        <f t="shared" si="283"/>
        <v>PL</v>
      </c>
      <c r="AN705" s="257" t="s">
        <v>139</v>
      </c>
      <c r="AO705" s="249">
        <v>1</v>
      </c>
      <c r="AP705" s="257" t="s">
        <v>1386</v>
      </c>
      <c r="AQ705" s="245">
        <f t="shared" si="284"/>
        <v>350000</v>
      </c>
      <c r="AR705" s="250">
        <f>IF(AND(V705&gt;1,V705&lt;=200000000),'[26]Data Base PAKAI (INPUT)'!$E$24,IF(AND(V705&gt;200000000),'[26]Data Base PAKAI (INPUT)'!$M$24))</f>
        <v>4</v>
      </c>
      <c r="AS705" s="250">
        <f>IF(AND(V705&gt;1,V705&lt;=200000000),'[26]Data Base PAKAI (INPUT)'!$F$24,IF(AND(V705&gt;200000000,V705&lt;=1000000000),'[26]Data Base PAKAI (INPUT)'!$V$24,IF(AND(V705&gt;1000000000),'[26]Data Base PAKAI (INPUT)'!$Z$24)))</f>
        <v>1</v>
      </c>
      <c r="AT705" s="250">
        <f t="shared" si="285"/>
        <v>600000</v>
      </c>
      <c r="AU705" s="250">
        <f>IF(AND(V705&gt;1,V705&lt;=1000000000),'[26]Data Base PAKAI (INPUT)'!$E$25,IF(AND(V705&gt;1000000000,V705&lt;=5000000000),'[26]Data Base PAKAI (INPUT)'!$Y$25,IF(AND(V705&gt;5000000000,V705&lt;=10000000000),'[26]Data Base PAKAI (INPUT)'!$AG$25)))</f>
        <v>3</v>
      </c>
      <c r="AV705" s="250">
        <f>IF(AND(V705&gt;1,V705&lt;=100000000),'[26]Data Base PAKAI (INPUT)'!$F$25,IF(AND(V705&gt;100000000,V705&lt;=200000000),'[26]Data Base PAKAI (INPUT)'!$J$25,IF(AND(V705&gt;200000000,V705&lt;=250000000),'[26]Data Base PAKAI (INPUT)'!$N$25,IF(AND(V705&gt;250000000,V705&lt;=500000000),'[26]Data Base PAKAI (INPUT)'!$R$25,IF(AND(V705&gt;500000000,V705&lt;=1000000000),'[26]Data Base PAKAI (INPUT)'!$V$25,IF(AND(V705&gt;1000000000,V705&lt;=2500000000),'[26]Data Base PAKAI (INPUT)'!$Z$25,IF(AND(V705&gt;2500000000,V705&lt;=5000000000),'[26]Data Base PAKAI (INPUT)'!$AD$25,IF(AND(V705&gt;5000000000,V705&lt;=10000000000),'[26]Data Base PAKAI (INPUT)'!AH2160))))))))</f>
        <v>4</v>
      </c>
      <c r="AW705" s="250">
        <f t="shared" si="286"/>
        <v>1800000</v>
      </c>
      <c r="AX705" s="250">
        <f t="shared" si="287"/>
        <v>8000000</v>
      </c>
      <c r="AY705" s="99">
        <f t="shared" si="288"/>
        <v>8000000</v>
      </c>
      <c r="AZ705" s="245"/>
      <c r="BA705" s="245">
        <f t="shared" si="289"/>
        <v>181250000</v>
      </c>
      <c r="BB705" s="235"/>
      <c r="BC705" s="242"/>
      <c r="BD705" s="242"/>
      <c r="BE705" s="242"/>
      <c r="BG705" s="428">
        <f t="shared" si="281"/>
        <v>0</v>
      </c>
      <c r="BH705" s="424"/>
    </row>
    <row r="706" spans="1:60" ht="43.5" thickBot="1" x14ac:dyDescent="0.3">
      <c r="A706" s="90"/>
      <c r="B706" s="90"/>
      <c r="C706" s="90"/>
      <c r="D706" s="90"/>
      <c r="E706" s="90"/>
      <c r="F706" s="90"/>
      <c r="G706" s="90"/>
      <c r="H706" s="307"/>
      <c r="I706" s="91"/>
      <c r="J706" s="92"/>
      <c r="K706" s="110" t="s">
        <v>1224</v>
      </c>
      <c r="L706" s="92" t="s">
        <v>1387</v>
      </c>
      <c r="M706" s="92" t="e">
        <f>INDEX('[26]GELONDONGAN BM POKIR'!$D:$D,MATCH('KEGIATAN DBMSDA 2022 (2)'!L706,'[26]GELONDONGAN BM POKIR'!$D:$D,0))</f>
        <v>#N/A</v>
      </c>
      <c r="N706" s="92" t="str">
        <f t="shared" si="292"/>
        <v>Peningkatan Jalan RT. 04 RW.13 Kelurahan Bintara Kecamatan Bekasi, Kota Bekasi, Bekasi Barat, Bintara</v>
      </c>
      <c r="O706" s="92"/>
      <c r="P706" s="93" t="s">
        <v>822</v>
      </c>
      <c r="Q706" s="93"/>
      <c r="R706" s="127" t="s">
        <v>479</v>
      </c>
      <c r="S706" s="94" t="e">
        <f>#REF!&amp;" "&amp;#REF!</f>
        <v>#REF!</v>
      </c>
      <c r="T706" s="95" t="s">
        <v>66</v>
      </c>
      <c r="U706" s="57"/>
      <c r="V706" s="57">
        <f t="shared" si="290"/>
        <v>200000000</v>
      </c>
      <c r="W706" s="96" t="str">
        <f t="shared" si="282"/>
        <v>PL</v>
      </c>
      <c r="X706" s="77" t="s">
        <v>1964</v>
      </c>
      <c r="Y706" s="489" t="s">
        <v>2032</v>
      </c>
      <c r="Z706" s="489" t="s">
        <v>2003</v>
      </c>
      <c r="AA706" s="93"/>
      <c r="AB706" s="93"/>
      <c r="AC706" s="93"/>
      <c r="AD706" s="93"/>
      <c r="AE706" s="93"/>
      <c r="AF706" s="93"/>
      <c r="AG706" s="96"/>
      <c r="AH706" s="96"/>
      <c r="AI706" s="96"/>
      <c r="AJ706" s="313">
        <f t="shared" si="280"/>
        <v>0</v>
      </c>
      <c r="AK706" s="301">
        <v>0</v>
      </c>
      <c r="AL706" s="57">
        <v>200000000</v>
      </c>
      <c r="AM706" s="96" t="str">
        <f t="shared" si="283"/>
        <v>PL</v>
      </c>
      <c r="AN706" s="257" t="s">
        <v>139</v>
      </c>
      <c r="AO706" s="249">
        <v>1</v>
      </c>
      <c r="AP706" s="257"/>
      <c r="AQ706" s="245">
        <f t="shared" si="284"/>
        <v>350000</v>
      </c>
      <c r="AR706" s="250">
        <f>IF(AND(V706&gt;1,V706&lt;=200000000),'[26]Data Base PAKAI (INPUT)'!$E$24,IF(AND(V706&gt;200000000),'[26]Data Base PAKAI (INPUT)'!$M$24))</f>
        <v>4</v>
      </c>
      <c r="AS706" s="250">
        <f>IF(AND(V706&gt;1,V706&lt;=200000000),'[26]Data Base PAKAI (INPUT)'!$F$24,IF(AND(V706&gt;200000000,V706&lt;=1000000000),'[26]Data Base PAKAI (INPUT)'!$V$24,IF(AND(V706&gt;1000000000),'[26]Data Base PAKAI (INPUT)'!$Z$24)))</f>
        <v>1</v>
      </c>
      <c r="AT706" s="250">
        <f t="shared" si="285"/>
        <v>600000</v>
      </c>
      <c r="AU706" s="250">
        <f>IF(AND(V706&gt;1,V706&lt;=1000000000),'[26]Data Base PAKAI (INPUT)'!$E$25,IF(AND(V706&gt;1000000000,V706&lt;=5000000000),'[26]Data Base PAKAI (INPUT)'!$Y$25,IF(AND(V706&gt;5000000000,V706&lt;=10000000000),'[26]Data Base PAKAI (INPUT)'!$AG$25)))</f>
        <v>3</v>
      </c>
      <c r="AV706" s="250">
        <f>IF(AND(V706&gt;1,V706&lt;=100000000),'[26]Data Base PAKAI (INPUT)'!$F$25,IF(AND(V706&gt;100000000,V706&lt;=200000000),'[26]Data Base PAKAI (INPUT)'!$J$25,IF(AND(V706&gt;200000000,V706&lt;=250000000),'[26]Data Base PAKAI (INPUT)'!$N$25,IF(AND(V706&gt;250000000,V706&lt;=500000000),'[26]Data Base PAKAI (INPUT)'!$R$25,IF(AND(V706&gt;500000000,V706&lt;=1000000000),'[26]Data Base PAKAI (INPUT)'!$V$25,IF(AND(V706&gt;1000000000,V706&lt;=2500000000),'[26]Data Base PAKAI (INPUT)'!$Z$25,IF(AND(V706&gt;2500000000,V706&lt;=5000000000),'[26]Data Base PAKAI (INPUT)'!$AD$25,IF(AND(V706&gt;5000000000,V706&lt;=10000000000),'[26]Data Base PAKAI (INPUT)'!AH2161))))))))</f>
        <v>4</v>
      </c>
      <c r="AW706" s="250">
        <f t="shared" si="286"/>
        <v>1800000</v>
      </c>
      <c r="AX706" s="250">
        <f t="shared" si="287"/>
        <v>8000000</v>
      </c>
      <c r="AY706" s="99">
        <f t="shared" si="288"/>
        <v>8000000</v>
      </c>
      <c r="AZ706" s="245"/>
      <c r="BA706" s="245">
        <f t="shared" si="289"/>
        <v>181250000</v>
      </c>
      <c r="BB706" s="235"/>
      <c r="BC706" s="242"/>
      <c r="BD706" s="242"/>
      <c r="BE706" s="242"/>
      <c r="BG706" s="428">
        <f t="shared" si="281"/>
        <v>0</v>
      </c>
      <c r="BH706" s="424"/>
    </row>
    <row r="707" spans="1:60" ht="43.5" thickBot="1" x14ac:dyDescent="0.3">
      <c r="A707" s="90"/>
      <c r="B707" s="90"/>
      <c r="C707" s="90"/>
      <c r="D707" s="90"/>
      <c r="E707" s="90"/>
      <c r="F707" s="90"/>
      <c r="G707" s="90"/>
      <c r="H707" s="307"/>
      <c r="I707" s="91"/>
      <c r="J707" s="92"/>
      <c r="K707" s="110" t="s">
        <v>1224</v>
      </c>
      <c r="L707" s="92" t="s">
        <v>539</v>
      </c>
      <c r="M707" s="92" t="e">
        <f>INDEX('[26]GELONDONGAN BM POKIR'!$D:$D,MATCH('KEGIATAN DBMSDA 2022 (2)'!L707,'[26]GELONDONGAN BM POKIR'!$D:$D,0))</f>
        <v>#N/A</v>
      </c>
      <c r="N707" s="92" t="str">
        <f t="shared" si="292"/>
        <v>Peningkatan Jalan RT. 10 RW.13 Kelurahan Bintara Kecamatan Bekasi, Kota Bekasi, Bekasi Barat, Bintara</v>
      </c>
      <c r="O707" s="92"/>
      <c r="P707" s="93" t="s">
        <v>822</v>
      </c>
      <c r="Q707" s="93"/>
      <c r="R707" s="127" t="s">
        <v>1388</v>
      </c>
      <c r="S707" s="94" t="e">
        <f>#REF!&amp;" "&amp;#REF!</f>
        <v>#REF!</v>
      </c>
      <c r="T707" s="95" t="s">
        <v>66</v>
      </c>
      <c r="U707" s="57"/>
      <c r="V707" s="57">
        <f t="shared" si="290"/>
        <v>200000000</v>
      </c>
      <c r="W707" s="96" t="str">
        <f t="shared" si="282"/>
        <v>PL</v>
      </c>
      <c r="X707" s="77" t="s">
        <v>1964</v>
      </c>
      <c r="Y707" s="489" t="s">
        <v>2032</v>
      </c>
      <c r="Z707" s="489" t="s">
        <v>2003</v>
      </c>
      <c r="AA707" s="93"/>
      <c r="AB707" s="93"/>
      <c r="AC707" s="93"/>
      <c r="AD707" s="93"/>
      <c r="AE707" s="93"/>
      <c r="AF707" s="93"/>
      <c r="AG707" s="96"/>
      <c r="AH707" s="96"/>
      <c r="AI707" s="96"/>
      <c r="AJ707" s="313">
        <f t="shared" si="280"/>
        <v>0</v>
      </c>
      <c r="AK707" s="301">
        <v>0</v>
      </c>
      <c r="AL707" s="57">
        <v>200000000</v>
      </c>
      <c r="AM707" s="96" t="str">
        <f t="shared" si="283"/>
        <v>PL</v>
      </c>
      <c r="AN707" s="257" t="s">
        <v>139</v>
      </c>
      <c r="AO707" s="249">
        <v>1</v>
      </c>
      <c r="AP707" s="257"/>
      <c r="AQ707" s="245">
        <f t="shared" si="284"/>
        <v>350000</v>
      </c>
      <c r="AR707" s="250">
        <f>IF(AND(V707&gt;1,V707&lt;=200000000),'[26]Data Base PAKAI (INPUT)'!$E$24,IF(AND(V707&gt;200000000),'[26]Data Base PAKAI (INPUT)'!$M$24))</f>
        <v>4</v>
      </c>
      <c r="AS707" s="250">
        <f>IF(AND(V707&gt;1,V707&lt;=200000000),'[26]Data Base PAKAI (INPUT)'!$F$24,IF(AND(V707&gt;200000000,V707&lt;=1000000000),'[26]Data Base PAKAI (INPUT)'!$V$24,IF(AND(V707&gt;1000000000),'[26]Data Base PAKAI (INPUT)'!$Z$24)))</f>
        <v>1</v>
      </c>
      <c r="AT707" s="250">
        <f t="shared" si="285"/>
        <v>600000</v>
      </c>
      <c r="AU707" s="250">
        <f>IF(AND(V707&gt;1,V707&lt;=1000000000),'[26]Data Base PAKAI (INPUT)'!$E$25,IF(AND(V707&gt;1000000000,V707&lt;=5000000000),'[26]Data Base PAKAI (INPUT)'!$Y$25,IF(AND(V707&gt;5000000000,V707&lt;=10000000000),'[26]Data Base PAKAI (INPUT)'!$AG$25)))</f>
        <v>3</v>
      </c>
      <c r="AV707" s="250">
        <f>IF(AND(V707&gt;1,V707&lt;=100000000),'[26]Data Base PAKAI (INPUT)'!$F$25,IF(AND(V707&gt;100000000,V707&lt;=200000000),'[26]Data Base PAKAI (INPUT)'!$J$25,IF(AND(V707&gt;200000000,V707&lt;=250000000),'[26]Data Base PAKAI (INPUT)'!$N$25,IF(AND(V707&gt;250000000,V707&lt;=500000000),'[26]Data Base PAKAI (INPUT)'!$R$25,IF(AND(V707&gt;500000000,V707&lt;=1000000000),'[26]Data Base PAKAI (INPUT)'!$V$25,IF(AND(V707&gt;1000000000,V707&lt;=2500000000),'[26]Data Base PAKAI (INPUT)'!$Z$25,IF(AND(V707&gt;2500000000,V707&lt;=5000000000),'[26]Data Base PAKAI (INPUT)'!$AD$25,IF(AND(V707&gt;5000000000,V707&lt;=10000000000),'[26]Data Base PAKAI (INPUT)'!AH2162))))))))</f>
        <v>4</v>
      </c>
      <c r="AW707" s="250">
        <f t="shared" si="286"/>
        <v>1800000</v>
      </c>
      <c r="AX707" s="250">
        <f t="shared" si="287"/>
        <v>8000000</v>
      </c>
      <c r="AY707" s="99">
        <f t="shared" si="288"/>
        <v>8000000</v>
      </c>
      <c r="AZ707" s="245"/>
      <c r="BA707" s="245">
        <f t="shared" si="289"/>
        <v>181250000</v>
      </c>
      <c r="BB707" s="235"/>
      <c r="BC707" s="242"/>
      <c r="BD707" s="242"/>
      <c r="BE707" s="242"/>
      <c r="BG707" s="428">
        <f t="shared" si="281"/>
        <v>0</v>
      </c>
      <c r="BH707" s="424"/>
    </row>
    <row r="708" spans="1:60" ht="43.5" thickBot="1" x14ac:dyDescent="0.3">
      <c r="A708" s="90"/>
      <c r="B708" s="90"/>
      <c r="C708" s="90"/>
      <c r="D708" s="90"/>
      <c r="E708" s="90"/>
      <c r="F708" s="90"/>
      <c r="G708" s="90"/>
      <c r="H708" s="307"/>
      <c r="I708" s="91"/>
      <c r="J708" s="92"/>
      <c r="K708" s="110" t="s">
        <v>1224</v>
      </c>
      <c r="L708" s="92" t="s">
        <v>1389</v>
      </c>
      <c r="M708" s="92" t="e">
        <f>INDEX('[26]GELONDONGAN BM POKIR'!$D:$D,MATCH('KEGIATAN DBMSDA 2022 (2)'!L708,'[26]GELONDONGAN BM POKIR'!$D:$D,0))</f>
        <v>#N/A</v>
      </c>
      <c r="N708" s="92" t="str">
        <f t="shared" si="292"/>
        <v>Peningkatan Jalan Jalan Bintara 17 Kelurahan Bintara kecamatan Bekasi Barat, Kota Bekasi, Bekasi Barat, Bintara</v>
      </c>
      <c r="O708" s="92"/>
      <c r="P708" s="93" t="s">
        <v>822</v>
      </c>
      <c r="Q708" s="93"/>
      <c r="R708" s="127" t="s">
        <v>1390</v>
      </c>
      <c r="S708" s="94" t="e">
        <f>#REF!&amp;" "&amp;#REF!</f>
        <v>#REF!</v>
      </c>
      <c r="T708" s="95" t="s">
        <v>66</v>
      </c>
      <c r="U708" s="57"/>
      <c r="V708" s="57">
        <f t="shared" si="290"/>
        <v>200000000</v>
      </c>
      <c r="W708" s="96" t="str">
        <f t="shared" si="282"/>
        <v>PL</v>
      </c>
      <c r="X708" s="77" t="s">
        <v>1964</v>
      </c>
      <c r="Y708" s="489" t="s">
        <v>2032</v>
      </c>
      <c r="Z708" s="489" t="s">
        <v>2003</v>
      </c>
      <c r="AA708" s="93"/>
      <c r="AB708" s="93"/>
      <c r="AC708" s="93"/>
      <c r="AD708" s="93"/>
      <c r="AE708" s="93"/>
      <c r="AF708" s="93"/>
      <c r="AG708" s="96"/>
      <c r="AH708" s="96"/>
      <c r="AI708" s="96"/>
      <c r="AJ708" s="313">
        <f t="shared" si="280"/>
        <v>0</v>
      </c>
      <c r="AK708" s="301">
        <v>0</v>
      </c>
      <c r="AL708" s="57">
        <v>200000000</v>
      </c>
      <c r="AM708" s="96" t="str">
        <f t="shared" si="283"/>
        <v>PL</v>
      </c>
      <c r="AN708" s="257" t="s">
        <v>139</v>
      </c>
      <c r="AO708" s="249">
        <v>1</v>
      </c>
      <c r="AP708" s="257"/>
      <c r="AQ708" s="245">
        <f t="shared" si="284"/>
        <v>350000</v>
      </c>
      <c r="AR708" s="250">
        <f>IF(AND(V708&gt;1,V708&lt;=200000000),'[26]Data Base PAKAI (INPUT)'!$E$24,IF(AND(V708&gt;200000000),'[26]Data Base PAKAI (INPUT)'!$M$24))</f>
        <v>4</v>
      </c>
      <c r="AS708" s="250">
        <f>IF(AND(V708&gt;1,V708&lt;=200000000),'[26]Data Base PAKAI (INPUT)'!$F$24,IF(AND(V708&gt;200000000,V708&lt;=1000000000),'[26]Data Base PAKAI (INPUT)'!$V$24,IF(AND(V708&gt;1000000000),'[26]Data Base PAKAI (INPUT)'!$Z$24)))</f>
        <v>1</v>
      </c>
      <c r="AT708" s="250">
        <f t="shared" si="285"/>
        <v>600000</v>
      </c>
      <c r="AU708" s="250">
        <f>IF(AND(V708&gt;1,V708&lt;=1000000000),'[26]Data Base PAKAI (INPUT)'!$E$25,IF(AND(V708&gt;1000000000,V708&lt;=5000000000),'[26]Data Base PAKAI (INPUT)'!$Y$25,IF(AND(V708&gt;5000000000,V708&lt;=10000000000),'[26]Data Base PAKAI (INPUT)'!$AG$25)))</f>
        <v>3</v>
      </c>
      <c r="AV708" s="250">
        <f>IF(AND(V708&gt;1,V708&lt;=100000000),'[26]Data Base PAKAI (INPUT)'!$F$25,IF(AND(V708&gt;100000000,V708&lt;=200000000),'[26]Data Base PAKAI (INPUT)'!$J$25,IF(AND(V708&gt;200000000,V708&lt;=250000000),'[26]Data Base PAKAI (INPUT)'!$N$25,IF(AND(V708&gt;250000000,V708&lt;=500000000),'[26]Data Base PAKAI (INPUT)'!$R$25,IF(AND(V708&gt;500000000,V708&lt;=1000000000),'[26]Data Base PAKAI (INPUT)'!$V$25,IF(AND(V708&gt;1000000000,V708&lt;=2500000000),'[26]Data Base PAKAI (INPUT)'!$Z$25,IF(AND(V708&gt;2500000000,V708&lt;=5000000000),'[26]Data Base PAKAI (INPUT)'!$AD$25,IF(AND(V708&gt;5000000000,V708&lt;=10000000000),'[26]Data Base PAKAI (INPUT)'!AH2163))))))))</f>
        <v>4</v>
      </c>
      <c r="AW708" s="250">
        <f t="shared" si="286"/>
        <v>1800000</v>
      </c>
      <c r="AX708" s="250">
        <f t="shared" si="287"/>
        <v>8000000</v>
      </c>
      <c r="AY708" s="99">
        <f t="shared" si="288"/>
        <v>8000000</v>
      </c>
      <c r="AZ708" s="245"/>
      <c r="BA708" s="245">
        <f t="shared" si="289"/>
        <v>181250000</v>
      </c>
      <c r="BB708" s="235"/>
      <c r="BC708" s="242"/>
      <c r="BD708" s="242"/>
      <c r="BE708" s="242"/>
      <c r="BG708" s="428">
        <f t="shared" si="281"/>
        <v>0</v>
      </c>
      <c r="BH708" s="424"/>
    </row>
    <row r="709" spans="1:60" ht="43.5" thickBot="1" x14ac:dyDescent="0.3">
      <c r="A709" s="90"/>
      <c r="B709" s="90"/>
      <c r="C709" s="90"/>
      <c r="D709" s="90"/>
      <c r="E709" s="90"/>
      <c r="F709" s="90"/>
      <c r="G709" s="90"/>
      <c r="H709" s="307"/>
      <c r="I709" s="91"/>
      <c r="J709" s="92"/>
      <c r="K709" s="110" t="s">
        <v>1224</v>
      </c>
      <c r="L709" s="92" t="s">
        <v>1391</v>
      </c>
      <c r="M709" s="92" t="e">
        <f>INDEX('[26]GELONDONGAN BM POKIR'!$D:$D,MATCH('KEGIATAN DBMSDA 2022 (2)'!L709,'[26]GELONDONGAN BM POKIR'!$D:$D,0))</f>
        <v>#N/A</v>
      </c>
      <c r="N709" s="92" t="str">
        <f t="shared" si="292"/>
        <v>Peningkatan Jalan JL. UJUNG ASPAL ARAH PERUMAHAN RT 01/02, Kota Bekasi, Bekasi Barat, Kranji</v>
      </c>
      <c r="O709" s="92"/>
      <c r="P709" s="93" t="s">
        <v>822</v>
      </c>
      <c r="Q709" s="93"/>
      <c r="R709" s="127" t="s">
        <v>1392</v>
      </c>
      <c r="S709" s="94" t="e">
        <f>#REF!&amp;" "&amp;#REF!</f>
        <v>#REF!</v>
      </c>
      <c r="T709" s="95" t="s">
        <v>66</v>
      </c>
      <c r="U709" s="57"/>
      <c r="V709" s="57">
        <f t="shared" si="290"/>
        <v>50000000</v>
      </c>
      <c r="W709" s="96" t="str">
        <f t="shared" si="282"/>
        <v>PL</v>
      </c>
      <c r="X709" s="77" t="s">
        <v>1964</v>
      </c>
      <c r="Y709" s="489" t="s">
        <v>2032</v>
      </c>
      <c r="Z709" s="489" t="s">
        <v>2003</v>
      </c>
      <c r="AA709" s="93"/>
      <c r="AB709" s="93"/>
      <c r="AC709" s="93"/>
      <c r="AD709" s="93"/>
      <c r="AE709" s="93"/>
      <c r="AF709" s="93"/>
      <c r="AG709" s="96"/>
      <c r="AH709" s="96"/>
      <c r="AI709" s="96"/>
      <c r="AJ709" s="313">
        <f t="shared" si="280"/>
        <v>0</v>
      </c>
      <c r="AK709" s="301">
        <v>0</v>
      </c>
      <c r="AL709" s="57">
        <v>50000000</v>
      </c>
      <c r="AM709" s="96" t="str">
        <f t="shared" si="283"/>
        <v>PL</v>
      </c>
      <c r="AN709" s="257" t="s">
        <v>139</v>
      </c>
      <c r="AO709" s="249">
        <v>1</v>
      </c>
      <c r="AP709" s="257"/>
      <c r="AQ709" s="245">
        <f t="shared" si="284"/>
        <v>350000</v>
      </c>
      <c r="AR709" s="250">
        <f>IF(AND(V709&gt;1,V709&lt;=200000000),'[26]Data Base PAKAI (INPUT)'!$E$24,IF(AND(V709&gt;200000000),'[26]Data Base PAKAI (INPUT)'!$M$24))</f>
        <v>4</v>
      </c>
      <c r="AS709" s="250">
        <f>IF(AND(V709&gt;1,V709&lt;=200000000),'[26]Data Base PAKAI (INPUT)'!$F$24,IF(AND(V709&gt;200000000,V709&lt;=1000000000),'[26]Data Base PAKAI (INPUT)'!$V$24,IF(AND(V709&gt;1000000000),'[26]Data Base PAKAI (INPUT)'!$Z$24)))</f>
        <v>1</v>
      </c>
      <c r="AT709" s="250">
        <f t="shared" si="285"/>
        <v>600000</v>
      </c>
      <c r="AU709" s="250">
        <f>IF(AND(V709&gt;1,V709&lt;=1000000000),'[26]Data Base PAKAI (INPUT)'!$E$25,IF(AND(V709&gt;1000000000,V709&lt;=5000000000),'[26]Data Base PAKAI (INPUT)'!$Y$25,IF(AND(V709&gt;5000000000,V709&lt;=10000000000),'[26]Data Base PAKAI (INPUT)'!$AG$25)))</f>
        <v>3</v>
      </c>
      <c r="AV709" s="250">
        <f>IF(AND(V709&gt;1,V709&lt;=100000000),'[26]Data Base PAKAI (INPUT)'!$F$25,IF(AND(V709&gt;100000000,V709&lt;=200000000),'[26]Data Base PAKAI (INPUT)'!$J$25,IF(AND(V709&gt;200000000,V709&lt;=250000000),'[26]Data Base PAKAI (INPUT)'!$N$25,IF(AND(V709&gt;250000000,V709&lt;=500000000),'[26]Data Base PAKAI (INPUT)'!$R$25,IF(AND(V709&gt;500000000,V709&lt;=1000000000),'[26]Data Base PAKAI (INPUT)'!$V$25,IF(AND(V709&gt;1000000000,V709&lt;=2500000000),'[26]Data Base PAKAI (INPUT)'!$Z$25,IF(AND(V709&gt;2500000000,V709&lt;=5000000000),'[26]Data Base PAKAI (INPUT)'!$AD$25,IF(AND(V709&gt;5000000000,V709&lt;=10000000000),'[26]Data Base PAKAI (INPUT)'!AH2164))))))))</f>
        <v>3</v>
      </c>
      <c r="AW709" s="250">
        <f t="shared" si="286"/>
        <v>1350000</v>
      </c>
      <c r="AX709" s="250">
        <f t="shared" si="287"/>
        <v>2000000</v>
      </c>
      <c r="AY709" s="99">
        <f t="shared" si="288"/>
        <v>2000000</v>
      </c>
      <c r="AZ709" s="245"/>
      <c r="BA709" s="245">
        <f t="shared" si="289"/>
        <v>43700000</v>
      </c>
      <c r="BB709" s="235"/>
      <c r="BC709" s="242"/>
      <c r="BD709" s="242"/>
      <c r="BE709" s="242"/>
      <c r="BG709" s="428">
        <f t="shared" si="281"/>
        <v>0</v>
      </c>
      <c r="BH709" s="424"/>
    </row>
    <row r="710" spans="1:60" ht="43.5" thickBot="1" x14ac:dyDescent="0.3">
      <c r="A710" s="90"/>
      <c r="B710" s="90"/>
      <c r="C710" s="90"/>
      <c r="D710" s="90"/>
      <c r="E710" s="90"/>
      <c r="F710" s="90"/>
      <c r="G710" s="90"/>
      <c r="H710" s="307"/>
      <c r="I710" s="91"/>
      <c r="J710" s="92"/>
      <c r="K710" s="110" t="s">
        <v>1224</v>
      </c>
      <c r="L710" s="92" t="s">
        <v>1393</v>
      </c>
      <c r="M710" s="92" t="e">
        <f>INDEX('[26]GELONDONGAN BM POKIR'!$D:$D,MATCH('KEGIATAN DBMSDA 2022 (2)'!L710,'[26]GELONDONGAN BM POKIR'!$D:$D,0))</f>
        <v>#N/A</v>
      </c>
      <c r="N710" s="92" t="str">
        <f t="shared" si="292"/>
        <v>Peningkatan Jalan JL. UJUNG ASPAL ARAH DUTA RT 06/02, Kota Bekasi, Bekasi Barat, Kranji</v>
      </c>
      <c r="O710" s="92"/>
      <c r="P710" s="93" t="s">
        <v>822</v>
      </c>
      <c r="Q710" s="93"/>
      <c r="R710" s="127" t="s">
        <v>235</v>
      </c>
      <c r="S710" s="94" t="e">
        <f>#REF!&amp;" "&amp;#REF!</f>
        <v>#REF!</v>
      </c>
      <c r="T710" s="95" t="s">
        <v>66</v>
      </c>
      <c r="U710" s="57"/>
      <c r="V710" s="57">
        <f t="shared" si="290"/>
        <v>40000000</v>
      </c>
      <c r="W710" s="96" t="str">
        <f t="shared" si="282"/>
        <v>PL</v>
      </c>
      <c r="X710" s="77" t="s">
        <v>1964</v>
      </c>
      <c r="Y710" s="489" t="s">
        <v>2032</v>
      </c>
      <c r="Z710" s="489" t="s">
        <v>2003</v>
      </c>
      <c r="AA710" s="93"/>
      <c r="AB710" s="93"/>
      <c r="AC710" s="93"/>
      <c r="AD710" s="93"/>
      <c r="AE710" s="93"/>
      <c r="AF710" s="93"/>
      <c r="AG710" s="96"/>
      <c r="AH710" s="96"/>
      <c r="AI710" s="96"/>
      <c r="AJ710" s="313">
        <f t="shared" si="280"/>
        <v>0</v>
      </c>
      <c r="AK710" s="301">
        <v>0</v>
      </c>
      <c r="AL710" s="57">
        <v>40000000</v>
      </c>
      <c r="AM710" s="96" t="str">
        <f t="shared" si="283"/>
        <v>PL</v>
      </c>
      <c r="AN710" s="257" t="s">
        <v>139</v>
      </c>
      <c r="AO710" s="249">
        <v>1</v>
      </c>
      <c r="AP710" s="257"/>
      <c r="AQ710" s="245">
        <f t="shared" si="284"/>
        <v>350000</v>
      </c>
      <c r="AR710" s="250">
        <f>IF(AND(V710&gt;1,V710&lt;=200000000),'[26]Data Base PAKAI (INPUT)'!$E$24,IF(AND(V710&gt;200000000),'[26]Data Base PAKAI (INPUT)'!$M$24))</f>
        <v>4</v>
      </c>
      <c r="AS710" s="250">
        <f>IF(AND(V710&gt;1,V710&lt;=200000000),'[26]Data Base PAKAI (INPUT)'!$F$24,IF(AND(V710&gt;200000000,V710&lt;=1000000000),'[26]Data Base PAKAI (INPUT)'!$V$24,IF(AND(V710&gt;1000000000),'[26]Data Base PAKAI (INPUT)'!$Z$24)))</f>
        <v>1</v>
      </c>
      <c r="AT710" s="250">
        <f t="shared" si="285"/>
        <v>600000</v>
      </c>
      <c r="AU710" s="250">
        <f>IF(AND(V710&gt;1,V710&lt;=1000000000),'[26]Data Base PAKAI (INPUT)'!$E$25,IF(AND(V710&gt;1000000000,V710&lt;=5000000000),'[26]Data Base PAKAI (INPUT)'!$Y$25,IF(AND(V710&gt;5000000000,V710&lt;=10000000000),'[26]Data Base PAKAI (INPUT)'!$AG$25)))</f>
        <v>3</v>
      </c>
      <c r="AV710" s="250">
        <f>IF(AND(V710&gt;1,V710&lt;=100000000),'[26]Data Base PAKAI (INPUT)'!$F$25,IF(AND(V710&gt;100000000,V710&lt;=200000000),'[26]Data Base PAKAI (INPUT)'!$J$25,IF(AND(V710&gt;200000000,V710&lt;=250000000),'[26]Data Base PAKAI (INPUT)'!$N$25,IF(AND(V710&gt;250000000,V710&lt;=500000000),'[26]Data Base PAKAI (INPUT)'!$R$25,IF(AND(V710&gt;500000000,V710&lt;=1000000000),'[26]Data Base PAKAI (INPUT)'!$V$25,IF(AND(V710&gt;1000000000,V710&lt;=2500000000),'[26]Data Base PAKAI (INPUT)'!$Z$25,IF(AND(V710&gt;2500000000,V710&lt;=5000000000),'[26]Data Base PAKAI (INPUT)'!$AD$25,IF(AND(V710&gt;5000000000,V710&lt;=10000000000),'[26]Data Base PAKAI (INPUT)'!AH2165))))))))</f>
        <v>3</v>
      </c>
      <c r="AW710" s="250">
        <f t="shared" si="286"/>
        <v>1350000</v>
      </c>
      <c r="AX710" s="250">
        <f t="shared" si="287"/>
        <v>1600000</v>
      </c>
      <c r="AY710" s="99">
        <f t="shared" si="288"/>
        <v>1600000</v>
      </c>
      <c r="AZ710" s="245"/>
      <c r="BA710" s="245">
        <f t="shared" si="289"/>
        <v>34500000</v>
      </c>
      <c r="BB710" s="235"/>
      <c r="BC710" s="242"/>
      <c r="BD710" s="242"/>
      <c r="BE710" s="242"/>
      <c r="BG710" s="428">
        <f t="shared" si="281"/>
        <v>0</v>
      </c>
      <c r="BH710" s="424"/>
    </row>
    <row r="711" spans="1:60" ht="43.5" thickBot="1" x14ac:dyDescent="0.3">
      <c r="A711" s="90"/>
      <c r="B711" s="90"/>
      <c r="C711" s="90"/>
      <c r="D711" s="90"/>
      <c r="E711" s="90"/>
      <c r="F711" s="90"/>
      <c r="G711" s="90"/>
      <c r="H711" s="307"/>
      <c r="I711" s="91"/>
      <c r="J711" s="92"/>
      <c r="K711" s="110" t="s">
        <v>1224</v>
      </c>
      <c r="L711" s="92" t="s">
        <v>1394</v>
      </c>
      <c r="M711" s="92" t="e">
        <f>INDEX('[26]GELONDONGAN BM POKIR'!$D:$D,MATCH('KEGIATAN DBMSDA 2022 (2)'!L711,'[26]GELONDONGAN BM POKIR'!$D:$D,0))</f>
        <v>#N/A</v>
      </c>
      <c r="N711" s="92" t="str">
        <f t="shared" si="292"/>
        <v>Peningkatan Jalan JL. NAYAR PERBATASAN RT 1/11, Kota Bekasi, Bekasi Barat, Kranji</v>
      </c>
      <c r="O711" s="92"/>
      <c r="P711" s="93" t="s">
        <v>822</v>
      </c>
      <c r="Q711" s="93"/>
      <c r="R711" s="127" t="s">
        <v>396</v>
      </c>
      <c r="S711" s="94" t="e">
        <f>#REF!&amp;" "&amp;#REF!</f>
        <v>#REF!</v>
      </c>
      <c r="T711" s="95" t="s">
        <v>66</v>
      </c>
      <c r="U711" s="57"/>
      <c r="V711" s="57">
        <f t="shared" si="290"/>
        <v>180000000</v>
      </c>
      <c r="W711" s="96" t="str">
        <f t="shared" si="282"/>
        <v>PL</v>
      </c>
      <c r="X711" s="77" t="s">
        <v>1964</v>
      </c>
      <c r="Y711" s="489" t="s">
        <v>2032</v>
      </c>
      <c r="Z711" s="489" t="s">
        <v>2003</v>
      </c>
      <c r="AA711" s="93"/>
      <c r="AB711" s="93"/>
      <c r="AC711" s="93"/>
      <c r="AD711" s="93"/>
      <c r="AE711" s="93"/>
      <c r="AF711" s="93"/>
      <c r="AG711" s="96"/>
      <c r="AH711" s="96"/>
      <c r="AI711" s="96"/>
      <c r="AJ711" s="313">
        <f t="shared" si="280"/>
        <v>0</v>
      </c>
      <c r="AK711" s="301">
        <v>0</v>
      </c>
      <c r="AL711" s="57">
        <v>180000000</v>
      </c>
      <c r="AM711" s="96" t="str">
        <f t="shared" si="283"/>
        <v>PL</v>
      </c>
      <c r="AN711" s="257" t="s">
        <v>139</v>
      </c>
      <c r="AO711" s="249">
        <v>1</v>
      </c>
      <c r="AP711" s="257"/>
      <c r="AQ711" s="245">
        <f t="shared" si="284"/>
        <v>350000</v>
      </c>
      <c r="AR711" s="250">
        <f>IF(AND(V711&gt;1,V711&lt;=200000000),'[26]Data Base PAKAI (INPUT)'!$E$24,IF(AND(V711&gt;200000000),'[26]Data Base PAKAI (INPUT)'!$M$24))</f>
        <v>4</v>
      </c>
      <c r="AS711" s="250">
        <f>IF(AND(V711&gt;1,V711&lt;=200000000),'[26]Data Base PAKAI (INPUT)'!$F$24,IF(AND(V711&gt;200000000,V711&lt;=1000000000),'[26]Data Base PAKAI (INPUT)'!$V$24,IF(AND(V711&gt;1000000000),'[26]Data Base PAKAI (INPUT)'!$Z$24)))</f>
        <v>1</v>
      </c>
      <c r="AT711" s="250">
        <f t="shared" si="285"/>
        <v>600000</v>
      </c>
      <c r="AU711" s="250">
        <f>IF(AND(V711&gt;1,V711&lt;=1000000000),'[26]Data Base PAKAI (INPUT)'!$E$25,IF(AND(V711&gt;1000000000,V711&lt;=5000000000),'[26]Data Base PAKAI (INPUT)'!$Y$25,IF(AND(V711&gt;5000000000,V711&lt;=10000000000),'[26]Data Base PAKAI (INPUT)'!$AG$25)))</f>
        <v>3</v>
      </c>
      <c r="AV711" s="250">
        <f>IF(AND(V711&gt;1,V711&lt;=100000000),'[26]Data Base PAKAI (INPUT)'!$F$25,IF(AND(V711&gt;100000000,V711&lt;=200000000),'[26]Data Base PAKAI (INPUT)'!$J$25,IF(AND(V711&gt;200000000,V711&lt;=250000000),'[26]Data Base PAKAI (INPUT)'!$N$25,IF(AND(V711&gt;250000000,V711&lt;=500000000),'[26]Data Base PAKAI (INPUT)'!$R$25,IF(AND(V711&gt;500000000,V711&lt;=1000000000),'[26]Data Base PAKAI (INPUT)'!$V$25,IF(AND(V711&gt;1000000000,V711&lt;=2500000000),'[26]Data Base PAKAI (INPUT)'!$Z$25,IF(AND(V711&gt;2500000000,V711&lt;=5000000000),'[26]Data Base PAKAI (INPUT)'!$AD$25,IF(AND(V711&gt;5000000000,V711&lt;=10000000000),'[26]Data Base PAKAI (INPUT)'!AH2166))))))))</f>
        <v>4</v>
      </c>
      <c r="AW711" s="250">
        <f t="shared" si="286"/>
        <v>1800000</v>
      </c>
      <c r="AX711" s="250">
        <f t="shared" si="287"/>
        <v>7200000</v>
      </c>
      <c r="AY711" s="99">
        <f t="shared" si="288"/>
        <v>7200000</v>
      </c>
      <c r="AZ711" s="245"/>
      <c r="BA711" s="245">
        <f t="shared" si="289"/>
        <v>162850000</v>
      </c>
      <c r="BB711" s="235"/>
      <c r="BC711" s="242"/>
      <c r="BD711" s="242"/>
      <c r="BE711" s="242"/>
      <c r="BG711" s="428">
        <f t="shared" si="281"/>
        <v>0</v>
      </c>
      <c r="BH711" s="424"/>
    </row>
    <row r="712" spans="1:60" ht="43.5" thickBot="1" x14ac:dyDescent="0.3">
      <c r="A712" s="90"/>
      <c r="B712" s="90"/>
      <c r="C712" s="90"/>
      <c r="D712" s="90"/>
      <c r="E712" s="90"/>
      <c r="F712" s="90"/>
      <c r="G712" s="90"/>
      <c r="H712" s="307"/>
      <c r="I712" s="91"/>
      <c r="J712" s="92"/>
      <c r="K712" s="110" t="s">
        <v>1224</v>
      </c>
      <c r="L712" s="92" t="s">
        <v>1395</v>
      </c>
      <c r="M712" s="92" t="e">
        <f>INDEX('[26]GELONDONGAN BM POKIR'!$D:$D,MATCH('KEGIATAN DBMSDA 2022 (2)'!L712,'[26]GELONDONGAN BM POKIR'!$D:$D,0))</f>
        <v>#N/A</v>
      </c>
      <c r="N712" s="92" t="str">
        <f t="shared" si="292"/>
        <v>Peningkatan Jalan JL.BANTENG RT 2/14 SEBELAH RUMAH H. BAWEH, Kota Bekasi, Bekasi Barat, Kranji</v>
      </c>
      <c r="O712" s="92"/>
      <c r="P712" s="93" t="s">
        <v>822</v>
      </c>
      <c r="Q712" s="93"/>
      <c r="R712" s="127" t="s">
        <v>1336</v>
      </c>
      <c r="S712" s="94" t="e">
        <f>#REF!&amp;" "&amp;#REF!</f>
        <v>#REF!</v>
      </c>
      <c r="T712" s="95" t="s">
        <v>66</v>
      </c>
      <c r="U712" s="57"/>
      <c r="V712" s="57">
        <f t="shared" si="290"/>
        <v>600000000</v>
      </c>
      <c r="W712" s="96" t="str">
        <f t="shared" si="282"/>
        <v>LELANG</v>
      </c>
      <c r="X712" s="77" t="s">
        <v>1964</v>
      </c>
      <c r="Y712" s="489" t="s">
        <v>2032</v>
      </c>
      <c r="Z712" s="489" t="s">
        <v>2003</v>
      </c>
      <c r="AA712" s="93"/>
      <c r="AB712" s="93"/>
      <c r="AC712" s="93"/>
      <c r="AD712" s="93"/>
      <c r="AE712" s="93"/>
      <c r="AF712" s="93"/>
      <c r="AG712" s="96"/>
      <c r="AH712" s="96"/>
      <c r="AI712" s="96"/>
      <c r="AJ712" s="313">
        <f t="shared" si="280"/>
        <v>0</v>
      </c>
      <c r="AK712" s="301">
        <v>0</v>
      </c>
      <c r="AL712" s="57">
        <v>600000000</v>
      </c>
      <c r="AM712" s="96" t="str">
        <f t="shared" si="283"/>
        <v>LELANG</v>
      </c>
      <c r="AN712" s="260" t="s">
        <v>139</v>
      </c>
      <c r="AO712" s="249">
        <v>1</v>
      </c>
      <c r="AP712" s="260"/>
      <c r="AQ712" s="245">
        <f t="shared" si="284"/>
        <v>750000</v>
      </c>
      <c r="AR712" s="250">
        <f>IF(AND(V712&gt;1,V712&lt;=200000000),'[26]Data Base PAKAI (INPUT)'!$E$24,IF(AND(V712&gt;200000000),'[26]Data Base PAKAI (INPUT)'!$M$24))</f>
        <v>6</v>
      </c>
      <c r="AS712" s="250">
        <f>IF(AND(V712&gt;1,V712&lt;=200000000),'[26]Data Base PAKAI (INPUT)'!$F$24,IF(AND(V712&gt;200000000,V712&lt;=1000000000),'[26]Data Base PAKAI (INPUT)'!$V$24,IF(AND(V712&gt;1000000000),'[26]Data Base PAKAI (INPUT)'!$Z$24)))</f>
        <v>2</v>
      </c>
      <c r="AT712" s="250">
        <f t="shared" si="285"/>
        <v>1800000</v>
      </c>
      <c r="AU712" s="250">
        <f>IF(AND(V712&gt;1,V712&lt;=1000000000),'[26]Data Base PAKAI (INPUT)'!$E$25,IF(AND(V712&gt;1000000000,V712&lt;=5000000000),'[26]Data Base PAKAI (INPUT)'!$Y$25,IF(AND(V712&gt;5000000000,V712&lt;=10000000000),'[26]Data Base PAKAI (INPUT)'!$AG$25)))</f>
        <v>3</v>
      </c>
      <c r="AV712" s="250">
        <f>IF(AND(V712&gt;1,V712&lt;=100000000),'[26]Data Base PAKAI (INPUT)'!$F$25,IF(AND(V712&gt;100000000,V712&lt;=200000000),'[26]Data Base PAKAI (INPUT)'!$J$25,IF(AND(V712&gt;200000000,V712&lt;=250000000),'[26]Data Base PAKAI (INPUT)'!$N$25,IF(AND(V712&gt;250000000,V712&lt;=500000000),'[26]Data Base PAKAI (INPUT)'!$R$25,IF(AND(V712&gt;500000000,V712&lt;=1000000000),'[26]Data Base PAKAI (INPUT)'!$V$25,IF(AND(V712&gt;1000000000,V712&lt;=2500000000),'[26]Data Base PAKAI (INPUT)'!$Z$25,IF(AND(V712&gt;2500000000,V712&lt;=5000000000),'[26]Data Base PAKAI (INPUT)'!$AD$25,IF(AND(V712&gt;5000000000,V712&lt;=10000000000),'[26]Data Base PAKAI (INPUT)'!AH2167))))))))</f>
        <v>7</v>
      </c>
      <c r="AW712" s="250">
        <f t="shared" si="286"/>
        <v>3150000</v>
      </c>
      <c r="AX712" s="250">
        <f t="shared" si="287"/>
        <v>24000000</v>
      </c>
      <c r="AY712" s="99">
        <f t="shared" si="288"/>
        <v>24000000</v>
      </c>
      <c r="AZ712" s="245"/>
      <c r="BA712" s="245">
        <f t="shared" si="289"/>
        <v>546300000</v>
      </c>
      <c r="BB712" s="235"/>
      <c r="BC712" s="242"/>
      <c r="BD712" s="242"/>
      <c r="BE712" s="242"/>
      <c r="BG712" s="428">
        <f t="shared" si="281"/>
        <v>0</v>
      </c>
      <c r="BH712" s="424"/>
    </row>
    <row r="713" spans="1:60" ht="43.5" thickBot="1" x14ac:dyDescent="0.3">
      <c r="A713" s="90"/>
      <c r="B713" s="90"/>
      <c r="C713" s="90"/>
      <c r="D713" s="90"/>
      <c r="E713" s="90"/>
      <c r="F713" s="90"/>
      <c r="G713" s="90"/>
      <c r="H713" s="307"/>
      <c r="I713" s="91"/>
      <c r="J713" s="92"/>
      <c r="K713" s="110" t="s">
        <v>1224</v>
      </c>
      <c r="L713" s="92" t="s">
        <v>1396</v>
      </c>
      <c r="M713" s="92" t="e">
        <f>INDEX('[26]GELONDONGAN BM POKIR'!$D:$D,MATCH('KEGIATAN DBMSDA 2022 (2)'!L713,'[26]GELONDONGAN BM POKIR'!$D:$D,0))</f>
        <v>#N/A</v>
      </c>
      <c r="N713" s="92" t="str">
        <f t="shared" si="292"/>
        <v>Peningkatan Jalan Jalan Korma RT 04 RW 019, Kota Bekasi, Bekasi Barat, Kotabaru</v>
      </c>
      <c r="O713" s="92"/>
      <c r="P713" s="93" t="s">
        <v>822</v>
      </c>
      <c r="Q713" s="93"/>
      <c r="R713" s="127" t="s">
        <v>667</v>
      </c>
      <c r="S713" s="94" t="e">
        <f>#REF!&amp;" "&amp;#REF!</f>
        <v>#REF!</v>
      </c>
      <c r="T713" s="95" t="s">
        <v>66</v>
      </c>
      <c r="U713" s="57"/>
      <c r="V713" s="57">
        <f t="shared" si="290"/>
        <v>200000000</v>
      </c>
      <c r="W713" s="96" t="str">
        <f t="shared" si="282"/>
        <v>PL</v>
      </c>
      <c r="X713" s="77" t="s">
        <v>1964</v>
      </c>
      <c r="Y713" s="489" t="s">
        <v>2032</v>
      </c>
      <c r="Z713" s="489" t="s">
        <v>2003</v>
      </c>
      <c r="AA713" s="93"/>
      <c r="AB713" s="93"/>
      <c r="AC713" s="93"/>
      <c r="AD713" s="93"/>
      <c r="AE713" s="93"/>
      <c r="AF713" s="93"/>
      <c r="AG713" s="96"/>
      <c r="AH713" s="96"/>
      <c r="AI713" s="96"/>
      <c r="AJ713" s="313">
        <f t="shared" si="280"/>
        <v>0</v>
      </c>
      <c r="AK713" s="301">
        <v>0</v>
      </c>
      <c r="AL713" s="57">
        <v>200000000</v>
      </c>
      <c r="AM713" s="96" t="str">
        <f t="shared" si="283"/>
        <v>PL</v>
      </c>
      <c r="AN713" s="257" t="s">
        <v>139</v>
      </c>
      <c r="AO713" s="249">
        <v>1</v>
      </c>
      <c r="AP713" s="257"/>
      <c r="AQ713" s="245">
        <f t="shared" si="284"/>
        <v>350000</v>
      </c>
      <c r="AR713" s="250">
        <f>IF(AND(V713&gt;1,V713&lt;=200000000),'[26]Data Base PAKAI (INPUT)'!$E$24,IF(AND(V713&gt;200000000),'[26]Data Base PAKAI (INPUT)'!$M$24))</f>
        <v>4</v>
      </c>
      <c r="AS713" s="250">
        <f>IF(AND(V713&gt;1,V713&lt;=200000000),'[26]Data Base PAKAI (INPUT)'!$F$24,IF(AND(V713&gt;200000000,V713&lt;=1000000000),'[26]Data Base PAKAI (INPUT)'!$V$24,IF(AND(V713&gt;1000000000),'[26]Data Base PAKAI (INPUT)'!$Z$24)))</f>
        <v>1</v>
      </c>
      <c r="AT713" s="250">
        <f t="shared" si="285"/>
        <v>600000</v>
      </c>
      <c r="AU713" s="250">
        <f>IF(AND(V713&gt;1,V713&lt;=1000000000),'[26]Data Base PAKAI (INPUT)'!$E$25,IF(AND(V713&gt;1000000000,V713&lt;=5000000000),'[26]Data Base PAKAI (INPUT)'!$Y$25,IF(AND(V713&gt;5000000000,V713&lt;=10000000000),'[26]Data Base PAKAI (INPUT)'!$AG$25)))</f>
        <v>3</v>
      </c>
      <c r="AV713" s="250">
        <f>IF(AND(V713&gt;1,V713&lt;=100000000),'[26]Data Base PAKAI (INPUT)'!$F$25,IF(AND(V713&gt;100000000,V713&lt;=200000000),'[26]Data Base PAKAI (INPUT)'!$J$25,IF(AND(V713&gt;200000000,V713&lt;=250000000),'[26]Data Base PAKAI (INPUT)'!$N$25,IF(AND(V713&gt;250000000,V713&lt;=500000000),'[26]Data Base PAKAI (INPUT)'!$R$25,IF(AND(V713&gt;500000000,V713&lt;=1000000000),'[26]Data Base PAKAI (INPUT)'!$V$25,IF(AND(V713&gt;1000000000,V713&lt;=2500000000),'[26]Data Base PAKAI (INPUT)'!$Z$25,IF(AND(V713&gt;2500000000,V713&lt;=5000000000),'[26]Data Base PAKAI (INPUT)'!$AD$25,IF(AND(V713&gt;5000000000,V713&lt;=10000000000),'[26]Data Base PAKAI (INPUT)'!AH2168))))))))</f>
        <v>4</v>
      </c>
      <c r="AW713" s="250">
        <f t="shared" si="286"/>
        <v>1800000</v>
      </c>
      <c r="AX713" s="250">
        <f t="shared" si="287"/>
        <v>8000000</v>
      </c>
      <c r="AY713" s="99">
        <f t="shared" si="288"/>
        <v>8000000</v>
      </c>
      <c r="AZ713" s="245"/>
      <c r="BA713" s="245">
        <f t="shared" si="289"/>
        <v>181250000</v>
      </c>
      <c r="BB713" s="235"/>
      <c r="BC713" s="242"/>
      <c r="BD713" s="242"/>
      <c r="BE713" s="242"/>
      <c r="BG713" s="428">
        <f t="shared" si="281"/>
        <v>0</v>
      </c>
      <c r="BH713" s="424"/>
    </row>
    <row r="714" spans="1:60" ht="57.75" thickBot="1" x14ac:dyDescent="0.3">
      <c r="A714" s="90"/>
      <c r="B714" s="90"/>
      <c r="C714" s="90"/>
      <c r="D714" s="90"/>
      <c r="E714" s="90"/>
      <c r="F714" s="90"/>
      <c r="G714" s="90"/>
      <c r="H714" s="307"/>
      <c r="I714" s="91"/>
      <c r="J714" s="92"/>
      <c r="K714" s="110" t="s">
        <v>1224</v>
      </c>
      <c r="L714" s="92" t="s">
        <v>1397</v>
      </c>
      <c r="M714" s="92" t="e">
        <f>INDEX('[26]GELONDONGAN BM POKIR'!$D:$D,MATCH('KEGIATAN DBMSDA 2022 (2)'!L714,'[26]GELONDONGAN BM POKIR'!$D:$D,0))</f>
        <v>#N/A</v>
      </c>
      <c r="N714" s="92" t="str">
        <f t="shared" si="292"/>
        <v>Peningkatan Jalan Jalan swadaya rt 003/14 kel.
 Jatibening kec. Pondok Gede, Kota Bekasi, Pondok Gede, Jatibening</v>
      </c>
      <c r="O714" s="92"/>
      <c r="P714" s="93" t="s">
        <v>171</v>
      </c>
      <c r="Q714" s="93"/>
      <c r="R714" s="127" t="s">
        <v>707</v>
      </c>
      <c r="S714" s="94" t="e">
        <f>#REF!&amp;" "&amp;#REF!</f>
        <v>#REF!</v>
      </c>
      <c r="T714" s="95" t="s">
        <v>66</v>
      </c>
      <c r="U714" s="57"/>
      <c r="V714" s="57">
        <f t="shared" si="290"/>
        <v>135000000</v>
      </c>
      <c r="W714" s="96" t="str">
        <f t="shared" si="282"/>
        <v>PL</v>
      </c>
      <c r="X714" s="77" t="s">
        <v>1964</v>
      </c>
      <c r="Y714" s="489" t="s">
        <v>2032</v>
      </c>
      <c r="Z714" s="489" t="s">
        <v>2004</v>
      </c>
      <c r="AA714" s="93"/>
      <c r="AB714" s="93"/>
      <c r="AC714" s="93"/>
      <c r="AD714" s="93"/>
      <c r="AE714" s="93"/>
      <c r="AF714" s="93"/>
      <c r="AG714" s="96"/>
      <c r="AH714" s="96"/>
      <c r="AI714" s="96"/>
      <c r="AJ714" s="313">
        <f t="shared" si="280"/>
        <v>0</v>
      </c>
      <c r="AK714" s="301">
        <v>0</v>
      </c>
      <c r="AL714" s="57">
        <v>135000000</v>
      </c>
      <c r="AM714" s="96" t="str">
        <f t="shared" si="283"/>
        <v>PL</v>
      </c>
      <c r="AN714" s="257" t="s">
        <v>139</v>
      </c>
      <c r="AO714" s="249">
        <v>1</v>
      </c>
      <c r="AP714" s="257"/>
      <c r="AQ714" s="245">
        <f t="shared" si="284"/>
        <v>350000</v>
      </c>
      <c r="AR714" s="250">
        <f>IF(AND(V714&gt;1,V714&lt;=200000000),'[26]Data Base PAKAI (INPUT)'!$E$24,IF(AND(V714&gt;200000000),'[26]Data Base PAKAI (INPUT)'!$M$24))</f>
        <v>4</v>
      </c>
      <c r="AS714" s="250">
        <f>IF(AND(V714&gt;1,V714&lt;=200000000),'[26]Data Base PAKAI (INPUT)'!$F$24,IF(AND(V714&gt;200000000,V714&lt;=1000000000),'[26]Data Base PAKAI (INPUT)'!$V$24,IF(AND(V714&gt;1000000000),'[26]Data Base PAKAI (INPUT)'!$Z$24)))</f>
        <v>1</v>
      </c>
      <c r="AT714" s="250">
        <f t="shared" si="285"/>
        <v>600000</v>
      </c>
      <c r="AU714" s="250">
        <f>IF(AND(V714&gt;1,V714&lt;=1000000000),'[26]Data Base PAKAI (INPUT)'!$E$25,IF(AND(V714&gt;1000000000,V714&lt;=5000000000),'[26]Data Base PAKAI (INPUT)'!$Y$25,IF(AND(V714&gt;5000000000,V714&lt;=10000000000),'[26]Data Base PAKAI (INPUT)'!$AG$25)))</f>
        <v>3</v>
      </c>
      <c r="AV714" s="250">
        <f>IF(AND(V714&gt;1,V714&lt;=100000000),'[26]Data Base PAKAI (INPUT)'!$F$25,IF(AND(V714&gt;100000000,V714&lt;=200000000),'[26]Data Base PAKAI (INPUT)'!$J$25,IF(AND(V714&gt;200000000,V714&lt;=250000000),'[26]Data Base PAKAI (INPUT)'!$N$25,IF(AND(V714&gt;250000000,V714&lt;=500000000),'[26]Data Base PAKAI (INPUT)'!$R$25,IF(AND(V714&gt;500000000,V714&lt;=1000000000),'[26]Data Base PAKAI (INPUT)'!$V$25,IF(AND(V714&gt;1000000000,V714&lt;=2500000000),'[26]Data Base PAKAI (INPUT)'!$Z$25,IF(AND(V714&gt;2500000000,V714&lt;=5000000000),'[26]Data Base PAKAI (INPUT)'!$AD$25,IF(AND(V714&gt;5000000000,V714&lt;=10000000000),'[26]Data Base PAKAI (INPUT)'!AH2169))))))))</f>
        <v>4</v>
      </c>
      <c r="AW714" s="250">
        <f t="shared" si="286"/>
        <v>1800000</v>
      </c>
      <c r="AX714" s="250">
        <f t="shared" si="287"/>
        <v>5400000</v>
      </c>
      <c r="AY714" s="99">
        <f t="shared" si="288"/>
        <v>5400000</v>
      </c>
      <c r="AZ714" s="245"/>
      <c r="BA714" s="245">
        <f t="shared" si="289"/>
        <v>121450000</v>
      </c>
      <c r="BB714" s="235"/>
      <c r="BC714" s="242"/>
      <c r="BD714" s="242"/>
      <c r="BE714" s="242"/>
      <c r="BG714" s="428">
        <f t="shared" si="281"/>
        <v>0</v>
      </c>
      <c r="BH714" s="424"/>
    </row>
    <row r="715" spans="1:60" ht="57.75" thickBot="1" x14ac:dyDescent="0.3">
      <c r="A715" s="90"/>
      <c r="B715" s="90"/>
      <c r="C715" s="90"/>
      <c r="D715" s="90"/>
      <c r="E715" s="90"/>
      <c r="F715" s="90"/>
      <c r="G715" s="90"/>
      <c r="H715" s="307"/>
      <c r="I715" s="91"/>
      <c r="J715" s="92"/>
      <c r="K715" s="110" t="s">
        <v>1224</v>
      </c>
      <c r="L715" s="92" t="s">
        <v>1398</v>
      </c>
      <c r="M715" s="92" t="e">
        <f>INDEX('[26]GELONDONGAN BM POKIR'!$D:$D,MATCH('KEGIATAN DBMSDA 2022 (2)'!L715,'[26]GELONDONGAN BM POKIR'!$D:$D,0))</f>
        <v>#N/A</v>
      </c>
      <c r="N715" s="92" t="str">
        <f t="shared" si="292"/>
        <v>Peningkatan Jalan jalan utama Jl. Cempaka 2 rt 03 rw
 02 kel. Jatibening Kec. Pondok Gede, Kota Bekasi, Pondok Gede, Jatibening</v>
      </c>
      <c r="O715" s="92"/>
      <c r="P715" s="93" t="s">
        <v>171</v>
      </c>
      <c r="Q715" s="93"/>
      <c r="R715" s="127" t="s">
        <v>239</v>
      </c>
      <c r="S715" s="94" t="e">
        <f>#REF!&amp;" "&amp;#REF!</f>
        <v>#REF!</v>
      </c>
      <c r="T715" s="95" t="s">
        <v>66</v>
      </c>
      <c r="U715" s="57"/>
      <c r="V715" s="57">
        <f t="shared" si="290"/>
        <v>100000000</v>
      </c>
      <c r="W715" s="96" t="str">
        <f t="shared" si="282"/>
        <v>PL</v>
      </c>
      <c r="X715" s="77" t="s">
        <v>1964</v>
      </c>
      <c r="Y715" s="489" t="s">
        <v>2032</v>
      </c>
      <c r="Z715" s="489" t="s">
        <v>2004</v>
      </c>
      <c r="AA715" s="93"/>
      <c r="AB715" s="93"/>
      <c r="AC715" s="93"/>
      <c r="AD715" s="93"/>
      <c r="AE715" s="93"/>
      <c r="AF715" s="93"/>
      <c r="AG715" s="96"/>
      <c r="AH715" s="96"/>
      <c r="AI715" s="96"/>
      <c r="AJ715" s="313">
        <f t="shared" si="280"/>
        <v>0</v>
      </c>
      <c r="AK715" s="301">
        <v>0</v>
      </c>
      <c r="AL715" s="57">
        <v>100000000</v>
      </c>
      <c r="AM715" s="96" t="str">
        <f t="shared" si="283"/>
        <v>PL</v>
      </c>
      <c r="AN715" s="257" t="s">
        <v>139</v>
      </c>
      <c r="AO715" s="249">
        <v>1</v>
      </c>
      <c r="AP715" s="257"/>
      <c r="AQ715" s="245">
        <f t="shared" si="284"/>
        <v>350000</v>
      </c>
      <c r="AR715" s="250">
        <f>IF(AND(V715&gt;1,V715&lt;=200000000),'[26]Data Base PAKAI (INPUT)'!$E$24,IF(AND(V715&gt;200000000),'[26]Data Base PAKAI (INPUT)'!$M$24))</f>
        <v>4</v>
      </c>
      <c r="AS715" s="250">
        <f>IF(AND(V715&gt;1,V715&lt;=200000000),'[26]Data Base PAKAI (INPUT)'!$F$24,IF(AND(V715&gt;200000000,V715&lt;=1000000000),'[26]Data Base PAKAI (INPUT)'!$V$24,IF(AND(V715&gt;1000000000),'[26]Data Base PAKAI (INPUT)'!$Z$24)))</f>
        <v>1</v>
      </c>
      <c r="AT715" s="250">
        <f t="shared" si="285"/>
        <v>600000</v>
      </c>
      <c r="AU715" s="250">
        <f>IF(AND(V715&gt;1,V715&lt;=1000000000),'[26]Data Base PAKAI (INPUT)'!$E$25,IF(AND(V715&gt;1000000000,V715&lt;=5000000000),'[26]Data Base PAKAI (INPUT)'!$Y$25,IF(AND(V715&gt;5000000000,V715&lt;=10000000000),'[26]Data Base PAKAI (INPUT)'!$AG$25)))</f>
        <v>3</v>
      </c>
      <c r="AV715" s="250">
        <f>IF(AND(V715&gt;1,V715&lt;=100000000),'[26]Data Base PAKAI (INPUT)'!$F$25,IF(AND(V715&gt;100000000,V715&lt;=200000000),'[26]Data Base PAKAI (INPUT)'!$J$25,IF(AND(V715&gt;200000000,V715&lt;=250000000),'[26]Data Base PAKAI (INPUT)'!$N$25,IF(AND(V715&gt;250000000,V715&lt;=500000000),'[26]Data Base PAKAI (INPUT)'!$R$25,IF(AND(V715&gt;500000000,V715&lt;=1000000000),'[26]Data Base PAKAI (INPUT)'!$V$25,IF(AND(V715&gt;1000000000,V715&lt;=2500000000),'[26]Data Base PAKAI (INPUT)'!$Z$25,IF(AND(V715&gt;2500000000,V715&lt;=5000000000),'[26]Data Base PAKAI (INPUT)'!$AD$25,IF(AND(V715&gt;5000000000,V715&lt;=10000000000),'[26]Data Base PAKAI (INPUT)'!AH2170))))))))</f>
        <v>3</v>
      </c>
      <c r="AW715" s="250">
        <f t="shared" si="286"/>
        <v>1350000</v>
      </c>
      <c r="AX715" s="250">
        <f t="shared" si="287"/>
        <v>4000000</v>
      </c>
      <c r="AY715" s="99">
        <f t="shared" si="288"/>
        <v>4000000</v>
      </c>
      <c r="AZ715" s="245"/>
      <c r="BA715" s="245">
        <f t="shared" si="289"/>
        <v>89700000</v>
      </c>
      <c r="BB715" s="235"/>
      <c r="BC715" s="242"/>
      <c r="BD715" s="242"/>
      <c r="BE715" s="242"/>
      <c r="BG715" s="428">
        <f t="shared" si="281"/>
        <v>0</v>
      </c>
      <c r="BH715" s="424"/>
    </row>
    <row r="716" spans="1:60" ht="43.5" thickBot="1" x14ac:dyDescent="0.3">
      <c r="A716" s="90"/>
      <c r="B716" s="90"/>
      <c r="C716" s="90"/>
      <c r="D716" s="90"/>
      <c r="E716" s="90"/>
      <c r="F716" s="90"/>
      <c r="G716" s="90"/>
      <c r="H716" s="307"/>
      <c r="I716" s="91"/>
      <c r="J716" s="92"/>
      <c r="K716" s="110" t="s">
        <v>1224</v>
      </c>
      <c r="L716" s="92" t="s">
        <v>1399</v>
      </c>
      <c r="M716" s="92" t="e">
        <f>INDEX('[26]GELONDONGAN BM POKIR'!$D:$D,MATCH('KEGIATAN DBMSDA 2022 (2)'!L716,'[26]GELONDONGAN BM POKIR'!$D:$D,0))</f>
        <v>#N/A</v>
      </c>
      <c r="N716" s="92" t="str">
        <f t="shared" si="292"/>
        <v>Peningkatan Jalan rw 12 kel. Jatibening kec. Pondok Gede, Kota Bekasi, Pondok Gede, Jatibening</v>
      </c>
      <c r="O716" s="92"/>
      <c r="P716" s="93" t="s">
        <v>171</v>
      </c>
      <c r="Q716" s="93"/>
      <c r="R716" s="127" t="s">
        <v>229</v>
      </c>
      <c r="S716" s="94" t="e">
        <f>#REF!&amp;" "&amp;#REF!</f>
        <v>#REF!</v>
      </c>
      <c r="T716" s="95" t="s">
        <v>66</v>
      </c>
      <c r="U716" s="57"/>
      <c r="V716" s="57">
        <f t="shared" si="290"/>
        <v>150000000</v>
      </c>
      <c r="W716" s="96" t="str">
        <f t="shared" si="282"/>
        <v>PL</v>
      </c>
      <c r="X716" s="77" t="s">
        <v>1964</v>
      </c>
      <c r="Y716" s="489" t="s">
        <v>2032</v>
      </c>
      <c r="Z716" s="489" t="s">
        <v>2004</v>
      </c>
      <c r="AA716" s="93"/>
      <c r="AB716" s="93"/>
      <c r="AC716" s="93"/>
      <c r="AD716" s="93"/>
      <c r="AE716" s="93"/>
      <c r="AF716" s="93"/>
      <c r="AG716" s="96"/>
      <c r="AH716" s="96"/>
      <c r="AI716" s="96"/>
      <c r="AJ716" s="313">
        <f t="shared" si="280"/>
        <v>0</v>
      </c>
      <c r="AK716" s="301">
        <v>0</v>
      </c>
      <c r="AL716" s="57">
        <v>150000000</v>
      </c>
      <c r="AM716" s="96" t="str">
        <f t="shared" si="283"/>
        <v>PL</v>
      </c>
      <c r="AN716" s="257" t="s">
        <v>139</v>
      </c>
      <c r="AO716" s="249">
        <v>1</v>
      </c>
      <c r="AP716" s="257"/>
      <c r="AQ716" s="245">
        <f t="shared" si="284"/>
        <v>350000</v>
      </c>
      <c r="AR716" s="250">
        <f>IF(AND(V716&gt;1,V716&lt;=200000000),'[26]Data Base PAKAI (INPUT)'!$E$24,IF(AND(V716&gt;200000000),'[26]Data Base PAKAI (INPUT)'!$M$24))</f>
        <v>4</v>
      </c>
      <c r="AS716" s="250">
        <f>IF(AND(V716&gt;1,V716&lt;=200000000),'[26]Data Base PAKAI (INPUT)'!$F$24,IF(AND(V716&gt;200000000,V716&lt;=1000000000),'[26]Data Base PAKAI (INPUT)'!$V$24,IF(AND(V716&gt;1000000000),'[26]Data Base PAKAI (INPUT)'!$Z$24)))</f>
        <v>1</v>
      </c>
      <c r="AT716" s="250">
        <f t="shared" si="285"/>
        <v>600000</v>
      </c>
      <c r="AU716" s="250">
        <f>IF(AND(V716&gt;1,V716&lt;=1000000000),'[26]Data Base PAKAI (INPUT)'!$E$25,IF(AND(V716&gt;1000000000,V716&lt;=5000000000),'[26]Data Base PAKAI (INPUT)'!$Y$25,IF(AND(V716&gt;5000000000,V716&lt;=10000000000),'[26]Data Base PAKAI (INPUT)'!$AG$25)))</f>
        <v>3</v>
      </c>
      <c r="AV716" s="250">
        <f>IF(AND(V716&gt;1,V716&lt;=100000000),'[26]Data Base PAKAI (INPUT)'!$F$25,IF(AND(V716&gt;100000000,V716&lt;=200000000),'[26]Data Base PAKAI (INPUT)'!$J$25,IF(AND(V716&gt;200000000,V716&lt;=250000000),'[26]Data Base PAKAI (INPUT)'!$N$25,IF(AND(V716&gt;250000000,V716&lt;=500000000),'[26]Data Base PAKAI (INPUT)'!$R$25,IF(AND(V716&gt;500000000,V716&lt;=1000000000),'[26]Data Base PAKAI (INPUT)'!$V$25,IF(AND(V716&gt;1000000000,V716&lt;=2500000000),'[26]Data Base PAKAI (INPUT)'!$Z$25,IF(AND(V716&gt;2500000000,V716&lt;=5000000000),'[26]Data Base PAKAI (INPUT)'!$AD$25,IF(AND(V716&gt;5000000000,V716&lt;=10000000000),'[26]Data Base PAKAI (INPUT)'!AH2171))))))))</f>
        <v>4</v>
      </c>
      <c r="AW716" s="250">
        <f t="shared" si="286"/>
        <v>1800000</v>
      </c>
      <c r="AX716" s="250">
        <f t="shared" si="287"/>
        <v>6000000</v>
      </c>
      <c r="AY716" s="99">
        <f t="shared" si="288"/>
        <v>6000000</v>
      </c>
      <c r="AZ716" s="245"/>
      <c r="BA716" s="245">
        <f t="shared" si="289"/>
        <v>135250000</v>
      </c>
      <c r="BB716" s="235"/>
      <c r="BC716" s="242"/>
      <c r="BD716" s="242"/>
      <c r="BE716" s="242"/>
      <c r="BG716" s="428">
        <f t="shared" si="281"/>
        <v>0</v>
      </c>
      <c r="BH716" s="424"/>
    </row>
    <row r="717" spans="1:60" ht="43.5" thickBot="1" x14ac:dyDescent="0.3">
      <c r="A717" s="90"/>
      <c r="B717" s="90"/>
      <c r="C717" s="90"/>
      <c r="D717" s="90"/>
      <c r="E717" s="90"/>
      <c r="F717" s="90"/>
      <c r="G717" s="90"/>
      <c r="H717" s="307"/>
      <c r="I717" s="91"/>
      <c r="J717" s="92"/>
      <c r="K717" s="110" t="s">
        <v>1224</v>
      </c>
      <c r="L717" s="92" t="s">
        <v>1400</v>
      </c>
      <c r="M717" s="92" t="e">
        <f>INDEX('[26]GELONDONGAN BM POKIR'!$D:$D,MATCH('KEGIATAN DBMSDA 2022 (2)'!L717,'[26]GELONDONGAN BM POKIR'!$D:$D,0))</f>
        <v>#N/A</v>
      </c>
      <c r="N717" s="92" t="str">
        <f t="shared" si="292"/>
        <v>Peningkatan Jalan rt 001-rt 013 rw 08 kel. Jatibening Baru kec. Pondok Gede, Kota Bekasi, Pondok Gede, Jatibening Baru</v>
      </c>
      <c r="O717" s="92"/>
      <c r="P717" s="93" t="s">
        <v>171</v>
      </c>
      <c r="Q717" s="93"/>
      <c r="R717" s="127" t="s">
        <v>239</v>
      </c>
      <c r="S717" s="94" t="e">
        <f>#REF!&amp;" "&amp;#REF!</f>
        <v>#REF!</v>
      </c>
      <c r="T717" s="95" t="s">
        <v>66</v>
      </c>
      <c r="U717" s="57"/>
      <c r="V717" s="57">
        <f t="shared" si="290"/>
        <v>150000000</v>
      </c>
      <c r="W717" s="96" t="str">
        <f t="shared" si="282"/>
        <v>PL</v>
      </c>
      <c r="X717" s="77" t="s">
        <v>1964</v>
      </c>
      <c r="Y717" s="489" t="s">
        <v>2032</v>
      </c>
      <c r="Z717" s="489" t="s">
        <v>2004</v>
      </c>
      <c r="AA717" s="93"/>
      <c r="AB717" s="93"/>
      <c r="AC717" s="93"/>
      <c r="AD717" s="93"/>
      <c r="AE717" s="93"/>
      <c r="AF717" s="93"/>
      <c r="AG717" s="96"/>
      <c r="AH717" s="96"/>
      <c r="AI717" s="96"/>
      <c r="AJ717" s="313">
        <f t="shared" si="280"/>
        <v>0</v>
      </c>
      <c r="AK717" s="301">
        <v>0</v>
      </c>
      <c r="AL717" s="57">
        <v>150000000</v>
      </c>
      <c r="AM717" s="96" t="str">
        <f t="shared" si="283"/>
        <v>PL</v>
      </c>
      <c r="AN717" s="257" t="s">
        <v>139</v>
      </c>
      <c r="AO717" s="249">
        <v>1</v>
      </c>
      <c r="AP717" s="257"/>
      <c r="AQ717" s="245">
        <f t="shared" si="284"/>
        <v>350000</v>
      </c>
      <c r="AR717" s="250">
        <f>IF(AND(V717&gt;1,V717&lt;=200000000),'[26]Data Base PAKAI (INPUT)'!$E$24,IF(AND(V717&gt;200000000),'[26]Data Base PAKAI (INPUT)'!$M$24))</f>
        <v>4</v>
      </c>
      <c r="AS717" s="250">
        <f>IF(AND(V717&gt;1,V717&lt;=200000000),'[26]Data Base PAKAI (INPUT)'!$F$24,IF(AND(V717&gt;200000000,V717&lt;=1000000000),'[26]Data Base PAKAI (INPUT)'!$V$24,IF(AND(V717&gt;1000000000),'[26]Data Base PAKAI (INPUT)'!$Z$24)))</f>
        <v>1</v>
      </c>
      <c r="AT717" s="250">
        <f t="shared" si="285"/>
        <v>600000</v>
      </c>
      <c r="AU717" s="250">
        <f>IF(AND(V717&gt;1,V717&lt;=1000000000),'[26]Data Base PAKAI (INPUT)'!$E$25,IF(AND(V717&gt;1000000000,V717&lt;=5000000000),'[26]Data Base PAKAI (INPUT)'!$Y$25,IF(AND(V717&gt;5000000000,V717&lt;=10000000000),'[26]Data Base PAKAI (INPUT)'!$AG$25)))</f>
        <v>3</v>
      </c>
      <c r="AV717" s="250">
        <f>IF(AND(V717&gt;1,V717&lt;=100000000),'[26]Data Base PAKAI (INPUT)'!$F$25,IF(AND(V717&gt;100000000,V717&lt;=200000000),'[26]Data Base PAKAI (INPUT)'!$J$25,IF(AND(V717&gt;200000000,V717&lt;=250000000),'[26]Data Base PAKAI (INPUT)'!$N$25,IF(AND(V717&gt;250000000,V717&lt;=500000000),'[26]Data Base PAKAI (INPUT)'!$R$25,IF(AND(V717&gt;500000000,V717&lt;=1000000000),'[26]Data Base PAKAI (INPUT)'!$V$25,IF(AND(V717&gt;1000000000,V717&lt;=2500000000),'[26]Data Base PAKAI (INPUT)'!$Z$25,IF(AND(V717&gt;2500000000,V717&lt;=5000000000),'[26]Data Base PAKAI (INPUT)'!$AD$25,IF(AND(V717&gt;5000000000,V717&lt;=10000000000),'[26]Data Base PAKAI (INPUT)'!AH2172))))))))</f>
        <v>4</v>
      </c>
      <c r="AW717" s="250">
        <f t="shared" si="286"/>
        <v>1800000</v>
      </c>
      <c r="AX717" s="250">
        <f t="shared" si="287"/>
        <v>6000000</v>
      </c>
      <c r="AY717" s="99">
        <f t="shared" si="288"/>
        <v>6000000</v>
      </c>
      <c r="AZ717" s="245"/>
      <c r="BA717" s="245">
        <f t="shared" si="289"/>
        <v>135250000</v>
      </c>
      <c r="BB717" s="235"/>
      <c r="BC717" s="242"/>
      <c r="BD717" s="242"/>
      <c r="BE717" s="242"/>
      <c r="BG717" s="428">
        <f t="shared" si="281"/>
        <v>0</v>
      </c>
      <c r="BH717" s="424"/>
    </row>
    <row r="718" spans="1:60" ht="72" thickBot="1" x14ac:dyDescent="0.3">
      <c r="A718" s="90"/>
      <c r="B718" s="90"/>
      <c r="C718" s="90"/>
      <c r="D718" s="90"/>
      <c r="E718" s="90"/>
      <c r="F718" s="90"/>
      <c r="G718" s="90"/>
      <c r="H718" s="307"/>
      <c r="I718" s="91"/>
      <c r="J718" s="92"/>
      <c r="K718" s="110" t="s">
        <v>1224</v>
      </c>
      <c r="L718" s="92" t="s">
        <v>1401</v>
      </c>
      <c r="M718" s="92" t="e">
        <f>INDEX('[26]GELONDONGAN BM POKIR'!$D:$D,MATCH('KEGIATAN DBMSDA 2022 (2)'!L718,'[26]GELONDONGAN BM POKIR'!$D:$D,0))</f>
        <v>#N/A</v>
      </c>
      <c r="N718" s="92" t="str">
        <f t="shared" si="292"/>
        <v>Peningkatan Jalan rt 002 dan rt 003 masuk komplek Jatibening Baru II rw 08 kel.
 Jatibening Baru kec. Pondok Gede, Kota Bekasi, Pondok Gede, Jatibening
 Baru</v>
      </c>
      <c r="O718" s="92"/>
      <c r="P718" s="93" t="s">
        <v>171</v>
      </c>
      <c r="Q718" s="93"/>
      <c r="R718" s="127" t="s">
        <v>239</v>
      </c>
      <c r="S718" s="94" t="e">
        <f>#REF!&amp;" "&amp;#REF!</f>
        <v>#REF!</v>
      </c>
      <c r="T718" s="95" t="s">
        <v>66</v>
      </c>
      <c r="U718" s="57"/>
      <c r="V718" s="57">
        <f t="shared" si="290"/>
        <v>150000000</v>
      </c>
      <c r="W718" s="96" t="str">
        <f t="shared" si="282"/>
        <v>PL</v>
      </c>
      <c r="X718" s="77" t="s">
        <v>1964</v>
      </c>
      <c r="Y718" s="489" t="s">
        <v>2032</v>
      </c>
      <c r="Z718" s="489" t="s">
        <v>2004</v>
      </c>
      <c r="AA718" s="93"/>
      <c r="AB718" s="93"/>
      <c r="AC718" s="93"/>
      <c r="AD718" s="93"/>
      <c r="AE718" s="93"/>
      <c r="AF718" s="93"/>
      <c r="AG718" s="96"/>
      <c r="AH718" s="96"/>
      <c r="AI718" s="96"/>
      <c r="AJ718" s="313">
        <f t="shared" si="280"/>
        <v>0</v>
      </c>
      <c r="AK718" s="301">
        <v>0</v>
      </c>
      <c r="AL718" s="57">
        <v>150000000</v>
      </c>
      <c r="AM718" s="96" t="str">
        <f t="shared" si="283"/>
        <v>PL</v>
      </c>
      <c r="AN718" s="257" t="s">
        <v>139</v>
      </c>
      <c r="AO718" s="249">
        <v>1</v>
      </c>
      <c r="AP718" s="257"/>
      <c r="AQ718" s="245">
        <f t="shared" si="284"/>
        <v>350000</v>
      </c>
      <c r="AR718" s="250">
        <f>IF(AND(V718&gt;1,V718&lt;=200000000),'[26]Data Base PAKAI (INPUT)'!$E$24,IF(AND(V718&gt;200000000),'[26]Data Base PAKAI (INPUT)'!$M$24))</f>
        <v>4</v>
      </c>
      <c r="AS718" s="250">
        <f>IF(AND(V718&gt;1,V718&lt;=200000000),'[26]Data Base PAKAI (INPUT)'!$F$24,IF(AND(V718&gt;200000000,V718&lt;=1000000000),'[26]Data Base PAKAI (INPUT)'!$V$24,IF(AND(V718&gt;1000000000),'[26]Data Base PAKAI (INPUT)'!$Z$24)))</f>
        <v>1</v>
      </c>
      <c r="AT718" s="250">
        <f t="shared" si="285"/>
        <v>600000</v>
      </c>
      <c r="AU718" s="250">
        <f>IF(AND(V718&gt;1,V718&lt;=1000000000),'[26]Data Base PAKAI (INPUT)'!$E$25,IF(AND(V718&gt;1000000000,V718&lt;=5000000000),'[26]Data Base PAKAI (INPUT)'!$Y$25,IF(AND(V718&gt;5000000000,V718&lt;=10000000000),'[26]Data Base PAKAI (INPUT)'!$AG$25)))</f>
        <v>3</v>
      </c>
      <c r="AV718" s="250">
        <f>IF(AND(V718&gt;1,V718&lt;=100000000),'[26]Data Base PAKAI (INPUT)'!$F$25,IF(AND(V718&gt;100000000,V718&lt;=200000000),'[26]Data Base PAKAI (INPUT)'!$J$25,IF(AND(V718&gt;200000000,V718&lt;=250000000),'[26]Data Base PAKAI (INPUT)'!$N$25,IF(AND(V718&gt;250000000,V718&lt;=500000000),'[26]Data Base PAKAI (INPUT)'!$R$25,IF(AND(V718&gt;500000000,V718&lt;=1000000000),'[26]Data Base PAKAI (INPUT)'!$V$25,IF(AND(V718&gt;1000000000,V718&lt;=2500000000),'[26]Data Base PAKAI (INPUT)'!$Z$25,IF(AND(V718&gt;2500000000,V718&lt;=5000000000),'[26]Data Base PAKAI (INPUT)'!$AD$25,IF(AND(V718&gt;5000000000,V718&lt;=10000000000),'[26]Data Base PAKAI (INPUT)'!AH2173))))))))</f>
        <v>4</v>
      </c>
      <c r="AW718" s="250">
        <f t="shared" si="286"/>
        <v>1800000</v>
      </c>
      <c r="AX718" s="250">
        <f t="shared" si="287"/>
        <v>6000000</v>
      </c>
      <c r="AY718" s="99">
        <f t="shared" si="288"/>
        <v>6000000</v>
      </c>
      <c r="AZ718" s="245"/>
      <c r="BA718" s="245">
        <f t="shared" si="289"/>
        <v>135250000</v>
      </c>
      <c r="BB718" s="235"/>
      <c r="BC718" s="242"/>
      <c r="BD718" s="242"/>
      <c r="BE718" s="242"/>
      <c r="BG718" s="428">
        <f t="shared" si="281"/>
        <v>0</v>
      </c>
      <c r="BH718" s="424"/>
    </row>
    <row r="719" spans="1:60" ht="57.75" thickBot="1" x14ac:dyDescent="0.3">
      <c r="A719" s="90"/>
      <c r="B719" s="90"/>
      <c r="C719" s="90"/>
      <c r="D719" s="90"/>
      <c r="E719" s="90"/>
      <c r="F719" s="90"/>
      <c r="G719" s="90"/>
      <c r="H719" s="307"/>
      <c r="I719" s="91"/>
      <c r="J719" s="92"/>
      <c r="K719" s="110" t="s">
        <v>1224</v>
      </c>
      <c r="L719" s="92" t="s">
        <v>1402</v>
      </c>
      <c r="M719" s="92" t="e">
        <f>INDEX('[26]GELONDONGAN BM POKIR'!$D:$D,MATCH('KEGIATAN DBMSDA 2022 (2)'!L719,'[26]GELONDONGAN BM POKIR'!$D:$D,0))</f>
        <v>#N/A</v>
      </c>
      <c r="N719" s="92" t="str">
        <f t="shared" si="292"/>
        <v>Peningkatan Jalan jalan arta kencana rt 004/12 Jatimakmur, kec. Pondok Gede, Kota Bekasi, Pondok
 Gede, Jatimakmur</v>
      </c>
      <c r="O719" s="92"/>
      <c r="P719" s="93" t="s">
        <v>171</v>
      </c>
      <c r="Q719" s="93"/>
      <c r="R719" s="127" t="s">
        <v>239</v>
      </c>
      <c r="S719" s="94" t="e">
        <f>#REF!&amp;" "&amp;#REF!</f>
        <v>#REF!</v>
      </c>
      <c r="T719" s="95" t="s">
        <v>66</v>
      </c>
      <c r="U719" s="57"/>
      <c r="V719" s="57">
        <f t="shared" si="290"/>
        <v>135000000</v>
      </c>
      <c r="W719" s="96" t="str">
        <f t="shared" si="282"/>
        <v>PL</v>
      </c>
      <c r="X719" s="77" t="s">
        <v>1964</v>
      </c>
      <c r="Y719" s="489" t="s">
        <v>2032</v>
      </c>
      <c r="Z719" s="489" t="s">
        <v>2004</v>
      </c>
      <c r="AA719" s="93"/>
      <c r="AB719" s="93"/>
      <c r="AC719" s="93"/>
      <c r="AD719" s="93"/>
      <c r="AE719" s="93"/>
      <c r="AF719" s="93"/>
      <c r="AG719" s="96"/>
      <c r="AH719" s="96"/>
      <c r="AI719" s="96"/>
      <c r="AJ719" s="313">
        <f t="shared" si="280"/>
        <v>0</v>
      </c>
      <c r="AK719" s="301">
        <v>0</v>
      </c>
      <c r="AL719" s="57">
        <v>135000000</v>
      </c>
      <c r="AM719" s="96" t="str">
        <f t="shared" si="283"/>
        <v>PL</v>
      </c>
      <c r="AN719" s="257" t="s">
        <v>139</v>
      </c>
      <c r="AO719" s="249">
        <v>1</v>
      </c>
      <c r="AP719" s="257"/>
      <c r="AQ719" s="245">
        <f t="shared" si="284"/>
        <v>350000</v>
      </c>
      <c r="AR719" s="250">
        <f>IF(AND(V719&gt;1,V719&lt;=200000000),'[26]Data Base PAKAI (INPUT)'!$E$24,IF(AND(V719&gt;200000000),'[26]Data Base PAKAI (INPUT)'!$M$24))</f>
        <v>4</v>
      </c>
      <c r="AS719" s="250">
        <f>IF(AND(V719&gt;1,V719&lt;=200000000),'[26]Data Base PAKAI (INPUT)'!$F$24,IF(AND(V719&gt;200000000,V719&lt;=1000000000),'[26]Data Base PAKAI (INPUT)'!$V$24,IF(AND(V719&gt;1000000000),'[26]Data Base PAKAI (INPUT)'!$Z$24)))</f>
        <v>1</v>
      </c>
      <c r="AT719" s="250">
        <f t="shared" si="285"/>
        <v>600000</v>
      </c>
      <c r="AU719" s="250">
        <f>IF(AND(V719&gt;1,V719&lt;=1000000000),'[26]Data Base PAKAI (INPUT)'!$E$25,IF(AND(V719&gt;1000000000,V719&lt;=5000000000),'[26]Data Base PAKAI (INPUT)'!$Y$25,IF(AND(V719&gt;5000000000,V719&lt;=10000000000),'[26]Data Base PAKAI (INPUT)'!$AG$25)))</f>
        <v>3</v>
      </c>
      <c r="AV719" s="250">
        <f>IF(AND(V719&gt;1,V719&lt;=100000000),'[26]Data Base PAKAI (INPUT)'!$F$25,IF(AND(V719&gt;100000000,V719&lt;=200000000),'[26]Data Base PAKAI (INPUT)'!$J$25,IF(AND(V719&gt;200000000,V719&lt;=250000000),'[26]Data Base PAKAI (INPUT)'!$N$25,IF(AND(V719&gt;250000000,V719&lt;=500000000),'[26]Data Base PAKAI (INPUT)'!$R$25,IF(AND(V719&gt;500000000,V719&lt;=1000000000),'[26]Data Base PAKAI (INPUT)'!$V$25,IF(AND(V719&gt;1000000000,V719&lt;=2500000000),'[26]Data Base PAKAI (INPUT)'!$Z$25,IF(AND(V719&gt;2500000000,V719&lt;=5000000000),'[26]Data Base PAKAI (INPUT)'!$AD$25,IF(AND(V719&gt;5000000000,V719&lt;=10000000000),'[26]Data Base PAKAI (INPUT)'!AH2174))))))))</f>
        <v>4</v>
      </c>
      <c r="AW719" s="250">
        <f t="shared" si="286"/>
        <v>1800000</v>
      </c>
      <c r="AX719" s="250">
        <f t="shared" si="287"/>
        <v>5400000</v>
      </c>
      <c r="AY719" s="99">
        <f t="shared" si="288"/>
        <v>5400000</v>
      </c>
      <c r="AZ719" s="245"/>
      <c r="BA719" s="245">
        <f t="shared" si="289"/>
        <v>121450000</v>
      </c>
      <c r="BB719" s="235"/>
      <c r="BC719" s="242"/>
      <c r="BD719" s="242"/>
      <c r="BE719" s="242"/>
      <c r="BG719" s="428">
        <f t="shared" si="281"/>
        <v>0</v>
      </c>
      <c r="BH719" s="424"/>
    </row>
    <row r="720" spans="1:60" ht="75" customHeight="1" thickBot="1" x14ac:dyDescent="0.3">
      <c r="A720" s="90"/>
      <c r="B720" s="90"/>
      <c r="C720" s="90"/>
      <c r="D720" s="90"/>
      <c r="E720" s="90"/>
      <c r="F720" s="90"/>
      <c r="G720" s="90"/>
      <c r="H720" s="307"/>
      <c r="I720" s="91"/>
      <c r="J720" s="92"/>
      <c r="K720" s="110" t="s">
        <v>1224</v>
      </c>
      <c r="L720" s="92" t="s">
        <v>1403</v>
      </c>
      <c r="M720" s="92" t="e">
        <f>INDEX('[26]GELONDONGAN BM POKIR'!$D:$D,MATCH('KEGIATAN DBMSDA 2022 (2)'!L720,'[26]GELONDONGAN BM POKIR'!$D:$D,0))</f>
        <v>#N/A</v>
      </c>
      <c r="N720" s="92" t="str">
        <f t="shared" si="292"/>
        <v>Peningkatan Jalan jalan sigma 2 rt 001/20 kel.
 Jatimakmur kec. Pondok Gede, Kota Bekasi, Pondok
 Gede, Jatimakmur</v>
      </c>
      <c r="O720" s="92"/>
      <c r="P720" s="93" t="s">
        <v>171</v>
      </c>
      <c r="Q720" s="93"/>
      <c r="R720" s="127" t="s">
        <v>239</v>
      </c>
      <c r="S720" s="94" t="e">
        <f>#REF!&amp;" "&amp;#REF!</f>
        <v>#REF!</v>
      </c>
      <c r="T720" s="95" t="s">
        <v>66</v>
      </c>
      <c r="U720" s="57"/>
      <c r="V720" s="57">
        <f t="shared" si="290"/>
        <v>135000000</v>
      </c>
      <c r="W720" s="96" t="str">
        <f t="shared" si="282"/>
        <v>PL</v>
      </c>
      <c r="X720" s="77" t="s">
        <v>1964</v>
      </c>
      <c r="Y720" s="489" t="s">
        <v>2032</v>
      </c>
      <c r="Z720" s="489" t="s">
        <v>2004</v>
      </c>
      <c r="AA720" s="93"/>
      <c r="AB720" s="93"/>
      <c r="AC720" s="93"/>
      <c r="AD720" s="93"/>
      <c r="AE720" s="93"/>
      <c r="AF720" s="93"/>
      <c r="AG720" s="96"/>
      <c r="AH720" s="96"/>
      <c r="AI720" s="96"/>
      <c r="AJ720" s="313">
        <f t="shared" si="280"/>
        <v>0</v>
      </c>
      <c r="AK720" s="301">
        <v>0</v>
      </c>
      <c r="AL720" s="57">
        <v>135000000</v>
      </c>
      <c r="AM720" s="96" t="str">
        <f t="shared" si="283"/>
        <v>PL</v>
      </c>
      <c r="AN720" s="257" t="s">
        <v>139</v>
      </c>
      <c r="AO720" s="249">
        <v>1</v>
      </c>
      <c r="AP720" s="257"/>
      <c r="AQ720" s="245">
        <f t="shared" si="284"/>
        <v>350000</v>
      </c>
      <c r="AR720" s="250">
        <f>IF(AND(V720&gt;1,V720&lt;=200000000),'[26]Data Base PAKAI (INPUT)'!$E$24,IF(AND(V720&gt;200000000),'[26]Data Base PAKAI (INPUT)'!$M$24))</f>
        <v>4</v>
      </c>
      <c r="AS720" s="250">
        <f>IF(AND(V720&gt;1,V720&lt;=200000000),'[26]Data Base PAKAI (INPUT)'!$F$24,IF(AND(V720&gt;200000000,V720&lt;=1000000000),'[26]Data Base PAKAI (INPUT)'!$V$24,IF(AND(V720&gt;1000000000),'[26]Data Base PAKAI (INPUT)'!$Z$24)))</f>
        <v>1</v>
      </c>
      <c r="AT720" s="250">
        <f t="shared" si="285"/>
        <v>600000</v>
      </c>
      <c r="AU720" s="250">
        <f>IF(AND(V720&gt;1,V720&lt;=1000000000),'[26]Data Base PAKAI (INPUT)'!$E$25,IF(AND(V720&gt;1000000000,V720&lt;=5000000000),'[26]Data Base PAKAI (INPUT)'!$Y$25,IF(AND(V720&gt;5000000000,V720&lt;=10000000000),'[26]Data Base PAKAI (INPUT)'!$AG$25)))</f>
        <v>3</v>
      </c>
      <c r="AV720" s="250">
        <f>IF(AND(V720&gt;1,V720&lt;=100000000),'[26]Data Base PAKAI (INPUT)'!$F$25,IF(AND(V720&gt;100000000,V720&lt;=200000000),'[26]Data Base PAKAI (INPUT)'!$J$25,IF(AND(V720&gt;200000000,V720&lt;=250000000),'[26]Data Base PAKAI (INPUT)'!$N$25,IF(AND(V720&gt;250000000,V720&lt;=500000000),'[26]Data Base PAKAI (INPUT)'!$R$25,IF(AND(V720&gt;500000000,V720&lt;=1000000000),'[26]Data Base PAKAI (INPUT)'!$V$25,IF(AND(V720&gt;1000000000,V720&lt;=2500000000),'[26]Data Base PAKAI (INPUT)'!$Z$25,IF(AND(V720&gt;2500000000,V720&lt;=5000000000),'[26]Data Base PAKAI (INPUT)'!$AD$25,IF(AND(V720&gt;5000000000,V720&lt;=10000000000),'[26]Data Base PAKAI (INPUT)'!AH2175))))))))</f>
        <v>4</v>
      </c>
      <c r="AW720" s="250">
        <f t="shared" si="286"/>
        <v>1800000</v>
      </c>
      <c r="AX720" s="250">
        <f t="shared" si="287"/>
        <v>5400000</v>
      </c>
      <c r="AY720" s="99">
        <f t="shared" si="288"/>
        <v>5400000</v>
      </c>
      <c r="AZ720" s="245"/>
      <c r="BA720" s="245">
        <f t="shared" si="289"/>
        <v>121450000</v>
      </c>
      <c r="BB720" s="235"/>
      <c r="BC720" s="242"/>
      <c r="BD720" s="242"/>
      <c r="BE720" s="242"/>
      <c r="BG720" s="428">
        <f t="shared" si="281"/>
        <v>0</v>
      </c>
      <c r="BH720" s="424"/>
    </row>
    <row r="721" spans="1:60" ht="43.5" thickBot="1" x14ac:dyDescent="0.3">
      <c r="A721" s="90"/>
      <c r="B721" s="90"/>
      <c r="C721" s="90"/>
      <c r="D721" s="90"/>
      <c r="E721" s="90"/>
      <c r="F721" s="90"/>
      <c r="G721" s="90"/>
      <c r="H721" s="307"/>
      <c r="I721" s="91"/>
      <c r="J721" s="92"/>
      <c r="K721" s="110" t="s">
        <v>1224</v>
      </c>
      <c r="L721" s="92" t="s">
        <v>1404</v>
      </c>
      <c r="M721" s="92" t="e">
        <f>INDEX('[26]GELONDONGAN BM POKIR'!$D:$D,MATCH('KEGIATAN DBMSDA 2022 (2)'!L721,'[26]GELONDONGAN BM POKIR'!$D:$D,0))</f>
        <v>#N/A</v>
      </c>
      <c r="N721" s="92" t="str">
        <f t="shared" si="292"/>
        <v>Peningkatan Jalan jalan cemara rw 09 kel. Jatimakmur kec. Pondok Gede, Kota Bekasi, Pondok Gede, Jatimakmur</v>
      </c>
      <c r="O721" s="92"/>
      <c r="P721" s="93" t="s">
        <v>171</v>
      </c>
      <c r="Q721" s="93"/>
      <c r="R721" s="127" t="s">
        <v>239</v>
      </c>
      <c r="S721" s="94" t="e">
        <f>#REF!&amp;" "&amp;#REF!</f>
        <v>#REF!</v>
      </c>
      <c r="T721" s="95" t="s">
        <v>66</v>
      </c>
      <c r="U721" s="57"/>
      <c r="V721" s="57">
        <f t="shared" si="290"/>
        <v>135000000</v>
      </c>
      <c r="W721" s="96" t="str">
        <f t="shared" si="282"/>
        <v>PL</v>
      </c>
      <c r="X721" s="77" t="s">
        <v>1964</v>
      </c>
      <c r="Y721" s="489" t="s">
        <v>2032</v>
      </c>
      <c r="Z721" s="489" t="s">
        <v>2004</v>
      </c>
      <c r="AA721" s="93"/>
      <c r="AB721" s="93"/>
      <c r="AC721" s="93"/>
      <c r="AD721" s="93"/>
      <c r="AE721" s="93"/>
      <c r="AF721" s="93"/>
      <c r="AG721" s="96"/>
      <c r="AH721" s="96"/>
      <c r="AI721" s="96"/>
      <c r="AJ721" s="313">
        <f t="shared" si="280"/>
        <v>0</v>
      </c>
      <c r="AK721" s="301">
        <v>0</v>
      </c>
      <c r="AL721" s="57">
        <v>135000000</v>
      </c>
      <c r="AM721" s="96" t="str">
        <f t="shared" si="283"/>
        <v>PL</v>
      </c>
      <c r="AN721" s="257" t="s">
        <v>139</v>
      </c>
      <c r="AO721" s="249">
        <v>1</v>
      </c>
      <c r="AP721" s="257"/>
      <c r="AQ721" s="245">
        <f t="shared" si="284"/>
        <v>350000</v>
      </c>
      <c r="AR721" s="250">
        <f>IF(AND(V721&gt;1,V721&lt;=200000000),'[26]Data Base PAKAI (INPUT)'!$E$24,IF(AND(V721&gt;200000000),'[26]Data Base PAKAI (INPUT)'!$M$24))</f>
        <v>4</v>
      </c>
      <c r="AS721" s="250">
        <f>IF(AND(V721&gt;1,V721&lt;=200000000),'[26]Data Base PAKAI (INPUT)'!$F$24,IF(AND(V721&gt;200000000,V721&lt;=1000000000),'[26]Data Base PAKAI (INPUT)'!$V$24,IF(AND(V721&gt;1000000000),'[26]Data Base PAKAI (INPUT)'!$Z$24)))</f>
        <v>1</v>
      </c>
      <c r="AT721" s="250">
        <f t="shared" si="285"/>
        <v>600000</v>
      </c>
      <c r="AU721" s="250">
        <f>IF(AND(V721&gt;1,V721&lt;=1000000000),'[26]Data Base PAKAI (INPUT)'!$E$25,IF(AND(V721&gt;1000000000,V721&lt;=5000000000),'[26]Data Base PAKAI (INPUT)'!$Y$25,IF(AND(V721&gt;5000000000,V721&lt;=10000000000),'[26]Data Base PAKAI (INPUT)'!$AG$25)))</f>
        <v>3</v>
      </c>
      <c r="AV721" s="250">
        <f>IF(AND(V721&gt;1,V721&lt;=100000000),'[26]Data Base PAKAI (INPUT)'!$F$25,IF(AND(V721&gt;100000000,V721&lt;=200000000),'[26]Data Base PAKAI (INPUT)'!$J$25,IF(AND(V721&gt;200000000,V721&lt;=250000000),'[26]Data Base PAKAI (INPUT)'!$N$25,IF(AND(V721&gt;250000000,V721&lt;=500000000),'[26]Data Base PAKAI (INPUT)'!$R$25,IF(AND(V721&gt;500000000,V721&lt;=1000000000),'[26]Data Base PAKAI (INPUT)'!$V$25,IF(AND(V721&gt;1000000000,V721&lt;=2500000000),'[26]Data Base PAKAI (INPUT)'!$Z$25,IF(AND(V721&gt;2500000000,V721&lt;=5000000000),'[26]Data Base PAKAI (INPUT)'!$AD$25,IF(AND(V721&gt;5000000000,V721&lt;=10000000000),'[26]Data Base PAKAI (INPUT)'!AH2176))))))))</f>
        <v>4</v>
      </c>
      <c r="AW721" s="250">
        <f t="shared" si="286"/>
        <v>1800000</v>
      </c>
      <c r="AX721" s="250">
        <f t="shared" si="287"/>
        <v>5400000</v>
      </c>
      <c r="AY721" s="99">
        <f t="shared" si="288"/>
        <v>5400000</v>
      </c>
      <c r="AZ721" s="245"/>
      <c r="BA721" s="245">
        <f t="shared" si="289"/>
        <v>121450000</v>
      </c>
      <c r="BB721" s="235"/>
      <c r="BC721" s="242"/>
      <c r="BD721" s="242"/>
      <c r="BE721" s="242"/>
      <c r="BG721" s="428">
        <f t="shared" si="281"/>
        <v>0</v>
      </c>
      <c r="BH721" s="424"/>
    </row>
    <row r="722" spans="1:60" ht="43.5" thickBot="1" x14ac:dyDescent="0.3">
      <c r="A722" s="90"/>
      <c r="B722" s="90"/>
      <c r="C722" s="90"/>
      <c r="D722" s="90"/>
      <c r="E722" s="90"/>
      <c r="F722" s="90"/>
      <c r="G722" s="90"/>
      <c r="H722" s="307"/>
      <c r="I722" s="91"/>
      <c r="J722" s="92"/>
      <c r="K722" s="110" t="s">
        <v>1224</v>
      </c>
      <c r="L722" s="92" t="s">
        <v>1405</v>
      </c>
      <c r="M722" s="92" t="e">
        <f>INDEX('[26]GELONDONGAN BM POKIR'!$D:$D,MATCH('KEGIATAN DBMSDA 2022 (2)'!L722,'[26]GELONDONGAN BM POKIR'!$D:$D,0))</f>
        <v>#N/A</v>
      </c>
      <c r="N722" s="92" t="str">
        <f t="shared" si="292"/>
        <v>Peningkatan Jalan RT.004 RW.004
 Jatibening Baru, Kota Bekasi, Pondok Gede, Jatibening Baru</v>
      </c>
      <c r="O722" s="92"/>
      <c r="P722" s="93" t="s">
        <v>171</v>
      </c>
      <c r="Q722" s="93"/>
      <c r="R722" s="127" t="s">
        <v>1406</v>
      </c>
      <c r="S722" s="94" t="e">
        <f>#REF!&amp;" "&amp;#REF!</f>
        <v>#REF!</v>
      </c>
      <c r="T722" s="95" t="s">
        <v>66</v>
      </c>
      <c r="U722" s="57"/>
      <c r="V722" s="57">
        <f t="shared" si="290"/>
        <v>100000000</v>
      </c>
      <c r="W722" s="96" t="str">
        <f t="shared" si="282"/>
        <v>PL</v>
      </c>
      <c r="X722" s="77" t="s">
        <v>1964</v>
      </c>
      <c r="Y722" s="489" t="s">
        <v>2032</v>
      </c>
      <c r="Z722" s="489" t="s">
        <v>2004</v>
      </c>
      <c r="AA722" s="93"/>
      <c r="AB722" s="93"/>
      <c r="AC722" s="93"/>
      <c r="AD722" s="93"/>
      <c r="AE722" s="93"/>
      <c r="AF722" s="93"/>
      <c r="AG722" s="96"/>
      <c r="AH722" s="96"/>
      <c r="AI722" s="96"/>
      <c r="AJ722" s="313">
        <f t="shared" si="280"/>
        <v>0</v>
      </c>
      <c r="AK722" s="301">
        <v>0</v>
      </c>
      <c r="AL722" s="57">
        <v>100000000</v>
      </c>
      <c r="AM722" s="96" t="str">
        <f t="shared" si="283"/>
        <v>PL</v>
      </c>
      <c r="AN722" s="257" t="s">
        <v>139</v>
      </c>
      <c r="AO722" s="249">
        <v>1</v>
      </c>
      <c r="AP722" s="257"/>
      <c r="AQ722" s="245">
        <f t="shared" si="284"/>
        <v>350000</v>
      </c>
      <c r="AR722" s="250">
        <f>IF(AND(V722&gt;1,V722&lt;=200000000),'[26]Data Base PAKAI (INPUT)'!$E$24,IF(AND(V722&gt;200000000),'[26]Data Base PAKAI (INPUT)'!$M$24))</f>
        <v>4</v>
      </c>
      <c r="AS722" s="250">
        <f>IF(AND(V722&gt;1,V722&lt;=200000000),'[26]Data Base PAKAI (INPUT)'!$F$24,IF(AND(V722&gt;200000000,V722&lt;=1000000000),'[26]Data Base PAKAI (INPUT)'!$V$24,IF(AND(V722&gt;1000000000),'[26]Data Base PAKAI (INPUT)'!$Z$24)))</f>
        <v>1</v>
      </c>
      <c r="AT722" s="250">
        <f t="shared" si="285"/>
        <v>600000</v>
      </c>
      <c r="AU722" s="250">
        <f>IF(AND(V722&gt;1,V722&lt;=1000000000),'[26]Data Base PAKAI (INPUT)'!$E$25,IF(AND(V722&gt;1000000000,V722&lt;=5000000000),'[26]Data Base PAKAI (INPUT)'!$Y$25,IF(AND(V722&gt;5000000000,V722&lt;=10000000000),'[26]Data Base PAKAI (INPUT)'!$AG$25)))</f>
        <v>3</v>
      </c>
      <c r="AV722" s="250">
        <f>IF(AND(V722&gt;1,V722&lt;=100000000),'[26]Data Base PAKAI (INPUT)'!$F$25,IF(AND(V722&gt;100000000,V722&lt;=200000000),'[26]Data Base PAKAI (INPUT)'!$J$25,IF(AND(V722&gt;200000000,V722&lt;=250000000),'[26]Data Base PAKAI (INPUT)'!$N$25,IF(AND(V722&gt;250000000,V722&lt;=500000000),'[26]Data Base PAKAI (INPUT)'!$R$25,IF(AND(V722&gt;500000000,V722&lt;=1000000000),'[26]Data Base PAKAI (INPUT)'!$V$25,IF(AND(V722&gt;1000000000,V722&lt;=2500000000),'[26]Data Base PAKAI (INPUT)'!$Z$25,IF(AND(V722&gt;2500000000,V722&lt;=5000000000),'[26]Data Base PAKAI (INPUT)'!$AD$25,IF(AND(V722&gt;5000000000,V722&lt;=10000000000),'[26]Data Base PAKAI (INPUT)'!AH2177))))))))</f>
        <v>3</v>
      </c>
      <c r="AW722" s="250">
        <f t="shared" si="286"/>
        <v>1350000</v>
      </c>
      <c r="AX722" s="250">
        <f t="shared" si="287"/>
        <v>4000000</v>
      </c>
      <c r="AY722" s="99">
        <f t="shared" si="288"/>
        <v>4000000</v>
      </c>
      <c r="AZ722" s="245"/>
      <c r="BA722" s="245">
        <f t="shared" si="289"/>
        <v>89700000</v>
      </c>
      <c r="BB722" s="235"/>
      <c r="BC722" s="242"/>
      <c r="BD722" s="242"/>
      <c r="BE722" s="242"/>
      <c r="BG722" s="428">
        <f t="shared" si="281"/>
        <v>0</v>
      </c>
      <c r="BH722" s="424"/>
    </row>
    <row r="723" spans="1:60" ht="43.5" thickBot="1" x14ac:dyDescent="0.3">
      <c r="A723" s="90"/>
      <c r="B723" s="90"/>
      <c r="C723" s="90"/>
      <c r="D723" s="90"/>
      <c r="E723" s="90"/>
      <c r="F723" s="90"/>
      <c r="G723" s="90"/>
      <c r="H723" s="307"/>
      <c r="I723" s="91"/>
      <c r="J723" s="92"/>
      <c r="K723" s="110" t="s">
        <v>1224</v>
      </c>
      <c r="L723" s="92" t="s">
        <v>1407</v>
      </c>
      <c r="M723" s="92" t="e">
        <f>INDEX('[26]GELONDONGAN BM POKIR'!$D:$D,MATCH('KEGIATAN DBMSDA 2022 (2)'!L723,'[26]GELONDONGAN BM POKIR'!$D:$D,0))</f>
        <v>#N/A</v>
      </c>
      <c r="N723" s="92" t="str">
        <f t="shared" si="292"/>
        <v>Peningkatan Jalan Gang H. Toha 001 RW.004 Kota Bekasi, Pondok Gede, Jatibening Baru</v>
      </c>
      <c r="O723" s="92"/>
      <c r="P723" s="93" t="s">
        <v>171</v>
      </c>
      <c r="Q723" s="93"/>
      <c r="R723" s="127" t="s">
        <v>570</v>
      </c>
      <c r="S723" s="94" t="e">
        <f>#REF!&amp;" "&amp;#REF!</f>
        <v>#REF!</v>
      </c>
      <c r="T723" s="95" t="s">
        <v>66</v>
      </c>
      <c r="U723" s="57"/>
      <c r="V723" s="57">
        <f t="shared" si="290"/>
        <v>150000000</v>
      </c>
      <c r="W723" s="96" t="str">
        <f t="shared" si="282"/>
        <v>PL</v>
      </c>
      <c r="X723" s="77" t="s">
        <v>1964</v>
      </c>
      <c r="Y723" s="489" t="s">
        <v>2032</v>
      </c>
      <c r="Z723" s="489" t="s">
        <v>2004</v>
      </c>
      <c r="AA723" s="93"/>
      <c r="AB723" s="93"/>
      <c r="AC723" s="93"/>
      <c r="AD723" s="93"/>
      <c r="AE723" s="93"/>
      <c r="AF723" s="93"/>
      <c r="AG723" s="96"/>
      <c r="AH723" s="96"/>
      <c r="AI723" s="96"/>
      <c r="AJ723" s="313">
        <f t="shared" si="280"/>
        <v>0</v>
      </c>
      <c r="AK723" s="301">
        <v>0</v>
      </c>
      <c r="AL723" s="57">
        <v>150000000</v>
      </c>
      <c r="AM723" s="96" t="str">
        <f t="shared" si="283"/>
        <v>PL</v>
      </c>
      <c r="AN723" s="257" t="s">
        <v>139</v>
      </c>
      <c r="AO723" s="249">
        <v>1</v>
      </c>
      <c r="AP723" s="257"/>
      <c r="AQ723" s="245">
        <f t="shared" si="284"/>
        <v>350000</v>
      </c>
      <c r="AR723" s="250">
        <f>IF(AND(V723&gt;1,V723&lt;=200000000),'[26]Data Base PAKAI (INPUT)'!$E$24,IF(AND(V723&gt;200000000),'[26]Data Base PAKAI (INPUT)'!$M$24))</f>
        <v>4</v>
      </c>
      <c r="AS723" s="250">
        <f>IF(AND(V723&gt;1,V723&lt;=200000000),'[26]Data Base PAKAI (INPUT)'!$F$24,IF(AND(V723&gt;200000000,V723&lt;=1000000000),'[26]Data Base PAKAI (INPUT)'!$V$24,IF(AND(V723&gt;1000000000),'[26]Data Base PAKAI (INPUT)'!$Z$24)))</f>
        <v>1</v>
      </c>
      <c r="AT723" s="250">
        <f t="shared" si="285"/>
        <v>600000</v>
      </c>
      <c r="AU723" s="250">
        <f>IF(AND(V723&gt;1,V723&lt;=1000000000),'[26]Data Base PAKAI (INPUT)'!$E$25,IF(AND(V723&gt;1000000000,V723&lt;=5000000000),'[26]Data Base PAKAI (INPUT)'!$Y$25,IF(AND(V723&gt;5000000000,V723&lt;=10000000000),'[26]Data Base PAKAI (INPUT)'!$AG$25)))</f>
        <v>3</v>
      </c>
      <c r="AV723" s="250">
        <f>IF(AND(V723&gt;1,V723&lt;=100000000),'[26]Data Base PAKAI (INPUT)'!$F$25,IF(AND(V723&gt;100000000,V723&lt;=200000000),'[26]Data Base PAKAI (INPUT)'!$J$25,IF(AND(V723&gt;200000000,V723&lt;=250000000),'[26]Data Base PAKAI (INPUT)'!$N$25,IF(AND(V723&gt;250000000,V723&lt;=500000000),'[26]Data Base PAKAI (INPUT)'!$R$25,IF(AND(V723&gt;500000000,V723&lt;=1000000000),'[26]Data Base PAKAI (INPUT)'!$V$25,IF(AND(V723&gt;1000000000,V723&lt;=2500000000),'[26]Data Base PAKAI (INPUT)'!$Z$25,IF(AND(V723&gt;2500000000,V723&lt;=5000000000),'[26]Data Base PAKAI (INPUT)'!$AD$25,IF(AND(V723&gt;5000000000,V723&lt;=10000000000),'[26]Data Base PAKAI (INPUT)'!AH2179))))))))</f>
        <v>4</v>
      </c>
      <c r="AW723" s="250">
        <f t="shared" si="286"/>
        <v>1800000</v>
      </c>
      <c r="AX723" s="250">
        <f t="shared" si="287"/>
        <v>6000000</v>
      </c>
      <c r="AY723" s="99">
        <f t="shared" si="288"/>
        <v>6000000</v>
      </c>
      <c r="AZ723" s="245"/>
      <c r="BA723" s="245">
        <f t="shared" si="289"/>
        <v>135250000</v>
      </c>
      <c r="BB723" s="235"/>
      <c r="BC723" s="242"/>
      <c r="BD723" s="242"/>
      <c r="BE723" s="242"/>
      <c r="BG723" s="428">
        <f t="shared" si="281"/>
        <v>0</v>
      </c>
      <c r="BH723" s="424"/>
    </row>
    <row r="724" spans="1:60" ht="57.75" thickBot="1" x14ac:dyDescent="0.3">
      <c r="A724" s="90"/>
      <c r="B724" s="90"/>
      <c r="C724" s="90"/>
      <c r="D724" s="90"/>
      <c r="E724" s="90"/>
      <c r="F724" s="90"/>
      <c r="G724" s="90"/>
      <c r="H724" s="307"/>
      <c r="I724" s="91"/>
      <c r="J724" s="92"/>
      <c r="K724" s="110" t="s">
        <v>1224</v>
      </c>
      <c r="L724" s="92" t="s">
        <v>1408</v>
      </c>
      <c r="M724" s="92" t="e">
        <f>INDEX('[26]GELONDONGAN BM POKIR'!$D:$D,MATCH('KEGIATAN DBMSDA 2022 (2)'!L724,'[26]GELONDONGAN BM POKIR'!$D:$D,0))</f>
        <v>#N/A</v>
      </c>
      <c r="N724" s="92" t="str">
        <f t="shared" si="292"/>
        <v>Peningkatan Jalan Jalan Gang Kemang Sari Raya RT.002 RW.05, Kota Bekasi, Pondok Gede,
 Jatibening Baru</v>
      </c>
      <c r="O724" s="92"/>
      <c r="P724" s="93" t="s">
        <v>171</v>
      </c>
      <c r="Q724" s="93"/>
      <c r="R724" s="127" t="s">
        <v>239</v>
      </c>
      <c r="S724" s="94" t="e">
        <f>#REF!&amp;" "&amp;#REF!</f>
        <v>#REF!</v>
      </c>
      <c r="T724" s="95" t="s">
        <v>66</v>
      </c>
      <c r="U724" s="57"/>
      <c r="V724" s="57">
        <f t="shared" si="290"/>
        <v>150000000</v>
      </c>
      <c r="W724" s="96" t="str">
        <f t="shared" si="282"/>
        <v>PL</v>
      </c>
      <c r="X724" s="77" t="s">
        <v>1964</v>
      </c>
      <c r="Y724" s="489" t="s">
        <v>2032</v>
      </c>
      <c r="Z724" s="489" t="s">
        <v>2004</v>
      </c>
      <c r="AA724" s="93"/>
      <c r="AB724" s="93"/>
      <c r="AC724" s="93"/>
      <c r="AD724" s="93"/>
      <c r="AE724" s="93"/>
      <c r="AF724" s="93"/>
      <c r="AG724" s="96"/>
      <c r="AH724" s="96"/>
      <c r="AI724" s="96"/>
      <c r="AJ724" s="313">
        <f t="shared" si="280"/>
        <v>0</v>
      </c>
      <c r="AK724" s="301">
        <v>0</v>
      </c>
      <c r="AL724" s="57">
        <v>150000000</v>
      </c>
      <c r="AM724" s="96" t="str">
        <f t="shared" si="283"/>
        <v>PL</v>
      </c>
      <c r="AN724" s="257" t="s">
        <v>139</v>
      </c>
      <c r="AO724" s="249">
        <v>1</v>
      </c>
      <c r="AP724" s="257"/>
      <c r="AQ724" s="245">
        <f t="shared" si="284"/>
        <v>350000</v>
      </c>
      <c r="AR724" s="250">
        <f>IF(AND(V724&gt;1,V724&lt;=200000000),'[26]Data Base PAKAI (INPUT)'!$E$24,IF(AND(V724&gt;200000000),'[26]Data Base PAKAI (INPUT)'!$M$24))</f>
        <v>4</v>
      </c>
      <c r="AS724" s="250">
        <f>IF(AND(V724&gt;1,V724&lt;=200000000),'[26]Data Base PAKAI (INPUT)'!$F$24,IF(AND(V724&gt;200000000,V724&lt;=1000000000),'[26]Data Base PAKAI (INPUT)'!$V$24,IF(AND(V724&gt;1000000000),'[26]Data Base PAKAI (INPUT)'!$Z$24)))</f>
        <v>1</v>
      </c>
      <c r="AT724" s="250">
        <f t="shared" si="285"/>
        <v>600000</v>
      </c>
      <c r="AU724" s="250">
        <f>IF(AND(V724&gt;1,V724&lt;=1000000000),'[26]Data Base PAKAI (INPUT)'!$E$25,IF(AND(V724&gt;1000000000,V724&lt;=5000000000),'[26]Data Base PAKAI (INPUT)'!$Y$25,IF(AND(V724&gt;5000000000,V724&lt;=10000000000),'[26]Data Base PAKAI (INPUT)'!$AG$25)))</f>
        <v>3</v>
      </c>
      <c r="AV724" s="250">
        <f>IF(AND(V724&gt;1,V724&lt;=100000000),'[26]Data Base PAKAI (INPUT)'!$F$25,IF(AND(V724&gt;100000000,V724&lt;=200000000),'[26]Data Base PAKAI (INPUT)'!$J$25,IF(AND(V724&gt;200000000,V724&lt;=250000000),'[26]Data Base PAKAI (INPUT)'!$N$25,IF(AND(V724&gt;250000000,V724&lt;=500000000),'[26]Data Base PAKAI (INPUT)'!$R$25,IF(AND(V724&gt;500000000,V724&lt;=1000000000),'[26]Data Base PAKAI (INPUT)'!$V$25,IF(AND(V724&gt;1000000000,V724&lt;=2500000000),'[26]Data Base PAKAI (INPUT)'!$Z$25,IF(AND(V724&gt;2500000000,V724&lt;=5000000000),'[26]Data Base PAKAI (INPUT)'!$AD$25,IF(AND(V724&gt;5000000000,V724&lt;=10000000000),'[26]Data Base PAKAI (INPUT)'!AH2180))))))))</f>
        <v>4</v>
      </c>
      <c r="AW724" s="250">
        <f t="shared" si="286"/>
        <v>1800000</v>
      </c>
      <c r="AX724" s="250">
        <f t="shared" si="287"/>
        <v>6000000</v>
      </c>
      <c r="AY724" s="99">
        <f t="shared" si="288"/>
        <v>6000000</v>
      </c>
      <c r="AZ724" s="245"/>
      <c r="BA724" s="245">
        <f t="shared" si="289"/>
        <v>135250000</v>
      </c>
      <c r="BB724" s="235"/>
      <c r="BC724" s="242"/>
      <c r="BD724" s="242"/>
      <c r="BE724" s="242"/>
      <c r="BG724" s="428">
        <f t="shared" si="281"/>
        <v>0</v>
      </c>
      <c r="BH724" s="424"/>
    </row>
    <row r="725" spans="1:60" ht="43.5" thickBot="1" x14ac:dyDescent="0.3">
      <c r="A725" s="90"/>
      <c r="B725" s="90"/>
      <c r="C725" s="90"/>
      <c r="D725" s="90"/>
      <c r="E725" s="90"/>
      <c r="F725" s="90"/>
      <c r="G725" s="90"/>
      <c r="H725" s="307"/>
      <c r="I725" s="91"/>
      <c r="J725" s="92"/>
      <c r="K725" s="110" t="s">
        <v>1224</v>
      </c>
      <c r="L725" s="92" t="s">
        <v>1409</v>
      </c>
      <c r="M725" s="92" t="e">
        <f>INDEX('[26]GELONDONGAN BM POKIR'!$D:$D,MATCH('KEGIATAN DBMSDA 2022 (2)'!L725,'[26]GELONDONGAN BM POKIR'!$D:$D,0))</f>
        <v>#N/A</v>
      </c>
      <c r="N725" s="92" t="str">
        <f t="shared" si="292"/>
        <v>Peningkatan Jalan Jl. Rawagula RT 001 RW 010, Kota Bekasi, Bantargebang, Bantargebang</v>
      </c>
      <c r="O725" s="92"/>
      <c r="P725" s="93" t="s">
        <v>1841</v>
      </c>
      <c r="Q725" s="93"/>
      <c r="R725" s="127" t="s">
        <v>1241</v>
      </c>
      <c r="S725" s="94" t="e">
        <f>#REF!&amp;" "&amp;#REF!</f>
        <v>#REF!</v>
      </c>
      <c r="T725" s="95" t="s">
        <v>66</v>
      </c>
      <c r="U725" s="57"/>
      <c r="V725" s="57">
        <f t="shared" si="290"/>
        <v>190000000</v>
      </c>
      <c r="W725" s="96" t="str">
        <f t="shared" si="282"/>
        <v>PL</v>
      </c>
      <c r="X725" s="77" t="s">
        <v>1964</v>
      </c>
      <c r="Y725" s="489" t="s">
        <v>2032</v>
      </c>
      <c r="Z725" s="489" t="s">
        <v>2014</v>
      </c>
      <c r="AA725" s="93"/>
      <c r="AB725" s="93"/>
      <c r="AC725" s="93"/>
      <c r="AD725" s="93"/>
      <c r="AE725" s="93"/>
      <c r="AF725" s="93"/>
      <c r="AG725" s="96"/>
      <c r="AH725" s="96"/>
      <c r="AI725" s="96"/>
      <c r="AJ725" s="313">
        <f t="shared" si="280"/>
        <v>0</v>
      </c>
      <c r="AK725" s="301">
        <v>0</v>
      </c>
      <c r="AL725" s="57">
        <v>190000000</v>
      </c>
      <c r="AM725" s="96" t="str">
        <f t="shared" si="283"/>
        <v>PL</v>
      </c>
      <c r="AN725" s="257" t="s">
        <v>139</v>
      </c>
      <c r="AO725" s="249">
        <v>1</v>
      </c>
      <c r="AP725" s="257"/>
      <c r="AQ725" s="245">
        <f t="shared" si="284"/>
        <v>350000</v>
      </c>
      <c r="AR725" s="250">
        <f>IF(AND(V725&gt;1,V725&lt;=200000000),'[26]Data Base PAKAI (INPUT)'!$E$24,IF(AND(V725&gt;200000000),'[26]Data Base PAKAI (INPUT)'!$M$24))</f>
        <v>4</v>
      </c>
      <c r="AS725" s="250">
        <f>IF(AND(V725&gt;1,V725&lt;=200000000),'[26]Data Base PAKAI (INPUT)'!$F$24,IF(AND(V725&gt;200000000,V725&lt;=1000000000),'[26]Data Base PAKAI (INPUT)'!$V$24,IF(AND(V725&gt;1000000000),'[26]Data Base PAKAI (INPUT)'!$Z$24)))</f>
        <v>1</v>
      </c>
      <c r="AT725" s="250">
        <f t="shared" si="285"/>
        <v>600000</v>
      </c>
      <c r="AU725" s="250">
        <f>IF(AND(V725&gt;1,V725&lt;=1000000000),'[26]Data Base PAKAI (INPUT)'!$E$25,IF(AND(V725&gt;1000000000,V725&lt;=5000000000),'[26]Data Base PAKAI (INPUT)'!$Y$25,IF(AND(V725&gt;5000000000,V725&lt;=10000000000),'[26]Data Base PAKAI (INPUT)'!$AG$25)))</f>
        <v>3</v>
      </c>
      <c r="AV725" s="250">
        <f>IF(AND(V725&gt;1,V725&lt;=100000000),'[26]Data Base PAKAI (INPUT)'!$F$25,IF(AND(V725&gt;100000000,V725&lt;=200000000),'[26]Data Base PAKAI (INPUT)'!$J$25,IF(AND(V725&gt;200000000,V725&lt;=250000000),'[26]Data Base PAKAI (INPUT)'!$N$25,IF(AND(V725&gt;250000000,V725&lt;=500000000),'[26]Data Base PAKAI (INPUT)'!$R$25,IF(AND(V725&gt;500000000,V725&lt;=1000000000),'[26]Data Base PAKAI (INPUT)'!$V$25,IF(AND(V725&gt;1000000000,V725&lt;=2500000000),'[26]Data Base PAKAI (INPUT)'!$Z$25,IF(AND(V725&gt;2500000000,V725&lt;=5000000000),'[26]Data Base PAKAI (INPUT)'!$AD$25,IF(AND(V725&gt;5000000000,V725&lt;=10000000000),'[26]Data Base PAKAI (INPUT)'!AH2181))))))))</f>
        <v>4</v>
      </c>
      <c r="AW725" s="250">
        <f t="shared" si="286"/>
        <v>1800000</v>
      </c>
      <c r="AX725" s="250">
        <f t="shared" si="287"/>
        <v>7600000</v>
      </c>
      <c r="AY725" s="99">
        <f t="shared" si="288"/>
        <v>7600000</v>
      </c>
      <c r="AZ725" s="245"/>
      <c r="BA725" s="245">
        <f t="shared" si="289"/>
        <v>172050000</v>
      </c>
      <c r="BB725" s="235"/>
      <c r="BC725" s="242"/>
      <c r="BD725" s="242"/>
      <c r="BE725" s="242"/>
      <c r="BG725" s="428">
        <f t="shared" si="281"/>
        <v>0</v>
      </c>
      <c r="BH725" s="424"/>
    </row>
    <row r="726" spans="1:60" ht="57.75" thickBot="1" x14ac:dyDescent="0.3">
      <c r="A726" s="90"/>
      <c r="B726" s="90"/>
      <c r="C726" s="90"/>
      <c r="D726" s="90"/>
      <c r="E726" s="90"/>
      <c r="F726" s="90"/>
      <c r="G726" s="90"/>
      <c r="H726" s="307"/>
      <c r="I726" s="91"/>
      <c r="J726" s="92"/>
      <c r="K726" s="110" t="s">
        <v>1224</v>
      </c>
      <c r="L726" s="92" t="s">
        <v>1410</v>
      </c>
      <c r="M726" s="92" t="e">
        <f>INDEX('[26]GELONDONGAN BM POKIR'!$D:$D,MATCH('KEGIATAN DBMSDA 2022 (2)'!L726,'[26]GELONDONGAN BM POKIR'!$D:$D,0))</f>
        <v>#N/A</v>
      </c>
      <c r="N726" s="92" t="str">
        <f t="shared" si="292"/>
        <v>Peningkatan Jalan Rehabilitasi Jl. Mandor Dahali RT 002/005, Kel. Mustikasari, Kec. Mustikajaya, Kota Bekasi, Mustikajaya, Mustikasari</v>
      </c>
      <c r="O726" s="92"/>
      <c r="P726" s="93" t="s">
        <v>127</v>
      </c>
      <c r="Q726" s="93"/>
      <c r="R726" s="127" t="s">
        <v>889</v>
      </c>
      <c r="S726" s="94" t="e">
        <f>#REF!&amp;" "&amp;#REF!</f>
        <v>#REF!</v>
      </c>
      <c r="T726" s="95" t="s">
        <v>66</v>
      </c>
      <c r="U726" s="57"/>
      <c r="V726" s="57">
        <f t="shared" si="290"/>
        <v>180000000</v>
      </c>
      <c r="W726" s="96" t="str">
        <f t="shared" si="282"/>
        <v>PL</v>
      </c>
      <c r="X726" s="77" t="s">
        <v>1964</v>
      </c>
      <c r="Y726" s="489" t="s">
        <v>2032</v>
      </c>
      <c r="Z726" s="489" t="s">
        <v>2007</v>
      </c>
      <c r="AA726" s="93"/>
      <c r="AB726" s="93"/>
      <c r="AC726" s="93"/>
      <c r="AD726" s="93"/>
      <c r="AE726" s="93"/>
      <c r="AF726" s="93"/>
      <c r="AG726" s="96"/>
      <c r="AH726" s="96"/>
      <c r="AI726" s="96"/>
      <c r="AJ726" s="313">
        <f t="shared" si="280"/>
        <v>0</v>
      </c>
      <c r="AK726" s="301">
        <v>0</v>
      </c>
      <c r="AL726" s="57">
        <v>180000000</v>
      </c>
      <c r="AM726" s="96" t="str">
        <f t="shared" si="283"/>
        <v>PL</v>
      </c>
      <c r="AN726" s="257" t="s">
        <v>139</v>
      </c>
      <c r="AO726" s="249">
        <v>1</v>
      </c>
      <c r="AP726" s="257"/>
      <c r="AQ726" s="245">
        <f t="shared" si="284"/>
        <v>350000</v>
      </c>
      <c r="AR726" s="250">
        <f>IF(AND(V726&gt;1,V726&lt;=200000000),'[26]Data Base PAKAI (INPUT)'!$E$24,IF(AND(V726&gt;200000000),'[26]Data Base PAKAI (INPUT)'!$M$24))</f>
        <v>4</v>
      </c>
      <c r="AS726" s="250">
        <f>IF(AND(V726&gt;1,V726&lt;=200000000),'[26]Data Base PAKAI (INPUT)'!$F$24,IF(AND(V726&gt;200000000,V726&lt;=1000000000),'[26]Data Base PAKAI (INPUT)'!$V$24,IF(AND(V726&gt;1000000000),'[26]Data Base PAKAI (INPUT)'!$Z$24)))</f>
        <v>1</v>
      </c>
      <c r="AT726" s="250">
        <f t="shared" si="285"/>
        <v>600000</v>
      </c>
      <c r="AU726" s="250">
        <f>IF(AND(V726&gt;1,V726&lt;=1000000000),'[26]Data Base PAKAI (INPUT)'!$E$25,IF(AND(V726&gt;1000000000,V726&lt;=5000000000),'[26]Data Base PAKAI (INPUT)'!$Y$25,IF(AND(V726&gt;5000000000,V726&lt;=10000000000),'[26]Data Base PAKAI (INPUT)'!$AG$25)))</f>
        <v>3</v>
      </c>
      <c r="AV726" s="250">
        <f>IF(AND(V726&gt;1,V726&lt;=100000000),'[26]Data Base PAKAI (INPUT)'!$F$25,IF(AND(V726&gt;100000000,V726&lt;=200000000),'[26]Data Base PAKAI (INPUT)'!$J$25,IF(AND(V726&gt;200000000,V726&lt;=250000000),'[26]Data Base PAKAI (INPUT)'!$N$25,IF(AND(V726&gt;250000000,V726&lt;=500000000),'[26]Data Base PAKAI (INPUT)'!$R$25,IF(AND(V726&gt;500000000,V726&lt;=1000000000),'[26]Data Base PAKAI (INPUT)'!$V$25,IF(AND(V726&gt;1000000000,V726&lt;=2500000000),'[26]Data Base PAKAI (INPUT)'!$Z$25,IF(AND(V726&gt;2500000000,V726&lt;=5000000000),'[26]Data Base PAKAI (INPUT)'!$AD$25,IF(AND(V726&gt;5000000000,V726&lt;=10000000000),'[26]Data Base PAKAI (INPUT)'!AH2182))))))))</f>
        <v>4</v>
      </c>
      <c r="AW726" s="250">
        <f t="shared" si="286"/>
        <v>1800000</v>
      </c>
      <c r="AX726" s="250">
        <f t="shared" si="287"/>
        <v>7200000</v>
      </c>
      <c r="AY726" s="99">
        <f t="shared" si="288"/>
        <v>7200000</v>
      </c>
      <c r="AZ726" s="245"/>
      <c r="BA726" s="245">
        <f t="shared" si="289"/>
        <v>162850000</v>
      </c>
      <c r="BB726" s="235"/>
      <c r="BC726" s="242"/>
      <c r="BD726" s="242"/>
      <c r="BE726" s="242"/>
      <c r="BG726" s="428">
        <f t="shared" si="281"/>
        <v>0</v>
      </c>
      <c r="BH726" s="424"/>
    </row>
    <row r="727" spans="1:60" ht="57.75" thickBot="1" x14ac:dyDescent="0.3">
      <c r="A727" s="90"/>
      <c r="B727" s="90"/>
      <c r="C727" s="90"/>
      <c r="D727" s="90"/>
      <c r="E727" s="90"/>
      <c r="F727" s="90"/>
      <c r="G727" s="90"/>
      <c r="H727" s="307"/>
      <c r="I727" s="91"/>
      <c r="J727" s="92"/>
      <c r="K727" s="110" t="s">
        <v>1224</v>
      </c>
      <c r="L727" s="92" t="s">
        <v>1411</v>
      </c>
      <c r="M727" s="92" t="e">
        <f>INDEX('[26]GELONDONGAN BM POKIR'!$D:$D,MATCH('KEGIATAN DBMSDA 2022 (2)'!L727,'[26]GELONDONGAN BM POKIR'!$D:$D,0))</f>
        <v>#N/A</v>
      </c>
      <c r="N727" s="92" t="str">
        <f t="shared" si="292"/>
        <v>Peningkatan Jalan Peningkatan Jl. Musholla Baitussalikin RT 002/005, Kel. Mustikasari, Kec. Mustikajaya, Kota Bekasi, Mustikajaya, Mustikasari</v>
      </c>
      <c r="O727" s="92"/>
      <c r="P727" s="93" t="s">
        <v>127</v>
      </c>
      <c r="Q727" s="93"/>
      <c r="R727" s="127" t="s">
        <v>271</v>
      </c>
      <c r="S727" s="94" t="e">
        <f>#REF!&amp;" "&amp;#REF!</f>
        <v>#REF!</v>
      </c>
      <c r="T727" s="95" t="s">
        <v>66</v>
      </c>
      <c r="U727" s="57"/>
      <c r="V727" s="57">
        <f t="shared" si="290"/>
        <v>60000000</v>
      </c>
      <c r="W727" s="96" t="str">
        <f t="shared" si="282"/>
        <v>PL</v>
      </c>
      <c r="X727" s="77" t="s">
        <v>1964</v>
      </c>
      <c r="Y727" s="489" t="s">
        <v>2032</v>
      </c>
      <c r="Z727" s="489" t="s">
        <v>2007</v>
      </c>
      <c r="AA727" s="93"/>
      <c r="AB727" s="93"/>
      <c r="AC727" s="93"/>
      <c r="AD727" s="93"/>
      <c r="AE727" s="93"/>
      <c r="AF727" s="93"/>
      <c r="AG727" s="96"/>
      <c r="AH727" s="96"/>
      <c r="AI727" s="96"/>
      <c r="AJ727" s="313">
        <f t="shared" si="280"/>
        <v>0</v>
      </c>
      <c r="AK727" s="301">
        <v>0</v>
      </c>
      <c r="AL727" s="57">
        <v>60000000</v>
      </c>
      <c r="AM727" s="96" t="str">
        <f t="shared" si="283"/>
        <v>PL</v>
      </c>
      <c r="AN727" s="257" t="s">
        <v>139</v>
      </c>
      <c r="AO727" s="249">
        <v>1</v>
      </c>
      <c r="AP727" s="257"/>
      <c r="AQ727" s="245">
        <f t="shared" si="284"/>
        <v>350000</v>
      </c>
      <c r="AR727" s="250">
        <f>IF(AND(V727&gt;1,V727&lt;=200000000),'[26]Data Base PAKAI (INPUT)'!$E$24,IF(AND(V727&gt;200000000),'[26]Data Base PAKAI (INPUT)'!$M$24))</f>
        <v>4</v>
      </c>
      <c r="AS727" s="250">
        <f>IF(AND(V727&gt;1,V727&lt;=200000000),'[26]Data Base PAKAI (INPUT)'!$F$24,IF(AND(V727&gt;200000000,V727&lt;=1000000000),'[26]Data Base PAKAI (INPUT)'!$V$24,IF(AND(V727&gt;1000000000),'[26]Data Base PAKAI (INPUT)'!$Z$24)))</f>
        <v>1</v>
      </c>
      <c r="AT727" s="250">
        <f t="shared" si="285"/>
        <v>600000</v>
      </c>
      <c r="AU727" s="250">
        <f>IF(AND(V727&gt;1,V727&lt;=1000000000),'[26]Data Base PAKAI (INPUT)'!$E$25,IF(AND(V727&gt;1000000000,V727&lt;=5000000000),'[26]Data Base PAKAI (INPUT)'!$Y$25,IF(AND(V727&gt;5000000000,V727&lt;=10000000000),'[26]Data Base PAKAI (INPUT)'!$AG$25)))</f>
        <v>3</v>
      </c>
      <c r="AV727" s="250">
        <f>IF(AND(V727&gt;1,V727&lt;=100000000),'[26]Data Base PAKAI (INPUT)'!$F$25,IF(AND(V727&gt;100000000,V727&lt;=200000000),'[26]Data Base PAKAI (INPUT)'!$J$25,IF(AND(V727&gt;200000000,V727&lt;=250000000),'[26]Data Base PAKAI (INPUT)'!$N$25,IF(AND(V727&gt;250000000,V727&lt;=500000000),'[26]Data Base PAKAI (INPUT)'!$R$25,IF(AND(V727&gt;500000000,V727&lt;=1000000000),'[26]Data Base PAKAI (INPUT)'!$V$25,IF(AND(V727&gt;1000000000,V727&lt;=2500000000),'[26]Data Base PAKAI (INPUT)'!$Z$25,IF(AND(V727&gt;2500000000,V727&lt;=5000000000),'[26]Data Base PAKAI (INPUT)'!$AD$25,IF(AND(V727&gt;5000000000,V727&lt;=10000000000),'[26]Data Base PAKAI (INPUT)'!AH2183))))))))</f>
        <v>3</v>
      </c>
      <c r="AW727" s="250">
        <f t="shared" si="286"/>
        <v>1350000</v>
      </c>
      <c r="AX727" s="250">
        <f t="shared" si="287"/>
        <v>2400000</v>
      </c>
      <c r="AY727" s="99">
        <f t="shared" si="288"/>
        <v>2400000</v>
      </c>
      <c r="AZ727" s="245"/>
      <c r="BA727" s="245">
        <f t="shared" si="289"/>
        <v>52900000</v>
      </c>
      <c r="BB727" s="235"/>
      <c r="BC727" s="242"/>
      <c r="BD727" s="242"/>
      <c r="BE727" s="242"/>
      <c r="BG727" s="428">
        <f t="shared" si="281"/>
        <v>0</v>
      </c>
      <c r="BH727" s="424"/>
    </row>
    <row r="728" spans="1:60" ht="45.75" thickBot="1" x14ac:dyDescent="0.3">
      <c r="A728" s="90"/>
      <c r="B728" s="90"/>
      <c r="C728" s="90"/>
      <c r="D728" s="90"/>
      <c r="E728" s="90"/>
      <c r="F728" s="90"/>
      <c r="G728" s="90"/>
      <c r="H728" s="307"/>
      <c r="I728" s="91"/>
      <c r="J728" s="92"/>
      <c r="K728" s="110" t="s">
        <v>1412</v>
      </c>
      <c r="L728" s="92" t="s">
        <v>1413</v>
      </c>
      <c r="M728" s="92" t="e">
        <f>INDEX('[26]GELONDONGAN BM POKIR'!$D:$D,MATCH('KEGIATAN DBMSDA 2022 (2)'!L728,'[26]GELONDONGAN BM POKIR'!$D:$D,0))</f>
        <v>#N/A</v>
      </c>
      <c r="N728" s="92" t="str">
        <f t="shared" si="292"/>
        <v>Peningkatan Jalan Jl. H. Saba RT 003 RW 006, Kota Bekasi, Mustikajaya, Mustikajaya</v>
      </c>
      <c r="O728" s="92"/>
      <c r="P728" s="93" t="s">
        <v>127</v>
      </c>
      <c r="Q728" s="93"/>
      <c r="R728" s="127" t="s">
        <v>1384</v>
      </c>
      <c r="S728" s="94" t="e">
        <f>#REF!&amp;" "&amp;#REF!</f>
        <v>#REF!</v>
      </c>
      <c r="T728" s="95" t="s">
        <v>66</v>
      </c>
      <c r="U728" s="57"/>
      <c r="V728" s="57">
        <f t="shared" si="290"/>
        <v>200000000</v>
      </c>
      <c r="W728" s="96" t="str">
        <f t="shared" si="282"/>
        <v>PL</v>
      </c>
      <c r="X728" s="77" t="s">
        <v>1964</v>
      </c>
      <c r="Y728" s="489" t="s">
        <v>2032</v>
      </c>
      <c r="Z728" s="489" t="s">
        <v>2007</v>
      </c>
      <c r="AA728" s="93"/>
      <c r="AB728" s="93"/>
      <c r="AC728" s="93"/>
      <c r="AD728" s="93"/>
      <c r="AE728" s="93"/>
      <c r="AF728" s="93"/>
      <c r="AG728" s="96"/>
      <c r="AH728" s="96"/>
      <c r="AI728" s="96"/>
      <c r="AJ728" s="313">
        <f t="shared" si="280"/>
        <v>0</v>
      </c>
      <c r="AK728" s="301">
        <v>0</v>
      </c>
      <c r="AL728" s="57">
        <v>200000000</v>
      </c>
      <c r="AM728" s="96" t="str">
        <f t="shared" si="283"/>
        <v>PL</v>
      </c>
      <c r="AN728" s="257" t="s">
        <v>139</v>
      </c>
      <c r="AO728" s="249">
        <v>1</v>
      </c>
      <c r="AP728" s="257"/>
      <c r="AQ728" s="245">
        <f t="shared" si="284"/>
        <v>350000</v>
      </c>
      <c r="AR728" s="250">
        <f>IF(AND(V728&gt;1,V728&lt;=200000000),'[26]Data Base PAKAI (INPUT)'!$E$24,IF(AND(V728&gt;200000000),'[26]Data Base PAKAI (INPUT)'!$M$24))</f>
        <v>4</v>
      </c>
      <c r="AS728" s="250">
        <f>IF(AND(V728&gt;1,V728&lt;=200000000),'[26]Data Base PAKAI (INPUT)'!$F$24,IF(AND(V728&gt;200000000,V728&lt;=1000000000),'[26]Data Base PAKAI (INPUT)'!$V$24,IF(AND(V728&gt;1000000000),'[26]Data Base PAKAI (INPUT)'!$Z$24)))</f>
        <v>1</v>
      </c>
      <c r="AT728" s="250">
        <f t="shared" si="285"/>
        <v>600000</v>
      </c>
      <c r="AU728" s="250">
        <f>IF(AND(V728&gt;1,V728&lt;=1000000000),'[26]Data Base PAKAI (INPUT)'!$E$25,IF(AND(V728&gt;1000000000,V728&lt;=5000000000),'[26]Data Base PAKAI (INPUT)'!$Y$25,IF(AND(V728&gt;5000000000,V728&lt;=10000000000),'[26]Data Base PAKAI (INPUT)'!$AG$25)))</f>
        <v>3</v>
      </c>
      <c r="AV728" s="250">
        <f>IF(AND(V728&gt;1,V728&lt;=100000000),'[26]Data Base PAKAI (INPUT)'!$F$25,IF(AND(V728&gt;100000000,V728&lt;=200000000),'[26]Data Base PAKAI (INPUT)'!$J$25,IF(AND(V728&gt;200000000,V728&lt;=250000000),'[26]Data Base PAKAI (INPUT)'!$N$25,IF(AND(V728&gt;250000000,V728&lt;=500000000),'[26]Data Base PAKAI (INPUT)'!$R$25,IF(AND(V728&gt;500000000,V728&lt;=1000000000),'[26]Data Base PAKAI (INPUT)'!$V$25,IF(AND(V728&gt;1000000000,V728&lt;=2500000000),'[26]Data Base PAKAI (INPUT)'!$Z$25,IF(AND(V728&gt;2500000000,V728&lt;=5000000000),'[26]Data Base PAKAI (INPUT)'!$AD$25,IF(AND(V728&gt;5000000000,V728&lt;=10000000000),'[26]Data Base PAKAI (INPUT)'!AH2184))))))))</f>
        <v>4</v>
      </c>
      <c r="AW728" s="250">
        <f t="shared" si="286"/>
        <v>1800000</v>
      </c>
      <c r="AX728" s="250">
        <f t="shared" si="287"/>
        <v>8000000</v>
      </c>
      <c r="AY728" s="99">
        <f t="shared" si="288"/>
        <v>8000000</v>
      </c>
      <c r="AZ728" s="245"/>
      <c r="BA728" s="245">
        <f t="shared" si="289"/>
        <v>181250000</v>
      </c>
      <c r="BB728" s="235"/>
      <c r="BC728" s="242"/>
      <c r="BD728" s="242"/>
      <c r="BE728" s="242"/>
      <c r="BG728" s="428">
        <f t="shared" si="281"/>
        <v>0</v>
      </c>
      <c r="BH728" s="424"/>
    </row>
    <row r="729" spans="1:60" ht="45.75" thickBot="1" x14ac:dyDescent="0.3">
      <c r="A729" s="90"/>
      <c r="B729" s="90"/>
      <c r="C729" s="90"/>
      <c r="D729" s="90"/>
      <c r="E729" s="90"/>
      <c r="F729" s="90"/>
      <c r="G729" s="90"/>
      <c r="H729" s="307"/>
      <c r="I729" s="91"/>
      <c r="J729" s="92"/>
      <c r="K729" s="110" t="s">
        <v>1412</v>
      </c>
      <c r="L729" s="92" t="s">
        <v>1414</v>
      </c>
      <c r="M729" s="92" t="e">
        <f>INDEX('[26]GELONDONGAN BM POKIR'!$D:$D,MATCH('KEGIATAN DBMSDA 2022 (2)'!L729,'[26]GELONDONGAN BM POKIR'!$D:$D,0))</f>
        <v>#N/A</v>
      </c>
      <c r="N729" s="92" t="str">
        <f t="shared" si="292"/>
        <v>Peningkatan Jalan Jl. Lampe VII RT 001 RW 006, Kota Bekasi, Mustikajaya, Mustikajaya</v>
      </c>
      <c r="O729" s="92"/>
      <c r="P729" s="93" t="s">
        <v>127</v>
      </c>
      <c r="Q729" s="93"/>
      <c r="R729" s="127" t="s">
        <v>1345</v>
      </c>
      <c r="S729" s="94" t="e">
        <f>#REF!&amp;" "&amp;#REF!</f>
        <v>#REF!</v>
      </c>
      <c r="T729" s="95" t="s">
        <v>66</v>
      </c>
      <c r="U729" s="57"/>
      <c r="V729" s="57">
        <f t="shared" si="290"/>
        <v>200000000</v>
      </c>
      <c r="W729" s="96" t="str">
        <f t="shared" si="282"/>
        <v>PL</v>
      </c>
      <c r="X729" s="77" t="s">
        <v>1964</v>
      </c>
      <c r="Y729" s="489" t="s">
        <v>2032</v>
      </c>
      <c r="Z729" s="489" t="s">
        <v>2007</v>
      </c>
      <c r="AA729" s="93"/>
      <c r="AB729" s="93"/>
      <c r="AC729" s="93"/>
      <c r="AD729" s="93"/>
      <c r="AE729" s="93"/>
      <c r="AF729" s="93"/>
      <c r="AG729" s="96"/>
      <c r="AH729" s="96"/>
      <c r="AI729" s="96"/>
      <c r="AJ729" s="313">
        <f t="shared" si="280"/>
        <v>0</v>
      </c>
      <c r="AK729" s="301">
        <v>0</v>
      </c>
      <c r="AL729" s="57">
        <v>200000000</v>
      </c>
      <c r="AM729" s="96" t="str">
        <f t="shared" si="283"/>
        <v>PL</v>
      </c>
      <c r="AN729" s="257" t="s">
        <v>139</v>
      </c>
      <c r="AO729" s="249">
        <v>1</v>
      </c>
      <c r="AP729" s="257"/>
      <c r="AQ729" s="245">
        <f t="shared" si="284"/>
        <v>350000</v>
      </c>
      <c r="AR729" s="250">
        <f>IF(AND(V729&gt;1,V729&lt;=200000000),'[26]Data Base PAKAI (INPUT)'!$E$24,IF(AND(V729&gt;200000000),'[26]Data Base PAKAI (INPUT)'!$M$24))</f>
        <v>4</v>
      </c>
      <c r="AS729" s="250">
        <f>IF(AND(V729&gt;1,V729&lt;=200000000),'[26]Data Base PAKAI (INPUT)'!$F$24,IF(AND(V729&gt;200000000,V729&lt;=1000000000),'[26]Data Base PAKAI (INPUT)'!$V$24,IF(AND(V729&gt;1000000000),'[26]Data Base PAKAI (INPUT)'!$Z$24)))</f>
        <v>1</v>
      </c>
      <c r="AT729" s="250">
        <f t="shared" si="285"/>
        <v>600000</v>
      </c>
      <c r="AU729" s="250">
        <f>IF(AND(V729&gt;1,V729&lt;=1000000000),'[26]Data Base PAKAI (INPUT)'!$E$25,IF(AND(V729&gt;1000000000,V729&lt;=5000000000),'[26]Data Base PAKAI (INPUT)'!$Y$25,IF(AND(V729&gt;5000000000,V729&lt;=10000000000),'[26]Data Base PAKAI (INPUT)'!$AG$25)))</f>
        <v>3</v>
      </c>
      <c r="AV729" s="250">
        <f>IF(AND(V729&gt;1,V729&lt;=100000000),'[26]Data Base PAKAI (INPUT)'!$F$25,IF(AND(V729&gt;100000000,V729&lt;=200000000),'[26]Data Base PAKAI (INPUT)'!$J$25,IF(AND(V729&gt;200000000,V729&lt;=250000000),'[26]Data Base PAKAI (INPUT)'!$N$25,IF(AND(V729&gt;250000000,V729&lt;=500000000),'[26]Data Base PAKAI (INPUT)'!$R$25,IF(AND(V729&gt;500000000,V729&lt;=1000000000),'[26]Data Base PAKAI (INPUT)'!$V$25,IF(AND(V729&gt;1000000000,V729&lt;=2500000000),'[26]Data Base PAKAI (INPUT)'!$Z$25,IF(AND(V729&gt;2500000000,V729&lt;=5000000000),'[26]Data Base PAKAI (INPUT)'!$AD$25,IF(AND(V729&gt;5000000000,V729&lt;=10000000000),'[26]Data Base PAKAI (INPUT)'!AH2185))))))))</f>
        <v>4</v>
      </c>
      <c r="AW729" s="250">
        <f t="shared" si="286"/>
        <v>1800000</v>
      </c>
      <c r="AX729" s="250">
        <f t="shared" si="287"/>
        <v>8000000</v>
      </c>
      <c r="AY729" s="99">
        <f t="shared" si="288"/>
        <v>8000000</v>
      </c>
      <c r="AZ729" s="245"/>
      <c r="BA729" s="245">
        <f t="shared" si="289"/>
        <v>181250000</v>
      </c>
      <c r="BB729" s="235"/>
      <c r="BC729" s="242"/>
      <c r="BD729" s="242"/>
      <c r="BE729" s="242"/>
      <c r="BG729" s="428">
        <f t="shared" si="281"/>
        <v>0</v>
      </c>
      <c r="BH729" s="424"/>
    </row>
    <row r="730" spans="1:60" ht="43.5" thickBot="1" x14ac:dyDescent="0.3">
      <c r="A730" s="90"/>
      <c r="B730" s="90"/>
      <c r="C730" s="90"/>
      <c r="D730" s="90"/>
      <c r="E730" s="90"/>
      <c r="F730" s="90"/>
      <c r="G730" s="90"/>
      <c r="H730" s="307"/>
      <c r="I730" s="91"/>
      <c r="J730" s="92"/>
      <c r="K730" s="159" t="s">
        <v>1412</v>
      </c>
      <c r="L730" s="92" t="s">
        <v>1415</v>
      </c>
      <c r="M730" s="92" t="e">
        <f>INDEX('[26]GELONDONGAN BM POKIR'!$D:$D,MATCH('KEGIATAN DBMSDA 2022 (2)'!L730,'[26]GELONDONGAN BM POKIR'!$D:$D,0))</f>
        <v>#N/A</v>
      </c>
      <c r="N730" s="92" t="str">
        <f t="shared" si="292"/>
        <v>Peningkatan Jalan jalan cendana indah raya rt 05 rw 16 kel pejuang kec medan satria, Kota Bekasi, Medansatria, Pejuang</v>
      </c>
      <c r="O730" s="92"/>
      <c r="P730" s="93" t="s">
        <v>1840</v>
      </c>
      <c r="Q730" s="93"/>
      <c r="R730" s="127" t="s">
        <v>720</v>
      </c>
      <c r="S730" s="94" t="e">
        <f>#REF!&amp;" "&amp;#REF!</f>
        <v>#REF!</v>
      </c>
      <c r="T730" s="95" t="s">
        <v>66</v>
      </c>
      <c r="U730" s="57"/>
      <c r="V730" s="57">
        <f t="shared" si="290"/>
        <v>100000000</v>
      </c>
      <c r="W730" s="96" t="str">
        <f t="shared" si="282"/>
        <v>PL</v>
      </c>
      <c r="X730" s="77" t="s">
        <v>1964</v>
      </c>
      <c r="Y730" s="489" t="s">
        <v>2032</v>
      </c>
      <c r="Z730" s="489" t="s">
        <v>2005</v>
      </c>
      <c r="AA730" s="93"/>
      <c r="AB730" s="93"/>
      <c r="AC730" s="93"/>
      <c r="AD730" s="93"/>
      <c r="AE730" s="93"/>
      <c r="AF730" s="93"/>
      <c r="AG730" s="96"/>
      <c r="AH730" s="96"/>
      <c r="AI730" s="96"/>
      <c r="AJ730" s="313">
        <f t="shared" si="280"/>
        <v>0</v>
      </c>
      <c r="AK730" s="301">
        <v>0</v>
      </c>
      <c r="AL730" s="57">
        <v>100000000</v>
      </c>
      <c r="AM730" s="96" t="str">
        <f t="shared" si="283"/>
        <v>PL</v>
      </c>
      <c r="AN730" s="257" t="s">
        <v>139</v>
      </c>
      <c r="AO730" s="249">
        <v>1</v>
      </c>
      <c r="AP730" s="257"/>
      <c r="AQ730" s="245">
        <f t="shared" si="284"/>
        <v>350000</v>
      </c>
      <c r="AR730" s="250">
        <f>IF(AND(V730&gt;1,V730&lt;=200000000),'[26]Data Base PAKAI (INPUT)'!$E$24,IF(AND(V730&gt;200000000),'[26]Data Base PAKAI (INPUT)'!$M$24))</f>
        <v>4</v>
      </c>
      <c r="AS730" s="250">
        <f>IF(AND(V730&gt;1,V730&lt;=200000000),'[26]Data Base PAKAI (INPUT)'!$F$24,IF(AND(V730&gt;200000000,V730&lt;=1000000000),'[26]Data Base PAKAI (INPUT)'!$V$24,IF(AND(V730&gt;1000000000),'[26]Data Base PAKAI (INPUT)'!$Z$24)))</f>
        <v>1</v>
      </c>
      <c r="AT730" s="250">
        <f t="shared" si="285"/>
        <v>600000</v>
      </c>
      <c r="AU730" s="250">
        <f>IF(AND(V730&gt;1,V730&lt;=1000000000),'[26]Data Base PAKAI (INPUT)'!$E$25,IF(AND(V730&gt;1000000000,V730&lt;=5000000000),'[26]Data Base PAKAI (INPUT)'!$Y$25,IF(AND(V730&gt;5000000000,V730&lt;=10000000000),'[26]Data Base PAKAI (INPUT)'!$AG$25)))</f>
        <v>3</v>
      </c>
      <c r="AV730" s="250">
        <f>IF(AND(V730&gt;1,V730&lt;=100000000),'[26]Data Base PAKAI (INPUT)'!$F$25,IF(AND(V730&gt;100000000,V730&lt;=200000000),'[26]Data Base PAKAI (INPUT)'!$J$25,IF(AND(V730&gt;200000000,V730&lt;=250000000),'[26]Data Base PAKAI (INPUT)'!$N$25,IF(AND(V730&gt;250000000,V730&lt;=500000000),'[26]Data Base PAKAI (INPUT)'!$R$25,IF(AND(V730&gt;500000000,V730&lt;=1000000000),'[26]Data Base PAKAI (INPUT)'!$V$25,IF(AND(V730&gt;1000000000,V730&lt;=2500000000),'[26]Data Base PAKAI (INPUT)'!$Z$25,IF(AND(V730&gt;2500000000,V730&lt;=5000000000),'[26]Data Base PAKAI (INPUT)'!$AD$25,IF(AND(V730&gt;5000000000,V730&lt;=10000000000),'[26]Data Base PAKAI (INPUT)'!AH2186))))))))</f>
        <v>3</v>
      </c>
      <c r="AW730" s="250">
        <f t="shared" si="286"/>
        <v>1350000</v>
      </c>
      <c r="AX730" s="250">
        <f t="shared" si="287"/>
        <v>4000000</v>
      </c>
      <c r="AY730" s="99">
        <f t="shared" si="288"/>
        <v>4000000</v>
      </c>
      <c r="AZ730" s="245"/>
      <c r="BA730" s="245">
        <f t="shared" si="289"/>
        <v>89700000</v>
      </c>
      <c r="BB730" s="235"/>
      <c r="BC730" s="242"/>
      <c r="BD730" s="242"/>
      <c r="BE730" s="242"/>
      <c r="BG730" s="428">
        <f t="shared" si="281"/>
        <v>0</v>
      </c>
      <c r="BH730" s="424"/>
    </row>
    <row r="731" spans="1:60" ht="43.5" thickBot="1" x14ac:dyDescent="0.3">
      <c r="A731" s="90"/>
      <c r="B731" s="90"/>
      <c r="C731" s="90"/>
      <c r="D731" s="90"/>
      <c r="E731" s="90"/>
      <c r="F731" s="90"/>
      <c r="G731" s="90"/>
      <c r="H731" s="307"/>
      <c r="I731" s="91"/>
      <c r="J731" s="92"/>
      <c r="K731" s="110" t="s">
        <v>1412</v>
      </c>
      <c r="L731" s="92" t="s">
        <v>1416</v>
      </c>
      <c r="M731" s="92" t="e">
        <f>INDEX('[26]GELONDONGAN BM POKIR'!$D:$D,MATCH('KEGIATAN DBMSDA 2022 (2)'!L731,'[26]GELONDONGAN BM POKIR'!$D:$D,0))</f>
        <v>#N/A</v>
      </c>
      <c r="N731" s="92" t="str">
        <f t="shared" si="292"/>
        <v>Peningkatan Jalan jalan flamboyan indah rt 15 rw 17 kel pejuang kec medan satria, Kota Bekasi, Medansatria, Pejuang</v>
      </c>
      <c r="O731" s="92"/>
      <c r="P731" s="93" t="s">
        <v>1840</v>
      </c>
      <c r="Q731" s="93"/>
      <c r="R731" s="127" t="s">
        <v>239</v>
      </c>
      <c r="S731" s="94" t="e">
        <f>#REF!&amp;" "&amp;#REF!</f>
        <v>#REF!</v>
      </c>
      <c r="T731" s="95" t="s">
        <v>66</v>
      </c>
      <c r="U731" s="57"/>
      <c r="V731" s="57">
        <f t="shared" si="290"/>
        <v>100000000</v>
      </c>
      <c r="W731" s="96" t="str">
        <f t="shared" si="282"/>
        <v>PL</v>
      </c>
      <c r="X731" s="77" t="s">
        <v>1964</v>
      </c>
      <c r="Y731" s="489" t="s">
        <v>2032</v>
      </c>
      <c r="Z731" s="489" t="s">
        <v>2005</v>
      </c>
      <c r="AA731" s="93"/>
      <c r="AB731" s="93"/>
      <c r="AC731" s="93"/>
      <c r="AD731" s="93"/>
      <c r="AE731" s="93"/>
      <c r="AF731" s="93"/>
      <c r="AG731" s="96"/>
      <c r="AH731" s="96"/>
      <c r="AI731" s="96"/>
      <c r="AJ731" s="313">
        <f t="shared" si="280"/>
        <v>0</v>
      </c>
      <c r="AK731" s="301">
        <v>0</v>
      </c>
      <c r="AL731" s="57">
        <v>100000000</v>
      </c>
      <c r="AM731" s="96" t="str">
        <f t="shared" si="283"/>
        <v>PL</v>
      </c>
      <c r="AN731" s="257" t="s">
        <v>139</v>
      </c>
      <c r="AO731" s="249">
        <v>1</v>
      </c>
      <c r="AP731" s="257"/>
      <c r="AQ731" s="245">
        <f t="shared" si="284"/>
        <v>350000</v>
      </c>
      <c r="AR731" s="250">
        <f>IF(AND(V731&gt;1,V731&lt;=200000000),'[26]Data Base PAKAI (INPUT)'!$E$24,IF(AND(V731&gt;200000000),'[26]Data Base PAKAI (INPUT)'!$M$24))</f>
        <v>4</v>
      </c>
      <c r="AS731" s="250">
        <f>IF(AND(V731&gt;1,V731&lt;=200000000),'[26]Data Base PAKAI (INPUT)'!$F$24,IF(AND(V731&gt;200000000,V731&lt;=1000000000),'[26]Data Base PAKAI (INPUT)'!$V$24,IF(AND(V731&gt;1000000000),'[26]Data Base PAKAI (INPUT)'!$Z$24)))</f>
        <v>1</v>
      </c>
      <c r="AT731" s="250">
        <f t="shared" si="285"/>
        <v>600000</v>
      </c>
      <c r="AU731" s="250">
        <f>IF(AND(V731&gt;1,V731&lt;=1000000000),'[26]Data Base PAKAI (INPUT)'!$E$25,IF(AND(V731&gt;1000000000,V731&lt;=5000000000),'[26]Data Base PAKAI (INPUT)'!$Y$25,IF(AND(V731&gt;5000000000,V731&lt;=10000000000),'[26]Data Base PAKAI (INPUT)'!$AG$25)))</f>
        <v>3</v>
      </c>
      <c r="AV731" s="250">
        <f>IF(AND(V731&gt;1,V731&lt;=100000000),'[26]Data Base PAKAI (INPUT)'!$F$25,IF(AND(V731&gt;100000000,V731&lt;=200000000),'[26]Data Base PAKAI (INPUT)'!$J$25,IF(AND(V731&gt;200000000,V731&lt;=250000000),'[26]Data Base PAKAI (INPUT)'!$N$25,IF(AND(V731&gt;250000000,V731&lt;=500000000),'[26]Data Base PAKAI (INPUT)'!$R$25,IF(AND(V731&gt;500000000,V731&lt;=1000000000),'[26]Data Base PAKAI (INPUT)'!$V$25,IF(AND(V731&gt;1000000000,V731&lt;=2500000000),'[26]Data Base PAKAI (INPUT)'!$Z$25,IF(AND(V731&gt;2500000000,V731&lt;=5000000000),'[26]Data Base PAKAI (INPUT)'!$AD$25,IF(AND(V731&gt;5000000000,V731&lt;=10000000000),'[26]Data Base PAKAI (INPUT)'!AH2187))))))))</f>
        <v>3</v>
      </c>
      <c r="AW731" s="250">
        <f t="shared" si="286"/>
        <v>1350000</v>
      </c>
      <c r="AX731" s="250">
        <f t="shared" si="287"/>
        <v>4000000</v>
      </c>
      <c r="AY731" s="99">
        <f t="shared" si="288"/>
        <v>4000000</v>
      </c>
      <c r="AZ731" s="245"/>
      <c r="BA731" s="245">
        <f t="shared" si="289"/>
        <v>89700000</v>
      </c>
      <c r="BB731" s="235"/>
      <c r="BC731" s="242"/>
      <c r="BD731" s="242"/>
      <c r="BE731" s="242"/>
      <c r="BG731" s="428">
        <f t="shared" si="281"/>
        <v>0</v>
      </c>
      <c r="BH731" s="424"/>
    </row>
    <row r="732" spans="1:60" ht="43.5" thickBot="1" x14ac:dyDescent="0.3">
      <c r="A732" s="90"/>
      <c r="B732" s="90"/>
      <c r="C732" s="90"/>
      <c r="D732" s="90"/>
      <c r="E732" s="90"/>
      <c r="F732" s="90"/>
      <c r="G732" s="90"/>
      <c r="H732" s="307"/>
      <c r="I732" s="91"/>
      <c r="J732" s="92"/>
      <c r="K732" s="110" t="s">
        <v>1412</v>
      </c>
      <c r="L732" s="92" t="s">
        <v>1417</v>
      </c>
      <c r="M732" s="92" t="e">
        <f>INDEX('[26]GELONDONGAN BM POKIR'!$D:$D,MATCH('KEGIATAN DBMSDA 2022 (2)'!L732,'[26]GELONDONGAN BM POKIR'!$D:$D,0))</f>
        <v>#N/A</v>
      </c>
      <c r="N732" s="92" t="str">
        <f t="shared" si="292"/>
        <v>Peningkatan Jalan jalan nusa indah V rt 02 rw 16 kel pejuang kec medan satria, Kota Bekasi, Medansatria, Pejuang</v>
      </c>
      <c r="O732" s="92"/>
      <c r="P732" s="93" t="s">
        <v>1840</v>
      </c>
      <c r="Q732" s="93"/>
      <c r="R732" s="127" t="s">
        <v>229</v>
      </c>
      <c r="S732" s="94" t="e">
        <f>#REF!&amp;" "&amp;#REF!</f>
        <v>#REF!</v>
      </c>
      <c r="T732" s="95" t="s">
        <v>66</v>
      </c>
      <c r="U732" s="57"/>
      <c r="V732" s="57">
        <f t="shared" si="290"/>
        <v>90000000</v>
      </c>
      <c r="W732" s="96" t="str">
        <f t="shared" si="282"/>
        <v>PL</v>
      </c>
      <c r="X732" s="77" t="s">
        <v>1964</v>
      </c>
      <c r="Y732" s="489" t="s">
        <v>2032</v>
      </c>
      <c r="Z732" s="489" t="s">
        <v>2005</v>
      </c>
      <c r="AA732" s="93"/>
      <c r="AB732" s="93"/>
      <c r="AC732" s="93"/>
      <c r="AD732" s="93"/>
      <c r="AE732" s="93"/>
      <c r="AF732" s="93"/>
      <c r="AG732" s="96"/>
      <c r="AH732" s="96"/>
      <c r="AI732" s="96"/>
      <c r="AJ732" s="313">
        <f t="shared" si="280"/>
        <v>0</v>
      </c>
      <c r="AK732" s="301">
        <v>0</v>
      </c>
      <c r="AL732" s="57">
        <v>90000000</v>
      </c>
      <c r="AM732" s="96" t="str">
        <f t="shared" si="283"/>
        <v>PL</v>
      </c>
      <c r="AN732" s="257" t="s">
        <v>139</v>
      </c>
      <c r="AO732" s="249">
        <v>1</v>
      </c>
      <c r="AP732" s="257"/>
      <c r="AQ732" s="245">
        <f t="shared" si="284"/>
        <v>350000</v>
      </c>
      <c r="AR732" s="250">
        <f>IF(AND(V732&gt;1,V732&lt;=200000000),'[26]Data Base PAKAI (INPUT)'!$E$24,IF(AND(V732&gt;200000000),'[26]Data Base PAKAI (INPUT)'!$M$24))</f>
        <v>4</v>
      </c>
      <c r="AS732" s="250">
        <f>IF(AND(V732&gt;1,V732&lt;=200000000),'[26]Data Base PAKAI (INPUT)'!$F$24,IF(AND(V732&gt;200000000,V732&lt;=1000000000),'[26]Data Base PAKAI (INPUT)'!$V$24,IF(AND(V732&gt;1000000000),'[26]Data Base PAKAI (INPUT)'!$Z$24)))</f>
        <v>1</v>
      </c>
      <c r="AT732" s="250">
        <f t="shared" si="285"/>
        <v>600000</v>
      </c>
      <c r="AU732" s="250">
        <f>IF(AND(V732&gt;1,V732&lt;=1000000000),'[26]Data Base PAKAI (INPUT)'!$E$25,IF(AND(V732&gt;1000000000,V732&lt;=5000000000),'[26]Data Base PAKAI (INPUT)'!$Y$25,IF(AND(V732&gt;5000000000,V732&lt;=10000000000),'[26]Data Base PAKAI (INPUT)'!$AG$25)))</f>
        <v>3</v>
      </c>
      <c r="AV732" s="250">
        <f>IF(AND(V732&gt;1,V732&lt;=100000000),'[26]Data Base PAKAI (INPUT)'!$F$25,IF(AND(V732&gt;100000000,V732&lt;=200000000),'[26]Data Base PAKAI (INPUT)'!$J$25,IF(AND(V732&gt;200000000,V732&lt;=250000000),'[26]Data Base PAKAI (INPUT)'!$N$25,IF(AND(V732&gt;250000000,V732&lt;=500000000),'[26]Data Base PAKAI (INPUT)'!$R$25,IF(AND(V732&gt;500000000,V732&lt;=1000000000),'[26]Data Base PAKAI (INPUT)'!$V$25,IF(AND(V732&gt;1000000000,V732&lt;=2500000000),'[26]Data Base PAKAI (INPUT)'!$Z$25,IF(AND(V732&gt;2500000000,V732&lt;=5000000000),'[26]Data Base PAKAI (INPUT)'!$AD$25,IF(AND(V732&gt;5000000000,V732&lt;=10000000000),'[26]Data Base PAKAI (INPUT)'!AH2188))))))))</f>
        <v>3</v>
      </c>
      <c r="AW732" s="250">
        <f t="shared" si="286"/>
        <v>1350000</v>
      </c>
      <c r="AX732" s="250">
        <f t="shared" si="287"/>
        <v>3600000</v>
      </c>
      <c r="AY732" s="99">
        <f t="shared" si="288"/>
        <v>3600000</v>
      </c>
      <c r="AZ732" s="245"/>
      <c r="BA732" s="245">
        <f t="shared" si="289"/>
        <v>80500000</v>
      </c>
      <c r="BB732" s="235"/>
      <c r="BC732" s="242"/>
      <c r="BD732" s="242"/>
      <c r="BE732" s="242"/>
      <c r="BG732" s="428">
        <f t="shared" si="281"/>
        <v>0</v>
      </c>
      <c r="BH732" s="424"/>
    </row>
    <row r="733" spans="1:60" ht="43.5" thickBot="1" x14ac:dyDescent="0.3">
      <c r="A733" s="90"/>
      <c r="B733" s="90"/>
      <c r="C733" s="90"/>
      <c r="D733" s="90"/>
      <c r="E733" s="90"/>
      <c r="F733" s="90"/>
      <c r="G733" s="90"/>
      <c r="H733" s="307"/>
      <c r="I733" s="91"/>
      <c r="J733" s="92"/>
      <c r="K733" s="110" t="s">
        <v>1412</v>
      </c>
      <c r="L733" s="92" t="s">
        <v>1418</v>
      </c>
      <c r="M733" s="92" t="e">
        <f>INDEX('[26]GELONDONGAN BM POKIR'!$D:$D,MATCH('KEGIATAN DBMSDA 2022 (2)'!L733,'[26]GELONDONGAN BM POKIR'!$D:$D,0))</f>
        <v>#N/A</v>
      </c>
      <c r="N733" s="92" t="str">
        <f t="shared" si="292"/>
        <v>Peningkatan Jalan rt 14 rw 17 kel pejuang kec medan satria, Kota Bekasi, Medansatria, Pejuang</v>
      </c>
      <c r="O733" s="92"/>
      <c r="P733" s="93" t="s">
        <v>1840</v>
      </c>
      <c r="Q733" s="93"/>
      <c r="R733" s="127" t="s">
        <v>229</v>
      </c>
      <c r="S733" s="94" t="e">
        <f>#REF!&amp;" "&amp;#REF!</f>
        <v>#REF!</v>
      </c>
      <c r="T733" s="95" t="s">
        <v>66</v>
      </c>
      <c r="U733" s="57"/>
      <c r="V733" s="57">
        <f t="shared" si="290"/>
        <v>100000000</v>
      </c>
      <c r="W733" s="96" t="str">
        <f t="shared" si="282"/>
        <v>PL</v>
      </c>
      <c r="X733" s="77" t="s">
        <v>1964</v>
      </c>
      <c r="Y733" s="489" t="s">
        <v>2032</v>
      </c>
      <c r="Z733" s="489" t="s">
        <v>2005</v>
      </c>
      <c r="AA733" s="93"/>
      <c r="AB733" s="93"/>
      <c r="AC733" s="93"/>
      <c r="AD733" s="93"/>
      <c r="AE733" s="93"/>
      <c r="AF733" s="93"/>
      <c r="AG733" s="96"/>
      <c r="AH733" s="96"/>
      <c r="AI733" s="96"/>
      <c r="AJ733" s="313">
        <f t="shared" si="280"/>
        <v>0</v>
      </c>
      <c r="AK733" s="301">
        <v>0</v>
      </c>
      <c r="AL733" s="57">
        <v>100000000</v>
      </c>
      <c r="AM733" s="96" t="str">
        <f t="shared" si="283"/>
        <v>PL</v>
      </c>
      <c r="AN733" s="257" t="s">
        <v>139</v>
      </c>
      <c r="AO733" s="249">
        <v>1</v>
      </c>
      <c r="AP733" s="257"/>
      <c r="AQ733" s="245">
        <f t="shared" si="284"/>
        <v>350000</v>
      </c>
      <c r="AR733" s="250">
        <f>IF(AND(V733&gt;1,V733&lt;=200000000),'[26]Data Base PAKAI (INPUT)'!$E$24,IF(AND(V733&gt;200000000),'[26]Data Base PAKAI (INPUT)'!$M$24))</f>
        <v>4</v>
      </c>
      <c r="AS733" s="250">
        <f>IF(AND(V733&gt;1,V733&lt;=200000000),'[26]Data Base PAKAI (INPUT)'!$F$24,IF(AND(V733&gt;200000000,V733&lt;=1000000000),'[26]Data Base PAKAI (INPUT)'!$V$24,IF(AND(V733&gt;1000000000),'[26]Data Base PAKAI (INPUT)'!$Z$24)))</f>
        <v>1</v>
      </c>
      <c r="AT733" s="250">
        <f t="shared" si="285"/>
        <v>600000</v>
      </c>
      <c r="AU733" s="250">
        <f>IF(AND(V733&gt;1,V733&lt;=1000000000),'[26]Data Base PAKAI (INPUT)'!$E$25,IF(AND(V733&gt;1000000000,V733&lt;=5000000000),'[26]Data Base PAKAI (INPUT)'!$Y$25,IF(AND(V733&gt;5000000000,V733&lt;=10000000000),'[26]Data Base PAKAI (INPUT)'!$AG$25)))</f>
        <v>3</v>
      </c>
      <c r="AV733" s="250">
        <f>IF(AND(V733&gt;1,V733&lt;=100000000),'[26]Data Base PAKAI (INPUT)'!$F$25,IF(AND(V733&gt;100000000,V733&lt;=200000000),'[26]Data Base PAKAI (INPUT)'!$J$25,IF(AND(V733&gt;200000000,V733&lt;=250000000),'[26]Data Base PAKAI (INPUT)'!$N$25,IF(AND(V733&gt;250000000,V733&lt;=500000000),'[26]Data Base PAKAI (INPUT)'!$R$25,IF(AND(V733&gt;500000000,V733&lt;=1000000000),'[26]Data Base PAKAI (INPUT)'!$V$25,IF(AND(V733&gt;1000000000,V733&lt;=2500000000),'[26]Data Base PAKAI (INPUT)'!$Z$25,IF(AND(V733&gt;2500000000,V733&lt;=5000000000),'[26]Data Base PAKAI (INPUT)'!$AD$25,IF(AND(V733&gt;5000000000,V733&lt;=10000000000),'[26]Data Base PAKAI (INPUT)'!AH2189))))))))</f>
        <v>3</v>
      </c>
      <c r="AW733" s="250">
        <f t="shared" si="286"/>
        <v>1350000</v>
      </c>
      <c r="AX733" s="250">
        <f t="shared" si="287"/>
        <v>4000000</v>
      </c>
      <c r="AY733" s="99">
        <f t="shared" si="288"/>
        <v>4000000</v>
      </c>
      <c r="AZ733" s="245"/>
      <c r="BA733" s="245">
        <f t="shared" si="289"/>
        <v>89700000</v>
      </c>
      <c r="BB733" s="235"/>
      <c r="BC733" s="242"/>
      <c r="BD733" s="242"/>
      <c r="BE733" s="242"/>
      <c r="BG733" s="428">
        <f t="shared" si="281"/>
        <v>0</v>
      </c>
      <c r="BH733" s="424"/>
    </row>
    <row r="734" spans="1:60" ht="43.5" thickBot="1" x14ac:dyDescent="0.3">
      <c r="A734" s="90"/>
      <c r="B734" s="90"/>
      <c r="C734" s="90"/>
      <c r="D734" s="90"/>
      <c r="E734" s="90"/>
      <c r="F734" s="90"/>
      <c r="G734" s="90"/>
      <c r="H734" s="307"/>
      <c r="I734" s="91"/>
      <c r="J734" s="92"/>
      <c r="K734" s="110" t="s">
        <v>1412</v>
      </c>
      <c r="L734" s="92" t="s">
        <v>1419</v>
      </c>
      <c r="M734" s="92" t="e">
        <f>INDEX('[26]GELONDONGAN BM POKIR'!$D:$D,MATCH('KEGIATAN DBMSDA 2022 (2)'!L734,'[26]GELONDONGAN BM POKIR'!$D:$D,0))</f>
        <v>#N/A</v>
      </c>
      <c r="N734" s="92" t="str">
        <f t="shared" si="292"/>
        <v>Peningkatan Jalan rt 17 rw 17 kel pejuang kec medan satria, Kota Bekasi, Medansatria, Pejuang</v>
      </c>
      <c r="O734" s="92"/>
      <c r="P734" s="93" t="s">
        <v>1840</v>
      </c>
      <c r="Q734" s="93"/>
      <c r="R734" s="127" t="s">
        <v>229</v>
      </c>
      <c r="S734" s="94" t="e">
        <f>#REF!&amp;" "&amp;#REF!</f>
        <v>#REF!</v>
      </c>
      <c r="T734" s="95" t="s">
        <v>66</v>
      </c>
      <c r="U734" s="57"/>
      <c r="V734" s="57">
        <f t="shared" si="290"/>
        <v>100000000</v>
      </c>
      <c r="W734" s="96" t="str">
        <f t="shared" si="282"/>
        <v>PL</v>
      </c>
      <c r="X734" s="77" t="s">
        <v>1964</v>
      </c>
      <c r="Y734" s="489" t="s">
        <v>2032</v>
      </c>
      <c r="Z734" s="489" t="s">
        <v>2005</v>
      </c>
      <c r="AA734" s="93"/>
      <c r="AB734" s="93"/>
      <c r="AC734" s="93"/>
      <c r="AD734" s="93"/>
      <c r="AE734" s="93"/>
      <c r="AF734" s="93"/>
      <c r="AG734" s="96"/>
      <c r="AH734" s="96"/>
      <c r="AI734" s="96"/>
      <c r="AJ734" s="313">
        <f t="shared" si="280"/>
        <v>0</v>
      </c>
      <c r="AK734" s="301">
        <v>0</v>
      </c>
      <c r="AL734" s="57">
        <v>100000000</v>
      </c>
      <c r="AM734" s="96" t="str">
        <f t="shared" si="283"/>
        <v>PL</v>
      </c>
      <c r="AN734" s="257" t="s">
        <v>139</v>
      </c>
      <c r="AO734" s="249">
        <v>1</v>
      </c>
      <c r="AP734" s="257"/>
      <c r="AQ734" s="245">
        <f t="shared" si="284"/>
        <v>350000</v>
      </c>
      <c r="AR734" s="250">
        <f>IF(AND(V734&gt;1,V734&lt;=200000000),'[26]Data Base PAKAI (INPUT)'!$E$24,IF(AND(V734&gt;200000000),'[26]Data Base PAKAI (INPUT)'!$M$24))</f>
        <v>4</v>
      </c>
      <c r="AS734" s="250">
        <f>IF(AND(V734&gt;1,V734&lt;=200000000),'[26]Data Base PAKAI (INPUT)'!$F$24,IF(AND(V734&gt;200000000,V734&lt;=1000000000),'[26]Data Base PAKAI (INPUT)'!$V$24,IF(AND(V734&gt;1000000000),'[26]Data Base PAKAI (INPUT)'!$Z$24)))</f>
        <v>1</v>
      </c>
      <c r="AT734" s="250">
        <f t="shared" si="285"/>
        <v>600000</v>
      </c>
      <c r="AU734" s="250">
        <f>IF(AND(V734&gt;1,V734&lt;=1000000000),'[26]Data Base PAKAI (INPUT)'!$E$25,IF(AND(V734&gt;1000000000,V734&lt;=5000000000),'[26]Data Base PAKAI (INPUT)'!$Y$25,IF(AND(V734&gt;5000000000,V734&lt;=10000000000),'[26]Data Base PAKAI (INPUT)'!$AG$25)))</f>
        <v>3</v>
      </c>
      <c r="AV734" s="250">
        <f>IF(AND(V734&gt;1,V734&lt;=100000000),'[26]Data Base PAKAI (INPUT)'!$F$25,IF(AND(V734&gt;100000000,V734&lt;=200000000),'[26]Data Base PAKAI (INPUT)'!$J$25,IF(AND(V734&gt;200000000,V734&lt;=250000000),'[26]Data Base PAKAI (INPUT)'!$N$25,IF(AND(V734&gt;250000000,V734&lt;=500000000),'[26]Data Base PAKAI (INPUT)'!$R$25,IF(AND(V734&gt;500000000,V734&lt;=1000000000),'[26]Data Base PAKAI (INPUT)'!$V$25,IF(AND(V734&gt;1000000000,V734&lt;=2500000000),'[26]Data Base PAKAI (INPUT)'!$Z$25,IF(AND(V734&gt;2500000000,V734&lt;=5000000000),'[26]Data Base PAKAI (INPUT)'!$AD$25,IF(AND(V734&gt;5000000000,V734&lt;=10000000000),'[26]Data Base PAKAI (INPUT)'!AH2190))))))))</f>
        <v>3</v>
      </c>
      <c r="AW734" s="250">
        <f t="shared" si="286"/>
        <v>1350000</v>
      </c>
      <c r="AX734" s="250">
        <f t="shared" si="287"/>
        <v>4000000</v>
      </c>
      <c r="AY734" s="99">
        <f t="shared" si="288"/>
        <v>4000000</v>
      </c>
      <c r="AZ734" s="245"/>
      <c r="BA734" s="245">
        <f t="shared" si="289"/>
        <v>89700000</v>
      </c>
      <c r="BB734" s="235"/>
      <c r="BC734" s="242"/>
      <c r="BD734" s="242"/>
      <c r="BE734" s="242"/>
      <c r="BG734" s="428">
        <f t="shared" si="281"/>
        <v>0</v>
      </c>
      <c r="BH734" s="424"/>
    </row>
    <row r="735" spans="1:60" ht="43.5" thickBot="1" x14ac:dyDescent="0.3">
      <c r="A735" s="90"/>
      <c r="B735" s="90"/>
      <c r="C735" s="90"/>
      <c r="D735" s="90"/>
      <c r="E735" s="90"/>
      <c r="F735" s="90"/>
      <c r="G735" s="90"/>
      <c r="H735" s="307"/>
      <c r="I735" s="91"/>
      <c r="J735" s="92"/>
      <c r="K735" s="110" t="s">
        <v>1412</v>
      </c>
      <c r="L735" s="92" t="s">
        <v>1420</v>
      </c>
      <c r="M735" s="92" t="e">
        <f>INDEX('[26]GELONDONGAN BM POKIR'!$D:$D,MATCH('KEGIATAN DBMSDA 2022 (2)'!L735,'[26]GELONDONGAN BM POKIR'!$D:$D,0))</f>
        <v>#N/A</v>
      </c>
      <c r="N735" s="92" t="str">
        <f t="shared" si="292"/>
        <v>Peningkatan Jalan rt 07 rw 17 kel pejuang kec medan satria, Kota Bekasi, Medansatria, Pejuang</v>
      </c>
      <c r="O735" s="92"/>
      <c r="P735" s="93" t="s">
        <v>1840</v>
      </c>
      <c r="Q735" s="93"/>
      <c r="R735" s="127" t="s">
        <v>229</v>
      </c>
      <c r="S735" s="94" t="e">
        <f>#REF!&amp;" "&amp;#REF!</f>
        <v>#REF!</v>
      </c>
      <c r="T735" s="95" t="s">
        <v>66</v>
      </c>
      <c r="U735" s="57"/>
      <c r="V735" s="57">
        <f t="shared" si="290"/>
        <v>100000000</v>
      </c>
      <c r="W735" s="96" t="str">
        <f t="shared" si="282"/>
        <v>PL</v>
      </c>
      <c r="X735" s="77" t="s">
        <v>1964</v>
      </c>
      <c r="Y735" s="489" t="s">
        <v>2032</v>
      </c>
      <c r="Z735" s="489" t="s">
        <v>2005</v>
      </c>
      <c r="AA735" s="93"/>
      <c r="AB735" s="93"/>
      <c r="AC735" s="93"/>
      <c r="AD735" s="93"/>
      <c r="AE735" s="93"/>
      <c r="AF735" s="93"/>
      <c r="AG735" s="96"/>
      <c r="AH735" s="96"/>
      <c r="AI735" s="96"/>
      <c r="AJ735" s="313">
        <f t="shared" si="280"/>
        <v>0</v>
      </c>
      <c r="AK735" s="301">
        <v>0</v>
      </c>
      <c r="AL735" s="57">
        <v>100000000</v>
      </c>
      <c r="AM735" s="96" t="str">
        <f t="shared" si="283"/>
        <v>PL</v>
      </c>
      <c r="AN735" s="257" t="s">
        <v>139</v>
      </c>
      <c r="AO735" s="249">
        <v>1</v>
      </c>
      <c r="AP735" s="257"/>
      <c r="AQ735" s="245">
        <f t="shared" si="284"/>
        <v>350000</v>
      </c>
      <c r="AR735" s="250">
        <f>IF(AND(V735&gt;1,V735&lt;=200000000),'[26]Data Base PAKAI (INPUT)'!$E$24,IF(AND(V735&gt;200000000),'[26]Data Base PAKAI (INPUT)'!$M$24))</f>
        <v>4</v>
      </c>
      <c r="AS735" s="250">
        <f>IF(AND(V735&gt;1,V735&lt;=200000000),'[26]Data Base PAKAI (INPUT)'!$F$24,IF(AND(V735&gt;200000000,V735&lt;=1000000000),'[26]Data Base PAKAI (INPUT)'!$V$24,IF(AND(V735&gt;1000000000),'[26]Data Base PAKAI (INPUT)'!$Z$24)))</f>
        <v>1</v>
      </c>
      <c r="AT735" s="250">
        <f t="shared" si="285"/>
        <v>600000</v>
      </c>
      <c r="AU735" s="250">
        <f>IF(AND(V735&gt;1,V735&lt;=1000000000),'[26]Data Base PAKAI (INPUT)'!$E$25,IF(AND(V735&gt;1000000000,V735&lt;=5000000000),'[26]Data Base PAKAI (INPUT)'!$Y$25,IF(AND(V735&gt;5000000000,V735&lt;=10000000000),'[26]Data Base PAKAI (INPUT)'!$AG$25)))</f>
        <v>3</v>
      </c>
      <c r="AV735" s="250">
        <f>IF(AND(V735&gt;1,V735&lt;=100000000),'[26]Data Base PAKAI (INPUT)'!$F$25,IF(AND(V735&gt;100000000,V735&lt;=200000000),'[26]Data Base PAKAI (INPUT)'!$J$25,IF(AND(V735&gt;200000000,V735&lt;=250000000),'[26]Data Base PAKAI (INPUT)'!$N$25,IF(AND(V735&gt;250000000,V735&lt;=500000000),'[26]Data Base PAKAI (INPUT)'!$R$25,IF(AND(V735&gt;500000000,V735&lt;=1000000000),'[26]Data Base PAKAI (INPUT)'!$V$25,IF(AND(V735&gt;1000000000,V735&lt;=2500000000),'[26]Data Base PAKAI (INPUT)'!$Z$25,IF(AND(V735&gt;2500000000,V735&lt;=5000000000),'[26]Data Base PAKAI (INPUT)'!$AD$25,IF(AND(V735&gt;5000000000,V735&lt;=10000000000),'[26]Data Base PAKAI (INPUT)'!AH2191))))))))</f>
        <v>3</v>
      </c>
      <c r="AW735" s="250">
        <f t="shared" si="286"/>
        <v>1350000</v>
      </c>
      <c r="AX735" s="250">
        <f t="shared" si="287"/>
        <v>4000000</v>
      </c>
      <c r="AY735" s="99">
        <f t="shared" si="288"/>
        <v>4000000</v>
      </c>
      <c r="AZ735" s="245"/>
      <c r="BA735" s="245">
        <f t="shared" si="289"/>
        <v>89700000</v>
      </c>
      <c r="BB735" s="235"/>
      <c r="BC735" s="242"/>
      <c r="BD735" s="242"/>
      <c r="BE735" s="242"/>
      <c r="BG735" s="428">
        <f t="shared" si="281"/>
        <v>0</v>
      </c>
      <c r="BH735" s="424"/>
    </row>
    <row r="736" spans="1:60" ht="43.5" thickBot="1" x14ac:dyDescent="0.3">
      <c r="A736" s="90"/>
      <c r="B736" s="90"/>
      <c r="C736" s="90"/>
      <c r="D736" s="90"/>
      <c r="E736" s="90"/>
      <c r="F736" s="90"/>
      <c r="G736" s="90"/>
      <c r="H736" s="307"/>
      <c r="I736" s="91"/>
      <c r="J736" s="92"/>
      <c r="K736" s="110" t="s">
        <v>1412</v>
      </c>
      <c r="L736" s="92" t="s">
        <v>1421</v>
      </c>
      <c r="M736" s="92" t="e">
        <f>INDEX('[26]GELONDONGAN BM POKIR'!$D:$D,MATCH('KEGIATAN DBMSDA 2022 (2)'!L736,'[26]GELONDONGAN BM POKIR'!$D:$D,0))</f>
        <v>#N/A</v>
      </c>
      <c r="N736" s="92" t="str">
        <f t="shared" si="292"/>
        <v>Peningkatan Jalan rt  08 rw 19 blok CE,CG,CF,CH kel pejuang kec medan satria, Kota Bekasi, Medansatria, Pejuang</v>
      </c>
      <c r="O736" s="92"/>
      <c r="P736" s="93" t="s">
        <v>1840</v>
      </c>
      <c r="Q736" s="93"/>
      <c r="R736" s="127" t="s">
        <v>229</v>
      </c>
      <c r="S736" s="94" t="e">
        <f>#REF!&amp;" "&amp;#REF!</f>
        <v>#REF!</v>
      </c>
      <c r="T736" s="95" t="s">
        <v>66</v>
      </c>
      <c r="U736" s="57"/>
      <c r="V736" s="57">
        <f t="shared" si="290"/>
        <v>100000000</v>
      </c>
      <c r="W736" s="96" t="str">
        <f t="shared" si="282"/>
        <v>PL</v>
      </c>
      <c r="X736" s="77" t="s">
        <v>1964</v>
      </c>
      <c r="Y736" s="489" t="s">
        <v>2032</v>
      </c>
      <c r="Z736" s="489" t="s">
        <v>2005</v>
      </c>
      <c r="AA736" s="93"/>
      <c r="AB736" s="93"/>
      <c r="AC736" s="93"/>
      <c r="AD736" s="93"/>
      <c r="AE736" s="93"/>
      <c r="AF736" s="93"/>
      <c r="AG736" s="96"/>
      <c r="AH736" s="96"/>
      <c r="AI736" s="96"/>
      <c r="AJ736" s="313">
        <f t="shared" ref="AJ736:AJ799" si="293">(AI736/V736)*100%</f>
        <v>0</v>
      </c>
      <c r="AK736" s="301">
        <v>0</v>
      </c>
      <c r="AL736" s="57">
        <v>100000000</v>
      </c>
      <c r="AM736" s="96" t="str">
        <f t="shared" si="283"/>
        <v>PL</v>
      </c>
      <c r="AN736" s="257" t="s">
        <v>139</v>
      </c>
      <c r="AO736" s="249">
        <v>1</v>
      </c>
      <c r="AP736" s="257"/>
      <c r="AQ736" s="245">
        <f t="shared" si="284"/>
        <v>350000</v>
      </c>
      <c r="AR736" s="250">
        <f>IF(AND(V736&gt;1,V736&lt;=200000000),'[26]Data Base PAKAI (INPUT)'!$E$24,IF(AND(V736&gt;200000000),'[26]Data Base PAKAI (INPUT)'!$M$24))</f>
        <v>4</v>
      </c>
      <c r="AS736" s="250">
        <f>IF(AND(V736&gt;1,V736&lt;=200000000),'[26]Data Base PAKAI (INPUT)'!$F$24,IF(AND(V736&gt;200000000,V736&lt;=1000000000),'[26]Data Base PAKAI (INPUT)'!$V$24,IF(AND(V736&gt;1000000000),'[26]Data Base PAKAI (INPUT)'!$Z$24)))</f>
        <v>1</v>
      </c>
      <c r="AT736" s="250">
        <f t="shared" si="285"/>
        <v>600000</v>
      </c>
      <c r="AU736" s="250">
        <f>IF(AND(V736&gt;1,V736&lt;=1000000000),'[26]Data Base PAKAI (INPUT)'!$E$25,IF(AND(V736&gt;1000000000,V736&lt;=5000000000),'[26]Data Base PAKAI (INPUT)'!$Y$25,IF(AND(V736&gt;5000000000,V736&lt;=10000000000),'[26]Data Base PAKAI (INPUT)'!$AG$25)))</f>
        <v>3</v>
      </c>
      <c r="AV736" s="250">
        <f>IF(AND(V736&gt;1,V736&lt;=100000000),'[26]Data Base PAKAI (INPUT)'!$F$25,IF(AND(V736&gt;100000000,V736&lt;=200000000),'[26]Data Base PAKAI (INPUT)'!$J$25,IF(AND(V736&gt;200000000,V736&lt;=250000000),'[26]Data Base PAKAI (INPUT)'!$N$25,IF(AND(V736&gt;250000000,V736&lt;=500000000),'[26]Data Base PAKAI (INPUT)'!$R$25,IF(AND(V736&gt;500000000,V736&lt;=1000000000),'[26]Data Base PAKAI (INPUT)'!$V$25,IF(AND(V736&gt;1000000000,V736&lt;=2500000000),'[26]Data Base PAKAI (INPUT)'!$Z$25,IF(AND(V736&gt;2500000000,V736&lt;=5000000000),'[26]Data Base PAKAI (INPUT)'!$AD$25,IF(AND(V736&gt;5000000000,V736&lt;=10000000000),'[26]Data Base PAKAI (INPUT)'!AH2192))))))))</f>
        <v>3</v>
      </c>
      <c r="AW736" s="250">
        <f t="shared" si="286"/>
        <v>1350000</v>
      </c>
      <c r="AX736" s="250">
        <f t="shared" si="287"/>
        <v>4000000</v>
      </c>
      <c r="AY736" s="99">
        <f t="shared" si="288"/>
        <v>4000000</v>
      </c>
      <c r="AZ736" s="245"/>
      <c r="BA736" s="245">
        <f t="shared" si="289"/>
        <v>89700000</v>
      </c>
      <c r="BB736" s="235"/>
      <c r="BC736" s="242"/>
      <c r="BD736" s="242"/>
      <c r="BE736" s="242"/>
      <c r="BG736" s="428">
        <f t="shared" ref="BG736:BG799" si="294">V736*AK736</f>
        <v>0</v>
      </c>
      <c r="BH736" s="424"/>
    </row>
    <row r="737" spans="1:60" ht="43.5" thickBot="1" x14ac:dyDescent="0.3">
      <c r="A737" s="90"/>
      <c r="B737" s="90"/>
      <c r="C737" s="90"/>
      <c r="D737" s="90"/>
      <c r="E737" s="90"/>
      <c r="F737" s="90"/>
      <c r="G737" s="90"/>
      <c r="H737" s="307"/>
      <c r="I737" s="91"/>
      <c r="J737" s="92"/>
      <c r="K737" s="110" t="s">
        <v>1412</v>
      </c>
      <c r="L737" s="92" t="s">
        <v>1422</v>
      </c>
      <c r="M737" s="92" t="e">
        <f>INDEX('[26]GELONDONGAN BM POKIR'!$D:$D,MATCH('KEGIATAN DBMSDA 2022 (2)'!L737,'[26]GELONDONGAN BM POKIR'!$D:$D,0))</f>
        <v>#N/A</v>
      </c>
      <c r="N737" s="92" t="str">
        <f t="shared" si="292"/>
        <v>Peningkatan Jalan rt 15 rw 20 kel pejuang kec medan satria, Kota Bekasi, Medansatria, Pejuang</v>
      </c>
      <c r="O737" s="92"/>
      <c r="P737" s="93" t="s">
        <v>1840</v>
      </c>
      <c r="Q737" s="93"/>
      <c r="R737" s="127" t="s">
        <v>239</v>
      </c>
      <c r="S737" s="94" t="e">
        <f>#REF!&amp;" "&amp;#REF!</f>
        <v>#REF!</v>
      </c>
      <c r="T737" s="95" t="s">
        <v>66</v>
      </c>
      <c r="U737" s="57"/>
      <c r="V737" s="57">
        <f t="shared" si="290"/>
        <v>100000000</v>
      </c>
      <c r="W737" s="96" t="str">
        <f t="shared" si="282"/>
        <v>PL</v>
      </c>
      <c r="X737" s="77" t="s">
        <v>1964</v>
      </c>
      <c r="Y737" s="489" t="s">
        <v>2032</v>
      </c>
      <c r="Z737" s="489" t="s">
        <v>2005</v>
      </c>
      <c r="AA737" s="93"/>
      <c r="AB737" s="93"/>
      <c r="AC737" s="93"/>
      <c r="AD737" s="93"/>
      <c r="AE737" s="93"/>
      <c r="AF737" s="93"/>
      <c r="AG737" s="96"/>
      <c r="AH737" s="96"/>
      <c r="AI737" s="96"/>
      <c r="AJ737" s="313">
        <f t="shared" si="293"/>
        <v>0</v>
      </c>
      <c r="AK737" s="301">
        <v>0</v>
      </c>
      <c r="AL737" s="57">
        <v>100000000</v>
      </c>
      <c r="AM737" s="96" t="str">
        <f t="shared" si="283"/>
        <v>PL</v>
      </c>
      <c r="AN737" s="257" t="s">
        <v>139</v>
      </c>
      <c r="AO737" s="249">
        <v>1</v>
      </c>
      <c r="AP737" s="257"/>
      <c r="AQ737" s="245">
        <f t="shared" si="284"/>
        <v>350000</v>
      </c>
      <c r="AR737" s="250">
        <f>IF(AND(V737&gt;1,V737&lt;=200000000),'[26]Data Base PAKAI (INPUT)'!$E$24,IF(AND(V737&gt;200000000),'[26]Data Base PAKAI (INPUT)'!$M$24))</f>
        <v>4</v>
      </c>
      <c r="AS737" s="250">
        <f>IF(AND(V737&gt;1,V737&lt;=200000000),'[26]Data Base PAKAI (INPUT)'!$F$24,IF(AND(V737&gt;200000000,V737&lt;=1000000000),'[26]Data Base PAKAI (INPUT)'!$V$24,IF(AND(V737&gt;1000000000),'[26]Data Base PAKAI (INPUT)'!$Z$24)))</f>
        <v>1</v>
      </c>
      <c r="AT737" s="250">
        <f t="shared" si="285"/>
        <v>600000</v>
      </c>
      <c r="AU737" s="250">
        <f>IF(AND(V737&gt;1,V737&lt;=1000000000),'[26]Data Base PAKAI (INPUT)'!$E$25,IF(AND(V737&gt;1000000000,V737&lt;=5000000000),'[26]Data Base PAKAI (INPUT)'!$Y$25,IF(AND(V737&gt;5000000000,V737&lt;=10000000000),'[26]Data Base PAKAI (INPUT)'!$AG$25)))</f>
        <v>3</v>
      </c>
      <c r="AV737" s="250">
        <f>IF(AND(V737&gt;1,V737&lt;=100000000),'[26]Data Base PAKAI (INPUT)'!$F$25,IF(AND(V737&gt;100000000,V737&lt;=200000000),'[26]Data Base PAKAI (INPUT)'!$J$25,IF(AND(V737&gt;200000000,V737&lt;=250000000),'[26]Data Base PAKAI (INPUT)'!$N$25,IF(AND(V737&gt;250000000,V737&lt;=500000000),'[26]Data Base PAKAI (INPUT)'!$R$25,IF(AND(V737&gt;500000000,V737&lt;=1000000000),'[26]Data Base PAKAI (INPUT)'!$V$25,IF(AND(V737&gt;1000000000,V737&lt;=2500000000),'[26]Data Base PAKAI (INPUT)'!$Z$25,IF(AND(V737&gt;2500000000,V737&lt;=5000000000),'[26]Data Base PAKAI (INPUT)'!$AD$25,IF(AND(V737&gt;5000000000,V737&lt;=10000000000),'[26]Data Base PAKAI (INPUT)'!AH2193))))))))</f>
        <v>3</v>
      </c>
      <c r="AW737" s="250">
        <f t="shared" si="286"/>
        <v>1350000</v>
      </c>
      <c r="AX737" s="250">
        <f t="shared" si="287"/>
        <v>4000000</v>
      </c>
      <c r="AY737" s="99">
        <f t="shared" si="288"/>
        <v>4000000</v>
      </c>
      <c r="AZ737" s="245"/>
      <c r="BA737" s="245">
        <f t="shared" si="289"/>
        <v>89700000</v>
      </c>
      <c r="BB737" s="235"/>
      <c r="BC737" s="242"/>
      <c r="BD737" s="242"/>
      <c r="BE737" s="242"/>
      <c r="BG737" s="428">
        <f t="shared" si="294"/>
        <v>0</v>
      </c>
      <c r="BH737" s="424"/>
    </row>
    <row r="738" spans="1:60" ht="43.5" thickBot="1" x14ac:dyDescent="0.3">
      <c r="A738" s="90"/>
      <c r="B738" s="90"/>
      <c r="C738" s="90"/>
      <c r="D738" s="90"/>
      <c r="E738" s="90"/>
      <c r="F738" s="90"/>
      <c r="G738" s="90"/>
      <c r="H738" s="307"/>
      <c r="I738" s="91"/>
      <c r="J738" s="92"/>
      <c r="K738" s="110" t="s">
        <v>1412</v>
      </c>
      <c r="L738" s="92" t="s">
        <v>1423</v>
      </c>
      <c r="M738" s="92" t="e">
        <f>INDEX('[26]GELONDONGAN BM POKIR'!$D:$D,MATCH('KEGIATAN DBMSDA 2022 (2)'!L738,'[26]GELONDONGAN BM POKIR'!$D:$D,0))</f>
        <v>#N/A</v>
      </c>
      <c r="N738" s="92" t="str">
        <f t="shared" si="292"/>
        <v>Peningkatan Jalan rt 07 rw 20 kel pejuang kec medan satria, Kota Bekasi, Medansatria, Pejuang</v>
      </c>
      <c r="O738" s="92"/>
      <c r="P738" s="93" t="s">
        <v>1840</v>
      </c>
      <c r="Q738" s="93"/>
      <c r="R738" s="127" t="s">
        <v>239</v>
      </c>
      <c r="S738" s="94" t="e">
        <f>#REF!&amp;" "&amp;#REF!</f>
        <v>#REF!</v>
      </c>
      <c r="T738" s="95" t="s">
        <v>66</v>
      </c>
      <c r="U738" s="57"/>
      <c r="V738" s="57">
        <f t="shared" si="290"/>
        <v>100000000</v>
      </c>
      <c r="W738" s="96" t="str">
        <f t="shared" ref="W738:W801" si="295">IF(V738&gt;200000000,"LELANG","PL")</f>
        <v>PL</v>
      </c>
      <c r="X738" s="77" t="s">
        <v>1964</v>
      </c>
      <c r="Y738" s="489" t="s">
        <v>2032</v>
      </c>
      <c r="Z738" s="489" t="s">
        <v>2005</v>
      </c>
      <c r="AA738" s="93"/>
      <c r="AB738" s="93"/>
      <c r="AC738" s="93"/>
      <c r="AD738" s="93"/>
      <c r="AE738" s="93"/>
      <c r="AF738" s="93"/>
      <c r="AG738" s="96"/>
      <c r="AH738" s="96"/>
      <c r="AI738" s="96"/>
      <c r="AJ738" s="313">
        <f t="shared" si="293"/>
        <v>0</v>
      </c>
      <c r="AK738" s="301">
        <v>0</v>
      </c>
      <c r="AL738" s="57">
        <v>100000000</v>
      </c>
      <c r="AM738" s="96" t="str">
        <f t="shared" ref="AM738:AM801" si="296">IF(V738&gt;200000000,"LELANG","PL")</f>
        <v>PL</v>
      </c>
      <c r="AN738" s="257" t="s">
        <v>139</v>
      </c>
      <c r="AO738" s="249">
        <v>1</v>
      </c>
      <c r="AP738" s="257"/>
      <c r="AQ738" s="245">
        <f t="shared" ref="AQ738:AQ801" si="297">IF(AND(V738&gt;1,V738&lt;=200000000),350000,IF(AND(V738&gt;200000000),750000))</f>
        <v>350000</v>
      </c>
      <c r="AR738" s="250">
        <f>IF(AND(V738&gt;1,V738&lt;=200000000),'[26]Data Base PAKAI (INPUT)'!$E$24,IF(AND(V738&gt;200000000),'[26]Data Base PAKAI (INPUT)'!$M$24))</f>
        <v>4</v>
      </c>
      <c r="AS738" s="250">
        <f>IF(AND(V738&gt;1,V738&lt;=200000000),'[26]Data Base PAKAI (INPUT)'!$F$24,IF(AND(V738&gt;200000000,V738&lt;=1000000000),'[26]Data Base PAKAI (INPUT)'!$V$24,IF(AND(V738&gt;1000000000),'[26]Data Base PAKAI (INPUT)'!$Z$24)))</f>
        <v>1</v>
      </c>
      <c r="AT738" s="250">
        <f t="shared" ref="AT738:AT801" si="298">AR738*AS738*$AT$15</f>
        <v>600000</v>
      </c>
      <c r="AU738" s="250">
        <f>IF(AND(V738&gt;1,V738&lt;=1000000000),'[26]Data Base PAKAI (INPUT)'!$E$25,IF(AND(V738&gt;1000000000,V738&lt;=5000000000),'[26]Data Base PAKAI (INPUT)'!$Y$25,IF(AND(V738&gt;5000000000,V738&lt;=10000000000),'[26]Data Base PAKAI (INPUT)'!$AG$25)))</f>
        <v>3</v>
      </c>
      <c r="AV738" s="250">
        <f>IF(AND(V738&gt;1,V738&lt;=100000000),'[26]Data Base PAKAI (INPUT)'!$F$25,IF(AND(V738&gt;100000000,V738&lt;=200000000),'[26]Data Base PAKAI (INPUT)'!$J$25,IF(AND(V738&gt;200000000,V738&lt;=250000000),'[26]Data Base PAKAI (INPUT)'!$N$25,IF(AND(V738&gt;250000000,V738&lt;=500000000),'[26]Data Base PAKAI (INPUT)'!$R$25,IF(AND(V738&gt;500000000,V738&lt;=1000000000),'[26]Data Base PAKAI (INPUT)'!$V$25,IF(AND(V738&gt;1000000000,V738&lt;=2500000000),'[26]Data Base PAKAI (INPUT)'!$Z$25,IF(AND(V738&gt;2500000000,V738&lt;=5000000000),'[26]Data Base PAKAI (INPUT)'!$AD$25,IF(AND(V738&gt;5000000000,V738&lt;=10000000000),'[26]Data Base PAKAI (INPUT)'!AH2194))))))))</f>
        <v>3</v>
      </c>
      <c r="AW738" s="250">
        <f t="shared" ref="AW738:AW801" si="299">AU738*AV738*$AW$15</f>
        <v>1350000</v>
      </c>
      <c r="AX738" s="250">
        <f t="shared" ref="AX738:AX801" si="300">IF(V738&lt;=4000000000,4%*V738,IF(V738&gt;4000000000,100000000))</f>
        <v>4000000</v>
      </c>
      <c r="AY738" s="99">
        <f t="shared" ref="AY738:AY801" si="301">4%*V738</f>
        <v>4000000</v>
      </c>
      <c r="AZ738" s="245"/>
      <c r="BA738" s="245">
        <f t="shared" ref="BA738:BA801" si="302">V738-AQ738-AT738-AW738-AX738-AY738-AZ738</f>
        <v>89700000</v>
      </c>
      <c r="BB738" s="235"/>
      <c r="BC738" s="242"/>
      <c r="BD738" s="242"/>
      <c r="BE738" s="242"/>
      <c r="BG738" s="428">
        <f t="shared" si="294"/>
        <v>0</v>
      </c>
      <c r="BH738" s="424"/>
    </row>
    <row r="739" spans="1:60" ht="43.5" thickBot="1" x14ac:dyDescent="0.3">
      <c r="A739" s="90"/>
      <c r="B739" s="90"/>
      <c r="C739" s="90"/>
      <c r="D739" s="90"/>
      <c r="E739" s="90"/>
      <c r="F739" s="90"/>
      <c r="G739" s="90"/>
      <c r="H739" s="307"/>
      <c r="I739" s="91"/>
      <c r="J739" s="92"/>
      <c r="K739" s="110" t="s">
        <v>1412</v>
      </c>
      <c r="L739" s="92" t="s">
        <v>1424</v>
      </c>
      <c r="M739" s="92" t="e">
        <f>INDEX('[26]GELONDONGAN BM POKIR'!$D:$D,MATCH('KEGIATAN DBMSDA 2022 (2)'!L739,'[26]GELONDONGAN BM POKIR'!$D:$D,0))</f>
        <v>#N/A</v>
      </c>
      <c r="N739" s="92" t="str">
        <f t="shared" si="292"/>
        <v>Peningkatan Jalan jalan lokomotif utara rt 08 rw 21 kel pejuang kec medan satria, Kota Bekasi, Pejuang</v>
      </c>
      <c r="O739" s="92"/>
      <c r="P739" s="93" t="s">
        <v>1840</v>
      </c>
      <c r="Q739" s="93"/>
      <c r="R739" s="127" t="s">
        <v>898</v>
      </c>
      <c r="S739" s="94" t="e">
        <f>#REF!&amp;" "&amp;#REF!</f>
        <v>#REF!</v>
      </c>
      <c r="T739" s="95" t="s">
        <v>66</v>
      </c>
      <c r="U739" s="57"/>
      <c r="V739" s="57">
        <f t="shared" si="290"/>
        <v>100000000</v>
      </c>
      <c r="W739" s="96" t="str">
        <f t="shared" si="295"/>
        <v>PL</v>
      </c>
      <c r="X739" s="77" t="s">
        <v>1964</v>
      </c>
      <c r="Y739" s="489" t="s">
        <v>2032</v>
      </c>
      <c r="Z739" s="489" t="s">
        <v>2005</v>
      </c>
      <c r="AA739" s="93"/>
      <c r="AB739" s="93"/>
      <c r="AC739" s="93"/>
      <c r="AD739" s="93"/>
      <c r="AE739" s="93"/>
      <c r="AF739" s="93"/>
      <c r="AG739" s="96"/>
      <c r="AH739" s="96"/>
      <c r="AI739" s="96"/>
      <c r="AJ739" s="313">
        <f t="shared" si="293"/>
        <v>0</v>
      </c>
      <c r="AK739" s="301">
        <v>0</v>
      </c>
      <c r="AL739" s="57">
        <v>100000000</v>
      </c>
      <c r="AM739" s="96" t="str">
        <f t="shared" si="296"/>
        <v>PL</v>
      </c>
      <c r="AN739" s="257" t="s">
        <v>139</v>
      </c>
      <c r="AO739" s="249">
        <v>1</v>
      </c>
      <c r="AP739" s="257"/>
      <c r="AQ739" s="245">
        <f t="shared" si="297"/>
        <v>350000</v>
      </c>
      <c r="AR739" s="250">
        <f>IF(AND(V739&gt;1,V739&lt;=200000000),'[26]Data Base PAKAI (INPUT)'!$E$24,IF(AND(V739&gt;200000000),'[26]Data Base PAKAI (INPUT)'!$M$24))</f>
        <v>4</v>
      </c>
      <c r="AS739" s="250">
        <f>IF(AND(V739&gt;1,V739&lt;=200000000),'[26]Data Base PAKAI (INPUT)'!$F$24,IF(AND(V739&gt;200000000,V739&lt;=1000000000),'[26]Data Base PAKAI (INPUT)'!$V$24,IF(AND(V739&gt;1000000000),'[26]Data Base PAKAI (INPUT)'!$Z$24)))</f>
        <v>1</v>
      </c>
      <c r="AT739" s="250">
        <f t="shared" si="298"/>
        <v>600000</v>
      </c>
      <c r="AU739" s="250">
        <f>IF(AND(V739&gt;1,V739&lt;=1000000000),'[26]Data Base PAKAI (INPUT)'!$E$25,IF(AND(V739&gt;1000000000,V739&lt;=5000000000),'[26]Data Base PAKAI (INPUT)'!$Y$25,IF(AND(V739&gt;5000000000,V739&lt;=10000000000),'[26]Data Base PAKAI (INPUT)'!$AG$25)))</f>
        <v>3</v>
      </c>
      <c r="AV739" s="250">
        <f>IF(AND(V739&gt;1,V739&lt;=100000000),'[26]Data Base PAKAI (INPUT)'!$F$25,IF(AND(V739&gt;100000000,V739&lt;=200000000),'[26]Data Base PAKAI (INPUT)'!$J$25,IF(AND(V739&gt;200000000,V739&lt;=250000000),'[26]Data Base PAKAI (INPUT)'!$N$25,IF(AND(V739&gt;250000000,V739&lt;=500000000),'[26]Data Base PAKAI (INPUT)'!$R$25,IF(AND(V739&gt;500000000,V739&lt;=1000000000),'[26]Data Base PAKAI (INPUT)'!$V$25,IF(AND(V739&gt;1000000000,V739&lt;=2500000000),'[26]Data Base PAKAI (INPUT)'!$Z$25,IF(AND(V739&gt;2500000000,V739&lt;=5000000000),'[26]Data Base PAKAI (INPUT)'!$AD$25,IF(AND(V739&gt;5000000000,V739&lt;=10000000000),'[26]Data Base PAKAI (INPUT)'!AH2195))))))))</f>
        <v>3</v>
      </c>
      <c r="AW739" s="250">
        <f t="shared" si="299"/>
        <v>1350000</v>
      </c>
      <c r="AX739" s="250">
        <f t="shared" si="300"/>
        <v>4000000</v>
      </c>
      <c r="AY739" s="99">
        <f t="shared" si="301"/>
        <v>4000000</v>
      </c>
      <c r="AZ739" s="245"/>
      <c r="BA739" s="245">
        <f t="shared" si="302"/>
        <v>89700000</v>
      </c>
      <c r="BB739" s="235"/>
      <c r="BC739" s="242"/>
      <c r="BD739" s="242"/>
      <c r="BE739" s="242"/>
      <c r="BG739" s="428">
        <f t="shared" si="294"/>
        <v>0</v>
      </c>
      <c r="BH739" s="424"/>
    </row>
    <row r="740" spans="1:60" ht="43.5" thickBot="1" x14ac:dyDescent="0.3">
      <c r="A740" s="90"/>
      <c r="B740" s="90"/>
      <c r="C740" s="90"/>
      <c r="D740" s="90"/>
      <c r="E740" s="90"/>
      <c r="F740" s="90"/>
      <c r="G740" s="90"/>
      <c r="H740" s="307"/>
      <c r="I740" s="91"/>
      <c r="J740" s="92"/>
      <c r="K740" s="110" t="s">
        <v>1412</v>
      </c>
      <c r="L740" s="92" t="s">
        <v>1425</v>
      </c>
      <c r="M740" s="92" t="e">
        <f>INDEX('[26]GELONDONGAN BM POKIR'!$D:$D,MATCH('KEGIATAN DBMSDA 2022 (2)'!L740,'[26]GELONDONGAN BM POKIR'!$D:$D,0))</f>
        <v>#N/A</v>
      </c>
      <c r="N740" s="92" t="str">
        <f t="shared" si="292"/>
        <v>Peningkatan Jalan rt 08 rw 23 kel pejuang kec medan satria, Kota Bekasi, Medansatria, Pejuang</v>
      </c>
      <c r="O740" s="92"/>
      <c r="P740" s="93" t="s">
        <v>1840</v>
      </c>
      <c r="Q740" s="93"/>
      <c r="R740" s="127" t="s">
        <v>664</v>
      </c>
      <c r="S740" s="94" t="e">
        <f>#REF!&amp;" "&amp;#REF!</f>
        <v>#REF!</v>
      </c>
      <c r="T740" s="95" t="s">
        <v>66</v>
      </c>
      <c r="U740" s="57"/>
      <c r="V740" s="57">
        <f t="shared" si="290"/>
        <v>100000000</v>
      </c>
      <c r="W740" s="96" t="str">
        <f t="shared" si="295"/>
        <v>PL</v>
      </c>
      <c r="X740" s="77" t="s">
        <v>1964</v>
      </c>
      <c r="Y740" s="489" t="s">
        <v>2032</v>
      </c>
      <c r="Z740" s="489" t="s">
        <v>2005</v>
      </c>
      <c r="AA740" s="93"/>
      <c r="AB740" s="93"/>
      <c r="AC740" s="93"/>
      <c r="AD740" s="93"/>
      <c r="AE740" s="93"/>
      <c r="AF740" s="93"/>
      <c r="AG740" s="96"/>
      <c r="AH740" s="96"/>
      <c r="AI740" s="96"/>
      <c r="AJ740" s="313">
        <f t="shared" si="293"/>
        <v>0</v>
      </c>
      <c r="AK740" s="301">
        <v>0</v>
      </c>
      <c r="AL740" s="57">
        <v>100000000</v>
      </c>
      <c r="AM740" s="96" t="str">
        <f t="shared" si="296"/>
        <v>PL</v>
      </c>
      <c r="AN740" s="257" t="s">
        <v>139</v>
      </c>
      <c r="AO740" s="249">
        <v>1</v>
      </c>
      <c r="AP740" s="257"/>
      <c r="AQ740" s="245">
        <f t="shared" si="297"/>
        <v>350000</v>
      </c>
      <c r="AR740" s="250">
        <f>IF(AND(V740&gt;1,V740&lt;=200000000),'[26]Data Base PAKAI (INPUT)'!$E$24,IF(AND(V740&gt;200000000),'[26]Data Base PAKAI (INPUT)'!$M$24))</f>
        <v>4</v>
      </c>
      <c r="AS740" s="250">
        <f>IF(AND(V740&gt;1,V740&lt;=200000000),'[26]Data Base PAKAI (INPUT)'!$F$24,IF(AND(V740&gt;200000000,V740&lt;=1000000000),'[26]Data Base PAKAI (INPUT)'!$V$24,IF(AND(V740&gt;1000000000),'[26]Data Base PAKAI (INPUT)'!$Z$24)))</f>
        <v>1</v>
      </c>
      <c r="AT740" s="250">
        <f t="shared" si="298"/>
        <v>600000</v>
      </c>
      <c r="AU740" s="250">
        <f>IF(AND(V740&gt;1,V740&lt;=1000000000),'[26]Data Base PAKAI (INPUT)'!$E$25,IF(AND(V740&gt;1000000000,V740&lt;=5000000000),'[26]Data Base PAKAI (INPUT)'!$Y$25,IF(AND(V740&gt;5000000000,V740&lt;=10000000000),'[26]Data Base PAKAI (INPUT)'!$AG$25)))</f>
        <v>3</v>
      </c>
      <c r="AV740" s="250">
        <f>IF(AND(V740&gt;1,V740&lt;=100000000),'[26]Data Base PAKAI (INPUT)'!$F$25,IF(AND(V740&gt;100000000,V740&lt;=200000000),'[26]Data Base PAKAI (INPUT)'!$J$25,IF(AND(V740&gt;200000000,V740&lt;=250000000),'[26]Data Base PAKAI (INPUT)'!$N$25,IF(AND(V740&gt;250000000,V740&lt;=500000000),'[26]Data Base PAKAI (INPUT)'!$R$25,IF(AND(V740&gt;500000000,V740&lt;=1000000000),'[26]Data Base PAKAI (INPUT)'!$V$25,IF(AND(V740&gt;1000000000,V740&lt;=2500000000),'[26]Data Base PAKAI (INPUT)'!$Z$25,IF(AND(V740&gt;2500000000,V740&lt;=5000000000),'[26]Data Base PAKAI (INPUT)'!$AD$25,IF(AND(V740&gt;5000000000,V740&lt;=10000000000),'[26]Data Base PAKAI (INPUT)'!AH2196))))))))</f>
        <v>3</v>
      </c>
      <c r="AW740" s="250">
        <f t="shared" si="299"/>
        <v>1350000</v>
      </c>
      <c r="AX740" s="250">
        <f t="shared" si="300"/>
        <v>4000000</v>
      </c>
      <c r="AY740" s="99">
        <f t="shared" si="301"/>
        <v>4000000</v>
      </c>
      <c r="AZ740" s="245"/>
      <c r="BA740" s="245">
        <f t="shared" si="302"/>
        <v>89700000</v>
      </c>
      <c r="BB740" s="235"/>
      <c r="BC740" s="242"/>
      <c r="BD740" s="242"/>
      <c r="BE740" s="242"/>
      <c r="BG740" s="428">
        <f t="shared" si="294"/>
        <v>0</v>
      </c>
      <c r="BH740" s="424"/>
    </row>
    <row r="741" spans="1:60" ht="43.5" thickBot="1" x14ac:dyDescent="0.3">
      <c r="A741" s="90"/>
      <c r="B741" s="90"/>
      <c r="C741" s="90"/>
      <c r="D741" s="90"/>
      <c r="E741" s="90"/>
      <c r="F741" s="90"/>
      <c r="G741" s="90"/>
      <c r="H741" s="307"/>
      <c r="I741" s="91"/>
      <c r="J741" s="92"/>
      <c r="K741" s="110" t="s">
        <v>1412</v>
      </c>
      <c r="L741" s="92" t="s">
        <v>1426</v>
      </c>
      <c r="M741" s="92" t="e">
        <f>INDEX('[26]GELONDONGAN BM POKIR'!$D:$D,MATCH('KEGIATAN DBMSDA 2022 (2)'!L741,'[26]GELONDONGAN BM POKIR'!$D:$D,0))</f>
        <v>#N/A</v>
      </c>
      <c r="N741" s="92" t="str">
        <f t="shared" si="292"/>
        <v>Peningkatan Jalan blok C rt 3 rw 30 kel pejuang kec medan satria, Kota Bekasi, Medansatria, Pejuang</v>
      </c>
      <c r="O741" s="92"/>
      <c r="P741" s="93" t="s">
        <v>1840</v>
      </c>
      <c r="Q741" s="93"/>
      <c r="R741" s="127" t="s">
        <v>229</v>
      </c>
      <c r="S741" s="94" t="e">
        <f>#REF!&amp;" "&amp;#REF!</f>
        <v>#REF!</v>
      </c>
      <c r="T741" s="95" t="s">
        <v>66</v>
      </c>
      <c r="U741" s="57"/>
      <c r="V741" s="57">
        <f t="shared" si="290"/>
        <v>100000000</v>
      </c>
      <c r="W741" s="96" t="str">
        <f t="shared" si="295"/>
        <v>PL</v>
      </c>
      <c r="X741" s="77" t="s">
        <v>1964</v>
      </c>
      <c r="Y741" s="489" t="s">
        <v>2032</v>
      </c>
      <c r="Z741" s="489" t="s">
        <v>2005</v>
      </c>
      <c r="AA741" s="93"/>
      <c r="AB741" s="93"/>
      <c r="AC741" s="93"/>
      <c r="AD741" s="93"/>
      <c r="AE741" s="93"/>
      <c r="AF741" s="93"/>
      <c r="AG741" s="96"/>
      <c r="AH741" s="96"/>
      <c r="AI741" s="96"/>
      <c r="AJ741" s="313">
        <f t="shared" si="293"/>
        <v>0</v>
      </c>
      <c r="AK741" s="301">
        <v>0</v>
      </c>
      <c r="AL741" s="57">
        <v>100000000</v>
      </c>
      <c r="AM741" s="96" t="str">
        <f t="shared" si="296"/>
        <v>PL</v>
      </c>
      <c r="AN741" s="257" t="s">
        <v>139</v>
      </c>
      <c r="AO741" s="249">
        <v>1</v>
      </c>
      <c r="AP741" s="257"/>
      <c r="AQ741" s="245">
        <f t="shared" si="297"/>
        <v>350000</v>
      </c>
      <c r="AR741" s="250">
        <f>IF(AND(V741&gt;1,V741&lt;=200000000),'[26]Data Base PAKAI (INPUT)'!$E$24,IF(AND(V741&gt;200000000),'[26]Data Base PAKAI (INPUT)'!$M$24))</f>
        <v>4</v>
      </c>
      <c r="AS741" s="250">
        <f>IF(AND(V741&gt;1,V741&lt;=200000000),'[26]Data Base PAKAI (INPUT)'!$F$24,IF(AND(V741&gt;200000000,V741&lt;=1000000000),'[26]Data Base PAKAI (INPUT)'!$V$24,IF(AND(V741&gt;1000000000),'[26]Data Base PAKAI (INPUT)'!$Z$24)))</f>
        <v>1</v>
      </c>
      <c r="AT741" s="250">
        <f t="shared" si="298"/>
        <v>600000</v>
      </c>
      <c r="AU741" s="250">
        <f>IF(AND(V741&gt;1,V741&lt;=1000000000),'[26]Data Base PAKAI (INPUT)'!$E$25,IF(AND(V741&gt;1000000000,V741&lt;=5000000000),'[26]Data Base PAKAI (INPUT)'!$Y$25,IF(AND(V741&gt;5000000000,V741&lt;=10000000000),'[26]Data Base PAKAI (INPUT)'!$AG$25)))</f>
        <v>3</v>
      </c>
      <c r="AV741" s="250">
        <f>IF(AND(V741&gt;1,V741&lt;=100000000),'[26]Data Base PAKAI (INPUT)'!$F$25,IF(AND(V741&gt;100000000,V741&lt;=200000000),'[26]Data Base PAKAI (INPUT)'!$J$25,IF(AND(V741&gt;200000000,V741&lt;=250000000),'[26]Data Base PAKAI (INPUT)'!$N$25,IF(AND(V741&gt;250000000,V741&lt;=500000000),'[26]Data Base PAKAI (INPUT)'!$R$25,IF(AND(V741&gt;500000000,V741&lt;=1000000000),'[26]Data Base PAKAI (INPUT)'!$V$25,IF(AND(V741&gt;1000000000,V741&lt;=2500000000),'[26]Data Base PAKAI (INPUT)'!$Z$25,IF(AND(V741&gt;2500000000,V741&lt;=5000000000),'[26]Data Base PAKAI (INPUT)'!$AD$25,IF(AND(V741&gt;5000000000,V741&lt;=10000000000),'[26]Data Base PAKAI (INPUT)'!AH2197))))))))</f>
        <v>3</v>
      </c>
      <c r="AW741" s="250">
        <f t="shared" si="299"/>
        <v>1350000</v>
      </c>
      <c r="AX741" s="250">
        <f t="shared" si="300"/>
        <v>4000000</v>
      </c>
      <c r="AY741" s="99">
        <f t="shared" si="301"/>
        <v>4000000</v>
      </c>
      <c r="AZ741" s="245"/>
      <c r="BA741" s="245">
        <f t="shared" si="302"/>
        <v>89700000</v>
      </c>
      <c r="BB741" s="235"/>
      <c r="BC741" s="242"/>
      <c r="BD741" s="242"/>
      <c r="BE741" s="242"/>
      <c r="BG741" s="428">
        <f t="shared" si="294"/>
        <v>0</v>
      </c>
      <c r="BH741" s="424"/>
    </row>
    <row r="742" spans="1:60" ht="43.5" thickBot="1" x14ac:dyDescent="0.3">
      <c r="A742" s="90"/>
      <c r="B742" s="90"/>
      <c r="C742" s="90"/>
      <c r="D742" s="90"/>
      <c r="E742" s="90"/>
      <c r="F742" s="90"/>
      <c r="G742" s="90"/>
      <c r="H742" s="307"/>
      <c r="I742" s="91"/>
      <c r="J742" s="92"/>
      <c r="K742" s="110" t="s">
        <v>1412</v>
      </c>
      <c r="L742" s="92" t="s">
        <v>1427</v>
      </c>
      <c r="M742" s="92" t="e">
        <f>INDEX('[26]GELONDONGAN BM POKIR'!$D:$D,MATCH('KEGIATAN DBMSDA 2022 (2)'!L742,'[26]GELONDONGAN BM POKIR'!$D:$D,0))</f>
        <v>#N/A</v>
      </c>
      <c r="N742" s="92" t="str">
        <f t="shared" si="292"/>
        <v>Peningkatan Jalan blok D rt 5 rw 30 kel pejuang kec medan satria, Kota Bekasi, Medansatria, Pejuang</v>
      </c>
      <c r="O742" s="92"/>
      <c r="P742" s="93" t="s">
        <v>1840</v>
      </c>
      <c r="Q742" s="93"/>
      <c r="R742" s="127" t="s">
        <v>239</v>
      </c>
      <c r="S742" s="94" t="e">
        <f>#REF!&amp;" "&amp;#REF!</f>
        <v>#REF!</v>
      </c>
      <c r="T742" s="95" t="s">
        <v>66</v>
      </c>
      <c r="U742" s="57"/>
      <c r="V742" s="57">
        <f t="shared" si="290"/>
        <v>100000000</v>
      </c>
      <c r="W742" s="96" t="str">
        <f t="shared" si="295"/>
        <v>PL</v>
      </c>
      <c r="X742" s="77" t="s">
        <v>1964</v>
      </c>
      <c r="Y742" s="489" t="s">
        <v>2032</v>
      </c>
      <c r="Z742" s="489" t="s">
        <v>2005</v>
      </c>
      <c r="AA742" s="93"/>
      <c r="AB742" s="93"/>
      <c r="AC742" s="93"/>
      <c r="AD742" s="93"/>
      <c r="AE742" s="93"/>
      <c r="AF742" s="93"/>
      <c r="AG742" s="96"/>
      <c r="AH742" s="96"/>
      <c r="AI742" s="96"/>
      <c r="AJ742" s="313">
        <f t="shared" si="293"/>
        <v>0</v>
      </c>
      <c r="AK742" s="301">
        <v>0</v>
      </c>
      <c r="AL742" s="57">
        <v>100000000</v>
      </c>
      <c r="AM742" s="96" t="str">
        <f t="shared" si="296"/>
        <v>PL</v>
      </c>
      <c r="AN742" s="257" t="s">
        <v>139</v>
      </c>
      <c r="AO742" s="249">
        <v>1</v>
      </c>
      <c r="AP742" s="257"/>
      <c r="AQ742" s="245">
        <f t="shared" si="297"/>
        <v>350000</v>
      </c>
      <c r="AR742" s="250">
        <f>IF(AND(V742&gt;1,V742&lt;=200000000),'[26]Data Base PAKAI (INPUT)'!$E$24,IF(AND(V742&gt;200000000),'[26]Data Base PAKAI (INPUT)'!$M$24))</f>
        <v>4</v>
      </c>
      <c r="AS742" s="250">
        <f>IF(AND(V742&gt;1,V742&lt;=200000000),'[26]Data Base PAKAI (INPUT)'!$F$24,IF(AND(V742&gt;200000000,V742&lt;=1000000000),'[26]Data Base PAKAI (INPUT)'!$V$24,IF(AND(V742&gt;1000000000),'[26]Data Base PAKAI (INPUT)'!$Z$24)))</f>
        <v>1</v>
      </c>
      <c r="AT742" s="250">
        <f t="shared" si="298"/>
        <v>600000</v>
      </c>
      <c r="AU742" s="250">
        <f>IF(AND(V742&gt;1,V742&lt;=1000000000),'[26]Data Base PAKAI (INPUT)'!$E$25,IF(AND(V742&gt;1000000000,V742&lt;=5000000000),'[26]Data Base PAKAI (INPUT)'!$Y$25,IF(AND(V742&gt;5000000000,V742&lt;=10000000000),'[26]Data Base PAKAI (INPUT)'!$AG$25)))</f>
        <v>3</v>
      </c>
      <c r="AV742" s="250">
        <f>IF(AND(V742&gt;1,V742&lt;=100000000),'[26]Data Base PAKAI (INPUT)'!$F$25,IF(AND(V742&gt;100000000,V742&lt;=200000000),'[26]Data Base PAKAI (INPUT)'!$J$25,IF(AND(V742&gt;200000000,V742&lt;=250000000),'[26]Data Base PAKAI (INPUT)'!$N$25,IF(AND(V742&gt;250000000,V742&lt;=500000000),'[26]Data Base PAKAI (INPUT)'!$R$25,IF(AND(V742&gt;500000000,V742&lt;=1000000000),'[26]Data Base PAKAI (INPUT)'!$V$25,IF(AND(V742&gt;1000000000,V742&lt;=2500000000),'[26]Data Base PAKAI (INPUT)'!$Z$25,IF(AND(V742&gt;2500000000,V742&lt;=5000000000),'[26]Data Base PAKAI (INPUT)'!$AD$25,IF(AND(V742&gt;5000000000,V742&lt;=10000000000),'[26]Data Base PAKAI (INPUT)'!AH2198))))))))</f>
        <v>3</v>
      </c>
      <c r="AW742" s="250">
        <f t="shared" si="299"/>
        <v>1350000</v>
      </c>
      <c r="AX742" s="250">
        <f t="shared" si="300"/>
        <v>4000000</v>
      </c>
      <c r="AY742" s="99">
        <f t="shared" si="301"/>
        <v>4000000</v>
      </c>
      <c r="AZ742" s="245"/>
      <c r="BA742" s="245">
        <f t="shared" si="302"/>
        <v>89700000</v>
      </c>
      <c r="BB742" s="235"/>
      <c r="BC742" s="242"/>
      <c r="BD742" s="242"/>
      <c r="BE742" s="242"/>
      <c r="BG742" s="428">
        <f t="shared" si="294"/>
        <v>0</v>
      </c>
      <c r="BH742" s="424"/>
    </row>
    <row r="743" spans="1:60" ht="43.5" thickBot="1" x14ac:dyDescent="0.3">
      <c r="A743" s="90"/>
      <c r="B743" s="90"/>
      <c r="C743" s="90"/>
      <c r="D743" s="90"/>
      <c r="E743" s="90"/>
      <c r="F743" s="90"/>
      <c r="G743" s="90"/>
      <c r="H743" s="307"/>
      <c r="I743" s="91"/>
      <c r="J743" s="92"/>
      <c r="K743" s="110" t="s">
        <v>1412</v>
      </c>
      <c r="L743" s="92" t="s">
        <v>1428</v>
      </c>
      <c r="M743" s="92" t="e">
        <f>INDEX('[26]GELONDONGAN BM POKIR'!$D:$D,MATCH('KEGIATAN DBMSDA 2022 (2)'!L743,'[26]GELONDONGAN BM POKIR'!$D:$D,0))</f>
        <v>#N/A</v>
      </c>
      <c r="N743" s="92" t="str">
        <f t="shared" si="292"/>
        <v>Peningkatan Jalan jalan nusa indah 1 rt 06 rw 16 kel pejuang kec medan satria, Kota Bekasi, Medansatria, Pejuang</v>
      </c>
      <c r="O743" s="92"/>
      <c r="P743" s="93" t="s">
        <v>1840</v>
      </c>
      <c r="Q743" s="93"/>
      <c r="R743" s="127" t="s">
        <v>289</v>
      </c>
      <c r="S743" s="94" t="e">
        <f>#REF!&amp;" "&amp;#REF!</f>
        <v>#REF!</v>
      </c>
      <c r="T743" s="95" t="s">
        <v>66</v>
      </c>
      <c r="U743" s="57"/>
      <c r="V743" s="57">
        <f t="shared" si="290"/>
        <v>100000000</v>
      </c>
      <c r="W743" s="96" t="str">
        <f t="shared" si="295"/>
        <v>PL</v>
      </c>
      <c r="X743" s="77" t="s">
        <v>1964</v>
      </c>
      <c r="Y743" s="489" t="s">
        <v>2032</v>
      </c>
      <c r="Z743" s="489" t="s">
        <v>2005</v>
      </c>
      <c r="AA743" s="93"/>
      <c r="AB743" s="93"/>
      <c r="AC743" s="93"/>
      <c r="AD743" s="93"/>
      <c r="AE743" s="93"/>
      <c r="AF743" s="93"/>
      <c r="AG743" s="96"/>
      <c r="AH743" s="96"/>
      <c r="AI743" s="96"/>
      <c r="AJ743" s="313">
        <f t="shared" si="293"/>
        <v>0</v>
      </c>
      <c r="AK743" s="301">
        <v>0</v>
      </c>
      <c r="AL743" s="57">
        <v>100000000</v>
      </c>
      <c r="AM743" s="96" t="str">
        <f t="shared" si="296"/>
        <v>PL</v>
      </c>
      <c r="AN743" s="257" t="s">
        <v>139</v>
      </c>
      <c r="AO743" s="249">
        <v>1</v>
      </c>
      <c r="AP743" s="257"/>
      <c r="AQ743" s="245">
        <f t="shared" si="297"/>
        <v>350000</v>
      </c>
      <c r="AR743" s="250">
        <f>IF(AND(V743&gt;1,V743&lt;=200000000),'[26]Data Base PAKAI (INPUT)'!$E$24,IF(AND(V743&gt;200000000),'[26]Data Base PAKAI (INPUT)'!$M$24))</f>
        <v>4</v>
      </c>
      <c r="AS743" s="250">
        <f>IF(AND(V743&gt;1,V743&lt;=200000000),'[26]Data Base PAKAI (INPUT)'!$F$24,IF(AND(V743&gt;200000000,V743&lt;=1000000000),'[26]Data Base PAKAI (INPUT)'!$V$24,IF(AND(V743&gt;1000000000),'[26]Data Base PAKAI (INPUT)'!$Z$24)))</f>
        <v>1</v>
      </c>
      <c r="AT743" s="250">
        <f t="shared" si="298"/>
        <v>600000</v>
      </c>
      <c r="AU743" s="250">
        <f>IF(AND(V743&gt;1,V743&lt;=1000000000),'[26]Data Base PAKAI (INPUT)'!$E$25,IF(AND(V743&gt;1000000000,V743&lt;=5000000000),'[26]Data Base PAKAI (INPUT)'!$Y$25,IF(AND(V743&gt;5000000000,V743&lt;=10000000000),'[26]Data Base PAKAI (INPUT)'!$AG$25)))</f>
        <v>3</v>
      </c>
      <c r="AV743" s="250">
        <f>IF(AND(V743&gt;1,V743&lt;=100000000),'[26]Data Base PAKAI (INPUT)'!$F$25,IF(AND(V743&gt;100000000,V743&lt;=200000000),'[26]Data Base PAKAI (INPUT)'!$J$25,IF(AND(V743&gt;200000000,V743&lt;=250000000),'[26]Data Base PAKAI (INPUT)'!$N$25,IF(AND(V743&gt;250000000,V743&lt;=500000000),'[26]Data Base PAKAI (INPUT)'!$R$25,IF(AND(V743&gt;500000000,V743&lt;=1000000000),'[26]Data Base PAKAI (INPUT)'!$V$25,IF(AND(V743&gt;1000000000,V743&lt;=2500000000),'[26]Data Base PAKAI (INPUT)'!$Z$25,IF(AND(V743&gt;2500000000,V743&lt;=5000000000),'[26]Data Base PAKAI (INPUT)'!$AD$25,IF(AND(V743&gt;5000000000,V743&lt;=10000000000),'[26]Data Base PAKAI (INPUT)'!AH2203))))))))</f>
        <v>3</v>
      </c>
      <c r="AW743" s="250">
        <f t="shared" si="299"/>
        <v>1350000</v>
      </c>
      <c r="AX743" s="250">
        <f t="shared" si="300"/>
        <v>4000000</v>
      </c>
      <c r="AY743" s="99">
        <f t="shared" si="301"/>
        <v>4000000</v>
      </c>
      <c r="AZ743" s="245"/>
      <c r="BA743" s="245">
        <f t="shared" si="302"/>
        <v>89700000</v>
      </c>
      <c r="BB743" s="235"/>
      <c r="BC743" s="242"/>
      <c r="BD743" s="242"/>
      <c r="BE743" s="242"/>
      <c r="BG743" s="428">
        <f t="shared" si="294"/>
        <v>0</v>
      </c>
      <c r="BH743" s="424"/>
    </row>
    <row r="744" spans="1:60" ht="43.5" thickBot="1" x14ac:dyDescent="0.3">
      <c r="A744" s="90"/>
      <c r="B744" s="90"/>
      <c r="C744" s="90"/>
      <c r="D744" s="90"/>
      <c r="E744" s="90"/>
      <c r="F744" s="90"/>
      <c r="G744" s="90"/>
      <c r="H744" s="307"/>
      <c r="I744" s="91"/>
      <c r="J744" s="92"/>
      <c r="K744" s="110" t="s">
        <v>1412</v>
      </c>
      <c r="L744" s="92" t="s">
        <v>1429</v>
      </c>
      <c r="M744" s="92" t="e">
        <f>INDEX('[26]GELONDONGAN BM POKIR'!$D:$D,MATCH('KEGIATAN DBMSDA 2022 (2)'!L744,'[26]GELONDONGAN BM POKIR'!$D:$D,0))</f>
        <v>#N/A</v>
      </c>
      <c r="N744" s="92" t="str">
        <f t="shared" si="292"/>
        <v>Peningkatan Jalan RT.008 Rw 02 Kel.Pengasinan, Kota Bekasi, Rawalumbu, Pengasinan</v>
      </c>
      <c r="O744" s="92"/>
      <c r="P744" s="93" t="s">
        <v>735</v>
      </c>
      <c r="Q744" s="93"/>
      <c r="R744" s="127" t="s">
        <v>314</v>
      </c>
      <c r="S744" s="94" t="e">
        <f>#REF!&amp;" "&amp;#REF!</f>
        <v>#REF!</v>
      </c>
      <c r="T744" s="95" t="s">
        <v>66</v>
      </c>
      <c r="U744" s="57"/>
      <c r="V744" s="57">
        <f t="shared" si="290"/>
        <v>200000000</v>
      </c>
      <c r="W744" s="96" t="str">
        <f t="shared" si="295"/>
        <v>PL</v>
      </c>
      <c r="X744" s="77" t="s">
        <v>1964</v>
      </c>
      <c r="Y744" s="489" t="s">
        <v>2032</v>
      </c>
      <c r="Z744" s="489" t="s">
        <v>2010</v>
      </c>
      <c r="AA744" s="93"/>
      <c r="AB744" s="93"/>
      <c r="AC744" s="93"/>
      <c r="AD744" s="93"/>
      <c r="AE744" s="93"/>
      <c r="AF744" s="93"/>
      <c r="AG744" s="96"/>
      <c r="AH744" s="96"/>
      <c r="AI744" s="96"/>
      <c r="AJ744" s="313">
        <f t="shared" si="293"/>
        <v>0</v>
      </c>
      <c r="AK744" s="301">
        <v>0</v>
      </c>
      <c r="AL744" s="57">
        <v>200000000</v>
      </c>
      <c r="AM744" s="96" t="str">
        <f t="shared" si="296"/>
        <v>PL</v>
      </c>
      <c r="AN744" s="257" t="s">
        <v>139</v>
      </c>
      <c r="AO744" s="249">
        <v>1</v>
      </c>
      <c r="AP744" s="257"/>
      <c r="AQ744" s="245">
        <f t="shared" si="297"/>
        <v>350000</v>
      </c>
      <c r="AR744" s="250">
        <f>IF(AND(V744&gt;1,V744&lt;=200000000),'[26]Data Base PAKAI (INPUT)'!$E$24,IF(AND(V744&gt;200000000),'[26]Data Base PAKAI (INPUT)'!$M$24))</f>
        <v>4</v>
      </c>
      <c r="AS744" s="250">
        <f>IF(AND(V744&gt;1,V744&lt;=200000000),'[26]Data Base PAKAI (INPUT)'!$F$24,IF(AND(V744&gt;200000000,V744&lt;=1000000000),'[26]Data Base PAKAI (INPUT)'!$V$24,IF(AND(V744&gt;1000000000),'[26]Data Base PAKAI (INPUT)'!$Z$24)))</f>
        <v>1</v>
      </c>
      <c r="AT744" s="250">
        <f t="shared" si="298"/>
        <v>600000</v>
      </c>
      <c r="AU744" s="250">
        <f>IF(AND(V744&gt;1,V744&lt;=1000000000),'[26]Data Base PAKAI (INPUT)'!$E$25,IF(AND(V744&gt;1000000000,V744&lt;=5000000000),'[26]Data Base PAKAI (INPUT)'!$Y$25,IF(AND(V744&gt;5000000000,V744&lt;=10000000000),'[26]Data Base PAKAI (INPUT)'!$AG$25)))</f>
        <v>3</v>
      </c>
      <c r="AV744" s="250">
        <f>IF(AND(V744&gt;1,V744&lt;=100000000),'[26]Data Base PAKAI (INPUT)'!$F$25,IF(AND(V744&gt;100000000,V744&lt;=200000000),'[26]Data Base PAKAI (INPUT)'!$J$25,IF(AND(V744&gt;200000000,V744&lt;=250000000),'[26]Data Base PAKAI (INPUT)'!$N$25,IF(AND(V744&gt;250000000,V744&lt;=500000000),'[26]Data Base PAKAI (INPUT)'!$R$25,IF(AND(V744&gt;500000000,V744&lt;=1000000000),'[26]Data Base PAKAI (INPUT)'!$V$25,IF(AND(V744&gt;1000000000,V744&lt;=2500000000),'[26]Data Base PAKAI (INPUT)'!$Z$25,IF(AND(V744&gt;2500000000,V744&lt;=5000000000),'[26]Data Base PAKAI (INPUT)'!$AD$25,IF(AND(V744&gt;5000000000,V744&lt;=10000000000),'[26]Data Base PAKAI (INPUT)'!AH2205))))))))</f>
        <v>4</v>
      </c>
      <c r="AW744" s="250">
        <f t="shared" si="299"/>
        <v>1800000</v>
      </c>
      <c r="AX744" s="250">
        <f t="shared" si="300"/>
        <v>8000000</v>
      </c>
      <c r="AY744" s="99">
        <f t="shared" si="301"/>
        <v>8000000</v>
      </c>
      <c r="AZ744" s="245"/>
      <c r="BA744" s="245">
        <f t="shared" si="302"/>
        <v>181250000</v>
      </c>
      <c r="BB744" s="235"/>
      <c r="BC744" s="242"/>
      <c r="BD744" s="242"/>
      <c r="BE744" s="242"/>
      <c r="BG744" s="428">
        <f t="shared" si="294"/>
        <v>0</v>
      </c>
      <c r="BH744" s="424"/>
    </row>
    <row r="745" spans="1:60" ht="43.5" thickBot="1" x14ac:dyDescent="0.3">
      <c r="A745" s="90"/>
      <c r="B745" s="90"/>
      <c r="C745" s="90"/>
      <c r="D745" s="90"/>
      <c r="E745" s="90"/>
      <c r="F745" s="90"/>
      <c r="G745" s="90"/>
      <c r="H745" s="307"/>
      <c r="I745" s="91"/>
      <c r="J745" s="92"/>
      <c r="K745" s="110" t="s">
        <v>1412</v>
      </c>
      <c r="L745" s="92" t="s">
        <v>1430</v>
      </c>
      <c r="M745" s="92" t="e">
        <f>INDEX('[26]GELONDONGAN BM POKIR'!$D:$D,MATCH('KEGIATAN DBMSDA 2022 (2)'!L745,'[26]GELONDONGAN BM POKIR'!$D:$D,0))</f>
        <v>#N/A</v>
      </c>
      <c r="N745" s="92" t="str">
        <f t="shared" si="292"/>
        <v>Peningkatan Jalan Rt.003/017 Kp.Pengasinan, Kota Bekasi, Rawalumbu, Pengasinan</v>
      </c>
      <c r="O745" s="92"/>
      <c r="P745" s="93" t="s">
        <v>735</v>
      </c>
      <c r="Q745" s="93"/>
      <c r="R745" s="127" t="s">
        <v>375</v>
      </c>
      <c r="S745" s="94" t="e">
        <f>#REF!&amp;" "&amp;#REF!</f>
        <v>#REF!</v>
      </c>
      <c r="T745" s="95" t="s">
        <v>66</v>
      </c>
      <c r="U745" s="57"/>
      <c r="V745" s="57">
        <f t="shared" ref="V745:V808" si="303">AL745+U745</f>
        <v>100000000</v>
      </c>
      <c r="W745" s="96" t="str">
        <f t="shared" si="295"/>
        <v>PL</v>
      </c>
      <c r="X745" s="77" t="s">
        <v>1964</v>
      </c>
      <c r="Y745" s="489" t="s">
        <v>2032</v>
      </c>
      <c r="Z745" s="489" t="s">
        <v>2010</v>
      </c>
      <c r="AA745" s="93"/>
      <c r="AB745" s="93"/>
      <c r="AC745" s="93"/>
      <c r="AD745" s="93"/>
      <c r="AE745" s="93"/>
      <c r="AF745" s="93"/>
      <c r="AG745" s="96"/>
      <c r="AH745" s="96"/>
      <c r="AI745" s="96"/>
      <c r="AJ745" s="313">
        <f t="shared" si="293"/>
        <v>0</v>
      </c>
      <c r="AK745" s="301">
        <v>0</v>
      </c>
      <c r="AL745" s="57">
        <v>100000000</v>
      </c>
      <c r="AM745" s="96" t="str">
        <f t="shared" si="296"/>
        <v>PL</v>
      </c>
      <c r="AN745" s="257" t="s">
        <v>139</v>
      </c>
      <c r="AO745" s="249">
        <v>1</v>
      </c>
      <c r="AP745" s="257"/>
      <c r="AQ745" s="245">
        <f t="shared" si="297"/>
        <v>350000</v>
      </c>
      <c r="AR745" s="250">
        <f>IF(AND(V745&gt;1,V745&lt;=200000000),'[26]Data Base PAKAI (INPUT)'!$E$24,IF(AND(V745&gt;200000000),'[26]Data Base PAKAI (INPUT)'!$M$24))</f>
        <v>4</v>
      </c>
      <c r="AS745" s="250">
        <f>IF(AND(V745&gt;1,V745&lt;=200000000),'[26]Data Base PAKAI (INPUT)'!$F$24,IF(AND(V745&gt;200000000,V745&lt;=1000000000),'[26]Data Base PAKAI (INPUT)'!$V$24,IF(AND(V745&gt;1000000000),'[26]Data Base PAKAI (INPUT)'!$Z$24)))</f>
        <v>1</v>
      </c>
      <c r="AT745" s="250">
        <f t="shared" si="298"/>
        <v>600000</v>
      </c>
      <c r="AU745" s="250">
        <f>IF(AND(V745&gt;1,V745&lt;=1000000000),'[26]Data Base PAKAI (INPUT)'!$E$25,IF(AND(V745&gt;1000000000,V745&lt;=5000000000),'[26]Data Base PAKAI (INPUT)'!$Y$25,IF(AND(V745&gt;5000000000,V745&lt;=10000000000),'[26]Data Base PAKAI (INPUT)'!$AG$25)))</f>
        <v>3</v>
      </c>
      <c r="AV745" s="250">
        <f>IF(AND(V745&gt;1,V745&lt;=100000000),'[26]Data Base PAKAI (INPUT)'!$F$25,IF(AND(V745&gt;100000000,V745&lt;=200000000),'[26]Data Base PAKAI (INPUT)'!$J$25,IF(AND(V745&gt;200000000,V745&lt;=250000000),'[26]Data Base PAKAI (INPUT)'!$N$25,IF(AND(V745&gt;250000000,V745&lt;=500000000),'[26]Data Base PAKAI (INPUT)'!$R$25,IF(AND(V745&gt;500000000,V745&lt;=1000000000),'[26]Data Base PAKAI (INPUT)'!$V$25,IF(AND(V745&gt;1000000000,V745&lt;=2500000000),'[26]Data Base PAKAI (INPUT)'!$Z$25,IF(AND(V745&gt;2500000000,V745&lt;=5000000000),'[26]Data Base PAKAI (INPUT)'!$AD$25,IF(AND(V745&gt;5000000000,V745&lt;=10000000000),'[26]Data Base PAKAI (INPUT)'!AH2206))))))))</f>
        <v>3</v>
      </c>
      <c r="AW745" s="250">
        <f t="shared" si="299"/>
        <v>1350000</v>
      </c>
      <c r="AX745" s="250">
        <f t="shared" si="300"/>
        <v>4000000</v>
      </c>
      <c r="AY745" s="99">
        <f t="shared" si="301"/>
        <v>4000000</v>
      </c>
      <c r="AZ745" s="245"/>
      <c r="BA745" s="245">
        <f t="shared" si="302"/>
        <v>89700000</v>
      </c>
      <c r="BB745" s="235"/>
      <c r="BC745" s="242"/>
      <c r="BD745" s="242"/>
      <c r="BE745" s="242"/>
      <c r="BG745" s="428">
        <f t="shared" si="294"/>
        <v>0</v>
      </c>
      <c r="BH745" s="424"/>
    </row>
    <row r="746" spans="1:60" ht="43.5" thickBot="1" x14ac:dyDescent="0.3">
      <c r="A746" s="90"/>
      <c r="B746" s="90"/>
      <c r="C746" s="90"/>
      <c r="D746" s="90"/>
      <c r="E746" s="90"/>
      <c r="F746" s="90"/>
      <c r="G746" s="90"/>
      <c r="H746" s="307"/>
      <c r="I746" s="91"/>
      <c r="J746" s="92"/>
      <c r="K746" s="110" t="s">
        <v>1412</v>
      </c>
      <c r="L746" s="92" t="s">
        <v>1431</v>
      </c>
      <c r="M746" s="92" t="e">
        <f>INDEX('[26]GELONDONGAN BM POKIR'!$D:$D,MATCH('KEGIATAN DBMSDA 2022 (2)'!L746,'[26]GELONDONGAN BM POKIR'!$D:$D,0))</f>
        <v>#N/A</v>
      </c>
      <c r="N746" s="92" t="str">
        <f t="shared" si="292"/>
        <v>Peningkatan Jalan Pengaspalan jalan Assyafiiyah RT 01,03 dan 04 RW 07 Kelurahan Jatisari</v>
      </c>
      <c r="O746" s="92"/>
      <c r="P746" s="93" t="s">
        <v>124</v>
      </c>
      <c r="Q746" s="93"/>
      <c r="R746" s="127" t="s">
        <v>1432</v>
      </c>
      <c r="S746" s="94" t="e">
        <f>#REF!&amp;" "&amp;#REF!</f>
        <v>#REF!</v>
      </c>
      <c r="T746" s="95" t="s">
        <v>66</v>
      </c>
      <c r="U746" s="57"/>
      <c r="V746" s="57">
        <f t="shared" si="303"/>
        <v>90000000</v>
      </c>
      <c r="W746" s="96" t="str">
        <f t="shared" si="295"/>
        <v>PL</v>
      </c>
      <c r="X746" s="77" t="s">
        <v>1964</v>
      </c>
      <c r="Y746" s="489" t="s">
        <v>2032</v>
      </c>
      <c r="Z746" s="489" t="s">
        <v>2011</v>
      </c>
      <c r="AA746" s="93"/>
      <c r="AB746" s="93"/>
      <c r="AC746" s="93"/>
      <c r="AD746" s="93"/>
      <c r="AE746" s="93"/>
      <c r="AF746" s="93"/>
      <c r="AG746" s="96"/>
      <c r="AH746" s="96"/>
      <c r="AI746" s="96"/>
      <c r="AJ746" s="313">
        <f t="shared" si="293"/>
        <v>0</v>
      </c>
      <c r="AK746" s="301">
        <v>0</v>
      </c>
      <c r="AL746" s="57">
        <v>90000000</v>
      </c>
      <c r="AM746" s="96" t="str">
        <f t="shared" si="296"/>
        <v>PL</v>
      </c>
      <c r="AN746" s="257" t="s">
        <v>139</v>
      </c>
      <c r="AO746" s="249">
        <v>1</v>
      </c>
      <c r="AP746" s="257"/>
      <c r="AQ746" s="245">
        <f t="shared" si="297"/>
        <v>350000</v>
      </c>
      <c r="AR746" s="250">
        <f>IF(AND(V746&gt;1,V746&lt;=200000000),'[26]Data Base PAKAI (INPUT)'!$E$24,IF(AND(V746&gt;200000000),'[26]Data Base PAKAI (INPUT)'!$M$24))</f>
        <v>4</v>
      </c>
      <c r="AS746" s="250">
        <f>IF(AND(V746&gt;1,V746&lt;=200000000),'[26]Data Base PAKAI (INPUT)'!$F$24,IF(AND(V746&gt;200000000,V746&lt;=1000000000),'[26]Data Base PAKAI (INPUT)'!$V$24,IF(AND(V746&gt;1000000000),'[26]Data Base PAKAI (INPUT)'!$Z$24)))</f>
        <v>1</v>
      </c>
      <c r="AT746" s="250">
        <f t="shared" si="298"/>
        <v>600000</v>
      </c>
      <c r="AU746" s="250">
        <f>IF(AND(V746&gt;1,V746&lt;=1000000000),'[26]Data Base PAKAI (INPUT)'!$E$25,IF(AND(V746&gt;1000000000,V746&lt;=5000000000),'[26]Data Base PAKAI (INPUT)'!$Y$25,IF(AND(V746&gt;5000000000,V746&lt;=10000000000),'[26]Data Base PAKAI (INPUT)'!$AG$25)))</f>
        <v>3</v>
      </c>
      <c r="AV746" s="250">
        <f>IF(AND(V746&gt;1,V746&lt;=100000000),'[26]Data Base PAKAI (INPUT)'!$F$25,IF(AND(V746&gt;100000000,V746&lt;=200000000),'[26]Data Base PAKAI (INPUT)'!$J$25,IF(AND(V746&gt;200000000,V746&lt;=250000000),'[26]Data Base PAKAI (INPUT)'!$N$25,IF(AND(V746&gt;250000000,V746&lt;=500000000),'[26]Data Base PAKAI (INPUT)'!$R$25,IF(AND(V746&gt;500000000,V746&lt;=1000000000),'[26]Data Base PAKAI (INPUT)'!$V$25,IF(AND(V746&gt;1000000000,V746&lt;=2500000000),'[26]Data Base PAKAI (INPUT)'!$Z$25,IF(AND(V746&gt;2500000000,V746&lt;=5000000000),'[26]Data Base PAKAI (INPUT)'!$AD$25,IF(AND(V746&gt;5000000000,V746&lt;=10000000000),'[26]Data Base PAKAI (INPUT)'!AH2209))))))))</f>
        <v>3</v>
      </c>
      <c r="AW746" s="250">
        <f t="shared" si="299"/>
        <v>1350000</v>
      </c>
      <c r="AX746" s="250">
        <f t="shared" si="300"/>
        <v>3600000</v>
      </c>
      <c r="AY746" s="99">
        <f t="shared" si="301"/>
        <v>3600000</v>
      </c>
      <c r="AZ746" s="245"/>
      <c r="BA746" s="245">
        <f t="shared" si="302"/>
        <v>80500000</v>
      </c>
      <c r="BB746" s="235"/>
      <c r="BC746" s="242"/>
      <c r="BD746" s="242"/>
      <c r="BE746" s="242"/>
      <c r="BG746" s="428">
        <f t="shared" si="294"/>
        <v>0</v>
      </c>
      <c r="BH746" s="424"/>
    </row>
    <row r="747" spans="1:60" ht="43.5" thickBot="1" x14ac:dyDescent="0.3">
      <c r="A747" s="90"/>
      <c r="B747" s="90"/>
      <c r="C747" s="90"/>
      <c r="D747" s="90"/>
      <c r="E747" s="90"/>
      <c r="F747" s="90"/>
      <c r="G747" s="90"/>
      <c r="H747" s="307"/>
      <c r="I747" s="91"/>
      <c r="J747" s="92"/>
      <c r="K747" s="110" t="s">
        <v>1412</v>
      </c>
      <c r="L747" s="92" t="s">
        <v>1433</v>
      </c>
      <c r="M747" s="92" t="e">
        <f>INDEX('[26]GELONDONGAN BM POKIR'!$D:$D,MATCH('KEGIATAN DBMSDA 2022 (2)'!L747,'[26]GELONDONGAN BM POKIR'!$D:$D,0))</f>
        <v>#N/A</v>
      </c>
      <c r="N747" s="92" t="str">
        <f t="shared" si="292"/>
        <v>Peningkatan Jalan Pengaspalan jalan Seri RT 01 dan 02 RW 07 Kelurahan Jatisari</v>
      </c>
      <c r="O747" s="92"/>
      <c r="P747" s="93" t="s">
        <v>124</v>
      </c>
      <c r="Q747" s="93"/>
      <c r="R747" s="127" t="s">
        <v>1434</v>
      </c>
      <c r="S747" s="94" t="e">
        <f>#REF!&amp;" "&amp;#REF!</f>
        <v>#REF!</v>
      </c>
      <c r="T747" s="95" t="s">
        <v>66</v>
      </c>
      <c r="U747" s="57"/>
      <c r="V747" s="57">
        <f t="shared" si="303"/>
        <v>90000000</v>
      </c>
      <c r="W747" s="96" t="str">
        <f t="shared" si="295"/>
        <v>PL</v>
      </c>
      <c r="X747" s="77" t="s">
        <v>1964</v>
      </c>
      <c r="Y747" s="489" t="s">
        <v>2032</v>
      </c>
      <c r="Z747" s="489" t="s">
        <v>2011</v>
      </c>
      <c r="AA747" s="93"/>
      <c r="AB747" s="93"/>
      <c r="AC747" s="93"/>
      <c r="AD747" s="93"/>
      <c r="AE747" s="93"/>
      <c r="AF747" s="93"/>
      <c r="AG747" s="96"/>
      <c r="AH747" s="96"/>
      <c r="AI747" s="96"/>
      <c r="AJ747" s="313">
        <f t="shared" si="293"/>
        <v>0</v>
      </c>
      <c r="AK747" s="301">
        <v>0</v>
      </c>
      <c r="AL747" s="57">
        <v>90000000</v>
      </c>
      <c r="AM747" s="96" t="str">
        <f t="shared" si="296"/>
        <v>PL</v>
      </c>
      <c r="AN747" s="257" t="s">
        <v>139</v>
      </c>
      <c r="AO747" s="249">
        <v>1</v>
      </c>
      <c r="AP747" s="257"/>
      <c r="AQ747" s="245">
        <f t="shared" si="297"/>
        <v>350000</v>
      </c>
      <c r="AR747" s="250">
        <f>IF(AND(V747&gt;1,V747&lt;=200000000),'[26]Data Base PAKAI (INPUT)'!$E$24,IF(AND(V747&gt;200000000),'[26]Data Base PAKAI (INPUT)'!$M$24))</f>
        <v>4</v>
      </c>
      <c r="AS747" s="250">
        <f>IF(AND(V747&gt;1,V747&lt;=200000000),'[26]Data Base PAKAI (INPUT)'!$F$24,IF(AND(V747&gt;200000000,V747&lt;=1000000000),'[26]Data Base PAKAI (INPUT)'!$V$24,IF(AND(V747&gt;1000000000),'[26]Data Base PAKAI (INPUT)'!$Z$24)))</f>
        <v>1</v>
      </c>
      <c r="AT747" s="250">
        <f t="shared" si="298"/>
        <v>600000</v>
      </c>
      <c r="AU747" s="250">
        <f>IF(AND(V747&gt;1,V747&lt;=1000000000),'[26]Data Base PAKAI (INPUT)'!$E$25,IF(AND(V747&gt;1000000000,V747&lt;=5000000000),'[26]Data Base PAKAI (INPUT)'!$Y$25,IF(AND(V747&gt;5000000000,V747&lt;=10000000000),'[26]Data Base PAKAI (INPUT)'!$AG$25)))</f>
        <v>3</v>
      </c>
      <c r="AV747" s="250">
        <f>IF(AND(V747&gt;1,V747&lt;=100000000),'[26]Data Base PAKAI (INPUT)'!$F$25,IF(AND(V747&gt;100000000,V747&lt;=200000000),'[26]Data Base PAKAI (INPUT)'!$J$25,IF(AND(V747&gt;200000000,V747&lt;=250000000),'[26]Data Base PAKAI (INPUT)'!$N$25,IF(AND(V747&gt;250000000,V747&lt;=500000000),'[26]Data Base PAKAI (INPUT)'!$R$25,IF(AND(V747&gt;500000000,V747&lt;=1000000000),'[26]Data Base PAKAI (INPUT)'!$V$25,IF(AND(V747&gt;1000000000,V747&lt;=2500000000),'[26]Data Base PAKAI (INPUT)'!$Z$25,IF(AND(V747&gt;2500000000,V747&lt;=5000000000),'[26]Data Base PAKAI (INPUT)'!$AD$25,IF(AND(V747&gt;5000000000,V747&lt;=10000000000),'[26]Data Base PAKAI (INPUT)'!AH2210))))))))</f>
        <v>3</v>
      </c>
      <c r="AW747" s="250">
        <f t="shared" si="299"/>
        <v>1350000</v>
      </c>
      <c r="AX747" s="250">
        <f t="shared" si="300"/>
        <v>3600000</v>
      </c>
      <c r="AY747" s="99">
        <f t="shared" si="301"/>
        <v>3600000</v>
      </c>
      <c r="AZ747" s="245"/>
      <c r="BA747" s="245">
        <f t="shared" si="302"/>
        <v>80500000</v>
      </c>
      <c r="BB747" s="235"/>
      <c r="BC747" s="242"/>
      <c r="BD747" s="242"/>
      <c r="BE747" s="242"/>
      <c r="BG747" s="428">
        <f t="shared" si="294"/>
        <v>0</v>
      </c>
      <c r="BH747" s="424"/>
    </row>
    <row r="748" spans="1:60" ht="43.5" thickBot="1" x14ac:dyDescent="0.3">
      <c r="A748" s="90"/>
      <c r="B748" s="90"/>
      <c r="C748" s="90"/>
      <c r="D748" s="90"/>
      <c r="E748" s="90"/>
      <c r="F748" s="90"/>
      <c r="G748" s="90"/>
      <c r="H748" s="307"/>
      <c r="I748" s="91"/>
      <c r="J748" s="92"/>
      <c r="K748" s="110" t="s">
        <v>1412</v>
      </c>
      <c r="L748" s="92" t="s">
        <v>1435</v>
      </c>
      <c r="M748" s="92" t="e">
        <f>INDEX('[26]GELONDONGAN BM POKIR'!$D:$D,MATCH('KEGIATAN DBMSDA 2022 (2)'!L748,'[26]GELONDONGAN BM POKIR'!$D:$D,0))</f>
        <v>#N/A</v>
      </c>
      <c r="N748" s="92" t="str">
        <f t="shared" si="292"/>
        <v>Peningkatan Jalan Pengecoran jalan Nawar RT 06 RW 02 Kelurahan Jatiluhur</v>
      </c>
      <c r="O748" s="92"/>
      <c r="P748" s="93" t="s">
        <v>124</v>
      </c>
      <c r="Q748" s="93"/>
      <c r="R748" s="127" t="s">
        <v>611</v>
      </c>
      <c r="S748" s="94" t="e">
        <f>#REF!&amp;" "&amp;#REF!</f>
        <v>#REF!</v>
      </c>
      <c r="T748" s="95" t="s">
        <v>66</v>
      </c>
      <c r="U748" s="57"/>
      <c r="V748" s="57">
        <f t="shared" si="303"/>
        <v>90000000</v>
      </c>
      <c r="W748" s="96" t="str">
        <f t="shared" si="295"/>
        <v>PL</v>
      </c>
      <c r="X748" s="77" t="s">
        <v>1964</v>
      </c>
      <c r="Y748" s="489" t="s">
        <v>2032</v>
      </c>
      <c r="Z748" s="489" t="s">
        <v>2011</v>
      </c>
      <c r="AA748" s="93"/>
      <c r="AB748" s="93"/>
      <c r="AC748" s="93"/>
      <c r="AD748" s="93"/>
      <c r="AE748" s="93"/>
      <c r="AF748" s="93"/>
      <c r="AG748" s="96"/>
      <c r="AH748" s="96"/>
      <c r="AI748" s="96"/>
      <c r="AJ748" s="313">
        <f t="shared" si="293"/>
        <v>0</v>
      </c>
      <c r="AK748" s="301">
        <v>0</v>
      </c>
      <c r="AL748" s="57">
        <v>90000000</v>
      </c>
      <c r="AM748" s="96" t="str">
        <f t="shared" si="296"/>
        <v>PL</v>
      </c>
      <c r="AN748" s="257" t="s">
        <v>139</v>
      </c>
      <c r="AO748" s="249">
        <v>1</v>
      </c>
      <c r="AP748" s="257"/>
      <c r="AQ748" s="245">
        <f t="shared" si="297"/>
        <v>350000</v>
      </c>
      <c r="AR748" s="250">
        <f>IF(AND(V748&gt;1,V748&lt;=200000000),'[26]Data Base PAKAI (INPUT)'!$E$24,IF(AND(V748&gt;200000000),'[26]Data Base PAKAI (INPUT)'!$M$24))</f>
        <v>4</v>
      </c>
      <c r="AS748" s="250">
        <f>IF(AND(V748&gt;1,V748&lt;=200000000),'[26]Data Base PAKAI (INPUT)'!$F$24,IF(AND(V748&gt;200000000,V748&lt;=1000000000),'[26]Data Base PAKAI (INPUT)'!$V$24,IF(AND(V748&gt;1000000000),'[26]Data Base PAKAI (INPUT)'!$Z$24)))</f>
        <v>1</v>
      </c>
      <c r="AT748" s="250">
        <f t="shared" si="298"/>
        <v>600000</v>
      </c>
      <c r="AU748" s="250">
        <f>IF(AND(V748&gt;1,V748&lt;=1000000000),'[26]Data Base PAKAI (INPUT)'!$E$25,IF(AND(V748&gt;1000000000,V748&lt;=5000000000),'[26]Data Base PAKAI (INPUT)'!$Y$25,IF(AND(V748&gt;5000000000,V748&lt;=10000000000),'[26]Data Base PAKAI (INPUT)'!$AG$25)))</f>
        <v>3</v>
      </c>
      <c r="AV748" s="250">
        <f>IF(AND(V748&gt;1,V748&lt;=100000000),'[26]Data Base PAKAI (INPUT)'!$F$25,IF(AND(V748&gt;100000000,V748&lt;=200000000),'[26]Data Base PAKAI (INPUT)'!$J$25,IF(AND(V748&gt;200000000,V748&lt;=250000000),'[26]Data Base PAKAI (INPUT)'!$N$25,IF(AND(V748&gt;250000000,V748&lt;=500000000),'[26]Data Base PAKAI (INPUT)'!$R$25,IF(AND(V748&gt;500000000,V748&lt;=1000000000),'[26]Data Base PAKAI (INPUT)'!$V$25,IF(AND(V748&gt;1000000000,V748&lt;=2500000000),'[26]Data Base PAKAI (INPUT)'!$Z$25,IF(AND(V748&gt;2500000000,V748&lt;=5000000000),'[26]Data Base PAKAI (INPUT)'!$AD$25,IF(AND(V748&gt;5000000000,V748&lt;=10000000000),'[26]Data Base PAKAI (INPUT)'!AH2211))))))))</f>
        <v>3</v>
      </c>
      <c r="AW748" s="250">
        <f t="shared" si="299"/>
        <v>1350000</v>
      </c>
      <c r="AX748" s="250">
        <f t="shared" si="300"/>
        <v>3600000</v>
      </c>
      <c r="AY748" s="99">
        <f t="shared" si="301"/>
        <v>3600000</v>
      </c>
      <c r="AZ748" s="245"/>
      <c r="BA748" s="245">
        <f t="shared" si="302"/>
        <v>80500000</v>
      </c>
      <c r="BB748" s="235"/>
      <c r="BC748" s="242"/>
      <c r="BD748" s="242"/>
      <c r="BE748" s="242"/>
      <c r="BG748" s="428">
        <f t="shared" si="294"/>
        <v>0</v>
      </c>
      <c r="BH748" s="424"/>
    </row>
    <row r="749" spans="1:60" ht="43.5" thickBot="1" x14ac:dyDescent="0.3">
      <c r="A749" s="90"/>
      <c r="B749" s="90"/>
      <c r="C749" s="90"/>
      <c r="D749" s="90"/>
      <c r="E749" s="90"/>
      <c r="F749" s="90"/>
      <c r="G749" s="90"/>
      <c r="H749" s="307"/>
      <c r="I749" s="91"/>
      <c r="J749" s="92"/>
      <c r="K749" s="110" t="s">
        <v>1412</v>
      </c>
      <c r="L749" s="92" t="s">
        <v>1436</v>
      </c>
      <c r="M749" s="92" t="e">
        <f>INDEX('[26]GELONDONGAN BM POKIR'!$D:$D,MATCH('KEGIATAN DBMSDA 2022 (2)'!L749,'[26]GELONDONGAN BM POKIR'!$D:$D,0))</f>
        <v>#N/A</v>
      </c>
      <c r="N749" s="92" t="str">
        <f t="shared" si="292"/>
        <v>Peningkatan Jalan Pengecoran jalan Sinar Asih II RT 02 RW 08 Kelurahan Jatiasih</v>
      </c>
      <c r="O749" s="92"/>
      <c r="P749" s="93" t="s">
        <v>124</v>
      </c>
      <c r="Q749" s="93"/>
      <c r="R749" s="127" t="s">
        <v>605</v>
      </c>
      <c r="S749" s="94" t="e">
        <f>#REF!&amp;" "&amp;#REF!</f>
        <v>#REF!</v>
      </c>
      <c r="T749" s="95" t="s">
        <v>66</v>
      </c>
      <c r="U749" s="57"/>
      <c r="V749" s="57">
        <f t="shared" si="303"/>
        <v>90000000</v>
      </c>
      <c r="W749" s="96" t="str">
        <f t="shared" si="295"/>
        <v>PL</v>
      </c>
      <c r="X749" s="77" t="s">
        <v>1964</v>
      </c>
      <c r="Y749" s="489" t="s">
        <v>2032</v>
      </c>
      <c r="Z749" s="489" t="s">
        <v>2011</v>
      </c>
      <c r="AA749" s="93"/>
      <c r="AB749" s="93"/>
      <c r="AC749" s="93"/>
      <c r="AD749" s="93"/>
      <c r="AE749" s="93"/>
      <c r="AF749" s="93"/>
      <c r="AG749" s="96"/>
      <c r="AH749" s="96"/>
      <c r="AI749" s="96"/>
      <c r="AJ749" s="313">
        <f t="shared" si="293"/>
        <v>0</v>
      </c>
      <c r="AK749" s="301">
        <v>0</v>
      </c>
      <c r="AL749" s="57">
        <v>90000000</v>
      </c>
      <c r="AM749" s="96" t="str">
        <f t="shared" si="296"/>
        <v>PL</v>
      </c>
      <c r="AN749" s="257" t="s">
        <v>139</v>
      </c>
      <c r="AO749" s="249">
        <v>1</v>
      </c>
      <c r="AP749" s="257"/>
      <c r="AQ749" s="245">
        <f t="shared" si="297"/>
        <v>350000</v>
      </c>
      <c r="AR749" s="250">
        <f>IF(AND(V749&gt;1,V749&lt;=200000000),'[26]Data Base PAKAI (INPUT)'!$E$24,IF(AND(V749&gt;200000000),'[26]Data Base PAKAI (INPUT)'!$M$24))</f>
        <v>4</v>
      </c>
      <c r="AS749" s="250">
        <f>IF(AND(V749&gt;1,V749&lt;=200000000),'[26]Data Base PAKAI (INPUT)'!$F$24,IF(AND(V749&gt;200000000,V749&lt;=1000000000),'[26]Data Base PAKAI (INPUT)'!$V$24,IF(AND(V749&gt;1000000000),'[26]Data Base PAKAI (INPUT)'!$Z$24)))</f>
        <v>1</v>
      </c>
      <c r="AT749" s="250">
        <f t="shared" si="298"/>
        <v>600000</v>
      </c>
      <c r="AU749" s="250">
        <f>IF(AND(V749&gt;1,V749&lt;=1000000000),'[26]Data Base PAKAI (INPUT)'!$E$25,IF(AND(V749&gt;1000000000,V749&lt;=5000000000),'[26]Data Base PAKAI (INPUT)'!$Y$25,IF(AND(V749&gt;5000000000,V749&lt;=10000000000),'[26]Data Base PAKAI (INPUT)'!$AG$25)))</f>
        <v>3</v>
      </c>
      <c r="AV749" s="250">
        <f>IF(AND(V749&gt;1,V749&lt;=100000000),'[26]Data Base PAKAI (INPUT)'!$F$25,IF(AND(V749&gt;100000000,V749&lt;=200000000),'[26]Data Base PAKAI (INPUT)'!$J$25,IF(AND(V749&gt;200000000,V749&lt;=250000000),'[26]Data Base PAKAI (INPUT)'!$N$25,IF(AND(V749&gt;250000000,V749&lt;=500000000),'[26]Data Base PAKAI (INPUT)'!$R$25,IF(AND(V749&gt;500000000,V749&lt;=1000000000),'[26]Data Base PAKAI (INPUT)'!$V$25,IF(AND(V749&gt;1000000000,V749&lt;=2500000000),'[26]Data Base PAKAI (INPUT)'!$Z$25,IF(AND(V749&gt;2500000000,V749&lt;=5000000000),'[26]Data Base PAKAI (INPUT)'!$AD$25,IF(AND(V749&gt;5000000000,V749&lt;=10000000000),'[26]Data Base PAKAI (INPUT)'!AH2212))))))))</f>
        <v>3</v>
      </c>
      <c r="AW749" s="250">
        <f t="shared" si="299"/>
        <v>1350000</v>
      </c>
      <c r="AX749" s="250">
        <f t="shared" si="300"/>
        <v>3600000</v>
      </c>
      <c r="AY749" s="99">
        <f t="shared" si="301"/>
        <v>3600000</v>
      </c>
      <c r="AZ749" s="245"/>
      <c r="BA749" s="245">
        <f t="shared" si="302"/>
        <v>80500000</v>
      </c>
      <c r="BB749" s="235"/>
      <c r="BC749" s="242"/>
      <c r="BD749" s="242"/>
      <c r="BE749" s="242"/>
      <c r="BG749" s="428">
        <f t="shared" si="294"/>
        <v>0</v>
      </c>
      <c r="BH749" s="424"/>
    </row>
    <row r="750" spans="1:60" ht="43.5" thickBot="1" x14ac:dyDescent="0.3">
      <c r="A750" s="90"/>
      <c r="B750" s="90"/>
      <c r="C750" s="90"/>
      <c r="D750" s="90"/>
      <c r="E750" s="90"/>
      <c r="F750" s="90"/>
      <c r="G750" s="90"/>
      <c r="H750" s="307"/>
      <c r="I750" s="91"/>
      <c r="J750" s="92"/>
      <c r="K750" s="110" t="s">
        <v>1412</v>
      </c>
      <c r="L750" s="92" t="s">
        <v>1437</v>
      </c>
      <c r="M750" s="92" t="e">
        <f>INDEX('[26]GELONDONGAN BM POKIR'!$D:$D,MATCH('KEGIATAN DBMSDA 2022 (2)'!L750,'[26]GELONDONGAN BM POKIR'!$D:$D,0))</f>
        <v>#N/A</v>
      </c>
      <c r="N750" s="92" t="str">
        <f t="shared" si="292"/>
        <v>Peningkatan Jalan Hotmix jalan Koja II RT 01, 02 dan 03 Kelurahan jatiasih</v>
      </c>
      <c r="O750" s="92"/>
      <c r="P750" s="93" t="s">
        <v>124</v>
      </c>
      <c r="Q750" s="93"/>
      <c r="R750" s="127" t="s">
        <v>1438</v>
      </c>
      <c r="S750" s="94" t="e">
        <f>#REF!&amp;" "&amp;#REF!</f>
        <v>#REF!</v>
      </c>
      <c r="T750" s="95" t="s">
        <v>66</v>
      </c>
      <c r="U750" s="57"/>
      <c r="V750" s="57">
        <f t="shared" si="303"/>
        <v>100000000</v>
      </c>
      <c r="W750" s="96" t="str">
        <f t="shared" si="295"/>
        <v>PL</v>
      </c>
      <c r="X750" s="77" t="s">
        <v>1964</v>
      </c>
      <c r="Y750" s="489" t="s">
        <v>2032</v>
      </c>
      <c r="Z750" s="489" t="s">
        <v>2011</v>
      </c>
      <c r="AA750" s="93"/>
      <c r="AB750" s="93"/>
      <c r="AC750" s="93"/>
      <c r="AD750" s="93"/>
      <c r="AE750" s="93"/>
      <c r="AF750" s="93"/>
      <c r="AG750" s="96"/>
      <c r="AH750" s="96"/>
      <c r="AI750" s="96"/>
      <c r="AJ750" s="313">
        <f t="shared" si="293"/>
        <v>0</v>
      </c>
      <c r="AK750" s="301">
        <v>0</v>
      </c>
      <c r="AL750" s="57">
        <v>100000000</v>
      </c>
      <c r="AM750" s="96" t="str">
        <f t="shared" si="296"/>
        <v>PL</v>
      </c>
      <c r="AN750" s="257" t="s">
        <v>139</v>
      </c>
      <c r="AO750" s="249">
        <v>1</v>
      </c>
      <c r="AP750" s="257"/>
      <c r="AQ750" s="245">
        <f t="shared" si="297"/>
        <v>350000</v>
      </c>
      <c r="AR750" s="250">
        <f>IF(AND(V750&gt;1,V750&lt;=200000000),'[26]Data Base PAKAI (INPUT)'!$E$24,IF(AND(V750&gt;200000000),'[26]Data Base PAKAI (INPUT)'!$M$24))</f>
        <v>4</v>
      </c>
      <c r="AS750" s="250">
        <f>IF(AND(V750&gt;1,V750&lt;=200000000),'[26]Data Base PAKAI (INPUT)'!$F$24,IF(AND(V750&gt;200000000,V750&lt;=1000000000),'[26]Data Base PAKAI (INPUT)'!$V$24,IF(AND(V750&gt;1000000000),'[26]Data Base PAKAI (INPUT)'!$Z$24)))</f>
        <v>1</v>
      </c>
      <c r="AT750" s="250">
        <f t="shared" si="298"/>
        <v>600000</v>
      </c>
      <c r="AU750" s="250">
        <f>IF(AND(V750&gt;1,V750&lt;=1000000000),'[26]Data Base PAKAI (INPUT)'!$E$25,IF(AND(V750&gt;1000000000,V750&lt;=5000000000),'[26]Data Base PAKAI (INPUT)'!$Y$25,IF(AND(V750&gt;5000000000,V750&lt;=10000000000),'[26]Data Base PAKAI (INPUT)'!$AG$25)))</f>
        <v>3</v>
      </c>
      <c r="AV750" s="250">
        <f>IF(AND(V750&gt;1,V750&lt;=100000000),'[26]Data Base PAKAI (INPUT)'!$F$25,IF(AND(V750&gt;100000000,V750&lt;=200000000),'[26]Data Base PAKAI (INPUT)'!$J$25,IF(AND(V750&gt;200000000,V750&lt;=250000000),'[26]Data Base PAKAI (INPUT)'!$N$25,IF(AND(V750&gt;250000000,V750&lt;=500000000),'[26]Data Base PAKAI (INPUT)'!$R$25,IF(AND(V750&gt;500000000,V750&lt;=1000000000),'[26]Data Base PAKAI (INPUT)'!$V$25,IF(AND(V750&gt;1000000000,V750&lt;=2500000000),'[26]Data Base PAKAI (INPUT)'!$Z$25,IF(AND(V750&gt;2500000000,V750&lt;=5000000000),'[26]Data Base PAKAI (INPUT)'!$AD$25,IF(AND(V750&gt;5000000000,V750&lt;=10000000000),'[26]Data Base PAKAI (INPUT)'!AH2213))))))))</f>
        <v>3</v>
      </c>
      <c r="AW750" s="250">
        <f t="shared" si="299"/>
        <v>1350000</v>
      </c>
      <c r="AX750" s="250">
        <f t="shared" si="300"/>
        <v>4000000</v>
      </c>
      <c r="AY750" s="99">
        <f t="shared" si="301"/>
        <v>4000000</v>
      </c>
      <c r="AZ750" s="245"/>
      <c r="BA750" s="245">
        <f t="shared" si="302"/>
        <v>89700000</v>
      </c>
      <c r="BB750" s="235"/>
      <c r="BC750" s="242"/>
      <c r="BD750" s="242"/>
      <c r="BE750" s="242"/>
      <c r="BG750" s="428">
        <f t="shared" si="294"/>
        <v>0</v>
      </c>
      <c r="BH750" s="424"/>
    </row>
    <row r="751" spans="1:60" ht="43.5" thickBot="1" x14ac:dyDescent="0.3">
      <c r="A751" s="90"/>
      <c r="B751" s="90"/>
      <c r="C751" s="90"/>
      <c r="D751" s="90"/>
      <c r="E751" s="90"/>
      <c r="F751" s="90"/>
      <c r="G751" s="90"/>
      <c r="H751" s="307"/>
      <c r="I751" s="91"/>
      <c r="J751" s="92"/>
      <c r="K751" s="110" t="s">
        <v>1412</v>
      </c>
      <c r="L751" s="92" t="s">
        <v>1439</v>
      </c>
      <c r="M751" s="92" t="e">
        <f>INDEX('[26]GELONDONGAN BM POKIR'!$D:$D,MATCH('KEGIATAN DBMSDA 2022 (2)'!L751,'[26]GELONDONGAN BM POKIR'!$D:$D,0))</f>
        <v>#N/A</v>
      </c>
      <c r="N751" s="92" t="str">
        <f>L751</f>
        <v>Perbaikan jalan Alhidayah II RT 06 Kelurahan Jatikramat</v>
      </c>
      <c r="O751" s="92"/>
      <c r="P751" s="93" t="s">
        <v>124</v>
      </c>
      <c r="Q751" s="93"/>
      <c r="R751" s="127" t="s">
        <v>605</v>
      </c>
      <c r="S751" s="94" t="e">
        <f>#REF!&amp;" "&amp;#REF!</f>
        <v>#REF!</v>
      </c>
      <c r="T751" s="95" t="s">
        <v>66</v>
      </c>
      <c r="U751" s="57"/>
      <c r="V751" s="57">
        <f t="shared" si="303"/>
        <v>80000000</v>
      </c>
      <c r="W751" s="96" t="str">
        <f t="shared" si="295"/>
        <v>PL</v>
      </c>
      <c r="X751" s="77" t="s">
        <v>1964</v>
      </c>
      <c r="Y751" s="489" t="s">
        <v>2032</v>
      </c>
      <c r="Z751" s="489" t="s">
        <v>2011</v>
      </c>
      <c r="AA751" s="93"/>
      <c r="AB751" s="93"/>
      <c r="AC751" s="93"/>
      <c r="AD751" s="93"/>
      <c r="AE751" s="93"/>
      <c r="AF751" s="93"/>
      <c r="AG751" s="96"/>
      <c r="AH751" s="96"/>
      <c r="AI751" s="96"/>
      <c r="AJ751" s="313">
        <f t="shared" si="293"/>
        <v>0</v>
      </c>
      <c r="AK751" s="301">
        <v>0</v>
      </c>
      <c r="AL751" s="57">
        <v>80000000</v>
      </c>
      <c r="AM751" s="96" t="str">
        <f t="shared" si="296"/>
        <v>PL</v>
      </c>
      <c r="AN751" s="257" t="s">
        <v>139</v>
      </c>
      <c r="AO751" s="249">
        <v>1</v>
      </c>
      <c r="AP751" s="257"/>
      <c r="AQ751" s="245">
        <f t="shared" si="297"/>
        <v>350000</v>
      </c>
      <c r="AR751" s="250">
        <f>IF(AND(V751&gt;1,V751&lt;=200000000),'[26]Data Base PAKAI (INPUT)'!$E$24,IF(AND(V751&gt;200000000),'[26]Data Base PAKAI (INPUT)'!$M$24))</f>
        <v>4</v>
      </c>
      <c r="AS751" s="250">
        <f>IF(AND(V751&gt;1,V751&lt;=200000000),'[26]Data Base PAKAI (INPUT)'!$F$24,IF(AND(V751&gt;200000000,V751&lt;=1000000000),'[26]Data Base PAKAI (INPUT)'!$V$24,IF(AND(V751&gt;1000000000),'[26]Data Base PAKAI (INPUT)'!$Z$24)))</f>
        <v>1</v>
      </c>
      <c r="AT751" s="250">
        <f t="shared" si="298"/>
        <v>600000</v>
      </c>
      <c r="AU751" s="250">
        <f>IF(AND(V751&gt;1,V751&lt;=1000000000),'[26]Data Base PAKAI (INPUT)'!$E$25,IF(AND(V751&gt;1000000000,V751&lt;=5000000000),'[26]Data Base PAKAI (INPUT)'!$Y$25,IF(AND(V751&gt;5000000000,V751&lt;=10000000000),'[26]Data Base PAKAI (INPUT)'!$AG$25)))</f>
        <v>3</v>
      </c>
      <c r="AV751" s="250">
        <f>IF(AND(V751&gt;1,V751&lt;=100000000),'[26]Data Base PAKAI (INPUT)'!$F$25,IF(AND(V751&gt;100000000,V751&lt;=200000000),'[26]Data Base PAKAI (INPUT)'!$J$25,IF(AND(V751&gt;200000000,V751&lt;=250000000),'[26]Data Base PAKAI (INPUT)'!$N$25,IF(AND(V751&gt;250000000,V751&lt;=500000000),'[26]Data Base PAKAI (INPUT)'!$R$25,IF(AND(V751&gt;500000000,V751&lt;=1000000000),'[26]Data Base PAKAI (INPUT)'!$V$25,IF(AND(V751&gt;1000000000,V751&lt;=2500000000),'[26]Data Base PAKAI (INPUT)'!$Z$25,IF(AND(V751&gt;2500000000,V751&lt;=5000000000),'[26]Data Base PAKAI (INPUT)'!$AD$25,IF(AND(V751&gt;5000000000,V751&lt;=10000000000),'[26]Data Base PAKAI (INPUT)'!AH2214))))))))</f>
        <v>3</v>
      </c>
      <c r="AW751" s="250">
        <f t="shared" si="299"/>
        <v>1350000</v>
      </c>
      <c r="AX751" s="250">
        <f t="shared" si="300"/>
        <v>3200000</v>
      </c>
      <c r="AY751" s="99">
        <f t="shared" si="301"/>
        <v>3200000</v>
      </c>
      <c r="AZ751" s="245"/>
      <c r="BA751" s="245">
        <f t="shared" si="302"/>
        <v>71300000</v>
      </c>
      <c r="BB751" s="235"/>
      <c r="BC751" s="242"/>
      <c r="BD751" s="242"/>
      <c r="BE751" s="242"/>
      <c r="BG751" s="428">
        <f t="shared" si="294"/>
        <v>0</v>
      </c>
      <c r="BH751" s="424"/>
    </row>
    <row r="752" spans="1:60" ht="43.5" thickBot="1" x14ac:dyDescent="0.3">
      <c r="A752" s="90"/>
      <c r="B752" s="90"/>
      <c r="C752" s="90"/>
      <c r="D752" s="90"/>
      <c r="E752" s="90"/>
      <c r="F752" s="90"/>
      <c r="G752" s="90"/>
      <c r="H752" s="307"/>
      <c r="I752" s="91"/>
      <c r="J752" s="92"/>
      <c r="K752" s="110" t="s">
        <v>1412</v>
      </c>
      <c r="L752" s="92" t="s">
        <v>1440</v>
      </c>
      <c r="M752" s="92" t="e">
        <f>INDEX('[26]GELONDONGAN BM POKIR'!$D:$D,MATCH('KEGIATAN DBMSDA 2022 (2)'!L752,'[26]GELONDONGAN BM POKIR'!$D:$D,0))</f>
        <v>#N/A</v>
      </c>
      <c r="N752" s="92" t="str">
        <f t="shared" ref="N752:N765" si="304">L752</f>
        <v>Pengaspalan jalan Hakdi I RT 01 RW 04 kelurahan Jatiranggon Kec. Jatisampurna</v>
      </c>
      <c r="O752" s="92"/>
      <c r="P752" s="93" t="s">
        <v>120</v>
      </c>
      <c r="Q752" s="93"/>
      <c r="R752" s="127" t="s">
        <v>1441</v>
      </c>
      <c r="S752" s="94" t="e">
        <f>#REF!&amp;" "&amp;#REF!</f>
        <v>#REF!</v>
      </c>
      <c r="T752" s="95" t="s">
        <v>66</v>
      </c>
      <c r="U752" s="57"/>
      <c r="V752" s="57">
        <f t="shared" si="303"/>
        <v>80000000</v>
      </c>
      <c r="W752" s="96" t="str">
        <f t="shared" si="295"/>
        <v>PL</v>
      </c>
      <c r="X752" s="77" t="s">
        <v>1964</v>
      </c>
      <c r="Y752" s="489" t="s">
        <v>2032</v>
      </c>
      <c r="Z752" s="489" t="s">
        <v>2000</v>
      </c>
      <c r="AA752" s="93"/>
      <c r="AB752" s="93"/>
      <c r="AC752" s="93"/>
      <c r="AD752" s="93"/>
      <c r="AE752" s="93"/>
      <c r="AF752" s="93"/>
      <c r="AG752" s="96"/>
      <c r="AH752" s="96"/>
      <c r="AI752" s="96"/>
      <c r="AJ752" s="313">
        <f t="shared" si="293"/>
        <v>0</v>
      </c>
      <c r="AK752" s="301">
        <v>0</v>
      </c>
      <c r="AL752" s="57">
        <v>80000000</v>
      </c>
      <c r="AM752" s="96" t="str">
        <f t="shared" si="296"/>
        <v>PL</v>
      </c>
      <c r="AN752" s="257" t="s">
        <v>139</v>
      </c>
      <c r="AO752" s="249">
        <v>1</v>
      </c>
      <c r="AP752" s="257"/>
      <c r="AQ752" s="245">
        <f t="shared" si="297"/>
        <v>350000</v>
      </c>
      <c r="AR752" s="250">
        <f>IF(AND(V752&gt;1,V752&lt;=200000000),'[26]Data Base PAKAI (INPUT)'!$E$24,IF(AND(V752&gt;200000000),'[26]Data Base PAKAI (INPUT)'!$M$24))</f>
        <v>4</v>
      </c>
      <c r="AS752" s="250">
        <f>IF(AND(V752&gt;1,V752&lt;=200000000),'[26]Data Base PAKAI (INPUT)'!$F$24,IF(AND(V752&gt;200000000,V752&lt;=1000000000),'[26]Data Base PAKAI (INPUT)'!$V$24,IF(AND(V752&gt;1000000000),'[26]Data Base PAKAI (INPUT)'!$Z$24)))</f>
        <v>1</v>
      </c>
      <c r="AT752" s="250">
        <f t="shared" si="298"/>
        <v>600000</v>
      </c>
      <c r="AU752" s="250">
        <f>IF(AND(V752&gt;1,V752&lt;=1000000000),'[26]Data Base PAKAI (INPUT)'!$E$25,IF(AND(V752&gt;1000000000,V752&lt;=5000000000),'[26]Data Base PAKAI (INPUT)'!$Y$25,IF(AND(V752&gt;5000000000,V752&lt;=10000000000),'[26]Data Base PAKAI (INPUT)'!$AG$25)))</f>
        <v>3</v>
      </c>
      <c r="AV752" s="250">
        <f>IF(AND(V752&gt;1,V752&lt;=100000000),'[26]Data Base PAKAI (INPUT)'!$F$25,IF(AND(V752&gt;100000000,V752&lt;=200000000),'[26]Data Base PAKAI (INPUT)'!$J$25,IF(AND(V752&gt;200000000,V752&lt;=250000000),'[26]Data Base PAKAI (INPUT)'!$N$25,IF(AND(V752&gt;250000000,V752&lt;=500000000),'[26]Data Base PAKAI (INPUT)'!$R$25,IF(AND(V752&gt;500000000,V752&lt;=1000000000),'[26]Data Base PAKAI (INPUT)'!$V$25,IF(AND(V752&gt;1000000000,V752&lt;=2500000000),'[26]Data Base PAKAI (INPUT)'!$Z$25,IF(AND(V752&gt;2500000000,V752&lt;=5000000000),'[26]Data Base PAKAI (INPUT)'!$AD$25,IF(AND(V752&gt;5000000000,V752&lt;=10000000000),'[26]Data Base PAKAI (INPUT)'!AH2217))))))))</f>
        <v>3</v>
      </c>
      <c r="AW752" s="250">
        <f t="shared" si="299"/>
        <v>1350000</v>
      </c>
      <c r="AX752" s="250">
        <f t="shared" si="300"/>
        <v>3200000</v>
      </c>
      <c r="AY752" s="99">
        <f t="shared" si="301"/>
        <v>3200000</v>
      </c>
      <c r="AZ752" s="245"/>
      <c r="BA752" s="245">
        <f t="shared" si="302"/>
        <v>71300000</v>
      </c>
      <c r="BB752" s="235"/>
      <c r="BC752" s="242"/>
      <c r="BD752" s="242"/>
      <c r="BE752" s="242"/>
      <c r="BG752" s="428">
        <f t="shared" si="294"/>
        <v>0</v>
      </c>
      <c r="BH752" s="424"/>
    </row>
    <row r="753" spans="1:60" ht="43.5" thickBot="1" x14ac:dyDescent="0.3">
      <c r="A753" s="90"/>
      <c r="B753" s="90"/>
      <c r="C753" s="90"/>
      <c r="D753" s="90"/>
      <c r="E753" s="90"/>
      <c r="F753" s="90"/>
      <c r="G753" s="90"/>
      <c r="H753" s="307"/>
      <c r="I753" s="91"/>
      <c r="J753" s="92"/>
      <c r="K753" s="110" t="s">
        <v>1412</v>
      </c>
      <c r="L753" s="92" t="s">
        <v>1442</v>
      </c>
      <c r="M753" s="92" t="e">
        <f>INDEX('[26]GELONDONGAN BM POKIR'!$D:$D,MATCH('KEGIATAN DBMSDA 2022 (2)'!L753,'[26]GELONDONGAN BM POKIR'!$D:$D,0))</f>
        <v>#N/A</v>
      </c>
      <c r="N753" s="92" t="str">
        <f t="shared" si="304"/>
        <v>Pengecoran jalan makam Jaha RT 05 RW 11 Kelurahan Jatimekar kec. Jatiasih</v>
      </c>
      <c r="O753" s="92"/>
      <c r="P753" s="93" t="s">
        <v>124</v>
      </c>
      <c r="Q753" s="93"/>
      <c r="R753" s="127" t="s">
        <v>611</v>
      </c>
      <c r="S753" s="94" t="e">
        <f>#REF!&amp;" "&amp;#REF!</f>
        <v>#REF!</v>
      </c>
      <c r="T753" s="95" t="s">
        <v>66</v>
      </c>
      <c r="U753" s="57"/>
      <c r="V753" s="57">
        <f t="shared" si="303"/>
        <v>90000000</v>
      </c>
      <c r="W753" s="96" t="str">
        <f t="shared" si="295"/>
        <v>PL</v>
      </c>
      <c r="X753" s="77" t="s">
        <v>1964</v>
      </c>
      <c r="Y753" s="489" t="s">
        <v>2032</v>
      </c>
      <c r="Z753" s="489" t="s">
        <v>2011</v>
      </c>
      <c r="AA753" s="93"/>
      <c r="AB753" s="93"/>
      <c r="AC753" s="93"/>
      <c r="AD753" s="93"/>
      <c r="AE753" s="93"/>
      <c r="AF753" s="93"/>
      <c r="AG753" s="96"/>
      <c r="AH753" s="96"/>
      <c r="AI753" s="96"/>
      <c r="AJ753" s="313">
        <f t="shared" si="293"/>
        <v>0</v>
      </c>
      <c r="AK753" s="301">
        <v>0</v>
      </c>
      <c r="AL753" s="57">
        <v>90000000</v>
      </c>
      <c r="AM753" s="96" t="str">
        <f t="shared" si="296"/>
        <v>PL</v>
      </c>
      <c r="AN753" s="257" t="s">
        <v>139</v>
      </c>
      <c r="AO753" s="249">
        <v>1</v>
      </c>
      <c r="AP753" s="257"/>
      <c r="AQ753" s="245">
        <f t="shared" si="297"/>
        <v>350000</v>
      </c>
      <c r="AR753" s="250">
        <f>IF(AND(V753&gt;1,V753&lt;=200000000),'[26]Data Base PAKAI (INPUT)'!$E$24,IF(AND(V753&gt;200000000),'[26]Data Base PAKAI (INPUT)'!$M$24))</f>
        <v>4</v>
      </c>
      <c r="AS753" s="250">
        <f>IF(AND(V753&gt;1,V753&lt;=200000000),'[26]Data Base PAKAI (INPUT)'!$F$24,IF(AND(V753&gt;200000000,V753&lt;=1000000000),'[26]Data Base PAKAI (INPUT)'!$V$24,IF(AND(V753&gt;1000000000),'[26]Data Base PAKAI (INPUT)'!$Z$24)))</f>
        <v>1</v>
      </c>
      <c r="AT753" s="250">
        <f t="shared" si="298"/>
        <v>600000</v>
      </c>
      <c r="AU753" s="250">
        <f>IF(AND(V753&gt;1,V753&lt;=1000000000),'[26]Data Base PAKAI (INPUT)'!$E$25,IF(AND(V753&gt;1000000000,V753&lt;=5000000000),'[26]Data Base PAKAI (INPUT)'!$Y$25,IF(AND(V753&gt;5000000000,V753&lt;=10000000000),'[26]Data Base PAKAI (INPUT)'!$AG$25)))</f>
        <v>3</v>
      </c>
      <c r="AV753" s="250">
        <f>IF(AND(V753&gt;1,V753&lt;=100000000),'[26]Data Base PAKAI (INPUT)'!$F$25,IF(AND(V753&gt;100000000,V753&lt;=200000000),'[26]Data Base PAKAI (INPUT)'!$J$25,IF(AND(V753&gt;200000000,V753&lt;=250000000),'[26]Data Base PAKAI (INPUT)'!$N$25,IF(AND(V753&gt;250000000,V753&lt;=500000000),'[26]Data Base PAKAI (INPUT)'!$R$25,IF(AND(V753&gt;500000000,V753&lt;=1000000000),'[26]Data Base PAKAI (INPUT)'!$V$25,IF(AND(V753&gt;1000000000,V753&lt;=2500000000),'[26]Data Base PAKAI (INPUT)'!$Z$25,IF(AND(V753&gt;2500000000,V753&lt;=5000000000),'[26]Data Base PAKAI (INPUT)'!$AD$25,IF(AND(V753&gt;5000000000,V753&lt;=10000000000),'[26]Data Base PAKAI (INPUT)'!AH2218))))))))</f>
        <v>3</v>
      </c>
      <c r="AW753" s="250">
        <f t="shared" si="299"/>
        <v>1350000</v>
      </c>
      <c r="AX753" s="250">
        <f t="shared" si="300"/>
        <v>3600000</v>
      </c>
      <c r="AY753" s="99">
        <f t="shared" si="301"/>
        <v>3600000</v>
      </c>
      <c r="AZ753" s="245"/>
      <c r="BA753" s="245">
        <f t="shared" si="302"/>
        <v>80500000</v>
      </c>
      <c r="BB753" s="235"/>
      <c r="BC753" s="242"/>
      <c r="BD753" s="242"/>
      <c r="BE753" s="242"/>
      <c r="BG753" s="428">
        <f t="shared" si="294"/>
        <v>0</v>
      </c>
      <c r="BH753" s="424"/>
    </row>
    <row r="754" spans="1:60" ht="43.5" thickBot="1" x14ac:dyDescent="0.3">
      <c r="A754" s="90"/>
      <c r="B754" s="90"/>
      <c r="C754" s="90"/>
      <c r="D754" s="90"/>
      <c r="E754" s="90"/>
      <c r="F754" s="90"/>
      <c r="G754" s="90"/>
      <c r="H754" s="307"/>
      <c r="I754" s="91"/>
      <c r="J754" s="92"/>
      <c r="K754" s="110" t="s">
        <v>1412</v>
      </c>
      <c r="L754" s="92" t="s">
        <v>1443</v>
      </c>
      <c r="M754" s="92" t="e">
        <f>INDEX('[26]GELONDONGAN BM POKIR'!$D:$D,MATCH('KEGIATAN DBMSDA 2022 (2)'!L754,'[26]GELONDONGAN BM POKIR'!$D:$D,0))</f>
        <v>#N/A</v>
      </c>
      <c r="N754" s="92" t="str">
        <f t="shared" si="304"/>
        <v>Perbaikan jalan Masjid Nurul Falah RT 06 RW 04 kelurahan jatisari Kec. Jatiasih</v>
      </c>
      <c r="O754" s="92"/>
      <c r="P754" s="93" t="s">
        <v>124</v>
      </c>
      <c r="Q754" s="93"/>
      <c r="R754" s="127" t="s">
        <v>605</v>
      </c>
      <c r="S754" s="94" t="e">
        <f>#REF!&amp;" "&amp;#REF!</f>
        <v>#REF!</v>
      </c>
      <c r="T754" s="95" t="s">
        <v>66</v>
      </c>
      <c r="U754" s="57"/>
      <c r="V754" s="57">
        <f t="shared" si="303"/>
        <v>90000000</v>
      </c>
      <c r="W754" s="96" t="str">
        <f t="shared" si="295"/>
        <v>PL</v>
      </c>
      <c r="X754" s="77" t="s">
        <v>1964</v>
      </c>
      <c r="Y754" s="489" t="s">
        <v>2032</v>
      </c>
      <c r="Z754" s="489" t="s">
        <v>2011</v>
      </c>
      <c r="AA754" s="93"/>
      <c r="AB754" s="93"/>
      <c r="AC754" s="93"/>
      <c r="AD754" s="93"/>
      <c r="AE754" s="93"/>
      <c r="AF754" s="93"/>
      <c r="AG754" s="96"/>
      <c r="AH754" s="96"/>
      <c r="AI754" s="96"/>
      <c r="AJ754" s="313">
        <f t="shared" si="293"/>
        <v>0</v>
      </c>
      <c r="AK754" s="301">
        <v>0</v>
      </c>
      <c r="AL754" s="57">
        <v>90000000</v>
      </c>
      <c r="AM754" s="96" t="str">
        <f t="shared" si="296"/>
        <v>PL</v>
      </c>
      <c r="AN754" s="257" t="s">
        <v>139</v>
      </c>
      <c r="AO754" s="249">
        <v>1</v>
      </c>
      <c r="AP754" s="257"/>
      <c r="AQ754" s="245">
        <f t="shared" si="297"/>
        <v>350000</v>
      </c>
      <c r="AR754" s="250">
        <f>IF(AND(V754&gt;1,V754&lt;=200000000),'[26]Data Base PAKAI (INPUT)'!$E$24,IF(AND(V754&gt;200000000),'[26]Data Base PAKAI (INPUT)'!$M$24))</f>
        <v>4</v>
      </c>
      <c r="AS754" s="250">
        <f>IF(AND(V754&gt;1,V754&lt;=200000000),'[26]Data Base PAKAI (INPUT)'!$F$24,IF(AND(V754&gt;200000000,V754&lt;=1000000000),'[26]Data Base PAKAI (INPUT)'!$V$24,IF(AND(V754&gt;1000000000),'[26]Data Base PAKAI (INPUT)'!$Z$24)))</f>
        <v>1</v>
      </c>
      <c r="AT754" s="250">
        <f t="shared" si="298"/>
        <v>600000</v>
      </c>
      <c r="AU754" s="250">
        <f>IF(AND(V754&gt;1,V754&lt;=1000000000),'[26]Data Base PAKAI (INPUT)'!$E$25,IF(AND(V754&gt;1000000000,V754&lt;=5000000000),'[26]Data Base PAKAI (INPUT)'!$Y$25,IF(AND(V754&gt;5000000000,V754&lt;=10000000000),'[26]Data Base PAKAI (INPUT)'!$AG$25)))</f>
        <v>3</v>
      </c>
      <c r="AV754" s="250">
        <f>IF(AND(V754&gt;1,V754&lt;=100000000),'[26]Data Base PAKAI (INPUT)'!$F$25,IF(AND(V754&gt;100000000,V754&lt;=200000000),'[26]Data Base PAKAI (INPUT)'!$J$25,IF(AND(V754&gt;200000000,V754&lt;=250000000),'[26]Data Base PAKAI (INPUT)'!$N$25,IF(AND(V754&gt;250000000,V754&lt;=500000000),'[26]Data Base PAKAI (INPUT)'!$R$25,IF(AND(V754&gt;500000000,V754&lt;=1000000000),'[26]Data Base PAKAI (INPUT)'!$V$25,IF(AND(V754&gt;1000000000,V754&lt;=2500000000),'[26]Data Base PAKAI (INPUT)'!$Z$25,IF(AND(V754&gt;2500000000,V754&lt;=5000000000),'[26]Data Base PAKAI (INPUT)'!$AD$25,IF(AND(V754&gt;5000000000,V754&lt;=10000000000),'[26]Data Base PAKAI (INPUT)'!AH2219))))))))</f>
        <v>3</v>
      </c>
      <c r="AW754" s="250">
        <f t="shared" si="299"/>
        <v>1350000</v>
      </c>
      <c r="AX754" s="250">
        <f t="shared" si="300"/>
        <v>3600000</v>
      </c>
      <c r="AY754" s="99">
        <f t="shared" si="301"/>
        <v>3600000</v>
      </c>
      <c r="AZ754" s="245"/>
      <c r="BA754" s="245">
        <f t="shared" si="302"/>
        <v>80500000</v>
      </c>
      <c r="BB754" s="235"/>
      <c r="BC754" s="242"/>
      <c r="BD754" s="242"/>
      <c r="BE754" s="242"/>
      <c r="BG754" s="428">
        <f t="shared" si="294"/>
        <v>0</v>
      </c>
      <c r="BH754" s="424"/>
    </row>
    <row r="755" spans="1:60" ht="43.5" thickBot="1" x14ac:dyDescent="0.3">
      <c r="A755" s="90"/>
      <c r="B755" s="90"/>
      <c r="C755" s="90"/>
      <c r="D755" s="90"/>
      <c r="E755" s="90"/>
      <c r="F755" s="90"/>
      <c r="G755" s="90"/>
      <c r="H755" s="307"/>
      <c r="I755" s="91"/>
      <c r="J755" s="92"/>
      <c r="K755" s="110" t="s">
        <v>1412</v>
      </c>
      <c r="L755" s="92" t="s">
        <v>1444</v>
      </c>
      <c r="M755" s="92" t="e">
        <f>INDEX('[26]GELONDONGAN BM POKIR'!$D:$D,MATCH('KEGIATAN DBMSDA 2022 (2)'!L755,'[26]GELONDONGAN BM POKIR'!$D:$D,0))</f>
        <v>#N/A</v>
      </c>
      <c r="N755" s="92" t="str">
        <f t="shared" si="304"/>
        <v>Perbaikan jalan Almashuda Rt 07 RW 07  Kelurahan jatisari kec. Jatiasih</v>
      </c>
      <c r="O755" s="92"/>
      <c r="P755" s="93" t="s">
        <v>124</v>
      </c>
      <c r="Q755" s="93"/>
      <c r="R755" s="127" t="s">
        <v>1445</v>
      </c>
      <c r="S755" s="94" t="e">
        <f>#REF!&amp;" "&amp;#REF!</f>
        <v>#REF!</v>
      </c>
      <c r="T755" s="95" t="s">
        <v>66</v>
      </c>
      <c r="U755" s="57"/>
      <c r="V755" s="57">
        <f t="shared" si="303"/>
        <v>80000000</v>
      </c>
      <c r="W755" s="96" t="str">
        <f t="shared" si="295"/>
        <v>PL</v>
      </c>
      <c r="X755" s="77" t="s">
        <v>1964</v>
      </c>
      <c r="Y755" s="489" t="s">
        <v>2032</v>
      </c>
      <c r="Z755" s="489" t="s">
        <v>2011</v>
      </c>
      <c r="AA755" s="93"/>
      <c r="AB755" s="93"/>
      <c r="AC755" s="93"/>
      <c r="AD755" s="93"/>
      <c r="AE755" s="93"/>
      <c r="AF755" s="93"/>
      <c r="AG755" s="96"/>
      <c r="AH755" s="96"/>
      <c r="AI755" s="96"/>
      <c r="AJ755" s="313">
        <f t="shared" si="293"/>
        <v>0</v>
      </c>
      <c r="AK755" s="301">
        <v>0</v>
      </c>
      <c r="AL755" s="57">
        <v>80000000</v>
      </c>
      <c r="AM755" s="96" t="str">
        <f t="shared" si="296"/>
        <v>PL</v>
      </c>
      <c r="AN755" s="257" t="s">
        <v>139</v>
      </c>
      <c r="AO755" s="249">
        <v>1</v>
      </c>
      <c r="AP755" s="257"/>
      <c r="AQ755" s="245">
        <f t="shared" si="297"/>
        <v>350000</v>
      </c>
      <c r="AR755" s="250">
        <f>IF(AND(V755&gt;1,V755&lt;=200000000),'[26]Data Base PAKAI (INPUT)'!$E$24,IF(AND(V755&gt;200000000),'[26]Data Base PAKAI (INPUT)'!$M$24))</f>
        <v>4</v>
      </c>
      <c r="AS755" s="250">
        <f>IF(AND(V755&gt;1,V755&lt;=200000000),'[26]Data Base PAKAI (INPUT)'!$F$24,IF(AND(V755&gt;200000000,V755&lt;=1000000000),'[26]Data Base PAKAI (INPUT)'!$V$24,IF(AND(V755&gt;1000000000),'[26]Data Base PAKAI (INPUT)'!$Z$24)))</f>
        <v>1</v>
      </c>
      <c r="AT755" s="250">
        <f t="shared" si="298"/>
        <v>600000</v>
      </c>
      <c r="AU755" s="250">
        <f>IF(AND(V755&gt;1,V755&lt;=1000000000),'[26]Data Base PAKAI (INPUT)'!$E$25,IF(AND(V755&gt;1000000000,V755&lt;=5000000000),'[26]Data Base PAKAI (INPUT)'!$Y$25,IF(AND(V755&gt;5000000000,V755&lt;=10000000000),'[26]Data Base PAKAI (INPUT)'!$AG$25)))</f>
        <v>3</v>
      </c>
      <c r="AV755" s="250">
        <f>IF(AND(V755&gt;1,V755&lt;=100000000),'[26]Data Base PAKAI (INPUT)'!$F$25,IF(AND(V755&gt;100000000,V755&lt;=200000000),'[26]Data Base PAKAI (INPUT)'!$J$25,IF(AND(V755&gt;200000000,V755&lt;=250000000),'[26]Data Base PAKAI (INPUT)'!$N$25,IF(AND(V755&gt;250000000,V755&lt;=500000000),'[26]Data Base PAKAI (INPUT)'!$R$25,IF(AND(V755&gt;500000000,V755&lt;=1000000000),'[26]Data Base PAKAI (INPUT)'!$V$25,IF(AND(V755&gt;1000000000,V755&lt;=2500000000),'[26]Data Base PAKAI (INPUT)'!$Z$25,IF(AND(V755&gt;2500000000,V755&lt;=5000000000),'[26]Data Base PAKAI (INPUT)'!$AD$25,IF(AND(V755&gt;5000000000,V755&lt;=10000000000),'[26]Data Base PAKAI (INPUT)'!AH2221))))))))</f>
        <v>3</v>
      </c>
      <c r="AW755" s="250">
        <f t="shared" si="299"/>
        <v>1350000</v>
      </c>
      <c r="AX755" s="250">
        <f t="shared" si="300"/>
        <v>3200000</v>
      </c>
      <c r="AY755" s="99">
        <f t="shared" si="301"/>
        <v>3200000</v>
      </c>
      <c r="AZ755" s="245"/>
      <c r="BA755" s="245">
        <f t="shared" si="302"/>
        <v>71300000</v>
      </c>
      <c r="BB755" s="235"/>
      <c r="BC755" s="242"/>
      <c r="BD755" s="242"/>
      <c r="BE755" s="242"/>
      <c r="BG755" s="428">
        <f t="shared" si="294"/>
        <v>0</v>
      </c>
      <c r="BH755" s="424"/>
    </row>
    <row r="756" spans="1:60" ht="43.5" thickBot="1" x14ac:dyDescent="0.3">
      <c r="A756" s="90"/>
      <c r="B756" s="90"/>
      <c r="C756" s="90"/>
      <c r="D756" s="90"/>
      <c r="E756" s="90"/>
      <c r="F756" s="90"/>
      <c r="G756" s="90"/>
      <c r="H756" s="307"/>
      <c r="I756" s="91"/>
      <c r="J756" s="92"/>
      <c r="K756" s="110" t="s">
        <v>1412</v>
      </c>
      <c r="L756" s="92" t="s">
        <v>1446</v>
      </c>
      <c r="M756" s="92" t="e">
        <f>INDEX('[26]GELONDONGAN BM POKIR'!$D:$D,MATCH('KEGIATAN DBMSDA 2022 (2)'!L756,'[26]GELONDONGAN BM POKIR'!$D:$D,0))</f>
        <v>#N/A</v>
      </c>
      <c r="N756" s="92" t="str">
        <f t="shared" si="304"/>
        <v>Perbaikan jalan jurag RT 06 RW 07 Kelurahan jatisari kec. Jatiasih</v>
      </c>
      <c r="O756" s="92"/>
      <c r="P756" s="93" t="s">
        <v>124</v>
      </c>
      <c r="Q756" s="93"/>
      <c r="R756" s="127" t="s">
        <v>1447</v>
      </c>
      <c r="S756" s="94" t="e">
        <f>#REF!&amp;" "&amp;#REF!</f>
        <v>#REF!</v>
      </c>
      <c r="T756" s="95" t="s">
        <v>66</v>
      </c>
      <c r="U756" s="57"/>
      <c r="V756" s="57">
        <f t="shared" si="303"/>
        <v>80000000</v>
      </c>
      <c r="W756" s="96" t="str">
        <f t="shared" si="295"/>
        <v>PL</v>
      </c>
      <c r="X756" s="77" t="s">
        <v>1964</v>
      </c>
      <c r="Y756" s="489" t="s">
        <v>2032</v>
      </c>
      <c r="Z756" s="489" t="s">
        <v>2011</v>
      </c>
      <c r="AA756" s="93"/>
      <c r="AB756" s="93"/>
      <c r="AC756" s="93"/>
      <c r="AD756" s="93"/>
      <c r="AE756" s="93"/>
      <c r="AF756" s="93"/>
      <c r="AG756" s="96"/>
      <c r="AH756" s="96"/>
      <c r="AI756" s="96"/>
      <c r="AJ756" s="313">
        <f t="shared" si="293"/>
        <v>0</v>
      </c>
      <c r="AK756" s="301">
        <v>0</v>
      </c>
      <c r="AL756" s="57">
        <v>80000000</v>
      </c>
      <c r="AM756" s="96" t="str">
        <f t="shared" si="296"/>
        <v>PL</v>
      </c>
      <c r="AN756" s="257" t="s">
        <v>139</v>
      </c>
      <c r="AO756" s="249">
        <v>1</v>
      </c>
      <c r="AP756" s="257"/>
      <c r="AQ756" s="245">
        <f t="shared" si="297"/>
        <v>350000</v>
      </c>
      <c r="AR756" s="250">
        <f>IF(AND(V756&gt;1,V756&lt;=200000000),'[26]Data Base PAKAI (INPUT)'!$E$24,IF(AND(V756&gt;200000000),'[26]Data Base PAKAI (INPUT)'!$M$24))</f>
        <v>4</v>
      </c>
      <c r="AS756" s="250">
        <f>IF(AND(V756&gt;1,V756&lt;=200000000),'[26]Data Base PAKAI (INPUT)'!$F$24,IF(AND(V756&gt;200000000,V756&lt;=1000000000),'[26]Data Base PAKAI (INPUT)'!$V$24,IF(AND(V756&gt;1000000000),'[26]Data Base PAKAI (INPUT)'!$Z$24)))</f>
        <v>1</v>
      </c>
      <c r="AT756" s="250">
        <f t="shared" si="298"/>
        <v>600000</v>
      </c>
      <c r="AU756" s="250">
        <f>IF(AND(V756&gt;1,V756&lt;=1000000000),'[26]Data Base PAKAI (INPUT)'!$E$25,IF(AND(V756&gt;1000000000,V756&lt;=5000000000),'[26]Data Base PAKAI (INPUT)'!$Y$25,IF(AND(V756&gt;5000000000,V756&lt;=10000000000),'[26]Data Base PAKAI (INPUT)'!$AG$25)))</f>
        <v>3</v>
      </c>
      <c r="AV756" s="250">
        <f>IF(AND(V756&gt;1,V756&lt;=100000000),'[26]Data Base PAKAI (INPUT)'!$F$25,IF(AND(V756&gt;100000000,V756&lt;=200000000),'[26]Data Base PAKAI (INPUT)'!$J$25,IF(AND(V756&gt;200000000,V756&lt;=250000000),'[26]Data Base PAKAI (INPUT)'!$N$25,IF(AND(V756&gt;250000000,V756&lt;=500000000),'[26]Data Base PAKAI (INPUT)'!$R$25,IF(AND(V756&gt;500000000,V756&lt;=1000000000),'[26]Data Base PAKAI (INPUT)'!$V$25,IF(AND(V756&gt;1000000000,V756&lt;=2500000000),'[26]Data Base PAKAI (INPUT)'!$Z$25,IF(AND(V756&gt;2500000000,V756&lt;=5000000000),'[26]Data Base PAKAI (INPUT)'!$AD$25,IF(AND(V756&gt;5000000000,V756&lt;=10000000000),'[26]Data Base PAKAI (INPUT)'!AH2222))))))))</f>
        <v>3</v>
      </c>
      <c r="AW756" s="250">
        <f t="shared" si="299"/>
        <v>1350000</v>
      </c>
      <c r="AX756" s="250">
        <f t="shared" si="300"/>
        <v>3200000</v>
      </c>
      <c r="AY756" s="99">
        <f t="shared" si="301"/>
        <v>3200000</v>
      </c>
      <c r="AZ756" s="245"/>
      <c r="BA756" s="245">
        <f t="shared" si="302"/>
        <v>71300000</v>
      </c>
      <c r="BB756" s="235"/>
      <c r="BC756" s="242"/>
      <c r="BD756" s="242"/>
      <c r="BE756" s="242"/>
      <c r="BG756" s="428">
        <f t="shared" si="294"/>
        <v>0</v>
      </c>
      <c r="BH756" s="424"/>
    </row>
    <row r="757" spans="1:60" ht="43.5" thickBot="1" x14ac:dyDescent="0.3">
      <c r="A757" s="90"/>
      <c r="B757" s="90"/>
      <c r="C757" s="90"/>
      <c r="D757" s="90"/>
      <c r="E757" s="90"/>
      <c r="F757" s="90"/>
      <c r="G757" s="90"/>
      <c r="H757" s="307"/>
      <c r="I757" s="91"/>
      <c r="J757" s="92"/>
      <c r="K757" s="110" t="s">
        <v>1412</v>
      </c>
      <c r="L757" s="92" t="s">
        <v>1448</v>
      </c>
      <c r="M757" s="92" t="e">
        <f>INDEX('[26]GELONDONGAN BM POKIR'!$D:$D,MATCH('KEGIATAN DBMSDA 2022 (2)'!L757,'[26]GELONDONGAN BM POKIR'!$D:$D,0))</f>
        <v>#N/A</v>
      </c>
      <c r="N757" s="92" t="str">
        <f t="shared" si="304"/>
        <v>Perbaikan jalan lingkunan k. Senan RT 06 RW 03 kelurahan jatiluhur kec. Jatiasih</v>
      </c>
      <c r="O757" s="92"/>
      <c r="P757" s="93" t="s">
        <v>124</v>
      </c>
      <c r="Q757" s="93"/>
      <c r="R757" s="127" t="s">
        <v>1449</v>
      </c>
      <c r="S757" s="94" t="e">
        <f>#REF!&amp;" "&amp;#REF!</f>
        <v>#REF!</v>
      </c>
      <c r="T757" s="95" t="s">
        <v>66</v>
      </c>
      <c r="U757" s="57"/>
      <c r="V757" s="57">
        <f t="shared" si="303"/>
        <v>80000000</v>
      </c>
      <c r="W757" s="96" t="str">
        <f t="shared" si="295"/>
        <v>PL</v>
      </c>
      <c r="X757" s="77" t="s">
        <v>1964</v>
      </c>
      <c r="Y757" s="489" t="s">
        <v>2032</v>
      </c>
      <c r="Z757" s="489" t="s">
        <v>2011</v>
      </c>
      <c r="AA757" s="93"/>
      <c r="AB757" s="93"/>
      <c r="AC757" s="93"/>
      <c r="AD757" s="93"/>
      <c r="AE757" s="93"/>
      <c r="AF757" s="93"/>
      <c r="AG757" s="96"/>
      <c r="AH757" s="96"/>
      <c r="AI757" s="96"/>
      <c r="AJ757" s="313">
        <f t="shared" si="293"/>
        <v>0</v>
      </c>
      <c r="AK757" s="301">
        <v>0</v>
      </c>
      <c r="AL757" s="57">
        <v>80000000</v>
      </c>
      <c r="AM757" s="96" t="str">
        <f t="shared" si="296"/>
        <v>PL</v>
      </c>
      <c r="AN757" s="257" t="s">
        <v>139</v>
      </c>
      <c r="AO757" s="249">
        <v>1</v>
      </c>
      <c r="AP757" s="257"/>
      <c r="AQ757" s="245">
        <f t="shared" si="297"/>
        <v>350000</v>
      </c>
      <c r="AR757" s="250">
        <f>IF(AND(V757&gt;1,V757&lt;=200000000),'[26]Data Base PAKAI (INPUT)'!$E$24,IF(AND(V757&gt;200000000),'[26]Data Base PAKAI (INPUT)'!$M$24))</f>
        <v>4</v>
      </c>
      <c r="AS757" s="250">
        <f>IF(AND(V757&gt;1,V757&lt;=200000000),'[26]Data Base PAKAI (INPUT)'!$F$24,IF(AND(V757&gt;200000000,V757&lt;=1000000000),'[26]Data Base PAKAI (INPUT)'!$V$24,IF(AND(V757&gt;1000000000),'[26]Data Base PAKAI (INPUT)'!$Z$24)))</f>
        <v>1</v>
      </c>
      <c r="AT757" s="250">
        <f t="shared" si="298"/>
        <v>600000</v>
      </c>
      <c r="AU757" s="250">
        <f>IF(AND(V757&gt;1,V757&lt;=1000000000),'[26]Data Base PAKAI (INPUT)'!$E$25,IF(AND(V757&gt;1000000000,V757&lt;=5000000000),'[26]Data Base PAKAI (INPUT)'!$Y$25,IF(AND(V757&gt;5000000000,V757&lt;=10000000000),'[26]Data Base PAKAI (INPUT)'!$AG$25)))</f>
        <v>3</v>
      </c>
      <c r="AV757" s="250">
        <f>IF(AND(V757&gt;1,V757&lt;=100000000),'[26]Data Base PAKAI (INPUT)'!$F$25,IF(AND(V757&gt;100000000,V757&lt;=200000000),'[26]Data Base PAKAI (INPUT)'!$J$25,IF(AND(V757&gt;200000000,V757&lt;=250000000),'[26]Data Base PAKAI (INPUT)'!$N$25,IF(AND(V757&gt;250000000,V757&lt;=500000000),'[26]Data Base PAKAI (INPUT)'!$R$25,IF(AND(V757&gt;500000000,V757&lt;=1000000000),'[26]Data Base PAKAI (INPUT)'!$V$25,IF(AND(V757&gt;1000000000,V757&lt;=2500000000),'[26]Data Base PAKAI (INPUT)'!$Z$25,IF(AND(V757&gt;2500000000,V757&lt;=5000000000),'[26]Data Base PAKAI (INPUT)'!$AD$25,IF(AND(V757&gt;5000000000,V757&lt;=10000000000),'[26]Data Base PAKAI (INPUT)'!AH2223))))))))</f>
        <v>3</v>
      </c>
      <c r="AW757" s="250">
        <f t="shared" si="299"/>
        <v>1350000</v>
      </c>
      <c r="AX757" s="250">
        <f t="shared" si="300"/>
        <v>3200000</v>
      </c>
      <c r="AY757" s="99">
        <f t="shared" si="301"/>
        <v>3200000</v>
      </c>
      <c r="AZ757" s="245"/>
      <c r="BA757" s="245">
        <f t="shared" si="302"/>
        <v>71300000</v>
      </c>
      <c r="BB757" s="235"/>
      <c r="BC757" s="242"/>
      <c r="BD757" s="242"/>
      <c r="BE757" s="242"/>
      <c r="BG757" s="428">
        <f t="shared" si="294"/>
        <v>0</v>
      </c>
      <c r="BH757" s="424"/>
    </row>
    <row r="758" spans="1:60" ht="43.5" thickBot="1" x14ac:dyDescent="0.3">
      <c r="A758" s="90"/>
      <c r="B758" s="90"/>
      <c r="C758" s="90"/>
      <c r="D758" s="90"/>
      <c r="E758" s="90"/>
      <c r="F758" s="90"/>
      <c r="G758" s="90"/>
      <c r="H758" s="307"/>
      <c r="I758" s="91"/>
      <c r="J758" s="92"/>
      <c r="K758" s="110" t="s">
        <v>1412</v>
      </c>
      <c r="L758" s="92" t="s">
        <v>1450</v>
      </c>
      <c r="M758" s="92" t="e">
        <f>INDEX('[26]GELONDONGAN BM POKIR'!$D:$D,MATCH('KEGIATAN DBMSDA 2022 (2)'!L758,'[26]GELONDONGAN BM POKIR'!$D:$D,0))</f>
        <v>#N/A</v>
      </c>
      <c r="N758" s="92" t="str">
        <f t="shared" si="304"/>
        <v>Perbaikan jalan haji Bunyamin sampai jalan arridho RT 04 RW 02 kelurahan jatisari kec. Jatiasih</v>
      </c>
      <c r="O758" s="92"/>
      <c r="P758" s="93" t="s">
        <v>124</v>
      </c>
      <c r="Q758" s="93"/>
      <c r="R758" s="127" t="s">
        <v>605</v>
      </c>
      <c r="S758" s="94" t="e">
        <f>#REF!&amp;" "&amp;#REF!</f>
        <v>#REF!</v>
      </c>
      <c r="T758" s="95" t="s">
        <v>66</v>
      </c>
      <c r="U758" s="57"/>
      <c r="V758" s="57">
        <f t="shared" si="303"/>
        <v>80000000</v>
      </c>
      <c r="W758" s="96" t="str">
        <f t="shared" si="295"/>
        <v>PL</v>
      </c>
      <c r="X758" s="77" t="s">
        <v>1964</v>
      </c>
      <c r="Y758" s="489" t="s">
        <v>2032</v>
      </c>
      <c r="Z758" s="489" t="s">
        <v>2011</v>
      </c>
      <c r="AA758" s="93"/>
      <c r="AB758" s="93"/>
      <c r="AC758" s="93"/>
      <c r="AD758" s="93"/>
      <c r="AE758" s="93"/>
      <c r="AF758" s="93"/>
      <c r="AG758" s="96"/>
      <c r="AH758" s="96"/>
      <c r="AI758" s="96"/>
      <c r="AJ758" s="313">
        <f t="shared" si="293"/>
        <v>0</v>
      </c>
      <c r="AK758" s="301">
        <v>0</v>
      </c>
      <c r="AL758" s="57">
        <v>80000000</v>
      </c>
      <c r="AM758" s="96" t="str">
        <f t="shared" si="296"/>
        <v>PL</v>
      </c>
      <c r="AN758" s="257" t="s">
        <v>139</v>
      </c>
      <c r="AO758" s="249">
        <v>1</v>
      </c>
      <c r="AP758" s="257"/>
      <c r="AQ758" s="245">
        <f t="shared" si="297"/>
        <v>350000</v>
      </c>
      <c r="AR758" s="250">
        <f>IF(AND(V758&gt;1,V758&lt;=200000000),'[26]Data Base PAKAI (INPUT)'!$E$24,IF(AND(V758&gt;200000000),'[26]Data Base PAKAI (INPUT)'!$M$24))</f>
        <v>4</v>
      </c>
      <c r="AS758" s="250">
        <f>IF(AND(V758&gt;1,V758&lt;=200000000),'[26]Data Base PAKAI (INPUT)'!$F$24,IF(AND(V758&gt;200000000,V758&lt;=1000000000),'[26]Data Base PAKAI (INPUT)'!$V$24,IF(AND(V758&gt;1000000000),'[26]Data Base PAKAI (INPUT)'!$Z$24)))</f>
        <v>1</v>
      </c>
      <c r="AT758" s="250">
        <f t="shared" si="298"/>
        <v>600000</v>
      </c>
      <c r="AU758" s="250">
        <f>IF(AND(V758&gt;1,V758&lt;=1000000000),'[26]Data Base PAKAI (INPUT)'!$E$25,IF(AND(V758&gt;1000000000,V758&lt;=5000000000),'[26]Data Base PAKAI (INPUT)'!$Y$25,IF(AND(V758&gt;5000000000,V758&lt;=10000000000),'[26]Data Base PAKAI (INPUT)'!$AG$25)))</f>
        <v>3</v>
      </c>
      <c r="AV758" s="250">
        <f>IF(AND(V758&gt;1,V758&lt;=100000000),'[26]Data Base PAKAI (INPUT)'!$F$25,IF(AND(V758&gt;100000000,V758&lt;=200000000),'[26]Data Base PAKAI (INPUT)'!$J$25,IF(AND(V758&gt;200000000,V758&lt;=250000000),'[26]Data Base PAKAI (INPUT)'!$N$25,IF(AND(V758&gt;250000000,V758&lt;=500000000),'[26]Data Base PAKAI (INPUT)'!$R$25,IF(AND(V758&gt;500000000,V758&lt;=1000000000),'[26]Data Base PAKAI (INPUT)'!$V$25,IF(AND(V758&gt;1000000000,V758&lt;=2500000000),'[26]Data Base PAKAI (INPUT)'!$Z$25,IF(AND(V758&gt;2500000000,V758&lt;=5000000000),'[26]Data Base PAKAI (INPUT)'!$AD$25,IF(AND(V758&gt;5000000000,V758&lt;=10000000000),'[26]Data Base PAKAI (INPUT)'!AH2227))))))))</f>
        <v>3</v>
      </c>
      <c r="AW758" s="250">
        <f t="shared" si="299"/>
        <v>1350000</v>
      </c>
      <c r="AX758" s="250">
        <f t="shared" si="300"/>
        <v>3200000</v>
      </c>
      <c r="AY758" s="99">
        <f t="shared" si="301"/>
        <v>3200000</v>
      </c>
      <c r="AZ758" s="245"/>
      <c r="BA758" s="245">
        <f t="shared" si="302"/>
        <v>71300000</v>
      </c>
      <c r="BB758" s="235"/>
      <c r="BC758" s="242"/>
      <c r="BD758" s="242"/>
      <c r="BE758" s="242"/>
      <c r="BG758" s="428">
        <f t="shared" si="294"/>
        <v>0</v>
      </c>
      <c r="BH758" s="424"/>
    </row>
    <row r="759" spans="1:60" ht="43.5" thickBot="1" x14ac:dyDescent="0.3">
      <c r="A759" s="90"/>
      <c r="B759" s="90"/>
      <c r="C759" s="90"/>
      <c r="D759" s="90"/>
      <c r="E759" s="90"/>
      <c r="F759" s="90"/>
      <c r="G759" s="90"/>
      <c r="H759" s="307"/>
      <c r="I759" s="91"/>
      <c r="J759" s="92"/>
      <c r="K759" s="110" t="s">
        <v>1412</v>
      </c>
      <c r="L759" s="92" t="s">
        <v>1451</v>
      </c>
      <c r="M759" s="92" t="e">
        <f>INDEX('[26]GELONDONGAN BM POKIR'!$D:$D,MATCH('KEGIATAN DBMSDA 2022 (2)'!L759,'[26]GELONDONGAN BM POKIR'!$D:$D,0))</f>
        <v>#N/A</v>
      </c>
      <c r="N759" s="92" t="str">
        <f t="shared" si="304"/>
        <v>Perbaikan jalan Sirodjudin RT 04 RW 02 kelurahan jatisari kec. Jatiasih</v>
      </c>
      <c r="O759" s="92"/>
      <c r="P759" s="93" t="s">
        <v>124</v>
      </c>
      <c r="Q759" s="93"/>
      <c r="R759" s="127" t="s">
        <v>601</v>
      </c>
      <c r="S759" s="94" t="e">
        <f>#REF!&amp;" "&amp;#REF!</f>
        <v>#REF!</v>
      </c>
      <c r="T759" s="95" t="s">
        <v>66</v>
      </c>
      <c r="U759" s="57"/>
      <c r="V759" s="57">
        <f t="shared" si="303"/>
        <v>90000000</v>
      </c>
      <c r="W759" s="96" t="str">
        <f t="shared" si="295"/>
        <v>PL</v>
      </c>
      <c r="X759" s="77" t="s">
        <v>1964</v>
      </c>
      <c r="Y759" s="489" t="s">
        <v>2032</v>
      </c>
      <c r="Z759" s="489" t="s">
        <v>2011</v>
      </c>
      <c r="AA759" s="93"/>
      <c r="AB759" s="93"/>
      <c r="AC759" s="93"/>
      <c r="AD759" s="93"/>
      <c r="AE759" s="93"/>
      <c r="AF759" s="93"/>
      <c r="AG759" s="96"/>
      <c r="AH759" s="96"/>
      <c r="AI759" s="96"/>
      <c r="AJ759" s="313">
        <f t="shared" si="293"/>
        <v>0</v>
      </c>
      <c r="AK759" s="301">
        <v>0</v>
      </c>
      <c r="AL759" s="57">
        <v>90000000</v>
      </c>
      <c r="AM759" s="96" t="str">
        <f t="shared" si="296"/>
        <v>PL</v>
      </c>
      <c r="AN759" s="257" t="s">
        <v>139</v>
      </c>
      <c r="AO759" s="249">
        <v>1</v>
      </c>
      <c r="AP759" s="257"/>
      <c r="AQ759" s="245">
        <f t="shared" si="297"/>
        <v>350000</v>
      </c>
      <c r="AR759" s="250">
        <f>IF(AND(V759&gt;1,V759&lt;=200000000),'[26]Data Base PAKAI (INPUT)'!$E$24,IF(AND(V759&gt;200000000),'[26]Data Base PAKAI (INPUT)'!$M$24))</f>
        <v>4</v>
      </c>
      <c r="AS759" s="250">
        <f>IF(AND(V759&gt;1,V759&lt;=200000000),'[26]Data Base PAKAI (INPUT)'!$F$24,IF(AND(V759&gt;200000000,V759&lt;=1000000000),'[26]Data Base PAKAI (INPUT)'!$V$24,IF(AND(V759&gt;1000000000),'[26]Data Base PAKAI (INPUT)'!$Z$24)))</f>
        <v>1</v>
      </c>
      <c r="AT759" s="250">
        <f t="shared" si="298"/>
        <v>600000</v>
      </c>
      <c r="AU759" s="250">
        <f>IF(AND(V759&gt;1,V759&lt;=1000000000),'[26]Data Base PAKAI (INPUT)'!$E$25,IF(AND(V759&gt;1000000000,V759&lt;=5000000000),'[26]Data Base PAKAI (INPUT)'!$Y$25,IF(AND(V759&gt;5000000000,V759&lt;=10000000000),'[26]Data Base PAKAI (INPUT)'!$AG$25)))</f>
        <v>3</v>
      </c>
      <c r="AV759" s="250">
        <f>IF(AND(V759&gt;1,V759&lt;=100000000),'[26]Data Base PAKAI (INPUT)'!$F$25,IF(AND(V759&gt;100000000,V759&lt;=200000000),'[26]Data Base PAKAI (INPUT)'!$J$25,IF(AND(V759&gt;200000000,V759&lt;=250000000),'[26]Data Base PAKAI (INPUT)'!$N$25,IF(AND(V759&gt;250000000,V759&lt;=500000000),'[26]Data Base PAKAI (INPUT)'!$R$25,IF(AND(V759&gt;500000000,V759&lt;=1000000000),'[26]Data Base PAKAI (INPUT)'!$V$25,IF(AND(V759&gt;1000000000,V759&lt;=2500000000),'[26]Data Base PAKAI (INPUT)'!$Z$25,IF(AND(V759&gt;2500000000,V759&lt;=5000000000),'[26]Data Base PAKAI (INPUT)'!$AD$25,IF(AND(V759&gt;5000000000,V759&lt;=10000000000),'[26]Data Base PAKAI (INPUT)'!AH2228))))))))</f>
        <v>3</v>
      </c>
      <c r="AW759" s="250">
        <f t="shared" si="299"/>
        <v>1350000</v>
      </c>
      <c r="AX759" s="250">
        <f t="shared" si="300"/>
        <v>3600000</v>
      </c>
      <c r="AY759" s="99">
        <f t="shared" si="301"/>
        <v>3600000</v>
      </c>
      <c r="AZ759" s="245"/>
      <c r="BA759" s="245">
        <f t="shared" si="302"/>
        <v>80500000</v>
      </c>
      <c r="BB759" s="235"/>
      <c r="BC759" s="242"/>
      <c r="BD759" s="242"/>
      <c r="BE759" s="242"/>
      <c r="BG759" s="428">
        <f t="shared" si="294"/>
        <v>0</v>
      </c>
      <c r="BH759" s="424"/>
    </row>
    <row r="760" spans="1:60" ht="43.5" thickBot="1" x14ac:dyDescent="0.3">
      <c r="A760" s="90"/>
      <c r="B760" s="90"/>
      <c r="C760" s="90"/>
      <c r="D760" s="90"/>
      <c r="E760" s="90"/>
      <c r="F760" s="90"/>
      <c r="G760" s="90"/>
      <c r="H760" s="307"/>
      <c r="I760" s="91"/>
      <c r="J760" s="92"/>
      <c r="K760" s="110" t="s">
        <v>1412</v>
      </c>
      <c r="L760" s="92" t="s">
        <v>1452</v>
      </c>
      <c r="M760" s="92" t="e">
        <f>INDEX('[26]GELONDONGAN BM POKIR'!$D:$D,MATCH('KEGIATAN DBMSDA 2022 (2)'!L760,'[26]GELONDONGAN BM POKIR'!$D:$D,0))</f>
        <v>#N/A</v>
      </c>
      <c r="N760" s="92" t="str">
        <f t="shared" si="304"/>
        <v>Perbaikan jalan RT 02 RW 18 Kelurahan jatisari kec. Jatiasih</v>
      </c>
      <c r="O760" s="92"/>
      <c r="P760" s="93" t="s">
        <v>124</v>
      </c>
      <c r="Q760" s="93"/>
      <c r="R760" s="127" t="s">
        <v>601</v>
      </c>
      <c r="S760" s="94" t="e">
        <f>#REF!&amp;" "&amp;#REF!</f>
        <v>#REF!</v>
      </c>
      <c r="T760" s="95" t="s">
        <v>66</v>
      </c>
      <c r="U760" s="57"/>
      <c r="V760" s="57">
        <f t="shared" si="303"/>
        <v>80000000</v>
      </c>
      <c r="W760" s="96" t="str">
        <f t="shared" si="295"/>
        <v>PL</v>
      </c>
      <c r="X760" s="77" t="s">
        <v>1964</v>
      </c>
      <c r="Y760" s="489" t="s">
        <v>2032</v>
      </c>
      <c r="Z760" s="489" t="s">
        <v>2011</v>
      </c>
      <c r="AA760" s="93"/>
      <c r="AB760" s="93"/>
      <c r="AC760" s="93"/>
      <c r="AD760" s="93"/>
      <c r="AE760" s="93"/>
      <c r="AF760" s="93"/>
      <c r="AG760" s="96"/>
      <c r="AH760" s="96"/>
      <c r="AI760" s="96"/>
      <c r="AJ760" s="313">
        <f t="shared" si="293"/>
        <v>0</v>
      </c>
      <c r="AK760" s="301">
        <v>0</v>
      </c>
      <c r="AL760" s="57">
        <v>80000000</v>
      </c>
      <c r="AM760" s="96" t="str">
        <f t="shared" si="296"/>
        <v>PL</v>
      </c>
      <c r="AN760" s="257" t="s">
        <v>139</v>
      </c>
      <c r="AO760" s="249">
        <v>1</v>
      </c>
      <c r="AP760" s="257"/>
      <c r="AQ760" s="245">
        <f t="shared" si="297"/>
        <v>350000</v>
      </c>
      <c r="AR760" s="250">
        <f>IF(AND(V760&gt;1,V760&lt;=200000000),'[26]Data Base PAKAI (INPUT)'!$E$24,IF(AND(V760&gt;200000000),'[26]Data Base PAKAI (INPUT)'!$M$24))</f>
        <v>4</v>
      </c>
      <c r="AS760" s="250">
        <f>IF(AND(V760&gt;1,V760&lt;=200000000),'[26]Data Base PAKAI (INPUT)'!$F$24,IF(AND(V760&gt;200000000,V760&lt;=1000000000),'[26]Data Base PAKAI (INPUT)'!$V$24,IF(AND(V760&gt;1000000000),'[26]Data Base PAKAI (INPUT)'!$Z$24)))</f>
        <v>1</v>
      </c>
      <c r="AT760" s="250">
        <f t="shared" si="298"/>
        <v>600000</v>
      </c>
      <c r="AU760" s="250">
        <f>IF(AND(V760&gt;1,V760&lt;=1000000000),'[26]Data Base PAKAI (INPUT)'!$E$25,IF(AND(V760&gt;1000000000,V760&lt;=5000000000),'[26]Data Base PAKAI (INPUT)'!$Y$25,IF(AND(V760&gt;5000000000,V760&lt;=10000000000),'[26]Data Base PAKAI (INPUT)'!$AG$25)))</f>
        <v>3</v>
      </c>
      <c r="AV760" s="250">
        <f>IF(AND(V760&gt;1,V760&lt;=100000000),'[26]Data Base PAKAI (INPUT)'!$F$25,IF(AND(V760&gt;100000000,V760&lt;=200000000),'[26]Data Base PAKAI (INPUT)'!$J$25,IF(AND(V760&gt;200000000,V760&lt;=250000000),'[26]Data Base PAKAI (INPUT)'!$N$25,IF(AND(V760&gt;250000000,V760&lt;=500000000),'[26]Data Base PAKAI (INPUT)'!$R$25,IF(AND(V760&gt;500000000,V760&lt;=1000000000),'[26]Data Base PAKAI (INPUT)'!$V$25,IF(AND(V760&gt;1000000000,V760&lt;=2500000000),'[26]Data Base PAKAI (INPUT)'!$Z$25,IF(AND(V760&gt;2500000000,V760&lt;=5000000000),'[26]Data Base PAKAI (INPUT)'!$AD$25,IF(AND(V760&gt;5000000000,V760&lt;=10000000000),'[26]Data Base PAKAI (INPUT)'!AH2229))))))))</f>
        <v>3</v>
      </c>
      <c r="AW760" s="250">
        <f t="shared" si="299"/>
        <v>1350000</v>
      </c>
      <c r="AX760" s="250">
        <f t="shared" si="300"/>
        <v>3200000</v>
      </c>
      <c r="AY760" s="99">
        <f t="shared" si="301"/>
        <v>3200000</v>
      </c>
      <c r="AZ760" s="245"/>
      <c r="BA760" s="245">
        <f t="shared" si="302"/>
        <v>71300000</v>
      </c>
      <c r="BB760" s="235"/>
      <c r="BC760" s="242"/>
      <c r="BD760" s="242"/>
      <c r="BE760" s="242"/>
      <c r="BG760" s="428">
        <f t="shared" si="294"/>
        <v>0</v>
      </c>
      <c r="BH760" s="424"/>
    </row>
    <row r="761" spans="1:60" ht="43.5" thickBot="1" x14ac:dyDescent="0.3">
      <c r="A761" s="90"/>
      <c r="B761" s="90"/>
      <c r="C761" s="90"/>
      <c r="D761" s="90"/>
      <c r="E761" s="90"/>
      <c r="F761" s="90"/>
      <c r="G761" s="90"/>
      <c r="H761" s="307"/>
      <c r="I761" s="91"/>
      <c r="J761" s="92"/>
      <c r="K761" s="110" t="s">
        <v>1412</v>
      </c>
      <c r="L761" s="92" t="s">
        <v>1453</v>
      </c>
      <c r="M761" s="92" t="e">
        <f>INDEX('[26]GELONDONGAN BM POKIR'!$D:$D,MATCH('KEGIATAN DBMSDA 2022 (2)'!L761,'[26]GELONDONGAN BM POKIR'!$D:$D,0))</f>
        <v>#N/A</v>
      </c>
      <c r="N761" s="92" t="str">
        <f t="shared" si="304"/>
        <v>Perbaikan jalan RT 03 RW 18 Kelurahan jatisari kec. Jatiasih</v>
      </c>
      <c r="O761" s="92"/>
      <c r="P761" s="93" t="s">
        <v>124</v>
      </c>
      <c r="Q761" s="93"/>
      <c r="R761" s="127" t="s">
        <v>1434</v>
      </c>
      <c r="S761" s="94" t="e">
        <f>#REF!&amp;" "&amp;#REF!</f>
        <v>#REF!</v>
      </c>
      <c r="T761" s="95" t="s">
        <v>66</v>
      </c>
      <c r="U761" s="57"/>
      <c r="V761" s="57">
        <f t="shared" si="303"/>
        <v>80000000</v>
      </c>
      <c r="W761" s="96" t="str">
        <f t="shared" si="295"/>
        <v>PL</v>
      </c>
      <c r="X761" s="77" t="s">
        <v>1964</v>
      </c>
      <c r="Y761" s="489" t="s">
        <v>2032</v>
      </c>
      <c r="Z761" s="489" t="s">
        <v>2011</v>
      </c>
      <c r="AA761" s="93"/>
      <c r="AB761" s="93"/>
      <c r="AC761" s="93"/>
      <c r="AD761" s="93"/>
      <c r="AE761" s="93"/>
      <c r="AF761" s="93"/>
      <c r="AG761" s="96"/>
      <c r="AH761" s="96"/>
      <c r="AI761" s="96"/>
      <c r="AJ761" s="313">
        <f t="shared" si="293"/>
        <v>0</v>
      </c>
      <c r="AK761" s="301">
        <v>0</v>
      </c>
      <c r="AL761" s="57">
        <v>80000000</v>
      </c>
      <c r="AM761" s="96" t="str">
        <f t="shared" si="296"/>
        <v>PL</v>
      </c>
      <c r="AN761" s="257" t="s">
        <v>139</v>
      </c>
      <c r="AO761" s="249">
        <v>1</v>
      </c>
      <c r="AP761" s="257"/>
      <c r="AQ761" s="245">
        <f t="shared" si="297"/>
        <v>350000</v>
      </c>
      <c r="AR761" s="250">
        <f>IF(AND(V761&gt;1,V761&lt;=200000000),'[26]Data Base PAKAI (INPUT)'!$E$24,IF(AND(V761&gt;200000000),'[26]Data Base PAKAI (INPUT)'!$M$24))</f>
        <v>4</v>
      </c>
      <c r="AS761" s="250">
        <f>IF(AND(V761&gt;1,V761&lt;=200000000),'[26]Data Base PAKAI (INPUT)'!$F$24,IF(AND(V761&gt;200000000,V761&lt;=1000000000),'[26]Data Base PAKAI (INPUT)'!$V$24,IF(AND(V761&gt;1000000000),'[26]Data Base PAKAI (INPUT)'!$Z$24)))</f>
        <v>1</v>
      </c>
      <c r="AT761" s="250">
        <f t="shared" si="298"/>
        <v>600000</v>
      </c>
      <c r="AU761" s="250">
        <f>IF(AND(V761&gt;1,V761&lt;=1000000000),'[26]Data Base PAKAI (INPUT)'!$E$25,IF(AND(V761&gt;1000000000,V761&lt;=5000000000),'[26]Data Base PAKAI (INPUT)'!$Y$25,IF(AND(V761&gt;5000000000,V761&lt;=10000000000),'[26]Data Base PAKAI (INPUT)'!$AG$25)))</f>
        <v>3</v>
      </c>
      <c r="AV761" s="250">
        <f>IF(AND(V761&gt;1,V761&lt;=100000000),'[26]Data Base PAKAI (INPUT)'!$F$25,IF(AND(V761&gt;100000000,V761&lt;=200000000),'[26]Data Base PAKAI (INPUT)'!$J$25,IF(AND(V761&gt;200000000,V761&lt;=250000000),'[26]Data Base PAKAI (INPUT)'!$N$25,IF(AND(V761&gt;250000000,V761&lt;=500000000),'[26]Data Base PAKAI (INPUT)'!$R$25,IF(AND(V761&gt;500000000,V761&lt;=1000000000),'[26]Data Base PAKAI (INPUT)'!$V$25,IF(AND(V761&gt;1000000000,V761&lt;=2500000000),'[26]Data Base PAKAI (INPUT)'!$Z$25,IF(AND(V761&gt;2500000000,V761&lt;=5000000000),'[26]Data Base PAKAI (INPUT)'!$AD$25,IF(AND(V761&gt;5000000000,V761&lt;=10000000000),'[26]Data Base PAKAI (INPUT)'!AH2230))))))))</f>
        <v>3</v>
      </c>
      <c r="AW761" s="250">
        <f t="shared" si="299"/>
        <v>1350000</v>
      </c>
      <c r="AX761" s="250">
        <f t="shared" si="300"/>
        <v>3200000</v>
      </c>
      <c r="AY761" s="99">
        <f t="shared" si="301"/>
        <v>3200000</v>
      </c>
      <c r="AZ761" s="245"/>
      <c r="BA761" s="245">
        <f t="shared" si="302"/>
        <v>71300000</v>
      </c>
      <c r="BB761" s="235"/>
      <c r="BC761" s="242"/>
      <c r="BD761" s="242"/>
      <c r="BE761" s="242"/>
      <c r="BG761" s="428">
        <f t="shared" si="294"/>
        <v>0</v>
      </c>
      <c r="BH761" s="424"/>
    </row>
    <row r="762" spans="1:60" s="163" customFormat="1" ht="43.5" thickBot="1" x14ac:dyDescent="0.3">
      <c r="A762" s="79"/>
      <c r="B762" s="79"/>
      <c r="C762" s="79"/>
      <c r="D762" s="79"/>
      <c r="E762" s="79"/>
      <c r="F762" s="79"/>
      <c r="G762" s="79"/>
      <c r="H762" s="306"/>
      <c r="I762" s="81"/>
      <c r="J762" s="83"/>
      <c r="K762" s="110" t="s">
        <v>1412</v>
      </c>
      <c r="L762" s="83" t="s">
        <v>1454</v>
      </c>
      <c r="M762" s="83" t="e">
        <f>INDEX('[26]GELONDONGAN BM POKIR'!$D:$D,MATCH('KEGIATAN DBMSDA 2022 (2)'!L762,'[26]GELONDONGAN BM POKIR'!$D:$D,0))</f>
        <v>#N/A</v>
      </c>
      <c r="N762" s="83" t="str">
        <f t="shared" si="304"/>
        <v>Perbaikan sarana olah raga RT 04 RW 18 Kelurahan jatisari kec. Jatiasih</v>
      </c>
      <c r="O762" s="83"/>
      <c r="P762" s="84" t="s">
        <v>124</v>
      </c>
      <c r="Q762" s="84"/>
      <c r="R762" s="145" t="s">
        <v>614</v>
      </c>
      <c r="S762" s="94" t="e">
        <f>#REF!&amp;" "&amp;#REF!</f>
        <v>#REF!</v>
      </c>
      <c r="T762" s="86" t="s">
        <v>66</v>
      </c>
      <c r="U762" s="57"/>
      <c r="V762" s="57">
        <f t="shared" si="303"/>
        <v>80000000</v>
      </c>
      <c r="W762" s="96" t="str">
        <f t="shared" si="295"/>
        <v>PL</v>
      </c>
      <c r="X762" s="77" t="s">
        <v>1964</v>
      </c>
      <c r="Y762" s="489" t="s">
        <v>2032</v>
      </c>
      <c r="Z762" s="489" t="s">
        <v>2011</v>
      </c>
      <c r="AA762" s="84"/>
      <c r="AB762" s="84"/>
      <c r="AC762" s="84"/>
      <c r="AD762" s="84"/>
      <c r="AE762" s="84"/>
      <c r="AF762" s="84"/>
      <c r="AG762" s="96"/>
      <c r="AH762" s="96"/>
      <c r="AI762" s="96"/>
      <c r="AJ762" s="313">
        <f t="shared" si="293"/>
        <v>0</v>
      </c>
      <c r="AK762" s="301">
        <v>0</v>
      </c>
      <c r="AL762" s="57">
        <v>80000000</v>
      </c>
      <c r="AM762" s="96" t="str">
        <f t="shared" si="296"/>
        <v>PL</v>
      </c>
      <c r="AN762" s="257" t="s">
        <v>139</v>
      </c>
      <c r="AO762" s="249">
        <v>1</v>
      </c>
      <c r="AP762" s="257" t="s">
        <v>1455</v>
      </c>
      <c r="AQ762" s="267">
        <f t="shared" si="297"/>
        <v>350000</v>
      </c>
      <c r="AR762" s="268">
        <f>IF(AND(V762&gt;1,V762&lt;=200000000),'[26]Data Base PAKAI (INPUT)'!$E$24,IF(AND(V762&gt;200000000),'[26]Data Base PAKAI (INPUT)'!$M$24))</f>
        <v>4</v>
      </c>
      <c r="AS762" s="268">
        <f>IF(AND(V762&gt;1,V762&lt;=200000000),'[26]Data Base PAKAI (INPUT)'!$F$24,IF(AND(V762&gt;200000000,V762&lt;=1000000000),'[26]Data Base PAKAI (INPUT)'!$V$24,IF(AND(V762&gt;1000000000),'[26]Data Base PAKAI (INPUT)'!$Z$24)))</f>
        <v>1</v>
      </c>
      <c r="AT762" s="268">
        <f t="shared" si="298"/>
        <v>600000</v>
      </c>
      <c r="AU762" s="268">
        <f>IF(AND(V762&gt;1,V762&lt;=1000000000),'[26]Data Base PAKAI (INPUT)'!$E$25,IF(AND(V762&gt;1000000000,V762&lt;=5000000000),'[26]Data Base PAKAI (INPUT)'!$Y$25,IF(AND(V762&gt;5000000000,V762&lt;=10000000000),'[26]Data Base PAKAI (INPUT)'!$AG$25)))</f>
        <v>3</v>
      </c>
      <c r="AV762" s="268">
        <f>IF(AND(V762&gt;1,V762&lt;=100000000),'[26]Data Base PAKAI (INPUT)'!$F$25,IF(AND(V762&gt;100000000,V762&lt;=200000000),'[26]Data Base PAKAI (INPUT)'!$J$25,IF(AND(V762&gt;200000000,V762&lt;=250000000),'[26]Data Base PAKAI (INPUT)'!$N$25,IF(AND(V762&gt;250000000,V762&lt;=500000000),'[26]Data Base PAKAI (INPUT)'!$R$25,IF(AND(V762&gt;500000000,V762&lt;=1000000000),'[26]Data Base PAKAI (INPUT)'!$V$25,IF(AND(V762&gt;1000000000,V762&lt;=2500000000),'[26]Data Base PAKAI (INPUT)'!$Z$25,IF(AND(V762&gt;2500000000,V762&lt;=5000000000),'[26]Data Base PAKAI (INPUT)'!$AD$25,IF(AND(V762&gt;5000000000,V762&lt;=10000000000),'[26]Data Base PAKAI (INPUT)'!AH2231))))))))</f>
        <v>3</v>
      </c>
      <c r="AW762" s="268">
        <f t="shared" si="299"/>
        <v>1350000</v>
      </c>
      <c r="AX762" s="268">
        <f t="shared" si="300"/>
        <v>3200000</v>
      </c>
      <c r="AY762" s="162">
        <f t="shared" si="301"/>
        <v>3200000</v>
      </c>
      <c r="AZ762" s="267"/>
      <c r="BA762" s="267">
        <f t="shared" si="302"/>
        <v>71300000</v>
      </c>
      <c r="BB762" s="269"/>
      <c r="BC762" s="270"/>
      <c r="BD762" s="270"/>
      <c r="BE762" s="270"/>
      <c r="BG762" s="428">
        <f t="shared" si="294"/>
        <v>0</v>
      </c>
      <c r="BH762" s="434"/>
    </row>
    <row r="763" spans="1:60" ht="43.5" thickBot="1" x14ac:dyDescent="0.3">
      <c r="A763" s="90"/>
      <c r="B763" s="90"/>
      <c r="C763" s="90"/>
      <c r="D763" s="90"/>
      <c r="E763" s="90"/>
      <c r="F763" s="90"/>
      <c r="G763" s="90"/>
      <c r="H763" s="307"/>
      <c r="I763" s="91"/>
      <c r="J763" s="92"/>
      <c r="K763" s="110" t="s">
        <v>1412</v>
      </c>
      <c r="L763" s="92" t="s">
        <v>1456</v>
      </c>
      <c r="M763" s="92" t="e">
        <f>INDEX('[26]GELONDONGAN BM POKIR'!$D:$D,MATCH('KEGIATAN DBMSDA 2022 (2)'!L763,'[26]GELONDONGAN BM POKIR'!$D:$D,0))</f>
        <v>#N/A</v>
      </c>
      <c r="N763" s="92" t="str">
        <f t="shared" si="304"/>
        <v>Perbaikan jalan lingkungan K. Senan RT 06 RW 03 Kelurahan jatiluhur kec. Jatiasih</v>
      </c>
      <c r="O763" s="92"/>
      <c r="P763" s="93" t="s">
        <v>124</v>
      </c>
      <c r="Q763" s="93"/>
      <c r="R763" s="127" t="s">
        <v>605</v>
      </c>
      <c r="S763" s="94" t="e">
        <f>#REF!&amp;" "&amp;#REF!</f>
        <v>#REF!</v>
      </c>
      <c r="T763" s="95" t="s">
        <v>66</v>
      </c>
      <c r="U763" s="57"/>
      <c r="V763" s="57">
        <f t="shared" si="303"/>
        <v>80000000</v>
      </c>
      <c r="W763" s="96" t="str">
        <f t="shared" si="295"/>
        <v>PL</v>
      </c>
      <c r="X763" s="77" t="s">
        <v>1964</v>
      </c>
      <c r="Y763" s="489" t="s">
        <v>2032</v>
      </c>
      <c r="Z763" s="489" t="s">
        <v>2011</v>
      </c>
      <c r="AA763" s="93"/>
      <c r="AB763" s="93"/>
      <c r="AC763" s="93"/>
      <c r="AD763" s="93"/>
      <c r="AE763" s="93"/>
      <c r="AF763" s="93"/>
      <c r="AG763" s="96"/>
      <c r="AH763" s="96"/>
      <c r="AI763" s="96"/>
      <c r="AJ763" s="313">
        <f t="shared" si="293"/>
        <v>0</v>
      </c>
      <c r="AK763" s="301">
        <v>0</v>
      </c>
      <c r="AL763" s="57">
        <v>80000000</v>
      </c>
      <c r="AM763" s="96" t="str">
        <f t="shared" si="296"/>
        <v>PL</v>
      </c>
      <c r="AN763" s="257" t="s">
        <v>139</v>
      </c>
      <c r="AO763" s="249">
        <v>1</v>
      </c>
      <c r="AP763" s="257"/>
      <c r="AQ763" s="245">
        <f t="shared" si="297"/>
        <v>350000</v>
      </c>
      <c r="AR763" s="250">
        <f>IF(AND(V763&gt;1,V763&lt;=200000000),'[26]Data Base PAKAI (INPUT)'!$E$24,IF(AND(V763&gt;200000000),'[26]Data Base PAKAI (INPUT)'!$M$24))</f>
        <v>4</v>
      </c>
      <c r="AS763" s="250">
        <f>IF(AND(V763&gt;1,V763&lt;=200000000),'[26]Data Base PAKAI (INPUT)'!$F$24,IF(AND(V763&gt;200000000,V763&lt;=1000000000),'[26]Data Base PAKAI (INPUT)'!$V$24,IF(AND(V763&gt;1000000000),'[26]Data Base PAKAI (INPUT)'!$Z$24)))</f>
        <v>1</v>
      </c>
      <c r="AT763" s="250">
        <f t="shared" si="298"/>
        <v>600000</v>
      </c>
      <c r="AU763" s="250">
        <f>IF(AND(V763&gt;1,V763&lt;=1000000000),'[26]Data Base PAKAI (INPUT)'!$E$25,IF(AND(V763&gt;1000000000,V763&lt;=5000000000),'[26]Data Base PAKAI (INPUT)'!$Y$25,IF(AND(V763&gt;5000000000,V763&lt;=10000000000),'[26]Data Base PAKAI (INPUT)'!$AG$25)))</f>
        <v>3</v>
      </c>
      <c r="AV763" s="250">
        <f>IF(AND(V763&gt;1,V763&lt;=100000000),'[26]Data Base PAKAI (INPUT)'!$F$25,IF(AND(V763&gt;100000000,V763&lt;=200000000),'[26]Data Base PAKAI (INPUT)'!$J$25,IF(AND(V763&gt;200000000,V763&lt;=250000000),'[26]Data Base PAKAI (INPUT)'!$N$25,IF(AND(V763&gt;250000000,V763&lt;=500000000),'[26]Data Base PAKAI (INPUT)'!$R$25,IF(AND(V763&gt;500000000,V763&lt;=1000000000),'[26]Data Base PAKAI (INPUT)'!$V$25,IF(AND(V763&gt;1000000000,V763&lt;=2500000000),'[26]Data Base PAKAI (INPUT)'!$Z$25,IF(AND(V763&gt;2500000000,V763&lt;=5000000000),'[26]Data Base PAKAI (INPUT)'!$AD$25,IF(AND(V763&gt;5000000000,V763&lt;=10000000000),'[26]Data Base PAKAI (INPUT)'!AH2232))))))))</f>
        <v>3</v>
      </c>
      <c r="AW763" s="250">
        <f t="shared" si="299"/>
        <v>1350000</v>
      </c>
      <c r="AX763" s="250">
        <f t="shared" si="300"/>
        <v>3200000</v>
      </c>
      <c r="AY763" s="99">
        <f t="shared" si="301"/>
        <v>3200000</v>
      </c>
      <c r="AZ763" s="245"/>
      <c r="BA763" s="245">
        <f t="shared" si="302"/>
        <v>71300000</v>
      </c>
      <c r="BB763" s="235"/>
      <c r="BC763" s="242"/>
      <c r="BD763" s="242"/>
      <c r="BE763" s="242"/>
      <c r="BG763" s="428">
        <f t="shared" si="294"/>
        <v>0</v>
      </c>
      <c r="BH763" s="424"/>
    </row>
    <row r="764" spans="1:60" ht="43.5" thickBot="1" x14ac:dyDescent="0.3">
      <c r="A764" s="90"/>
      <c r="B764" s="90"/>
      <c r="C764" s="90"/>
      <c r="D764" s="90"/>
      <c r="E764" s="90"/>
      <c r="F764" s="90"/>
      <c r="G764" s="90"/>
      <c r="H764" s="307"/>
      <c r="I764" s="91"/>
      <c r="J764" s="92"/>
      <c r="K764" s="110" t="s">
        <v>1412</v>
      </c>
      <c r="L764" s="92" t="s">
        <v>1457</v>
      </c>
      <c r="M764" s="92" t="e">
        <f>INDEX('[26]GELONDONGAN BM POKIR'!$D:$D,MATCH('KEGIATAN DBMSDA 2022 (2)'!L764,'[26]GELONDONGAN BM POKIR'!$D:$D,0))</f>
        <v>#N/A</v>
      </c>
      <c r="N764" s="92" t="str">
        <f t="shared" si="304"/>
        <v>Perbaikan jalan Kp. Jaha RT 04 RW 11 Kelurahan jatimekar kec. Jatiasih</v>
      </c>
      <c r="O764" s="92"/>
      <c r="P764" s="93" t="s">
        <v>124</v>
      </c>
      <c r="Q764" s="93"/>
      <c r="R764" s="127" t="s">
        <v>614</v>
      </c>
      <c r="S764" s="94" t="e">
        <f>#REF!&amp;" "&amp;#REF!</f>
        <v>#REF!</v>
      </c>
      <c r="T764" s="95" t="s">
        <v>66</v>
      </c>
      <c r="U764" s="57"/>
      <c r="V764" s="57">
        <f t="shared" si="303"/>
        <v>70000000</v>
      </c>
      <c r="W764" s="96" t="str">
        <f t="shared" si="295"/>
        <v>PL</v>
      </c>
      <c r="X764" s="77" t="s">
        <v>1964</v>
      </c>
      <c r="Y764" s="489" t="s">
        <v>2032</v>
      </c>
      <c r="Z764" s="489" t="s">
        <v>2011</v>
      </c>
      <c r="AA764" s="93"/>
      <c r="AB764" s="93"/>
      <c r="AC764" s="93"/>
      <c r="AD764" s="93"/>
      <c r="AE764" s="93"/>
      <c r="AF764" s="93"/>
      <c r="AG764" s="96"/>
      <c r="AH764" s="96"/>
      <c r="AI764" s="96"/>
      <c r="AJ764" s="313">
        <f t="shared" si="293"/>
        <v>0</v>
      </c>
      <c r="AK764" s="301">
        <v>0</v>
      </c>
      <c r="AL764" s="57">
        <v>70000000</v>
      </c>
      <c r="AM764" s="96" t="str">
        <f t="shared" si="296"/>
        <v>PL</v>
      </c>
      <c r="AN764" s="257" t="s">
        <v>139</v>
      </c>
      <c r="AO764" s="249">
        <v>1</v>
      </c>
      <c r="AP764" s="257"/>
      <c r="AQ764" s="245">
        <f t="shared" si="297"/>
        <v>350000</v>
      </c>
      <c r="AR764" s="250">
        <f>IF(AND(V764&gt;1,V764&lt;=200000000),'[26]Data Base PAKAI (INPUT)'!$E$24,IF(AND(V764&gt;200000000),'[26]Data Base PAKAI (INPUT)'!$M$24))</f>
        <v>4</v>
      </c>
      <c r="AS764" s="250">
        <f>IF(AND(V764&gt;1,V764&lt;=200000000),'[26]Data Base PAKAI (INPUT)'!$F$24,IF(AND(V764&gt;200000000,V764&lt;=1000000000),'[26]Data Base PAKAI (INPUT)'!$V$24,IF(AND(V764&gt;1000000000),'[26]Data Base PAKAI (INPUT)'!$Z$24)))</f>
        <v>1</v>
      </c>
      <c r="AT764" s="250">
        <f t="shared" si="298"/>
        <v>600000</v>
      </c>
      <c r="AU764" s="250">
        <f>IF(AND(V764&gt;1,V764&lt;=1000000000),'[26]Data Base PAKAI (INPUT)'!$E$25,IF(AND(V764&gt;1000000000,V764&lt;=5000000000),'[26]Data Base PAKAI (INPUT)'!$Y$25,IF(AND(V764&gt;5000000000,V764&lt;=10000000000),'[26]Data Base PAKAI (INPUT)'!$AG$25)))</f>
        <v>3</v>
      </c>
      <c r="AV764" s="250">
        <f>IF(AND(V764&gt;1,V764&lt;=100000000),'[26]Data Base PAKAI (INPUT)'!$F$25,IF(AND(V764&gt;100000000,V764&lt;=200000000),'[26]Data Base PAKAI (INPUT)'!$J$25,IF(AND(V764&gt;200000000,V764&lt;=250000000),'[26]Data Base PAKAI (INPUT)'!$N$25,IF(AND(V764&gt;250000000,V764&lt;=500000000),'[26]Data Base PAKAI (INPUT)'!$R$25,IF(AND(V764&gt;500000000,V764&lt;=1000000000),'[26]Data Base PAKAI (INPUT)'!$V$25,IF(AND(V764&gt;1000000000,V764&lt;=2500000000),'[26]Data Base PAKAI (INPUT)'!$Z$25,IF(AND(V764&gt;2500000000,V764&lt;=5000000000),'[26]Data Base PAKAI (INPUT)'!$AD$25,IF(AND(V764&gt;5000000000,V764&lt;=10000000000),'[26]Data Base PAKAI (INPUT)'!AH2235))))))))</f>
        <v>3</v>
      </c>
      <c r="AW764" s="250">
        <f t="shared" si="299"/>
        <v>1350000</v>
      </c>
      <c r="AX764" s="250">
        <f t="shared" si="300"/>
        <v>2800000</v>
      </c>
      <c r="AY764" s="99">
        <f t="shared" si="301"/>
        <v>2800000</v>
      </c>
      <c r="AZ764" s="245"/>
      <c r="BA764" s="245">
        <f t="shared" si="302"/>
        <v>62100000</v>
      </c>
      <c r="BB764" s="235"/>
      <c r="BC764" s="242"/>
      <c r="BD764" s="242"/>
      <c r="BE764" s="242"/>
      <c r="BG764" s="428">
        <f t="shared" si="294"/>
        <v>0</v>
      </c>
      <c r="BH764" s="424"/>
    </row>
    <row r="765" spans="1:60" ht="43.5" thickBot="1" x14ac:dyDescent="0.3">
      <c r="A765" s="90"/>
      <c r="B765" s="90"/>
      <c r="C765" s="90"/>
      <c r="D765" s="90"/>
      <c r="E765" s="90"/>
      <c r="F765" s="90"/>
      <c r="G765" s="90"/>
      <c r="H765" s="307"/>
      <c r="I765" s="91"/>
      <c r="J765" s="92"/>
      <c r="K765" s="110" t="s">
        <v>1412</v>
      </c>
      <c r="L765" s="92" t="s">
        <v>1458</v>
      </c>
      <c r="M765" s="92" t="e">
        <f>INDEX('[26]GELONDONGAN BM POKIR'!$D:$D,MATCH('KEGIATAN DBMSDA 2022 (2)'!L765,'[26]GELONDONGAN BM POKIR'!$D:$D,0))</f>
        <v>#N/A</v>
      </c>
      <c r="N765" s="92" t="str">
        <f t="shared" si="304"/>
        <v>Perbaikan jalan puri nusa pala jalan citra raya kelurahan jatisari kec. Jatiasih</v>
      </c>
      <c r="O765" s="92"/>
      <c r="P765" s="93" t="s">
        <v>124</v>
      </c>
      <c r="Q765" s="93"/>
      <c r="R765" s="127" t="s">
        <v>1434</v>
      </c>
      <c r="S765" s="94" t="e">
        <f>#REF!&amp;" "&amp;#REF!</f>
        <v>#REF!</v>
      </c>
      <c r="T765" s="95" t="s">
        <v>66</v>
      </c>
      <c r="U765" s="57"/>
      <c r="V765" s="57">
        <f t="shared" si="303"/>
        <v>80000000</v>
      </c>
      <c r="W765" s="96" t="str">
        <f t="shared" si="295"/>
        <v>PL</v>
      </c>
      <c r="X765" s="77" t="s">
        <v>1964</v>
      </c>
      <c r="Y765" s="489" t="s">
        <v>2032</v>
      </c>
      <c r="Z765" s="489" t="s">
        <v>2011</v>
      </c>
      <c r="AA765" s="93"/>
      <c r="AB765" s="93"/>
      <c r="AC765" s="93"/>
      <c r="AD765" s="93"/>
      <c r="AE765" s="93"/>
      <c r="AF765" s="93"/>
      <c r="AG765" s="96"/>
      <c r="AH765" s="96"/>
      <c r="AI765" s="96"/>
      <c r="AJ765" s="313">
        <f t="shared" si="293"/>
        <v>0</v>
      </c>
      <c r="AK765" s="301">
        <v>0</v>
      </c>
      <c r="AL765" s="57">
        <v>80000000</v>
      </c>
      <c r="AM765" s="96" t="str">
        <f t="shared" si="296"/>
        <v>PL</v>
      </c>
      <c r="AN765" s="257" t="s">
        <v>139</v>
      </c>
      <c r="AO765" s="249">
        <v>1</v>
      </c>
      <c r="AP765" s="257"/>
      <c r="AQ765" s="245">
        <f t="shared" si="297"/>
        <v>350000</v>
      </c>
      <c r="AR765" s="250">
        <f>IF(AND(V765&gt;1,V765&lt;=200000000),'[26]Data Base PAKAI (INPUT)'!$E$24,IF(AND(V765&gt;200000000),'[26]Data Base PAKAI (INPUT)'!$M$24))</f>
        <v>4</v>
      </c>
      <c r="AS765" s="250">
        <f>IF(AND(V765&gt;1,V765&lt;=200000000),'[26]Data Base PAKAI (INPUT)'!$F$24,IF(AND(V765&gt;200000000,V765&lt;=1000000000),'[26]Data Base PAKAI (INPUT)'!$V$24,IF(AND(V765&gt;1000000000),'[26]Data Base PAKAI (INPUT)'!$Z$24)))</f>
        <v>1</v>
      </c>
      <c r="AT765" s="250">
        <f t="shared" si="298"/>
        <v>600000</v>
      </c>
      <c r="AU765" s="250">
        <f>IF(AND(V765&gt;1,V765&lt;=1000000000),'[26]Data Base PAKAI (INPUT)'!$E$25,IF(AND(V765&gt;1000000000,V765&lt;=5000000000),'[26]Data Base PAKAI (INPUT)'!$Y$25,IF(AND(V765&gt;5000000000,V765&lt;=10000000000),'[26]Data Base PAKAI (INPUT)'!$AG$25)))</f>
        <v>3</v>
      </c>
      <c r="AV765" s="250">
        <f>IF(AND(V765&gt;1,V765&lt;=100000000),'[26]Data Base PAKAI (INPUT)'!$F$25,IF(AND(V765&gt;100000000,V765&lt;=200000000),'[26]Data Base PAKAI (INPUT)'!$J$25,IF(AND(V765&gt;200000000,V765&lt;=250000000),'[26]Data Base PAKAI (INPUT)'!$N$25,IF(AND(V765&gt;250000000,V765&lt;=500000000),'[26]Data Base PAKAI (INPUT)'!$R$25,IF(AND(V765&gt;500000000,V765&lt;=1000000000),'[26]Data Base PAKAI (INPUT)'!$V$25,IF(AND(V765&gt;1000000000,V765&lt;=2500000000),'[26]Data Base PAKAI (INPUT)'!$Z$25,IF(AND(V765&gt;2500000000,V765&lt;=5000000000),'[26]Data Base PAKAI (INPUT)'!$AD$25,IF(AND(V765&gt;5000000000,V765&lt;=10000000000),'[26]Data Base PAKAI (INPUT)'!AH2236))))))))</f>
        <v>3</v>
      </c>
      <c r="AW765" s="250">
        <f t="shared" si="299"/>
        <v>1350000</v>
      </c>
      <c r="AX765" s="250">
        <f t="shared" si="300"/>
        <v>3200000</v>
      </c>
      <c r="AY765" s="99">
        <f t="shared" si="301"/>
        <v>3200000</v>
      </c>
      <c r="AZ765" s="245"/>
      <c r="BA765" s="245">
        <f t="shared" si="302"/>
        <v>71300000</v>
      </c>
      <c r="BB765" s="235"/>
      <c r="BC765" s="242"/>
      <c r="BD765" s="242"/>
      <c r="BE765" s="242"/>
      <c r="BG765" s="428">
        <f t="shared" si="294"/>
        <v>0</v>
      </c>
      <c r="BH765" s="424"/>
    </row>
    <row r="766" spans="1:60" ht="43.5" thickBot="1" x14ac:dyDescent="0.3">
      <c r="A766" s="90"/>
      <c r="B766" s="90"/>
      <c r="C766" s="90"/>
      <c r="D766" s="90"/>
      <c r="E766" s="90"/>
      <c r="F766" s="90"/>
      <c r="G766" s="90"/>
      <c r="H766" s="307"/>
      <c r="I766" s="91"/>
      <c r="J766" s="92"/>
      <c r="K766" s="110" t="s">
        <v>1412</v>
      </c>
      <c r="L766" s="92" t="s">
        <v>1459</v>
      </c>
      <c r="M766" s="92" t="e">
        <f>INDEX('[26]GELONDONGAN BM POKIR'!$D:$D,MATCH('KEGIATAN DBMSDA 2022 (2)'!L766,'[26]GELONDONGAN BM POKIR'!$D:$D,0))</f>
        <v>#N/A</v>
      </c>
      <c r="N766" s="92" t="str">
        <f t="shared" ref="N766:N768" si="305">$J$562&amp;" "&amp;L766</f>
        <v>Peningkatan Jalan Jl. Merpati Blok DD 20 CCI RT 06 RW 15 PPI, Kota Bekasi, Bekasi Selatan, Pekayonjaya</v>
      </c>
      <c r="O766" s="92"/>
      <c r="P766" s="93" t="s">
        <v>160</v>
      </c>
      <c r="Q766" s="93"/>
      <c r="R766" s="127" t="s">
        <v>229</v>
      </c>
      <c r="S766" s="94" t="e">
        <f>#REF!&amp;" "&amp;#REF!</f>
        <v>#REF!</v>
      </c>
      <c r="T766" s="95" t="s">
        <v>66</v>
      </c>
      <c r="U766" s="57"/>
      <c r="V766" s="57">
        <f t="shared" si="303"/>
        <v>150000000</v>
      </c>
      <c r="W766" s="96" t="str">
        <f t="shared" si="295"/>
        <v>PL</v>
      </c>
      <c r="X766" s="77" t="s">
        <v>1964</v>
      </c>
      <c r="Y766" s="489" t="s">
        <v>2032</v>
      </c>
      <c r="Z766" s="489" t="s">
        <v>2006</v>
      </c>
      <c r="AA766" s="93"/>
      <c r="AB766" s="93"/>
      <c r="AC766" s="93"/>
      <c r="AD766" s="93"/>
      <c r="AE766" s="93"/>
      <c r="AF766" s="93"/>
      <c r="AG766" s="96"/>
      <c r="AH766" s="96"/>
      <c r="AI766" s="96"/>
      <c r="AJ766" s="313">
        <f t="shared" si="293"/>
        <v>0</v>
      </c>
      <c r="AK766" s="301">
        <v>0</v>
      </c>
      <c r="AL766" s="57">
        <v>150000000</v>
      </c>
      <c r="AM766" s="96" t="str">
        <f t="shared" si="296"/>
        <v>PL</v>
      </c>
      <c r="AN766" s="257" t="s">
        <v>139</v>
      </c>
      <c r="AO766" s="249">
        <v>1</v>
      </c>
      <c r="AP766" s="257"/>
      <c r="AQ766" s="245">
        <f t="shared" si="297"/>
        <v>350000</v>
      </c>
      <c r="AR766" s="250">
        <f>IF(AND(V766&gt;1,V766&lt;=200000000),'[26]Data Base PAKAI (INPUT)'!$E$24,IF(AND(V766&gt;200000000),'[26]Data Base PAKAI (INPUT)'!$M$24))</f>
        <v>4</v>
      </c>
      <c r="AS766" s="250">
        <f>IF(AND(V766&gt;1,V766&lt;=200000000),'[26]Data Base PAKAI (INPUT)'!$F$24,IF(AND(V766&gt;200000000,V766&lt;=1000000000),'[26]Data Base PAKAI (INPUT)'!$V$24,IF(AND(V766&gt;1000000000),'[26]Data Base PAKAI (INPUT)'!$Z$24)))</f>
        <v>1</v>
      </c>
      <c r="AT766" s="250">
        <f t="shared" si="298"/>
        <v>600000</v>
      </c>
      <c r="AU766" s="250">
        <f>IF(AND(V766&gt;1,V766&lt;=1000000000),'[26]Data Base PAKAI (INPUT)'!$E$25,IF(AND(V766&gt;1000000000,V766&lt;=5000000000),'[26]Data Base PAKAI (INPUT)'!$Y$25,IF(AND(V766&gt;5000000000,V766&lt;=10000000000),'[26]Data Base PAKAI (INPUT)'!$AG$25)))</f>
        <v>3</v>
      </c>
      <c r="AV766" s="250">
        <f>IF(AND(V766&gt;1,V766&lt;=100000000),'[26]Data Base PAKAI (INPUT)'!$F$25,IF(AND(V766&gt;100000000,V766&lt;=200000000),'[26]Data Base PAKAI (INPUT)'!$J$25,IF(AND(V766&gt;200000000,V766&lt;=250000000),'[26]Data Base PAKAI (INPUT)'!$N$25,IF(AND(V766&gt;250000000,V766&lt;=500000000),'[26]Data Base PAKAI (INPUT)'!$R$25,IF(AND(V766&gt;500000000,V766&lt;=1000000000),'[26]Data Base PAKAI (INPUT)'!$V$25,IF(AND(V766&gt;1000000000,V766&lt;=2500000000),'[26]Data Base PAKAI (INPUT)'!$Z$25,IF(AND(V766&gt;2500000000,V766&lt;=5000000000),'[26]Data Base PAKAI (INPUT)'!$AD$25,IF(AND(V766&gt;5000000000,V766&lt;=10000000000),'[26]Data Base PAKAI (INPUT)'!AH2238))))))))</f>
        <v>4</v>
      </c>
      <c r="AW766" s="250">
        <f t="shared" si="299"/>
        <v>1800000</v>
      </c>
      <c r="AX766" s="250">
        <f t="shared" si="300"/>
        <v>6000000</v>
      </c>
      <c r="AY766" s="99">
        <f t="shared" si="301"/>
        <v>6000000</v>
      </c>
      <c r="AZ766" s="245"/>
      <c r="BA766" s="245">
        <f t="shared" si="302"/>
        <v>135250000</v>
      </c>
      <c r="BB766" s="235"/>
      <c r="BC766" s="242"/>
      <c r="BD766" s="242"/>
      <c r="BE766" s="242"/>
      <c r="BG766" s="428">
        <f t="shared" si="294"/>
        <v>0</v>
      </c>
      <c r="BH766" s="424"/>
    </row>
    <row r="767" spans="1:60" ht="43.5" thickBot="1" x14ac:dyDescent="0.3">
      <c r="A767" s="90"/>
      <c r="B767" s="90"/>
      <c r="C767" s="90"/>
      <c r="D767" s="90"/>
      <c r="E767" s="90"/>
      <c r="F767" s="90"/>
      <c r="G767" s="90"/>
      <c r="H767" s="307"/>
      <c r="I767" s="91"/>
      <c r="J767" s="92"/>
      <c r="K767" s="110" t="s">
        <v>1412</v>
      </c>
      <c r="L767" s="92" t="s">
        <v>1460</v>
      </c>
      <c r="M767" s="92" t="e">
        <f>INDEX('[26]GELONDONGAN BM POKIR'!$D:$D,MATCH('KEGIATAN DBMSDA 2022 (2)'!L767,'[26]GELONDONGAN BM POKIR'!$D:$D,0))</f>
        <v>#N/A</v>
      </c>
      <c r="N767" s="92" t="str">
        <f t="shared" si="305"/>
        <v>Peningkatan Jalan RT 03 RW 05 Kelurahan Duren Jaya Kecamatan Bekasi Timur, Kota Bekasi, Bekasi Timur, Durenjaya</v>
      </c>
      <c r="O767" s="92"/>
      <c r="P767" s="93" t="s">
        <v>264</v>
      </c>
      <c r="Q767" s="93"/>
      <c r="R767" s="127" t="s">
        <v>229</v>
      </c>
      <c r="S767" s="94" t="e">
        <f>#REF!&amp;" "&amp;#REF!</f>
        <v>#REF!</v>
      </c>
      <c r="T767" s="95" t="s">
        <v>66</v>
      </c>
      <c r="U767" s="57"/>
      <c r="V767" s="57">
        <f t="shared" si="303"/>
        <v>100000000</v>
      </c>
      <c r="W767" s="96" t="str">
        <f t="shared" si="295"/>
        <v>PL</v>
      </c>
      <c r="X767" s="77" t="s">
        <v>1964</v>
      </c>
      <c r="Y767" s="489" t="s">
        <v>2032</v>
      </c>
      <c r="Z767" s="489" t="s">
        <v>2013</v>
      </c>
      <c r="AA767" s="93"/>
      <c r="AB767" s="93"/>
      <c r="AC767" s="93"/>
      <c r="AD767" s="93"/>
      <c r="AE767" s="93"/>
      <c r="AF767" s="93"/>
      <c r="AG767" s="96"/>
      <c r="AH767" s="96"/>
      <c r="AI767" s="96"/>
      <c r="AJ767" s="313">
        <f t="shared" si="293"/>
        <v>0</v>
      </c>
      <c r="AK767" s="301">
        <v>0</v>
      </c>
      <c r="AL767" s="57">
        <v>100000000</v>
      </c>
      <c r="AM767" s="96" t="str">
        <f t="shared" si="296"/>
        <v>PL</v>
      </c>
      <c r="AN767" s="257" t="s">
        <v>139</v>
      </c>
      <c r="AO767" s="249">
        <v>1</v>
      </c>
      <c r="AP767" s="257"/>
      <c r="AQ767" s="245">
        <f t="shared" si="297"/>
        <v>350000</v>
      </c>
      <c r="AR767" s="250">
        <f>IF(AND(V767&gt;1,V767&lt;=200000000),'[26]Data Base PAKAI (INPUT)'!$E$24,IF(AND(V767&gt;200000000),'[26]Data Base PAKAI (INPUT)'!$M$24))</f>
        <v>4</v>
      </c>
      <c r="AS767" s="250">
        <f>IF(AND(V767&gt;1,V767&lt;=200000000),'[26]Data Base PAKAI (INPUT)'!$F$24,IF(AND(V767&gt;200000000,V767&lt;=1000000000),'[26]Data Base PAKAI (INPUT)'!$V$24,IF(AND(V767&gt;1000000000),'[26]Data Base PAKAI (INPUT)'!$Z$24)))</f>
        <v>1</v>
      </c>
      <c r="AT767" s="250">
        <f t="shared" si="298"/>
        <v>600000</v>
      </c>
      <c r="AU767" s="250">
        <f>IF(AND(V767&gt;1,V767&lt;=1000000000),'[26]Data Base PAKAI (INPUT)'!$E$25,IF(AND(V767&gt;1000000000,V767&lt;=5000000000),'[26]Data Base PAKAI (INPUT)'!$Y$25,IF(AND(V767&gt;5000000000,V767&lt;=10000000000),'[26]Data Base PAKAI (INPUT)'!$AG$25)))</f>
        <v>3</v>
      </c>
      <c r="AV767" s="250">
        <f>IF(AND(V767&gt;1,V767&lt;=100000000),'[26]Data Base PAKAI (INPUT)'!$F$25,IF(AND(V767&gt;100000000,V767&lt;=200000000),'[26]Data Base PAKAI (INPUT)'!$J$25,IF(AND(V767&gt;200000000,V767&lt;=250000000),'[26]Data Base PAKAI (INPUT)'!$N$25,IF(AND(V767&gt;250000000,V767&lt;=500000000),'[26]Data Base PAKAI (INPUT)'!$R$25,IF(AND(V767&gt;500000000,V767&lt;=1000000000),'[26]Data Base PAKAI (INPUT)'!$V$25,IF(AND(V767&gt;1000000000,V767&lt;=2500000000),'[26]Data Base PAKAI (INPUT)'!$Z$25,IF(AND(V767&gt;2500000000,V767&lt;=5000000000),'[26]Data Base PAKAI (INPUT)'!$AD$25,IF(AND(V767&gt;5000000000,V767&lt;=10000000000),'[26]Data Base PAKAI (INPUT)'!AH2239))))))))</f>
        <v>3</v>
      </c>
      <c r="AW767" s="250">
        <f t="shared" si="299"/>
        <v>1350000</v>
      </c>
      <c r="AX767" s="250">
        <f t="shared" si="300"/>
        <v>4000000</v>
      </c>
      <c r="AY767" s="99">
        <f t="shared" si="301"/>
        <v>4000000</v>
      </c>
      <c r="AZ767" s="245"/>
      <c r="BA767" s="245">
        <f t="shared" si="302"/>
        <v>89700000</v>
      </c>
      <c r="BB767" s="235"/>
      <c r="BC767" s="242"/>
      <c r="BD767" s="242"/>
      <c r="BE767" s="242"/>
      <c r="BG767" s="428">
        <f t="shared" si="294"/>
        <v>0</v>
      </c>
      <c r="BH767" s="424"/>
    </row>
    <row r="768" spans="1:60" ht="43.5" thickBot="1" x14ac:dyDescent="0.3">
      <c r="A768" s="90"/>
      <c r="B768" s="90"/>
      <c r="C768" s="90"/>
      <c r="D768" s="90"/>
      <c r="E768" s="90"/>
      <c r="F768" s="90"/>
      <c r="G768" s="90"/>
      <c r="H768" s="307"/>
      <c r="I768" s="91"/>
      <c r="J768" s="92"/>
      <c r="K768" s="110" t="s">
        <v>1412</v>
      </c>
      <c r="L768" s="92" t="s">
        <v>1461</v>
      </c>
      <c r="M768" s="92" t="e">
        <f>INDEX('[26]GELONDONGAN BM POKIR'!$D:$D,MATCH('KEGIATAN DBMSDA 2022 (2)'!L768,'[26]GELONDONGAN BM POKIR'!$D:$D,0))</f>
        <v>#N/A</v>
      </c>
      <c r="N768" s="92" t="str">
        <f t="shared" si="305"/>
        <v>Peningkatan Jalan Kemang sari IV RT. 003 RW. 11(Marhadi), Kota Bekasi, Pondokgede, Jatibening Baru</v>
      </c>
      <c r="O768" s="92"/>
      <c r="P768" s="93" t="s">
        <v>171</v>
      </c>
      <c r="Q768" s="93"/>
      <c r="R768" s="127" t="s">
        <v>1370</v>
      </c>
      <c r="S768" s="94" t="e">
        <f>#REF!&amp;" "&amp;#REF!</f>
        <v>#REF!</v>
      </c>
      <c r="T768" s="95" t="s">
        <v>66</v>
      </c>
      <c r="U768" s="57"/>
      <c r="V768" s="57">
        <f t="shared" si="303"/>
        <v>200000000</v>
      </c>
      <c r="W768" s="96" t="str">
        <f t="shared" si="295"/>
        <v>PL</v>
      </c>
      <c r="X768" s="77" t="s">
        <v>1964</v>
      </c>
      <c r="Y768" s="489" t="s">
        <v>2032</v>
      </c>
      <c r="Z768" s="489" t="s">
        <v>2004</v>
      </c>
      <c r="AA768" s="93"/>
      <c r="AB768" s="93"/>
      <c r="AC768" s="93"/>
      <c r="AD768" s="93"/>
      <c r="AE768" s="93"/>
      <c r="AF768" s="93"/>
      <c r="AG768" s="96"/>
      <c r="AH768" s="96"/>
      <c r="AI768" s="96"/>
      <c r="AJ768" s="313">
        <f t="shared" si="293"/>
        <v>0</v>
      </c>
      <c r="AK768" s="301">
        <v>0</v>
      </c>
      <c r="AL768" s="57">
        <v>200000000</v>
      </c>
      <c r="AM768" s="96" t="str">
        <f t="shared" si="296"/>
        <v>PL</v>
      </c>
      <c r="AN768" s="257" t="s">
        <v>139</v>
      </c>
      <c r="AO768" s="249">
        <v>1</v>
      </c>
      <c r="AP768" s="257"/>
      <c r="AQ768" s="245">
        <f t="shared" si="297"/>
        <v>350000</v>
      </c>
      <c r="AR768" s="250">
        <f>IF(AND(V768&gt;1,V768&lt;=200000000),'[26]Data Base PAKAI (INPUT)'!$E$24,IF(AND(V768&gt;200000000),'[26]Data Base PAKAI (INPUT)'!$M$24))</f>
        <v>4</v>
      </c>
      <c r="AS768" s="250">
        <f>IF(AND(V768&gt;1,V768&lt;=200000000),'[26]Data Base PAKAI (INPUT)'!$F$24,IF(AND(V768&gt;200000000,V768&lt;=1000000000),'[26]Data Base PAKAI (INPUT)'!$V$24,IF(AND(V768&gt;1000000000),'[26]Data Base PAKAI (INPUT)'!$Z$24)))</f>
        <v>1</v>
      </c>
      <c r="AT768" s="250">
        <f t="shared" si="298"/>
        <v>600000</v>
      </c>
      <c r="AU768" s="250">
        <f>IF(AND(V768&gt;1,V768&lt;=1000000000),'[26]Data Base PAKAI (INPUT)'!$E$25,IF(AND(V768&gt;1000000000,V768&lt;=5000000000),'[26]Data Base PAKAI (INPUT)'!$Y$25,IF(AND(V768&gt;5000000000,V768&lt;=10000000000),'[26]Data Base PAKAI (INPUT)'!$AG$25)))</f>
        <v>3</v>
      </c>
      <c r="AV768" s="250">
        <f>IF(AND(V768&gt;1,V768&lt;=100000000),'[26]Data Base PAKAI (INPUT)'!$F$25,IF(AND(V768&gt;100000000,V768&lt;=200000000),'[26]Data Base PAKAI (INPUT)'!$J$25,IF(AND(V768&gt;200000000,V768&lt;=250000000),'[26]Data Base PAKAI (INPUT)'!$N$25,IF(AND(V768&gt;250000000,V768&lt;=500000000),'[26]Data Base PAKAI (INPUT)'!$R$25,IF(AND(V768&gt;500000000,V768&lt;=1000000000),'[26]Data Base PAKAI (INPUT)'!$V$25,IF(AND(V768&gt;1000000000,V768&lt;=2500000000),'[26]Data Base PAKAI (INPUT)'!$Z$25,IF(AND(V768&gt;2500000000,V768&lt;=5000000000),'[26]Data Base PAKAI (INPUT)'!$AD$25,IF(AND(V768&gt;5000000000,V768&lt;=10000000000),'[26]Data Base PAKAI (INPUT)'!AH2241))))))))</f>
        <v>4</v>
      </c>
      <c r="AW768" s="250">
        <f t="shared" si="299"/>
        <v>1800000</v>
      </c>
      <c r="AX768" s="250">
        <f t="shared" si="300"/>
        <v>8000000</v>
      </c>
      <c r="AY768" s="99">
        <f t="shared" si="301"/>
        <v>8000000</v>
      </c>
      <c r="AZ768" s="245"/>
      <c r="BA768" s="245">
        <f t="shared" si="302"/>
        <v>181250000</v>
      </c>
      <c r="BB768" s="235"/>
      <c r="BC768" s="242"/>
      <c r="BD768" s="242"/>
      <c r="BE768" s="242"/>
      <c r="BG768" s="428">
        <f t="shared" si="294"/>
        <v>0</v>
      </c>
      <c r="BH768" s="424"/>
    </row>
    <row r="769" spans="1:60" ht="43.5" thickBot="1" x14ac:dyDescent="0.3">
      <c r="A769" s="90"/>
      <c r="B769" s="90"/>
      <c r="C769" s="90"/>
      <c r="D769" s="90"/>
      <c r="E769" s="90"/>
      <c r="F769" s="90"/>
      <c r="G769" s="90"/>
      <c r="H769" s="307"/>
      <c r="I769" s="91"/>
      <c r="J769" s="92"/>
      <c r="K769" s="110" t="s">
        <v>1412</v>
      </c>
      <c r="L769" s="92" t="s">
        <v>1462</v>
      </c>
      <c r="M769" s="92" t="e">
        <f>INDEX('[26]GELONDONGAN BM POKIR'!$D:$D,MATCH('KEGIATAN DBMSDA 2022 (2)'!L769,'[26]GELONDONGAN BM POKIR'!$D:$D,0))</f>
        <v>#N/A</v>
      </c>
      <c r="N769" s="92" t="s">
        <v>1463</v>
      </c>
      <c r="O769" s="92"/>
      <c r="P769" s="93" t="s">
        <v>171</v>
      </c>
      <c r="Q769" s="93"/>
      <c r="R769" s="127" t="s">
        <v>528</v>
      </c>
      <c r="S769" s="94" t="e">
        <f>#REF!&amp;" "&amp;#REF!</f>
        <v>#REF!</v>
      </c>
      <c r="T769" s="95" t="s">
        <v>66</v>
      </c>
      <c r="U769" s="57"/>
      <c r="V769" s="57">
        <f t="shared" si="303"/>
        <v>200000000</v>
      </c>
      <c r="W769" s="96" t="str">
        <f t="shared" si="295"/>
        <v>PL</v>
      </c>
      <c r="X769" s="77" t="s">
        <v>1964</v>
      </c>
      <c r="Y769" s="489" t="s">
        <v>2032</v>
      </c>
      <c r="Z769" s="489" t="s">
        <v>2004</v>
      </c>
      <c r="AA769" s="93"/>
      <c r="AB769" s="93"/>
      <c r="AC769" s="93"/>
      <c r="AD769" s="93"/>
      <c r="AE769" s="93"/>
      <c r="AF769" s="93"/>
      <c r="AG769" s="96"/>
      <c r="AH769" s="96"/>
      <c r="AI769" s="96"/>
      <c r="AJ769" s="313">
        <f t="shared" si="293"/>
        <v>0</v>
      </c>
      <c r="AK769" s="301">
        <v>0</v>
      </c>
      <c r="AL769" s="57">
        <v>200000000</v>
      </c>
      <c r="AM769" s="96" t="str">
        <f t="shared" si="296"/>
        <v>PL</v>
      </c>
      <c r="AN769" s="257" t="s">
        <v>139</v>
      </c>
      <c r="AO769" s="249">
        <v>1</v>
      </c>
      <c r="AP769" s="257"/>
      <c r="AQ769" s="245">
        <f t="shared" si="297"/>
        <v>350000</v>
      </c>
      <c r="AR769" s="250">
        <f>IF(AND(V769&gt;1,V769&lt;=200000000),'[26]Data Base PAKAI (INPUT)'!$E$24,IF(AND(V769&gt;200000000),'[26]Data Base PAKAI (INPUT)'!$M$24))</f>
        <v>4</v>
      </c>
      <c r="AS769" s="250">
        <f>IF(AND(V769&gt;1,V769&lt;=200000000),'[26]Data Base PAKAI (INPUT)'!$F$24,IF(AND(V769&gt;200000000,V769&lt;=1000000000),'[26]Data Base PAKAI (INPUT)'!$V$24,IF(AND(V769&gt;1000000000),'[26]Data Base PAKAI (INPUT)'!$Z$24)))</f>
        <v>1</v>
      </c>
      <c r="AT769" s="250">
        <f t="shared" si="298"/>
        <v>600000</v>
      </c>
      <c r="AU769" s="250">
        <f>IF(AND(V769&gt;1,V769&lt;=1000000000),'[26]Data Base PAKAI (INPUT)'!$E$25,IF(AND(V769&gt;1000000000,V769&lt;=5000000000),'[26]Data Base PAKAI (INPUT)'!$Y$25,IF(AND(V769&gt;5000000000,V769&lt;=10000000000),'[26]Data Base PAKAI (INPUT)'!$AG$25)))</f>
        <v>3</v>
      </c>
      <c r="AV769" s="250">
        <f>IF(AND(V769&gt;1,V769&lt;=100000000),'[26]Data Base PAKAI (INPUT)'!$F$25,IF(AND(V769&gt;100000000,V769&lt;=200000000),'[26]Data Base PAKAI (INPUT)'!$J$25,IF(AND(V769&gt;200000000,V769&lt;=250000000),'[26]Data Base PAKAI (INPUT)'!$N$25,IF(AND(V769&gt;250000000,V769&lt;=500000000),'[26]Data Base PAKAI (INPUT)'!$R$25,IF(AND(V769&gt;500000000,V769&lt;=1000000000),'[26]Data Base PAKAI (INPUT)'!$V$25,IF(AND(V769&gt;1000000000,V769&lt;=2500000000),'[26]Data Base PAKAI (INPUT)'!$Z$25,IF(AND(V769&gt;2500000000,V769&lt;=5000000000),'[26]Data Base PAKAI (INPUT)'!$AD$25,IF(AND(V769&gt;5000000000,V769&lt;=10000000000),'[26]Data Base PAKAI (INPUT)'!AH2243))))))))</f>
        <v>4</v>
      </c>
      <c r="AW769" s="250">
        <f t="shared" si="299"/>
        <v>1800000</v>
      </c>
      <c r="AX769" s="250">
        <f t="shared" si="300"/>
        <v>8000000</v>
      </c>
      <c r="AY769" s="99">
        <f t="shared" si="301"/>
        <v>8000000</v>
      </c>
      <c r="AZ769" s="245"/>
      <c r="BA769" s="245">
        <f t="shared" si="302"/>
        <v>181250000</v>
      </c>
      <c r="BB769" s="235"/>
      <c r="BC769" s="242"/>
      <c r="BD769" s="242"/>
      <c r="BE769" s="242"/>
      <c r="BG769" s="428">
        <f t="shared" si="294"/>
        <v>0</v>
      </c>
      <c r="BH769" s="424"/>
    </row>
    <row r="770" spans="1:60" ht="43.5" thickBot="1" x14ac:dyDescent="0.3">
      <c r="A770" s="90"/>
      <c r="B770" s="90"/>
      <c r="C770" s="90"/>
      <c r="D770" s="90"/>
      <c r="E770" s="90"/>
      <c r="F770" s="90"/>
      <c r="G770" s="90"/>
      <c r="H770" s="307"/>
      <c r="I770" s="91"/>
      <c r="J770" s="92"/>
      <c r="K770" s="110" t="s">
        <v>1412</v>
      </c>
      <c r="L770" s="92" t="s">
        <v>1464</v>
      </c>
      <c r="M770" s="92" t="e">
        <f>INDEX('[26]GELONDONGAN BM POKIR'!$D:$D,MATCH('KEGIATAN DBMSDA 2022 (2)'!L770,'[26]GELONDONGAN BM POKIR'!$D:$D,0))</f>
        <v>#N/A</v>
      </c>
      <c r="N770" s="92" t="str">
        <f>L770</f>
        <v>Peningkatan Jalan RT. 010 Rw. 006 (Depan bu Ratna) Kel.Jatiwarna Kec. Pondok Melati</v>
      </c>
      <c r="O770" s="92"/>
      <c r="P770" s="93" t="s">
        <v>212</v>
      </c>
      <c r="Q770" s="93"/>
      <c r="R770" s="127" t="s">
        <v>435</v>
      </c>
      <c r="S770" s="94" t="e">
        <f>#REF!&amp;" "&amp;#REF!</f>
        <v>#REF!</v>
      </c>
      <c r="T770" s="95" t="s">
        <v>66</v>
      </c>
      <c r="U770" s="57"/>
      <c r="V770" s="57">
        <f t="shared" si="303"/>
        <v>200000000</v>
      </c>
      <c r="W770" s="96" t="str">
        <f t="shared" si="295"/>
        <v>PL</v>
      </c>
      <c r="X770" s="77" t="s">
        <v>1964</v>
      </c>
      <c r="Y770" s="489" t="s">
        <v>2032</v>
      </c>
      <c r="Z770" s="489" t="s">
        <v>2008</v>
      </c>
      <c r="AA770" s="93"/>
      <c r="AB770" s="93"/>
      <c r="AC770" s="93"/>
      <c r="AD770" s="93"/>
      <c r="AE770" s="93"/>
      <c r="AF770" s="93"/>
      <c r="AG770" s="96"/>
      <c r="AH770" s="96"/>
      <c r="AI770" s="96"/>
      <c r="AJ770" s="313">
        <f t="shared" si="293"/>
        <v>0</v>
      </c>
      <c r="AK770" s="301">
        <v>0</v>
      </c>
      <c r="AL770" s="57">
        <v>200000000</v>
      </c>
      <c r="AM770" s="96" t="str">
        <f t="shared" si="296"/>
        <v>PL</v>
      </c>
      <c r="AN770" s="257" t="s">
        <v>139</v>
      </c>
      <c r="AO770" s="249">
        <v>1</v>
      </c>
      <c r="AP770" s="257"/>
      <c r="AQ770" s="245">
        <f t="shared" si="297"/>
        <v>350000</v>
      </c>
      <c r="AR770" s="250">
        <f>IF(AND(V770&gt;1,V770&lt;=200000000),'[26]Data Base PAKAI (INPUT)'!$E$24,IF(AND(V770&gt;200000000),'[26]Data Base PAKAI (INPUT)'!$M$24))</f>
        <v>4</v>
      </c>
      <c r="AS770" s="250">
        <f>IF(AND(V770&gt;1,V770&lt;=200000000),'[26]Data Base PAKAI (INPUT)'!$F$24,IF(AND(V770&gt;200000000,V770&lt;=1000000000),'[26]Data Base PAKAI (INPUT)'!$V$24,IF(AND(V770&gt;1000000000),'[26]Data Base PAKAI (INPUT)'!$Z$24)))</f>
        <v>1</v>
      </c>
      <c r="AT770" s="250">
        <f t="shared" si="298"/>
        <v>600000</v>
      </c>
      <c r="AU770" s="250">
        <f>IF(AND(V770&gt;1,V770&lt;=1000000000),'[26]Data Base PAKAI (INPUT)'!$E$25,IF(AND(V770&gt;1000000000,V770&lt;=5000000000),'[26]Data Base PAKAI (INPUT)'!$Y$25,IF(AND(V770&gt;5000000000,V770&lt;=10000000000),'[26]Data Base PAKAI (INPUT)'!$AG$25)))</f>
        <v>3</v>
      </c>
      <c r="AV770" s="250">
        <f>IF(AND(V770&gt;1,V770&lt;=100000000),'[26]Data Base PAKAI (INPUT)'!$F$25,IF(AND(V770&gt;100000000,V770&lt;=200000000),'[26]Data Base PAKAI (INPUT)'!$J$25,IF(AND(V770&gt;200000000,V770&lt;=250000000),'[26]Data Base PAKAI (INPUT)'!$N$25,IF(AND(V770&gt;250000000,V770&lt;=500000000),'[26]Data Base PAKAI (INPUT)'!$R$25,IF(AND(V770&gt;500000000,V770&lt;=1000000000),'[26]Data Base PAKAI (INPUT)'!$V$25,IF(AND(V770&gt;1000000000,V770&lt;=2500000000),'[26]Data Base PAKAI (INPUT)'!$Z$25,IF(AND(V770&gt;2500000000,V770&lt;=5000000000),'[26]Data Base PAKAI (INPUT)'!$AD$25,IF(AND(V770&gt;5000000000,V770&lt;=10000000000),'[26]Data Base PAKAI (INPUT)'!AH2244))))))))</f>
        <v>4</v>
      </c>
      <c r="AW770" s="250">
        <f t="shared" si="299"/>
        <v>1800000</v>
      </c>
      <c r="AX770" s="250">
        <f t="shared" si="300"/>
        <v>8000000</v>
      </c>
      <c r="AY770" s="99">
        <f t="shared" si="301"/>
        <v>8000000</v>
      </c>
      <c r="AZ770" s="245"/>
      <c r="BA770" s="245">
        <f t="shared" si="302"/>
        <v>181250000</v>
      </c>
      <c r="BB770" s="235"/>
      <c r="BC770" s="242"/>
      <c r="BD770" s="242"/>
      <c r="BE770" s="242"/>
      <c r="BG770" s="428">
        <f t="shared" si="294"/>
        <v>0</v>
      </c>
      <c r="BH770" s="424"/>
    </row>
    <row r="771" spans="1:60" ht="43.5" thickBot="1" x14ac:dyDescent="0.3">
      <c r="A771" s="90"/>
      <c r="B771" s="90"/>
      <c r="C771" s="90"/>
      <c r="D771" s="90"/>
      <c r="E771" s="90"/>
      <c r="F771" s="90"/>
      <c r="G771" s="90"/>
      <c r="H771" s="307"/>
      <c r="I771" s="91"/>
      <c r="J771" s="92"/>
      <c r="K771" s="110" t="s">
        <v>1412</v>
      </c>
      <c r="L771" s="92" t="s">
        <v>1465</v>
      </c>
      <c r="M771" s="92" t="e">
        <f>INDEX('[26]GELONDONGAN BM POKIR'!$D:$D,MATCH('KEGIATAN DBMSDA 2022 (2)'!L771,'[26]GELONDONGAN BM POKIR'!$D:$D,0))</f>
        <v>#N/A</v>
      </c>
      <c r="N771" s="92" t="str">
        <f>L771</f>
        <v>Jl. Kemang sari 4A RT. 001 Rw. 009 Kemang Pulo (Rw. Maul), Kota Bekasi, Pondokgede, Jatibening Baru</v>
      </c>
      <c r="O771" s="92"/>
      <c r="P771" s="93" t="s">
        <v>171</v>
      </c>
      <c r="Q771" s="93"/>
      <c r="R771" s="127" t="s">
        <v>522</v>
      </c>
      <c r="S771" s="94" t="e">
        <f>#REF!&amp;" "&amp;#REF!</f>
        <v>#REF!</v>
      </c>
      <c r="T771" s="95" t="s">
        <v>66</v>
      </c>
      <c r="U771" s="57"/>
      <c r="V771" s="57">
        <f t="shared" si="303"/>
        <v>150000000</v>
      </c>
      <c r="W771" s="96" t="str">
        <f t="shared" si="295"/>
        <v>PL</v>
      </c>
      <c r="X771" s="77" t="s">
        <v>1964</v>
      </c>
      <c r="Y771" s="489" t="s">
        <v>2032</v>
      </c>
      <c r="Z771" s="489" t="s">
        <v>2004</v>
      </c>
      <c r="AA771" s="93"/>
      <c r="AB771" s="93"/>
      <c r="AC771" s="93"/>
      <c r="AD771" s="93"/>
      <c r="AE771" s="93"/>
      <c r="AF771" s="93"/>
      <c r="AG771" s="96"/>
      <c r="AH771" s="96"/>
      <c r="AI771" s="96"/>
      <c r="AJ771" s="313">
        <f t="shared" si="293"/>
        <v>0</v>
      </c>
      <c r="AK771" s="301">
        <v>0</v>
      </c>
      <c r="AL771" s="57">
        <v>150000000</v>
      </c>
      <c r="AM771" s="96" t="str">
        <f t="shared" si="296"/>
        <v>PL</v>
      </c>
      <c r="AN771" s="257" t="s">
        <v>139</v>
      </c>
      <c r="AO771" s="249">
        <v>1</v>
      </c>
      <c r="AP771" s="257"/>
      <c r="AQ771" s="245">
        <f t="shared" si="297"/>
        <v>350000</v>
      </c>
      <c r="AR771" s="250">
        <f>IF(AND(V771&gt;1,V771&lt;=200000000),'[26]Data Base PAKAI (INPUT)'!$E$24,IF(AND(V771&gt;200000000),'[26]Data Base PAKAI (INPUT)'!$M$24))</f>
        <v>4</v>
      </c>
      <c r="AS771" s="250">
        <f>IF(AND(V771&gt;1,V771&lt;=200000000),'[26]Data Base PAKAI (INPUT)'!$F$24,IF(AND(V771&gt;200000000,V771&lt;=1000000000),'[26]Data Base PAKAI (INPUT)'!$V$24,IF(AND(V771&gt;1000000000),'[26]Data Base PAKAI (INPUT)'!$Z$24)))</f>
        <v>1</v>
      </c>
      <c r="AT771" s="250">
        <f t="shared" si="298"/>
        <v>600000</v>
      </c>
      <c r="AU771" s="250">
        <f>IF(AND(V771&gt;1,V771&lt;=1000000000),'[26]Data Base PAKAI (INPUT)'!$E$25,IF(AND(V771&gt;1000000000,V771&lt;=5000000000),'[26]Data Base PAKAI (INPUT)'!$Y$25,IF(AND(V771&gt;5000000000,V771&lt;=10000000000),'[26]Data Base PAKAI (INPUT)'!$AG$25)))</f>
        <v>3</v>
      </c>
      <c r="AV771" s="250">
        <f>IF(AND(V771&gt;1,V771&lt;=100000000),'[26]Data Base PAKAI (INPUT)'!$F$25,IF(AND(V771&gt;100000000,V771&lt;=200000000),'[26]Data Base PAKAI (INPUT)'!$J$25,IF(AND(V771&gt;200000000,V771&lt;=250000000),'[26]Data Base PAKAI (INPUT)'!$N$25,IF(AND(V771&gt;250000000,V771&lt;=500000000),'[26]Data Base PAKAI (INPUT)'!$R$25,IF(AND(V771&gt;500000000,V771&lt;=1000000000),'[26]Data Base PAKAI (INPUT)'!$V$25,IF(AND(V771&gt;1000000000,V771&lt;=2500000000),'[26]Data Base PAKAI (INPUT)'!$Z$25,IF(AND(V771&gt;2500000000,V771&lt;=5000000000),'[26]Data Base PAKAI (INPUT)'!$AD$25,IF(AND(V771&gt;5000000000,V771&lt;=10000000000),'[26]Data Base PAKAI (INPUT)'!AH2245))))))))</f>
        <v>4</v>
      </c>
      <c r="AW771" s="250">
        <f t="shared" si="299"/>
        <v>1800000</v>
      </c>
      <c r="AX771" s="250">
        <f t="shared" si="300"/>
        <v>6000000</v>
      </c>
      <c r="AY771" s="99">
        <f t="shared" si="301"/>
        <v>6000000</v>
      </c>
      <c r="AZ771" s="245"/>
      <c r="BA771" s="245">
        <f t="shared" si="302"/>
        <v>135250000</v>
      </c>
      <c r="BB771" s="235"/>
      <c r="BC771" s="242"/>
      <c r="BD771" s="242"/>
      <c r="BE771" s="242"/>
      <c r="BG771" s="428">
        <f t="shared" si="294"/>
        <v>0</v>
      </c>
      <c r="BH771" s="424"/>
    </row>
    <row r="772" spans="1:60" ht="43.5" thickBot="1" x14ac:dyDescent="0.3">
      <c r="A772" s="90"/>
      <c r="B772" s="90"/>
      <c r="C772" s="90"/>
      <c r="D772" s="90"/>
      <c r="E772" s="90"/>
      <c r="F772" s="90"/>
      <c r="G772" s="90"/>
      <c r="H772" s="307"/>
      <c r="I772" s="91"/>
      <c r="J772" s="92"/>
      <c r="K772" s="110" t="s">
        <v>1412</v>
      </c>
      <c r="L772" s="92" t="s">
        <v>1466</v>
      </c>
      <c r="M772" s="92" t="e">
        <f>INDEX('[26]GELONDONGAN BM POKIR'!$D:$D,MATCH('KEGIATAN DBMSDA 2022 (2)'!L772,'[26]GELONDONGAN BM POKIR'!$D:$D,0))</f>
        <v>#N/A</v>
      </c>
      <c r="N772" s="92" t="s">
        <v>1467</v>
      </c>
      <c r="O772" s="92"/>
      <c r="P772" s="93" t="s">
        <v>160</v>
      </c>
      <c r="Q772" s="93"/>
      <c r="R772" s="127" t="s">
        <v>508</v>
      </c>
      <c r="S772" s="94" t="e">
        <f>#REF!&amp;" "&amp;#REF!</f>
        <v>#REF!</v>
      </c>
      <c r="T772" s="95" t="s">
        <v>66</v>
      </c>
      <c r="U772" s="57"/>
      <c r="V772" s="57">
        <f t="shared" si="303"/>
        <v>150000000</v>
      </c>
      <c r="W772" s="96" t="str">
        <f t="shared" si="295"/>
        <v>PL</v>
      </c>
      <c r="X772" s="77" t="s">
        <v>1964</v>
      </c>
      <c r="Y772" s="489" t="s">
        <v>2032</v>
      </c>
      <c r="Z772" s="489" t="s">
        <v>2006</v>
      </c>
      <c r="AA772" s="93"/>
      <c r="AB772" s="93"/>
      <c r="AC772" s="93"/>
      <c r="AD772" s="93"/>
      <c r="AE772" s="93"/>
      <c r="AF772" s="93"/>
      <c r="AG772" s="96"/>
      <c r="AH772" s="96"/>
      <c r="AI772" s="96"/>
      <c r="AJ772" s="313">
        <f t="shared" si="293"/>
        <v>0</v>
      </c>
      <c r="AK772" s="301">
        <v>0</v>
      </c>
      <c r="AL772" s="57">
        <v>150000000</v>
      </c>
      <c r="AM772" s="96" t="str">
        <f t="shared" si="296"/>
        <v>PL</v>
      </c>
      <c r="AN772" s="257" t="s">
        <v>139</v>
      </c>
      <c r="AO772" s="249">
        <v>1</v>
      </c>
      <c r="AP772" s="257"/>
      <c r="AQ772" s="245">
        <f t="shared" si="297"/>
        <v>350000</v>
      </c>
      <c r="AR772" s="250">
        <f>IF(AND(V772&gt;1,V772&lt;=200000000),'[26]Data Base PAKAI (INPUT)'!$E$24,IF(AND(V772&gt;200000000),'[26]Data Base PAKAI (INPUT)'!$M$24))</f>
        <v>4</v>
      </c>
      <c r="AS772" s="250">
        <f>IF(AND(V772&gt;1,V772&lt;=200000000),'[26]Data Base PAKAI (INPUT)'!$F$24,IF(AND(V772&gt;200000000,V772&lt;=1000000000),'[26]Data Base PAKAI (INPUT)'!$V$24,IF(AND(V772&gt;1000000000),'[26]Data Base PAKAI (INPUT)'!$Z$24)))</f>
        <v>1</v>
      </c>
      <c r="AT772" s="250">
        <f t="shared" si="298"/>
        <v>600000</v>
      </c>
      <c r="AU772" s="250">
        <f>IF(AND(V772&gt;1,V772&lt;=1000000000),'[26]Data Base PAKAI (INPUT)'!$E$25,IF(AND(V772&gt;1000000000,V772&lt;=5000000000),'[26]Data Base PAKAI (INPUT)'!$Y$25,IF(AND(V772&gt;5000000000,V772&lt;=10000000000),'[26]Data Base PAKAI (INPUT)'!$AG$25)))</f>
        <v>3</v>
      </c>
      <c r="AV772" s="250">
        <f>IF(AND(V772&gt;1,V772&lt;=100000000),'[26]Data Base PAKAI (INPUT)'!$F$25,IF(AND(V772&gt;100000000,V772&lt;=200000000),'[26]Data Base PAKAI (INPUT)'!$J$25,IF(AND(V772&gt;200000000,V772&lt;=250000000),'[26]Data Base PAKAI (INPUT)'!$N$25,IF(AND(V772&gt;250000000,V772&lt;=500000000),'[26]Data Base PAKAI (INPUT)'!$R$25,IF(AND(V772&gt;500000000,V772&lt;=1000000000),'[26]Data Base PAKAI (INPUT)'!$V$25,IF(AND(V772&gt;1000000000,V772&lt;=2500000000),'[26]Data Base PAKAI (INPUT)'!$Z$25,IF(AND(V772&gt;2500000000,V772&lt;=5000000000),'[26]Data Base PAKAI (INPUT)'!$AD$25,IF(AND(V772&gt;5000000000,V772&lt;=10000000000),'[26]Data Base PAKAI (INPUT)'!AH2248))))))))</f>
        <v>4</v>
      </c>
      <c r="AW772" s="250">
        <f t="shared" si="299"/>
        <v>1800000</v>
      </c>
      <c r="AX772" s="250">
        <f t="shared" si="300"/>
        <v>6000000</v>
      </c>
      <c r="AY772" s="99">
        <f t="shared" si="301"/>
        <v>6000000</v>
      </c>
      <c r="AZ772" s="245"/>
      <c r="BA772" s="245">
        <f t="shared" si="302"/>
        <v>135250000</v>
      </c>
      <c r="BB772" s="235"/>
      <c r="BC772" s="242"/>
      <c r="BD772" s="242"/>
      <c r="BE772" s="242"/>
      <c r="BG772" s="428">
        <f t="shared" si="294"/>
        <v>0</v>
      </c>
      <c r="BH772" s="424"/>
    </row>
    <row r="773" spans="1:60" ht="43.5" thickBot="1" x14ac:dyDescent="0.3">
      <c r="A773" s="90"/>
      <c r="B773" s="90"/>
      <c r="C773" s="90"/>
      <c r="D773" s="90"/>
      <c r="E773" s="90"/>
      <c r="F773" s="90"/>
      <c r="G773" s="90"/>
      <c r="H773" s="307"/>
      <c r="I773" s="91"/>
      <c r="J773" s="92"/>
      <c r="K773" s="110" t="s">
        <v>1412</v>
      </c>
      <c r="L773" s="92" t="s">
        <v>1468</v>
      </c>
      <c r="M773" s="92" t="e">
        <f>INDEX('[26]GELONDONGAN BM POKIR'!$D:$D,MATCH('KEGIATAN DBMSDA 2022 (2)'!L773,'[26]GELONDONGAN BM POKIR'!$D:$D,0))</f>
        <v>#N/A</v>
      </c>
      <c r="N773" s="92" t="s">
        <v>1469</v>
      </c>
      <c r="O773" s="92"/>
      <c r="P773" s="93" t="s">
        <v>171</v>
      </c>
      <c r="Q773" s="93"/>
      <c r="R773" s="127" t="s">
        <v>1370</v>
      </c>
      <c r="S773" s="94" t="e">
        <f>#REF!&amp;" "&amp;#REF!</f>
        <v>#REF!</v>
      </c>
      <c r="T773" s="95" t="s">
        <v>66</v>
      </c>
      <c r="U773" s="57"/>
      <c r="V773" s="57">
        <f t="shared" si="303"/>
        <v>150000000</v>
      </c>
      <c r="W773" s="96" t="str">
        <f t="shared" si="295"/>
        <v>PL</v>
      </c>
      <c r="X773" s="77" t="s">
        <v>1964</v>
      </c>
      <c r="Y773" s="489" t="s">
        <v>2032</v>
      </c>
      <c r="Z773" s="489" t="s">
        <v>2004</v>
      </c>
      <c r="AA773" s="93"/>
      <c r="AB773" s="93"/>
      <c r="AC773" s="93"/>
      <c r="AD773" s="93"/>
      <c r="AE773" s="93"/>
      <c r="AF773" s="93"/>
      <c r="AG773" s="96"/>
      <c r="AH773" s="96"/>
      <c r="AI773" s="96"/>
      <c r="AJ773" s="313">
        <f t="shared" si="293"/>
        <v>0</v>
      </c>
      <c r="AK773" s="301">
        <v>0</v>
      </c>
      <c r="AL773" s="57">
        <v>150000000</v>
      </c>
      <c r="AM773" s="96" t="str">
        <f t="shared" si="296"/>
        <v>PL</v>
      </c>
      <c r="AN773" s="257" t="s">
        <v>139</v>
      </c>
      <c r="AO773" s="249">
        <v>1</v>
      </c>
      <c r="AP773" s="257"/>
      <c r="AQ773" s="245">
        <f t="shared" si="297"/>
        <v>350000</v>
      </c>
      <c r="AR773" s="250">
        <f>IF(AND(V773&gt;1,V773&lt;=200000000),'[26]Data Base PAKAI (INPUT)'!$E$24,IF(AND(V773&gt;200000000),'[26]Data Base PAKAI (INPUT)'!$M$24))</f>
        <v>4</v>
      </c>
      <c r="AS773" s="250">
        <f>IF(AND(V773&gt;1,V773&lt;=200000000),'[26]Data Base PAKAI (INPUT)'!$F$24,IF(AND(V773&gt;200000000,V773&lt;=1000000000),'[26]Data Base PAKAI (INPUT)'!$V$24,IF(AND(V773&gt;1000000000),'[26]Data Base PAKAI (INPUT)'!$Z$24)))</f>
        <v>1</v>
      </c>
      <c r="AT773" s="250">
        <f t="shared" si="298"/>
        <v>600000</v>
      </c>
      <c r="AU773" s="250">
        <f>IF(AND(V773&gt;1,V773&lt;=1000000000),'[26]Data Base PAKAI (INPUT)'!$E$25,IF(AND(V773&gt;1000000000,V773&lt;=5000000000),'[26]Data Base PAKAI (INPUT)'!$Y$25,IF(AND(V773&gt;5000000000,V773&lt;=10000000000),'[26]Data Base PAKAI (INPUT)'!$AG$25)))</f>
        <v>3</v>
      </c>
      <c r="AV773" s="250">
        <f>IF(AND(V773&gt;1,V773&lt;=100000000),'[26]Data Base PAKAI (INPUT)'!$F$25,IF(AND(V773&gt;100000000,V773&lt;=200000000),'[26]Data Base PAKAI (INPUT)'!$J$25,IF(AND(V773&gt;200000000,V773&lt;=250000000),'[26]Data Base PAKAI (INPUT)'!$N$25,IF(AND(V773&gt;250000000,V773&lt;=500000000),'[26]Data Base PAKAI (INPUT)'!$R$25,IF(AND(V773&gt;500000000,V773&lt;=1000000000),'[26]Data Base PAKAI (INPUT)'!$V$25,IF(AND(V773&gt;1000000000,V773&lt;=2500000000),'[26]Data Base PAKAI (INPUT)'!$Z$25,IF(AND(V773&gt;2500000000,V773&lt;=5000000000),'[26]Data Base PAKAI (INPUT)'!$AD$25,IF(AND(V773&gt;5000000000,V773&lt;=10000000000),'[26]Data Base PAKAI (INPUT)'!AH2249))))))))</f>
        <v>4</v>
      </c>
      <c r="AW773" s="250">
        <f t="shared" si="299"/>
        <v>1800000</v>
      </c>
      <c r="AX773" s="250">
        <f t="shared" si="300"/>
        <v>6000000</v>
      </c>
      <c r="AY773" s="99">
        <f t="shared" si="301"/>
        <v>6000000</v>
      </c>
      <c r="AZ773" s="245"/>
      <c r="BA773" s="245">
        <f t="shared" si="302"/>
        <v>135250000</v>
      </c>
      <c r="BB773" s="235"/>
      <c r="BC773" s="242"/>
      <c r="BD773" s="242"/>
      <c r="BE773" s="242"/>
      <c r="BG773" s="428">
        <f t="shared" si="294"/>
        <v>0</v>
      </c>
      <c r="BH773" s="424"/>
    </row>
    <row r="774" spans="1:60" ht="43.5" thickBot="1" x14ac:dyDescent="0.3">
      <c r="A774" s="90"/>
      <c r="B774" s="90"/>
      <c r="C774" s="90"/>
      <c r="D774" s="90"/>
      <c r="E774" s="90"/>
      <c r="F774" s="90"/>
      <c r="G774" s="90"/>
      <c r="H774" s="307"/>
      <c r="I774" s="91"/>
      <c r="J774" s="92"/>
      <c r="K774" s="110" t="s">
        <v>1412</v>
      </c>
      <c r="L774" s="92" t="s">
        <v>1470</v>
      </c>
      <c r="M774" s="92" t="e">
        <f>INDEX('[26]GELONDONGAN BM POKIR'!$D:$D,MATCH('KEGIATAN DBMSDA 2022 (2)'!L774,'[26]GELONDONGAN BM POKIR'!$D:$D,0))</f>
        <v>#N/A</v>
      </c>
      <c r="N774" s="92" t="s">
        <v>1471</v>
      </c>
      <c r="O774" s="92"/>
      <c r="P774" s="93" t="s">
        <v>212</v>
      </c>
      <c r="Q774" s="93"/>
      <c r="R774" s="127" t="s">
        <v>531</v>
      </c>
      <c r="S774" s="94" t="e">
        <f>#REF!&amp;" "&amp;#REF!</f>
        <v>#REF!</v>
      </c>
      <c r="T774" s="95" t="s">
        <v>66</v>
      </c>
      <c r="U774" s="57"/>
      <c r="V774" s="57">
        <f t="shared" si="303"/>
        <v>100000000</v>
      </c>
      <c r="W774" s="96" t="str">
        <f t="shared" si="295"/>
        <v>PL</v>
      </c>
      <c r="X774" s="77" t="s">
        <v>1964</v>
      </c>
      <c r="Y774" s="489" t="s">
        <v>2032</v>
      </c>
      <c r="Z774" s="489" t="s">
        <v>2008</v>
      </c>
      <c r="AA774" s="93"/>
      <c r="AB774" s="93"/>
      <c r="AC774" s="93"/>
      <c r="AD774" s="93"/>
      <c r="AE774" s="93"/>
      <c r="AF774" s="93"/>
      <c r="AG774" s="96"/>
      <c r="AH774" s="96"/>
      <c r="AI774" s="96"/>
      <c r="AJ774" s="313">
        <f t="shared" si="293"/>
        <v>0</v>
      </c>
      <c r="AK774" s="301">
        <v>0</v>
      </c>
      <c r="AL774" s="57">
        <v>100000000</v>
      </c>
      <c r="AM774" s="96" t="str">
        <f t="shared" si="296"/>
        <v>PL</v>
      </c>
      <c r="AN774" s="257" t="s">
        <v>139</v>
      </c>
      <c r="AO774" s="249">
        <v>1</v>
      </c>
      <c r="AP774" s="257"/>
      <c r="AQ774" s="245">
        <f t="shared" si="297"/>
        <v>350000</v>
      </c>
      <c r="AR774" s="250">
        <f>IF(AND(V774&gt;1,V774&lt;=200000000),'[26]Data Base PAKAI (INPUT)'!$E$24,IF(AND(V774&gt;200000000),'[26]Data Base PAKAI (INPUT)'!$M$24))</f>
        <v>4</v>
      </c>
      <c r="AS774" s="250">
        <f>IF(AND(V774&gt;1,V774&lt;=200000000),'[26]Data Base PAKAI (INPUT)'!$F$24,IF(AND(V774&gt;200000000,V774&lt;=1000000000),'[26]Data Base PAKAI (INPUT)'!$V$24,IF(AND(V774&gt;1000000000),'[26]Data Base PAKAI (INPUT)'!$Z$24)))</f>
        <v>1</v>
      </c>
      <c r="AT774" s="250">
        <f t="shared" si="298"/>
        <v>600000</v>
      </c>
      <c r="AU774" s="250">
        <f>IF(AND(V774&gt;1,V774&lt;=1000000000),'[26]Data Base PAKAI (INPUT)'!$E$25,IF(AND(V774&gt;1000000000,V774&lt;=5000000000),'[26]Data Base PAKAI (INPUT)'!$Y$25,IF(AND(V774&gt;5000000000,V774&lt;=10000000000),'[26]Data Base PAKAI (INPUT)'!$AG$25)))</f>
        <v>3</v>
      </c>
      <c r="AV774" s="250">
        <f>IF(AND(V774&gt;1,V774&lt;=100000000),'[26]Data Base PAKAI (INPUT)'!$F$25,IF(AND(V774&gt;100000000,V774&lt;=200000000),'[26]Data Base PAKAI (INPUT)'!$J$25,IF(AND(V774&gt;200000000,V774&lt;=250000000),'[26]Data Base PAKAI (INPUT)'!$N$25,IF(AND(V774&gt;250000000,V774&lt;=500000000),'[26]Data Base PAKAI (INPUT)'!$R$25,IF(AND(V774&gt;500000000,V774&lt;=1000000000),'[26]Data Base PAKAI (INPUT)'!$V$25,IF(AND(V774&gt;1000000000,V774&lt;=2500000000),'[26]Data Base PAKAI (INPUT)'!$Z$25,IF(AND(V774&gt;2500000000,V774&lt;=5000000000),'[26]Data Base PAKAI (INPUT)'!$AD$25,IF(AND(V774&gt;5000000000,V774&lt;=10000000000),'[26]Data Base PAKAI (INPUT)'!AH2250))))))))</f>
        <v>3</v>
      </c>
      <c r="AW774" s="250">
        <f t="shared" si="299"/>
        <v>1350000</v>
      </c>
      <c r="AX774" s="250">
        <f t="shared" si="300"/>
        <v>4000000</v>
      </c>
      <c r="AY774" s="99">
        <f t="shared" si="301"/>
        <v>4000000</v>
      </c>
      <c r="AZ774" s="245"/>
      <c r="BA774" s="245">
        <f t="shared" si="302"/>
        <v>89700000</v>
      </c>
      <c r="BB774" s="235"/>
      <c r="BC774" s="242"/>
      <c r="BD774" s="242"/>
      <c r="BE774" s="242"/>
      <c r="BG774" s="428">
        <f t="shared" si="294"/>
        <v>0</v>
      </c>
      <c r="BH774" s="424"/>
    </row>
    <row r="775" spans="1:60" ht="57.75" thickBot="1" x14ac:dyDescent="0.3">
      <c r="A775" s="90"/>
      <c r="B775" s="90"/>
      <c r="C775" s="90"/>
      <c r="D775" s="90"/>
      <c r="E775" s="90"/>
      <c r="F775" s="90"/>
      <c r="G775" s="90"/>
      <c r="H775" s="307"/>
      <c r="I775" s="91"/>
      <c r="J775" s="92"/>
      <c r="K775" s="110" t="s">
        <v>1412</v>
      </c>
      <c r="L775" s="92" t="s">
        <v>1472</v>
      </c>
      <c r="M775" s="92" t="e">
        <f>INDEX('[26]GELONDONGAN BM POKIR'!$D:$D,MATCH('KEGIATAN DBMSDA 2022 (2)'!L775,'[26]GELONDONGAN BM POKIR'!$D:$D,0))</f>
        <v>#N/A</v>
      </c>
      <c r="N775" s="92" t="str">
        <f>L775</f>
        <v>Perbaikan jalan Rusak Jl. H. Katul 1, 2, 3 - Jl. Masjid Rrohmah RT. 002 Rw. 005 (RT. Madyo Husodo) Kelurahan Jatirahayu Kecamatan Pondok Melati</v>
      </c>
      <c r="O775" s="92"/>
      <c r="P775" s="93" t="s">
        <v>212</v>
      </c>
      <c r="Q775" s="93"/>
      <c r="R775" s="127" t="s">
        <v>655</v>
      </c>
      <c r="S775" s="94" t="e">
        <f>#REF!&amp;" "&amp;#REF!</f>
        <v>#REF!</v>
      </c>
      <c r="T775" s="95" t="s">
        <v>66</v>
      </c>
      <c r="U775" s="57"/>
      <c r="V775" s="57">
        <f t="shared" si="303"/>
        <v>300000000</v>
      </c>
      <c r="W775" s="96" t="str">
        <f t="shared" si="295"/>
        <v>LELANG</v>
      </c>
      <c r="X775" s="77" t="s">
        <v>1964</v>
      </c>
      <c r="Y775" s="489" t="s">
        <v>2032</v>
      </c>
      <c r="Z775" s="489" t="s">
        <v>2008</v>
      </c>
      <c r="AA775" s="93"/>
      <c r="AB775" s="93"/>
      <c r="AC775" s="93"/>
      <c r="AD775" s="93"/>
      <c r="AE775" s="93"/>
      <c r="AF775" s="93"/>
      <c r="AG775" s="96"/>
      <c r="AH775" s="96"/>
      <c r="AI775" s="96"/>
      <c r="AJ775" s="313">
        <f t="shared" si="293"/>
        <v>0</v>
      </c>
      <c r="AK775" s="301">
        <v>0</v>
      </c>
      <c r="AL775" s="57">
        <v>300000000</v>
      </c>
      <c r="AM775" s="96" t="str">
        <f t="shared" si="296"/>
        <v>LELANG</v>
      </c>
      <c r="AN775" s="260" t="s">
        <v>139</v>
      </c>
      <c r="AO775" s="249">
        <v>1</v>
      </c>
      <c r="AP775" s="260"/>
      <c r="AQ775" s="245">
        <f t="shared" si="297"/>
        <v>750000</v>
      </c>
      <c r="AR775" s="250">
        <f>IF(AND(V775&gt;1,V775&lt;=200000000),'[26]Data Base PAKAI (INPUT)'!$E$24,IF(AND(V775&gt;200000000),'[26]Data Base PAKAI (INPUT)'!$M$24))</f>
        <v>6</v>
      </c>
      <c r="AS775" s="250">
        <f>IF(AND(V775&gt;1,V775&lt;=200000000),'[26]Data Base PAKAI (INPUT)'!$F$24,IF(AND(V775&gt;200000000,V775&lt;=1000000000),'[26]Data Base PAKAI (INPUT)'!$V$24,IF(AND(V775&gt;1000000000),'[26]Data Base PAKAI (INPUT)'!$Z$24)))</f>
        <v>2</v>
      </c>
      <c r="AT775" s="250">
        <f t="shared" si="298"/>
        <v>1800000</v>
      </c>
      <c r="AU775" s="250">
        <f>IF(AND(V775&gt;1,V775&lt;=1000000000),'[26]Data Base PAKAI (INPUT)'!$E$25,IF(AND(V775&gt;1000000000,V775&lt;=5000000000),'[26]Data Base PAKAI (INPUT)'!$Y$25,IF(AND(V775&gt;5000000000,V775&lt;=10000000000),'[26]Data Base PAKAI (INPUT)'!$AG$25)))</f>
        <v>3</v>
      </c>
      <c r="AV775" s="250">
        <f>IF(AND(V775&gt;1,V775&lt;=100000000),'[26]Data Base PAKAI (INPUT)'!$F$25,IF(AND(V775&gt;100000000,V775&lt;=200000000),'[26]Data Base PAKAI (INPUT)'!$J$25,IF(AND(V775&gt;200000000,V775&lt;=250000000),'[26]Data Base PAKAI (INPUT)'!$N$25,IF(AND(V775&gt;250000000,V775&lt;=500000000),'[26]Data Base PAKAI (INPUT)'!$R$25,IF(AND(V775&gt;500000000,V775&lt;=1000000000),'[26]Data Base PAKAI (INPUT)'!$V$25,IF(AND(V775&gt;1000000000,V775&lt;=2500000000),'[26]Data Base PAKAI (INPUT)'!$Z$25,IF(AND(V775&gt;2500000000,V775&lt;=5000000000),'[26]Data Base PAKAI (INPUT)'!$AD$25,IF(AND(V775&gt;5000000000,V775&lt;=10000000000),'[26]Data Base PAKAI (INPUT)'!AH2251))))))))</f>
        <v>6</v>
      </c>
      <c r="AW775" s="250">
        <f t="shared" si="299"/>
        <v>2700000</v>
      </c>
      <c r="AX775" s="250">
        <f t="shared" si="300"/>
        <v>12000000</v>
      </c>
      <c r="AY775" s="99">
        <f t="shared" si="301"/>
        <v>12000000</v>
      </c>
      <c r="AZ775" s="245"/>
      <c r="BA775" s="245">
        <f t="shared" si="302"/>
        <v>270750000</v>
      </c>
      <c r="BB775" s="235"/>
      <c r="BC775" s="242"/>
      <c r="BD775" s="242"/>
      <c r="BE775" s="242"/>
      <c r="BG775" s="428">
        <f t="shared" si="294"/>
        <v>0</v>
      </c>
      <c r="BH775" s="424"/>
    </row>
    <row r="776" spans="1:60" ht="43.5" thickBot="1" x14ac:dyDescent="0.3">
      <c r="A776" s="90"/>
      <c r="B776" s="90"/>
      <c r="C776" s="90"/>
      <c r="D776" s="90"/>
      <c r="E776" s="90"/>
      <c r="F776" s="90"/>
      <c r="G776" s="90"/>
      <c r="H776" s="307"/>
      <c r="I776" s="91"/>
      <c r="J776" s="92"/>
      <c r="K776" s="110" t="s">
        <v>1412</v>
      </c>
      <c r="L776" s="92" t="s">
        <v>1473</v>
      </c>
      <c r="M776" s="92" t="e">
        <f>INDEX('[26]GELONDONGAN BM POKIR'!$D:$D,MATCH('KEGIATAN DBMSDA 2022 (2)'!L776,'[26]GELONDONGAN BM POKIR'!$D:$D,0))</f>
        <v>#N/A</v>
      </c>
      <c r="N776" s="92" t="str">
        <f t="shared" ref="N776:N778" si="306">$J$562&amp;" "&amp;L776</f>
        <v>Peningkatan Jalan Jl. H. Nawi RT. 005 RW. 013, Kota Bekasi, Pondokgede, Jatimakmur</v>
      </c>
      <c r="O776" s="92"/>
      <c r="P776" s="93" t="s">
        <v>171</v>
      </c>
      <c r="Q776" s="93"/>
      <c r="R776" s="127" t="s">
        <v>1474</v>
      </c>
      <c r="S776" s="94" t="e">
        <f>#REF!&amp;" "&amp;#REF!</f>
        <v>#REF!</v>
      </c>
      <c r="T776" s="95" t="s">
        <v>66</v>
      </c>
      <c r="U776" s="57"/>
      <c r="V776" s="57">
        <f t="shared" si="303"/>
        <v>160000000</v>
      </c>
      <c r="W776" s="96" t="str">
        <f t="shared" si="295"/>
        <v>PL</v>
      </c>
      <c r="X776" s="77" t="s">
        <v>1964</v>
      </c>
      <c r="Y776" s="489" t="s">
        <v>2032</v>
      </c>
      <c r="Z776" s="489" t="s">
        <v>2004</v>
      </c>
      <c r="AA776" s="93"/>
      <c r="AB776" s="93"/>
      <c r="AC776" s="93"/>
      <c r="AD776" s="93"/>
      <c r="AE776" s="93"/>
      <c r="AF776" s="93"/>
      <c r="AG776" s="96"/>
      <c r="AH776" s="96"/>
      <c r="AI776" s="96"/>
      <c r="AJ776" s="313">
        <f t="shared" si="293"/>
        <v>0</v>
      </c>
      <c r="AK776" s="301">
        <v>0</v>
      </c>
      <c r="AL776" s="57">
        <v>160000000</v>
      </c>
      <c r="AM776" s="96" t="str">
        <f t="shared" si="296"/>
        <v>PL</v>
      </c>
      <c r="AN776" s="257" t="s">
        <v>139</v>
      </c>
      <c r="AO776" s="249">
        <v>1</v>
      </c>
      <c r="AP776" s="257"/>
      <c r="AQ776" s="245">
        <f t="shared" si="297"/>
        <v>350000</v>
      </c>
      <c r="AR776" s="250">
        <f>IF(AND(V776&gt;1,V776&lt;=200000000),'[26]Data Base PAKAI (INPUT)'!$E$24,IF(AND(V776&gt;200000000),'[26]Data Base PAKAI (INPUT)'!$M$24))</f>
        <v>4</v>
      </c>
      <c r="AS776" s="250">
        <f>IF(AND(V776&gt;1,V776&lt;=200000000),'[26]Data Base PAKAI (INPUT)'!$F$24,IF(AND(V776&gt;200000000,V776&lt;=1000000000),'[26]Data Base PAKAI (INPUT)'!$V$24,IF(AND(V776&gt;1000000000),'[26]Data Base PAKAI (INPUT)'!$Z$24)))</f>
        <v>1</v>
      </c>
      <c r="AT776" s="250">
        <f t="shared" si="298"/>
        <v>600000</v>
      </c>
      <c r="AU776" s="250">
        <f>IF(AND(V776&gt;1,V776&lt;=1000000000),'[26]Data Base PAKAI (INPUT)'!$E$25,IF(AND(V776&gt;1000000000,V776&lt;=5000000000),'[26]Data Base PAKAI (INPUT)'!$Y$25,IF(AND(V776&gt;5000000000,V776&lt;=10000000000),'[26]Data Base PAKAI (INPUT)'!$AG$25)))</f>
        <v>3</v>
      </c>
      <c r="AV776" s="250">
        <f>IF(AND(V776&gt;1,V776&lt;=100000000),'[26]Data Base PAKAI (INPUT)'!$F$25,IF(AND(V776&gt;100000000,V776&lt;=200000000),'[26]Data Base PAKAI (INPUT)'!$J$25,IF(AND(V776&gt;200000000,V776&lt;=250000000),'[26]Data Base PAKAI (INPUT)'!$N$25,IF(AND(V776&gt;250000000,V776&lt;=500000000),'[26]Data Base PAKAI (INPUT)'!$R$25,IF(AND(V776&gt;500000000,V776&lt;=1000000000),'[26]Data Base PAKAI (INPUT)'!$V$25,IF(AND(V776&gt;1000000000,V776&lt;=2500000000),'[26]Data Base PAKAI (INPUT)'!$Z$25,IF(AND(V776&gt;2500000000,V776&lt;=5000000000),'[26]Data Base PAKAI (INPUT)'!$AD$25,IF(AND(V776&gt;5000000000,V776&lt;=10000000000),'[26]Data Base PAKAI (INPUT)'!AH2252))))))))</f>
        <v>4</v>
      </c>
      <c r="AW776" s="250">
        <f t="shared" si="299"/>
        <v>1800000</v>
      </c>
      <c r="AX776" s="250">
        <f t="shared" si="300"/>
        <v>6400000</v>
      </c>
      <c r="AY776" s="99">
        <f t="shared" si="301"/>
        <v>6400000</v>
      </c>
      <c r="AZ776" s="245"/>
      <c r="BA776" s="245">
        <f t="shared" si="302"/>
        <v>144450000</v>
      </c>
      <c r="BB776" s="235"/>
      <c r="BC776" s="242"/>
      <c r="BD776" s="242"/>
      <c r="BE776" s="242"/>
      <c r="BG776" s="428">
        <f t="shared" si="294"/>
        <v>0</v>
      </c>
      <c r="BH776" s="424"/>
    </row>
    <row r="777" spans="1:60" ht="43.5" thickBot="1" x14ac:dyDescent="0.3">
      <c r="A777" s="90"/>
      <c r="B777" s="90"/>
      <c r="C777" s="90"/>
      <c r="D777" s="90"/>
      <c r="E777" s="90"/>
      <c r="F777" s="90"/>
      <c r="G777" s="90"/>
      <c r="H777" s="307"/>
      <c r="I777" s="91"/>
      <c r="J777" s="92"/>
      <c r="K777" s="110" t="s">
        <v>1412</v>
      </c>
      <c r="L777" s="92" t="s">
        <v>1475</v>
      </c>
      <c r="M777" s="92" t="e">
        <f>INDEX('[26]GELONDONGAN BM POKIR'!$D:$D,MATCH('KEGIATAN DBMSDA 2022 (2)'!L777,'[26]GELONDONGAN BM POKIR'!$D:$D,0))</f>
        <v>#N/A</v>
      </c>
      <c r="N777" s="92" t="str">
        <f t="shared" si="306"/>
        <v>Peningkatan Jalan RT. 005 RW. 006, Kota Bekasi, Pondokmelati, Jatiwarna</v>
      </c>
      <c r="O777" s="92"/>
      <c r="P777" s="93" t="s">
        <v>212</v>
      </c>
      <c r="Q777" s="93"/>
      <c r="R777" s="127" t="s">
        <v>519</v>
      </c>
      <c r="S777" s="94" t="e">
        <f>#REF!&amp;" "&amp;#REF!</f>
        <v>#REF!</v>
      </c>
      <c r="T777" s="95" t="s">
        <v>66</v>
      </c>
      <c r="U777" s="57"/>
      <c r="V777" s="57">
        <f t="shared" si="303"/>
        <v>175000000</v>
      </c>
      <c r="W777" s="96" t="str">
        <f t="shared" si="295"/>
        <v>PL</v>
      </c>
      <c r="X777" s="77" t="s">
        <v>1964</v>
      </c>
      <c r="Y777" s="489" t="s">
        <v>2032</v>
      </c>
      <c r="Z777" s="489" t="s">
        <v>2008</v>
      </c>
      <c r="AA777" s="93"/>
      <c r="AB777" s="93"/>
      <c r="AC777" s="93"/>
      <c r="AD777" s="93"/>
      <c r="AE777" s="93"/>
      <c r="AF777" s="93"/>
      <c r="AG777" s="96"/>
      <c r="AH777" s="96"/>
      <c r="AI777" s="96"/>
      <c r="AJ777" s="313">
        <f t="shared" si="293"/>
        <v>0</v>
      </c>
      <c r="AK777" s="301">
        <v>0</v>
      </c>
      <c r="AL777" s="57">
        <v>175000000</v>
      </c>
      <c r="AM777" s="96" t="str">
        <f t="shared" si="296"/>
        <v>PL</v>
      </c>
      <c r="AN777" s="257" t="s">
        <v>139</v>
      </c>
      <c r="AO777" s="249">
        <v>1</v>
      </c>
      <c r="AP777" s="257"/>
      <c r="AQ777" s="245">
        <f t="shared" si="297"/>
        <v>350000</v>
      </c>
      <c r="AR777" s="250">
        <f>IF(AND(V777&gt;1,V777&lt;=200000000),'[26]Data Base PAKAI (INPUT)'!$E$24,IF(AND(V777&gt;200000000),'[26]Data Base PAKAI (INPUT)'!$M$24))</f>
        <v>4</v>
      </c>
      <c r="AS777" s="250">
        <f>IF(AND(V777&gt;1,V777&lt;=200000000),'[26]Data Base PAKAI (INPUT)'!$F$24,IF(AND(V777&gt;200000000,V777&lt;=1000000000),'[26]Data Base PAKAI (INPUT)'!$V$24,IF(AND(V777&gt;1000000000),'[26]Data Base PAKAI (INPUT)'!$Z$24)))</f>
        <v>1</v>
      </c>
      <c r="AT777" s="250">
        <f t="shared" si="298"/>
        <v>600000</v>
      </c>
      <c r="AU777" s="250">
        <f>IF(AND(V777&gt;1,V777&lt;=1000000000),'[26]Data Base PAKAI (INPUT)'!$E$25,IF(AND(V777&gt;1000000000,V777&lt;=5000000000),'[26]Data Base PAKAI (INPUT)'!$Y$25,IF(AND(V777&gt;5000000000,V777&lt;=10000000000),'[26]Data Base PAKAI (INPUT)'!$AG$25)))</f>
        <v>3</v>
      </c>
      <c r="AV777" s="250">
        <f>IF(AND(V777&gt;1,V777&lt;=100000000),'[26]Data Base PAKAI (INPUT)'!$F$25,IF(AND(V777&gt;100000000,V777&lt;=200000000),'[26]Data Base PAKAI (INPUT)'!$J$25,IF(AND(V777&gt;200000000,V777&lt;=250000000),'[26]Data Base PAKAI (INPUT)'!$N$25,IF(AND(V777&gt;250000000,V777&lt;=500000000),'[26]Data Base PAKAI (INPUT)'!$R$25,IF(AND(V777&gt;500000000,V777&lt;=1000000000),'[26]Data Base PAKAI (INPUT)'!$V$25,IF(AND(V777&gt;1000000000,V777&lt;=2500000000),'[26]Data Base PAKAI (INPUT)'!$Z$25,IF(AND(V777&gt;2500000000,V777&lt;=5000000000),'[26]Data Base PAKAI (INPUT)'!$AD$25,IF(AND(V777&gt;5000000000,V777&lt;=10000000000),'[26]Data Base PAKAI (INPUT)'!AH2253))))))))</f>
        <v>4</v>
      </c>
      <c r="AW777" s="250">
        <f t="shared" si="299"/>
        <v>1800000</v>
      </c>
      <c r="AX777" s="250">
        <f t="shared" si="300"/>
        <v>7000000</v>
      </c>
      <c r="AY777" s="99">
        <f t="shared" si="301"/>
        <v>7000000</v>
      </c>
      <c r="AZ777" s="245"/>
      <c r="BA777" s="245">
        <f t="shared" si="302"/>
        <v>158250000</v>
      </c>
      <c r="BB777" s="235"/>
      <c r="BC777" s="242"/>
      <c r="BD777" s="242"/>
      <c r="BE777" s="242"/>
      <c r="BG777" s="428">
        <f t="shared" si="294"/>
        <v>0</v>
      </c>
      <c r="BH777" s="424"/>
    </row>
    <row r="778" spans="1:60" ht="43.5" thickBot="1" x14ac:dyDescent="0.3">
      <c r="A778" s="90"/>
      <c r="B778" s="90"/>
      <c r="C778" s="90"/>
      <c r="D778" s="90"/>
      <c r="E778" s="90"/>
      <c r="F778" s="90"/>
      <c r="G778" s="90"/>
      <c r="H778" s="307"/>
      <c r="I778" s="91"/>
      <c r="J778" s="92"/>
      <c r="K778" s="110" t="s">
        <v>1412</v>
      </c>
      <c r="L778" s="92" t="s">
        <v>1476</v>
      </c>
      <c r="M778" s="92" t="e">
        <f>INDEX('[26]GELONDONGAN BM POKIR'!$D:$D,MATCH('KEGIATAN DBMSDA 2022 (2)'!L778,'[26]GELONDONGAN BM POKIR'!$D:$D,0))</f>
        <v>#N/A</v>
      </c>
      <c r="N778" s="92" t="str">
        <f t="shared" si="306"/>
        <v>Peningkatan Jalan Gg. Jususin RT. 005 Rw. 006, Kota Bekasi, Pondokmelati, Jatiwarna</v>
      </c>
      <c r="O778" s="92"/>
      <c r="P778" s="93" t="s">
        <v>212</v>
      </c>
      <c r="Q778" s="93"/>
      <c r="R778" s="127" t="s">
        <v>531</v>
      </c>
      <c r="S778" s="94" t="e">
        <f>#REF!&amp;" "&amp;#REF!</f>
        <v>#REF!</v>
      </c>
      <c r="T778" s="95" t="s">
        <v>66</v>
      </c>
      <c r="U778" s="57"/>
      <c r="V778" s="57">
        <f t="shared" si="303"/>
        <v>200000000</v>
      </c>
      <c r="W778" s="96" t="str">
        <f t="shared" si="295"/>
        <v>PL</v>
      </c>
      <c r="X778" s="77" t="s">
        <v>1964</v>
      </c>
      <c r="Y778" s="489" t="s">
        <v>2032</v>
      </c>
      <c r="Z778" s="489" t="s">
        <v>2008</v>
      </c>
      <c r="AA778" s="93"/>
      <c r="AB778" s="93"/>
      <c r="AC778" s="93"/>
      <c r="AD778" s="93"/>
      <c r="AE778" s="93"/>
      <c r="AF778" s="93"/>
      <c r="AG778" s="96"/>
      <c r="AH778" s="96"/>
      <c r="AI778" s="96"/>
      <c r="AJ778" s="313">
        <f t="shared" si="293"/>
        <v>0</v>
      </c>
      <c r="AK778" s="301">
        <v>0</v>
      </c>
      <c r="AL778" s="57">
        <v>200000000</v>
      </c>
      <c r="AM778" s="96" t="str">
        <f t="shared" si="296"/>
        <v>PL</v>
      </c>
      <c r="AN778" s="257" t="s">
        <v>139</v>
      </c>
      <c r="AO778" s="249">
        <v>1</v>
      </c>
      <c r="AP778" s="257"/>
      <c r="AQ778" s="245">
        <f t="shared" si="297"/>
        <v>350000</v>
      </c>
      <c r="AR778" s="250">
        <f>IF(AND(V778&gt;1,V778&lt;=200000000),'[26]Data Base PAKAI (INPUT)'!$E$24,IF(AND(V778&gt;200000000),'[26]Data Base PAKAI (INPUT)'!$M$24))</f>
        <v>4</v>
      </c>
      <c r="AS778" s="250">
        <f>IF(AND(V778&gt;1,V778&lt;=200000000),'[26]Data Base PAKAI (INPUT)'!$F$24,IF(AND(V778&gt;200000000,V778&lt;=1000000000),'[26]Data Base PAKAI (INPUT)'!$V$24,IF(AND(V778&gt;1000000000),'[26]Data Base PAKAI (INPUT)'!$Z$24)))</f>
        <v>1</v>
      </c>
      <c r="AT778" s="250">
        <f t="shared" si="298"/>
        <v>600000</v>
      </c>
      <c r="AU778" s="250">
        <f>IF(AND(V778&gt;1,V778&lt;=1000000000),'[26]Data Base PAKAI (INPUT)'!$E$25,IF(AND(V778&gt;1000000000,V778&lt;=5000000000),'[26]Data Base PAKAI (INPUT)'!$Y$25,IF(AND(V778&gt;5000000000,V778&lt;=10000000000),'[26]Data Base PAKAI (INPUT)'!$AG$25)))</f>
        <v>3</v>
      </c>
      <c r="AV778" s="250">
        <f>IF(AND(V778&gt;1,V778&lt;=100000000),'[26]Data Base PAKAI (INPUT)'!$F$25,IF(AND(V778&gt;100000000,V778&lt;=200000000),'[26]Data Base PAKAI (INPUT)'!$J$25,IF(AND(V778&gt;200000000,V778&lt;=250000000),'[26]Data Base PAKAI (INPUT)'!$N$25,IF(AND(V778&gt;250000000,V778&lt;=500000000),'[26]Data Base PAKAI (INPUT)'!$R$25,IF(AND(V778&gt;500000000,V778&lt;=1000000000),'[26]Data Base PAKAI (INPUT)'!$V$25,IF(AND(V778&gt;1000000000,V778&lt;=2500000000),'[26]Data Base PAKAI (INPUT)'!$Z$25,IF(AND(V778&gt;2500000000,V778&lt;=5000000000),'[26]Data Base PAKAI (INPUT)'!$AD$25,IF(AND(V778&gt;5000000000,V778&lt;=10000000000),'[26]Data Base PAKAI (INPUT)'!AH2254))))))))</f>
        <v>4</v>
      </c>
      <c r="AW778" s="250">
        <f t="shared" si="299"/>
        <v>1800000</v>
      </c>
      <c r="AX778" s="250">
        <f t="shared" si="300"/>
        <v>8000000</v>
      </c>
      <c r="AY778" s="99">
        <f t="shared" si="301"/>
        <v>8000000</v>
      </c>
      <c r="AZ778" s="245"/>
      <c r="BA778" s="245">
        <f t="shared" si="302"/>
        <v>181250000</v>
      </c>
      <c r="BB778" s="235"/>
      <c r="BC778" s="242"/>
      <c r="BD778" s="242"/>
      <c r="BE778" s="242"/>
      <c r="BG778" s="428">
        <f t="shared" si="294"/>
        <v>0</v>
      </c>
      <c r="BH778" s="424"/>
    </row>
    <row r="779" spans="1:60" ht="43.5" thickBot="1" x14ac:dyDescent="0.3">
      <c r="A779" s="90"/>
      <c r="B779" s="90"/>
      <c r="C779" s="90"/>
      <c r="D779" s="90"/>
      <c r="E779" s="90"/>
      <c r="F779" s="90"/>
      <c r="G779" s="90"/>
      <c r="H779" s="307"/>
      <c r="I779" s="91"/>
      <c r="J779" s="92"/>
      <c r="K779" s="110" t="s">
        <v>1412</v>
      </c>
      <c r="L779" s="92" t="s">
        <v>1477</v>
      </c>
      <c r="M779" s="92" t="e">
        <f>INDEX('[26]GELONDONGAN BM POKIR'!$D:$D,MATCH('KEGIATAN DBMSDA 2022 (2)'!L779,'[26]GELONDONGAN BM POKIR'!$D:$D,0))</f>
        <v>#N/A</v>
      </c>
      <c r="N779" s="92" t="s">
        <v>1478</v>
      </c>
      <c r="O779" s="92"/>
      <c r="P779" s="93" t="s">
        <v>212</v>
      </c>
      <c r="Q779" s="93"/>
      <c r="R779" s="127" t="s">
        <v>519</v>
      </c>
      <c r="S779" s="94" t="e">
        <f>#REF!&amp;" "&amp;#REF!</f>
        <v>#REF!</v>
      </c>
      <c r="T779" s="95" t="s">
        <v>66</v>
      </c>
      <c r="U779" s="57"/>
      <c r="V779" s="57">
        <f t="shared" si="303"/>
        <v>100000000</v>
      </c>
      <c r="W779" s="96" t="str">
        <f t="shared" si="295"/>
        <v>PL</v>
      </c>
      <c r="X779" s="77" t="s">
        <v>1964</v>
      </c>
      <c r="Y779" s="489" t="s">
        <v>2032</v>
      </c>
      <c r="Z779" s="489" t="s">
        <v>2008</v>
      </c>
      <c r="AA779" s="93"/>
      <c r="AB779" s="93"/>
      <c r="AC779" s="93"/>
      <c r="AD779" s="93"/>
      <c r="AE779" s="93"/>
      <c r="AF779" s="93"/>
      <c r="AG779" s="96"/>
      <c r="AH779" s="96"/>
      <c r="AI779" s="96"/>
      <c r="AJ779" s="313">
        <f t="shared" si="293"/>
        <v>0</v>
      </c>
      <c r="AK779" s="301">
        <v>0</v>
      </c>
      <c r="AL779" s="57">
        <v>100000000</v>
      </c>
      <c r="AM779" s="96" t="str">
        <f t="shared" si="296"/>
        <v>PL</v>
      </c>
      <c r="AN779" s="257" t="s">
        <v>139</v>
      </c>
      <c r="AO779" s="249">
        <v>1</v>
      </c>
      <c r="AP779" s="257"/>
      <c r="AQ779" s="245">
        <f t="shared" si="297"/>
        <v>350000</v>
      </c>
      <c r="AR779" s="250">
        <f>IF(AND(V779&gt;1,V779&lt;=200000000),'[26]Data Base PAKAI (INPUT)'!$E$24,IF(AND(V779&gt;200000000),'[26]Data Base PAKAI (INPUT)'!$M$24))</f>
        <v>4</v>
      </c>
      <c r="AS779" s="250">
        <f>IF(AND(V779&gt;1,V779&lt;=200000000),'[26]Data Base PAKAI (INPUT)'!$F$24,IF(AND(V779&gt;200000000,V779&lt;=1000000000),'[26]Data Base PAKAI (INPUT)'!$V$24,IF(AND(V779&gt;1000000000),'[26]Data Base PAKAI (INPUT)'!$Z$24)))</f>
        <v>1</v>
      </c>
      <c r="AT779" s="250">
        <f t="shared" si="298"/>
        <v>600000</v>
      </c>
      <c r="AU779" s="250">
        <f>IF(AND(V779&gt;1,V779&lt;=1000000000),'[26]Data Base PAKAI (INPUT)'!$E$25,IF(AND(V779&gt;1000000000,V779&lt;=5000000000),'[26]Data Base PAKAI (INPUT)'!$Y$25,IF(AND(V779&gt;5000000000,V779&lt;=10000000000),'[26]Data Base PAKAI (INPUT)'!$AG$25)))</f>
        <v>3</v>
      </c>
      <c r="AV779" s="250">
        <f>IF(AND(V779&gt;1,V779&lt;=100000000),'[26]Data Base PAKAI (INPUT)'!$F$25,IF(AND(V779&gt;100000000,V779&lt;=200000000),'[26]Data Base PAKAI (INPUT)'!$J$25,IF(AND(V779&gt;200000000,V779&lt;=250000000),'[26]Data Base PAKAI (INPUT)'!$N$25,IF(AND(V779&gt;250000000,V779&lt;=500000000),'[26]Data Base PAKAI (INPUT)'!$R$25,IF(AND(V779&gt;500000000,V779&lt;=1000000000),'[26]Data Base PAKAI (INPUT)'!$V$25,IF(AND(V779&gt;1000000000,V779&lt;=2500000000),'[26]Data Base PAKAI (INPUT)'!$Z$25,IF(AND(V779&gt;2500000000,V779&lt;=5000000000),'[26]Data Base PAKAI (INPUT)'!$AD$25,IF(AND(V779&gt;5000000000,V779&lt;=10000000000),'[26]Data Base PAKAI (INPUT)'!AH2255))))))))</f>
        <v>3</v>
      </c>
      <c r="AW779" s="250">
        <f t="shared" si="299"/>
        <v>1350000</v>
      </c>
      <c r="AX779" s="250">
        <f t="shared" si="300"/>
        <v>4000000</v>
      </c>
      <c r="AY779" s="99">
        <f t="shared" si="301"/>
        <v>4000000</v>
      </c>
      <c r="AZ779" s="245"/>
      <c r="BA779" s="245">
        <f t="shared" si="302"/>
        <v>89700000</v>
      </c>
      <c r="BB779" s="235"/>
      <c r="BC779" s="242"/>
      <c r="BD779" s="242"/>
      <c r="BE779" s="242"/>
      <c r="BG779" s="428">
        <f t="shared" si="294"/>
        <v>0</v>
      </c>
      <c r="BH779" s="424"/>
    </row>
    <row r="780" spans="1:60" ht="57.75" thickBot="1" x14ac:dyDescent="0.3">
      <c r="A780" s="90"/>
      <c r="B780" s="90"/>
      <c r="C780" s="90"/>
      <c r="D780" s="90"/>
      <c r="E780" s="90"/>
      <c r="F780" s="90"/>
      <c r="G780" s="90"/>
      <c r="H780" s="307"/>
      <c r="I780" s="91"/>
      <c r="J780" s="92"/>
      <c r="K780" s="110" t="s">
        <v>1412</v>
      </c>
      <c r="L780" s="92" t="s">
        <v>1479</v>
      </c>
      <c r="M780" s="92" t="e">
        <f>INDEX('[26]GELONDONGAN BM POKIR'!$D:$D,MATCH('KEGIATAN DBMSDA 2022 (2)'!L780,'[26]GELONDONGAN BM POKIR'!$D:$D,0))</f>
        <v>#N/A</v>
      </c>
      <c r="N780" s="92" t="s">
        <v>1480</v>
      </c>
      <c r="O780" s="92"/>
      <c r="P780" s="93" t="s">
        <v>212</v>
      </c>
      <c r="Q780" s="93"/>
      <c r="R780" s="127" t="s">
        <v>522</v>
      </c>
      <c r="S780" s="94" t="e">
        <f>#REF!&amp;" "&amp;#REF!</f>
        <v>#REF!</v>
      </c>
      <c r="T780" s="95" t="s">
        <v>66</v>
      </c>
      <c r="U780" s="57"/>
      <c r="V780" s="57">
        <f t="shared" si="303"/>
        <v>150000000</v>
      </c>
      <c r="W780" s="96" t="str">
        <f t="shared" si="295"/>
        <v>PL</v>
      </c>
      <c r="X780" s="77" t="s">
        <v>1964</v>
      </c>
      <c r="Y780" s="489" t="s">
        <v>2032</v>
      </c>
      <c r="Z780" s="489" t="s">
        <v>2008</v>
      </c>
      <c r="AA780" s="93"/>
      <c r="AB780" s="93"/>
      <c r="AC780" s="93"/>
      <c r="AD780" s="93"/>
      <c r="AE780" s="93"/>
      <c r="AF780" s="93"/>
      <c r="AG780" s="96"/>
      <c r="AH780" s="96"/>
      <c r="AI780" s="96"/>
      <c r="AJ780" s="313">
        <f t="shared" si="293"/>
        <v>0</v>
      </c>
      <c r="AK780" s="301">
        <v>0</v>
      </c>
      <c r="AL780" s="57">
        <v>150000000</v>
      </c>
      <c r="AM780" s="96" t="str">
        <f t="shared" si="296"/>
        <v>PL</v>
      </c>
      <c r="AN780" s="257" t="s">
        <v>139</v>
      </c>
      <c r="AO780" s="249">
        <v>1</v>
      </c>
      <c r="AP780" s="257"/>
      <c r="AQ780" s="245">
        <f t="shared" si="297"/>
        <v>350000</v>
      </c>
      <c r="AR780" s="250">
        <f>IF(AND(V780&gt;1,V780&lt;=200000000),'[26]Data Base PAKAI (INPUT)'!$E$24,IF(AND(V780&gt;200000000),'[26]Data Base PAKAI (INPUT)'!$M$24))</f>
        <v>4</v>
      </c>
      <c r="AS780" s="250">
        <f>IF(AND(V780&gt;1,V780&lt;=200000000),'[26]Data Base PAKAI (INPUT)'!$F$24,IF(AND(V780&gt;200000000,V780&lt;=1000000000),'[26]Data Base PAKAI (INPUT)'!$V$24,IF(AND(V780&gt;1000000000),'[26]Data Base PAKAI (INPUT)'!$Z$24)))</f>
        <v>1</v>
      </c>
      <c r="AT780" s="250">
        <f t="shared" si="298"/>
        <v>600000</v>
      </c>
      <c r="AU780" s="250">
        <f>IF(AND(V780&gt;1,V780&lt;=1000000000),'[26]Data Base PAKAI (INPUT)'!$E$25,IF(AND(V780&gt;1000000000,V780&lt;=5000000000),'[26]Data Base PAKAI (INPUT)'!$Y$25,IF(AND(V780&gt;5000000000,V780&lt;=10000000000),'[26]Data Base PAKAI (INPUT)'!$AG$25)))</f>
        <v>3</v>
      </c>
      <c r="AV780" s="250">
        <f>IF(AND(V780&gt;1,V780&lt;=100000000),'[26]Data Base PAKAI (INPUT)'!$F$25,IF(AND(V780&gt;100000000,V780&lt;=200000000),'[26]Data Base PAKAI (INPUT)'!$J$25,IF(AND(V780&gt;200000000,V780&lt;=250000000),'[26]Data Base PAKAI (INPUT)'!$N$25,IF(AND(V780&gt;250000000,V780&lt;=500000000),'[26]Data Base PAKAI (INPUT)'!$R$25,IF(AND(V780&gt;500000000,V780&lt;=1000000000),'[26]Data Base PAKAI (INPUT)'!$V$25,IF(AND(V780&gt;1000000000,V780&lt;=2500000000),'[26]Data Base PAKAI (INPUT)'!$Z$25,IF(AND(V780&gt;2500000000,V780&lt;=5000000000),'[26]Data Base PAKAI (INPUT)'!$AD$25,IF(AND(V780&gt;5000000000,V780&lt;=10000000000),'[26]Data Base PAKAI (INPUT)'!AH2256))))))))</f>
        <v>4</v>
      </c>
      <c r="AW780" s="250">
        <f t="shared" si="299"/>
        <v>1800000</v>
      </c>
      <c r="AX780" s="250">
        <f t="shared" si="300"/>
        <v>6000000</v>
      </c>
      <c r="AY780" s="99">
        <f t="shared" si="301"/>
        <v>6000000</v>
      </c>
      <c r="AZ780" s="245"/>
      <c r="BA780" s="245">
        <f t="shared" si="302"/>
        <v>135250000</v>
      </c>
      <c r="BB780" s="235"/>
      <c r="BC780" s="242"/>
      <c r="BD780" s="242"/>
      <c r="BE780" s="242"/>
      <c r="BG780" s="428">
        <f t="shared" si="294"/>
        <v>0</v>
      </c>
      <c r="BH780" s="424"/>
    </row>
    <row r="781" spans="1:60" ht="43.5" thickBot="1" x14ac:dyDescent="0.3">
      <c r="A781" s="90"/>
      <c r="B781" s="90"/>
      <c r="C781" s="90"/>
      <c r="D781" s="90"/>
      <c r="E781" s="90"/>
      <c r="F781" s="90"/>
      <c r="G781" s="90"/>
      <c r="H781" s="307"/>
      <c r="I781" s="91"/>
      <c r="J781" s="92"/>
      <c r="K781" s="110" t="s">
        <v>1412</v>
      </c>
      <c r="L781" s="92" t="s">
        <v>1481</v>
      </c>
      <c r="M781" s="92" t="e">
        <f>INDEX('[26]GELONDONGAN BM POKIR'!$D:$D,MATCH('KEGIATAN DBMSDA 2022 (2)'!L781,'[26]GELONDONGAN BM POKIR'!$D:$D,0))</f>
        <v>#N/A</v>
      </c>
      <c r="N781" s="92" t="str">
        <f t="shared" ref="N781:N844" si="307">$J$562&amp;" "&amp;L781</f>
        <v>Peningkatan Jalan RT.05 RW.13, Kota Bekasi, Bekasi Barat, Bintarajaya</v>
      </c>
      <c r="O781" s="92"/>
      <c r="P781" s="93" t="s">
        <v>822</v>
      </c>
      <c r="Q781" s="93"/>
      <c r="R781" s="127" t="s">
        <v>239</v>
      </c>
      <c r="S781" s="94" t="e">
        <f>#REF!&amp;" "&amp;#REF!</f>
        <v>#REF!</v>
      </c>
      <c r="T781" s="95" t="s">
        <v>66</v>
      </c>
      <c r="U781" s="57"/>
      <c r="V781" s="57">
        <f t="shared" si="303"/>
        <v>100000000</v>
      </c>
      <c r="W781" s="96" t="str">
        <f t="shared" si="295"/>
        <v>PL</v>
      </c>
      <c r="X781" s="77" t="s">
        <v>1964</v>
      </c>
      <c r="Y781" s="489" t="s">
        <v>2032</v>
      </c>
      <c r="Z781" s="489" t="s">
        <v>2003</v>
      </c>
      <c r="AA781" s="93"/>
      <c r="AB781" s="93"/>
      <c r="AC781" s="93"/>
      <c r="AD781" s="93"/>
      <c r="AE781" s="93"/>
      <c r="AF781" s="93"/>
      <c r="AG781" s="96"/>
      <c r="AH781" s="96"/>
      <c r="AI781" s="96"/>
      <c r="AJ781" s="313">
        <f t="shared" si="293"/>
        <v>0</v>
      </c>
      <c r="AK781" s="301">
        <v>0</v>
      </c>
      <c r="AL781" s="57">
        <v>100000000</v>
      </c>
      <c r="AM781" s="96" t="str">
        <f t="shared" si="296"/>
        <v>PL</v>
      </c>
      <c r="AN781" s="257" t="s">
        <v>139</v>
      </c>
      <c r="AO781" s="249">
        <v>1</v>
      </c>
      <c r="AP781" s="257"/>
      <c r="AQ781" s="245">
        <f t="shared" si="297"/>
        <v>350000</v>
      </c>
      <c r="AR781" s="250">
        <f>IF(AND(V781&gt;1,V781&lt;=200000000),'[26]Data Base PAKAI (INPUT)'!$E$24,IF(AND(V781&gt;200000000),'[26]Data Base PAKAI (INPUT)'!$M$24))</f>
        <v>4</v>
      </c>
      <c r="AS781" s="250">
        <f>IF(AND(V781&gt;1,V781&lt;=200000000),'[26]Data Base PAKAI (INPUT)'!$F$24,IF(AND(V781&gt;200000000,V781&lt;=1000000000),'[26]Data Base PAKAI (INPUT)'!$V$24,IF(AND(V781&gt;1000000000),'[26]Data Base PAKAI (INPUT)'!$Z$24)))</f>
        <v>1</v>
      </c>
      <c r="AT781" s="250">
        <f t="shared" si="298"/>
        <v>600000</v>
      </c>
      <c r="AU781" s="250">
        <f>IF(AND(V781&gt;1,V781&lt;=1000000000),'[26]Data Base PAKAI (INPUT)'!$E$25,IF(AND(V781&gt;1000000000,V781&lt;=5000000000),'[26]Data Base PAKAI (INPUT)'!$Y$25,IF(AND(V781&gt;5000000000,V781&lt;=10000000000),'[26]Data Base PAKAI (INPUT)'!$AG$25)))</f>
        <v>3</v>
      </c>
      <c r="AV781" s="250">
        <f>IF(AND(V781&gt;1,V781&lt;=100000000),'[26]Data Base PAKAI (INPUT)'!$F$25,IF(AND(V781&gt;100000000,V781&lt;=200000000),'[26]Data Base PAKAI (INPUT)'!$J$25,IF(AND(V781&gt;200000000,V781&lt;=250000000),'[26]Data Base PAKAI (INPUT)'!$N$25,IF(AND(V781&gt;250000000,V781&lt;=500000000),'[26]Data Base PAKAI (INPUT)'!$R$25,IF(AND(V781&gt;500000000,V781&lt;=1000000000),'[26]Data Base PAKAI (INPUT)'!$V$25,IF(AND(V781&gt;1000000000,V781&lt;=2500000000),'[26]Data Base PAKAI (INPUT)'!$Z$25,IF(AND(V781&gt;2500000000,V781&lt;=5000000000),'[26]Data Base PAKAI (INPUT)'!$AD$25,IF(AND(V781&gt;5000000000,V781&lt;=10000000000),'[26]Data Base PAKAI (INPUT)'!AH2267))))))))</f>
        <v>3</v>
      </c>
      <c r="AW781" s="250">
        <f t="shared" si="299"/>
        <v>1350000</v>
      </c>
      <c r="AX781" s="250">
        <f t="shared" si="300"/>
        <v>4000000</v>
      </c>
      <c r="AY781" s="99">
        <f t="shared" si="301"/>
        <v>4000000</v>
      </c>
      <c r="AZ781" s="245"/>
      <c r="BA781" s="245">
        <f t="shared" si="302"/>
        <v>89700000</v>
      </c>
      <c r="BB781" s="235"/>
      <c r="BC781" s="242"/>
      <c r="BD781" s="242"/>
      <c r="BE781" s="242"/>
      <c r="BG781" s="428">
        <f t="shared" si="294"/>
        <v>0</v>
      </c>
      <c r="BH781" s="424"/>
    </row>
    <row r="782" spans="1:60" ht="43.5" thickBot="1" x14ac:dyDescent="0.3">
      <c r="A782" s="90"/>
      <c r="B782" s="90"/>
      <c r="C782" s="90"/>
      <c r="D782" s="90"/>
      <c r="E782" s="90"/>
      <c r="F782" s="90"/>
      <c r="G782" s="90"/>
      <c r="H782" s="307"/>
      <c r="I782" s="91"/>
      <c r="J782" s="92"/>
      <c r="K782" s="110" t="s">
        <v>1412</v>
      </c>
      <c r="L782" s="92" t="s">
        <v>1482</v>
      </c>
      <c r="M782" s="92" t="e">
        <f>INDEX('[26]GELONDONGAN BM POKIR'!$D:$D,MATCH('KEGIATAN DBMSDA 2022 (2)'!L782,'[26]GELONDONGAN BM POKIR'!$D:$D,0))</f>
        <v>#N/A</v>
      </c>
      <c r="N782" s="92" t="str">
        <f t="shared" si="307"/>
        <v>Peningkatan Jalan RT.06 RW 03, Kota Bekasi, Bekasi Barat, Bintarajaya</v>
      </c>
      <c r="O782" s="92"/>
      <c r="P782" s="93" t="s">
        <v>822</v>
      </c>
      <c r="Q782" s="93"/>
      <c r="R782" s="127" t="s">
        <v>229</v>
      </c>
      <c r="S782" s="94" t="e">
        <f>#REF!&amp;" "&amp;#REF!</f>
        <v>#REF!</v>
      </c>
      <c r="T782" s="95" t="s">
        <v>66</v>
      </c>
      <c r="U782" s="57"/>
      <c r="V782" s="57">
        <f t="shared" si="303"/>
        <v>100000000</v>
      </c>
      <c r="W782" s="96" t="str">
        <f t="shared" si="295"/>
        <v>PL</v>
      </c>
      <c r="X782" s="77" t="s">
        <v>1964</v>
      </c>
      <c r="Y782" s="489" t="s">
        <v>2032</v>
      </c>
      <c r="Z782" s="489" t="s">
        <v>2003</v>
      </c>
      <c r="AA782" s="93"/>
      <c r="AB782" s="93"/>
      <c r="AC782" s="93"/>
      <c r="AD782" s="93"/>
      <c r="AE782" s="93"/>
      <c r="AF782" s="93"/>
      <c r="AG782" s="96"/>
      <c r="AH782" s="96"/>
      <c r="AI782" s="96"/>
      <c r="AJ782" s="313">
        <f t="shared" si="293"/>
        <v>0</v>
      </c>
      <c r="AK782" s="301">
        <v>0</v>
      </c>
      <c r="AL782" s="57">
        <v>100000000</v>
      </c>
      <c r="AM782" s="96" t="str">
        <f t="shared" si="296"/>
        <v>PL</v>
      </c>
      <c r="AN782" s="257" t="s">
        <v>139</v>
      </c>
      <c r="AO782" s="249">
        <v>1</v>
      </c>
      <c r="AP782" s="257"/>
      <c r="AQ782" s="245">
        <f t="shared" si="297"/>
        <v>350000</v>
      </c>
      <c r="AR782" s="250">
        <f>IF(AND(V782&gt;1,V782&lt;=200000000),'[26]Data Base PAKAI (INPUT)'!$E$24,IF(AND(V782&gt;200000000),'[26]Data Base PAKAI (INPUT)'!$M$24))</f>
        <v>4</v>
      </c>
      <c r="AS782" s="250">
        <f>IF(AND(V782&gt;1,V782&lt;=200000000),'[26]Data Base PAKAI (INPUT)'!$F$24,IF(AND(V782&gt;200000000,V782&lt;=1000000000),'[26]Data Base PAKAI (INPUT)'!$V$24,IF(AND(V782&gt;1000000000),'[26]Data Base PAKAI (INPUT)'!$Z$24)))</f>
        <v>1</v>
      </c>
      <c r="AT782" s="250">
        <f t="shared" si="298"/>
        <v>600000</v>
      </c>
      <c r="AU782" s="250">
        <f>IF(AND(V782&gt;1,V782&lt;=1000000000),'[26]Data Base PAKAI (INPUT)'!$E$25,IF(AND(V782&gt;1000000000,V782&lt;=5000000000),'[26]Data Base PAKAI (INPUT)'!$Y$25,IF(AND(V782&gt;5000000000,V782&lt;=10000000000),'[26]Data Base PAKAI (INPUT)'!$AG$25)))</f>
        <v>3</v>
      </c>
      <c r="AV782" s="250">
        <f>IF(AND(V782&gt;1,V782&lt;=100000000),'[26]Data Base PAKAI (INPUT)'!$F$25,IF(AND(V782&gt;100000000,V782&lt;=200000000),'[26]Data Base PAKAI (INPUT)'!$J$25,IF(AND(V782&gt;200000000,V782&lt;=250000000),'[26]Data Base PAKAI (INPUT)'!$N$25,IF(AND(V782&gt;250000000,V782&lt;=500000000),'[26]Data Base PAKAI (INPUT)'!$R$25,IF(AND(V782&gt;500000000,V782&lt;=1000000000),'[26]Data Base PAKAI (INPUT)'!$V$25,IF(AND(V782&gt;1000000000,V782&lt;=2500000000),'[26]Data Base PAKAI (INPUT)'!$Z$25,IF(AND(V782&gt;2500000000,V782&lt;=5000000000),'[26]Data Base PAKAI (INPUT)'!$AD$25,IF(AND(V782&gt;5000000000,V782&lt;=10000000000),'[26]Data Base PAKAI (INPUT)'!AH2268))))))))</f>
        <v>3</v>
      </c>
      <c r="AW782" s="250">
        <f t="shared" si="299"/>
        <v>1350000</v>
      </c>
      <c r="AX782" s="250">
        <f t="shared" si="300"/>
        <v>4000000</v>
      </c>
      <c r="AY782" s="99">
        <f t="shared" si="301"/>
        <v>4000000</v>
      </c>
      <c r="AZ782" s="245"/>
      <c r="BA782" s="245">
        <f t="shared" si="302"/>
        <v>89700000</v>
      </c>
      <c r="BB782" s="235"/>
      <c r="BC782" s="242"/>
      <c r="BD782" s="242"/>
      <c r="BE782" s="242"/>
      <c r="BG782" s="428">
        <f t="shared" si="294"/>
        <v>0</v>
      </c>
      <c r="BH782" s="424"/>
    </row>
    <row r="783" spans="1:60" ht="43.5" thickBot="1" x14ac:dyDescent="0.3">
      <c r="A783" s="90"/>
      <c r="B783" s="90"/>
      <c r="C783" s="90"/>
      <c r="D783" s="90"/>
      <c r="E783" s="90"/>
      <c r="F783" s="90"/>
      <c r="G783" s="90"/>
      <c r="H783" s="307"/>
      <c r="I783" s="91"/>
      <c r="J783" s="92"/>
      <c r="K783" s="110" t="s">
        <v>1412</v>
      </c>
      <c r="L783" s="92" t="s">
        <v>1483</v>
      </c>
      <c r="M783" s="92" t="e">
        <f>INDEX('[26]GELONDONGAN BM POKIR'!$D:$D,MATCH('KEGIATAN DBMSDA 2022 (2)'!L783,'[26]GELONDONGAN BM POKIR'!$D:$D,0))</f>
        <v>#N/A</v>
      </c>
      <c r="N783" s="92" t="str">
        <f t="shared" si="307"/>
        <v>Peningkatan Jalan RT 08, 09, 10 RW 02, Kota Bekasi, Bekasi
Barat, Bintarajaya</v>
      </c>
      <c r="O783" s="92"/>
      <c r="P783" s="93" t="s">
        <v>822</v>
      </c>
      <c r="Q783" s="93"/>
      <c r="R783" s="127" t="s">
        <v>1484</v>
      </c>
      <c r="S783" s="94" t="e">
        <f>#REF!&amp;" "&amp;#REF!</f>
        <v>#REF!</v>
      </c>
      <c r="T783" s="95" t="s">
        <v>66</v>
      </c>
      <c r="U783" s="57"/>
      <c r="V783" s="57">
        <f t="shared" si="303"/>
        <v>100000000</v>
      </c>
      <c r="W783" s="96" t="str">
        <f t="shared" si="295"/>
        <v>PL</v>
      </c>
      <c r="X783" s="77" t="s">
        <v>1964</v>
      </c>
      <c r="Y783" s="489" t="s">
        <v>2032</v>
      </c>
      <c r="Z783" s="489" t="s">
        <v>2003</v>
      </c>
      <c r="AA783" s="93"/>
      <c r="AB783" s="93"/>
      <c r="AC783" s="93"/>
      <c r="AD783" s="93"/>
      <c r="AE783" s="93"/>
      <c r="AF783" s="93"/>
      <c r="AG783" s="96"/>
      <c r="AH783" s="96"/>
      <c r="AI783" s="96"/>
      <c r="AJ783" s="313">
        <f t="shared" si="293"/>
        <v>0</v>
      </c>
      <c r="AK783" s="301">
        <v>0</v>
      </c>
      <c r="AL783" s="57">
        <v>100000000</v>
      </c>
      <c r="AM783" s="96" t="str">
        <f t="shared" si="296"/>
        <v>PL</v>
      </c>
      <c r="AN783" s="257" t="s">
        <v>139</v>
      </c>
      <c r="AO783" s="249">
        <v>1</v>
      </c>
      <c r="AP783" s="257"/>
      <c r="AQ783" s="245">
        <f t="shared" si="297"/>
        <v>350000</v>
      </c>
      <c r="AR783" s="250">
        <f>IF(AND(V783&gt;1,V783&lt;=200000000),'[26]Data Base PAKAI (INPUT)'!$E$24,IF(AND(V783&gt;200000000),'[26]Data Base PAKAI (INPUT)'!$M$24))</f>
        <v>4</v>
      </c>
      <c r="AS783" s="250">
        <f>IF(AND(V783&gt;1,V783&lt;=200000000),'[26]Data Base PAKAI (INPUT)'!$F$24,IF(AND(V783&gt;200000000,V783&lt;=1000000000),'[26]Data Base PAKAI (INPUT)'!$V$24,IF(AND(V783&gt;1000000000),'[26]Data Base PAKAI (INPUT)'!$Z$24)))</f>
        <v>1</v>
      </c>
      <c r="AT783" s="250">
        <f t="shared" si="298"/>
        <v>600000</v>
      </c>
      <c r="AU783" s="250">
        <f>IF(AND(V783&gt;1,V783&lt;=1000000000),'[26]Data Base PAKAI (INPUT)'!$E$25,IF(AND(V783&gt;1000000000,V783&lt;=5000000000),'[26]Data Base PAKAI (INPUT)'!$Y$25,IF(AND(V783&gt;5000000000,V783&lt;=10000000000),'[26]Data Base PAKAI (INPUT)'!$AG$25)))</f>
        <v>3</v>
      </c>
      <c r="AV783" s="250">
        <f>IF(AND(V783&gt;1,V783&lt;=100000000),'[26]Data Base PAKAI (INPUT)'!$F$25,IF(AND(V783&gt;100000000,V783&lt;=200000000),'[26]Data Base PAKAI (INPUT)'!$J$25,IF(AND(V783&gt;200000000,V783&lt;=250000000),'[26]Data Base PAKAI (INPUT)'!$N$25,IF(AND(V783&gt;250000000,V783&lt;=500000000),'[26]Data Base PAKAI (INPUT)'!$R$25,IF(AND(V783&gt;500000000,V783&lt;=1000000000),'[26]Data Base PAKAI (INPUT)'!$V$25,IF(AND(V783&gt;1000000000,V783&lt;=2500000000),'[26]Data Base PAKAI (INPUT)'!$Z$25,IF(AND(V783&gt;2500000000,V783&lt;=5000000000),'[26]Data Base PAKAI (INPUT)'!$AD$25,IF(AND(V783&gt;5000000000,V783&lt;=10000000000),'[26]Data Base PAKAI (INPUT)'!AH2269))))))))</f>
        <v>3</v>
      </c>
      <c r="AW783" s="250">
        <f t="shared" si="299"/>
        <v>1350000</v>
      </c>
      <c r="AX783" s="250">
        <f t="shared" si="300"/>
        <v>4000000</v>
      </c>
      <c r="AY783" s="99">
        <f t="shared" si="301"/>
        <v>4000000</v>
      </c>
      <c r="AZ783" s="245"/>
      <c r="BA783" s="245">
        <f t="shared" si="302"/>
        <v>89700000</v>
      </c>
      <c r="BB783" s="235"/>
      <c r="BC783" s="242"/>
      <c r="BD783" s="242"/>
      <c r="BE783" s="242"/>
      <c r="BG783" s="428">
        <f t="shared" si="294"/>
        <v>0</v>
      </c>
      <c r="BH783" s="424"/>
    </row>
    <row r="784" spans="1:60" ht="43.5" thickBot="1" x14ac:dyDescent="0.3">
      <c r="A784" s="90"/>
      <c r="B784" s="90"/>
      <c r="C784" s="90"/>
      <c r="D784" s="90"/>
      <c r="E784" s="90"/>
      <c r="F784" s="90"/>
      <c r="G784" s="90"/>
      <c r="H784" s="307"/>
      <c r="I784" s="91"/>
      <c r="J784" s="92"/>
      <c r="K784" s="110" t="s">
        <v>1412</v>
      </c>
      <c r="L784" s="92" t="s">
        <v>1485</v>
      </c>
      <c r="M784" s="92" t="e">
        <f>INDEX('[26]GELONDONGAN BM POKIR'!$D:$D,MATCH('KEGIATAN DBMSDA 2022 (2)'!L784,'[26]GELONDONGAN BM POKIR'!$D:$D,0))</f>
        <v>#N/A</v>
      </c>
      <c r="N784" s="92" t="str">
        <f t="shared" si="307"/>
        <v>Peningkatan Jalan RT 02 RW 05, Kota Bekasi, Bekasi Barat, Bintarajaya</v>
      </c>
      <c r="O784" s="92"/>
      <c r="P784" s="93" t="s">
        <v>822</v>
      </c>
      <c r="Q784" s="93"/>
      <c r="R784" s="127" t="s">
        <v>1486</v>
      </c>
      <c r="S784" s="94" t="e">
        <f>#REF!&amp;" "&amp;#REF!</f>
        <v>#REF!</v>
      </c>
      <c r="T784" s="95" t="s">
        <v>66</v>
      </c>
      <c r="U784" s="57"/>
      <c r="V784" s="57">
        <f t="shared" si="303"/>
        <v>100000000</v>
      </c>
      <c r="W784" s="96" t="str">
        <f t="shared" si="295"/>
        <v>PL</v>
      </c>
      <c r="X784" s="77" t="s">
        <v>1964</v>
      </c>
      <c r="Y784" s="489" t="s">
        <v>2032</v>
      </c>
      <c r="Z784" s="489" t="s">
        <v>2003</v>
      </c>
      <c r="AA784" s="93"/>
      <c r="AB784" s="93"/>
      <c r="AC784" s="93"/>
      <c r="AD784" s="93"/>
      <c r="AE784" s="93"/>
      <c r="AF784" s="93"/>
      <c r="AG784" s="96"/>
      <c r="AH784" s="96"/>
      <c r="AI784" s="96"/>
      <c r="AJ784" s="313">
        <f t="shared" si="293"/>
        <v>0</v>
      </c>
      <c r="AK784" s="301">
        <v>0</v>
      </c>
      <c r="AL784" s="57">
        <v>100000000</v>
      </c>
      <c r="AM784" s="96" t="str">
        <f t="shared" si="296"/>
        <v>PL</v>
      </c>
      <c r="AN784" s="257" t="s">
        <v>139</v>
      </c>
      <c r="AO784" s="249">
        <v>1</v>
      </c>
      <c r="AP784" s="257"/>
      <c r="AQ784" s="245">
        <f t="shared" si="297"/>
        <v>350000</v>
      </c>
      <c r="AR784" s="250">
        <f>IF(AND(V784&gt;1,V784&lt;=200000000),'[26]Data Base PAKAI (INPUT)'!$E$24,IF(AND(V784&gt;200000000),'[26]Data Base PAKAI (INPUT)'!$M$24))</f>
        <v>4</v>
      </c>
      <c r="AS784" s="250">
        <f>IF(AND(V784&gt;1,V784&lt;=200000000),'[26]Data Base PAKAI (INPUT)'!$F$24,IF(AND(V784&gt;200000000,V784&lt;=1000000000),'[26]Data Base PAKAI (INPUT)'!$V$24,IF(AND(V784&gt;1000000000),'[26]Data Base PAKAI (INPUT)'!$Z$24)))</f>
        <v>1</v>
      </c>
      <c r="AT784" s="250">
        <f t="shared" si="298"/>
        <v>600000</v>
      </c>
      <c r="AU784" s="250">
        <f>IF(AND(V784&gt;1,V784&lt;=1000000000),'[26]Data Base PAKAI (INPUT)'!$E$25,IF(AND(V784&gt;1000000000,V784&lt;=5000000000),'[26]Data Base PAKAI (INPUT)'!$Y$25,IF(AND(V784&gt;5000000000,V784&lt;=10000000000),'[26]Data Base PAKAI (INPUT)'!$AG$25)))</f>
        <v>3</v>
      </c>
      <c r="AV784" s="250">
        <f>IF(AND(V784&gt;1,V784&lt;=100000000),'[26]Data Base PAKAI (INPUT)'!$F$25,IF(AND(V784&gt;100000000,V784&lt;=200000000),'[26]Data Base PAKAI (INPUT)'!$J$25,IF(AND(V784&gt;200000000,V784&lt;=250000000),'[26]Data Base PAKAI (INPUT)'!$N$25,IF(AND(V784&gt;250000000,V784&lt;=500000000),'[26]Data Base PAKAI (INPUT)'!$R$25,IF(AND(V784&gt;500000000,V784&lt;=1000000000),'[26]Data Base PAKAI (INPUT)'!$V$25,IF(AND(V784&gt;1000000000,V784&lt;=2500000000),'[26]Data Base PAKAI (INPUT)'!$Z$25,IF(AND(V784&gt;2500000000,V784&lt;=5000000000),'[26]Data Base PAKAI (INPUT)'!$AD$25,IF(AND(V784&gt;5000000000,V784&lt;=10000000000),'[26]Data Base PAKAI (INPUT)'!AH2270))))))))</f>
        <v>3</v>
      </c>
      <c r="AW784" s="250">
        <f t="shared" si="299"/>
        <v>1350000</v>
      </c>
      <c r="AX784" s="250">
        <f t="shared" si="300"/>
        <v>4000000</v>
      </c>
      <c r="AY784" s="99">
        <f t="shared" si="301"/>
        <v>4000000</v>
      </c>
      <c r="AZ784" s="245"/>
      <c r="BA784" s="245">
        <f t="shared" si="302"/>
        <v>89700000</v>
      </c>
      <c r="BB784" s="235"/>
      <c r="BC784" s="242"/>
      <c r="BD784" s="242"/>
      <c r="BE784" s="242"/>
      <c r="BG784" s="428">
        <f t="shared" si="294"/>
        <v>0</v>
      </c>
      <c r="BH784" s="424"/>
    </row>
    <row r="785" spans="1:60" ht="43.5" thickBot="1" x14ac:dyDescent="0.3">
      <c r="A785" s="90"/>
      <c r="B785" s="90"/>
      <c r="C785" s="90"/>
      <c r="D785" s="90"/>
      <c r="E785" s="90"/>
      <c r="F785" s="90"/>
      <c r="G785" s="90"/>
      <c r="H785" s="307"/>
      <c r="I785" s="91"/>
      <c r="J785" s="92"/>
      <c r="K785" s="151" t="s">
        <v>1412</v>
      </c>
      <c r="L785" s="92" t="s">
        <v>1483</v>
      </c>
      <c r="M785" s="92" t="e">
        <f>INDEX('[26]GELONDONGAN BM POKIR'!$D:$D,MATCH('KEGIATAN DBMSDA 2022 (2)'!L785,'[26]GELONDONGAN BM POKIR'!$D:$D,0))</f>
        <v>#N/A</v>
      </c>
      <c r="N785" s="92" t="str">
        <f>$J$562&amp;" "&amp;L785</f>
        <v>Peningkatan Jalan RT 08, 09, 10 RW 02, Kota Bekasi, Bekasi
Barat, Bintarajaya</v>
      </c>
      <c r="O785" s="92"/>
      <c r="P785" s="93" t="s">
        <v>822</v>
      </c>
      <c r="Q785" s="93"/>
      <c r="R785" s="127" t="s">
        <v>229</v>
      </c>
      <c r="S785" s="94" t="e">
        <f>#REF!&amp;" "&amp;#REF!</f>
        <v>#REF!</v>
      </c>
      <c r="T785" s="95" t="s">
        <v>66</v>
      </c>
      <c r="U785" s="57"/>
      <c r="V785" s="57">
        <f t="shared" si="303"/>
        <v>100000000</v>
      </c>
      <c r="W785" s="96" t="str">
        <f t="shared" si="295"/>
        <v>PL</v>
      </c>
      <c r="X785" s="77" t="s">
        <v>1964</v>
      </c>
      <c r="Y785" s="489" t="s">
        <v>2032</v>
      </c>
      <c r="Z785" s="489" t="s">
        <v>2003</v>
      </c>
      <c r="AA785" s="93"/>
      <c r="AB785" s="93"/>
      <c r="AC785" s="93"/>
      <c r="AD785" s="93"/>
      <c r="AE785" s="93"/>
      <c r="AF785" s="93"/>
      <c r="AG785" s="96"/>
      <c r="AH785" s="96"/>
      <c r="AI785" s="96"/>
      <c r="AJ785" s="313">
        <f t="shared" si="293"/>
        <v>0</v>
      </c>
      <c r="AK785" s="301">
        <v>0</v>
      </c>
      <c r="AL785" s="57">
        <v>100000000</v>
      </c>
      <c r="AM785" s="96" t="str">
        <f t="shared" si="296"/>
        <v>PL</v>
      </c>
      <c r="AN785" s="257" t="s">
        <v>139</v>
      </c>
      <c r="AO785" s="249">
        <v>1</v>
      </c>
      <c r="AP785" s="257" t="s">
        <v>1386</v>
      </c>
      <c r="AQ785" s="245">
        <f t="shared" si="297"/>
        <v>350000</v>
      </c>
      <c r="AR785" s="250">
        <f>IF(AND(V785&gt;1,V785&lt;=200000000),'[26]Data Base PAKAI (INPUT)'!$E$24,IF(AND(V785&gt;200000000),'[26]Data Base PAKAI (INPUT)'!$M$24))</f>
        <v>4</v>
      </c>
      <c r="AS785" s="250">
        <f>IF(AND(V785&gt;1,V785&lt;=200000000),'[26]Data Base PAKAI (INPUT)'!$F$24,IF(AND(V785&gt;200000000,V785&lt;=1000000000),'[26]Data Base PAKAI (INPUT)'!$V$24,IF(AND(V785&gt;1000000000),'[26]Data Base PAKAI (INPUT)'!$Z$24)))</f>
        <v>1</v>
      </c>
      <c r="AT785" s="250">
        <f t="shared" si="298"/>
        <v>600000</v>
      </c>
      <c r="AU785" s="250">
        <f>IF(AND(V785&gt;1,V785&lt;=1000000000),'[26]Data Base PAKAI (INPUT)'!$E$25,IF(AND(V785&gt;1000000000,V785&lt;=5000000000),'[26]Data Base PAKAI (INPUT)'!$Y$25,IF(AND(V785&gt;5000000000,V785&lt;=10000000000),'[26]Data Base PAKAI (INPUT)'!$AG$25)))</f>
        <v>3</v>
      </c>
      <c r="AV785" s="250">
        <f>IF(AND(V785&gt;1,V785&lt;=100000000),'[26]Data Base PAKAI (INPUT)'!$F$25,IF(AND(V785&gt;100000000,V785&lt;=200000000),'[26]Data Base PAKAI (INPUT)'!$J$25,IF(AND(V785&gt;200000000,V785&lt;=250000000),'[26]Data Base PAKAI (INPUT)'!$N$25,IF(AND(V785&gt;250000000,V785&lt;=500000000),'[26]Data Base PAKAI (INPUT)'!$R$25,IF(AND(V785&gt;500000000,V785&lt;=1000000000),'[26]Data Base PAKAI (INPUT)'!$V$25,IF(AND(V785&gt;1000000000,V785&lt;=2500000000),'[26]Data Base PAKAI (INPUT)'!$Z$25,IF(AND(V785&gt;2500000000,V785&lt;=5000000000),'[26]Data Base PAKAI (INPUT)'!$AD$25,IF(AND(V785&gt;5000000000,V785&lt;=10000000000),'[26]Data Base PAKAI (INPUT)'!AH2271))))))))</f>
        <v>3</v>
      </c>
      <c r="AW785" s="250">
        <f t="shared" si="299"/>
        <v>1350000</v>
      </c>
      <c r="AX785" s="250">
        <f t="shared" si="300"/>
        <v>4000000</v>
      </c>
      <c r="AY785" s="99">
        <f t="shared" si="301"/>
        <v>4000000</v>
      </c>
      <c r="AZ785" s="245"/>
      <c r="BA785" s="245">
        <f t="shared" si="302"/>
        <v>89700000</v>
      </c>
      <c r="BB785" s="235"/>
      <c r="BC785" s="242"/>
      <c r="BD785" s="242"/>
      <c r="BE785" s="242"/>
      <c r="BG785" s="428">
        <f t="shared" si="294"/>
        <v>0</v>
      </c>
      <c r="BH785" s="424"/>
    </row>
    <row r="786" spans="1:60" ht="43.5" thickBot="1" x14ac:dyDescent="0.3">
      <c r="A786" s="90"/>
      <c r="B786" s="90"/>
      <c r="C786" s="90"/>
      <c r="D786" s="90"/>
      <c r="E786" s="90"/>
      <c r="F786" s="90"/>
      <c r="G786" s="90"/>
      <c r="H786" s="307"/>
      <c r="I786" s="91"/>
      <c r="J786" s="92"/>
      <c r="K786" s="110" t="s">
        <v>1412</v>
      </c>
      <c r="L786" s="92" t="s">
        <v>1487</v>
      </c>
      <c r="M786" s="92" t="e">
        <f>INDEX('[26]GELONDONGAN BM POKIR'!$D:$D,MATCH('KEGIATAN DBMSDA 2022 (2)'!L786,'[26]GELONDONGAN BM POKIR'!$D:$D,0))</f>
        <v>#N/A</v>
      </c>
      <c r="N786" s="92" t="str">
        <f t="shared" si="307"/>
        <v>Peningkatan Jalan RT 01, 02, 03, 04, 15 RW 14, Kota Bekasi, Bekasi Barat, Bintarajaya</v>
      </c>
      <c r="O786" s="92"/>
      <c r="P786" s="93" t="s">
        <v>822</v>
      </c>
      <c r="Q786" s="93"/>
      <c r="R786" s="127" t="s">
        <v>271</v>
      </c>
      <c r="S786" s="94" t="e">
        <f>#REF!&amp;" "&amp;#REF!</f>
        <v>#REF!</v>
      </c>
      <c r="T786" s="95" t="s">
        <v>66</v>
      </c>
      <c r="U786" s="57"/>
      <c r="V786" s="57">
        <f t="shared" si="303"/>
        <v>100000000</v>
      </c>
      <c r="W786" s="96" t="str">
        <f t="shared" si="295"/>
        <v>PL</v>
      </c>
      <c r="X786" s="77" t="s">
        <v>1964</v>
      </c>
      <c r="Y786" s="489" t="s">
        <v>2032</v>
      </c>
      <c r="Z786" s="489" t="s">
        <v>2003</v>
      </c>
      <c r="AA786" s="93"/>
      <c r="AB786" s="93"/>
      <c r="AC786" s="93"/>
      <c r="AD786" s="93"/>
      <c r="AE786" s="93"/>
      <c r="AF786" s="93"/>
      <c r="AG786" s="96"/>
      <c r="AH786" s="96"/>
      <c r="AI786" s="96"/>
      <c r="AJ786" s="313">
        <f t="shared" si="293"/>
        <v>0</v>
      </c>
      <c r="AK786" s="301">
        <v>0</v>
      </c>
      <c r="AL786" s="57">
        <v>100000000</v>
      </c>
      <c r="AM786" s="96" t="str">
        <f t="shared" si="296"/>
        <v>PL</v>
      </c>
      <c r="AN786" s="257" t="s">
        <v>139</v>
      </c>
      <c r="AO786" s="249">
        <v>1</v>
      </c>
      <c r="AP786" s="257"/>
      <c r="AQ786" s="245">
        <f t="shared" si="297"/>
        <v>350000</v>
      </c>
      <c r="AR786" s="250">
        <f>IF(AND(V786&gt;1,V786&lt;=200000000),'[26]Data Base PAKAI (INPUT)'!$E$24,IF(AND(V786&gt;200000000),'[26]Data Base PAKAI (INPUT)'!$M$24))</f>
        <v>4</v>
      </c>
      <c r="AS786" s="250">
        <f>IF(AND(V786&gt;1,V786&lt;=200000000),'[26]Data Base PAKAI (INPUT)'!$F$24,IF(AND(V786&gt;200000000,V786&lt;=1000000000),'[26]Data Base PAKAI (INPUT)'!$V$24,IF(AND(V786&gt;1000000000),'[26]Data Base PAKAI (INPUT)'!$Z$24)))</f>
        <v>1</v>
      </c>
      <c r="AT786" s="250">
        <f t="shared" si="298"/>
        <v>600000</v>
      </c>
      <c r="AU786" s="250">
        <f>IF(AND(V786&gt;1,V786&lt;=1000000000),'[26]Data Base PAKAI (INPUT)'!$E$25,IF(AND(V786&gt;1000000000,V786&lt;=5000000000),'[26]Data Base PAKAI (INPUT)'!$Y$25,IF(AND(V786&gt;5000000000,V786&lt;=10000000000),'[26]Data Base PAKAI (INPUT)'!$AG$25)))</f>
        <v>3</v>
      </c>
      <c r="AV786" s="250">
        <f>IF(AND(V786&gt;1,V786&lt;=100000000),'[26]Data Base PAKAI (INPUT)'!$F$25,IF(AND(V786&gt;100000000,V786&lt;=200000000),'[26]Data Base PAKAI (INPUT)'!$J$25,IF(AND(V786&gt;200000000,V786&lt;=250000000),'[26]Data Base PAKAI (INPUT)'!$N$25,IF(AND(V786&gt;250000000,V786&lt;=500000000),'[26]Data Base PAKAI (INPUT)'!$R$25,IF(AND(V786&gt;500000000,V786&lt;=1000000000),'[26]Data Base PAKAI (INPUT)'!$V$25,IF(AND(V786&gt;1000000000,V786&lt;=2500000000),'[26]Data Base PAKAI (INPUT)'!$Z$25,IF(AND(V786&gt;2500000000,V786&lt;=5000000000),'[26]Data Base PAKAI (INPUT)'!$AD$25,IF(AND(V786&gt;5000000000,V786&lt;=10000000000),'[26]Data Base PAKAI (INPUT)'!AH2272))))))))</f>
        <v>3</v>
      </c>
      <c r="AW786" s="250">
        <f t="shared" si="299"/>
        <v>1350000</v>
      </c>
      <c r="AX786" s="250">
        <f t="shared" si="300"/>
        <v>4000000</v>
      </c>
      <c r="AY786" s="99">
        <f t="shared" si="301"/>
        <v>4000000</v>
      </c>
      <c r="AZ786" s="245"/>
      <c r="BA786" s="245">
        <f t="shared" si="302"/>
        <v>89700000</v>
      </c>
      <c r="BB786" s="235"/>
      <c r="BC786" s="242"/>
      <c r="BD786" s="242"/>
      <c r="BE786" s="242"/>
      <c r="BG786" s="428">
        <f t="shared" si="294"/>
        <v>0</v>
      </c>
      <c r="BH786" s="424"/>
    </row>
    <row r="787" spans="1:60" ht="43.5" thickBot="1" x14ac:dyDescent="0.3">
      <c r="A787" s="90"/>
      <c r="B787" s="90"/>
      <c r="C787" s="90"/>
      <c r="D787" s="90"/>
      <c r="E787" s="90"/>
      <c r="F787" s="90"/>
      <c r="G787" s="90"/>
      <c r="H787" s="307"/>
      <c r="I787" s="91"/>
      <c r="J787" s="92"/>
      <c r="K787" s="110" t="s">
        <v>1412</v>
      </c>
      <c r="L787" s="92" t="s">
        <v>1488</v>
      </c>
      <c r="M787" s="92" t="e">
        <f>INDEX('[26]GELONDONGAN BM POKIR'!$D:$D,MATCH('KEGIATAN DBMSDA 2022 (2)'!L787,'[26]GELONDONGAN BM POKIR'!$D:$D,0))</f>
        <v>#N/A</v>
      </c>
      <c r="N787" s="92" t="str">
        <f t="shared" si="307"/>
        <v>Peningkatan Jalan RT 06 RW 10, Kota Bekasi, Bekasi Barat, Bintarajaya</v>
      </c>
      <c r="O787" s="92"/>
      <c r="P787" s="93" t="s">
        <v>822</v>
      </c>
      <c r="Q787" s="93"/>
      <c r="R787" s="127" t="s">
        <v>229</v>
      </c>
      <c r="S787" s="94" t="e">
        <f>#REF!&amp;" "&amp;#REF!</f>
        <v>#REF!</v>
      </c>
      <c r="T787" s="95" t="s">
        <v>66</v>
      </c>
      <c r="U787" s="57"/>
      <c r="V787" s="57">
        <f t="shared" si="303"/>
        <v>100000000</v>
      </c>
      <c r="W787" s="96" t="str">
        <f t="shared" si="295"/>
        <v>PL</v>
      </c>
      <c r="X787" s="77" t="s">
        <v>1964</v>
      </c>
      <c r="Y787" s="489" t="s">
        <v>2032</v>
      </c>
      <c r="Z787" s="489" t="s">
        <v>2003</v>
      </c>
      <c r="AA787" s="93"/>
      <c r="AB787" s="93"/>
      <c r="AC787" s="93"/>
      <c r="AD787" s="93"/>
      <c r="AE787" s="93"/>
      <c r="AF787" s="93"/>
      <c r="AG787" s="96"/>
      <c r="AH787" s="96"/>
      <c r="AI787" s="96"/>
      <c r="AJ787" s="313">
        <f t="shared" si="293"/>
        <v>0</v>
      </c>
      <c r="AK787" s="301">
        <v>0</v>
      </c>
      <c r="AL787" s="57">
        <v>100000000</v>
      </c>
      <c r="AM787" s="96" t="str">
        <f t="shared" si="296"/>
        <v>PL</v>
      </c>
      <c r="AN787" s="257" t="s">
        <v>139</v>
      </c>
      <c r="AO787" s="249">
        <v>1</v>
      </c>
      <c r="AP787" s="257"/>
      <c r="AQ787" s="245">
        <f t="shared" si="297"/>
        <v>350000</v>
      </c>
      <c r="AR787" s="250">
        <f>IF(AND(V787&gt;1,V787&lt;=200000000),'[26]Data Base PAKAI (INPUT)'!$E$24,IF(AND(V787&gt;200000000),'[26]Data Base PAKAI (INPUT)'!$M$24))</f>
        <v>4</v>
      </c>
      <c r="AS787" s="250">
        <f>IF(AND(V787&gt;1,V787&lt;=200000000),'[26]Data Base PAKAI (INPUT)'!$F$24,IF(AND(V787&gt;200000000,V787&lt;=1000000000),'[26]Data Base PAKAI (INPUT)'!$V$24,IF(AND(V787&gt;1000000000),'[26]Data Base PAKAI (INPUT)'!$Z$24)))</f>
        <v>1</v>
      </c>
      <c r="AT787" s="250">
        <f t="shared" si="298"/>
        <v>600000</v>
      </c>
      <c r="AU787" s="250">
        <f>IF(AND(V787&gt;1,V787&lt;=1000000000),'[26]Data Base PAKAI (INPUT)'!$E$25,IF(AND(V787&gt;1000000000,V787&lt;=5000000000),'[26]Data Base PAKAI (INPUT)'!$Y$25,IF(AND(V787&gt;5000000000,V787&lt;=10000000000),'[26]Data Base PAKAI (INPUT)'!$AG$25)))</f>
        <v>3</v>
      </c>
      <c r="AV787" s="250">
        <f>IF(AND(V787&gt;1,V787&lt;=100000000),'[26]Data Base PAKAI (INPUT)'!$F$25,IF(AND(V787&gt;100000000,V787&lt;=200000000),'[26]Data Base PAKAI (INPUT)'!$J$25,IF(AND(V787&gt;200000000,V787&lt;=250000000),'[26]Data Base PAKAI (INPUT)'!$N$25,IF(AND(V787&gt;250000000,V787&lt;=500000000),'[26]Data Base PAKAI (INPUT)'!$R$25,IF(AND(V787&gt;500000000,V787&lt;=1000000000),'[26]Data Base PAKAI (INPUT)'!$V$25,IF(AND(V787&gt;1000000000,V787&lt;=2500000000),'[26]Data Base PAKAI (INPUT)'!$Z$25,IF(AND(V787&gt;2500000000,V787&lt;=5000000000),'[26]Data Base PAKAI (INPUT)'!$AD$25,IF(AND(V787&gt;5000000000,V787&lt;=10000000000),'[26]Data Base PAKAI (INPUT)'!AH2273))))))))</f>
        <v>3</v>
      </c>
      <c r="AW787" s="250">
        <f t="shared" si="299"/>
        <v>1350000</v>
      </c>
      <c r="AX787" s="250">
        <f t="shared" si="300"/>
        <v>4000000</v>
      </c>
      <c r="AY787" s="99">
        <f t="shared" si="301"/>
        <v>4000000</v>
      </c>
      <c r="AZ787" s="245"/>
      <c r="BA787" s="245">
        <f t="shared" si="302"/>
        <v>89700000</v>
      </c>
      <c r="BB787" s="235"/>
      <c r="BC787" s="242"/>
      <c r="BD787" s="242"/>
      <c r="BE787" s="242"/>
      <c r="BG787" s="428">
        <f t="shared" si="294"/>
        <v>0</v>
      </c>
      <c r="BH787" s="424"/>
    </row>
    <row r="788" spans="1:60" ht="43.5" thickBot="1" x14ac:dyDescent="0.3">
      <c r="A788" s="90"/>
      <c r="B788" s="90"/>
      <c r="C788" s="90"/>
      <c r="D788" s="90"/>
      <c r="E788" s="90"/>
      <c r="F788" s="90"/>
      <c r="G788" s="90"/>
      <c r="H788" s="307"/>
      <c r="I788" s="91"/>
      <c r="J788" s="92"/>
      <c r="K788" s="110" t="s">
        <v>1412</v>
      </c>
      <c r="L788" s="92" t="s">
        <v>1489</v>
      </c>
      <c r="M788" s="92" t="e">
        <f>INDEX('[26]GELONDONGAN BM POKIR'!$D:$D,MATCH('KEGIATAN DBMSDA 2022 (2)'!L788,'[26]GELONDONGAN BM POKIR'!$D:$D,0))</f>
        <v>#N/A</v>
      </c>
      <c r="N788" s="92" t="str">
        <f t="shared" si="307"/>
        <v>Peningkatan Jalan RT 01 RW 10, Kota Bekasi, Bekasi Barat, Bintarajaya</v>
      </c>
      <c r="O788" s="92"/>
      <c r="P788" s="93" t="s">
        <v>822</v>
      </c>
      <c r="Q788" s="93"/>
      <c r="R788" s="127" t="s">
        <v>570</v>
      </c>
      <c r="S788" s="94" t="e">
        <f>#REF!&amp;" "&amp;#REF!</f>
        <v>#REF!</v>
      </c>
      <c r="T788" s="95" t="s">
        <v>66</v>
      </c>
      <c r="U788" s="57"/>
      <c r="V788" s="57">
        <f t="shared" si="303"/>
        <v>100000000</v>
      </c>
      <c r="W788" s="96" t="str">
        <f t="shared" si="295"/>
        <v>PL</v>
      </c>
      <c r="X788" s="77" t="s">
        <v>1964</v>
      </c>
      <c r="Y788" s="489" t="s">
        <v>2032</v>
      </c>
      <c r="Z788" s="489" t="s">
        <v>2003</v>
      </c>
      <c r="AA788" s="93"/>
      <c r="AB788" s="93"/>
      <c r="AC788" s="93"/>
      <c r="AD788" s="93"/>
      <c r="AE788" s="93"/>
      <c r="AF788" s="93"/>
      <c r="AG788" s="96"/>
      <c r="AH788" s="96"/>
      <c r="AI788" s="96"/>
      <c r="AJ788" s="313">
        <f t="shared" si="293"/>
        <v>0</v>
      </c>
      <c r="AK788" s="301">
        <v>0</v>
      </c>
      <c r="AL788" s="57">
        <v>100000000</v>
      </c>
      <c r="AM788" s="96" t="str">
        <f t="shared" si="296"/>
        <v>PL</v>
      </c>
      <c r="AN788" s="257" t="s">
        <v>139</v>
      </c>
      <c r="AO788" s="249">
        <v>1</v>
      </c>
      <c r="AP788" s="257"/>
      <c r="AQ788" s="245">
        <f t="shared" si="297"/>
        <v>350000</v>
      </c>
      <c r="AR788" s="250">
        <f>IF(AND(V788&gt;1,V788&lt;=200000000),'[26]Data Base PAKAI (INPUT)'!$E$24,IF(AND(V788&gt;200000000),'[26]Data Base PAKAI (INPUT)'!$M$24))</f>
        <v>4</v>
      </c>
      <c r="AS788" s="250">
        <f>IF(AND(V788&gt;1,V788&lt;=200000000),'[26]Data Base PAKAI (INPUT)'!$F$24,IF(AND(V788&gt;200000000,V788&lt;=1000000000),'[26]Data Base PAKAI (INPUT)'!$V$24,IF(AND(V788&gt;1000000000),'[26]Data Base PAKAI (INPUT)'!$Z$24)))</f>
        <v>1</v>
      </c>
      <c r="AT788" s="250">
        <f t="shared" si="298"/>
        <v>600000</v>
      </c>
      <c r="AU788" s="250">
        <f>IF(AND(V788&gt;1,V788&lt;=1000000000),'[26]Data Base PAKAI (INPUT)'!$E$25,IF(AND(V788&gt;1000000000,V788&lt;=5000000000),'[26]Data Base PAKAI (INPUT)'!$Y$25,IF(AND(V788&gt;5000000000,V788&lt;=10000000000),'[26]Data Base PAKAI (INPUT)'!$AG$25)))</f>
        <v>3</v>
      </c>
      <c r="AV788" s="250">
        <f>IF(AND(V788&gt;1,V788&lt;=100000000),'[26]Data Base PAKAI (INPUT)'!$F$25,IF(AND(V788&gt;100000000,V788&lt;=200000000),'[26]Data Base PAKAI (INPUT)'!$J$25,IF(AND(V788&gt;200000000,V788&lt;=250000000),'[26]Data Base PAKAI (INPUT)'!$N$25,IF(AND(V788&gt;250000000,V788&lt;=500000000),'[26]Data Base PAKAI (INPUT)'!$R$25,IF(AND(V788&gt;500000000,V788&lt;=1000000000),'[26]Data Base PAKAI (INPUT)'!$V$25,IF(AND(V788&gt;1000000000,V788&lt;=2500000000),'[26]Data Base PAKAI (INPUT)'!$Z$25,IF(AND(V788&gt;2500000000,V788&lt;=5000000000),'[26]Data Base PAKAI (INPUT)'!$AD$25,IF(AND(V788&gt;5000000000,V788&lt;=10000000000),'[26]Data Base PAKAI (INPUT)'!AH2274))))))))</f>
        <v>3</v>
      </c>
      <c r="AW788" s="250">
        <f t="shared" si="299"/>
        <v>1350000</v>
      </c>
      <c r="AX788" s="250">
        <f t="shared" si="300"/>
        <v>4000000</v>
      </c>
      <c r="AY788" s="99">
        <f t="shared" si="301"/>
        <v>4000000</v>
      </c>
      <c r="AZ788" s="245"/>
      <c r="BA788" s="245">
        <f t="shared" si="302"/>
        <v>89700000</v>
      </c>
      <c r="BB788" s="235"/>
      <c r="BC788" s="242"/>
      <c r="BD788" s="242"/>
      <c r="BE788" s="242"/>
      <c r="BG788" s="428">
        <f t="shared" si="294"/>
        <v>0</v>
      </c>
      <c r="BH788" s="424"/>
    </row>
    <row r="789" spans="1:60" ht="43.5" thickBot="1" x14ac:dyDescent="0.3">
      <c r="A789" s="90"/>
      <c r="B789" s="90"/>
      <c r="C789" s="90"/>
      <c r="D789" s="90"/>
      <c r="E789" s="90"/>
      <c r="F789" s="90"/>
      <c r="G789" s="90"/>
      <c r="H789" s="307"/>
      <c r="I789" s="91"/>
      <c r="J789" s="92"/>
      <c r="K789" s="110" t="s">
        <v>1412</v>
      </c>
      <c r="L789" s="92" t="s">
        <v>1490</v>
      </c>
      <c r="M789" s="92" t="e">
        <f>INDEX('[26]GELONDONGAN BM POKIR'!$D:$D,MATCH('KEGIATAN DBMSDA 2022 (2)'!L789,'[26]GELONDONGAN BM POKIR'!$D:$D,0))</f>
        <v>#N/A</v>
      </c>
      <c r="N789" s="92" t="str">
        <f t="shared" si="307"/>
        <v>Peningkatan Jalan RT 02 RW 11, Kota Bekasi, Bekasi Barat, Bintarajaya</v>
      </c>
      <c r="O789" s="92"/>
      <c r="P789" s="93" t="s">
        <v>822</v>
      </c>
      <c r="Q789" s="93"/>
      <c r="R789" s="127" t="s">
        <v>239</v>
      </c>
      <c r="S789" s="94" t="e">
        <f>#REF!&amp;" "&amp;#REF!</f>
        <v>#REF!</v>
      </c>
      <c r="T789" s="95" t="s">
        <v>66</v>
      </c>
      <c r="U789" s="57"/>
      <c r="V789" s="57">
        <f t="shared" si="303"/>
        <v>100000000</v>
      </c>
      <c r="W789" s="96" t="str">
        <f t="shared" si="295"/>
        <v>PL</v>
      </c>
      <c r="X789" s="77" t="s">
        <v>1964</v>
      </c>
      <c r="Y789" s="489" t="s">
        <v>2032</v>
      </c>
      <c r="Z789" s="489" t="s">
        <v>2003</v>
      </c>
      <c r="AA789" s="93"/>
      <c r="AB789" s="93"/>
      <c r="AC789" s="93"/>
      <c r="AD789" s="93"/>
      <c r="AE789" s="93"/>
      <c r="AF789" s="93"/>
      <c r="AG789" s="96"/>
      <c r="AH789" s="96"/>
      <c r="AI789" s="96"/>
      <c r="AJ789" s="313">
        <f t="shared" si="293"/>
        <v>0</v>
      </c>
      <c r="AK789" s="301">
        <v>0</v>
      </c>
      <c r="AL789" s="57">
        <v>100000000</v>
      </c>
      <c r="AM789" s="96" t="str">
        <f t="shared" si="296"/>
        <v>PL</v>
      </c>
      <c r="AN789" s="257" t="s">
        <v>139</v>
      </c>
      <c r="AO789" s="249">
        <v>1</v>
      </c>
      <c r="AP789" s="257"/>
      <c r="AQ789" s="245">
        <f t="shared" si="297"/>
        <v>350000</v>
      </c>
      <c r="AR789" s="250">
        <f>IF(AND(V789&gt;1,V789&lt;=200000000),'[26]Data Base PAKAI (INPUT)'!$E$24,IF(AND(V789&gt;200000000),'[26]Data Base PAKAI (INPUT)'!$M$24))</f>
        <v>4</v>
      </c>
      <c r="AS789" s="250">
        <f>IF(AND(V789&gt;1,V789&lt;=200000000),'[26]Data Base PAKAI (INPUT)'!$F$24,IF(AND(V789&gt;200000000,V789&lt;=1000000000),'[26]Data Base PAKAI (INPUT)'!$V$24,IF(AND(V789&gt;1000000000),'[26]Data Base PAKAI (INPUT)'!$Z$24)))</f>
        <v>1</v>
      </c>
      <c r="AT789" s="250">
        <f t="shared" si="298"/>
        <v>600000</v>
      </c>
      <c r="AU789" s="250">
        <f>IF(AND(V789&gt;1,V789&lt;=1000000000),'[26]Data Base PAKAI (INPUT)'!$E$25,IF(AND(V789&gt;1000000000,V789&lt;=5000000000),'[26]Data Base PAKAI (INPUT)'!$Y$25,IF(AND(V789&gt;5000000000,V789&lt;=10000000000),'[26]Data Base PAKAI (INPUT)'!$AG$25)))</f>
        <v>3</v>
      </c>
      <c r="AV789" s="250">
        <f>IF(AND(V789&gt;1,V789&lt;=100000000),'[26]Data Base PAKAI (INPUT)'!$F$25,IF(AND(V789&gt;100000000,V789&lt;=200000000),'[26]Data Base PAKAI (INPUT)'!$J$25,IF(AND(V789&gt;200000000,V789&lt;=250000000),'[26]Data Base PAKAI (INPUT)'!$N$25,IF(AND(V789&gt;250000000,V789&lt;=500000000),'[26]Data Base PAKAI (INPUT)'!$R$25,IF(AND(V789&gt;500000000,V789&lt;=1000000000),'[26]Data Base PAKAI (INPUT)'!$V$25,IF(AND(V789&gt;1000000000,V789&lt;=2500000000),'[26]Data Base PAKAI (INPUT)'!$Z$25,IF(AND(V789&gt;2500000000,V789&lt;=5000000000),'[26]Data Base PAKAI (INPUT)'!$AD$25,IF(AND(V789&gt;5000000000,V789&lt;=10000000000),'[26]Data Base PAKAI (INPUT)'!AH2275))))))))</f>
        <v>3</v>
      </c>
      <c r="AW789" s="250">
        <f t="shared" si="299"/>
        <v>1350000</v>
      </c>
      <c r="AX789" s="250">
        <f t="shared" si="300"/>
        <v>4000000</v>
      </c>
      <c r="AY789" s="99">
        <f t="shared" si="301"/>
        <v>4000000</v>
      </c>
      <c r="AZ789" s="245"/>
      <c r="BA789" s="245">
        <f t="shared" si="302"/>
        <v>89700000</v>
      </c>
      <c r="BB789" s="235"/>
      <c r="BC789" s="242"/>
      <c r="BD789" s="242"/>
      <c r="BE789" s="242"/>
      <c r="BG789" s="428">
        <f t="shared" si="294"/>
        <v>0</v>
      </c>
      <c r="BH789" s="424"/>
    </row>
    <row r="790" spans="1:60" ht="43.5" thickBot="1" x14ac:dyDescent="0.3">
      <c r="A790" s="90"/>
      <c r="B790" s="90"/>
      <c r="C790" s="90"/>
      <c r="D790" s="90"/>
      <c r="E790" s="90"/>
      <c r="F790" s="90"/>
      <c r="G790" s="90"/>
      <c r="H790" s="307"/>
      <c r="I790" s="91"/>
      <c r="J790" s="92"/>
      <c r="K790" s="110" t="s">
        <v>1412</v>
      </c>
      <c r="L790" s="92" t="s">
        <v>1491</v>
      </c>
      <c r="M790" s="92" t="e">
        <f>INDEX('[26]GELONDONGAN BM POKIR'!$D:$D,MATCH('KEGIATAN DBMSDA 2022 (2)'!L790,'[26]GELONDONGAN BM POKIR'!$D:$D,0))</f>
        <v>#N/A</v>
      </c>
      <c r="N790" s="92" t="str">
        <f t="shared" si="307"/>
        <v>Peningkatan Jalan RT 18 RW 02, Kota Bekasi, Bekasi Barat, Bintara</v>
      </c>
      <c r="O790" s="92"/>
      <c r="P790" s="93" t="s">
        <v>822</v>
      </c>
      <c r="Q790" s="93"/>
      <c r="R790" s="127" t="s">
        <v>271</v>
      </c>
      <c r="S790" s="94" t="e">
        <f>#REF!&amp;" "&amp;#REF!</f>
        <v>#REF!</v>
      </c>
      <c r="T790" s="95" t="s">
        <v>66</v>
      </c>
      <c r="U790" s="57"/>
      <c r="V790" s="57">
        <f t="shared" si="303"/>
        <v>100000000</v>
      </c>
      <c r="W790" s="96" t="str">
        <f t="shared" si="295"/>
        <v>PL</v>
      </c>
      <c r="X790" s="77" t="s">
        <v>1964</v>
      </c>
      <c r="Y790" s="489" t="s">
        <v>2032</v>
      </c>
      <c r="Z790" s="489" t="s">
        <v>2003</v>
      </c>
      <c r="AA790" s="93"/>
      <c r="AB790" s="93"/>
      <c r="AC790" s="93"/>
      <c r="AD790" s="93"/>
      <c r="AE790" s="93"/>
      <c r="AF790" s="93"/>
      <c r="AG790" s="96"/>
      <c r="AH790" s="96"/>
      <c r="AI790" s="96"/>
      <c r="AJ790" s="313">
        <f t="shared" si="293"/>
        <v>0</v>
      </c>
      <c r="AK790" s="301">
        <v>0</v>
      </c>
      <c r="AL790" s="57">
        <v>100000000</v>
      </c>
      <c r="AM790" s="96" t="str">
        <f t="shared" si="296"/>
        <v>PL</v>
      </c>
      <c r="AN790" s="257" t="s">
        <v>139</v>
      </c>
      <c r="AO790" s="249">
        <v>1</v>
      </c>
      <c r="AP790" s="257"/>
      <c r="AQ790" s="245">
        <f t="shared" si="297"/>
        <v>350000</v>
      </c>
      <c r="AR790" s="250">
        <f>IF(AND(V790&gt;1,V790&lt;=200000000),'[26]Data Base PAKAI (INPUT)'!$E$24,IF(AND(V790&gt;200000000),'[26]Data Base PAKAI (INPUT)'!$M$24))</f>
        <v>4</v>
      </c>
      <c r="AS790" s="250">
        <f>IF(AND(V790&gt;1,V790&lt;=200000000),'[26]Data Base PAKAI (INPUT)'!$F$24,IF(AND(V790&gt;200000000,V790&lt;=1000000000),'[26]Data Base PAKAI (INPUT)'!$V$24,IF(AND(V790&gt;1000000000),'[26]Data Base PAKAI (INPUT)'!$Z$24)))</f>
        <v>1</v>
      </c>
      <c r="AT790" s="250">
        <f t="shared" si="298"/>
        <v>600000</v>
      </c>
      <c r="AU790" s="250">
        <f>IF(AND(V790&gt;1,V790&lt;=1000000000),'[26]Data Base PAKAI (INPUT)'!$E$25,IF(AND(V790&gt;1000000000,V790&lt;=5000000000),'[26]Data Base PAKAI (INPUT)'!$Y$25,IF(AND(V790&gt;5000000000,V790&lt;=10000000000),'[26]Data Base PAKAI (INPUT)'!$AG$25)))</f>
        <v>3</v>
      </c>
      <c r="AV790" s="250">
        <f>IF(AND(V790&gt;1,V790&lt;=100000000),'[26]Data Base PAKAI (INPUT)'!$F$25,IF(AND(V790&gt;100000000,V790&lt;=200000000),'[26]Data Base PAKAI (INPUT)'!$J$25,IF(AND(V790&gt;200000000,V790&lt;=250000000),'[26]Data Base PAKAI (INPUT)'!$N$25,IF(AND(V790&gt;250000000,V790&lt;=500000000),'[26]Data Base PAKAI (INPUT)'!$R$25,IF(AND(V790&gt;500000000,V790&lt;=1000000000),'[26]Data Base PAKAI (INPUT)'!$V$25,IF(AND(V790&gt;1000000000,V790&lt;=2500000000),'[26]Data Base PAKAI (INPUT)'!$Z$25,IF(AND(V790&gt;2500000000,V790&lt;=5000000000),'[26]Data Base PAKAI (INPUT)'!$AD$25,IF(AND(V790&gt;5000000000,V790&lt;=10000000000),'[26]Data Base PAKAI (INPUT)'!AH2276))))))))</f>
        <v>3</v>
      </c>
      <c r="AW790" s="250">
        <f t="shared" si="299"/>
        <v>1350000</v>
      </c>
      <c r="AX790" s="250">
        <f t="shared" si="300"/>
        <v>4000000</v>
      </c>
      <c r="AY790" s="99">
        <f t="shared" si="301"/>
        <v>4000000</v>
      </c>
      <c r="AZ790" s="245"/>
      <c r="BA790" s="245">
        <f t="shared" si="302"/>
        <v>89700000</v>
      </c>
      <c r="BB790" s="235"/>
      <c r="BC790" s="242"/>
      <c r="BD790" s="242"/>
      <c r="BE790" s="242"/>
      <c r="BG790" s="428">
        <f t="shared" si="294"/>
        <v>0</v>
      </c>
      <c r="BH790" s="424"/>
    </row>
    <row r="791" spans="1:60" ht="43.5" thickBot="1" x14ac:dyDescent="0.3">
      <c r="A791" s="90"/>
      <c r="B791" s="90"/>
      <c r="C791" s="90"/>
      <c r="D791" s="90"/>
      <c r="E791" s="90"/>
      <c r="F791" s="90"/>
      <c r="G791" s="90"/>
      <c r="H791" s="307"/>
      <c r="I791" s="91"/>
      <c r="J791" s="92"/>
      <c r="K791" s="110" t="s">
        <v>1412</v>
      </c>
      <c r="L791" s="92" t="s">
        <v>1492</v>
      </c>
      <c r="M791" s="92" t="e">
        <f>INDEX('[26]GELONDONGAN BM POKIR'!$D:$D,MATCH('KEGIATAN DBMSDA 2022 (2)'!L791,'[26]GELONDONGAN BM POKIR'!$D:$D,0))</f>
        <v>#N/A</v>
      </c>
      <c r="N791" s="92" t="str">
        <f t="shared" si="307"/>
        <v>Peningkatan Jalan RT 03 RW 011, Kota Bekasi, Bekasi Barat, Bintara</v>
      </c>
      <c r="O791" s="92"/>
      <c r="P791" s="93" t="s">
        <v>822</v>
      </c>
      <c r="Q791" s="93"/>
      <c r="R791" s="127" t="s">
        <v>720</v>
      </c>
      <c r="S791" s="94" t="e">
        <f>#REF!&amp;" "&amp;#REF!</f>
        <v>#REF!</v>
      </c>
      <c r="T791" s="95" t="s">
        <v>66</v>
      </c>
      <c r="U791" s="57"/>
      <c r="V791" s="57">
        <f t="shared" si="303"/>
        <v>100000000</v>
      </c>
      <c r="W791" s="96" t="str">
        <f t="shared" si="295"/>
        <v>PL</v>
      </c>
      <c r="X791" s="77" t="s">
        <v>1964</v>
      </c>
      <c r="Y791" s="489" t="s">
        <v>2032</v>
      </c>
      <c r="Z791" s="489" t="s">
        <v>2003</v>
      </c>
      <c r="AA791" s="93"/>
      <c r="AB791" s="93"/>
      <c r="AC791" s="93"/>
      <c r="AD791" s="93"/>
      <c r="AE791" s="93"/>
      <c r="AF791" s="93"/>
      <c r="AG791" s="96"/>
      <c r="AH791" s="96"/>
      <c r="AI791" s="96"/>
      <c r="AJ791" s="313">
        <f t="shared" si="293"/>
        <v>0</v>
      </c>
      <c r="AK791" s="301">
        <v>0</v>
      </c>
      <c r="AL791" s="57">
        <v>100000000</v>
      </c>
      <c r="AM791" s="96" t="str">
        <f t="shared" si="296"/>
        <v>PL</v>
      </c>
      <c r="AN791" s="257" t="s">
        <v>139</v>
      </c>
      <c r="AO791" s="249">
        <v>1</v>
      </c>
      <c r="AP791" s="257"/>
      <c r="AQ791" s="245">
        <f t="shared" si="297"/>
        <v>350000</v>
      </c>
      <c r="AR791" s="250">
        <f>IF(AND(V791&gt;1,V791&lt;=200000000),'[26]Data Base PAKAI (INPUT)'!$E$24,IF(AND(V791&gt;200000000),'[26]Data Base PAKAI (INPUT)'!$M$24))</f>
        <v>4</v>
      </c>
      <c r="AS791" s="250">
        <f>IF(AND(V791&gt;1,V791&lt;=200000000),'[26]Data Base PAKAI (INPUT)'!$F$24,IF(AND(V791&gt;200000000,V791&lt;=1000000000),'[26]Data Base PAKAI (INPUT)'!$V$24,IF(AND(V791&gt;1000000000),'[26]Data Base PAKAI (INPUT)'!$Z$24)))</f>
        <v>1</v>
      </c>
      <c r="AT791" s="250">
        <f t="shared" si="298"/>
        <v>600000</v>
      </c>
      <c r="AU791" s="250">
        <f>IF(AND(V791&gt;1,V791&lt;=1000000000),'[26]Data Base PAKAI (INPUT)'!$E$25,IF(AND(V791&gt;1000000000,V791&lt;=5000000000),'[26]Data Base PAKAI (INPUT)'!$Y$25,IF(AND(V791&gt;5000000000,V791&lt;=10000000000),'[26]Data Base PAKAI (INPUT)'!$AG$25)))</f>
        <v>3</v>
      </c>
      <c r="AV791" s="250">
        <f>IF(AND(V791&gt;1,V791&lt;=100000000),'[26]Data Base PAKAI (INPUT)'!$F$25,IF(AND(V791&gt;100000000,V791&lt;=200000000),'[26]Data Base PAKAI (INPUT)'!$J$25,IF(AND(V791&gt;200000000,V791&lt;=250000000),'[26]Data Base PAKAI (INPUT)'!$N$25,IF(AND(V791&gt;250000000,V791&lt;=500000000),'[26]Data Base PAKAI (INPUT)'!$R$25,IF(AND(V791&gt;500000000,V791&lt;=1000000000),'[26]Data Base PAKAI (INPUT)'!$V$25,IF(AND(V791&gt;1000000000,V791&lt;=2500000000),'[26]Data Base PAKAI (INPUT)'!$Z$25,IF(AND(V791&gt;2500000000,V791&lt;=5000000000),'[26]Data Base PAKAI (INPUT)'!$AD$25,IF(AND(V791&gt;5000000000,V791&lt;=10000000000),'[26]Data Base PAKAI (INPUT)'!AH2277))))))))</f>
        <v>3</v>
      </c>
      <c r="AW791" s="250">
        <f t="shared" si="299"/>
        <v>1350000</v>
      </c>
      <c r="AX791" s="250">
        <f t="shared" si="300"/>
        <v>4000000</v>
      </c>
      <c r="AY791" s="99">
        <f t="shared" si="301"/>
        <v>4000000</v>
      </c>
      <c r="AZ791" s="245"/>
      <c r="BA791" s="245">
        <f t="shared" si="302"/>
        <v>89700000</v>
      </c>
      <c r="BB791" s="235"/>
      <c r="BC791" s="242"/>
      <c r="BD791" s="242"/>
      <c r="BE791" s="242"/>
      <c r="BG791" s="428">
        <f t="shared" si="294"/>
        <v>0</v>
      </c>
      <c r="BH791" s="424"/>
    </row>
    <row r="792" spans="1:60" ht="43.5" thickBot="1" x14ac:dyDescent="0.3">
      <c r="A792" s="90"/>
      <c r="B792" s="90"/>
      <c r="C792" s="90"/>
      <c r="D792" s="90"/>
      <c r="E792" s="90"/>
      <c r="F792" s="90"/>
      <c r="G792" s="90"/>
      <c r="H792" s="307"/>
      <c r="I792" s="91"/>
      <c r="J792" s="92"/>
      <c r="K792" s="110" t="s">
        <v>1412</v>
      </c>
      <c r="L792" s="92" t="s">
        <v>1493</v>
      </c>
      <c r="M792" s="92" t="e">
        <f>INDEX('[26]GELONDONGAN BM POKIR'!$D:$D,MATCH('KEGIATAN DBMSDA 2022 (2)'!L792,'[26]GELONDONGAN BM POKIR'!$D:$D,0))</f>
        <v>#N/A</v>
      </c>
      <c r="N792" s="92" t="str">
        <f t="shared" si="307"/>
        <v>Peningkatan Jalan RT 06 RW 12, Kota Bekasi, Bekasi Barat, Bintara</v>
      </c>
      <c r="O792" s="92"/>
      <c r="P792" s="93" t="s">
        <v>822</v>
      </c>
      <c r="Q792" s="93"/>
      <c r="R792" s="127" t="s">
        <v>720</v>
      </c>
      <c r="S792" s="94" t="e">
        <f>#REF!&amp;" "&amp;#REF!</f>
        <v>#REF!</v>
      </c>
      <c r="T792" s="95" t="s">
        <v>66</v>
      </c>
      <c r="U792" s="57"/>
      <c r="V792" s="57">
        <f t="shared" si="303"/>
        <v>100000000</v>
      </c>
      <c r="W792" s="96" t="str">
        <f t="shared" si="295"/>
        <v>PL</v>
      </c>
      <c r="X792" s="77" t="s">
        <v>1964</v>
      </c>
      <c r="Y792" s="489" t="s">
        <v>2032</v>
      </c>
      <c r="Z792" s="489" t="s">
        <v>2003</v>
      </c>
      <c r="AA792" s="93"/>
      <c r="AB792" s="93"/>
      <c r="AC792" s="93"/>
      <c r="AD792" s="93"/>
      <c r="AE792" s="93"/>
      <c r="AF792" s="93"/>
      <c r="AG792" s="96"/>
      <c r="AH792" s="96"/>
      <c r="AI792" s="96"/>
      <c r="AJ792" s="313">
        <f t="shared" si="293"/>
        <v>0</v>
      </c>
      <c r="AK792" s="301">
        <v>0</v>
      </c>
      <c r="AL792" s="57">
        <v>100000000</v>
      </c>
      <c r="AM792" s="96" t="str">
        <f t="shared" si="296"/>
        <v>PL</v>
      </c>
      <c r="AN792" s="257" t="s">
        <v>139</v>
      </c>
      <c r="AO792" s="249">
        <v>1</v>
      </c>
      <c r="AP792" s="257"/>
      <c r="AQ792" s="245">
        <f t="shared" si="297"/>
        <v>350000</v>
      </c>
      <c r="AR792" s="250">
        <f>IF(AND(V792&gt;1,V792&lt;=200000000),'[26]Data Base PAKAI (INPUT)'!$E$24,IF(AND(V792&gt;200000000),'[26]Data Base PAKAI (INPUT)'!$M$24))</f>
        <v>4</v>
      </c>
      <c r="AS792" s="250">
        <f>IF(AND(V792&gt;1,V792&lt;=200000000),'[26]Data Base PAKAI (INPUT)'!$F$24,IF(AND(V792&gt;200000000,V792&lt;=1000000000),'[26]Data Base PAKAI (INPUT)'!$V$24,IF(AND(V792&gt;1000000000),'[26]Data Base PAKAI (INPUT)'!$Z$24)))</f>
        <v>1</v>
      </c>
      <c r="AT792" s="250">
        <f t="shared" si="298"/>
        <v>600000</v>
      </c>
      <c r="AU792" s="250">
        <f>IF(AND(V792&gt;1,V792&lt;=1000000000),'[26]Data Base PAKAI (INPUT)'!$E$25,IF(AND(V792&gt;1000000000,V792&lt;=5000000000),'[26]Data Base PAKAI (INPUT)'!$Y$25,IF(AND(V792&gt;5000000000,V792&lt;=10000000000),'[26]Data Base PAKAI (INPUT)'!$AG$25)))</f>
        <v>3</v>
      </c>
      <c r="AV792" s="250">
        <f>IF(AND(V792&gt;1,V792&lt;=100000000),'[26]Data Base PAKAI (INPUT)'!$F$25,IF(AND(V792&gt;100000000,V792&lt;=200000000),'[26]Data Base PAKAI (INPUT)'!$J$25,IF(AND(V792&gt;200000000,V792&lt;=250000000),'[26]Data Base PAKAI (INPUT)'!$N$25,IF(AND(V792&gt;250000000,V792&lt;=500000000),'[26]Data Base PAKAI (INPUT)'!$R$25,IF(AND(V792&gt;500000000,V792&lt;=1000000000),'[26]Data Base PAKAI (INPUT)'!$V$25,IF(AND(V792&gt;1000000000,V792&lt;=2500000000),'[26]Data Base PAKAI (INPUT)'!$Z$25,IF(AND(V792&gt;2500000000,V792&lt;=5000000000),'[26]Data Base PAKAI (INPUT)'!$AD$25,IF(AND(V792&gt;5000000000,V792&lt;=10000000000),'[26]Data Base PAKAI (INPUT)'!AH2278))))))))</f>
        <v>3</v>
      </c>
      <c r="AW792" s="250">
        <f t="shared" si="299"/>
        <v>1350000</v>
      </c>
      <c r="AX792" s="250">
        <f t="shared" si="300"/>
        <v>4000000</v>
      </c>
      <c r="AY792" s="99">
        <f t="shared" si="301"/>
        <v>4000000</v>
      </c>
      <c r="AZ792" s="245"/>
      <c r="BA792" s="245">
        <f t="shared" si="302"/>
        <v>89700000</v>
      </c>
      <c r="BB792" s="235"/>
      <c r="BC792" s="242"/>
      <c r="BD792" s="242"/>
      <c r="BE792" s="242"/>
      <c r="BG792" s="428">
        <f t="shared" si="294"/>
        <v>0</v>
      </c>
      <c r="BH792" s="424"/>
    </row>
    <row r="793" spans="1:60" ht="43.5" thickBot="1" x14ac:dyDescent="0.3">
      <c r="A793" s="90"/>
      <c r="B793" s="90"/>
      <c r="C793" s="90"/>
      <c r="D793" s="90"/>
      <c r="E793" s="90"/>
      <c r="F793" s="90"/>
      <c r="G793" s="90"/>
      <c r="H793" s="307"/>
      <c r="I793" s="91"/>
      <c r="J793" s="92"/>
      <c r="K793" s="110" t="s">
        <v>1412</v>
      </c>
      <c r="L793" s="92" t="s">
        <v>1494</v>
      </c>
      <c r="M793" s="92" t="e">
        <f>INDEX('[26]GELONDONGAN BM POKIR'!$D:$D,MATCH('KEGIATAN DBMSDA 2022 (2)'!L793,'[26]GELONDONGAN BM POKIR'!$D:$D,0))</f>
        <v>#N/A</v>
      </c>
      <c r="N793" s="92" t="str">
        <f t="shared" si="307"/>
        <v>Peningkatan Jalan RT 07 RW 13, Kota Bekasi, Bekasi Barat, Bintarajaya</v>
      </c>
      <c r="O793" s="92"/>
      <c r="P793" s="93" t="s">
        <v>822</v>
      </c>
      <c r="Q793" s="93"/>
      <c r="R793" s="127" t="s">
        <v>720</v>
      </c>
      <c r="S793" s="94" t="e">
        <f>#REF!&amp;" "&amp;#REF!</f>
        <v>#REF!</v>
      </c>
      <c r="T793" s="95" t="s">
        <v>66</v>
      </c>
      <c r="U793" s="57"/>
      <c r="V793" s="57">
        <f t="shared" si="303"/>
        <v>100000000</v>
      </c>
      <c r="W793" s="96" t="str">
        <f t="shared" si="295"/>
        <v>PL</v>
      </c>
      <c r="X793" s="77" t="s">
        <v>1964</v>
      </c>
      <c r="Y793" s="489" t="s">
        <v>2032</v>
      </c>
      <c r="Z793" s="489" t="s">
        <v>2003</v>
      </c>
      <c r="AA793" s="93"/>
      <c r="AB793" s="93"/>
      <c r="AC793" s="93"/>
      <c r="AD793" s="93"/>
      <c r="AE793" s="93"/>
      <c r="AF793" s="93"/>
      <c r="AG793" s="96"/>
      <c r="AH793" s="96"/>
      <c r="AI793" s="96"/>
      <c r="AJ793" s="313">
        <f t="shared" si="293"/>
        <v>0</v>
      </c>
      <c r="AK793" s="301">
        <v>0</v>
      </c>
      <c r="AL793" s="57">
        <v>100000000</v>
      </c>
      <c r="AM793" s="96" t="str">
        <f t="shared" si="296"/>
        <v>PL</v>
      </c>
      <c r="AN793" s="257" t="s">
        <v>139</v>
      </c>
      <c r="AO793" s="249">
        <v>1</v>
      </c>
      <c r="AP793" s="257"/>
      <c r="AQ793" s="245">
        <f t="shared" si="297"/>
        <v>350000</v>
      </c>
      <c r="AR793" s="250">
        <f>IF(AND(V793&gt;1,V793&lt;=200000000),'[26]Data Base PAKAI (INPUT)'!$E$24,IF(AND(V793&gt;200000000),'[26]Data Base PAKAI (INPUT)'!$M$24))</f>
        <v>4</v>
      </c>
      <c r="AS793" s="250">
        <f>IF(AND(V793&gt;1,V793&lt;=200000000),'[26]Data Base PAKAI (INPUT)'!$F$24,IF(AND(V793&gt;200000000,V793&lt;=1000000000),'[26]Data Base PAKAI (INPUT)'!$V$24,IF(AND(V793&gt;1000000000),'[26]Data Base PAKAI (INPUT)'!$Z$24)))</f>
        <v>1</v>
      </c>
      <c r="AT793" s="250">
        <f t="shared" si="298"/>
        <v>600000</v>
      </c>
      <c r="AU793" s="250">
        <f>IF(AND(V793&gt;1,V793&lt;=1000000000),'[26]Data Base PAKAI (INPUT)'!$E$25,IF(AND(V793&gt;1000000000,V793&lt;=5000000000),'[26]Data Base PAKAI (INPUT)'!$Y$25,IF(AND(V793&gt;5000000000,V793&lt;=10000000000),'[26]Data Base PAKAI (INPUT)'!$AG$25)))</f>
        <v>3</v>
      </c>
      <c r="AV793" s="250">
        <f>IF(AND(V793&gt;1,V793&lt;=100000000),'[26]Data Base PAKAI (INPUT)'!$F$25,IF(AND(V793&gt;100000000,V793&lt;=200000000),'[26]Data Base PAKAI (INPUT)'!$J$25,IF(AND(V793&gt;200000000,V793&lt;=250000000),'[26]Data Base PAKAI (INPUT)'!$N$25,IF(AND(V793&gt;250000000,V793&lt;=500000000),'[26]Data Base PAKAI (INPUT)'!$R$25,IF(AND(V793&gt;500000000,V793&lt;=1000000000),'[26]Data Base PAKAI (INPUT)'!$V$25,IF(AND(V793&gt;1000000000,V793&lt;=2500000000),'[26]Data Base PAKAI (INPUT)'!$Z$25,IF(AND(V793&gt;2500000000,V793&lt;=5000000000),'[26]Data Base PAKAI (INPUT)'!$AD$25,IF(AND(V793&gt;5000000000,V793&lt;=10000000000),'[26]Data Base PAKAI (INPUT)'!AH2279))))))))</f>
        <v>3</v>
      </c>
      <c r="AW793" s="250">
        <f t="shared" si="299"/>
        <v>1350000</v>
      </c>
      <c r="AX793" s="250">
        <f t="shared" si="300"/>
        <v>4000000</v>
      </c>
      <c r="AY793" s="99">
        <f t="shared" si="301"/>
        <v>4000000</v>
      </c>
      <c r="AZ793" s="245"/>
      <c r="BA793" s="245">
        <f t="shared" si="302"/>
        <v>89700000</v>
      </c>
      <c r="BB793" s="235"/>
      <c r="BC793" s="242"/>
      <c r="BD793" s="242"/>
      <c r="BE793" s="242"/>
      <c r="BG793" s="428">
        <f t="shared" si="294"/>
        <v>0</v>
      </c>
      <c r="BH793" s="424"/>
    </row>
    <row r="794" spans="1:60" ht="43.5" thickBot="1" x14ac:dyDescent="0.3">
      <c r="A794" s="90"/>
      <c r="B794" s="90"/>
      <c r="C794" s="90"/>
      <c r="D794" s="90"/>
      <c r="E794" s="90"/>
      <c r="F794" s="90"/>
      <c r="G794" s="90"/>
      <c r="H794" s="307"/>
      <c r="I794" s="91"/>
      <c r="J794" s="92"/>
      <c r="K794" s="110" t="s">
        <v>1412</v>
      </c>
      <c r="L794" s="92" t="s">
        <v>1495</v>
      </c>
      <c r="M794" s="92" t="e">
        <f>INDEX('[26]GELONDONGAN BM POKIR'!$D:$D,MATCH('KEGIATAN DBMSDA 2022 (2)'!L794,'[26]GELONDONGAN BM POKIR'!$D:$D,0))</f>
        <v>#N/A</v>
      </c>
      <c r="N794" s="92" t="str">
        <f t="shared" si="307"/>
        <v>Peningkatan Jalan RT 04 RW 11, Kota Bekasi, Bekasi Barat, Bintarajaya</v>
      </c>
      <c r="O794" s="92"/>
      <c r="P794" s="93" t="s">
        <v>822</v>
      </c>
      <c r="Q794" s="93"/>
      <c r="R794" s="127" t="s">
        <v>720</v>
      </c>
      <c r="S794" s="94" t="e">
        <f>#REF!&amp;" "&amp;#REF!</f>
        <v>#REF!</v>
      </c>
      <c r="T794" s="95" t="s">
        <v>66</v>
      </c>
      <c r="U794" s="57"/>
      <c r="V794" s="57">
        <f t="shared" si="303"/>
        <v>100000000</v>
      </c>
      <c r="W794" s="96" t="str">
        <f t="shared" si="295"/>
        <v>PL</v>
      </c>
      <c r="X794" s="77" t="s">
        <v>1964</v>
      </c>
      <c r="Y794" s="489" t="s">
        <v>2032</v>
      </c>
      <c r="Z794" s="489" t="s">
        <v>2003</v>
      </c>
      <c r="AA794" s="93"/>
      <c r="AB794" s="93"/>
      <c r="AC794" s="93"/>
      <c r="AD794" s="93"/>
      <c r="AE794" s="93"/>
      <c r="AF794" s="93"/>
      <c r="AG794" s="96"/>
      <c r="AH794" s="96"/>
      <c r="AI794" s="96"/>
      <c r="AJ794" s="313">
        <f t="shared" si="293"/>
        <v>0</v>
      </c>
      <c r="AK794" s="301">
        <v>0</v>
      </c>
      <c r="AL794" s="57">
        <v>100000000</v>
      </c>
      <c r="AM794" s="96" t="str">
        <f t="shared" si="296"/>
        <v>PL</v>
      </c>
      <c r="AN794" s="257" t="s">
        <v>139</v>
      </c>
      <c r="AO794" s="249">
        <v>1</v>
      </c>
      <c r="AP794" s="257"/>
      <c r="AQ794" s="245">
        <f t="shared" si="297"/>
        <v>350000</v>
      </c>
      <c r="AR794" s="250">
        <f>IF(AND(V794&gt;1,V794&lt;=200000000),'[26]Data Base PAKAI (INPUT)'!$E$24,IF(AND(V794&gt;200000000),'[26]Data Base PAKAI (INPUT)'!$M$24))</f>
        <v>4</v>
      </c>
      <c r="AS794" s="250">
        <f>IF(AND(V794&gt;1,V794&lt;=200000000),'[26]Data Base PAKAI (INPUT)'!$F$24,IF(AND(V794&gt;200000000,V794&lt;=1000000000),'[26]Data Base PAKAI (INPUT)'!$V$24,IF(AND(V794&gt;1000000000),'[26]Data Base PAKAI (INPUT)'!$Z$24)))</f>
        <v>1</v>
      </c>
      <c r="AT794" s="250">
        <f t="shared" si="298"/>
        <v>600000</v>
      </c>
      <c r="AU794" s="250">
        <f>IF(AND(V794&gt;1,V794&lt;=1000000000),'[26]Data Base PAKAI (INPUT)'!$E$25,IF(AND(V794&gt;1000000000,V794&lt;=5000000000),'[26]Data Base PAKAI (INPUT)'!$Y$25,IF(AND(V794&gt;5000000000,V794&lt;=10000000000),'[26]Data Base PAKAI (INPUT)'!$AG$25)))</f>
        <v>3</v>
      </c>
      <c r="AV794" s="250">
        <f>IF(AND(V794&gt;1,V794&lt;=100000000),'[26]Data Base PAKAI (INPUT)'!$F$25,IF(AND(V794&gt;100000000,V794&lt;=200000000),'[26]Data Base PAKAI (INPUT)'!$J$25,IF(AND(V794&gt;200000000,V794&lt;=250000000),'[26]Data Base PAKAI (INPUT)'!$N$25,IF(AND(V794&gt;250000000,V794&lt;=500000000),'[26]Data Base PAKAI (INPUT)'!$R$25,IF(AND(V794&gt;500000000,V794&lt;=1000000000),'[26]Data Base PAKAI (INPUT)'!$V$25,IF(AND(V794&gt;1000000000,V794&lt;=2500000000),'[26]Data Base PAKAI (INPUT)'!$Z$25,IF(AND(V794&gt;2500000000,V794&lt;=5000000000),'[26]Data Base PAKAI (INPUT)'!$AD$25,IF(AND(V794&gt;5000000000,V794&lt;=10000000000),'[26]Data Base PAKAI (INPUT)'!AH2280))))))))</f>
        <v>3</v>
      </c>
      <c r="AW794" s="250">
        <f t="shared" si="299"/>
        <v>1350000</v>
      </c>
      <c r="AX794" s="250">
        <f t="shared" si="300"/>
        <v>4000000</v>
      </c>
      <c r="AY794" s="99">
        <f t="shared" si="301"/>
        <v>4000000</v>
      </c>
      <c r="AZ794" s="245"/>
      <c r="BA794" s="245">
        <f t="shared" si="302"/>
        <v>89700000</v>
      </c>
      <c r="BB794" s="235"/>
      <c r="BC794" s="242"/>
      <c r="BD794" s="242"/>
      <c r="BE794" s="242"/>
      <c r="BG794" s="428">
        <f t="shared" si="294"/>
        <v>0</v>
      </c>
      <c r="BH794" s="424"/>
    </row>
    <row r="795" spans="1:60" ht="43.5" thickBot="1" x14ac:dyDescent="0.3">
      <c r="A795" s="90"/>
      <c r="B795" s="90"/>
      <c r="C795" s="90"/>
      <c r="D795" s="90"/>
      <c r="E795" s="90"/>
      <c r="F795" s="90"/>
      <c r="G795" s="90"/>
      <c r="H795" s="307"/>
      <c r="I795" s="91"/>
      <c r="J795" s="92"/>
      <c r="K795" s="110" t="s">
        <v>1412</v>
      </c>
      <c r="L795" s="92" t="s">
        <v>1496</v>
      </c>
      <c r="M795" s="92" t="e">
        <f>INDEX('[26]GELONDONGAN BM POKIR'!$D:$D,MATCH('KEGIATAN DBMSDA 2022 (2)'!L795,'[26]GELONDONGAN BM POKIR'!$D:$D,0))</f>
        <v>#N/A</v>
      </c>
      <c r="N795" s="92" t="str">
        <f t="shared" si="307"/>
        <v>Peningkatan Jalan RT 05 RW 11 Kel Bintara Jaya, Kota
Bekasi, Bekasi Barat, Bintarajaya</v>
      </c>
      <c r="O795" s="92"/>
      <c r="P795" s="93" t="s">
        <v>822</v>
      </c>
      <c r="Q795" s="93"/>
      <c r="R795" s="127" t="s">
        <v>720</v>
      </c>
      <c r="S795" s="94" t="e">
        <f>#REF!&amp;" "&amp;#REF!</f>
        <v>#REF!</v>
      </c>
      <c r="T795" s="95" t="s">
        <v>66</v>
      </c>
      <c r="U795" s="57"/>
      <c r="V795" s="57">
        <f t="shared" si="303"/>
        <v>100000000</v>
      </c>
      <c r="W795" s="96" t="str">
        <f t="shared" si="295"/>
        <v>PL</v>
      </c>
      <c r="X795" s="77" t="s">
        <v>1964</v>
      </c>
      <c r="Y795" s="489" t="s">
        <v>2032</v>
      </c>
      <c r="Z795" s="489" t="s">
        <v>2003</v>
      </c>
      <c r="AA795" s="93"/>
      <c r="AB795" s="93"/>
      <c r="AC795" s="93"/>
      <c r="AD795" s="93"/>
      <c r="AE795" s="93"/>
      <c r="AF795" s="93"/>
      <c r="AG795" s="96"/>
      <c r="AH795" s="96"/>
      <c r="AI795" s="96"/>
      <c r="AJ795" s="313">
        <f t="shared" si="293"/>
        <v>0</v>
      </c>
      <c r="AK795" s="301">
        <v>0</v>
      </c>
      <c r="AL795" s="57">
        <v>100000000</v>
      </c>
      <c r="AM795" s="96" t="str">
        <f t="shared" si="296"/>
        <v>PL</v>
      </c>
      <c r="AN795" s="257" t="s">
        <v>139</v>
      </c>
      <c r="AO795" s="249">
        <v>1</v>
      </c>
      <c r="AP795" s="257"/>
      <c r="AQ795" s="245">
        <f t="shared" si="297"/>
        <v>350000</v>
      </c>
      <c r="AR795" s="250">
        <f>IF(AND(V795&gt;1,V795&lt;=200000000),'[26]Data Base PAKAI (INPUT)'!$E$24,IF(AND(V795&gt;200000000),'[26]Data Base PAKAI (INPUT)'!$M$24))</f>
        <v>4</v>
      </c>
      <c r="AS795" s="250">
        <f>IF(AND(V795&gt;1,V795&lt;=200000000),'[26]Data Base PAKAI (INPUT)'!$F$24,IF(AND(V795&gt;200000000,V795&lt;=1000000000),'[26]Data Base PAKAI (INPUT)'!$V$24,IF(AND(V795&gt;1000000000),'[26]Data Base PAKAI (INPUT)'!$Z$24)))</f>
        <v>1</v>
      </c>
      <c r="AT795" s="250">
        <f t="shared" si="298"/>
        <v>600000</v>
      </c>
      <c r="AU795" s="250">
        <f>IF(AND(V795&gt;1,V795&lt;=1000000000),'[26]Data Base PAKAI (INPUT)'!$E$25,IF(AND(V795&gt;1000000000,V795&lt;=5000000000),'[26]Data Base PAKAI (INPUT)'!$Y$25,IF(AND(V795&gt;5000000000,V795&lt;=10000000000),'[26]Data Base PAKAI (INPUT)'!$AG$25)))</f>
        <v>3</v>
      </c>
      <c r="AV795" s="250">
        <f>IF(AND(V795&gt;1,V795&lt;=100000000),'[26]Data Base PAKAI (INPUT)'!$F$25,IF(AND(V795&gt;100000000,V795&lt;=200000000),'[26]Data Base PAKAI (INPUT)'!$J$25,IF(AND(V795&gt;200000000,V795&lt;=250000000),'[26]Data Base PAKAI (INPUT)'!$N$25,IF(AND(V795&gt;250000000,V795&lt;=500000000),'[26]Data Base PAKAI (INPUT)'!$R$25,IF(AND(V795&gt;500000000,V795&lt;=1000000000),'[26]Data Base PAKAI (INPUT)'!$V$25,IF(AND(V795&gt;1000000000,V795&lt;=2500000000),'[26]Data Base PAKAI (INPUT)'!$Z$25,IF(AND(V795&gt;2500000000,V795&lt;=5000000000),'[26]Data Base PAKAI (INPUT)'!$AD$25,IF(AND(V795&gt;5000000000,V795&lt;=10000000000),'[26]Data Base PAKAI (INPUT)'!AH2281))))))))</f>
        <v>3</v>
      </c>
      <c r="AW795" s="250">
        <f t="shared" si="299"/>
        <v>1350000</v>
      </c>
      <c r="AX795" s="250">
        <f t="shared" si="300"/>
        <v>4000000</v>
      </c>
      <c r="AY795" s="99">
        <f t="shared" si="301"/>
        <v>4000000</v>
      </c>
      <c r="AZ795" s="245"/>
      <c r="BA795" s="245">
        <f t="shared" si="302"/>
        <v>89700000</v>
      </c>
      <c r="BB795" s="235"/>
      <c r="BC795" s="242"/>
      <c r="BD795" s="242"/>
      <c r="BE795" s="242"/>
      <c r="BG795" s="428">
        <f t="shared" si="294"/>
        <v>0</v>
      </c>
      <c r="BH795" s="424"/>
    </row>
    <row r="796" spans="1:60" ht="43.5" thickBot="1" x14ac:dyDescent="0.3">
      <c r="A796" s="90"/>
      <c r="B796" s="90"/>
      <c r="C796" s="90"/>
      <c r="D796" s="90"/>
      <c r="E796" s="90"/>
      <c r="F796" s="90"/>
      <c r="G796" s="90"/>
      <c r="H796" s="307"/>
      <c r="I796" s="91"/>
      <c r="J796" s="92"/>
      <c r="K796" s="110" t="s">
        <v>1412</v>
      </c>
      <c r="L796" s="92" t="s">
        <v>1497</v>
      </c>
      <c r="M796" s="92" t="e">
        <f>INDEX('[26]GELONDONGAN BM POKIR'!$D:$D,MATCH('KEGIATAN DBMSDA 2022 (2)'!L796,'[26]GELONDONGAN BM POKIR'!$D:$D,0))</f>
        <v>#N/A</v>
      </c>
      <c r="N796" s="92" t="str">
        <f t="shared" si="307"/>
        <v>Peningkatan Jalan RT 07 RW 13 Kel Bintara Jaya, Kota
Bekasi, Bekasi Barat, Bintarajaya</v>
      </c>
      <c r="O796" s="92"/>
      <c r="P796" s="93" t="s">
        <v>822</v>
      </c>
      <c r="Q796" s="93"/>
      <c r="R796" s="127" t="s">
        <v>720</v>
      </c>
      <c r="S796" s="94" t="e">
        <f>#REF!&amp;" "&amp;#REF!</f>
        <v>#REF!</v>
      </c>
      <c r="T796" s="95" t="s">
        <v>66</v>
      </c>
      <c r="U796" s="57"/>
      <c r="V796" s="57">
        <f t="shared" si="303"/>
        <v>100000000</v>
      </c>
      <c r="W796" s="96" t="str">
        <f t="shared" si="295"/>
        <v>PL</v>
      </c>
      <c r="X796" s="77" t="s">
        <v>1964</v>
      </c>
      <c r="Y796" s="489" t="s">
        <v>2032</v>
      </c>
      <c r="Z796" s="489" t="s">
        <v>2003</v>
      </c>
      <c r="AA796" s="93"/>
      <c r="AB796" s="93"/>
      <c r="AC796" s="93"/>
      <c r="AD796" s="93"/>
      <c r="AE796" s="93"/>
      <c r="AF796" s="93"/>
      <c r="AG796" s="96"/>
      <c r="AH796" s="96"/>
      <c r="AI796" s="96"/>
      <c r="AJ796" s="313">
        <f t="shared" si="293"/>
        <v>0</v>
      </c>
      <c r="AK796" s="301">
        <v>0</v>
      </c>
      <c r="AL796" s="57">
        <v>100000000</v>
      </c>
      <c r="AM796" s="96" t="str">
        <f t="shared" si="296"/>
        <v>PL</v>
      </c>
      <c r="AN796" s="257" t="s">
        <v>139</v>
      </c>
      <c r="AO796" s="249">
        <v>1</v>
      </c>
      <c r="AP796" s="257"/>
      <c r="AQ796" s="245">
        <f t="shared" si="297"/>
        <v>350000</v>
      </c>
      <c r="AR796" s="250">
        <f>IF(AND(V796&gt;1,V796&lt;=200000000),'[26]Data Base PAKAI (INPUT)'!$E$24,IF(AND(V796&gt;200000000),'[26]Data Base PAKAI (INPUT)'!$M$24))</f>
        <v>4</v>
      </c>
      <c r="AS796" s="250">
        <f>IF(AND(V796&gt;1,V796&lt;=200000000),'[26]Data Base PAKAI (INPUT)'!$F$24,IF(AND(V796&gt;200000000,V796&lt;=1000000000),'[26]Data Base PAKAI (INPUT)'!$V$24,IF(AND(V796&gt;1000000000),'[26]Data Base PAKAI (INPUT)'!$Z$24)))</f>
        <v>1</v>
      </c>
      <c r="AT796" s="250">
        <f t="shared" si="298"/>
        <v>600000</v>
      </c>
      <c r="AU796" s="250">
        <f>IF(AND(V796&gt;1,V796&lt;=1000000000),'[26]Data Base PAKAI (INPUT)'!$E$25,IF(AND(V796&gt;1000000000,V796&lt;=5000000000),'[26]Data Base PAKAI (INPUT)'!$Y$25,IF(AND(V796&gt;5000000000,V796&lt;=10000000000),'[26]Data Base PAKAI (INPUT)'!$AG$25)))</f>
        <v>3</v>
      </c>
      <c r="AV796" s="250">
        <f>IF(AND(V796&gt;1,V796&lt;=100000000),'[26]Data Base PAKAI (INPUT)'!$F$25,IF(AND(V796&gt;100000000,V796&lt;=200000000),'[26]Data Base PAKAI (INPUT)'!$J$25,IF(AND(V796&gt;200000000,V796&lt;=250000000),'[26]Data Base PAKAI (INPUT)'!$N$25,IF(AND(V796&gt;250000000,V796&lt;=500000000),'[26]Data Base PAKAI (INPUT)'!$R$25,IF(AND(V796&gt;500000000,V796&lt;=1000000000),'[26]Data Base PAKAI (INPUT)'!$V$25,IF(AND(V796&gt;1000000000,V796&lt;=2500000000),'[26]Data Base PAKAI (INPUT)'!$Z$25,IF(AND(V796&gt;2500000000,V796&lt;=5000000000),'[26]Data Base PAKAI (INPUT)'!$AD$25,IF(AND(V796&gt;5000000000,V796&lt;=10000000000),'[26]Data Base PAKAI (INPUT)'!AH2282))))))))</f>
        <v>3</v>
      </c>
      <c r="AW796" s="250">
        <f t="shared" si="299"/>
        <v>1350000</v>
      </c>
      <c r="AX796" s="250">
        <f t="shared" si="300"/>
        <v>4000000</v>
      </c>
      <c r="AY796" s="99">
        <f t="shared" si="301"/>
        <v>4000000</v>
      </c>
      <c r="AZ796" s="245"/>
      <c r="BA796" s="245">
        <f t="shared" si="302"/>
        <v>89700000</v>
      </c>
      <c r="BB796" s="235"/>
      <c r="BC796" s="242"/>
      <c r="BD796" s="242"/>
      <c r="BE796" s="242"/>
      <c r="BG796" s="428">
        <f t="shared" si="294"/>
        <v>0</v>
      </c>
      <c r="BH796" s="424"/>
    </row>
    <row r="797" spans="1:60" ht="43.5" thickBot="1" x14ac:dyDescent="0.3">
      <c r="A797" s="90"/>
      <c r="B797" s="90"/>
      <c r="C797" s="90"/>
      <c r="D797" s="90"/>
      <c r="E797" s="90"/>
      <c r="F797" s="90"/>
      <c r="G797" s="90"/>
      <c r="H797" s="307"/>
      <c r="I797" s="91"/>
      <c r="J797" s="92"/>
      <c r="K797" s="110" t="s">
        <v>1412</v>
      </c>
      <c r="L797" s="92" t="s">
        <v>1498</v>
      </c>
      <c r="M797" s="92" t="e">
        <f>INDEX('[26]GELONDONGAN BM POKIR'!$D:$D,MATCH('KEGIATAN DBMSDA 2022 (2)'!L797,'[26]GELONDONGAN BM POKIR'!$D:$D,0))</f>
        <v>#N/A</v>
      </c>
      <c r="N797" s="92" t="str">
        <f t="shared" si="307"/>
        <v>Peningkatan Jalan Jl Puri Melati RT 01 RW 13, Kota Bekasi, Bekasi Barat, Bintarajaya</v>
      </c>
      <c r="O797" s="92"/>
      <c r="P797" s="93" t="s">
        <v>822</v>
      </c>
      <c r="Q797" s="93"/>
      <c r="R797" s="127" t="s">
        <v>1499</v>
      </c>
      <c r="S797" s="94" t="e">
        <f>#REF!&amp;" "&amp;#REF!</f>
        <v>#REF!</v>
      </c>
      <c r="T797" s="95" t="s">
        <v>66</v>
      </c>
      <c r="U797" s="57"/>
      <c r="V797" s="57">
        <f t="shared" si="303"/>
        <v>100000000</v>
      </c>
      <c r="W797" s="96" t="str">
        <f t="shared" si="295"/>
        <v>PL</v>
      </c>
      <c r="X797" s="77" t="s">
        <v>1964</v>
      </c>
      <c r="Y797" s="489" t="s">
        <v>2032</v>
      </c>
      <c r="Z797" s="489" t="s">
        <v>2003</v>
      </c>
      <c r="AA797" s="93"/>
      <c r="AB797" s="93"/>
      <c r="AC797" s="93"/>
      <c r="AD797" s="93"/>
      <c r="AE797" s="93"/>
      <c r="AF797" s="93"/>
      <c r="AG797" s="96"/>
      <c r="AH797" s="96"/>
      <c r="AI797" s="96"/>
      <c r="AJ797" s="313">
        <f t="shared" si="293"/>
        <v>0</v>
      </c>
      <c r="AK797" s="301">
        <v>0</v>
      </c>
      <c r="AL797" s="57">
        <v>100000000</v>
      </c>
      <c r="AM797" s="96" t="str">
        <f t="shared" si="296"/>
        <v>PL</v>
      </c>
      <c r="AN797" s="257" t="s">
        <v>139</v>
      </c>
      <c r="AO797" s="249">
        <v>1</v>
      </c>
      <c r="AP797" s="257"/>
      <c r="AQ797" s="245">
        <f t="shared" si="297"/>
        <v>350000</v>
      </c>
      <c r="AR797" s="250">
        <f>IF(AND(V797&gt;1,V797&lt;=200000000),'[26]Data Base PAKAI (INPUT)'!$E$24,IF(AND(V797&gt;200000000),'[26]Data Base PAKAI (INPUT)'!$M$24))</f>
        <v>4</v>
      </c>
      <c r="AS797" s="250">
        <f>IF(AND(V797&gt;1,V797&lt;=200000000),'[26]Data Base PAKAI (INPUT)'!$F$24,IF(AND(V797&gt;200000000,V797&lt;=1000000000),'[26]Data Base PAKAI (INPUT)'!$V$24,IF(AND(V797&gt;1000000000),'[26]Data Base PAKAI (INPUT)'!$Z$24)))</f>
        <v>1</v>
      </c>
      <c r="AT797" s="250">
        <f t="shared" si="298"/>
        <v>600000</v>
      </c>
      <c r="AU797" s="250">
        <f>IF(AND(V797&gt;1,V797&lt;=1000000000),'[26]Data Base PAKAI (INPUT)'!$E$25,IF(AND(V797&gt;1000000000,V797&lt;=5000000000),'[26]Data Base PAKAI (INPUT)'!$Y$25,IF(AND(V797&gt;5000000000,V797&lt;=10000000000),'[26]Data Base PAKAI (INPUT)'!$AG$25)))</f>
        <v>3</v>
      </c>
      <c r="AV797" s="250">
        <f>IF(AND(V797&gt;1,V797&lt;=100000000),'[26]Data Base PAKAI (INPUT)'!$F$25,IF(AND(V797&gt;100000000,V797&lt;=200000000),'[26]Data Base PAKAI (INPUT)'!$J$25,IF(AND(V797&gt;200000000,V797&lt;=250000000),'[26]Data Base PAKAI (INPUT)'!$N$25,IF(AND(V797&gt;250000000,V797&lt;=500000000),'[26]Data Base PAKAI (INPUT)'!$R$25,IF(AND(V797&gt;500000000,V797&lt;=1000000000),'[26]Data Base PAKAI (INPUT)'!$V$25,IF(AND(V797&gt;1000000000,V797&lt;=2500000000),'[26]Data Base PAKAI (INPUT)'!$Z$25,IF(AND(V797&gt;2500000000,V797&lt;=5000000000),'[26]Data Base PAKAI (INPUT)'!$AD$25,IF(AND(V797&gt;5000000000,V797&lt;=10000000000),'[26]Data Base PAKAI (INPUT)'!AH2284))))))))</f>
        <v>3</v>
      </c>
      <c r="AW797" s="250">
        <f t="shared" si="299"/>
        <v>1350000</v>
      </c>
      <c r="AX797" s="250">
        <f t="shared" si="300"/>
        <v>4000000</v>
      </c>
      <c r="AY797" s="99">
        <f t="shared" si="301"/>
        <v>4000000</v>
      </c>
      <c r="AZ797" s="245"/>
      <c r="BA797" s="245">
        <f t="shared" si="302"/>
        <v>89700000</v>
      </c>
      <c r="BB797" s="235"/>
      <c r="BC797" s="242"/>
      <c r="BD797" s="242"/>
      <c r="BE797" s="242"/>
      <c r="BG797" s="428">
        <f t="shared" si="294"/>
        <v>0</v>
      </c>
      <c r="BH797" s="424"/>
    </row>
    <row r="798" spans="1:60" ht="57.75" thickBot="1" x14ac:dyDescent="0.3">
      <c r="A798" s="90"/>
      <c r="B798" s="90"/>
      <c r="C798" s="90"/>
      <c r="D798" s="90"/>
      <c r="E798" s="90"/>
      <c r="F798" s="90"/>
      <c r="G798" s="90"/>
      <c r="H798" s="307"/>
      <c r="I798" s="91"/>
      <c r="J798" s="92"/>
      <c r="K798" s="110" t="s">
        <v>1412</v>
      </c>
      <c r="L798" s="92" t="s">
        <v>1500</v>
      </c>
      <c r="M798" s="92" t="e">
        <f>INDEX('[26]GELONDONGAN BM POKIR'!$D:$D,MATCH('KEGIATAN DBMSDA 2022 (2)'!L798,'[26]GELONDONGAN BM POKIR'!$D:$D,0))</f>
        <v>#N/A</v>
      </c>
      <c r="N798" s="92" t="str">
        <f t="shared" si="307"/>
        <v>Peningkatan Jalan RT 04 RW 13 Perum Puri Bintara Jaya Kel. Bintra Jaya Bekasi Barat, Kota Bekasi,
Bekasi Barat, Bintarajaya</v>
      </c>
      <c r="O798" s="92"/>
      <c r="P798" s="93" t="s">
        <v>822</v>
      </c>
      <c r="Q798" s="93"/>
      <c r="R798" s="127" t="s">
        <v>1501</v>
      </c>
      <c r="S798" s="94" t="e">
        <f>#REF!&amp;" "&amp;#REF!</f>
        <v>#REF!</v>
      </c>
      <c r="T798" s="95" t="s">
        <v>66</v>
      </c>
      <c r="U798" s="57"/>
      <c r="V798" s="57">
        <f t="shared" si="303"/>
        <v>100000000</v>
      </c>
      <c r="W798" s="96" t="str">
        <f t="shared" si="295"/>
        <v>PL</v>
      </c>
      <c r="X798" s="77" t="s">
        <v>1964</v>
      </c>
      <c r="Y798" s="489" t="s">
        <v>2032</v>
      </c>
      <c r="Z798" s="489" t="s">
        <v>2003</v>
      </c>
      <c r="AA798" s="93"/>
      <c r="AB798" s="93"/>
      <c r="AC798" s="93"/>
      <c r="AD798" s="93"/>
      <c r="AE798" s="93"/>
      <c r="AF798" s="93"/>
      <c r="AG798" s="96"/>
      <c r="AH798" s="96"/>
      <c r="AI798" s="96"/>
      <c r="AJ798" s="313">
        <f t="shared" si="293"/>
        <v>0</v>
      </c>
      <c r="AK798" s="301">
        <v>0</v>
      </c>
      <c r="AL798" s="57">
        <v>100000000</v>
      </c>
      <c r="AM798" s="96" t="str">
        <f t="shared" si="296"/>
        <v>PL</v>
      </c>
      <c r="AN798" s="257" t="s">
        <v>139</v>
      </c>
      <c r="AO798" s="249">
        <v>1</v>
      </c>
      <c r="AP798" s="257"/>
      <c r="AQ798" s="245">
        <f t="shared" si="297"/>
        <v>350000</v>
      </c>
      <c r="AR798" s="250">
        <f>IF(AND(V798&gt;1,V798&lt;=200000000),'[26]Data Base PAKAI (INPUT)'!$E$24,IF(AND(V798&gt;200000000),'[26]Data Base PAKAI (INPUT)'!$M$24))</f>
        <v>4</v>
      </c>
      <c r="AS798" s="250">
        <f>IF(AND(V798&gt;1,V798&lt;=200000000),'[26]Data Base PAKAI (INPUT)'!$F$24,IF(AND(V798&gt;200000000,V798&lt;=1000000000),'[26]Data Base PAKAI (INPUT)'!$V$24,IF(AND(V798&gt;1000000000),'[26]Data Base PAKAI (INPUT)'!$Z$24)))</f>
        <v>1</v>
      </c>
      <c r="AT798" s="250">
        <f t="shared" si="298"/>
        <v>600000</v>
      </c>
      <c r="AU798" s="250">
        <f>IF(AND(V798&gt;1,V798&lt;=1000000000),'[26]Data Base PAKAI (INPUT)'!$E$25,IF(AND(V798&gt;1000000000,V798&lt;=5000000000),'[26]Data Base PAKAI (INPUT)'!$Y$25,IF(AND(V798&gt;5000000000,V798&lt;=10000000000),'[26]Data Base PAKAI (INPUT)'!$AG$25)))</f>
        <v>3</v>
      </c>
      <c r="AV798" s="250">
        <f>IF(AND(V798&gt;1,V798&lt;=100000000),'[26]Data Base PAKAI (INPUT)'!$F$25,IF(AND(V798&gt;100000000,V798&lt;=200000000),'[26]Data Base PAKAI (INPUT)'!$J$25,IF(AND(V798&gt;200000000,V798&lt;=250000000),'[26]Data Base PAKAI (INPUT)'!$N$25,IF(AND(V798&gt;250000000,V798&lt;=500000000),'[26]Data Base PAKAI (INPUT)'!$R$25,IF(AND(V798&gt;500000000,V798&lt;=1000000000),'[26]Data Base PAKAI (INPUT)'!$V$25,IF(AND(V798&gt;1000000000,V798&lt;=2500000000),'[26]Data Base PAKAI (INPUT)'!$Z$25,IF(AND(V798&gt;2500000000,V798&lt;=5000000000),'[26]Data Base PAKAI (INPUT)'!$AD$25,IF(AND(V798&gt;5000000000,V798&lt;=10000000000),'[26]Data Base PAKAI (INPUT)'!AH2285))))))))</f>
        <v>3</v>
      </c>
      <c r="AW798" s="250">
        <f t="shared" si="299"/>
        <v>1350000</v>
      </c>
      <c r="AX798" s="250">
        <f t="shared" si="300"/>
        <v>4000000</v>
      </c>
      <c r="AY798" s="99">
        <f t="shared" si="301"/>
        <v>4000000</v>
      </c>
      <c r="AZ798" s="245"/>
      <c r="BA798" s="245">
        <f t="shared" si="302"/>
        <v>89700000</v>
      </c>
      <c r="BB798" s="235"/>
      <c r="BC798" s="242"/>
      <c r="BD798" s="242"/>
      <c r="BE798" s="242"/>
      <c r="BG798" s="428">
        <f t="shared" si="294"/>
        <v>0</v>
      </c>
      <c r="BH798" s="424"/>
    </row>
    <row r="799" spans="1:60" ht="43.5" thickBot="1" x14ac:dyDescent="0.3">
      <c r="A799" s="90"/>
      <c r="B799" s="90"/>
      <c r="C799" s="90"/>
      <c r="D799" s="90"/>
      <c r="E799" s="90"/>
      <c r="F799" s="90"/>
      <c r="G799" s="90"/>
      <c r="H799" s="307"/>
      <c r="I799" s="91"/>
      <c r="J799" s="92"/>
      <c r="K799" s="110" t="s">
        <v>1412</v>
      </c>
      <c r="L799" s="92" t="s">
        <v>1502</v>
      </c>
      <c r="M799" s="92" t="e">
        <f>INDEX('[26]GELONDONGAN BM POKIR'!$D:$D,MATCH('KEGIATAN DBMSDA 2022 (2)'!L799,'[26]GELONDONGAN BM POKIR'!$D:$D,0))</f>
        <v>#N/A</v>
      </c>
      <c r="N799" s="92" t="str">
        <f t="shared" si="307"/>
        <v>Peningkatan Jalan RW 13 Perumhan Puri Bintara Jaya Bekasi Barat, Kota Bekasi, Bekasi Barat, Bintarajaya</v>
      </c>
      <c r="O799" s="92"/>
      <c r="P799" s="93" t="s">
        <v>822</v>
      </c>
      <c r="Q799" s="93"/>
      <c r="R799" s="127" t="s">
        <v>1503</v>
      </c>
      <c r="S799" s="94" t="e">
        <f>#REF!&amp;" "&amp;#REF!</f>
        <v>#REF!</v>
      </c>
      <c r="T799" s="95" t="s">
        <v>66</v>
      </c>
      <c r="U799" s="57"/>
      <c r="V799" s="57">
        <f t="shared" si="303"/>
        <v>100000000</v>
      </c>
      <c r="W799" s="96" t="str">
        <f t="shared" si="295"/>
        <v>PL</v>
      </c>
      <c r="X799" s="77" t="s">
        <v>1964</v>
      </c>
      <c r="Y799" s="489" t="s">
        <v>2032</v>
      </c>
      <c r="Z799" s="489" t="s">
        <v>2003</v>
      </c>
      <c r="AA799" s="93"/>
      <c r="AB799" s="93"/>
      <c r="AC799" s="93"/>
      <c r="AD799" s="93"/>
      <c r="AE799" s="93"/>
      <c r="AF799" s="93"/>
      <c r="AG799" s="96"/>
      <c r="AH799" s="96"/>
      <c r="AI799" s="96"/>
      <c r="AJ799" s="313">
        <f t="shared" si="293"/>
        <v>0</v>
      </c>
      <c r="AK799" s="301">
        <v>0</v>
      </c>
      <c r="AL799" s="57">
        <v>100000000</v>
      </c>
      <c r="AM799" s="96" t="str">
        <f t="shared" si="296"/>
        <v>PL</v>
      </c>
      <c r="AN799" s="257" t="s">
        <v>139</v>
      </c>
      <c r="AO799" s="249">
        <v>1</v>
      </c>
      <c r="AP799" s="257"/>
      <c r="AQ799" s="245">
        <f t="shared" si="297"/>
        <v>350000</v>
      </c>
      <c r="AR799" s="250">
        <f>IF(AND(V799&gt;1,V799&lt;=200000000),'[26]Data Base PAKAI (INPUT)'!$E$24,IF(AND(V799&gt;200000000),'[26]Data Base PAKAI (INPUT)'!$M$24))</f>
        <v>4</v>
      </c>
      <c r="AS799" s="250">
        <f>IF(AND(V799&gt;1,V799&lt;=200000000),'[26]Data Base PAKAI (INPUT)'!$F$24,IF(AND(V799&gt;200000000,V799&lt;=1000000000),'[26]Data Base PAKAI (INPUT)'!$V$24,IF(AND(V799&gt;1000000000),'[26]Data Base PAKAI (INPUT)'!$Z$24)))</f>
        <v>1</v>
      </c>
      <c r="AT799" s="250">
        <f t="shared" si="298"/>
        <v>600000</v>
      </c>
      <c r="AU799" s="250">
        <f>IF(AND(V799&gt;1,V799&lt;=1000000000),'[26]Data Base PAKAI (INPUT)'!$E$25,IF(AND(V799&gt;1000000000,V799&lt;=5000000000),'[26]Data Base PAKAI (INPUT)'!$Y$25,IF(AND(V799&gt;5000000000,V799&lt;=10000000000),'[26]Data Base PAKAI (INPUT)'!$AG$25)))</f>
        <v>3</v>
      </c>
      <c r="AV799" s="250">
        <f>IF(AND(V799&gt;1,V799&lt;=100000000),'[26]Data Base PAKAI (INPUT)'!$F$25,IF(AND(V799&gt;100000000,V799&lt;=200000000),'[26]Data Base PAKAI (INPUT)'!$J$25,IF(AND(V799&gt;200000000,V799&lt;=250000000),'[26]Data Base PAKAI (INPUT)'!$N$25,IF(AND(V799&gt;250000000,V799&lt;=500000000),'[26]Data Base PAKAI (INPUT)'!$R$25,IF(AND(V799&gt;500000000,V799&lt;=1000000000),'[26]Data Base PAKAI (INPUT)'!$V$25,IF(AND(V799&gt;1000000000,V799&lt;=2500000000),'[26]Data Base PAKAI (INPUT)'!$Z$25,IF(AND(V799&gt;2500000000,V799&lt;=5000000000),'[26]Data Base PAKAI (INPUT)'!$AD$25,IF(AND(V799&gt;5000000000,V799&lt;=10000000000),'[26]Data Base PAKAI (INPUT)'!AH2286))))))))</f>
        <v>3</v>
      </c>
      <c r="AW799" s="250">
        <f t="shared" si="299"/>
        <v>1350000</v>
      </c>
      <c r="AX799" s="250">
        <f t="shared" si="300"/>
        <v>4000000</v>
      </c>
      <c r="AY799" s="99">
        <f t="shared" si="301"/>
        <v>4000000</v>
      </c>
      <c r="AZ799" s="245"/>
      <c r="BA799" s="245">
        <f t="shared" si="302"/>
        <v>89700000</v>
      </c>
      <c r="BB799" s="235"/>
      <c r="BC799" s="242"/>
      <c r="BD799" s="242"/>
      <c r="BE799" s="242"/>
      <c r="BG799" s="428">
        <f t="shared" si="294"/>
        <v>0</v>
      </c>
      <c r="BH799" s="424"/>
    </row>
    <row r="800" spans="1:60" ht="43.5" thickBot="1" x14ac:dyDescent="0.3">
      <c r="A800" s="90"/>
      <c r="B800" s="90"/>
      <c r="C800" s="90"/>
      <c r="D800" s="90"/>
      <c r="E800" s="90"/>
      <c r="F800" s="90"/>
      <c r="G800" s="90"/>
      <c r="H800" s="307"/>
      <c r="I800" s="91"/>
      <c r="J800" s="92"/>
      <c r="K800" s="110" t="s">
        <v>1412</v>
      </c>
      <c r="L800" s="92" t="s">
        <v>1504</v>
      </c>
      <c r="M800" s="92" t="e">
        <f>INDEX('[26]GELONDONGAN BM POKIR'!$D:$D,MATCH('KEGIATAN DBMSDA 2022 (2)'!L800,'[26]GELONDONGAN BM POKIR'!$D:$D,0))</f>
        <v>#N/A</v>
      </c>
      <c r="N800" s="92" t="str">
        <f>$J$562&amp;" "&amp;L800</f>
        <v>Peningkatan Jalan Perum Puri bintara jaya RW 13 Kel. Bintara jaya Bekasi Barat, Kota Bekasi, Bekasi Barat, Bintarajaya</v>
      </c>
      <c r="O800" s="92"/>
      <c r="P800" s="93" t="s">
        <v>822</v>
      </c>
      <c r="Q800" s="93"/>
      <c r="R800" s="127" t="s">
        <v>1503</v>
      </c>
      <c r="S800" s="94" t="e">
        <f>#REF!&amp;" "&amp;#REF!</f>
        <v>#REF!</v>
      </c>
      <c r="T800" s="95" t="s">
        <v>66</v>
      </c>
      <c r="U800" s="57"/>
      <c r="V800" s="57">
        <f t="shared" si="303"/>
        <v>100000000</v>
      </c>
      <c r="W800" s="96" t="str">
        <f t="shared" si="295"/>
        <v>PL</v>
      </c>
      <c r="X800" s="77" t="s">
        <v>1964</v>
      </c>
      <c r="Y800" s="489" t="s">
        <v>2032</v>
      </c>
      <c r="Z800" s="489" t="s">
        <v>2003</v>
      </c>
      <c r="AA800" s="93"/>
      <c r="AB800" s="93"/>
      <c r="AC800" s="93"/>
      <c r="AD800" s="93"/>
      <c r="AE800" s="93"/>
      <c r="AF800" s="93"/>
      <c r="AG800" s="96"/>
      <c r="AH800" s="96"/>
      <c r="AI800" s="96"/>
      <c r="AJ800" s="313">
        <f t="shared" ref="AJ800:AJ863" si="308">(AI800/V800)*100%</f>
        <v>0</v>
      </c>
      <c r="AK800" s="301">
        <v>0</v>
      </c>
      <c r="AL800" s="57">
        <v>100000000</v>
      </c>
      <c r="AM800" s="96" t="str">
        <f t="shared" si="296"/>
        <v>PL</v>
      </c>
      <c r="AN800" s="257" t="s">
        <v>139</v>
      </c>
      <c r="AO800" s="249">
        <v>1</v>
      </c>
      <c r="AP800" s="257"/>
      <c r="AQ800" s="245">
        <f t="shared" si="297"/>
        <v>350000</v>
      </c>
      <c r="AR800" s="250">
        <f>IF(AND(V800&gt;1,V800&lt;=200000000),'[26]Data Base PAKAI (INPUT)'!$E$24,IF(AND(V800&gt;200000000),'[26]Data Base PAKAI (INPUT)'!$M$24))</f>
        <v>4</v>
      </c>
      <c r="AS800" s="250">
        <f>IF(AND(V800&gt;1,V800&lt;=200000000),'[26]Data Base PAKAI (INPUT)'!$F$24,IF(AND(V800&gt;200000000,V800&lt;=1000000000),'[26]Data Base PAKAI (INPUT)'!$V$24,IF(AND(V800&gt;1000000000),'[26]Data Base PAKAI (INPUT)'!$Z$24)))</f>
        <v>1</v>
      </c>
      <c r="AT800" s="250">
        <f t="shared" si="298"/>
        <v>600000</v>
      </c>
      <c r="AU800" s="250">
        <f>IF(AND(V800&gt;1,V800&lt;=1000000000),'[26]Data Base PAKAI (INPUT)'!$E$25,IF(AND(V800&gt;1000000000,V800&lt;=5000000000),'[26]Data Base PAKAI (INPUT)'!$Y$25,IF(AND(V800&gt;5000000000,V800&lt;=10000000000),'[26]Data Base PAKAI (INPUT)'!$AG$25)))</f>
        <v>3</v>
      </c>
      <c r="AV800" s="250">
        <f>IF(AND(V800&gt;1,V800&lt;=100000000),'[26]Data Base PAKAI (INPUT)'!$F$25,IF(AND(V800&gt;100000000,V800&lt;=200000000),'[26]Data Base PAKAI (INPUT)'!$J$25,IF(AND(V800&gt;200000000,V800&lt;=250000000),'[26]Data Base PAKAI (INPUT)'!$N$25,IF(AND(V800&gt;250000000,V800&lt;=500000000),'[26]Data Base PAKAI (INPUT)'!$R$25,IF(AND(V800&gt;500000000,V800&lt;=1000000000),'[26]Data Base PAKAI (INPUT)'!$V$25,IF(AND(V800&gt;1000000000,V800&lt;=2500000000),'[26]Data Base PAKAI (INPUT)'!$Z$25,IF(AND(V800&gt;2500000000,V800&lt;=5000000000),'[26]Data Base PAKAI (INPUT)'!$AD$25,IF(AND(V800&gt;5000000000,V800&lt;=10000000000),'[26]Data Base PAKAI (INPUT)'!AH2287))))))))</f>
        <v>3</v>
      </c>
      <c r="AW800" s="250">
        <f t="shared" si="299"/>
        <v>1350000</v>
      </c>
      <c r="AX800" s="250">
        <f t="shared" si="300"/>
        <v>4000000</v>
      </c>
      <c r="AY800" s="99">
        <f t="shared" si="301"/>
        <v>4000000</v>
      </c>
      <c r="AZ800" s="245"/>
      <c r="BA800" s="245">
        <f t="shared" si="302"/>
        <v>89700000</v>
      </c>
      <c r="BB800" s="235"/>
      <c r="BC800" s="242"/>
      <c r="BD800" s="242"/>
      <c r="BE800" s="242"/>
      <c r="BG800" s="428">
        <f t="shared" ref="BG800:BG863" si="309">V800*AK800</f>
        <v>0</v>
      </c>
      <c r="BH800" s="424"/>
    </row>
    <row r="801" spans="1:60" ht="57.75" thickBot="1" x14ac:dyDescent="0.3">
      <c r="A801" s="90"/>
      <c r="B801" s="90"/>
      <c r="C801" s="90"/>
      <c r="D801" s="90"/>
      <c r="E801" s="90"/>
      <c r="F801" s="90"/>
      <c r="G801" s="90"/>
      <c r="H801" s="307"/>
      <c r="I801" s="91"/>
      <c r="J801" s="92"/>
      <c r="K801" s="110" t="s">
        <v>1412</v>
      </c>
      <c r="L801" s="92" t="s">
        <v>1505</v>
      </c>
      <c r="M801" s="92" t="e">
        <f>INDEX('[26]GELONDONGAN BM POKIR'!$D:$D,MATCH('KEGIATAN DBMSDA 2022 (2)'!L801,'[26]GELONDONGAN BM POKIR'!$D:$D,0))</f>
        <v>#N/A</v>
      </c>
      <c r="N801" s="92" t="str">
        <f t="shared" si="307"/>
        <v>Peningkatan Jalan Perumuhan Puri RT 01 dan RT 02 Kel. Bintara Jaya Kec. Bekasi Barat, Kota
Bekasi, Bekasi Barat, Bintarajaya</v>
      </c>
      <c r="O801" s="92"/>
      <c r="P801" s="93" t="s">
        <v>822</v>
      </c>
      <c r="Q801" s="93"/>
      <c r="R801" s="127" t="s">
        <v>271</v>
      </c>
      <c r="S801" s="94" t="e">
        <f>#REF!&amp;" "&amp;#REF!</f>
        <v>#REF!</v>
      </c>
      <c r="T801" s="95" t="s">
        <v>66</v>
      </c>
      <c r="U801" s="57"/>
      <c r="V801" s="57">
        <f t="shared" si="303"/>
        <v>100000000</v>
      </c>
      <c r="W801" s="96" t="str">
        <f t="shared" si="295"/>
        <v>PL</v>
      </c>
      <c r="X801" s="77" t="s">
        <v>1964</v>
      </c>
      <c r="Y801" s="489" t="s">
        <v>2032</v>
      </c>
      <c r="Z801" s="489" t="s">
        <v>2003</v>
      </c>
      <c r="AA801" s="93"/>
      <c r="AB801" s="93"/>
      <c r="AC801" s="93"/>
      <c r="AD801" s="93"/>
      <c r="AE801" s="93"/>
      <c r="AF801" s="93"/>
      <c r="AG801" s="96"/>
      <c r="AH801" s="96"/>
      <c r="AI801" s="96"/>
      <c r="AJ801" s="313">
        <f t="shared" si="308"/>
        <v>0</v>
      </c>
      <c r="AK801" s="301">
        <v>0</v>
      </c>
      <c r="AL801" s="57">
        <v>100000000</v>
      </c>
      <c r="AM801" s="96" t="str">
        <f t="shared" si="296"/>
        <v>PL</v>
      </c>
      <c r="AN801" s="257" t="s">
        <v>139</v>
      </c>
      <c r="AO801" s="249">
        <v>1</v>
      </c>
      <c r="AP801" s="257"/>
      <c r="AQ801" s="245">
        <f t="shared" si="297"/>
        <v>350000</v>
      </c>
      <c r="AR801" s="250">
        <f>IF(AND(V801&gt;1,V801&lt;=200000000),'[26]Data Base PAKAI (INPUT)'!$E$24,IF(AND(V801&gt;200000000),'[26]Data Base PAKAI (INPUT)'!$M$24))</f>
        <v>4</v>
      </c>
      <c r="AS801" s="250">
        <f>IF(AND(V801&gt;1,V801&lt;=200000000),'[26]Data Base PAKAI (INPUT)'!$F$24,IF(AND(V801&gt;200000000,V801&lt;=1000000000),'[26]Data Base PAKAI (INPUT)'!$V$24,IF(AND(V801&gt;1000000000),'[26]Data Base PAKAI (INPUT)'!$Z$24)))</f>
        <v>1</v>
      </c>
      <c r="AT801" s="250">
        <f t="shared" si="298"/>
        <v>600000</v>
      </c>
      <c r="AU801" s="250">
        <f>IF(AND(V801&gt;1,V801&lt;=1000000000),'[26]Data Base PAKAI (INPUT)'!$E$25,IF(AND(V801&gt;1000000000,V801&lt;=5000000000),'[26]Data Base PAKAI (INPUT)'!$Y$25,IF(AND(V801&gt;5000000000,V801&lt;=10000000000),'[26]Data Base PAKAI (INPUT)'!$AG$25)))</f>
        <v>3</v>
      </c>
      <c r="AV801" s="250">
        <f>IF(AND(V801&gt;1,V801&lt;=100000000),'[26]Data Base PAKAI (INPUT)'!$F$25,IF(AND(V801&gt;100000000,V801&lt;=200000000),'[26]Data Base PAKAI (INPUT)'!$J$25,IF(AND(V801&gt;200000000,V801&lt;=250000000),'[26]Data Base PAKAI (INPUT)'!$N$25,IF(AND(V801&gt;250000000,V801&lt;=500000000),'[26]Data Base PAKAI (INPUT)'!$R$25,IF(AND(V801&gt;500000000,V801&lt;=1000000000),'[26]Data Base PAKAI (INPUT)'!$V$25,IF(AND(V801&gt;1000000000,V801&lt;=2500000000),'[26]Data Base PAKAI (INPUT)'!$Z$25,IF(AND(V801&gt;2500000000,V801&lt;=5000000000),'[26]Data Base PAKAI (INPUT)'!$AD$25,IF(AND(V801&gt;5000000000,V801&lt;=10000000000),'[26]Data Base PAKAI (INPUT)'!AH2288))))))))</f>
        <v>3</v>
      </c>
      <c r="AW801" s="250">
        <f t="shared" si="299"/>
        <v>1350000</v>
      </c>
      <c r="AX801" s="250">
        <f t="shared" si="300"/>
        <v>4000000</v>
      </c>
      <c r="AY801" s="99">
        <f t="shared" si="301"/>
        <v>4000000</v>
      </c>
      <c r="AZ801" s="245"/>
      <c r="BA801" s="245">
        <f t="shared" si="302"/>
        <v>89700000</v>
      </c>
      <c r="BB801" s="235"/>
      <c r="BC801" s="242"/>
      <c r="BD801" s="242"/>
      <c r="BE801" s="242"/>
      <c r="BG801" s="428">
        <f t="shared" si="309"/>
        <v>0</v>
      </c>
      <c r="BH801" s="424"/>
    </row>
    <row r="802" spans="1:60" ht="57.75" thickBot="1" x14ac:dyDescent="0.3">
      <c r="A802" s="90"/>
      <c r="B802" s="90"/>
      <c r="C802" s="90"/>
      <c r="D802" s="90"/>
      <c r="E802" s="90"/>
      <c r="F802" s="90"/>
      <c r="G802" s="90"/>
      <c r="H802" s="307"/>
      <c r="I802" s="91"/>
      <c r="J802" s="92"/>
      <c r="K802" s="110" t="s">
        <v>1412</v>
      </c>
      <c r="L802" s="92" t="s">
        <v>1506</v>
      </c>
      <c r="M802" s="92" t="e">
        <f>INDEX('[26]GELONDONGAN BM POKIR'!$D:$D,MATCH('KEGIATAN DBMSDA 2022 (2)'!L802,'[26]GELONDONGAN BM POKIR'!$D:$D,0))</f>
        <v>#N/A</v>
      </c>
      <c r="N802" s="92" t="str">
        <f t="shared" si="307"/>
        <v>Peningkatan Jalan Perumahan Puri RT 03 RW 13 Kel. Bintara jaya Bekasi Barat, Kota Bekasi, Bekasi
Barat, Bintarajaya</v>
      </c>
      <c r="O802" s="92"/>
      <c r="P802" s="93" t="s">
        <v>822</v>
      </c>
      <c r="Q802" s="93"/>
      <c r="R802" s="127" t="s">
        <v>1503</v>
      </c>
      <c r="S802" s="94" t="e">
        <f>#REF!&amp;" "&amp;#REF!</f>
        <v>#REF!</v>
      </c>
      <c r="T802" s="95" t="s">
        <v>66</v>
      </c>
      <c r="U802" s="57"/>
      <c r="V802" s="57">
        <f t="shared" si="303"/>
        <v>100000000</v>
      </c>
      <c r="W802" s="96" t="str">
        <f t="shared" ref="W802:W865" si="310">IF(V802&gt;200000000,"LELANG","PL")</f>
        <v>PL</v>
      </c>
      <c r="X802" s="77" t="s">
        <v>1964</v>
      </c>
      <c r="Y802" s="489" t="s">
        <v>2032</v>
      </c>
      <c r="Z802" s="489" t="s">
        <v>2003</v>
      </c>
      <c r="AA802" s="93"/>
      <c r="AB802" s="93"/>
      <c r="AC802" s="93"/>
      <c r="AD802" s="93"/>
      <c r="AE802" s="93"/>
      <c r="AF802" s="93"/>
      <c r="AG802" s="96"/>
      <c r="AH802" s="96"/>
      <c r="AI802" s="96"/>
      <c r="AJ802" s="313">
        <f t="shared" si="308"/>
        <v>0</v>
      </c>
      <c r="AK802" s="301">
        <v>0</v>
      </c>
      <c r="AL802" s="57">
        <v>100000000</v>
      </c>
      <c r="AM802" s="96" t="str">
        <f t="shared" ref="AM802:AM865" si="311">IF(V802&gt;200000000,"LELANG","PL")</f>
        <v>PL</v>
      </c>
      <c r="AN802" s="257" t="s">
        <v>139</v>
      </c>
      <c r="AO802" s="249">
        <v>1</v>
      </c>
      <c r="AP802" s="257"/>
      <c r="AQ802" s="245">
        <f t="shared" ref="AQ802:AQ865" si="312">IF(AND(V802&gt;1,V802&lt;=200000000),350000,IF(AND(V802&gt;200000000),750000))</f>
        <v>350000</v>
      </c>
      <c r="AR802" s="250">
        <f>IF(AND(V802&gt;1,V802&lt;=200000000),'[26]Data Base PAKAI (INPUT)'!$E$24,IF(AND(V802&gt;200000000),'[26]Data Base PAKAI (INPUT)'!$M$24))</f>
        <v>4</v>
      </c>
      <c r="AS802" s="250">
        <f>IF(AND(V802&gt;1,V802&lt;=200000000),'[26]Data Base PAKAI (INPUT)'!$F$24,IF(AND(V802&gt;200000000,V802&lt;=1000000000),'[26]Data Base PAKAI (INPUT)'!$V$24,IF(AND(V802&gt;1000000000),'[26]Data Base PAKAI (INPUT)'!$Z$24)))</f>
        <v>1</v>
      </c>
      <c r="AT802" s="250">
        <f t="shared" ref="AT802:AT865" si="313">AR802*AS802*$AT$15</f>
        <v>600000</v>
      </c>
      <c r="AU802" s="250">
        <f>IF(AND(V802&gt;1,V802&lt;=1000000000),'[26]Data Base PAKAI (INPUT)'!$E$25,IF(AND(V802&gt;1000000000,V802&lt;=5000000000),'[26]Data Base PAKAI (INPUT)'!$Y$25,IF(AND(V802&gt;5000000000,V802&lt;=10000000000),'[26]Data Base PAKAI (INPUT)'!$AG$25)))</f>
        <v>3</v>
      </c>
      <c r="AV802" s="250">
        <f>IF(AND(V802&gt;1,V802&lt;=100000000),'[26]Data Base PAKAI (INPUT)'!$F$25,IF(AND(V802&gt;100000000,V802&lt;=200000000),'[26]Data Base PAKAI (INPUT)'!$J$25,IF(AND(V802&gt;200000000,V802&lt;=250000000),'[26]Data Base PAKAI (INPUT)'!$N$25,IF(AND(V802&gt;250000000,V802&lt;=500000000),'[26]Data Base PAKAI (INPUT)'!$R$25,IF(AND(V802&gt;500000000,V802&lt;=1000000000),'[26]Data Base PAKAI (INPUT)'!$V$25,IF(AND(V802&gt;1000000000,V802&lt;=2500000000),'[26]Data Base PAKAI (INPUT)'!$Z$25,IF(AND(V802&gt;2500000000,V802&lt;=5000000000),'[26]Data Base PAKAI (INPUT)'!$AD$25,IF(AND(V802&gt;5000000000,V802&lt;=10000000000),'[26]Data Base PAKAI (INPUT)'!AH2289))))))))</f>
        <v>3</v>
      </c>
      <c r="AW802" s="250">
        <f t="shared" ref="AW802:AW865" si="314">AU802*AV802*$AW$15</f>
        <v>1350000</v>
      </c>
      <c r="AX802" s="250">
        <f t="shared" ref="AX802:AX865" si="315">IF(V802&lt;=4000000000,4%*V802,IF(V802&gt;4000000000,100000000))</f>
        <v>4000000</v>
      </c>
      <c r="AY802" s="99">
        <f t="shared" ref="AY802:AY865" si="316">4%*V802</f>
        <v>4000000</v>
      </c>
      <c r="AZ802" s="245"/>
      <c r="BA802" s="245">
        <f t="shared" ref="BA802:BA865" si="317">V802-AQ802-AT802-AW802-AX802-AY802-AZ802</f>
        <v>89700000</v>
      </c>
      <c r="BB802" s="235"/>
      <c r="BC802" s="242"/>
      <c r="BD802" s="242"/>
      <c r="BE802" s="242"/>
      <c r="BG802" s="428">
        <f t="shared" si="309"/>
        <v>0</v>
      </c>
      <c r="BH802" s="424"/>
    </row>
    <row r="803" spans="1:60" ht="57.75" thickBot="1" x14ac:dyDescent="0.3">
      <c r="A803" s="90"/>
      <c r="B803" s="90"/>
      <c r="C803" s="90"/>
      <c r="D803" s="90"/>
      <c r="E803" s="90"/>
      <c r="F803" s="90"/>
      <c r="G803" s="90"/>
      <c r="H803" s="307"/>
      <c r="I803" s="91"/>
      <c r="J803" s="92"/>
      <c r="K803" s="110" t="s">
        <v>1412</v>
      </c>
      <c r="L803" s="92" t="s">
        <v>1507</v>
      </c>
      <c r="M803" s="92" t="e">
        <f>INDEX('[26]GELONDONGAN BM POKIR'!$D:$D,MATCH('KEGIATAN DBMSDA 2022 (2)'!L803,'[26]GELONDONGAN BM POKIR'!$D:$D,0))</f>
        <v>#N/A</v>
      </c>
      <c r="N803" s="92" t="str">
        <f t="shared" si="307"/>
        <v>Peningkatan Jalan Perumahan Puri Bintara jaya RT 06 RW
13 Kel. Bintara Jaya, Kota Bekasi, Bekasi
Barat, Bintarajaya</v>
      </c>
      <c r="O803" s="92"/>
      <c r="P803" s="93" t="s">
        <v>822</v>
      </c>
      <c r="Q803" s="93"/>
      <c r="R803" s="127" t="s">
        <v>1503</v>
      </c>
      <c r="S803" s="94" t="e">
        <f>#REF!&amp;" "&amp;#REF!</f>
        <v>#REF!</v>
      </c>
      <c r="T803" s="95" t="s">
        <v>66</v>
      </c>
      <c r="U803" s="57"/>
      <c r="V803" s="57">
        <f t="shared" si="303"/>
        <v>100000000</v>
      </c>
      <c r="W803" s="96" t="str">
        <f t="shared" si="310"/>
        <v>PL</v>
      </c>
      <c r="X803" s="77" t="s">
        <v>1964</v>
      </c>
      <c r="Y803" s="489" t="s">
        <v>2032</v>
      </c>
      <c r="Z803" s="489" t="s">
        <v>2003</v>
      </c>
      <c r="AA803" s="93"/>
      <c r="AB803" s="93"/>
      <c r="AC803" s="93"/>
      <c r="AD803" s="93"/>
      <c r="AE803" s="93"/>
      <c r="AF803" s="93"/>
      <c r="AG803" s="96"/>
      <c r="AH803" s="96"/>
      <c r="AI803" s="96"/>
      <c r="AJ803" s="313">
        <f t="shared" si="308"/>
        <v>0</v>
      </c>
      <c r="AK803" s="301">
        <v>0</v>
      </c>
      <c r="AL803" s="57">
        <v>100000000</v>
      </c>
      <c r="AM803" s="96" t="str">
        <f t="shared" si="311"/>
        <v>PL</v>
      </c>
      <c r="AN803" s="257" t="s">
        <v>139</v>
      </c>
      <c r="AO803" s="249">
        <v>1</v>
      </c>
      <c r="AP803" s="257"/>
      <c r="AQ803" s="245">
        <f t="shared" si="312"/>
        <v>350000</v>
      </c>
      <c r="AR803" s="250">
        <f>IF(AND(V803&gt;1,V803&lt;=200000000),'[26]Data Base PAKAI (INPUT)'!$E$24,IF(AND(V803&gt;200000000),'[26]Data Base PAKAI (INPUT)'!$M$24))</f>
        <v>4</v>
      </c>
      <c r="AS803" s="250">
        <f>IF(AND(V803&gt;1,V803&lt;=200000000),'[26]Data Base PAKAI (INPUT)'!$F$24,IF(AND(V803&gt;200000000,V803&lt;=1000000000),'[26]Data Base PAKAI (INPUT)'!$V$24,IF(AND(V803&gt;1000000000),'[26]Data Base PAKAI (INPUT)'!$Z$24)))</f>
        <v>1</v>
      </c>
      <c r="AT803" s="250">
        <f t="shared" si="313"/>
        <v>600000</v>
      </c>
      <c r="AU803" s="250">
        <f>IF(AND(V803&gt;1,V803&lt;=1000000000),'[26]Data Base PAKAI (INPUT)'!$E$25,IF(AND(V803&gt;1000000000,V803&lt;=5000000000),'[26]Data Base PAKAI (INPUT)'!$Y$25,IF(AND(V803&gt;5000000000,V803&lt;=10000000000),'[26]Data Base PAKAI (INPUT)'!$AG$25)))</f>
        <v>3</v>
      </c>
      <c r="AV803" s="250">
        <f>IF(AND(V803&gt;1,V803&lt;=100000000),'[26]Data Base PAKAI (INPUT)'!$F$25,IF(AND(V803&gt;100000000,V803&lt;=200000000),'[26]Data Base PAKAI (INPUT)'!$J$25,IF(AND(V803&gt;200000000,V803&lt;=250000000),'[26]Data Base PAKAI (INPUT)'!$N$25,IF(AND(V803&gt;250000000,V803&lt;=500000000),'[26]Data Base PAKAI (INPUT)'!$R$25,IF(AND(V803&gt;500000000,V803&lt;=1000000000),'[26]Data Base PAKAI (INPUT)'!$V$25,IF(AND(V803&gt;1000000000,V803&lt;=2500000000),'[26]Data Base PAKAI (INPUT)'!$Z$25,IF(AND(V803&gt;2500000000,V803&lt;=5000000000),'[26]Data Base PAKAI (INPUT)'!$AD$25,IF(AND(V803&gt;5000000000,V803&lt;=10000000000),'[26]Data Base PAKAI (INPUT)'!AH2290))))))))</f>
        <v>3</v>
      </c>
      <c r="AW803" s="250">
        <f t="shared" si="314"/>
        <v>1350000</v>
      </c>
      <c r="AX803" s="250">
        <f t="shared" si="315"/>
        <v>4000000</v>
      </c>
      <c r="AY803" s="99">
        <f t="shared" si="316"/>
        <v>4000000</v>
      </c>
      <c r="AZ803" s="245"/>
      <c r="BA803" s="245">
        <f t="shared" si="317"/>
        <v>89700000</v>
      </c>
      <c r="BB803" s="235"/>
      <c r="BC803" s="242"/>
      <c r="BD803" s="242"/>
      <c r="BE803" s="242"/>
      <c r="BG803" s="428">
        <f t="shared" si="309"/>
        <v>0</v>
      </c>
      <c r="BH803" s="424"/>
    </row>
    <row r="804" spans="1:60" ht="43.5" thickBot="1" x14ac:dyDescent="0.3">
      <c r="A804" s="90"/>
      <c r="B804" s="90"/>
      <c r="C804" s="90"/>
      <c r="D804" s="90"/>
      <c r="E804" s="90"/>
      <c r="F804" s="90"/>
      <c r="G804" s="90"/>
      <c r="H804" s="307"/>
      <c r="I804" s="91"/>
      <c r="J804" s="92"/>
      <c r="K804" s="110" t="s">
        <v>1412</v>
      </c>
      <c r="L804" s="92" t="s">
        <v>1508</v>
      </c>
      <c r="M804" s="92" t="e">
        <f>INDEX('[26]GELONDONGAN BM POKIR'!$D:$D,MATCH('KEGIATAN DBMSDA 2022 (2)'!L804,'[26]GELONDONGAN BM POKIR'!$D:$D,0))</f>
        <v>#N/A</v>
      </c>
      <c r="N804" s="92" t="str">
        <f t="shared" si="307"/>
        <v>Peningkatan Jalan RT 18 RW 02 Kel Bintara Bekasi Barat, Kota Bekasi, Bekasi Barat, Bintara</v>
      </c>
      <c r="O804" s="92"/>
      <c r="P804" s="93" t="s">
        <v>822</v>
      </c>
      <c r="Q804" s="93"/>
      <c r="R804" s="127">
        <v>300</v>
      </c>
      <c r="S804" s="94" t="e">
        <f>#REF!&amp;" "&amp;#REF!</f>
        <v>#REF!</v>
      </c>
      <c r="T804" s="95" t="s">
        <v>66</v>
      </c>
      <c r="U804" s="57"/>
      <c r="V804" s="57">
        <f t="shared" si="303"/>
        <v>100000000</v>
      </c>
      <c r="W804" s="96" t="str">
        <f t="shared" si="310"/>
        <v>PL</v>
      </c>
      <c r="X804" s="77" t="s">
        <v>1964</v>
      </c>
      <c r="Y804" s="489" t="s">
        <v>2032</v>
      </c>
      <c r="Z804" s="489" t="s">
        <v>2003</v>
      </c>
      <c r="AA804" s="93"/>
      <c r="AB804" s="93"/>
      <c r="AC804" s="93"/>
      <c r="AD804" s="93"/>
      <c r="AE804" s="93"/>
      <c r="AF804" s="93"/>
      <c r="AG804" s="96"/>
      <c r="AH804" s="96"/>
      <c r="AI804" s="96"/>
      <c r="AJ804" s="313">
        <f t="shared" si="308"/>
        <v>0</v>
      </c>
      <c r="AK804" s="301">
        <v>0</v>
      </c>
      <c r="AL804" s="57">
        <v>100000000</v>
      </c>
      <c r="AM804" s="96" t="str">
        <f t="shared" si="311"/>
        <v>PL</v>
      </c>
      <c r="AN804" s="257" t="s">
        <v>139</v>
      </c>
      <c r="AO804" s="249">
        <v>1</v>
      </c>
      <c r="AP804" s="257"/>
      <c r="AQ804" s="245">
        <f t="shared" si="312"/>
        <v>350000</v>
      </c>
      <c r="AR804" s="250">
        <f>IF(AND(V804&gt;1,V804&lt;=200000000),'[26]Data Base PAKAI (INPUT)'!$E$24,IF(AND(V804&gt;200000000),'[26]Data Base PAKAI (INPUT)'!$M$24))</f>
        <v>4</v>
      </c>
      <c r="AS804" s="250">
        <f>IF(AND(V804&gt;1,V804&lt;=200000000),'[26]Data Base PAKAI (INPUT)'!$F$24,IF(AND(V804&gt;200000000,V804&lt;=1000000000),'[26]Data Base PAKAI (INPUT)'!$V$24,IF(AND(V804&gt;1000000000),'[26]Data Base PAKAI (INPUT)'!$Z$24)))</f>
        <v>1</v>
      </c>
      <c r="AT804" s="250">
        <f t="shared" si="313"/>
        <v>600000</v>
      </c>
      <c r="AU804" s="250">
        <f>IF(AND(V804&gt;1,V804&lt;=1000000000),'[26]Data Base PAKAI (INPUT)'!$E$25,IF(AND(V804&gt;1000000000,V804&lt;=5000000000),'[26]Data Base PAKAI (INPUT)'!$Y$25,IF(AND(V804&gt;5000000000,V804&lt;=10000000000),'[26]Data Base PAKAI (INPUT)'!$AG$25)))</f>
        <v>3</v>
      </c>
      <c r="AV804" s="250">
        <f>IF(AND(V804&gt;1,V804&lt;=100000000),'[26]Data Base PAKAI (INPUT)'!$F$25,IF(AND(V804&gt;100000000,V804&lt;=200000000),'[26]Data Base PAKAI (INPUT)'!$J$25,IF(AND(V804&gt;200000000,V804&lt;=250000000),'[26]Data Base PAKAI (INPUT)'!$N$25,IF(AND(V804&gt;250000000,V804&lt;=500000000),'[26]Data Base PAKAI (INPUT)'!$R$25,IF(AND(V804&gt;500000000,V804&lt;=1000000000),'[26]Data Base PAKAI (INPUT)'!$V$25,IF(AND(V804&gt;1000000000,V804&lt;=2500000000),'[26]Data Base PAKAI (INPUT)'!$Z$25,IF(AND(V804&gt;2500000000,V804&lt;=5000000000),'[26]Data Base PAKAI (INPUT)'!$AD$25,IF(AND(V804&gt;5000000000,V804&lt;=10000000000),'[26]Data Base PAKAI (INPUT)'!AH2291))))))))</f>
        <v>3</v>
      </c>
      <c r="AW804" s="250">
        <f t="shared" si="314"/>
        <v>1350000</v>
      </c>
      <c r="AX804" s="250">
        <f t="shared" si="315"/>
        <v>4000000</v>
      </c>
      <c r="AY804" s="99">
        <f t="shared" si="316"/>
        <v>4000000</v>
      </c>
      <c r="AZ804" s="245"/>
      <c r="BA804" s="245">
        <f t="shared" si="317"/>
        <v>89700000</v>
      </c>
      <c r="BB804" s="235"/>
      <c r="BC804" s="242"/>
      <c r="BD804" s="242"/>
      <c r="BE804" s="242"/>
      <c r="BG804" s="428">
        <f t="shared" si="309"/>
        <v>0</v>
      </c>
      <c r="BH804" s="424"/>
    </row>
    <row r="805" spans="1:60" ht="57.75" thickBot="1" x14ac:dyDescent="0.3">
      <c r="A805" s="90"/>
      <c r="B805" s="90"/>
      <c r="C805" s="90"/>
      <c r="D805" s="90"/>
      <c r="E805" s="90"/>
      <c r="F805" s="90"/>
      <c r="G805" s="90"/>
      <c r="H805" s="307"/>
      <c r="I805" s="91"/>
      <c r="J805" s="92"/>
      <c r="K805" s="110" t="s">
        <v>1412</v>
      </c>
      <c r="L805" s="92" t="s">
        <v>1509</v>
      </c>
      <c r="M805" s="92" t="e">
        <f>INDEX('[26]GELONDONGAN BM POKIR'!$D:$D,MATCH('KEGIATAN DBMSDA 2022 (2)'!L805,'[26]GELONDONGAN BM POKIR'!$D:$D,0))</f>
        <v>#N/A</v>
      </c>
      <c r="N805" s="92" t="str">
        <f t="shared" si="307"/>
        <v>Peningkatan Jalan RT 18 RW 02 Jalan Swadaya Bintara
Bekasi Barat, Kota Bekasi, Bekasi Barat, Bintara</v>
      </c>
      <c r="O805" s="92"/>
      <c r="P805" s="93" t="s">
        <v>822</v>
      </c>
      <c r="Q805" s="93"/>
      <c r="R805" s="127" t="s">
        <v>664</v>
      </c>
      <c r="S805" s="94" t="e">
        <f>#REF!&amp;" "&amp;#REF!</f>
        <v>#REF!</v>
      </c>
      <c r="T805" s="95" t="s">
        <v>66</v>
      </c>
      <c r="U805" s="57"/>
      <c r="V805" s="57">
        <f t="shared" si="303"/>
        <v>100000000</v>
      </c>
      <c r="W805" s="96" t="str">
        <f t="shared" si="310"/>
        <v>PL</v>
      </c>
      <c r="X805" s="77" t="s">
        <v>1964</v>
      </c>
      <c r="Y805" s="489" t="s">
        <v>2032</v>
      </c>
      <c r="Z805" s="489" t="s">
        <v>2003</v>
      </c>
      <c r="AA805" s="93"/>
      <c r="AB805" s="93"/>
      <c r="AC805" s="93"/>
      <c r="AD805" s="93"/>
      <c r="AE805" s="93"/>
      <c r="AF805" s="93"/>
      <c r="AG805" s="96"/>
      <c r="AH805" s="96"/>
      <c r="AI805" s="96"/>
      <c r="AJ805" s="313">
        <f t="shared" si="308"/>
        <v>0</v>
      </c>
      <c r="AK805" s="301">
        <v>0</v>
      </c>
      <c r="AL805" s="57">
        <v>100000000</v>
      </c>
      <c r="AM805" s="96" t="str">
        <f t="shared" si="311"/>
        <v>PL</v>
      </c>
      <c r="AN805" s="257" t="s">
        <v>139</v>
      </c>
      <c r="AO805" s="249">
        <v>1</v>
      </c>
      <c r="AP805" s="257"/>
      <c r="AQ805" s="245">
        <f t="shared" si="312"/>
        <v>350000</v>
      </c>
      <c r="AR805" s="250">
        <f>IF(AND(V805&gt;1,V805&lt;=200000000),'[26]Data Base PAKAI (INPUT)'!$E$24,IF(AND(V805&gt;200000000),'[26]Data Base PAKAI (INPUT)'!$M$24))</f>
        <v>4</v>
      </c>
      <c r="AS805" s="250">
        <f>IF(AND(V805&gt;1,V805&lt;=200000000),'[26]Data Base PAKAI (INPUT)'!$F$24,IF(AND(V805&gt;200000000,V805&lt;=1000000000),'[26]Data Base PAKAI (INPUT)'!$V$24,IF(AND(V805&gt;1000000000),'[26]Data Base PAKAI (INPUT)'!$Z$24)))</f>
        <v>1</v>
      </c>
      <c r="AT805" s="250">
        <f t="shared" si="313"/>
        <v>600000</v>
      </c>
      <c r="AU805" s="250">
        <f>IF(AND(V805&gt;1,V805&lt;=1000000000),'[26]Data Base PAKAI (INPUT)'!$E$25,IF(AND(V805&gt;1000000000,V805&lt;=5000000000),'[26]Data Base PAKAI (INPUT)'!$Y$25,IF(AND(V805&gt;5000000000,V805&lt;=10000000000),'[26]Data Base PAKAI (INPUT)'!$AG$25)))</f>
        <v>3</v>
      </c>
      <c r="AV805" s="250">
        <f>IF(AND(V805&gt;1,V805&lt;=100000000),'[26]Data Base PAKAI (INPUT)'!$F$25,IF(AND(V805&gt;100000000,V805&lt;=200000000),'[26]Data Base PAKAI (INPUT)'!$J$25,IF(AND(V805&gt;200000000,V805&lt;=250000000),'[26]Data Base PAKAI (INPUT)'!$N$25,IF(AND(V805&gt;250000000,V805&lt;=500000000),'[26]Data Base PAKAI (INPUT)'!$R$25,IF(AND(V805&gt;500000000,V805&lt;=1000000000),'[26]Data Base PAKAI (INPUT)'!$V$25,IF(AND(V805&gt;1000000000,V805&lt;=2500000000),'[26]Data Base PAKAI (INPUT)'!$Z$25,IF(AND(V805&gt;2500000000,V805&lt;=5000000000),'[26]Data Base PAKAI (INPUT)'!$AD$25,IF(AND(V805&gt;5000000000,V805&lt;=10000000000),'[26]Data Base PAKAI (INPUT)'!AH2292))))))))</f>
        <v>3</v>
      </c>
      <c r="AW805" s="250">
        <f t="shared" si="314"/>
        <v>1350000</v>
      </c>
      <c r="AX805" s="250">
        <f t="shared" si="315"/>
        <v>4000000</v>
      </c>
      <c r="AY805" s="99">
        <f t="shared" si="316"/>
        <v>4000000</v>
      </c>
      <c r="AZ805" s="245"/>
      <c r="BA805" s="245">
        <f t="shared" si="317"/>
        <v>89700000</v>
      </c>
      <c r="BB805" s="235"/>
      <c r="BC805" s="242"/>
      <c r="BD805" s="242"/>
      <c r="BE805" s="242"/>
      <c r="BG805" s="428">
        <f t="shared" si="309"/>
        <v>0</v>
      </c>
      <c r="BH805" s="424"/>
    </row>
    <row r="806" spans="1:60" ht="56.25" customHeight="1" thickBot="1" x14ac:dyDescent="0.3">
      <c r="A806" s="90"/>
      <c r="B806" s="90"/>
      <c r="C806" s="90"/>
      <c r="D806" s="90"/>
      <c r="E806" s="90"/>
      <c r="F806" s="90"/>
      <c r="G806" s="90"/>
      <c r="H806" s="307"/>
      <c r="I806" s="91"/>
      <c r="J806" s="92"/>
      <c r="K806" s="110" t="s">
        <v>1412</v>
      </c>
      <c r="L806" s="92" t="s">
        <v>1510</v>
      </c>
      <c r="M806" s="92" t="e">
        <f>INDEX('[26]GELONDONGAN BM POKIR'!$D:$D,MATCH('KEGIATAN DBMSDA 2022 (2)'!L806,'[26]GELONDONGAN BM POKIR'!$D:$D,0))</f>
        <v>#N/A</v>
      </c>
      <c r="N806" s="92" t="str">
        <f t="shared" si="307"/>
        <v>Peningkatan Jalan RT 04 RW 08 Kel. Bintara jaya Kec. Bekasi
Barat, Kota Bekasi, Bekasi Barat, Bintarajaya</v>
      </c>
      <c r="O806" s="92"/>
      <c r="P806" s="93" t="s">
        <v>822</v>
      </c>
      <c r="Q806" s="93"/>
      <c r="R806" s="127" t="s">
        <v>289</v>
      </c>
      <c r="S806" s="94" t="e">
        <f>#REF!&amp;" "&amp;#REF!</f>
        <v>#REF!</v>
      </c>
      <c r="T806" s="95" t="s">
        <v>66</v>
      </c>
      <c r="U806" s="57"/>
      <c r="V806" s="57">
        <f t="shared" si="303"/>
        <v>100000000</v>
      </c>
      <c r="W806" s="96" t="str">
        <f t="shared" si="310"/>
        <v>PL</v>
      </c>
      <c r="X806" s="77" t="s">
        <v>1964</v>
      </c>
      <c r="Y806" s="489" t="s">
        <v>2032</v>
      </c>
      <c r="Z806" s="489" t="s">
        <v>2003</v>
      </c>
      <c r="AA806" s="93"/>
      <c r="AB806" s="93"/>
      <c r="AC806" s="93"/>
      <c r="AD806" s="93"/>
      <c r="AE806" s="93"/>
      <c r="AF806" s="93"/>
      <c r="AG806" s="96"/>
      <c r="AH806" s="96"/>
      <c r="AI806" s="96"/>
      <c r="AJ806" s="313">
        <f t="shared" si="308"/>
        <v>0</v>
      </c>
      <c r="AK806" s="301">
        <v>0</v>
      </c>
      <c r="AL806" s="57">
        <v>100000000</v>
      </c>
      <c r="AM806" s="96" t="str">
        <f t="shared" si="311"/>
        <v>PL</v>
      </c>
      <c r="AN806" s="257" t="s">
        <v>139</v>
      </c>
      <c r="AO806" s="249">
        <v>1</v>
      </c>
      <c r="AP806" s="257"/>
      <c r="AQ806" s="245">
        <f t="shared" si="312"/>
        <v>350000</v>
      </c>
      <c r="AR806" s="250">
        <f>IF(AND(V806&gt;1,V806&lt;=200000000),'[26]Data Base PAKAI (INPUT)'!$E$24,IF(AND(V806&gt;200000000),'[26]Data Base PAKAI (INPUT)'!$M$24))</f>
        <v>4</v>
      </c>
      <c r="AS806" s="250">
        <f>IF(AND(V806&gt;1,V806&lt;=200000000),'[26]Data Base PAKAI (INPUT)'!$F$24,IF(AND(V806&gt;200000000,V806&lt;=1000000000),'[26]Data Base PAKAI (INPUT)'!$V$24,IF(AND(V806&gt;1000000000),'[26]Data Base PAKAI (INPUT)'!$Z$24)))</f>
        <v>1</v>
      </c>
      <c r="AT806" s="250">
        <f t="shared" si="313"/>
        <v>600000</v>
      </c>
      <c r="AU806" s="250">
        <f>IF(AND(V806&gt;1,V806&lt;=1000000000),'[26]Data Base PAKAI (INPUT)'!$E$25,IF(AND(V806&gt;1000000000,V806&lt;=5000000000),'[26]Data Base PAKAI (INPUT)'!$Y$25,IF(AND(V806&gt;5000000000,V806&lt;=10000000000),'[26]Data Base PAKAI (INPUT)'!$AG$25)))</f>
        <v>3</v>
      </c>
      <c r="AV806" s="250">
        <f>IF(AND(V806&gt;1,V806&lt;=100000000),'[26]Data Base PAKAI (INPUT)'!$F$25,IF(AND(V806&gt;100000000,V806&lt;=200000000),'[26]Data Base PAKAI (INPUT)'!$J$25,IF(AND(V806&gt;200000000,V806&lt;=250000000),'[26]Data Base PAKAI (INPUT)'!$N$25,IF(AND(V806&gt;250000000,V806&lt;=500000000),'[26]Data Base PAKAI (INPUT)'!$R$25,IF(AND(V806&gt;500000000,V806&lt;=1000000000),'[26]Data Base PAKAI (INPUT)'!$V$25,IF(AND(V806&gt;1000000000,V806&lt;=2500000000),'[26]Data Base PAKAI (INPUT)'!$Z$25,IF(AND(V806&gt;2500000000,V806&lt;=5000000000),'[26]Data Base PAKAI (INPUT)'!$AD$25,IF(AND(V806&gt;5000000000,V806&lt;=10000000000),'[26]Data Base PAKAI (INPUT)'!AH2293))))))))</f>
        <v>3</v>
      </c>
      <c r="AW806" s="250">
        <f t="shared" si="314"/>
        <v>1350000</v>
      </c>
      <c r="AX806" s="250">
        <f t="shared" si="315"/>
        <v>4000000</v>
      </c>
      <c r="AY806" s="99">
        <f t="shared" si="316"/>
        <v>4000000</v>
      </c>
      <c r="AZ806" s="245"/>
      <c r="BA806" s="245">
        <f t="shared" si="317"/>
        <v>89700000</v>
      </c>
      <c r="BB806" s="235"/>
      <c r="BC806" s="242"/>
      <c r="BD806" s="242"/>
      <c r="BE806" s="242"/>
      <c r="BG806" s="428">
        <f t="shared" si="309"/>
        <v>0</v>
      </c>
      <c r="BH806" s="424"/>
    </row>
    <row r="807" spans="1:60" ht="57.75" thickBot="1" x14ac:dyDescent="0.3">
      <c r="A807" s="90"/>
      <c r="B807" s="90"/>
      <c r="C807" s="90"/>
      <c r="D807" s="90"/>
      <c r="E807" s="90"/>
      <c r="F807" s="90"/>
      <c r="G807" s="90"/>
      <c r="H807" s="307"/>
      <c r="I807" s="91"/>
      <c r="J807" s="92"/>
      <c r="K807" s="110" t="s">
        <v>1412</v>
      </c>
      <c r="L807" s="92" t="s">
        <v>1511</v>
      </c>
      <c r="M807" s="92" t="e">
        <f>INDEX('[26]GELONDONGAN BM POKIR'!$D:$D,MATCH('KEGIATAN DBMSDA 2022 (2)'!L807,'[26]GELONDONGAN BM POKIR'!$D:$D,0))</f>
        <v>#N/A</v>
      </c>
      <c r="N807" s="92" t="str">
        <f t="shared" si="307"/>
        <v>Peningkatan Jalan Jalan Bintara I Gang I RT 14 RW 02
Kelurahan Bintara, Kota Bekasi, Bekasi
Barat, Bintara</v>
      </c>
      <c r="O807" s="92"/>
      <c r="P807" s="93" t="s">
        <v>822</v>
      </c>
      <c r="Q807" s="93"/>
      <c r="R807" s="127" t="s">
        <v>271</v>
      </c>
      <c r="S807" s="94" t="e">
        <f>#REF!&amp;" "&amp;#REF!</f>
        <v>#REF!</v>
      </c>
      <c r="T807" s="95" t="s">
        <v>66</v>
      </c>
      <c r="U807" s="57"/>
      <c r="V807" s="57">
        <f t="shared" si="303"/>
        <v>100000000</v>
      </c>
      <c r="W807" s="96" t="str">
        <f t="shared" si="310"/>
        <v>PL</v>
      </c>
      <c r="X807" s="77" t="s">
        <v>1964</v>
      </c>
      <c r="Y807" s="489" t="s">
        <v>2032</v>
      </c>
      <c r="Z807" s="489" t="s">
        <v>2003</v>
      </c>
      <c r="AA807" s="93"/>
      <c r="AB807" s="93"/>
      <c r="AC807" s="93"/>
      <c r="AD807" s="93"/>
      <c r="AE807" s="93"/>
      <c r="AF807" s="93"/>
      <c r="AG807" s="96"/>
      <c r="AH807" s="96"/>
      <c r="AI807" s="96"/>
      <c r="AJ807" s="313">
        <f t="shared" si="308"/>
        <v>0</v>
      </c>
      <c r="AK807" s="301">
        <v>0</v>
      </c>
      <c r="AL807" s="57">
        <v>100000000</v>
      </c>
      <c r="AM807" s="96" t="str">
        <f t="shared" si="311"/>
        <v>PL</v>
      </c>
      <c r="AN807" s="257" t="s">
        <v>139</v>
      </c>
      <c r="AO807" s="249">
        <v>1</v>
      </c>
      <c r="AP807" s="257"/>
      <c r="AQ807" s="245">
        <f t="shared" si="312"/>
        <v>350000</v>
      </c>
      <c r="AR807" s="250">
        <f>IF(AND(V807&gt;1,V807&lt;=200000000),'[26]Data Base PAKAI (INPUT)'!$E$24,IF(AND(V807&gt;200000000),'[26]Data Base PAKAI (INPUT)'!$M$24))</f>
        <v>4</v>
      </c>
      <c r="AS807" s="250">
        <f>IF(AND(V807&gt;1,V807&lt;=200000000),'[26]Data Base PAKAI (INPUT)'!$F$24,IF(AND(V807&gt;200000000,V807&lt;=1000000000),'[26]Data Base PAKAI (INPUT)'!$V$24,IF(AND(V807&gt;1000000000),'[26]Data Base PAKAI (INPUT)'!$Z$24)))</f>
        <v>1</v>
      </c>
      <c r="AT807" s="250">
        <f t="shared" si="313"/>
        <v>600000</v>
      </c>
      <c r="AU807" s="250">
        <f>IF(AND(V807&gt;1,V807&lt;=1000000000),'[26]Data Base PAKAI (INPUT)'!$E$25,IF(AND(V807&gt;1000000000,V807&lt;=5000000000),'[26]Data Base PAKAI (INPUT)'!$Y$25,IF(AND(V807&gt;5000000000,V807&lt;=10000000000),'[26]Data Base PAKAI (INPUT)'!$AG$25)))</f>
        <v>3</v>
      </c>
      <c r="AV807" s="250">
        <f>IF(AND(V807&gt;1,V807&lt;=100000000),'[26]Data Base PAKAI (INPUT)'!$F$25,IF(AND(V807&gt;100000000,V807&lt;=200000000),'[26]Data Base PAKAI (INPUT)'!$J$25,IF(AND(V807&gt;200000000,V807&lt;=250000000),'[26]Data Base PAKAI (INPUT)'!$N$25,IF(AND(V807&gt;250000000,V807&lt;=500000000),'[26]Data Base PAKAI (INPUT)'!$R$25,IF(AND(V807&gt;500000000,V807&lt;=1000000000),'[26]Data Base PAKAI (INPUT)'!$V$25,IF(AND(V807&gt;1000000000,V807&lt;=2500000000),'[26]Data Base PAKAI (INPUT)'!$Z$25,IF(AND(V807&gt;2500000000,V807&lt;=5000000000),'[26]Data Base PAKAI (INPUT)'!$AD$25,IF(AND(V807&gt;5000000000,V807&lt;=10000000000),'[26]Data Base PAKAI (INPUT)'!AH2294))))))))</f>
        <v>3</v>
      </c>
      <c r="AW807" s="250">
        <f t="shared" si="314"/>
        <v>1350000</v>
      </c>
      <c r="AX807" s="250">
        <f t="shared" si="315"/>
        <v>4000000</v>
      </c>
      <c r="AY807" s="99">
        <f t="shared" si="316"/>
        <v>4000000</v>
      </c>
      <c r="AZ807" s="245"/>
      <c r="BA807" s="245">
        <f t="shared" si="317"/>
        <v>89700000</v>
      </c>
      <c r="BB807" s="235"/>
      <c r="BC807" s="242"/>
      <c r="BD807" s="242"/>
      <c r="BE807" s="242"/>
      <c r="BG807" s="428">
        <f t="shared" si="309"/>
        <v>0</v>
      </c>
      <c r="BH807" s="424"/>
    </row>
    <row r="808" spans="1:60" ht="43.5" thickBot="1" x14ac:dyDescent="0.3">
      <c r="A808" s="90"/>
      <c r="B808" s="90"/>
      <c r="C808" s="90"/>
      <c r="D808" s="90"/>
      <c r="E808" s="90"/>
      <c r="F808" s="90"/>
      <c r="G808" s="90"/>
      <c r="H808" s="307"/>
      <c r="I808" s="91"/>
      <c r="J808" s="92"/>
      <c r="K808" s="110" t="s">
        <v>1412</v>
      </c>
      <c r="L808" s="92" t="s">
        <v>1512</v>
      </c>
      <c r="M808" s="92" t="e">
        <f>INDEX('[26]GELONDONGAN BM POKIR'!$D:$D,MATCH('KEGIATAN DBMSDA 2022 (2)'!L808,'[26]GELONDONGAN BM POKIR'!$D:$D,0))</f>
        <v>#N/A</v>
      </c>
      <c r="N808" s="92" t="str">
        <f t="shared" si="307"/>
        <v>Peningkatan Jalan Jalan Bintara I Gang II RT 14 RW 02, Kota
Bekasi, Bekasi Barat, Bintara</v>
      </c>
      <c r="O808" s="92"/>
      <c r="P808" s="93" t="s">
        <v>822</v>
      </c>
      <c r="Q808" s="93"/>
      <c r="R808" s="127" t="s">
        <v>944</v>
      </c>
      <c r="S808" s="94" t="e">
        <f>#REF!&amp;" "&amp;#REF!</f>
        <v>#REF!</v>
      </c>
      <c r="T808" s="95" t="s">
        <v>66</v>
      </c>
      <c r="U808" s="57"/>
      <c r="V808" s="57">
        <f t="shared" si="303"/>
        <v>100000000</v>
      </c>
      <c r="W808" s="96" t="str">
        <f t="shared" si="310"/>
        <v>PL</v>
      </c>
      <c r="X808" s="77" t="s">
        <v>1964</v>
      </c>
      <c r="Y808" s="489" t="s">
        <v>2032</v>
      </c>
      <c r="Z808" s="489" t="s">
        <v>2003</v>
      </c>
      <c r="AA808" s="93"/>
      <c r="AB808" s="93"/>
      <c r="AC808" s="93"/>
      <c r="AD808" s="93"/>
      <c r="AE808" s="93"/>
      <c r="AF808" s="93"/>
      <c r="AG808" s="96"/>
      <c r="AH808" s="96"/>
      <c r="AI808" s="96"/>
      <c r="AJ808" s="313">
        <f t="shared" si="308"/>
        <v>0</v>
      </c>
      <c r="AK808" s="301">
        <v>0</v>
      </c>
      <c r="AL808" s="57">
        <v>100000000</v>
      </c>
      <c r="AM808" s="96" t="str">
        <f t="shared" si="311"/>
        <v>PL</v>
      </c>
      <c r="AN808" s="257" t="s">
        <v>139</v>
      </c>
      <c r="AO808" s="249">
        <v>1</v>
      </c>
      <c r="AP808" s="257"/>
      <c r="AQ808" s="245">
        <f t="shared" si="312"/>
        <v>350000</v>
      </c>
      <c r="AR808" s="250">
        <f>IF(AND(V808&gt;1,V808&lt;=200000000),'[26]Data Base PAKAI (INPUT)'!$E$24,IF(AND(V808&gt;200000000),'[26]Data Base PAKAI (INPUT)'!$M$24))</f>
        <v>4</v>
      </c>
      <c r="AS808" s="250">
        <f>IF(AND(V808&gt;1,V808&lt;=200000000),'[26]Data Base PAKAI (INPUT)'!$F$24,IF(AND(V808&gt;200000000,V808&lt;=1000000000),'[26]Data Base PAKAI (INPUT)'!$V$24,IF(AND(V808&gt;1000000000),'[26]Data Base PAKAI (INPUT)'!$Z$24)))</f>
        <v>1</v>
      </c>
      <c r="AT808" s="250">
        <f t="shared" si="313"/>
        <v>600000</v>
      </c>
      <c r="AU808" s="250">
        <f>IF(AND(V808&gt;1,V808&lt;=1000000000),'[26]Data Base PAKAI (INPUT)'!$E$25,IF(AND(V808&gt;1000000000,V808&lt;=5000000000),'[26]Data Base PAKAI (INPUT)'!$Y$25,IF(AND(V808&gt;5000000000,V808&lt;=10000000000),'[26]Data Base PAKAI (INPUT)'!$AG$25)))</f>
        <v>3</v>
      </c>
      <c r="AV808" s="250">
        <f>IF(AND(V808&gt;1,V808&lt;=100000000),'[26]Data Base PAKAI (INPUT)'!$F$25,IF(AND(V808&gt;100000000,V808&lt;=200000000),'[26]Data Base PAKAI (INPUT)'!$J$25,IF(AND(V808&gt;200000000,V808&lt;=250000000),'[26]Data Base PAKAI (INPUT)'!$N$25,IF(AND(V808&gt;250000000,V808&lt;=500000000),'[26]Data Base PAKAI (INPUT)'!$R$25,IF(AND(V808&gt;500000000,V808&lt;=1000000000),'[26]Data Base PAKAI (INPUT)'!$V$25,IF(AND(V808&gt;1000000000,V808&lt;=2500000000),'[26]Data Base PAKAI (INPUT)'!$Z$25,IF(AND(V808&gt;2500000000,V808&lt;=5000000000),'[26]Data Base PAKAI (INPUT)'!$AD$25,IF(AND(V808&gt;5000000000,V808&lt;=10000000000),'[26]Data Base PAKAI (INPUT)'!AH2295))))))))</f>
        <v>3</v>
      </c>
      <c r="AW808" s="250">
        <f t="shared" si="314"/>
        <v>1350000</v>
      </c>
      <c r="AX808" s="250">
        <f t="shared" si="315"/>
        <v>4000000</v>
      </c>
      <c r="AY808" s="99">
        <f t="shared" si="316"/>
        <v>4000000</v>
      </c>
      <c r="AZ808" s="245"/>
      <c r="BA808" s="245">
        <f t="shared" si="317"/>
        <v>89700000</v>
      </c>
      <c r="BB808" s="235"/>
      <c r="BC808" s="242"/>
      <c r="BD808" s="242"/>
      <c r="BE808" s="242"/>
      <c r="BG808" s="428">
        <f t="shared" si="309"/>
        <v>0</v>
      </c>
      <c r="BH808" s="424"/>
    </row>
    <row r="809" spans="1:60" ht="43.5" thickBot="1" x14ac:dyDescent="0.3">
      <c r="A809" s="90"/>
      <c r="B809" s="90"/>
      <c r="C809" s="90"/>
      <c r="D809" s="90"/>
      <c r="E809" s="90"/>
      <c r="F809" s="90"/>
      <c r="G809" s="90"/>
      <c r="H809" s="307"/>
      <c r="I809" s="91"/>
      <c r="J809" s="92"/>
      <c r="K809" s="110" t="s">
        <v>1412</v>
      </c>
      <c r="L809" s="92" t="s">
        <v>1513</v>
      </c>
      <c r="M809" s="92" t="e">
        <f>INDEX('[26]GELONDONGAN BM POKIR'!$D:$D,MATCH('KEGIATAN DBMSDA 2022 (2)'!L809,'[26]GELONDONGAN BM POKIR'!$D:$D,0))</f>
        <v>#N/A</v>
      </c>
      <c r="N809" s="92" t="str">
        <f t="shared" si="307"/>
        <v>Peningkatan Jalan Jalan Bintara I Gang  IV RT 14 RW 02, Kota Bekasi, Bekasi Barat, Bintara</v>
      </c>
      <c r="O809" s="92"/>
      <c r="P809" s="93" t="s">
        <v>822</v>
      </c>
      <c r="Q809" s="93"/>
      <c r="R809" s="127" t="s">
        <v>944</v>
      </c>
      <c r="S809" s="94" t="e">
        <f>#REF!&amp;" "&amp;#REF!</f>
        <v>#REF!</v>
      </c>
      <c r="T809" s="95" t="s">
        <v>66</v>
      </c>
      <c r="U809" s="57"/>
      <c r="V809" s="57">
        <f t="shared" ref="V809:V872" si="318">AL809+U809</f>
        <v>100000000</v>
      </c>
      <c r="W809" s="96" t="str">
        <f t="shared" si="310"/>
        <v>PL</v>
      </c>
      <c r="X809" s="77" t="s">
        <v>1964</v>
      </c>
      <c r="Y809" s="489" t="s">
        <v>2032</v>
      </c>
      <c r="Z809" s="489" t="s">
        <v>2003</v>
      </c>
      <c r="AA809" s="93"/>
      <c r="AB809" s="93"/>
      <c r="AC809" s="93"/>
      <c r="AD809" s="93"/>
      <c r="AE809" s="93"/>
      <c r="AF809" s="93"/>
      <c r="AG809" s="96"/>
      <c r="AH809" s="96"/>
      <c r="AI809" s="96"/>
      <c r="AJ809" s="313">
        <f t="shared" si="308"/>
        <v>0</v>
      </c>
      <c r="AK809" s="301">
        <v>0</v>
      </c>
      <c r="AL809" s="57">
        <v>100000000</v>
      </c>
      <c r="AM809" s="96" t="str">
        <f t="shared" si="311"/>
        <v>PL</v>
      </c>
      <c r="AN809" s="257" t="s">
        <v>139</v>
      </c>
      <c r="AO809" s="249">
        <v>1</v>
      </c>
      <c r="AP809" s="257"/>
      <c r="AQ809" s="245">
        <f t="shared" si="312"/>
        <v>350000</v>
      </c>
      <c r="AR809" s="250">
        <f>IF(AND(V809&gt;1,V809&lt;=200000000),'[26]Data Base PAKAI (INPUT)'!$E$24,IF(AND(V809&gt;200000000),'[26]Data Base PAKAI (INPUT)'!$M$24))</f>
        <v>4</v>
      </c>
      <c r="AS809" s="250">
        <f>IF(AND(V809&gt;1,V809&lt;=200000000),'[26]Data Base PAKAI (INPUT)'!$F$24,IF(AND(V809&gt;200000000,V809&lt;=1000000000),'[26]Data Base PAKAI (INPUT)'!$V$24,IF(AND(V809&gt;1000000000),'[26]Data Base PAKAI (INPUT)'!$Z$24)))</f>
        <v>1</v>
      </c>
      <c r="AT809" s="250">
        <f t="shared" si="313"/>
        <v>600000</v>
      </c>
      <c r="AU809" s="250">
        <f>IF(AND(V809&gt;1,V809&lt;=1000000000),'[26]Data Base PAKAI (INPUT)'!$E$25,IF(AND(V809&gt;1000000000,V809&lt;=5000000000),'[26]Data Base PAKAI (INPUT)'!$Y$25,IF(AND(V809&gt;5000000000,V809&lt;=10000000000),'[26]Data Base PAKAI (INPUT)'!$AG$25)))</f>
        <v>3</v>
      </c>
      <c r="AV809" s="250">
        <f>IF(AND(V809&gt;1,V809&lt;=100000000),'[26]Data Base PAKAI (INPUT)'!$F$25,IF(AND(V809&gt;100000000,V809&lt;=200000000),'[26]Data Base PAKAI (INPUT)'!$J$25,IF(AND(V809&gt;200000000,V809&lt;=250000000),'[26]Data Base PAKAI (INPUT)'!$N$25,IF(AND(V809&gt;250000000,V809&lt;=500000000),'[26]Data Base PAKAI (INPUT)'!$R$25,IF(AND(V809&gt;500000000,V809&lt;=1000000000),'[26]Data Base PAKAI (INPUT)'!$V$25,IF(AND(V809&gt;1000000000,V809&lt;=2500000000),'[26]Data Base PAKAI (INPUT)'!$Z$25,IF(AND(V809&gt;2500000000,V809&lt;=5000000000),'[26]Data Base PAKAI (INPUT)'!$AD$25,IF(AND(V809&gt;5000000000,V809&lt;=10000000000),'[26]Data Base PAKAI (INPUT)'!AH2296))))))))</f>
        <v>3</v>
      </c>
      <c r="AW809" s="250">
        <f t="shared" si="314"/>
        <v>1350000</v>
      </c>
      <c r="AX809" s="250">
        <f t="shared" si="315"/>
        <v>4000000</v>
      </c>
      <c r="AY809" s="99">
        <f t="shared" si="316"/>
        <v>4000000</v>
      </c>
      <c r="AZ809" s="245"/>
      <c r="BA809" s="245">
        <f t="shared" si="317"/>
        <v>89700000</v>
      </c>
      <c r="BB809" s="235"/>
      <c r="BC809" s="242"/>
      <c r="BD809" s="242"/>
      <c r="BE809" s="242"/>
      <c r="BG809" s="428">
        <f t="shared" si="309"/>
        <v>0</v>
      </c>
      <c r="BH809" s="424"/>
    </row>
    <row r="810" spans="1:60" ht="43.5" thickBot="1" x14ac:dyDescent="0.3">
      <c r="A810" s="90"/>
      <c r="B810" s="90"/>
      <c r="C810" s="90"/>
      <c r="D810" s="90"/>
      <c r="E810" s="90"/>
      <c r="F810" s="90"/>
      <c r="G810" s="90"/>
      <c r="H810" s="307"/>
      <c r="I810" s="91"/>
      <c r="J810" s="92"/>
      <c r="K810" s="110" t="s">
        <v>1412</v>
      </c>
      <c r="L810" s="92" t="s">
        <v>1514</v>
      </c>
      <c r="M810" s="92" t="e">
        <f>INDEX('[26]GELONDONGAN BM POKIR'!$D:$D,MATCH('KEGIATAN DBMSDA 2022 (2)'!L810,'[26]GELONDONGAN BM POKIR'!$D:$D,0))</f>
        <v>#N/A</v>
      </c>
      <c r="N810" s="92" t="str">
        <f t="shared" si="307"/>
        <v>Peningkatan Jalan Jalan Bintara I Gang V RT 14 RW 02, Kota
Bekasi, Bekasi Barat, Bintara</v>
      </c>
      <c r="O810" s="92"/>
      <c r="P810" s="93" t="s">
        <v>822</v>
      </c>
      <c r="Q810" s="93"/>
      <c r="R810" s="127" t="s">
        <v>271</v>
      </c>
      <c r="S810" s="94" t="e">
        <f>#REF!&amp;" "&amp;#REF!</f>
        <v>#REF!</v>
      </c>
      <c r="T810" s="95" t="s">
        <v>66</v>
      </c>
      <c r="U810" s="57"/>
      <c r="V810" s="57">
        <f t="shared" si="318"/>
        <v>100000000</v>
      </c>
      <c r="W810" s="96" t="str">
        <f t="shared" si="310"/>
        <v>PL</v>
      </c>
      <c r="X810" s="77" t="s">
        <v>1964</v>
      </c>
      <c r="Y810" s="489" t="s">
        <v>2032</v>
      </c>
      <c r="Z810" s="489" t="s">
        <v>2003</v>
      </c>
      <c r="AA810" s="93"/>
      <c r="AB810" s="93"/>
      <c r="AC810" s="93"/>
      <c r="AD810" s="93"/>
      <c r="AE810" s="93"/>
      <c r="AF810" s="93"/>
      <c r="AG810" s="96"/>
      <c r="AH810" s="96"/>
      <c r="AI810" s="96"/>
      <c r="AJ810" s="313">
        <f t="shared" si="308"/>
        <v>0</v>
      </c>
      <c r="AK810" s="301">
        <v>0</v>
      </c>
      <c r="AL810" s="57">
        <v>100000000</v>
      </c>
      <c r="AM810" s="96" t="str">
        <f t="shared" si="311"/>
        <v>PL</v>
      </c>
      <c r="AN810" s="257" t="s">
        <v>139</v>
      </c>
      <c r="AO810" s="249">
        <v>1</v>
      </c>
      <c r="AP810" s="257"/>
      <c r="AQ810" s="245">
        <f t="shared" si="312"/>
        <v>350000</v>
      </c>
      <c r="AR810" s="250">
        <f>IF(AND(V810&gt;1,V810&lt;=200000000),'[26]Data Base PAKAI (INPUT)'!$E$24,IF(AND(V810&gt;200000000),'[26]Data Base PAKAI (INPUT)'!$M$24))</f>
        <v>4</v>
      </c>
      <c r="AS810" s="250">
        <f>IF(AND(V810&gt;1,V810&lt;=200000000),'[26]Data Base PAKAI (INPUT)'!$F$24,IF(AND(V810&gt;200000000,V810&lt;=1000000000),'[26]Data Base PAKAI (INPUT)'!$V$24,IF(AND(V810&gt;1000000000),'[26]Data Base PAKAI (INPUT)'!$Z$24)))</f>
        <v>1</v>
      </c>
      <c r="AT810" s="250">
        <f t="shared" si="313"/>
        <v>600000</v>
      </c>
      <c r="AU810" s="250">
        <f>IF(AND(V810&gt;1,V810&lt;=1000000000),'[26]Data Base PAKAI (INPUT)'!$E$25,IF(AND(V810&gt;1000000000,V810&lt;=5000000000),'[26]Data Base PAKAI (INPUT)'!$Y$25,IF(AND(V810&gt;5000000000,V810&lt;=10000000000),'[26]Data Base PAKAI (INPUT)'!$AG$25)))</f>
        <v>3</v>
      </c>
      <c r="AV810" s="250">
        <f>IF(AND(V810&gt;1,V810&lt;=100000000),'[26]Data Base PAKAI (INPUT)'!$F$25,IF(AND(V810&gt;100000000,V810&lt;=200000000),'[26]Data Base PAKAI (INPUT)'!$J$25,IF(AND(V810&gt;200000000,V810&lt;=250000000),'[26]Data Base PAKAI (INPUT)'!$N$25,IF(AND(V810&gt;250000000,V810&lt;=500000000),'[26]Data Base PAKAI (INPUT)'!$R$25,IF(AND(V810&gt;500000000,V810&lt;=1000000000),'[26]Data Base PAKAI (INPUT)'!$V$25,IF(AND(V810&gt;1000000000,V810&lt;=2500000000),'[26]Data Base PAKAI (INPUT)'!$Z$25,IF(AND(V810&gt;2500000000,V810&lt;=5000000000),'[26]Data Base PAKAI (INPUT)'!$AD$25,IF(AND(V810&gt;5000000000,V810&lt;=10000000000),'[26]Data Base PAKAI (INPUT)'!AH2297))))))))</f>
        <v>3</v>
      </c>
      <c r="AW810" s="250">
        <f t="shared" si="314"/>
        <v>1350000</v>
      </c>
      <c r="AX810" s="250">
        <f t="shared" si="315"/>
        <v>4000000</v>
      </c>
      <c r="AY810" s="99">
        <f t="shared" si="316"/>
        <v>4000000</v>
      </c>
      <c r="AZ810" s="245"/>
      <c r="BA810" s="245">
        <f t="shared" si="317"/>
        <v>89700000</v>
      </c>
      <c r="BB810" s="235"/>
      <c r="BC810" s="242"/>
      <c r="BD810" s="242"/>
      <c r="BE810" s="242"/>
      <c r="BG810" s="428">
        <f t="shared" si="309"/>
        <v>0</v>
      </c>
      <c r="BH810" s="424"/>
    </row>
    <row r="811" spans="1:60" ht="43.5" thickBot="1" x14ac:dyDescent="0.3">
      <c r="A811" s="90"/>
      <c r="B811" s="90"/>
      <c r="C811" s="90"/>
      <c r="D811" s="90"/>
      <c r="E811" s="90"/>
      <c r="F811" s="90"/>
      <c r="G811" s="90"/>
      <c r="H811" s="307"/>
      <c r="I811" s="91"/>
      <c r="J811" s="92"/>
      <c r="K811" s="110" t="s">
        <v>1412</v>
      </c>
      <c r="L811" s="92" t="s">
        <v>1515</v>
      </c>
      <c r="M811" s="92" t="e">
        <f>INDEX('[26]GELONDONGAN BM POKIR'!$D:$D,MATCH('KEGIATAN DBMSDA 2022 (2)'!L811,'[26]GELONDONGAN BM POKIR'!$D:$D,0))</f>
        <v>#N/A</v>
      </c>
      <c r="N811" s="92" t="str">
        <f t="shared" si="307"/>
        <v>Peningkatan Jalan Jalan Bintara I Gang X RT 14 RW 02, Kota
Bekasi, Bekasi Barat, Bintara</v>
      </c>
      <c r="O811" s="92"/>
      <c r="P811" s="93" t="s">
        <v>822</v>
      </c>
      <c r="Q811" s="93"/>
      <c r="R811" s="127" t="s">
        <v>664</v>
      </c>
      <c r="S811" s="94" t="e">
        <f>#REF!&amp;" "&amp;#REF!</f>
        <v>#REF!</v>
      </c>
      <c r="T811" s="95" t="s">
        <v>66</v>
      </c>
      <c r="U811" s="57"/>
      <c r="V811" s="57">
        <f t="shared" si="318"/>
        <v>100000000</v>
      </c>
      <c r="W811" s="96" t="str">
        <f t="shared" si="310"/>
        <v>PL</v>
      </c>
      <c r="X811" s="77" t="s">
        <v>1964</v>
      </c>
      <c r="Y811" s="489" t="s">
        <v>2032</v>
      </c>
      <c r="Z811" s="489" t="s">
        <v>2003</v>
      </c>
      <c r="AA811" s="93"/>
      <c r="AB811" s="93"/>
      <c r="AC811" s="93"/>
      <c r="AD811" s="93"/>
      <c r="AE811" s="93"/>
      <c r="AF811" s="93"/>
      <c r="AG811" s="96"/>
      <c r="AH811" s="96"/>
      <c r="AI811" s="96"/>
      <c r="AJ811" s="313">
        <f t="shared" si="308"/>
        <v>0</v>
      </c>
      <c r="AK811" s="301">
        <v>0</v>
      </c>
      <c r="AL811" s="57">
        <v>100000000</v>
      </c>
      <c r="AM811" s="96" t="str">
        <f t="shared" si="311"/>
        <v>PL</v>
      </c>
      <c r="AN811" s="257" t="s">
        <v>139</v>
      </c>
      <c r="AO811" s="249">
        <v>1</v>
      </c>
      <c r="AP811" s="257"/>
      <c r="AQ811" s="245">
        <f t="shared" si="312"/>
        <v>350000</v>
      </c>
      <c r="AR811" s="250">
        <f>IF(AND(V811&gt;1,V811&lt;=200000000),'[26]Data Base PAKAI (INPUT)'!$E$24,IF(AND(V811&gt;200000000),'[26]Data Base PAKAI (INPUT)'!$M$24))</f>
        <v>4</v>
      </c>
      <c r="AS811" s="250">
        <f>IF(AND(V811&gt;1,V811&lt;=200000000),'[26]Data Base PAKAI (INPUT)'!$F$24,IF(AND(V811&gt;200000000,V811&lt;=1000000000),'[26]Data Base PAKAI (INPUT)'!$V$24,IF(AND(V811&gt;1000000000),'[26]Data Base PAKAI (INPUT)'!$Z$24)))</f>
        <v>1</v>
      </c>
      <c r="AT811" s="250">
        <f t="shared" si="313"/>
        <v>600000</v>
      </c>
      <c r="AU811" s="250">
        <f>IF(AND(V811&gt;1,V811&lt;=1000000000),'[26]Data Base PAKAI (INPUT)'!$E$25,IF(AND(V811&gt;1000000000,V811&lt;=5000000000),'[26]Data Base PAKAI (INPUT)'!$Y$25,IF(AND(V811&gt;5000000000,V811&lt;=10000000000),'[26]Data Base PAKAI (INPUT)'!$AG$25)))</f>
        <v>3</v>
      </c>
      <c r="AV811" s="250">
        <f>IF(AND(V811&gt;1,V811&lt;=100000000),'[26]Data Base PAKAI (INPUT)'!$F$25,IF(AND(V811&gt;100000000,V811&lt;=200000000),'[26]Data Base PAKAI (INPUT)'!$J$25,IF(AND(V811&gt;200000000,V811&lt;=250000000),'[26]Data Base PAKAI (INPUT)'!$N$25,IF(AND(V811&gt;250000000,V811&lt;=500000000),'[26]Data Base PAKAI (INPUT)'!$R$25,IF(AND(V811&gt;500000000,V811&lt;=1000000000),'[26]Data Base PAKAI (INPUT)'!$V$25,IF(AND(V811&gt;1000000000,V811&lt;=2500000000),'[26]Data Base PAKAI (INPUT)'!$Z$25,IF(AND(V811&gt;2500000000,V811&lt;=5000000000),'[26]Data Base PAKAI (INPUT)'!$AD$25,IF(AND(V811&gt;5000000000,V811&lt;=10000000000),'[26]Data Base PAKAI (INPUT)'!AH2298))))))))</f>
        <v>3</v>
      </c>
      <c r="AW811" s="250">
        <f t="shared" si="314"/>
        <v>1350000</v>
      </c>
      <c r="AX811" s="250">
        <f t="shared" si="315"/>
        <v>4000000</v>
      </c>
      <c r="AY811" s="99">
        <f t="shared" si="316"/>
        <v>4000000</v>
      </c>
      <c r="AZ811" s="245"/>
      <c r="BA811" s="245">
        <f t="shared" si="317"/>
        <v>89700000</v>
      </c>
      <c r="BB811" s="235"/>
      <c r="BC811" s="242"/>
      <c r="BD811" s="242"/>
      <c r="BE811" s="242"/>
      <c r="BG811" s="428">
        <f t="shared" si="309"/>
        <v>0</v>
      </c>
      <c r="BH811" s="424"/>
    </row>
    <row r="812" spans="1:60" ht="43.5" thickBot="1" x14ac:dyDescent="0.3">
      <c r="A812" s="90"/>
      <c r="B812" s="90"/>
      <c r="C812" s="90"/>
      <c r="D812" s="90"/>
      <c r="E812" s="90"/>
      <c r="F812" s="90"/>
      <c r="G812" s="90"/>
      <c r="H812" s="307"/>
      <c r="I812" s="91"/>
      <c r="J812" s="92"/>
      <c r="K812" s="110" t="s">
        <v>1412</v>
      </c>
      <c r="L812" s="92" t="s">
        <v>1516</v>
      </c>
      <c r="M812" s="92" t="e">
        <f>INDEX('[26]GELONDONGAN BM POKIR'!$D:$D,MATCH('KEGIATAN DBMSDA 2022 (2)'!L812,'[26]GELONDONGAN BM POKIR'!$D:$D,0))</f>
        <v>#N/A</v>
      </c>
      <c r="N812" s="92" t="str">
        <f t="shared" si="307"/>
        <v>Peningkatan Jalan Jalan titian Indah  utama Rt 04 Rw 11 ), Kota Bekasi, Medansatria, Kalibaru</v>
      </c>
      <c r="O812" s="92"/>
      <c r="P812" s="93" t="s">
        <v>1840</v>
      </c>
      <c r="Q812" s="93"/>
      <c r="R812" s="127" t="s">
        <v>889</v>
      </c>
      <c r="S812" s="94" t="e">
        <f>#REF!&amp;" "&amp;#REF!</f>
        <v>#REF!</v>
      </c>
      <c r="T812" s="95" t="s">
        <v>66</v>
      </c>
      <c r="U812" s="57"/>
      <c r="V812" s="57">
        <f t="shared" si="318"/>
        <v>100000000</v>
      </c>
      <c r="W812" s="96" t="str">
        <f t="shared" si="310"/>
        <v>PL</v>
      </c>
      <c r="X812" s="77" t="s">
        <v>1964</v>
      </c>
      <c r="Y812" s="489" t="s">
        <v>2032</v>
      </c>
      <c r="Z812" s="489" t="s">
        <v>2005</v>
      </c>
      <c r="AA812" s="93"/>
      <c r="AB812" s="93"/>
      <c r="AC812" s="93"/>
      <c r="AD812" s="93"/>
      <c r="AE812" s="93"/>
      <c r="AF812" s="93"/>
      <c r="AG812" s="96"/>
      <c r="AH812" s="96"/>
      <c r="AI812" s="96"/>
      <c r="AJ812" s="313">
        <f t="shared" si="308"/>
        <v>0</v>
      </c>
      <c r="AK812" s="301">
        <v>0</v>
      </c>
      <c r="AL812" s="57">
        <v>100000000</v>
      </c>
      <c r="AM812" s="96" t="str">
        <f t="shared" si="311"/>
        <v>PL</v>
      </c>
      <c r="AN812" s="257" t="s">
        <v>139</v>
      </c>
      <c r="AO812" s="249">
        <v>1</v>
      </c>
      <c r="AP812" s="257"/>
      <c r="AQ812" s="245">
        <f t="shared" si="312"/>
        <v>350000</v>
      </c>
      <c r="AR812" s="250">
        <f>IF(AND(V812&gt;1,V812&lt;=200000000),'[26]Data Base PAKAI (INPUT)'!$E$24,IF(AND(V812&gt;200000000),'[26]Data Base PAKAI (INPUT)'!$M$24))</f>
        <v>4</v>
      </c>
      <c r="AS812" s="250">
        <f>IF(AND(V812&gt;1,V812&lt;=200000000),'[26]Data Base PAKAI (INPUT)'!$F$24,IF(AND(V812&gt;200000000,V812&lt;=1000000000),'[26]Data Base PAKAI (INPUT)'!$V$24,IF(AND(V812&gt;1000000000),'[26]Data Base PAKAI (INPUT)'!$Z$24)))</f>
        <v>1</v>
      </c>
      <c r="AT812" s="250">
        <f t="shared" si="313"/>
        <v>600000</v>
      </c>
      <c r="AU812" s="250">
        <f>IF(AND(V812&gt;1,V812&lt;=1000000000),'[26]Data Base PAKAI (INPUT)'!$E$25,IF(AND(V812&gt;1000000000,V812&lt;=5000000000),'[26]Data Base PAKAI (INPUT)'!$Y$25,IF(AND(V812&gt;5000000000,V812&lt;=10000000000),'[26]Data Base PAKAI (INPUT)'!$AG$25)))</f>
        <v>3</v>
      </c>
      <c r="AV812" s="250">
        <f>IF(AND(V812&gt;1,V812&lt;=100000000),'[26]Data Base PAKAI (INPUT)'!$F$25,IF(AND(V812&gt;100000000,V812&lt;=200000000),'[26]Data Base PAKAI (INPUT)'!$J$25,IF(AND(V812&gt;200000000,V812&lt;=250000000),'[26]Data Base PAKAI (INPUT)'!$N$25,IF(AND(V812&gt;250000000,V812&lt;=500000000),'[26]Data Base PAKAI (INPUT)'!$R$25,IF(AND(V812&gt;500000000,V812&lt;=1000000000),'[26]Data Base PAKAI (INPUT)'!$V$25,IF(AND(V812&gt;1000000000,V812&lt;=2500000000),'[26]Data Base PAKAI (INPUT)'!$Z$25,IF(AND(V812&gt;2500000000,V812&lt;=5000000000),'[26]Data Base PAKAI (INPUT)'!$AD$25,IF(AND(V812&gt;5000000000,V812&lt;=10000000000),'[26]Data Base PAKAI (INPUT)'!AH2299))))))))</f>
        <v>3</v>
      </c>
      <c r="AW812" s="250">
        <f t="shared" si="314"/>
        <v>1350000</v>
      </c>
      <c r="AX812" s="250">
        <f t="shared" si="315"/>
        <v>4000000</v>
      </c>
      <c r="AY812" s="99">
        <f t="shared" si="316"/>
        <v>4000000</v>
      </c>
      <c r="AZ812" s="245"/>
      <c r="BA812" s="245">
        <f t="shared" si="317"/>
        <v>89700000</v>
      </c>
      <c r="BB812" s="235"/>
      <c r="BC812" s="242"/>
      <c r="BD812" s="242"/>
      <c r="BE812" s="242"/>
      <c r="BG812" s="428">
        <f t="shared" si="309"/>
        <v>0</v>
      </c>
      <c r="BH812" s="424"/>
    </row>
    <row r="813" spans="1:60" ht="43.5" thickBot="1" x14ac:dyDescent="0.3">
      <c r="A813" s="90"/>
      <c r="B813" s="90"/>
      <c r="C813" s="90"/>
      <c r="D813" s="90"/>
      <c r="E813" s="90"/>
      <c r="F813" s="90"/>
      <c r="G813" s="90"/>
      <c r="H813" s="307"/>
      <c r="I813" s="91"/>
      <c r="J813" s="92"/>
      <c r="K813" s="110" t="s">
        <v>1412</v>
      </c>
      <c r="L813" s="92" t="s">
        <v>1517</v>
      </c>
      <c r="M813" s="92" t="e">
        <f>INDEX('[26]GELONDONGAN BM POKIR'!$D:$D,MATCH('KEGIATAN DBMSDA 2022 (2)'!L813,'[26]GELONDONGAN BM POKIR'!$D:$D,0))</f>
        <v>#N/A</v>
      </c>
      <c r="N813" s="92" t="str">
        <f t="shared" si="307"/>
        <v>Peningkatan Jalan RT 20 RW 02, Kota Bekasi, Bekasi Barat, Bintara</v>
      </c>
      <c r="O813" s="92"/>
      <c r="P813" s="93" t="s">
        <v>822</v>
      </c>
      <c r="Q813" s="93"/>
      <c r="R813" s="127" t="s">
        <v>664</v>
      </c>
      <c r="S813" s="94" t="e">
        <f>#REF!&amp;" "&amp;#REF!</f>
        <v>#REF!</v>
      </c>
      <c r="T813" s="95" t="s">
        <v>66</v>
      </c>
      <c r="U813" s="57"/>
      <c r="V813" s="57">
        <f t="shared" si="318"/>
        <v>100000000</v>
      </c>
      <c r="W813" s="96" t="str">
        <f t="shared" si="310"/>
        <v>PL</v>
      </c>
      <c r="X813" s="77" t="s">
        <v>1964</v>
      </c>
      <c r="Y813" s="489" t="s">
        <v>2032</v>
      </c>
      <c r="Z813" s="489" t="s">
        <v>2003</v>
      </c>
      <c r="AA813" s="93"/>
      <c r="AB813" s="93"/>
      <c r="AC813" s="93"/>
      <c r="AD813" s="93"/>
      <c r="AE813" s="93"/>
      <c r="AF813" s="93"/>
      <c r="AG813" s="96"/>
      <c r="AH813" s="96"/>
      <c r="AI813" s="96"/>
      <c r="AJ813" s="313">
        <f t="shared" si="308"/>
        <v>0</v>
      </c>
      <c r="AK813" s="301">
        <v>0</v>
      </c>
      <c r="AL813" s="57">
        <v>100000000</v>
      </c>
      <c r="AM813" s="96" t="str">
        <f t="shared" si="311"/>
        <v>PL</v>
      </c>
      <c r="AN813" s="257" t="s">
        <v>139</v>
      </c>
      <c r="AO813" s="249">
        <v>1</v>
      </c>
      <c r="AP813" s="257"/>
      <c r="AQ813" s="245">
        <f t="shared" si="312"/>
        <v>350000</v>
      </c>
      <c r="AR813" s="250">
        <f>IF(AND(V813&gt;1,V813&lt;=200000000),'[26]Data Base PAKAI (INPUT)'!$E$24,IF(AND(V813&gt;200000000),'[26]Data Base PAKAI (INPUT)'!$M$24))</f>
        <v>4</v>
      </c>
      <c r="AS813" s="250">
        <f>IF(AND(V813&gt;1,V813&lt;=200000000),'[26]Data Base PAKAI (INPUT)'!$F$24,IF(AND(V813&gt;200000000,V813&lt;=1000000000),'[26]Data Base PAKAI (INPUT)'!$V$24,IF(AND(V813&gt;1000000000),'[26]Data Base PAKAI (INPUT)'!$Z$24)))</f>
        <v>1</v>
      </c>
      <c r="AT813" s="250">
        <f t="shared" si="313"/>
        <v>600000</v>
      </c>
      <c r="AU813" s="250">
        <f>IF(AND(V813&gt;1,V813&lt;=1000000000),'[26]Data Base PAKAI (INPUT)'!$E$25,IF(AND(V813&gt;1000000000,V813&lt;=5000000000),'[26]Data Base PAKAI (INPUT)'!$Y$25,IF(AND(V813&gt;5000000000,V813&lt;=10000000000),'[26]Data Base PAKAI (INPUT)'!$AG$25)))</f>
        <v>3</v>
      </c>
      <c r="AV813" s="250">
        <f>IF(AND(V813&gt;1,V813&lt;=100000000),'[26]Data Base PAKAI (INPUT)'!$F$25,IF(AND(V813&gt;100000000,V813&lt;=200000000),'[26]Data Base PAKAI (INPUT)'!$J$25,IF(AND(V813&gt;200000000,V813&lt;=250000000),'[26]Data Base PAKAI (INPUT)'!$N$25,IF(AND(V813&gt;250000000,V813&lt;=500000000),'[26]Data Base PAKAI (INPUT)'!$R$25,IF(AND(V813&gt;500000000,V813&lt;=1000000000),'[26]Data Base PAKAI (INPUT)'!$V$25,IF(AND(V813&gt;1000000000,V813&lt;=2500000000),'[26]Data Base PAKAI (INPUT)'!$Z$25,IF(AND(V813&gt;2500000000,V813&lt;=5000000000),'[26]Data Base PAKAI (INPUT)'!$AD$25,IF(AND(V813&gt;5000000000,V813&lt;=10000000000),'[26]Data Base PAKAI (INPUT)'!AH2300))))))))</f>
        <v>3</v>
      </c>
      <c r="AW813" s="250">
        <f t="shared" si="314"/>
        <v>1350000</v>
      </c>
      <c r="AX813" s="250">
        <f t="shared" si="315"/>
        <v>4000000</v>
      </c>
      <c r="AY813" s="99">
        <f t="shared" si="316"/>
        <v>4000000</v>
      </c>
      <c r="AZ813" s="245"/>
      <c r="BA813" s="245">
        <f t="shared" si="317"/>
        <v>89700000</v>
      </c>
      <c r="BB813" s="235"/>
      <c r="BC813" s="242"/>
      <c r="BD813" s="242"/>
      <c r="BE813" s="242"/>
      <c r="BG813" s="428">
        <f t="shared" si="309"/>
        <v>0</v>
      </c>
      <c r="BH813" s="424"/>
    </row>
    <row r="814" spans="1:60" ht="43.5" thickBot="1" x14ac:dyDescent="0.3">
      <c r="A814" s="90"/>
      <c r="B814" s="90"/>
      <c r="C814" s="90"/>
      <c r="D814" s="90"/>
      <c r="E814" s="90"/>
      <c r="F814" s="90"/>
      <c r="G814" s="90"/>
      <c r="H814" s="307"/>
      <c r="I814" s="91"/>
      <c r="J814" s="92"/>
      <c r="K814" s="151" t="s">
        <v>1412</v>
      </c>
      <c r="L814" s="92" t="s">
        <v>1518</v>
      </c>
      <c r="M814" s="92" t="e">
        <f>INDEX('[26]GELONDONGAN BM POKIR'!$D:$D,MATCH('KEGIATAN DBMSDA 2022 (2)'!L814,'[26]GELONDONGAN BM POKIR'!$D:$D,0))</f>
        <v>#N/A</v>
      </c>
      <c r="N814" s="92" t="str">
        <f t="shared" si="307"/>
        <v>Peningkatan Jalan RT 03 RW 02, Kota Bekasi, Bekasi Barat, Bintara</v>
      </c>
      <c r="O814" s="92"/>
      <c r="P814" s="93" t="s">
        <v>822</v>
      </c>
      <c r="Q814" s="93"/>
      <c r="R814" s="127" t="s">
        <v>302</v>
      </c>
      <c r="S814" s="94" t="e">
        <f>#REF!&amp;" "&amp;#REF!</f>
        <v>#REF!</v>
      </c>
      <c r="T814" s="95" t="s">
        <v>66</v>
      </c>
      <c r="U814" s="57"/>
      <c r="V814" s="57">
        <f t="shared" si="318"/>
        <v>100000000</v>
      </c>
      <c r="W814" s="96" t="str">
        <f t="shared" si="310"/>
        <v>PL</v>
      </c>
      <c r="X814" s="77" t="s">
        <v>1964</v>
      </c>
      <c r="Y814" s="489" t="s">
        <v>2032</v>
      </c>
      <c r="Z814" s="489" t="s">
        <v>2003</v>
      </c>
      <c r="AA814" s="93"/>
      <c r="AB814" s="93"/>
      <c r="AC814" s="93"/>
      <c r="AD814" s="93"/>
      <c r="AE814" s="93"/>
      <c r="AF814" s="93"/>
      <c r="AG814" s="96"/>
      <c r="AH814" s="96"/>
      <c r="AI814" s="96"/>
      <c r="AJ814" s="313">
        <f t="shared" si="308"/>
        <v>0</v>
      </c>
      <c r="AK814" s="301">
        <v>0</v>
      </c>
      <c r="AL814" s="57">
        <v>100000000</v>
      </c>
      <c r="AM814" s="96" t="str">
        <f t="shared" si="311"/>
        <v>PL</v>
      </c>
      <c r="AN814" s="257" t="s">
        <v>139</v>
      </c>
      <c r="AO814" s="249">
        <v>1</v>
      </c>
      <c r="AP814" s="257"/>
      <c r="AQ814" s="245">
        <f t="shared" si="312"/>
        <v>350000</v>
      </c>
      <c r="AR814" s="250">
        <f>IF(AND(V814&gt;1,V814&lt;=200000000),'[26]Data Base PAKAI (INPUT)'!$E$24,IF(AND(V814&gt;200000000),'[26]Data Base PAKAI (INPUT)'!$M$24))</f>
        <v>4</v>
      </c>
      <c r="AS814" s="250">
        <f>IF(AND(V814&gt;1,V814&lt;=200000000),'[26]Data Base PAKAI (INPUT)'!$F$24,IF(AND(V814&gt;200000000,V814&lt;=1000000000),'[26]Data Base PAKAI (INPUT)'!$V$24,IF(AND(V814&gt;1000000000),'[26]Data Base PAKAI (INPUT)'!$Z$24)))</f>
        <v>1</v>
      </c>
      <c r="AT814" s="250">
        <f t="shared" si="313"/>
        <v>600000</v>
      </c>
      <c r="AU814" s="250">
        <f>IF(AND(V814&gt;1,V814&lt;=1000000000),'[26]Data Base PAKAI (INPUT)'!$E$25,IF(AND(V814&gt;1000000000,V814&lt;=5000000000),'[26]Data Base PAKAI (INPUT)'!$Y$25,IF(AND(V814&gt;5000000000,V814&lt;=10000000000),'[26]Data Base PAKAI (INPUT)'!$AG$25)))</f>
        <v>3</v>
      </c>
      <c r="AV814" s="250">
        <f>IF(AND(V814&gt;1,V814&lt;=100000000),'[26]Data Base PAKAI (INPUT)'!$F$25,IF(AND(V814&gt;100000000,V814&lt;=200000000),'[26]Data Base PAKAI (INPUT)'!$J$25,IF(AND(V814&gt;200000000,V814&lt;=250000000),'[26]Data Base PAKAI (INPUT)'!$N$25,IF(AND(V814&gt;250000000,V814&lt;=500000000),'[26]Data Base PAKAI (INPUT)'!$R$25,IF(AND(V814&gt;500000000,V814&lt;=1000000000),'[26]Data Base PAKAI (INPUT)'!$V$25,IF(AND(V814&gt;1000000000,V814&lt;=2500000000),'[26]Data Base PAKAI (INPUT)'!$Z$25,IF(AND(V814&gt;2500000000,V814&lt;=5000000000),'[26]Data Base PAKAI (INPUT)'!$AD$25,IF(AND(V814&gt;5000000000,V814&lt;=10000000000),'[26]Data Base PAKAI (INPUT)'!AH2301))))))))</f>
        <v>3</v>
      </c>
      <c r="AW814" s="250">
        <f t="shared" si="314"/>
        <v>1350000</v>
      </c>
      <c r="AX814" s="250">
        <f t="shared" si="315"/>
        <v>4000000</v>
      </c>
      <c r="AY814" s="99">
        <f t="shared" si="316"/>
        <v>4000000</v>
      </c>
      <c r="AZ814" s="245"/>
      <c r="BA814" s="245">
        <f t="shared" si="317"/>
        <v>89700000</v>
      </c>
      <c r="BB814" s="235"/>
      <c r="BC814" s="242"/>
      <c r="BD814" s="242"/>
      <c r="BE814" s="242"/>
      <c r="BG814" s="428">
        <f t="shared" si="309"/>
        <v>0</v>
      </c>
      <c r="BH814" s="424"/>
    </row>
    <row r="815" spans="1:60" ht="43.5" thickBot="1" x14ac:dyDescent="0.3">
      <c r="A815" s="90"/>
      <c r="B815" s="90"/>
      <c r="C815" s="90"/>
      <c r="D815" s="90"/>
      <c r="E815" s="90"/>
      <c r="F815" s="90"/>
      <c r="G815" s="90"/>
      <c r="H815" s="307"/>
      <c r="I815" s="91"/>
      <c r="J815" s="92"/>
      <c r="K815" s="151" t="s">
        <v>1412</v>
      </c>
      <c r="L815" s="92" t="s">
        <v>1519</v>
      </c>
      <c r="M815" s="92" t="e">
        <f>INDEX('[26]GELONDONGAN BM POKIR'!$D:$D,MATCH('KEGIATAN DBMSDA 2022 (2)'!L815,'[26]GELONDONGAN BM POKIR'!$D:$D,0))</f>
        <v>#N/A</v>
      </c>
      <c r="N815" s="92" t="str">
        <f t="shared" si="307"/>
        <v>Peningkatan Jalan di gang H. Maruf RT 011 RW 02, Kota
Bekasi, Bekasi Barat, Bintara</v>
      </c>
      <c r="O815" s="92"/>
      <c r="P815" s="93" t="s">
        <v>822</v>
      </c>
      <c r="Q815" s="93"/>
      <c r="R815" s="127" t="s">
        <v>271</v>
      </c>
      <c r="S815" s="94" t="e">
        <f>#REF!&amp;" "&amp;#REF!</f>
        <v>#REF!</v>
      </c>
      <c r="T815" s="95" t="s">
        <v>66</v>
      </c>
      <c r="U815" s="57"/>
      <c r="V815" s="57">
        <f t="shared" si="318"/>
        <v>100000000</v>
      </c>
      <c r="W815" s="96" t="str">
        <f t="shared" si="310"/>
        <v>PL</v>
      </c>
      <c r="X815" s="77" t="s">
        <v>1964</v>
      </c>
      <c r="Y815" s="489" t="s">
        <v>2032</v>
      </c>
      <c r="Z815" s="489" t="s">
        <v>2003</v>
      </c>
      <c r="AA815" s="93"/>
      <c r="AB815" s="93"/>
      <c r="AC815" s="93"/>
      <c r="AD815" s="93"/>
      <c r="AE815" s="93"/>
      <c r="AF815" s="93"/>
      <c r="AG815" s="96"/>
      <c r="AH815" s="96"/>
      <c r="AI815" s="96"/>
      <c r="AJ815" s="313">
        <f t="shared" si="308"/>
        <v>0</v>
      </c>
      <c r="AK815" s="301">
        <v>0</v>
      </c>
      <c r="AL815" s="57">
        <v>100000000</v>
      </c>
      <c r="AM815" s="96" t="str">
        <f t="shared" si="311"/>
        <v>PL</v>
      </c>
      <c r="AN815" s="257" t="s">
        <v>139</v>
      </c>
      <c r="AO815" s="249">
        <v>1</v>
      </c>
      <c r="AP815" s="257"/>
      <c r="AQ815" s="245">
        <f t="shared" si="312"/>
        <v>350000</v>
      </c>
      <c r="AR815" s="250">
        <f>IF(AND(V815&gt;1,V815&lt;=200000000),'[26]Data Base PAKAI (INPUT)'!$E$24,IF(AND(V815&gt;200000000),'[26]Data Base PAKAI (INPUT)'!$M$24))</f>
        <v>4</v>
      </c>
      <c r="AS815" s="250">
        <f>IF(AND(V815&gt;1,V815&lt;=200000000),'[26]Data Base PAKAI (INPUT)'!$F$24,IF(AND(V815&gt;200000000,V815&lt;=1000000000),'[26]Data Base PAKAI (INPUT)'!$V$24,IF(AND(V815&gt;1000000000),'[26]Data Base PAKAI (INPUT)'!$Z$24)))</f>
        <v>1</v>
      </c>
      <c r="AT815" s="250">
        <f t="shared" si="313"/>
        <v>600000</v>
      </c>
      <c r="AU815" s="250">
        <f>IF(AND(V815&gt;1,V815&lt;=1000000000),'[26]Data Base PAKAI (INPUT)'!$E$25,IF(AND(V815&gt;1000000000,V815&lt;=5000000000),'[26]Data Base PAKAI (INPUT)'!$Y$25,IF(AND(V815&gt;5000000000,V815&lt;=10000000000),'[26]Data Base PAKAI (INPUT)'!$AG$25)))</f>
        <v>3</v>
      </c>
      <c r="AV815" s="250">
        <f>IF(AND(V815&gt;1,V815&lt;=100000000),'[26]Data Base PAKAI (INPUT)'!$F$25,IF(AND(V815&gt;100000000,V815&lt;=200000000),'[26]Data Base PAKAI (INPUT)'!$J$25,IF(AND(V815&gt;200000000,V815&lt;=250000000),'[26]Data Base PAKAI (INPUT)'!$N$25,IF(AND(V815&gt;250000000,V815&lt;=500000000),'[26]Data Base PAKAI (INPUT)'!$R$25,IF(AND(V815&gt;500000000,V815&lt;=1000000000),'[26]Data Base PAKAI (INPUT)'!$V$25,IF(AND(V815&gt;1000000000,V815&lt;=2500000000),'[26]Data Base PAKAI (INPUT)'!$Z$25,IF(AND(V815&gt;2500000000,V815&lt;=5000000000),'[26]Data Base PAKAI (INPUT)'!$AD$25,IF(AND(V815&gt;5000000000,V815&lt;=10000000000),'[26]Data Base PAKAI (INPUT)'!AH2302))))))))</f>
        <v>3</v>
      </c>
      <c r="AW815" s="250">
        <f t="shared" si="314"/>
        <v>1350000</v>
      </c>
      <c r="AX815" s="250">
        <f t="shared" si="315"/>
        <v>4000000</v>
      </c>
      <c r="AY815" s="99">
        <f t="shared" si="316"/>
        <v>4000000</v>
      </c>
      <c r="AZ815" s="245"/>
      <c r="BA815" s="245">
        <f t="shared" si="317"/>
        <v>89700000</v>
      </c>
      <c r="BB815" s="235"/>
      <c r="BC815" s="242"/>
      <c r="BD815" s="242"/>
      <c r="BE815" s="242"/>
      <c r="BG815" s="428">
        <f t="shared" si="309"/>
        <v>0</v>
      </c>
      <c r="BH815" s="424"/>
    </row>
    <row r="816" spans="1:60" ht="43.5" thickBot="1" x14ac:dyDescent="0.3">
      <c r="A816" s="90"/>
      <c r="B816" s="90"/>
      <c r="C816" s="90"/>
      <c r="D816" s="90"/>
      <c r="E816" s="90"/>
      <c r="F816" s="90"/>
      <c r="G816" s="90"/>
      <c r="H816" s="307"/>
      <c r="I816" s="91"/>
      <c r="J816" s="92"/>
      <c r="K816" s="151" t="s">
        <v>1412</v>
      </c>
      <c r="L816" s="92" t="s">
        <v>1520</v>
      </c>
      <c r="M816" s="92" t="e">
        <f>INDEX('[26]GELONDONGAN BM POKIR'!$D:$D,MATCH('KEGIATAN DBMSDA 2022 (2)'!L816,'[26]GELONDONGAN BM POKIR'!$D:$D,0))</f>
        <v>#N/A</v>
      </c>
      <c r="N816" s="92" t="str">
        <f t="shared" si="307"/>
        <v>Peningkatan Jalan H. Jumin I RT 011 RW 02, Kota Bekasi, Bekasi Barat, Bintara</v>
      </c>
      <c r="O816" s="92"/>
      <c r="P816" s="93" t="s">
        <v>822</v>
      </c>
      <c r="Q816" s="93"/>
      <c r="R816" s="127" t="s">
        <v>271</v>
      </c>
      <c r="S816" s="94" t="e">
        <f>#REF!&amp;" "&amp;#REF!</f>
        <v>#REF!</v>
      </c>
      <c r="T816" s="95" t="s">
        <v>66</v>
      </c>
      <c r="U816" s="57"/>
      <c r="V816" s="57">
        <f t="shared" si="318"/>
        <v>100000000</v>
      </c>
      <c r="W816" s="96" t="str">
        <f t="shared" si="310"/>
        <v>PL</v>
      </c>
      <c r="X816" s="77" t="s">
        <v>1964</v>
      </c>
      <c r="Y816" s="489" t="s">
        <v>2032</v>
      </c>
      <c r="Z816" s="489" t="s">
        <v>2003</v>
      </c>
      <c r="AA816" s="93"/>
      <c r="AB816" s="93"/>
      <c r="AC816" s="93"/>
      <c r="AD816" s="93"/>
      <c r="AE816" s="93"/>
      <c r="AF816" s="93"/>
      <c r="AG816" s="96"/>
      <c r="AH816" s="96"/>
      <c r="AI816" s="96"/>
      <c r="AJ816" s="313">
        <f t="shared" si="308"/>
        <v>0</v>
      </c>
      <c r="AK816" s="301">
        <v>0</v>
      </c>
      <c r="AL816" s="57">
        <v>100000000</v>
      </c>
      <c r="AM816" s="96" t="str">
        <f t="shared" si="311"/>
        <v>PL</v>
      </c>
      <c r="AN816" s="257" t="s">
        <v>139</v>
      </c>
      <c r="AO816" s="249">
        <v>1</v>
      </c>
      <c r="AP816" s="257"/>
      <c r="AQ816" s="245">
        <f t="shared" si="312"/>
        <v>350000</v>
      </c>
      <c r="AR816" s="250">
        <f>IF(AND(V816&gt;1,V816&lt;=200000000),'[26]Data Base PAKAI (INPUT)'!$E$24,IF(AND(V816&gt;200000000),'[26]Data Base PAKAI (INPUT)'!$M$24))</f>
        <v>4</v>
      </c>
      <c r="AS816" s="250">
        <f>IF(AND(V816&gt;1,V816&lt;=200000000),'[26]Data Base PAKAI (INPUT)'!$F$24,IF(AND(V816&gt;200000000,V816&lt;=1000000000),'[26]Data Base PAKAI (INPUT)'!$V$24,IF(AND(V816&gt;1000000000),'[26]Data Base PAKAI (INPUT)'!$Z$24)))</f>
        <v>1</v>
      </c>
      <c r="AT816" s="250">
        <f t="shared" si="313"/>
        <v>600000</v>
      </c>
      <c r="AU816" s="250">
        <f>IF(AND(V816&gt;1,V816&lt;=1000000000),'[26]Data Base PAKAI (INPUT)'!$E$25,IF(AND(V816&gt;1000000000,V816&lt;=5000000000),'[26]Data Base PAKAI (INPUT)'!$Y$25,IF(AND(V816&gt;5000000000,V816&lt;=10000000000),'[26]Data Base PAKAI (INPUT)'!$AG$25)))</f>
        <v>3</v>
      </c>
      <c r="AV816" s="250">
        <f>IF(AND(V816&gt;1,V816&lt;=100000000),'[26]Data Base PAKAI (INPUT)'!$F$25,IF(AND(V816&gt;100000000,V816&lt;=200000000),'[26]Data Base PAKAI (INPUT)'!$J$25,IF(AND(V816&gt;200000000,V816&lt;=250000000),'[26]Data Base PAKAI (INPUT)'!$N$25,IF(AND(V816&gt;250000000,V816&lt;=500000000),'[26]Data Base PAKAI (INPUT)'!$R$25,IF(AND(V816&gt;500000000,V816&lt;=1000000000),'[26]Data Base PAKAI (INPUT)'!$V$25,IF(AND(V816&gt;1000000000,V816&lt;=2500000000),'[26]Data Base PAKAI (INPUT)'!$Z$25,IF(AND(V816&gt;2500000000,V816&lt;=5000000000),'[26]Data Base PAKAI (INPUT)'!$AD$25,IF(AND(V816&gt;5000000000,V816&lt;=10000000000),'[26]Data Base PAKAI (INPUT)'!AH2303))))))))</f>
        <v>3</v>
      </c>
      <c r="AW816" s="250">
        <f t="shared" si="314"/>
        <v>1350000</v>
      </c>
      <c r="AX816" s="250">
        <f t="shared" si="315"/>
        <v>4000000</v>
      </c>
      <c r="AY816" s="99">
        <f t="shared" si="316"/>
        <v>4000000</v>
      </c>
      <c r="AZ816" s="245"/>
      <c r="BA816" s="245">
        <f t="shared" si="317"/>
        <v>89700000</v>
      </c>
      <c r="BB816" s="235"/>
      <c r="BC816" s="242"/>
      <c r="BD816" s="242"/>
      <c r="BE816" s="242"/>
      <c r="BG816" s="428">
        <f t="shared" si="309"/>
        <v>0</v>
      </c>
      <c r="BH816" s="424"/>
    </row>
    <row r="817" spans="1:60" ht="43.5" thickBot="1" x14ac:dyDescent="0.3">
      <c r="A817" s="90"/>
      <c r="B817" s="90"/>
      <c r="C817" s="90"/>
      <c r="D817" s="90"/>
      <c r="E817" s="90"/>
      <c r="F817" s="90"/>
      <c r="G817" s="90"/>
      <c r="H817" s="307"/>
      <c r="I817" s="91"/>
      <c r="J817" s="92"/>
      <c r="K817" s="151" t="s">
        <v>1412</v>
      </c>
      <c r="L817" s="92" t="s">
        <v>1521</v>
      </c>
      <c r="M817" s="92" t="e">
        <f>INDEX('[26]GELONDONGAN BM POKIR'!$D:$D,MATCH('KEGIATAN DBMSDA 2022 (2)'!L817,'[26]GELONDONGAN BM POKIR'!$D:$D,0))</f>
        <v>#N/A</v>
      </c>
      <c r="N817" s="92" t="str">
        <f t="shared" si="307"/>
        <v>Peningkatan Jalan RT 04 RW 15, Kota Bekasi, Bintara</v>
      </c>
      <c r="O817" s="92"/>
      <c r="P817" s="93" t="s">
        <v>822</v>
      </c>
      <c r="Q817" s="93"/>
      <c r="R817" s="127" t="s">
        <v>271</v>
      </c>
      <c r="S817" s="94" t="e">
        <f>#REF!&amp;" "&amp;#REF!</f>
        <v>#REF!</v>
      </c>
      <c r="T817" s="95" t="s">
        <v>66</v>
      </c>
      <c r="U817" s="57"/>
      <c r="V817" s="57">
        <f t="shared" si="318"/>
        <v>100000000</v>
      </c>
      <c r="W817" s="96" t="str">
        <f t="shared" si="310"/>
        <v>PL</v>
      </c>
      <c r="X817" s="77" t="s">
        <v>1964</v>
      </c>
      <c r="Y817" s="489" t="s">
        <v>2032</v>
      </c>
      <c r="Z817" s="489" t="s">
        <v>2003</v>
      </c>
      <c r="AA817" s="93"/>
      <c r="AB817" s="93"/>
      <c r="AC817" s="93"/>
      <c r="AD817" s="93"/>
      <c r="AE817" s="93"/>
      <c r="AF817" s="93"/>
      <c r="AG817" s="96"/>
      <c r="AH817" s="96"/>
      <c r="AI817" s="96"/>
      <c r="AJ817" s="313">
        <f t="shared" si="308"/>
        <v>0</v>
      </c>
      <c r="AK817" s="301">
        <v>0</v>
      </c>
      <c r="AL817" s="57">
        <v>100000000</v>
      </c>
      <c r="AM817" s="96" t="str">
        <f t="shared" si="311"/>
        <v>PL</v>
      </c>
      <c r="AN817" s="257" t="s">
        <v>139</v>
      </c>
      <c r="AO817" s="249">
        <v>1</v>
      </c>
      <c r="AP817" s="257"/>
      <c r="AQ817" s="245">
        <f t="shared" si="312"/>
        <v>350000</v>
      </c>
      <c r="AR817" s="250">
        <f>IF(AND(V817&gt;1,V817&lt;=200000000),'[26]Data Base PAKAI (INPUT)'!$E$24,IF(AND(V817&gt;200000000),'[26]Data Base PAKAI (INPUT)'!$M$24))</f>
        <v>4</v>
      </c>
      <c r="AS817" s="250">
        <f>IF(AND(V817&gt;1,V817&lt;=200000000),'[26]Data Base PAKAI (INPUT)'!$F$24,IF(AND(V817&gt;200000000,V817&lt;=1000000000),'[26]Data Base PAKAI (INPUT)'!$V$24,IF(AND(V817&gt;1000000000),'[26]Data Base PAKAI (INPUT)'!$Z$24)))</f>
        <v>1</v>
      </c>
      <c r="AT817" s="250">
        <f t="shared" si="313"/>
        <v>600000</v>
      </c>
      <c r="AU817" s="250">
        <f>IF(AND(V817&gt;1,V817&lt;=1000000000),'[26]Data Base PAKAI (INPUT)'!$E$25,IF(AND(V817&gt;1000000000,V817&lt;=5000000000),'[26]Data Base PAKAI (INPUT)'!$Y$25,IF(AND(V817&gt;5000000000,V817&lt;=10000000000),'[26]Data Base PAKAI (INPUT)'!$AG$25)))</f>
        <v>3</v>
      </c>
      <c r="AV817" s="250">
        <f>IF(AND(V817&gt;1,V817&lt;=100000000),'[26]Data Base PAKAI (INPUT)'!$F$25,IF(AND(V817&gt;100000000,V817&lt;=200000000),'[26]Data Base PAKAI (INPUT)'!$J$25,IF(AND(V817&gt;200000000,V817&lt;=250000000),'[26]Data Base PAKAI (INPUT)'!$N$25,IF(AND(V817&gt;250000000,V817&lt;=500000000),'[26]Data Base PAKAI (INPUT)'!$R$25,IF(AND(V817&gt;500000000,V817&lt;=1000000000),'[26]Data Base PAKAI (INPUT)'!$V$25,IF(AND(V817&gt;1000000000,V817&lt;=2500000000),'[26]Data Base PAKAI (INPUT)'!$Z$25,IF(AND(V817&gt;2500000000,V817&lt;=5000000000),'[26]Data Base PAKAI (INPUT)'!$AD$25,IF(AND(V817&gt;5000000000,V817&lt;=10000000000),'[26]Data Base PAKAI (INPUT)'!AH2304))))))))</f>
        <v>3</v>
      </c>
      <c r="AW817" s="250">
        <f t="shared" si="314"/>
        <v>1350000</v>
      </c>
      <c r="AX817" s="250">
        <f t="shared" si="315"/>
        <v>4000000</v>
      </c>
      <c r="AY817" s="99">
        <f t="shared" si="316"/>
        <v>4000000</v>
      </c>
      <c r="AZ817" s="245"/>
      <c r="BA817" s="245">
        <f t="shared" si="317"/>
        <v>89700000</v>
      </c>
      <c r="BB817" s="235"/>
      <c r="BC817" s="242"/>
      <c r="BD817" s="242"/>
      <c r="BE817" s="242"/>
      <c r="BG817" s="428">
        <f t="shared" si="309"/>
        <v>0</v>
      </c>
      <c r="BH817" s="424"/>
    </row>
    <row r="818" spans="1:60" ht="43.5" thickBot="1" x14ac:dyDescent="0.3">
      <c r="A818" s="90"/>
      <c r="B818" s="90"/>
      <c r="C818" s="90"/>
      <c r="D818" s="90"/>
      <c r="E818" s="90"/>
      <c r="F818" s="90"/>
      <c r="G818" s="90"/>
      <c r="H818" s="307"/>
      <c r="I818" s="91"/>
      <c r="J818" s="92"/>
      <c r="K818" s="151" t="s">
        <v>1412</v>
      </c>
      <c r="L818" s="92" t="s">
        <v>1522</v>
      </c>
      <c r="M818" s="92" t="e">
        <f>INDEX('[26]GELONDONGAN BM POKIR'!$D:$D,MATCH('KEGIATAN DBMSDA 2022 (2)'!L818,'[26]GELONDONGAN BM POKIR'!$D:$D,0))</f>
        <v>#N/A</v>
      </c>
      <c r="N818" s="92" t="str">
        <f t="shared" si="307"/>
        <v>Peningkatan Jalan Rt 05 Rw 15, Kota Bekasi, Bekasi Barat, Bintara</v>
      </c>
      <c r="O818" s="92"/>
      <c r="P818" s="93" t="s">
        <v>822</v>
      </c>
      <c r="Q818" s="93"/>
      <c r="R818" s="127" t="s">
        <v>239</v>
      </c>
      <c r="S818" s="94" t="e">
        <f>#REF!&amp;" "&amp;#REF!</f>
        <v>#REF!</v>
      </c>
      <c r="T818" s="95" t="s">
        <v>66</v>
      </c>
      <c r="U818" s="57"/>
      <c r="V818" s="57">
        <f t="shared" si="318"/>
        <v>100000000</v>
      </c>
      <c r="W818" s="96" t="str">
        <f t="shared" si="310"/>
        <v>PL</v>
      </c>
      <c r="X818" s="77" t="s">
        <v>1964</v>
      </c>
      <c r="Y818" s="489" t="s">
        <v>2032</v>
      </c>
      <c r="Z818" s="489" t="s">
        <v>2003</v>
      </c>
      <c r="AA818" s="93"/>
      <c r="AB818" s="93"/>
      <c r="AC818" s="93"/>
      <c r="AD818" s="93"/>
      <c r="AE818" s="93"/>
      <c r="AF818" s="93"/>
      <c r="AG818" s="96"/>
      <c r="AH818" s="96"/>
      <c r="AI818" s="96"/>
      <c r="AJ818" s="313">
        <f t="shared" si="308"/>
        <v>0</v>
      </c>
      <c r="AK818" s="301">
        <v>0</v>
      </c>
      <c r="AL818" s="57">
        <v>100000000</v>
      </c>
      <c r="AM818" s="96" t="str">
        <f t="shared" si="311"/>
        <v>PL</v>
      </c>
      <c r="AN818" s="257" t="s">
        <v>139</v>
      </c>
      <c r="AO818" s="249">
        <v>1</v>
      </c>
      <c r="AP818" s="257"/>
      <c r="AQ818" s="245">
        <f t="shared" si="312"/>
        <v>350000</v>
      </c>
      <c r="AR818" s="250">
        <f>IF(AND(V818&gt;1,V818&lt;=200000000),'[26]Data Base PAKAI (INPUT)'!$E$24,IF(AND(V818&gt;200000000),'[26]Data Base PAKAI (INPUT)'!$M$24))</f>
        <v>4</v>
      </c>
      <c r="AS818" s="250">
        <f>IF(AND(V818&gt;1,V818&lt;=200000000),'[26]Data Base PAKAI (INPUT)'!$F$24,IF(AND(V818&gt;200000000,V818&lt;=1000000000),'[26]Data Base PAKAI (INPUT)'!$V$24,IF(AND(V818&gt;1000000000),'[26]Data Base PAKAI (INPUT)'!$Z$24)))</f>
        <v>1</v>
      </c>
      <c r="AT818" s="250">
        <f t="shared" si="313"/>
        <v>600000</v>
      </c>
      <c r="AU818" s="250">
        <f>IF(AND(V818&gt;1,V818&lt;=1000000000),'[26]Data Base PAKAI (INPUT)'!$E$25,IF(AND(V818&gt;1000000000,V818&lt;=5000000000),'[26]Data Base PAKAI (INPUT)'!$Y$25,IF(AND(V818&gt;5000000000,V818&lt;=10000000000),'[26]Data Base PAKAI (INPUT)'!$AG$25)))</f>
        <v>3</v>
      </c>
      <c r="AV818" s="250">
        <f>IF(AND(V818&gt;1,V818&lt;=100000000),'[26]Data Base PAKAI (INPUT)'!$F$25,IF(AND(V818&gt;100000000,V818&lt;=200000000),'[26]Data Base PAKAI (INPUT)'!$J$25,IF(AND(V818&gt;200000000,V818&lt;=250000000),'[26]Data Base PAKAI (INPUT)'!$N$25,IF(AND(V818&gt;250000000,V818&lt;=500000000),'[26]Data Base PAKAI (INPUT)'!$R$25,IF(AND(V818&gt;500000000,V818&lt;=1000000000),'[26]Data Base PAKAI (INPUT)'!$V$25,IF(AND(V818&gt;1000000000,V818&lt;=2500000000),'[26]Data Base PAKAI (INPUT)'!$Z$25,IF(AND(V818&gt;2500000000,V818&lt;=5000000000),'[26]Data Base PAKAI (INPUT)'!$AD$25,IF(AND(V818&gt;5000000000,V818&lt;=10000000000),'[26]Data Base PAKAI (INPUT)'!AH2305))))))))</f>
        <v>3</v>
      </c>
      <c r="AW818" s="250">
        <f t="shared" si="314"/>
        <v>1350000</v>
      </c>
      <c r="AX818" s="250">
        <f t="shared" si="315"/>
        <v>4000000</v>
      </c>
      <c r="AY818" s="99">
        <f t="shared" si="316"/>
        <v>4000000</v>
      </c>
      <c r="AZ818" s="245"/>
      <c r="BA818" s="245">
        <f t="shared" si="317"/>
        <v>89700000</v>
      </c>
      <c r="BB818" s="235"/>
      <c r="BC818" s="242"/>
      <c r="BD818" s="242"/>
      <c r="BE818" s="242"/>
      <c r="BG818" s="428">
        <f t="shared" si="309"/>
        <v>0</v>
      </c>
      <c r="BH818" s="424"/>
    </row>
    <row r="819" spans="1:60" ht="57.75" thickBot="1" x14ac:dyDescent="0.3">
      <c r="A819" s="90"/>
      <c r="B819" s="90"/>
      <c r="C819" s="90"/>
      <c r="D819" s="90"/>
      <c r="E819" s="90"/>
      <c r="F819" s="90"/>
      <c r="G819" s="90"/>
      <c r="H819" s="307"/>
      <c r="I819" s="91"/>
      <c r="J819" s="92"/>
      <c r="K819" s="151" t="s">
        <v>1412</v>
      </c>
      <c r="L819" s="92" t="s">
        <v>1523</v>
      </c>
      <c r="M819" s="92" t="e">
        <f>INDEX('[26]GELONDONGAN BM POKIR'!$D:$D,MATCH('KEGIATAN DBMSDA 2022 (2)'!L819,'[26]GELONDONGAN BM POKIR'!$D:$D,0))</f>
        <v>#N/A</v>
      </c>
      <c r="N819" s="92" t="str">
        <f t="shared" si="307"/>
        <v>Peningkatan Jalan Rt 01  Rw 12 (Jl.Bintara Cipta utara 1 Rt
01 Rw 12), Kota Bekasi, Bekasi Barat, Bintara</v>
      </c>
      <c r="O819" s="92"/>
      <c r="P819" s="93" t="s">
        <v>822</v>
      </c>
      <c r="Q819" s="93"/>
      <c r="R819" s="127" t="s">
        <v>1524</v>
      </c>
      <c r="S819" s="94" t="e">
        <f>#REF!&amp;" "&amp;#REF!</f>
        <v>#REF!</v>
      </c>
      <c r="T819" s="95" t="s">
        <v>66</v>
      </c>
      <c r="U819" s="57"/>
      <c r="V819" s="57">
        <f t="shared" si="318"/>
        <v>100000000</v>
      </c>
      <c r="W819" s="96" t="str">
        <f t="shared" si="310"/>
        <v>PL</v>
      </c>
      <c r="X819" s="77" t="s">
        <v>1964</v>
      </c>
      <c r="Y819" s="489" t="s">
        <v>2032</v>
      </c>
      <c r="Z819" s="489" t="s">
        <v>2003</v>
      </c>
      <c r="AA819" s="93"/>
      <c r="AB819" s="93"/>
      <c r="AC819" s="93"/>
      <c r="AD819" s="93"/>
      <c r="AE819" s="93"/>
      <c r="AF819" s="93"/>
      <c r="AG819" s="96"/>
      <c r="AH819" s="96"/>
      <c r="AI819" s="96"/>
      <c r="AJ819" s="313">
        <f t="shared" si="308"/>
        <v>0</v>
      </c>
      <c r="AK819" s="301">
        <v>0</v>
      </c>
      <c r="AL819" s="57">
        <v>100000000</v>
      </c>
      <c r="AM819" s="96" t="str">
        <f t="shared" si="311"/>
        <v>PL</v>
      </c>
      <c r="AN819" s="257" t="s">
        <v>139</v>
      </c>
      <c r="AO819" s="249">
        <v>1</v>
      </c>
      <c r="AP819" s="257"/>
      <c r="AQ819" s="245">
        <f t="shared" si="312"/>
        <v>350000</v>
      </c>
      <c r="AR819" s="250">
        <f>IF(AND(V819&gt;1,V819&lt;=200000000),'[26]Data Base PAKAI (INPUT)'!$E$24,IF(AND(V819&gt;200000000),'[26]Data Base PAKAI (INPUT)'!$M$24))</f>
        <v>4</v>
      </c>
      <c r="AS819" s="250">
        <f>IF(AND(V819&gt;1,V819&lt;=200000000),'[26]Data Base PAKAI (INPUT)'!$F$24,IF(AND(V819&gt;200000000,V819&lt;=1000000000),'[26]Data Base PAKAI (INPUT)'!$V$24,IF(AND(V819&gt;1000000000),'[26]Data Base PAKAI (INPUT)'!$Z$24)))</f>
        <v>1</v>
      </c>
      <c r="AT819" s="250">
        <f t="shared" si="313"/>
        <v>600000</v>
      </c>
      <c r="AU819" s="250">
        <f>IF(AND(V819&gt;1,V819&lt;=1000000000),'[26]Data Base PAKAI (INPUT)'!$E$25,IF(AND(V819&gt;1000000000,V819&lt;=5000000000),'[26]Data Base PAKAI (INPUT)'!$Y$25,IF(AND(V819&gt;5000000000,V819&lt;=10000000000),'[26]Data Base PAKAI (INPUT)'!$AG$25)))</f>
        <v>3</v>
      </c>
      <c r="AV819" s="250">
        <f>IF(AND(V819&gt;1,V819&lt;=100000000),'[26]Data Base PAKAI (INPUT)'!$F$25,IF(AND(V819&gt;100000000,V819&lt;=200000000),'[26]Data Base PAKAI (INPUT)'!$J$25,IF(AND(V819&gt;200000000,V819&lt;=250000000),'[26]Data Base PAKAI (INPUT)'!$N$25,IF(AND(V819&gt;250000000,V819&lt;=500000000),'[26]Data Base PAKAI (INPUT)'!$R$25,IF(AND(V819&gt;500000000,V819&lt;=1000000000),'[26]Data Base PAKAI (INPUT)'!$V$25,IF(AND(V819&gt;1000000000,V819&lt;=2500000000),'[26]Data Base PAKAI (INPUT)'!$Z$25,IF(AND(V819&gt;2500000000,V819&lt;=5000000000),'[26]Data Base PAKAI (INPUT)'!$AD$25,IF(AND(V819&gt;5000000000,V819&lt;=10000000000),'[26]Data Base PAKAI (INPUT)'!AH2306))))))))</f>
        <v>3</v>
      </c>
      <c r="AW819" s="250">
        <f t="shared" si="314"/>
        <v>1350000</v>
      </c>
      <c r="AX819" s="250">
        <f t="shared" si="315"/>
        <v>4000000</v>
      </c>
      <c r="AY819" s="99">
        <f t="shared" si="316"/>
        <v>4000000</v>
      </c>
      <c r="AZ819" s="245"/>
      <c r="BA819" s="245">
        <f t="shared" si="317"/>
        <v>89700000</v>
      </c>
      <c r="BB819" s="235"/>
      <c r="BC819" s="242"/>
      <c r="BD819" s="242"/>
      <c r="BE819" s="242"/>
      <c r="BG819" s="428">
        <f t="shared" si="309"/>
        <v>0</v>
      </c>
      <c r="BH819" s="424"/>
    </row>
    <row r="820" spans="1:60" ht="57.75" thickBot="1" x14ac:dyDescent="0.3">
      <c r="A820" s="90"/>
      <c r="B820" s="90"/>
      <c r="C820" s="90"/>
      <c r="D820" s="90"/>
      <c r="E820" s="90"/>
      <c r="F820" s="90"/>
      <c r="G820" s="90"/>
      <c r="H820" s="307"/>
      <c r="I820" s="91"/>
      <c r="J820" s="92"/>
      <c r="K820" s="151" t="s">
        <v>1412</v>
      </c>
      <c r="L820" s="92" t="s">
        <v>1525</v>
      </c>
      <c r="M820" s="92" t="e">
        <f>INDEX('[26]GELONDONGAN BM POKIR'!$D:$D,MATCH('KEGIATAN DBMSDA 2022 (2)'!L820,'[26]GELONDONGAN BM POKIR'!$D:$D,0))</f>
        <v>#N/A</v>
      </c>
      <c r="N820" s="92" t="str">
        <f t="shared" si="307"/>
        <v>Peningkatan Jalan Jl. Bintara Kencan Timur 1 Rt 05 Rw 12, Kota Bekasi, Seluruh Kecamatan dan
Kelurahan/Desa</v>
      </c>
      <c r="O820" s="92"/>
      <c r="P820" s="93" t="s">
        <v>822</v>
      </c>
      <c r="Q820" s="93"/>
      <c r="R820" s="127" t="s">
        <v>1526</v>
      </c>
      <c r="S820" s="94" t="e">
        <f>#REF!&amp;" "&amp;#REF!</f>
        <v>#REF!</v>
      </c>
      <c r="T820" s="95" t="s">
        <v>66</v>
      </c>
      <c r="U820" s="57"/>
      <c r="V820" s="57">
        <f t="shared" si="318"/>
        <v>100000000</v>
      </c>
      <c r="W820" s="96" t="str">
        <f t="shared" si="310"/>
        <v>PL</v>
      </c>
      <c r="X820" s="77" t="s">
        <v>1964</v>
      </c>
      <c r="Y820" s="489" t="s">
        <v>2032</v>
      </c>
      <c r="Z820" s="489" t="s">
        <v>2003</v>
      </c>
      <c r="AA820" s="93"/>
      <c r="AB820" s="93"/>
      <c r="AC820" s="93"/>
      <c r="AD820" s="93"/>
      <c r="AE820" s="93"/>
      <c r="AF820" s="93"/>
      <c r="AG820" s="96"/>
      <c r="AH820" s="96"/>
      <c r="AI820" s="96"/>
      <c r="AJ820" s="313">
        <f t="shared" si="308"/>
        <v>0</v>
      </c>
      <c r="AK820" s="301">
        <v>0</v>
      </c>
      <c r="AL820" s="57">
        <v>100000000</v>
      </c>
      <c r="AM820" s="96" t="str">
        <f t="shared" si="311"/>
        <v>PL</v>
      </c>
      <c r="AN820" s="257" t="s">
        <v>139</v>
      </c>
      <c r="AO820" s="249">
        <v>1</v>
      </c>
      <c r="AP820" s="257"/>
      <c r="AQ820" s="245">
        <f t="shared" si="312"/>
        <v>350000</v>
      </c>
      <c r="AR820" s="250">
        <f>IF(AND(V820&gt;1,V820&lt;=200000000),'[26]Data Base PAKAI (INPUT)'!$E$24,IF(AND(V820&gt;200000000),'[26]Data Base PAKAI (INPUT)'!$M$24))</f>
        <v>4</v>
      </c>
      <c r="AS820" s="250">
        <f>IF(AND(V820&gt;1,V820&lt;=200000000),'[26]Data Base PAKAI (INPUT)'!$F$24,IF(AND(V820&gt;200000000,V820&lt;=1000000000),'[26]Data Base PAKAI (INPUT)'!$V$24,IF(AND(V820&gt;1000000000),'[26]Data Base PAKAI (INPUT)'!$Z$24)))</f>
        <v>1</v>
      </c>
      <c r="AT820" s="250">
        <f t="shared" si="313"/>
        <v>600000</v>
      </c>
      <c r="AU820" s="250">
        <f>IF(AND(V820&gt;1,V820&lt;=1000000000),'[26]Data Base PAKAI (INPUT)'!$E$25,IF(AND(V820&gt;1000000000,V820&lt;=5000000000),'[26]Data Base PAKAI (INPUT)'!$Y$25,IF(AND(V820&gt;5000000000,V820&lt;=10000000000),'[26]Data Base PAKAI (INPUT)'!$AG$25)))</f>
        <v>3</v>
      </c>
      <c r="AV820" s="250">
        <f>IF(AND(V820&gt;1,V820&lt;=100000000),'[26]Data Base PAKAI (INPUT)'!$F$25,IF(AND(V820&gt;100000000,V820&lt;=200000000),'[26]Data Base PAKAI (INPUT)'!$J$25,IF(AND(V820&gt;200000000,V820&lt;=250000000),'[26]Data Base PAKAI (INPUT)'!$N$25,IF(AND(V820&gt;250000000,V820&lt;=500000000),'[26]Data Base PAKAI (INPUT)'!$R$25,IF(AND(V820&gt;500000000,V820&lt;=1000000000),'[26]Data Base PAKAI (INPUT)'!$V$25,IF(AND(V820&gt;1000000000,V820&lt;=2500000000),'[26]Data Base PAKAI (INPUT)'!$Z$25,IF(AND(V820&gt;2500000000,V820&lt;=5000000000),'[26]Data Base PAKAI (INPUT)'!$AD$25,IF(AND(V820&gt;5000000000,V820&lt;=10000000000),'[26]Data Base PAKAI (INPUT)'!AH2307))))))))</f>
        <v>3</v>
      </c>
      <c r="AW820" s="250">
        <f t="shared" si="314"/>
        <v>1350000</v>
      </c>
      <c r="AX820" s="250">
        <f t="shared" si="315"/>
        <v>4000000</v>
      </c>
      <c r="AY820" s="99">
        <f t="shared" si="316"/>
        <v>4000000</v>
      </c>
      <c r="AZ820" s="245"/>
      <c r="BA820" s="245">
        <f t="shared" si="317"/>
        <v>89700000</v>
      </c>
      <c r="BB820" s="235"/>
      <c r="BC820" s="242"/>
      <c r="BD820" s="242"/>
      <c r="BE820" s="242"/>
      <c r="BG820" s="428">
        <f t="shared" si="309"/>
        <v>0</v>
      </c>
      <c r="BH820" s="424"/>
    </row>
    <row r="821" spans="1:60" ht="43.5" thickBot="1" x14ac:dyDescent="0.3">
      <c r="A821" s="90"/>
      <c r="B821" s="90"/>
      <c r="C821" s="90"/>
      <c r="D821" s="90"/>
      <c r="E821" s="90"/>
      <c r="F821" s="90"/>
      <c r="G821" s="90"/>
      <c r="H821" s="307"/>
      <c r="I821" s="91"/>
      <c r="J821" s="92"/>
      <c r="K821" s="151" t="s">
        <v>1412</v>
      </c>
      <c r="L821" s="92" t="s">
        <v>1527</v>
      </c>
      <c r="M821" s="92" t="e">
        <f>INDEX('[26]GELONDONGAN BM POKIR'!$D:$D,MATCH('KEGIATAN DBMSDA 2022 (2)'!L821,'[26]GELONDONGAN BM POKIR'!$D:$D,0))</f>
        <v>#N/A</v>
      </c>
      <c r="N821" s="92" t="str">
        <f t="shared" si="307"/>
        <v>Peningkatan Jalan Jl.Bintara Kencana Timur Rt 05 Rw 12, Kota Bekasi, Bekasi Barat, Bintara</v>
      </c>
      <c r="O821" s="92"/>
      <c r="P821" s="93" t="s">
        <v>822</v>
      </c>
      <c r="Q821" s="93"/>
      <c r="R821" s="127" t="s">
        <v>1528</v>
      </c>
      <c r="S821" s="94" t="e">
        <f>#REF!&amp;" "&amp;#REF!</f>
        <v>#REF!</v>
      </c>
      <c r="T821" s="95" t="s">
        <v>66</v>
      </c>
      <c r="U821" s="57"/>
      <c r="V821" s="57">
        <f t="shared" si="318"/>
        <v>100000000</v>
      </c>
      <c r="W821" s="96" t="str">
        <f t="shared" si="310"/>
        <v>PL</v>
      </c>
      <c r="X821" s="77" t="s">
        <v>1964</v>
      </c>
      <c r="Y821" s="489" t="s">
        <v>2032</v>
      </c>
      <c r="Z821" s="489" t="s">
        <v>2003</v>
      </c>
      <c r="AA821" s="93"/>
      <c r="AB821" s="93"/>
      <c r="AC821" s="93"/>
      <c r="AD821" s="93"/>
      <c r="AE821" s="93"/>
      <c r="AF821" s="93"/>
      <c r="AG821" s="96"/>
      <c r="AH821" s="96"/>
      <c r="AI821" s="96"/>
      <c r="AJ821" s="313">
        <f t="shared" si="308"/>
        <v>0</v>
      </c>
      <c r="AK821" s="301">
        <v>0</v>
      </c>
      <c r="AL821" s="57">
        <v>100000000</v>
      </c>
      <c r="AM821" s="96" t="str">
        <f t="shared" si="311"/>
        <v>PL</v>
      </c>
      <c r="AN821" s="257" t="s">
        <v>139</v>
      </c>
      <c r="AO821" s="249">
        <v>1</v>
      </c>
      <c r="AP821" s="257"/>
      <c r="AQ821" s="245">
        <f t="shared" si="312"/>
        <v>350000</v>
      </c>
      <c r="AR821" s="250">
        <f>IF(AND(V821&gt;1,V821&lt;=200000000),'[26]Data Base PAKAI (INPUT)'!$E$24,IF(AND(V821&gt;200000000),'[26]Data Base PAKAI (INPUT)'!$M$24))</f>
        <v>4</v>
      </c>
      <c r="AS821" s="250">
        <f>IF(AND(V821&gt;1,V821&lt;=200000000),'[26]Data Base PAKAI (INPUT)'!$F$24,IF(AND(V821&gt;200000000,V821&lt;=1000000000),'[26]Data Base PAKAI (INPUT)'!$V$24,IF(AND(V821&gt;1000000000),'[26]Data Base PAKAI (INPUT)'!$Z$24)))</f>
        <v>1</v>
      </c>
      <c r="AT821" s="250">
        <f t="shared" si="313"/>
        <v>600000</v>
      </c>
      <c r="AU821" s="250">
        <f>IF(AND(V821&gt;1,V821&lt;=1000000000),'[26]Data Base PAKAI (INPUT)'!$E$25,IF(AND(V821&gt;1000000000,V821&lt;=5000000000),'[26]Data Base PAKAI (INPUT)'!$Y$25,IF(AND(V821&gt;5000000000,V821&lt;=10000000000),'[26]Data Base PAKAI (INPUT)'!$AG$25)))</f>
        <v>3</v>
      </c>
      <c r="AV821" s="250">
        <f>IF(AND(V821&gt;1,V821&lt;=100000000),'[26]Data Base PAKAI (INPUT)'!$F$25,IF(AND(V821&gt;100000000,V821&lt;=200000000),'[26]Data Base PAKAI (INPUT)'!$J$25,IF(AND(V821&gt;200000000,V821&lt;=250000000),'[26]Data Base PAKAI (INPUT)'!$N$25,IF(AND(V821&gt;250000000,V821&lt;=500000000),'[26]Data Base PAKAI (INPUT)'!$R$25,IF(AND(V821&gt;500000000,V821&lt;=1000000000),'[26]Data Base PAKAI (INPUT)'!$V$25,IF(AND(V821&gt;1000000000,V821&lt;=2500000000),'[26]Data Base PAKAI (INPUT)'!$Z$25,IF(AND(V821&gt;2500000000,V821&lt;=5000000000),'[26]Data Base PAKAI (INPUT)'!$AD$25,IF(AND(V821&gt;5000000000,V821&lt;=10000000000),'[26]Data Base PAKAI (INPUT)'!AH2308))))))))</f>
        <v>3</v>
      </c>
      <c r="AW821" s="250">
        <f t="shared" si="314"/>
        <v>1350000</v>
      </c>
      <c r="AX821" s="250">
        <f t="shared" si="315"/>
        <v>4000000</v>
      </c>
      <c r="AY821" s="99">
        <f t="shared" si="316"/>
        <v>4000000</v>
      </c>
      <c r="AZ821" s="245"/>
      <c r="BA821" s="245">
        <f t="shared" si="317"/>
        <v>89700000</v>
      </c>
      <c r="BB821" s="235"/>
      <c r="BC821" s="242"/>
      <c r="BD821" s="242"/>
      <c r="BE821" s="242"/>
      <c r="BG821" s="428">
        <f t="shared" si="309"/>
        <v>0</v>
      </c>
      <c r="BH821" s="424"/>
    </row>
    <row r="822" spans="1:60" ht="43.5" thickBot="1" x14ac:dyDescent="0.3">
      <c r="A822" s="90"/>
      <c r="B822" s="90"/>
      <c r="C822" s="90"/>
      <c r="D822" s="90"/>
      <c r="E822" s="90"/>
      <c r="F822" s="90"/>
      <c r="G822" s="90"/>
      <c r="H822" s="307"/>
      <c r="I822" s="91"/>
      <c r="J822" s="92"/>
      <c r="K822" s="151" t="s">
        <v>1412</v>
      </c>
      <c r="L822" s="92" t="s">
        <v>1529</v>
      </c>
      <c r="M822" s="92" t="e">
        <f>INDEX('[26]GELONDONGAN BM POKIR'!$D:$D,MATCH('KEGIATAN DBMSDA 2022 (2)'!L822,'[26]GELONDONGAN BM POKIR'!$D:$D,0))</f>
        <v>#N/A</v>
      </c>
      <c r="N822" s="92" t="str">
        <f t="shared" si="307"/>
        <v>Peningkatan Jalan Jl.Bintara Niaga 1 Rt 11 Rw 12, Kota
Bekasi, Bekasi Barat, Bintara</v>
      </c>
      <c r="O822" s="92"/>
      <c r="P822" s="93" t="s">
        <v>822</v>
      </c>
      <c r="Q822" s="93"/>
      <c r="R822" s="127" t="s">
        <v>1526</v>
      </c>
      <c r="S822" s="94" t="e">
        <f>#REF!&amp;" "&amp;#REF!</f>
        <v>#REF!</v>
      </c>
      <c r="T822" s="95" t="s">
        <v>66</v>
      </c>
      <c r="U822" s="57"/>
      <c r="V822" s="57">
        <f t="shared" si="318"/>
        <v>100000000</v>
      </c>
      <c r="W822" s="96" t="str">
        <f t="shared" si="310"/>
        <v>PL</v>
      </c>
      <c r="X822" s="77" t="s">
        <v>1964</v>
      </c>
      <c r="Y822" s="489" t="s">
        <v>2032</v>
      </c>
      <c r="Z822" s="489" t="s">
        <v>2003</v>
      </c>
      <c r="AA822" s="93"/>
      <c r="AB822" s="93"/>
      <c r="AC822" s="93"/>
      <c r="AD822" s="93"/>
      <c r="AE822" s="93"/>
      <c r="AF822" s="93"/>
      <c r="AG822" s="96"/>
      <c r="AH822" s="96"/>
      <c r="AI822" s="96"/>
      <c r="AJ822" s="313">
        <f t="shared" si="308"/>
        <v>0</v>
      </c>
      <c r="AK822" s="301">
        <v>0</v>
      </c>
      <c r="AL822" s="57">
        <v>100000000</v>
      </c>
      <c r="AM822" s="96" t="str">
        <f t="shared" si="311"/>
        <v>PL</v>
      </c>
      <c r="AN822" s="257" t="s">
        <v>139</v>
      </c>
      <c r="AO822" s="249">
        <v>1</v>
      </c>
      <c r="AP822" s="257"/>
      <c r="AQ822" s="245">
        <f t="shared" si="312"/>
        <v>350000</v>
      </c>
      <c r="AR822" s="250">
        <f>IF(AND(V822&gt;1,V822&lt;=200000000),'[26]Data Base PAKAI (INPUT)'!$E$24,IF(AND(V822&gt;200000000),'[26]Data Base PAKAI (INPUT)'!$M$24))</f>
        <v>4</v>
      </c>
      <c r="AS822" s="250">
        <f>IF(AND(V822&gt;1,V822&lt;=200000000),'[26]Data Base PAKAI (INPUT)'!$F$24,IF(AND(V822&gt;200000000,V822&lt;=1000000000),'[26]Data Base PAKAI (INPUT)'!$V$24,IF(AND(V822&gt;1000000000),'[26]Data Base PAKAI (INPUT)'!$Z$24)))</f>
        <v>1</v>
      </c>
      <c r="AT822" s="250">
        <f t="shared" si="313"/>
        <v>600000</v>
      </c>
      <c r="AU822" s="250">
        <f>IF(AND(V822&gt;1,V822&lt;=1000000000),'[26]Data Base PAKAI (INPUT)'!$E$25,IF(AND(V822&gt;1000000000,V822&lt;=5000000000),'[26]Data Base PAKAI (INPUT)'!$Y$25,IF(AND(V822&gt;5000000000,V822&lt;=10000000000),'[26]Data Base PAKAI (INPUT)'!$AG$25)))</f>
        <v>3</v>
      </c>
      <c r="AV822" s="250">
        <f>IF(AND(V822&gt;1,V822&lt;=100000000),'[26]Data Base PAKAI (INPUT)'!$F$25,IF(AND(V822&gt;100000000,V822&lt;=200000000),'[26]Data Base PAKAI (INPUT)'!$J$25,IF(AND(V822&gt;200000000,V822&lt;=250000000),'[26]Data Base PAKAI (INPUT)'!$N$25,IF(AND(V822&gt;250000000,V822&lt;=500000000),'[26]Data Base PAKAI (INPUT)'!$R$25,IF(AND(V822&gt;500000000,V822&lt;=1000000000),'[26]Data Base PAKAI (INPUT)'!$V$25,IF(AND(V822&gt;1000000000,V822&lt;=2500000000),'[26]Data Base PAKAI (INPUT)'!$Z$25,IF(AND(V822&gt;2500000000,V822&lt;=5000000000),'[26]Data Base PAKAI (INPUT)'!$AD$25,IF(AND(V822&gt;5000000000,V822&lt;=10000000000),'[26]Data Base PAKAI (INPUT)'!AH2309))))))))</f>
        <v>3</v>
      </c>
      <c r="AW822" s="250">
        <f t="shared" si="314"/>
        <v>1350000</v>
      </c>
      <c r="AX822" s="250">
        <f t="shared" si="315"/>
        <v>4000000</v>
      </c>
      <c r="AY822" s="99">
        <f t="shared" si="316"/>
        <v>4000000</v>
      </c>
      <c r="AZ822" s="245"/>
      <c r="BA822" s="245">
        <f t="shared" si="317"/>
        <v>89700000</v>
      </c>
      <c r="BB822" s="235"/>
      <c r="BC822" s="242"/>
      <c r="BD822" s="242"/>
      <c r="BE822" s="242"/>
      <c r="BG822" s="428">
        <f t="shared" si="309"/>
        <v>0</v>
      </c>
      <c r="BH822" s="424"/>
    </row>
    <row r="823" spans="1:60" ht="63.75" customHeight="1" thickBot="1" x14ac:dyDescent="0.3">
      <c r="A823" s="90"/>
      <c r="B823" s="90"/>
      <c r="C823" s="90"/>
      <c r="D823" s="90"/>
      <c r="E823" s="90"/>
      <c r="F823" s="90"/>
      <c r="G823" s="90"/>
      <c r="H823" s="307"/>
      <c r="I823" s="91"/>
      <c r="J823" s="92"/>
      <c r="K823" s="151" t="s">
        <v>1412</v>
      </c>
      <c r="L823" s="92" t="s">
        <v>1530</v>
      </c>
      <c r="M823" s="92" t="e">
        <f>INDEX('[26]GELONDONGAN BM POKIR'!$D:$D,MATCH('KEGIATAN DBMSDA 2022 (2)'!L823,'[26]GELONDONGAN BM POKIR'!$D:$D,0))</f>
        <v>#N/A</v>
      </c>
      <c r="N823" s="92" t="str">
        <f t="shared" si="307"/>
        <v>Peningkatan Jalan Gunung Galunggung dan Jln Gunung Kelud III RT.04/RW 12 Kel.Bintara Jaya Kec.Bekasi Barat Kota Bekasi, Kota</v>
      </c>
      <c r="O823" s="92"/>
      <c r="P823" s="93" t="s">
        <v>822</v>
      </c>
      <c r="Q823" s="93"/>
      <c r="R823" s="127" t="s">
        <v>1531</v>
      </c>
      <c r="S823" s="94" t="e">
        <f>#REF!&amp;" "&amp;#REF!</f>
        <v>#REF!</v>
      </c>
      <c r="T823" s="95" t="s">
        <v>66</v>
      </c>
      <c r="U823" s="57"/>
      <c r="V823" s="57">
        <f t="shared" si="318"/>
        <v>100000000</v>
      </c>
      <c r="W823" s="96" t="str">
        <f t="shared" si="310"/>
        <v>PL</v>
      </c>
      <c r="X823" s="77" t="s">
        <v>1964</v>
      </c>
      <c r="Y823" s="489" t="s">
        <v>2032</v>
      </c>
      <c r="Z823" s="489" t="s">
        <v>2003</v>
      </c>
      <c r="AA823" s="93"/>
      <c r="AB823" s="93"/>
      <c r="AC823" s="93"/>
      <c r="AD823" s="93"/>
      <c r="AE823" s="93"/>
      <c r="AF823" s="93"/>
      <c r="AG823" s="96"/>
      <c r="AH823" s="96"/>
      <c r="AI823" s="96"/>
      <c r="AJ823" s="313">
        <f t="shared" si="308"/>
        <v>0</v>
      </c>
      <c r="AK823" s="301">
        <v>0</v>
      </c>
      <c r="AL823" s="57">
        <v>100000000</v>
      </c>
      <c r="AM823" s="96" t="str">
        <f t="shared" si="311"/>
        <v>PL</v>
      </c>
      <c r="AN823" s="257" t="s">
        <v>139</v>
      </c>
      <c r="AO823" s="249">
        <v>1</v>
      </c>
      <c r="AP823" s="257"/>
      <c r="AQ823" s="245">
        <f t="shared" si="312"/>
        <v>350000</v>
      </c>
      <c r="AR823" s="250">
        <f>IF(AND(V823&gt;1,V823&lt;=200000000),'[26]Data Base PAKAI (INPUT)'!$E$24,IF(AND(V823&gt;200000000),'[26]Data Base PAKAI (INPUT)'!$M$24))</f>
        <v>4</v>
      </c>
      <c r="AS823" s="250">
        <f>IF(AND(V823&gt;1,V823&lt;=200000000),'[26]Data Base PAKAI (INPUT)'!$F$24,IF(AND(V823&gt;200000000,V823&lt;=1000000000),'[26]Data Base PAKAI (INPUT)'!$V$24,IF(AND(V823&gt;1000000000),'[26]Data Base PAKAI (INPUT)'!$Z$24)))</f>
        <v>1</v>
      </c>
      <c r="AT823" s="250">
        <f t="shared" si="313"/>
        <v>600000</v>
      </c>
      <c r="AU823" s="250">
        <f>IF(AND(V823&gt;1,V823&lt;=1000000000),'[26]Data Base PAKAI (INPUT)'!$E$25,IF(AND(V823&gt;1000000000,V823&lt;=5000000000),'[26]Data Base PAKAI (INPUT)'!$Y$25,IF(AND(V823&gt;5000000000,V823&lt;=10000000000),'[26]Data Base PAKAI (INPUT)'!$AG$25)))</f>
        <v>3</v>
      </c>
      <c r="AV823" s="250">
        <f>IF(AND(V823&gt;1,V823&lt;=100000000),'[26]Data Base PAKAI (INPUT)'!$F$25,IF(AND(V823&gt;100000000,V823&lt;=200000000),'[26]Data Base PAKAI (INPUT)'!$J$25,IF(AND(V823&gt;200000000,V823&lt;=250000000),'[26]Data Base PAKAI (INPUT)'!$N$25,IF(AND(V823&gt;250000000,V823&lt;=500000000),'[26]Data Base PAKAI (INPUT)'!$R$25,IF(AND(V823&gt;500000000,V823&lt;=1000000000),'[26]Data Base PAKAI (INPUT)'!$V$25,IF(AND(V823&gt;1000000000,V823&lt;=2500000000),'[26]Data Base PAKAI (INPUT)'!$Z$25,IF(AND(V823&gt;2500000000,V823&lt;=5000000000),'[26]Data Base PAKAI (INPUT)'!$AD$25,IF(AND(V823&gt;5000000000,V823&lt;=10000000000),'[26]Data Base PAKAI (INPUT)'!AH2310))))))))</f>
        <v>3</v>
      </c>
      <c r="AW823" s="250">
        <f t="shared" si="314"/>
        <v>1350000</v>
      </c>
      <c r="AX823" s="250">
        <f t="shared" si="315"/>
        <v>4000000</v>
      </c>
      <c r="AY823" s="99">
        <f t="shared" si="316"/>
        <v>4000000</v>
      </c>
      <c r="AZ823" s="245"/>
      <c r="BA823" s="245">
        <f t="shared" si="317"/>
        <v>89700000</v>
      </c>
      <c r="BB823" s="235"/>
      <c r="BC823" s="242"/>
      <c r="BD823" s="242"/>
      <c r="BE823" s="242"/>
      <c r="BG823" s="428">
        <f t="shared" si="309"/>
        <v>0</v>
      </c>
      <c r="BH823" s="424"/>
    </row>
    <row r="824" spans="1:60" ht="56.25" customHeight="1" thickBot="1" x14ac:dyDescent="0.3">
      <c r="A824" s="90"/>
      <c r="B824" s="90"/>
      <c r="C824" s="90"/>
      <c r="D824" s="90"/>
      <c r="E824" s="90"/>
      <c r="F824" s="90"/>
      <c r="G824" s="90"/>
      <c r="H824" s="307"/>
      <c r="I824" s="91"/>
      <c r="J824" s="92"/>
      <c r="K824" s="151" t="s">
        <v>1412</v>
      </c>
      <c r="L824" s="92" t="s">
        <v>1532</v>
      </c>
      <c r="M824" s="92" t="e">
        <f>INDEX('[26]GELONDONGAN BM POKIR'!$D:$D,MATCH('KEGIATAN DBMSDA 2022 (2)'!L824,'[26]GELONDONGAN BM POKIR'!$D:$D,0))</f>
        <v>#N/A</v>
      </c>
      <c r="N824" s="92" t="str">
        <f t="shared" si="307"/>
        <v>Peningkatan Jalan RT 01 - RT 05 RW 07 Kel. Duren Jaya Kec. Bekasi Timur. Kota Bekasi, Kota Bekasi, Bekasi Timur, Durenjaya</v>
      </c>
      <c r="O824" s="92"/>
      <c r="P824" s="93" t="s">
        <v>264</v>
      </c>
      <c r="Q824" s="93"/>
      <c r="R824" s="127" t="s">
        <v>920</v>
      </c>
      <c r="S824" s="94" t="e">
        <f>#REF!&amp;" "&amp;#REF!</f>
        <v>#REF!</v>
      </c>
      <c r="T824" s="95" t="s">
        <v>66</v>
      </c>
      <c r="U824" s="57"/>
      <c r="V824" s="57">
        <f t="shared" si="318"/>
        <v>200000000</v>
      </c>
      <c r="W824" s="96" t="str">
        <f t="shared" si="310"/>
        <v>PL</v>
      </c>
      <c r="X824" s="77" t="s">
        <v>1964</v>
      </c>
      <c r="Y824" s="489" t="s">
        <v>2032</v>
      </c>
      <c r="Z824" s="489" t="s">
        <v>2013</v>
      </c>
      <c r="AA824" s="93"/>
      <c r="AB824" s="93"/>
      <c r="AC824" s="93"/>
      <c r="AD824" s="93"/>
      <c r="AE824" s="93"/>
      <c r="AF824" s="93"/>
      <c r="AG824" s="96"/>
      <c r="AH824" s="96"/>
      <c r="AI824" s="96"/>
      <c r="AJ824" s="313">
        <f t="shared" si="308"/>
        <v>0</v>
      </c>
      <c r="AK824" s="301">
        <v>0</v>
      </c>
      <c r="AL824" s="57">
        <v>200000000</v>
      </c>
      <c r="AM824" s="96" t="str">
        <f t="shared" si="311"/>
        <v>PL</v>
      </c>
      <c r="AN824" s="257" t="s">
        <v>139</v>
      </c>
      <c r="AO824" s="249">
        <v>1</v>
      </c>
      <c r="AP824" s="257"/>
      <c r="AQ824" s="245">
        <f t="shared" si="312"/>
        <v>350000</v>
      </c>
      <c r="AR824" s="250">
        <f>IF(AND(V824&gt;1,V824&lt;=200000000),'[26]Data Base PAKAI (INPUT)'!$E$24,IF(AND(V824&gt;200000000),'[26]Data Base PAKAI (INPUT)'!$M$24))</f>
        <v>4</v>
      </c>
      <c r="AS824" s="250">
        <f>IF(AND(V824&gt;1,V824&lt;=200000000),'[26]Data Base PAKAI (INPUT)'!$F$24,IF(AND(V824&gt;200000000,V824&lt;=1000000000),'[26]Data Base PAKAI (INPUT)'!$V$24,IF(AND(V824&gt;1000000000),'[26]Data Base PAKAI (INPUT)'!$Z$24)))</f>
        <v>1</v>
      </c>
      <c r="AT824" s="250">
        <f t="shared" si="313"/>
        <v>600000</v>
      </c>
      <c r="AU824" s="250">
        <f>IF(AND(V824&gt;1,V824&lt;=1000000000),'[26]Data Base PAKAI (INPUT)'!$E$25,IF(AND(V824&gt;1000000000,V824&lt;=5000000000),'[26]Data Base PAKAI (INPUT)'!$Y$25,IF(AND(V824&gt;5000000000,V824&lt;=10000000000),'[26]Data Base PAKAI (INPUT)'!$AG$25)))</f>
        <v>3</v>
      </c>
      <c r="AV824" s="250">
        <f>IF(AND(V824&gt;1,V824&lt;=100000000),'[26]Data Base PAKAI (INPUT)'!$F$25,IF(AND(V824&gt;100000000,V824&lt;=200000000),'[26]Data Base PAKAI (INPUT)'!$J$25,IF(AND(V824&gt;200000000,V824&lt;=250000000),'[26]Data Base PAKAI (INPUT)'!$N$25,IF(AND(V824&gt;250000000,V824&lt;=500000000),'[26]Data Base PAKAI (INPUT)'!$R$25,IF(AND(V824&gt;500000000,V824&lt;=1000000000),'[26]Data Base PAKAI (INPUT)'!$V$25,IF(AND(V824&gt;1000000000,V824&lt;=2500000000),'[26]Data Base PAKAI (INPUT)'!$Z$25,IF(AND(V824&gt;2500000000,V824&lt;=5000000000),'[26]Data Base PAKAI (INPUT)'!$AD$25,IF(AND(V824&gt;5000000000,V824&lt;=10000000000),'[26]Data Base PAKAI (INPUT)'!AH2311))))))))</f>
        <v>4</v>
      </c>
      <c r="AW824" s="250">
        <f t="shared" si="314"/>
        <v>1800000</v>
      </c>
      <c r="AX824" s="250">
        <f t="shared" si="315"/>
        <v>8000000</v>
      </c>
      <c r="AY824" s="99">
        <f t="shared" si="316"/>
        <v>8000000</v>
      </c>
      <c r="AZ824" s="245"/>
      <c r="BA824" s="245">
        <f t="shared" si="317"/>
        <v>181250000</v>
      </c>
      <c r="BB824" s="235"/>
      <c r="BC824" s="242"/>
      <c r="BD824" s="242"/>
      <c r="BE824" s="242"/>
      <c r="BG824" s="428">
        <f t="shared" si="309"/>
        <v>0</v>
      </c>
      <c r="BH824" s="424"/>
    </row>
    <row r="825" spans="1:60" ht="43.5" thickBot="1" x14ac:dyDescent="0.3">
      <c r="A825" s="90"/>
      <c r="B825" s="90"/>
      <c r="C825" s="90"/>
      <c r="D825" s="90"/>
      <c r="E825" s="90"/>
      <c r="F825" s="90"/>
      <c r="G825" s="90"/>
      <c r="H825" s="307"/>
      <c r="I825" s="91"/>
      <c r="J825" s="92"/>
      <c r="K825" s="151" t="s">
        <v>1412</v>
      </c>
      <c r="L825" s="92" t="s">
        <v>1533</v>
      </c>
      <c r="M825" s="92" t="e">
        <f>INDEX('[26]GELONDONGAN BM POKIR'!$D:$D,MATCH('KEGIATAN DBMSDA 2022 (2)'!L825,'[26]GELONDONGAN BM POKIR'!$D:$D,0))</f>
        <v>#N/A</v>
      </c>
      <c r="N825" s="92" t="str">
        <f>$J$562&amp;" "&amp;L825</f>
        <v>Peningkatan Jalan RT 03 RW 12 Kel. Margahayu Kec. Bekasi Timur. Kota Bekasi, Kota Bekasi, Bekasi Timur, Margahayu</v>
      </c>
      <c r="O825" s="92"/>
      <c r="P825" s="93" t="s">
        <v>264</v>
      </c>
      <c r="Q825" s="93"/>
      <c r="R825" s="127" t="s">
        <v>271</v>
      </c>
      <c r="S825" s="94" t="e">
        <f>#REF!&amp;" "&amp;#REF!</f>
        <v>#REF!</v>
      </c>
      <c r="T825" s="95" t="s">
        <v>66</v>
      </c>
      <c r="U825" s="57"/>
      <c r="V825" s="57">
        <f t="shared" si="318"/>
        <v>200000000</v>
      </c>
      <c r="W825" s="96" t="str">
        <f t="shared" si="310"/>
        <v>PL</v>
      </c>
      <c r="X825" s="77" t="s">
        <v>1964</v>
      </c>
      <c r="Y825" s="489" t="s">
        <v>2032</v>
      </c>
      <c r="Z825" s="489" t="s">
        <v>2013</v>
      </c>
      <c r="AA825" s="93"/>
      <c r="AB825" s="93"/>
      <c r="AC825" s="93"/>
      <c r="AD825" s="93"/>
      <c r="AE825" s="93"/>
      <c r="AF825" s="93"/>
      <c r="AG825" s="96"/>
      <c r="AH825" s="96"/>
      <c r="AI825" s="96"/>
      <c r="AJ825" s="313">
        <f t="shared" si="308"/>
        <v>0</v>
      </c>
      <c r="AK825" s="301">
        <v>0</v>
      </c>
      <c r="AL825" s="57">
        <v>200000000</v>
      </c>
      <c r="AM825" s="96" t="str">
        <f t="shared" si="311"/>
        <v>PL</v>
      </c>
      <c r="AN825" s="257" t="s">
        <v>139</v>
      </c>
      <c r="AO825" s="249">
        <v>1</v>
      </c>
      <c r="AP825" s="257"/>
      <c r="AQ825" s="245">
        <f t="shared" si="312"/>
        <v>350000</v>
      </c>
      <c r="AR825" s="250">
        <f>IF(AND(V825&gt;1,V825&lt;=200000000),'[26]Data Base PAKAI (INPUT)'!$E$24,IF(AND(V825&gt;200000000),'[26]Data Base PAKAI (INPUT)'!$M$24))</f>
        <v>4</v>
      </c>
      <c r="AS825" s="250">
        <f>IF(AND(V825&gt;1,V825&lt;=200000000),'[26]Data Base PAKAI (INPUT)'!$F$24,IF(AND(V825&gt;200000000,V825&lt;=1000000000),'[26]Data Base PAKAI (INPUT)'!$V$24,IF(AND(V825&gt;1000000000),'[26]Data Base PAKAI (INPUT)'!$Z$24)))</f>
        <v>1</v>
      </c>
      <c r="AT825" s="250">
        <f t="shared" si="313"/>
        <v>600000</v>
      </c>
      <c r="AU825" s="250">
        <f>IF(AND(V825&gt;1,V825&lt;=1000000000),'[26]Data Base PAKAI (INPUT)'!$E$25,IF(AND(V825&gt;1000000000,V825&lt;=5000000000),'[26]Data Base PAKAI (INPUT)'!$Y$25,IF(AND(V825&gt;5000000000,V825&lt;=10000000000),'[26]Data Base PAKAI (INPUT)'!$AG$25)))</f>
        <v>3</v>
      </c>
      <c r="AV825" s="250">
        <f>IF(AND(V825&gt;1,V825&lt;=100000000),'[26]Data Base PAKAI (INPUT)'!$F$25,IF(AND(V825&gt;100000000,V825&lt;=200000000),'[26]Data Base PAKAI (INPUT)'!$J$25,IF(AND(V825&gt;200000000,V825&lt;=250000000),'[26]Data Base PAKAI (INPUT)'!$N$25,IF(AND(V825&gt;250000000,V825&lt;=500000000),'[26]Data Base PAKAI (INPUT)'!$R$25,IF(AND(V825&gt;500000000,V825&lt;=1000000000),'[26]Data Base PAKAI (INPUT)'!$V$25,IF(AND(V825&gt;1000000000,V825&lt;=2500000000),'[26]Data Base PAKAI (INPUT)'!$Z$25,IF(AND(V825&gt;2500000000,V825&lt;=5000000000),'[26]Data Base PAKAI (INPUT)'!$AD$25,IF(AND(V825&gt;5000000000,V825&lt;=10000000000),'[26]Data Base PAKAI (INPUT)'!AH2312))))))))</f>
        <v>4</v>
      </c>
      <c r="AW825" s="250">
        <f t="shared" si="314"/>
        <v>1800000</v>
      </c>
      <c r="AX825" s="250">
        <f t="shared" si="315"/>
        <v>8000000</v>
      </c>
      <c r="AY825" s="99">
        <f t="shared" si="316"/>
        <v>8000000</v>
      </c>
      <c r="AZ825" s="245"/>
      <c r="BA825" s="245">
        <f t="shared" si="317"/>
        <v>181250000</v>
      </c>
      <c r="BB825" s="235"/>
      <c r="BC825" s="242"/>
      <c r="BD825" s="242"/>
      <c r="BE825" s="242"/>
      <c r="BG825" s="428">
        <f t="shared" si="309"/>
        <v>0</v>
      </c>
      <c r="BH825" s="424"/>
    </row>
    <row r="826" spans="1:60" ht="43.5" thickBot="1" x14ac:dyDescent="0.3">
      <c r="A826" s="90"/>
      <c r="B826" s="90"/>
      <c r="C826" s="90"/>
      <c r="D826" s="90"/>
      <c r="E826" s="90"/>
      <c r="F826" s="90"/>
      <c r="G826" s="90"/>
      <c r="H826" s="307"/>
      <c r="I826" s="91"/>
      <c r="J826" s="92"/>
      <c r="K826" s="151" t="s">
        <v>1412</v>
      </c>
      <c r="L826" s="92" t="s">
        <v>708</v>
      </c>
      <c r="M826" s="92" t="e">
        <f>INDEX('[26]GELONDONGAN BM POKIR'!$D:$D,MATCH('KEGIATAN DBMSDA 2022 (2)'!L826,'[26]GELONDONGAN BM POKIR'!$D:$D,0))</f>
        <v>#N/A</v>
      </c>
      <c r="N826" s="92" t="str">
        <f t="shared" si="307"/>
        <v>Peningkatan Jalan RT 03 RW 12 Kel. Margahayu Kec. Bekasi Timur Kota Bekasi, Kota Bekasi, Bekasi Timur, Margahayu</v>
      </c>
      <c r="O826" s="92"/>
      <c r="P826" s="93" t="s">
        <v>264</v>
      </c>
      <c r="Q826" s="93"/>
      <c r="R826" s="127" t="s">
        <v>271</v>
      </c>
      <c r="S826" s="94" t="e">
        <f>#REF!&amp;" "&amp;#REF!</f>
        <v>#REF!</v>
      </c>
      <c r="T826" s="95" t="s">
        <v>66</v>
      </c>
      <c r="U826" s="57"/>
      <c r="V826" s="57">
        <f t="shared" si="318"/>
        <v>200000000</v>
      </c>
      <c r="W826" s="96" t="str">
        <f t="shared" si="310"/>
        <v>PL</v>
      </c>
      <c r="X826" s="77" t="s">
        <v>1964</v>
      </c>
      <c r="Y826" s="489" t="s">
        <v>2032</v>
      </c>
      <c r="Z826" s="489" t="s">
        <v>2013</v>
      </c>
      <c r="AA826" s="93"/>
      <c r="AB826" s="93"/>
      <c r="AC826" s="93"/>
      <c r="AD826" s="93"/>
      <c r="AE826" s="93"/>
      <c r="AF826" s="93"/>
      <c r="AG826" s="96"/>
      <c r="AH826" s="96"/>
      <c r="AI826" s="96"/>
      <c r="AJ826" s="313">
        <f t="shared" si="308"/>
        <v>0</v>
      </c>
      <c r="AK826" s="301">
        <v>0</v>
      </c>
      <c r="AL826" s="57">
        <v>200000000</v>
      </c>
      <c r="AM826" s="96" t="str">
        <f t="shared" si="311"/>
        <v>PL</v>
      </c>
      <c r="AN826" s="257" t="s">
        <v>139</v>
      </c>
      <c r="AO826" s="249">
        <v>1</v>
      </c>
      <c r="AP826" s="257" t="s">
        <v>1534</v>
      </c>
      <c r="AQ826" s="245">
        <f t="shared" si="312"/>
        <v>350000</v>
      </c>
      <c r="AR826" s="250">
        <f>IF(AND(V826&gt;1,V826&lt;=200000000),'[26]Data Base PAKAI (INPUT)'!$E$24,IF(AND(V826&gt;200000000),'[26]Data Base PAKAI (INPUT)'!$M$24))</f>
        <v>4</v>
      </c>
      <c r="AS826" s="250">
        <f>IF(AND(V826&gt;1,V826&lt;=200000000),'[26]Data Base PAKAI (INPUT)'!$F$24,IF(AND(V826&gt;200000000,V826&lt;=1000000000),'[26]Data Base PAKAI (INPUT)'!$V$24,IF(AND(V826&gt;1000000000),'[26]Data Base PAKAI (INPUT)'!$Z$24)))</f>
        <v>1</v>
      </c>
      <c r="AT826" s="250">
        <f t="shared" si="313"/>
        <v>600000</v>
      </c>
      <c r="AU826" s="250">
        <f>IF(AND(V826&gt;1,V826&lt;=1000000000),'[26]Data Base PAKAI (INPUT)'!$E$25,IF(AND(V826&gt;1000000000,V826&lt;=5000000000),'[26]Data Base PAKAI (INPUT)'!$Y$25,IF(AND(V826&gt;5000000000,V826&lt;=10000000000),'[26]Data Base PAKAI (INPUT)'!$AG$25)))</f>
        <v>3</v>
      </c>
      <c r="AV826" s="250">
        <f>IF(AND(V826&gt;1,V826&lt;=100000000),'[26]Data Base PAKAI (INPUT)'!$F$25,IF(AND(V826&gt;100000000,V826&lt;=200000000),'[26]Data Base PAKAI (INPUT)'!$J$25,IF(AND(V826&gt;200000000,V826&lt;=250000000),'[26]Data Base PAKAI (INPUT)'!$N$25,IF(AND(V826&gt;250000000,V826&lt;=500000000),'[26]Data Base PAKAI (INPUT)'!$R$25,IF(AND(V826&gt;500000000,V826&lt;=1000000000),'[26]Data Base PAKAI (INPUT)'!$V$25,IF(AND(V826&gt;1000000000,V826&lt;=2500000000),'[26]Data Base PAKAI (INPUT)'!$Z$25,IF(AND(V826&gt;2500000000,V826&lt;=5000000000),'[26]Data Base PAKAI (INPUT)'!$AD$25,IF(AND(V826&gt;5000000000,V826&lt;=10000000000),'[26]Data Base PAKAI (INPUT)'!AH2313))))))))</f>
        <v>4</v>
      </c>
      <c r="AW826" s="250">
        <f t="shared" si="314"/>
        <v>1800000</v>
      </c>
      <c r="AX826" s="250">
        <f t="shared" si="315"/>
        <v>8000000</v>
      </c>
      <c r="AY826" s="99">
        <f t="shared" si="316"/>
        <v>8000000</v>
      </c>
      <c r="AZ826" s="245"/>
      <c r="BA826" s="245">
        <f t="shared" si="317"/>
        <v>181250000</v>
      </c>
      <c r="BB826" s="235"/>
      <c r="BC826" s="242"/>
      <c r="BD826" s="242"/>
      <c r="BE826" s="242"/>
      <c r="BG826" s="428">
        <f t="shared" si="309"/>
        <v>0</v>
      </c>
      <c r="BH826" s="424"/>
    </row>
    <row r="827" spans="1:60" ht="43.5" thickBot="1" x14ac:dyDescent="0.3">
      <c r="A827" s="90"/>
      <c r="B827" s="90"/>
      <c r="C827" s="90"/>
      <c r="D827" s="90"/>
      <c r="E827" s="90"/>
      <c r="F827" s="90"/>
      <c r="G827" s="90"/>
      <c r="H827" s="307"/>
      <c r="I827" s="91"/>
      <c r="J827" s="92"/>
      <c r="K827" s="151" t="s">
        <v>1412</v>
      </c>
      <c r="L827" s="92" t="s">
        <v>1535</v>
      </c>
      <c r="M827" s="92" t="e">
        <f>INDEX('[26]GELONDONGAN BM POKIR'!$D:$D,MATCH('KEGIATAN DBMSDA 2022 (2)'!L827,'[26]GELONDONGAN BM POKIR'!$D:$D,0))</f>
        <v>#N/A</v>
      </c>
      <c r="N827" s="92" t="str">
        <f t="shared" si="307"/>
        <v>Peningkatan Jalan jl parangtritis raya bumi bekasi baru utara, Kota Bekasi, Rawalumbu, Sepanjangjaya</v>
      </c>
      <c r="O827" s="92"/>
      <c r="P827" s="93" t="s">
        <v>735</v>
      </c>
      <c r="Q827" s="93"/>
      <c r="R827" s="127" t="s">
        <v>229</v>
      </c>
      <c r="S827" s="94" t="e">
        <f>#REF!&amp;" "&amp;#REF!</f>
        <v>#REF!</v>
      </c>
      <c r="T827" s="95" t="s">
        <v>66</v>
      </c>
      <c r="U827" s="57"/>
      <c r="V827" s="57">
        <f t="shared" si="318"/>
        <v>150000000</v>
      </c>
      <c r="W827" s="96" t="str">
        <f t="shared" si="310"/>
        <v>PL</v>
      </c>
      <c r="X827" s="77" t="s">
        <v>1964</v>
      </c>
      <c r="Y827" s="489" t="s">
        <v>2032</v>
      </c>
      <c r="Z827" s="489" t="s">
        <v>2010</v>
      </c>
      <c r="AA827" s="93"/>
      <c r="AB827" s="93"/>
      <c r="AC827" s="93"/>
      <c r="AD827" s="93"/>
      <c r="AE827" s="93"/>
      <c r="AF827" s="93"/>
      <c r="AG827" s="96"/>
      <c r="AH827" s="96"/>
      <c r="AI827" s="96"/>
      <c r="AJ827" s="313">
        <f t="shared" si="308"/>
        <v>0</v>
      </c>
      <c r="AK827" s="301">
        <v>0</v>
      </c>
      <c r="AL827" s="57">
        <v>150000000</v>
      </c>
      <c r="AM827" s="96" t="str">
        <f t="shared" si="311"/>
        <v>PL</v>
      </c>
      <c r="AN827" s="257" t="s">
        <v>139</v>
      </c>
      <c r="AO827" s="249">
        <v>1</v>
      </c>
      <c r="AP827" s="257"/>
      <c r="AQ827" s="245">
        <f t="shared" si="312"/>
        <v>350000</v>
      </c>
      <c r="AR827" s="250">
        <f>IF(AND(V827&gt;1,V827&lt;=200000000),'[26]Data Base PAKAI (INPUT)'!$E$24,IF(AND(V827&gt;200000000),'[26]Data Base PAKAI (INPUT)'!$M$24))</f>
        <v>4</v>
      </c>
      <c r="AS827" s="250">
        <f>IF(AND(V827&gt;1,V827&lt;=200000000),'[26]Data Base PAKAI (INPUT)'!$F$24,IF(AND(V827&gt;200000000,V827&lt;=1000000000),'[26]Data Base PAKAI (INPUT)'!$V$24,IF(AND(V827&gt;1000000000),'[26]Data Base PAKAI (INPUT)'!$Z$24)))</f>
        <v>1</v>
      </c>
      <c r="AT827" s="250">
        <f t="shared" si="313"/>
        <v>600000</v>
      </c>
      <c r="AU827" s="250">
        <f>IF(AND(V827&gt;1,V827&lt;=1000000000),'[26]Data Base PAKAI (INPUT)'!$E$25,IF(AND(V827&gt;1000000000,V827&lt;=5000000000),'[26]Data Base PAKAI (INPUT)'!$Y$25,IF(AND(V827&gt;5000000000,V827&lt;=10000000000),'[26]Data Base PAKAI (INPUT)'!$AG$25)))</f>
        <v>3</v>
      </c>
      <c r="AV827" s="250">
        <f>IF(AND(V827&gt;1,V827&lt;=100000000),'[26]Data Base PAKAI (INPUT)'!$F$25,IF(AND(V827&gt;100000000,V827&lt;=200000000),'[26]Data Base PAKAI (INPUT)'!$J$25,IF(AND(V827&gt;200000000,V827&lt;=250000000),'[26]Data Base PAKAI (INPUT)'!$N$25,IF(AND(V827&gt;250000000,V827&lt;=500000000),'[26]Data Base PAKAI (INPUT)'!$R$25,IF(AND(V827&gt;500000000,V827&lt;=1000000000),'[26]Data Base PAKAI (INPUT)'!$V$25,IF(AND(V827&gt;1000000000,V827&lt;=2500000000),'[26]Data Base PAKAI (INPUT)'!$Z$25,IF(AND(V827&gt;2500000000,V827&lt;=5000000000),'[26]Data Base PAKAI (INPUT)'!$AD$25,IF(AND(V827&gt;5000000000,V827&lt;=10000000000),'[26]Data Base PAKAI (INPUT)'!AH2314))))))))</f>
        <v>4</v>
      </c>
      <c r="AW827" s="250">
        <f t="shared" si="314"/>
        <v>1800000</v>
      </c>
      <c r="AX827" s="250">
        <f t="shared" si="315"/>
        <v>6000000</v>
      </c>
      <c r="AY827" s="99">
        <f t="shared" si="316"/>
        <v>6000000</v>
      </c>
      <c r="AZ827" s="245"/>
      <c r="BA827" s="245">
        <f t="shared" si="317"/>
        <v>135250000</v>
      </c>
      <c r="BB827" s="235"/>
      <c r="BC827" s="242"/>
      <c r="BD827" s="242"/>
      <c r="BE827" s="242"/>
      <c r="BG827" s="428">
        <f t="shared" si="309"/>
        <v>0</v>
      </c>
      <c r="BH827" s="424"/>
    </row>
    <row r="828" spans="1:60" ht="43.5" thickBot="1" x14ac:dyDescent="0.3">
      <c r="A828" s="90"/>
      <c r="B828" s="90"/>
      <c r="C828" s="90"/>
      <c r="D828" s="90"/>
      <c r="E828" s="90"/>
      <c r="F828" s="90"/>
      <c r="G828" s="90"/>
      <c r="H828" s="307"/>
      <c r="I828" s="91"/>
      <c r="J828" s="92"/>
      <c r="K828" s="151" t="s">
        <v>1412</v>
      </c>
      <c r="L828" s="92" t="s">
        <v>1536</v>
      </c>
      <c r="M828" s="92" t="e">
        <f>INDEX('[26]GELONDONGAN BM POKIR'!$D:$D,MATCH('KEGIATAN DBMSDA 2022 (2)'!L828,'[26]GELONDONGAN BM POKIR'!$D:$D,0))</f>
        <v>#N/A</v>
      </c>
      <c r="N828" s="92" t="str">
        <f t="shared" si="307"/>
        <v>Peningkatan Jalan jl. teluk bayur rt 05 rw 10, Kota Bekasi, Rawalumbu, Sepanjangjaya</v>
      </c>
      <c r="O828" s="92"/>
      <c r="P828" s="93" t="s">
        <v>735</v>
      </c>
      <c r="Q828" s="93"/>
      <c r="R828" s="127" t="s">
        <v>289</v>
      </c>
      <c r="S828" s="94" t="e">
        <f>#REF!&amp;" "&amp;#REF!</f>
        <v>#REF!</v>
      </c>
      <c r="T828" s="95" t="s">
        <v>66</v>
      </c>
      <c r="U828" s="57"/>
      <c r="V828" s="57">
        <f t="shared" si="318"/>
        <v>100000000</v>
      </c>
      <c r="W828" s="96" t="str">
        <f t="shared" si="310"/>
        <v>PL</v>
      </c>
      <c r="X828" s="77" t="s">
        <v>1964</v>
      </c>
      <c r="Y828" s="489" t="s">
        <v>2032</v>
      </c>
      <c r="Z828" s="489" t="s">
        <v>2010</v>
      </c>
      <c r="AA828" s="93"/>
      <c r="AB828" s="93"/>
      <c r="AC828" s="93"/>
      <c r="AD828" s="93"/>
      <c r="AE828" s="93"/>
      <c r="AF828" s="93"/>
      <c r="AG828" s="96"/>
      <c r="AH828" s="96"/>
      <c r="AI828" s="96"/>
      <c r="AJ828" s="313">
        <f t="shared" si="308"/>
        <v>0</v>
      </c>
      <c r="AK828" s="301">
        <v>0</v>
      </c>
      <c r="AL828" s="57">
        <v>100000000</v>
      </c>
      <c r="AM828" s="96" t="str">
        <f t="shared" si="311"/>
        <v>PL</v>
      </c>
      <c r="AN828" s="257" t="s">
        <v>139</v>
      </c>
      <c r="AO828" s="249">
        <v>1</v>
      </c>
      <c r="AP828" s="257"/>
      <c r="AQ828" s="245">
        <f t="shared" si="312"/>
        <v>350000</v>
      </c>
      <c r="AR828" s="250">
        <f>IF(AND(V828&gt;1,V828&lt;=200000000),'[26]Data Base PAKAI (INPUT)'!$E$24,IF(AND(V828&gt;200000000),'[26]Data Base PAKAI (INPUT)'!$M$24))</f>
        <v>4</v>
      </c>
      <c r="AS828" s="250">
        <f>IF(AND(V828&gt;1,V828&lt;=200000000),'[26]Data Base PAKAI (INPUT)'!$F$24,IF(AND(V828&gt;200000000,V828&lt;=1000000000),'[26]Data Base PAKAI (INPUT)'!$V$24,IF(AND(V828&gt;1000000000),'[26]Data Base PAKAI (INPUT)'!$Z$24)))</f>
        <v>1</v>
      </c>
      <c r="AT828" s="250">
        <f t="shared" si="313"/>
        <v>600000</v>
      </c>
      <c r="AU828" s="250">
        <f>IF(AND(V828&gt;1,V828&lt;=1000000000),'[26]Data Base PAKAI (INPUT)'!$E$25,IF(AND(V828&gt;1000000000,V828&lt;=5000000000),'[26]Data Base PAKAI (INPUT)'!$Y$25,IF(AND(V828&gt;5000000000,V828&lt;=10000000000),'[26]Data Base PAKAI (INPUT)'!$AG$25)))</f>
        <v>3</v>
      </c>
      <c r="AV828" s="250">
        <f>IF(AND(V828&gt;1,V828&lt;=100000000),'[26]Data Base PAKAI (INPUT)'!$F$25,IF(AND(V828&gt;100000000,V828&lt;=200000000),'[26]Data Base PAKAI (INPUT)'!$J$25,IF(AND(V828&gt;200000000,V828&lt;=250000000),'[26]Data Base PAKAI (INPUT)'!$N$25,IF(AND(V828&gt;250000000,V828&lt;=500000000),'[26]Data Base PAKAI (INPUT)'!$R$25,IF(AND(V828&gt;500000000,V828&lt;=1000000000),'[26]Data Base PAKAI (INPUT)'!$V$25,IF(AND(V828&gt;1000000000,V828&lt;=2500000000),'[26]Data Base PAKAI (INPUT)'!$Z$25,IF(AND(V828&gt;2500000000,V828&lt;=5000000000),'[26]Data Base PAKAI (INPUT)'!$AD$25,IF(AND(V828&gt;5000000000,V828&lt;=10000000000),'[26]Data Base PAKAI (INPUT)'!AH2315))))))))</f>
        <v>3</v>
      </c>
      <c r="AW828" s="250">
        <f t="shared" si="314"/>
        <v>1350000</v>
      </c>
      <c r="AX828" s="250">
        <f t="shared" si="315"/>
        <v>4000000</v>
      </c>
      <c r="AY828" s="99">
        <f t="shared" si="316"/>
        <v>4000000</v>
      </c>
      <c r="AZ828" s="245"/>
      <c r="BA828" s="245">
        <f t="shared" si="317"/>
        <v>89700000</v>
      </c>
      <c r="BB828" s="235"/>
      <c r="BC828" s="242"/>
      <c r="BD828" s="242"/>
      <c r="BE828" s="242"/>
      <c r="BG828" s="428">
        <f t="shared" si="309"/>
        <v>0</v>
      </c>
      <c r="BH828" s="424"/>
    </row>
    <row r="829" spans="1:60" ht="43.5" thickBot="1" x14ac:dyDescent="0.3">
      <c r="A829" s="90"/>
      <c r="B829" s="90"/>
      <c r="C829" s="90"/>
      <c r="D829" s="90"/>
      <c r="E829" s="90"/>
      <c r="F829" s="90"/>
      <c r="G829" s="90"/>
      <c r="H829" s="307"/>
      <c r="I829" s="91"/>
      <c r="J829" s="92"/>
      <c r="K829" s="151" t="s">
        <v>1412</v>
      </c>
      <c r="L829" s="92" t="s">
        <v>1537</v>
      </c>
      <c r="M829" s="92" t="e">
        <f>INDEX('[26]GELONDONGAN BM POKIR'!$D:$D,MATCH('KEGIATAN DBMSDA 2022 (2)'!L829,'[26]GELONDONGAN BM POKIR'!$D:$D,0))</f>
        <v>#N/A</v>
      </c>
      <c r="N829" s="92" t="str">
        <f t="shared" si="307"/>
        <v>Peningkatan Jalan Jl. Narogong Asri V RW 30, Kota Bekasi, Rawalumbu, Pengasinan</v>
      </c>
      <c r="O829" s="92"/>
      <c r="P829" s="93" t="s">
        <v>735</v>
      </c>
      <c r="Q829" s="93"/>
      <c r="R829" s="127" t="s">
        <v>289</v>
      </c>
      <c r="S829" s="94" t="e">
        <f>#REF!&amp;" "&amp;#REF!</f>
        <v>#REF!</v>
      </c>
      <c r="T829" s="95" t="s">
        <v>66</v>
      </c>
      <c r="U829" s="57"/>
      <c r="V829" s="57">
        <f t="shared" si="318"/>
        <v>100000000</v>
      </c>
      <c r="W829" s="96" t="str">
        <f t="shared" si="310"/>
        <v>PL</v>
      </c>
      <c r="X829" s="77" t="s">
        <v>1964</v>
      </c>
      <c r="Y829" s="489" t="s">
        <v>2032</v>
      </c>
      <c r="Z829" s="489" t="s">
        <v>2010</v>
      </c>
      <c r="AA829" s="93"/>
      <c r="AB829" s="93"/>
      <c r="AC829" s="93"/>
      <c r="AD829" s="93"/>
      <c r="AE829" s="93"/>
      <c r="AF829" s="93"/>
      <c r="AG829" s="96"/>
      <c r="AH829" s="96"/>
      <c r="AI829" s="96"/>
      <c r="AJ829" s="313">
        <f t="shared" si="308"/>
        <v>0</v>
      </c>
      <c r="AK829" s="301">
        <v>0</v>
      </c>
      <c r="AL829" s="57">
        <v>100000000</v>
      </c>
      <c r="AM829" s="96" t="str">
        <f t="shared" si="311"/>
        <v>PL</v>
      </c>
      <c r="AN829" s="257" t="s">
        <v>139</v>
      </c>
      <c r="AO829" s="249">
        <v>1</v>
      </c>
      <c r="AP829" s="257"/>
      <c r="AQ829" s="245">
        <f t="shared" si="312"/>
        <v>350000</v>
      </c>
      <c r="AR829" s="250">
        <f>IF(AND(V829&gt;1,V829&lt;=200000000),'[26]Data Base PAKAI (INPUT)'!$E$24,IF(AND(V829&gt;200000000),'[26]Data Base PAKAI (INPUT)'!$M$24))</f>
        <v>4</v>
      </c>
      <c r="AS829" s="250">
        <f>IF(AND(V829&gt;1,V829&lt;=200000000),'[26]Data Base PAKAI (INPUT)'!$F$24,IF(AND(V829&gt;200000000,V829&lt;=1000000000),'[26]Data Base PAKAI (INPUT)'!$V$24,IF(AND(V829&gt;1000000000),'[26]Data Base PAKAI (INPUT)'!$Z$24)))</f>
        <v>1</v>
      </c>
      <c r="AT829" s="250">
        <f t="shared" si="313"/>
        <v>600000</v>
      </c>
      <c r="AU829" s="250">
        <f>IF(AND(V829&gt;1,V829&lt;=1000000000),'[26]Data Base PAKAI (INPUT)'!$E$25,IF(AND(V829&gt;1000000000,V829&lt;=5000000000),'[26]Data Base PAKAI (INPUT)'!$Y$25,IF(AND(V829&gt;5000000000,V829&lt;=10000000000),'[26]Data Base PAKAI (INPUT)'!$AG$25)))</f>
        <v>3</v>
      </c>
      <c r="AV829" s="250">
        <f>IF(AND(V829&gt;1,V829&lt;=100000000),'[26]Data Base PAKAI (INPUT)'!$F$25,IF(AND(V829&gt;100000000,V829&lt;=200000000),'[26]Data Base PAKAI (INPUT)'!$J$25,IF(AND(V829&gt;200000000,V829&lt;=250000000),'[26]Data Base PAKAI (INPUT)'!$N$25,IF(AND(V829&gt;250000000,V829&lt;=500000000),'[26]Data Base PAKAI (INPUT)'!$R$25,IF(AND(V829&gt;500000000,V829&lt;=1000000000),'[26]Data Base PAKAI (INPUT)'!$V$25,IF(AND(V829&gt;1000000000,V829&lt;=2500000000),'[26]Data Base PAKAI (INPUT)'!$Z$25,IF(AND(V829&gt;2500000000,V829&lt;=5000000000),'[26]Data Base PAKAI (INPUT)'!$AD$25,IF(AND(V829&gt;5000000000,V829&lt;=10000000000),'[26]Data Base PAKAI (INPUT)'!AH2316))))))))</f>
        <v>3</v>
      </c>
      <c r="AW829" s="250">
        <f t="shared" si="314"/>
        <v>1350000</v>
      </c>
      <c r="AX829" s="250">
        <f t="shared" si="315"/>
        <v>4000000</v>
      </c>
      <c r="AY829" s="99">
        <f t="shared" si="316"/>
        <v>4000000</v>
      </c>
      <c r="AZ829" s="245"/>
      <c r="BA829" s="245">
        <f t="shared" si="317"/>
        <v>89700000</v>
      </c>
      <c r="BB829" s="235"/>
      <c r="BC829" s="242"/>
      <c r="BD829" s="242"/>
      <c r="BE829" s="242"/>
      <c r="BG829" s="428">
        <f t="shared" si="309"/>
        <v>0</v>
      </c>
      <c r="BH829" s="424"/>
    </row>
    <row r="830" spans="1:60" ht="43.5" thickBot="1" x14ac:dyDescent="0.3">
      <c r="A830" s="90"/>
      <c r="B830" s="90"/>
      <c r="C830" s="90"/>
      <c r="D830" s="90"/>
      <c r="E830" s="90"/>
      <c r="F830" s="90"/>
      <c r="G830" s="90"/>
      <c r="H830" s="307"/>
      <c r="I830" s="91"/>
      <c r="J830" s="92"/>
      <c r="K830" s="151" t="s">
        <v>1412</v>
      </c>
      <c r="L830" s="92" t="s">
        <v>1538</v>
      </c>
      <c r="M830" s="92" t="e">
        <f>INDEX('[26]GELONDONGAN BM POKIR'!$D:$D,MATCH('KEGIATAN DBMSDA 2022 (2)'!L830,'[26]GELONDONGAN BM POKIR'!$D:$D,0))</f>
        <v>#N/A</v>
      </c>
      <c r="N830" s="92" t="str">
        <f t="shared" si="307"/>
        <v>Peningkatan Jalan Jl. Narogong Asri VI RW 30, Kota Bekasi, Rawalumbu, Pengasinan</v>
      </c>
      <c r="O830" s="92"/>
      <c r="P830" s="93" t="s">
        <v>735</v>
      </c>
      <c r="Q830" s="93"/>
      <c r="R830" s="127" t="s">
        <v>289</v>
      </c>
      <c r="S830" s="94" t="e">
        <f>#REF!&amp;" "&amp;#REF!</f>
        <v>#REF!</v>
      </c>
      <c r="T830" s="95" t="s">
        <v>66</v>
      </c>
      <c r="U830" s="57"/>
      <c r="V830" s="57">
        <f t="shared" si="318"/>
        <v>100000000</v>
      </c>
      <c r="W830" s="96" t="str">
        <f t="shared" si="310"/>
        <v>PL</v>
      </c>
      <c r="X830" s="77" t="s">
        <v>1964</v>
      </c>
      <c r="Y830" s="489" t="s">
        <v>2032</v>
      </c>
      <c r="Z830" s="489" t="s">
        <v>2010</v>
      </c>
      <c r="AA830" s="93"/>
      <c r="AB830" s="93"/>
      <c r="AC830" s="93"/>
      <c r="AD830" s="93"/>
      <c r="AE830" s="93"/>
      <c r="AF830" s="93"/>
      <c r="AG830" s="96"/>
      <c r="AH830" s="96"/>
      <c r="AI830" s="96"/>
      <c r="AJ830" s="313">
        <f t="shared" si="308"/>
        <v>0</v>
      </c>
      <c r="AK830" s="301">
        <v>0</v>
      </c>
      <c r="AL830" s="57">
        <v>100000000</v>
      </c>
      <c r="AM830" s="96" t="str">
        <f t="shared" si="311"/>
        <v>PL</v>
      </c>
      <c r="AN830" s="257" t="s">
        <v>139</v>
      </c>
      <c r="AO830" s="249">
        <v>1</v>
      </c>
      <c r="AP830" s="257"/>
      <c r="AQ830" s="245">
        <f t="shared" si="312"/>
        <v>350000</v>
      </c>
      <c r="AR830" s="250">
        <f>IF(AND(V830&gt;1,V830&lt;=200000000),'[26]Data Base PAKAI (INPUT)'!$E$24,IF(AND(V830&gt;200000000),'[26]Data Base PAKAI (INPUT)'!$M$24))</f>
        <v>4</v>
      </c>
      <c r="AS830" s="250">
        <f>IF(AND(V830&gt;1,V830&lt;=200000000),'[26]Data Base PAKAI (INPUT)'!$F$24,IF(AND(V830&gt;200000000,V830&lt;=1000000000),'[26]Data Base PAKAI (INPUT)'!$V$24,IF(AND(V830&gt;1000000000),'[26]Data Base PAKAI (INPUT)'!$Z$24)))</f>
        <v>1</v>
      </c>
      <c r="AT830" s="250">
        <f t="shared" si="313"/>
        <v>600000</v>
      </c>
      <c r="AU830" s="250">
        <f>IF(AND(V830&gt;1,V830&lt;=1000000000),'[26]Data Base PAKAI (INPUT)'!$E$25,IF(AND(V830&gt;1000000000,V830&lt;=5000000000),'[26]Data Base PAKAI (INPUT)'!$Y$25,IF(AND(V830&gt;5000000000,V830&lt;=10000000000),'[26]Data Base PAKAI (INPUT)'!$AG$25)))</f>
        <v>3</v>
      </c>
      <c r="AV830" s="250">
        <f>IF(AND(V830&gt;1,V830&lt;=100000000),'[26]Data Base PAKAI (INPUT)'!$F$25,IF(AND(V830&gt;100000000,V830&lt;=200000000),'[26]Data Base PAKAI (INPUT)'!$J$25,IF(AND(V830&gt;200000000,V830&lt;=250000000),'[26]Data Base PAKAI (INPUT)'!$N$25,IF(AND(V830&gt;250000000,V830&lt;=500000000),'[26]Data Base PAKAI (INPUT)'!$R$25,IF(AND(V830&gt;500000000,V830&lt;=1000000000),'[26]Data Base PAKAI (INPUT)'!$V$25,IF(AND(V830&gt;1000000000,V830&lt;=2500000000),'[26]Data Base PAKAI (INPUT)'!$Z$25,IF(AND(V830&gt;2500000000,V830&lt;=5000000000),'[26]Data Base PAKAI (INPUT)'!$AD$25,IF(AND(V830&gt;5000000000,V830&lt;=10000000000),'[26]Data Base PAKAI (INPUT)'!AH2317))))))))</f>
        <v>3</v>
      </c>
      <c r="AW830" s="250">
        <f t="shared" si="314"/>
        <v>1350000</v>
      </c>
      <c r="AX830" s="250">
        <f t="shared" si="315"/>
        <v>4000000</v>
      </c>
      <c r="AY830" s="99">
        <f t="shared" si="316"/>
        <v>4000000</v>
      </c>
      <c r="AZ830" s="245"/>
      <c r="BA830" s="245">
        <f t="shared" si="317"/>
        <v>89700000</v>
      </c>
      <c r="BB830" s="235"/>
      <c r="BC830" s="242"/>
      <c r="BD830" s="242"/>
      <c r="BE830" s="242"/>
      <c r="BG830" s="428">
        <f t="shared" si="309"/>
        <v>0</v>
      </c>
      <c r="BH830" s="424"/>
    </row>
    <row r="831" spans="1:60" ht="43.5" thickBot="1" x14ac:dyDescent="0.3">
      <c r="A831" s="90"/>
      <c r="B831" s="90"/>
      <c r="C831" s="90"/>
      <c r="D831" s="90"/>
      <c r="E831" s="90"/>
      <c r="F831" s="90"/>
      <c r="G831" s="90"/>
      <c r="H831" s="307"/>
      <c r="I831" s="91"/>
      <c r="J831" s="92"/>
      <c r="K831" s="151" t="s">
        <v>1412</v>
      </c>
      <c r="L831" s="92" t="s">
        <v>1539</v>
      </c>
      <c r="M831" s="92" t="e">
        <f>INDEX('[26]GELONDONGAN BM POKIR'!$D:$D,MATCH('KEGIATAN DBMSDA 2022 (2)'!L831,'[26]GELONDONGAN BM POKIR'!$D:$D,0))</f>
        <v>#N/A</v>
      </c>
      <c r="N831" s="92" t="str">
        <f t="shared" si="307"/>
        <v>Peningkatan Jalan Jl. Narogong Asri VII RW 30, Kota Bekasi, Rawalumbu, Pengasinan</v>
      </c>
      <c r="O831" s="92"/>
      <c r="P831" s="93" t="s">
        <v>735</v>
      </c>
      <c r="Q831" s="93"/>
      <c r="R831" s="127" t="s">
        <v>314</v>
      </c>
      <c r="S831" s="94" t="e">
        <f>#REF!&amp;" "&amp;#REF!</f>
        <v>#REF!</v>
      </c>
      <c r="T831" s="95" t="s">
        <v>66</v>
      </c>
      <c r="U831" s="57"/>
      <c r="V831" s="57">
        <f t="shared" si="318"/>
        <v>100000000</v>
      </c>
      <c r="W831" s="96" t="str">
        <f t="shared" si="310"/>
        <v>PL</v>
      </c>
      <c r="X831" s="77" t="s">
        <v>1964</v>
      </c>
      <c r="Y831" s="489" t="s">
        <v>2032</v>
      </c>
      <c r="Z831" s="489" t="s">
        <v>2010</v>
      </c>
      <c r="AA831" s="93"/>
      <c r="AB831" s="93"/>
      <c r="AC831" s="93"/>
      <c r="AD831" s="93"/>
      <c r="AE831" s="93"/>
      <c r="AF831" s="93"/>
      <c r="AG831" s="96"/>
      <c r="AH831" s="96"/>
      <c r="AI831" s="96"/>
      <c r="AJ831" s="313">
        <f t="shared" si="308"/>
        <v>0</v>
      </c>
      <c r="AK831" s="301">
        <v>0</v>
      </c>
      <c r="AL831" s="57">
        <v>100000000</v>
      </c>
      <c r="AM831" s="96" t="str">
        <f t="shared" si="311"/>
        <v>PL</v>
      </c>
      <c r="AN831" s="257" t="s">
        <v>139</v>
      </c>
      <c r="AO831" s="249">
        <v>1</v>
      </c>
      <c r="AP831" s="257"/>
      <c r="AQ831" s="245">
        <f t="shared" si="312"/>
        <v>350000</v>
      </c>
      <c r="AR831" s="250">
        <f>IF(AND(V831&gt;1,V831&lt;=200000000),'[26]Data Base PAKAI (INPUT)'!$E$24,IF(AND(V831&gt;200000000),'[26]Data Base PAKAI (INPUT)'!$M$24))</f>
        <v>4</v>
      </c>
      <c r="AS831" s="250">
        <f>IF(AND(V831&gt;1,V831&lt;=200000000),'[26]Data Base PAKAI (INPUT)'!$F$24,IF(AND(V831&gt;200000000,V831&lt;=1000000000),'[26]Data Base PAKAI (INPUT)'!$V$24,IF(AND(V831&gt;1000000000),'[26]Data Base PAKAI (INPUT)'!$Z$24)))</f>
        <v>1</v>
      </c>
      <c r="AT831" s="250">
        <f t="shared" si="313"/>
        <v>600000</v>
      </c>
      <c r="AU831" s="250">
        <f>IF(AND(V831&gt;1,V831&lt;=1000000000),'[26]Data Base PAKAI (INPUT)'!$E$25,IF(AND(V831&gt;1000000000,V831&lt;=5000000000),'[26]Data Base PAKAI (INPUT)'!$Y$25,IF(AND(V831&gt;5000000000,V831&lt;=10000000000),'[26]Data Base PAKAI (INPUT)'!$AG$25)))</f>
        <v>3</v>
      </c>
      <c r="AV831" s="250">
        <f>IF(AND(V831&gt;1,V831&lt;=100000000),'[26]Data Base PAKAI (INPUT)'!$F$25,IF(AND(V831&gt;100000000,V831&lt;=200000000),'[26]Data Base PAKAI (INPUT)'!$J$25,IF(AND(V831&gt;200000000,V831&lt;=250000000),'[26]Data Base PAKAI (INPUT)'!$N$25,IF(AND(V831&gt;250000000,V831&lt;=500000000),'[26]Data Base PAKAI (INPUT)'!$R$25,IF(AND(V831&gt;500000000,V831&lt;=1000000000),'[26]Data Base PAKAI (INPUT)'!$V$25,IF(AND(V831&gt;1000000000,V831&lt;=2500000000),'[26]Data Base PAKAI (INPUT)'!$Z$25,IF(AND(V831&gt;2500000000,V831&lt;=5000000000),'[26]Data Base PAKAI (INPUT)'!$AD$25,IF(AND(V831&gt;5000000000,V831&lt;=10000000000),'[26]Data Base PAKAI (INPUT)'!AH2318))))))))</f>
        <v>3</v>
      </c>
      <c r="AW831" s="250">
        <f t="shared" si="314"/>
        <v>1350000</v>
      </c>
      <c r="AX831" s="250">
        <f t="shared" si="315"/>
        <v>4000000</v>
      </c>
      <c r="AY831" s="99">
        <f t="shared" si="316"/>
        <v>4000000</v>
      </c>
      <c r="AZ831" s="245"/>
      <c r="BA831" s="245">
        <f t="shared" si="317"/>
        <v>89700000</v>
      </c>
      <c r="BB831" s="235"/>
      <c r="BC831" s="242"/>
      <c r="BD831" s="242"/>
      <c r="BE831" s="242"/>
      <c r="BG831" s="428">
        <f t="shared" si="309"/>
        <v>0</v>
      </c>
      <c r="BH831" s="424"/>
    </row>
    <row r="832" spans="1:60" ht="43.5" thickBot="1" x14ac:dyDescent="0.3">
      <c r="A832" s="90"/>
      <c r="B832" s="90"/>
      <c r="C832" s="90"/>
      <c r="D832" s="90"/>
      <c r="E832" s="90"/>
      <c r="F832" s="90"/>
      <c r="G832" s="90"/>
      <c r="H832" s="307"/>
      <c r="I832" s="91"/>
      <c r="J832" s="92"/>
      <c r="K832" s="151" t="s">
        <v>1412</v>
      </c>
      <c r="L832" s="92" t="s">
        <v>1540</v>
      </c>
      <c r="M832" s="92" t="e">
        <f>INDEX('[26]GELONDONGAN BM POKIR'!$D:$D,MATCH('KEGIATAN DBMSDA 2022 (2)'!L832,'[26]GELONDONGAN BM POKIR'!$D:$D,0))</f>
        <v>#N/A</v>
      </c>
      <c r="N832" s="92" t="str">
        <f t="shared" si="307"/>
        <v>Peningkatan Jalan Jl. Perbatasan antara RW 02 dan RW 30, Kota Bekasi, Rawalumbu, Pengasinan</v>
      </c>
      <c r="O832" s="92"/>
      <c r="P832" s="93" t="s">
        <v>735</v>
      </c>
      <c r="Q832" s="93"/>
      <c r="R832" s="127" t="s">
        <v>229</v>
      </c>
      <c r="S832" s="94" t="e">
        <f>#REF!&amp;" "&amp;#REF!</f>
        <v>#REF!</v>
      </c>
      <c r="T832" s="95" t="s">
        <v>66</v>
      </c>
      <c r="U832" s="57"/>
      <c r="V832" s="57">
        <f t="shared" si="318"/>
        <v>100000000</v>
      </c>
      <c r="W832" s="96" t="str">
        <f t="shared" si="310"/>
        <v>PL</v>
      </c>
      <c r="X832" s="77" t="s">
        <v>1964</v>
      </c>
      <c r="Y832" s="489" t="s">
        <v>2032</v>
      </c>
      <c r="Z832" s="489" t="s">
        <v>2010</v>
      </c>
      <c r="AA832" s="93"/>
      <c r="AB832" s="93"/>
      <c r="AC832" s="93"/>
      <c r="AD832" s="93"/>
      <c r="AE832" s="93"/>
      <c r="AF832" s="93"/>
      <c r="AG832" s="96"/>
      <c r="AH832" s="96"/>
      <c r="AI832" s="96"/>
      <c r="AJ832" s="313">
        <f t="shared" si="308"/>
        <v>0</v>
      </c>
      <c r="AK832" s="301">
        <v>0</v>
      </c>
      <c r="AL832" s="57">
        <v>100000000</v>
      </c>
      <c r="AM832" s="96" t="str">
        <f t="shared" si="311"/>
        <v>PL</v>
      </c>
      <c r="AN832" s="257" t="s">
        <v>139</v>
      </c>
      <c r="AO832" s="249">
        <v>1</v>
      </c>
      <c r="AP832" s="257"/>
      <c r="AQ832" s="245">
        <f t="shared" si="312"/>
        <v>350000</v>
      </c>
      <c r="AR832" s="250">
        <f>IF(AND(V832&gt;1,V832&lt;=200000000),'[26]Data Base PAKAI (INPUT)'!$E$24,IF(AND(V832&gt;200000000),'[26]Data Base PAKAI (INPUT)'!$M$24))</f>
        <v>4</v>
      </c>
      <c r="AS832" s="250">
        <f>IF(AND(V832&gt;1,V832&lt;=200000000),'[26]Data Base PAKAI (INPUT)'!$F$24,IF(AND(V832&gt;200000000,V832&lt;=1000000000),'[26]Data Base PAKAI (INPUT)'!$V$24,IF(AND(V832&gt;1000000000),'[26]Data Base PAKAI (INPUT)'!$Z$24)))</f>
        <v>1</v>
      </c>
      <c r="AT832" s="250">
        <f t="shared" si="313"/>
        <v>600000</v>
      </c>
      <c r="AU832" s="250">
        <f>IF(AND(V832&gt;1,V832&lt;=1000000000),'[26]Data Base PAKAI (INPUT)'!$E$25,IF(AND(V832&gt;1000000000,V832&lt;=5000000000),'[26]Data Base PAKAI (INPUT)'!$Y$25,IF(AND(V832&gt;5000000000,V832&lt;=10000000000),'[26]Data Base PAKAI (INPUT)'!$AG$25)))</f>
        <v>3</v>
      </c>
      <c r="AV832" s="250">
        <f>IF(AND(V832&gt;1,V832&lt;=100000000),'[26]Data Base PAKAI (INPUT)'!$F$25,IF(AND(V832&gt;100000000,V832&lt;=200000000),'[26]Data Base PAKAI (INPUT)'!$J$25,IF(AND(V832&gt;200000000,V832&lt;=250000000),'[26]Data Base PAKAI (INPUT)'!$N$25,IF(AND(V832&gt;250000000,V832&lt;=500000000),'[26]Data Base PAKAI (INPUT)'!$R$25,IF(AND(V832&gt;500000000,V832&lt;=1000000000),'[26]Data Base PAKAI (INPUT)'!$V$25,IF(AND(V832&gt;1000000000,V832&lt;=2500000000),'[26]Data Base PAKAI (INPUT)'!$Z$25,IF(AND(V832&gt;2500000000,V832&lt;=5000000000),'[26]Data Base PAKAI (INPUT)'!$AD$25,IF(AND(V832&gt;5000000000,V832&lt;=10000000000),'[26]Data Base PAKAI (INPUT)'!AH2319))))))))</f>
        <v>3</v>
      </c>
      <c r="AW832" s="250">
        <f t="shared" si="314"/>
        <v>1350000</v>
      </c>
      <c r="AX832" s="250">
        <f t="shared" si="315"/>
        <v>4000000</v>
      </c>
      <c r="AY832" s="99">
        <f t="shared" si="316"/>
        <v>4000000</v>
      </c>
      <c r="AZ832" s="245"/>
      <c r="BA832" s="245">
        <f t="shared" si="317"/>
        <v>89700000</v>
      </c>
      <c r="BB832" s="235"/>
      <c r="BC832" s="242"/>
      <c r="BD832" s="242"/>
      <c r="BE832" s="242"/>
      <c r="BG832" s="428">
        <f t="shared" si="309"/>
        <v>0</v>
      </c>
      <c r="BH832" s="424"/>
    </row>
    <row r="833" spans="1:60" ht="43.5" thickBot="1" x14ac:dyDescent="0.3">
      <c r="A833" s="90"/>
      <c r="B833" s="90"/>
      <c r="C833" s="90"/>
      <c r="D833" s="90"/>
      <c r="E833" s="90"/>
      <c r="F833" s="90"/>
      <c r="G833" s="90"/>
      <c r="H833" s="307"/>
      <c r="I833" s="91"/>
      <c r="J833" s="92"/>
      <c r="K833" s="151" t="s">
        <v>1412</v>
      </c>
      <c r="L833" s="92" t="s">
        <v>1536</v>
      </c>
      <c r="M833" s="92" t="e">
        <f>INDEX('[26]GELONDONGAN BM POKIR'!$D:$D,MATCH('KEGIATAN DBMSDA 2022 (2)'!L833,'[26]GELONDONGAN BM POKIR'!$D:$D,0))</f>
        <v>#N/A</v>
      </c>
      <c r="N833" s="92" t="str">
        <f t="shared" si="307"/>
        <v>Peningkatan Jalan jl. teluk bayur rt 05 rw 10, Kota Bekasi, Rawalumbu, Sepanjangjaya</v>
      </c>
      <c r="O833" s="92"/>
      <c r="P833" s="93" t="s">
        <v>735</v>
      </c>
      <c r="Q833" s="93"/>
      <c r="R833" s="127" t="s">
        <v>289</v>
      </c>
      <c r="S833" s="94" t="e">
        <f>#REF!&amp;" "&amp;#REF!</f>
        <v>#REF!</v>
      </c>
      <c r="T833" s="95" t="s">
        <v>66</v>
      </c>
      <c r="U833" s="57"/>
      <c r="V833" s="57">
        <f t="shared" si="318"/>
        <v>100000000</v>
      </c>
      <c r="W833" s="96" t="str">
        <f t="shared" si="310"/>
        <v>PL</v>
      </c>
      <c r="X833" s="77" t="s">
        <v>1964</v>
      </c>
      <c r="Y833" s="489" t="s">
        <v>2032</v>
      </c>
      <c r="Z833" s="489" t="s">
        <v>2010</v>
      </c>
      <c r="AA833" s="93"/>
      <c r="AB833" s="93"/>
      <c r="AC833" s="93"/>
      <c r="AD833" s="93"/>
      <c r="AE833" s="93"/>
      <c r="AF833" s="93"/>
      <c r="AG833" s="96"/>
      <c r="AH833" s="96"/>
      <c r="AI833" s="96"/>
      <c r="AJ833" s="313">
        <f t="shared" si="308"/>
        <v>0</v>
      </c>
      <c r="AK833" s="301">
        <v>0</v>
      </c>
      <c r="AL833" s="57">
        <v>100000000</v>
      </c>
      <c r="AM833" s="96" t="str">
        <f t="shared" si="311"/>
        <v>PL</v>
      </c>
      <c r="AN833" s="257" t="s">
        <v>139</v>
      </c>
      <c r="AO833" s="249">
        <v>1</v>
      </c>
      <c r="AP833" s="257" t="s">
        <v>1386</v>
      </c>
      <c r="AQ833" s="245">
        <f t="shared" si="312"/>
        <v>350000</v>
      </c>
      <c r="AR833" s="250">
        <f>IF(AND(V833&gt;1,V833&lt;=200000000),'[26]Data Base PAKAI (INPUT)'!$E$24,IF(AND(V833&gt;200000000),'[26]Data Base PAKAI (INPUT)'!$M$24))</f>
        <v>4</v>
      </c>
      <c r="AS833" s="250">
        <f>IF(AND(V833&gt;1,V833&lt;=200000000),'[26]Data Base PAKAI (INPUT)'!$F$24,IF(AND(V833&gt;200000000,V833&lt;=1000000000),'[26]Data Base PAKAI (INPUT)'!$V$24,IF(AND(V833&gt;1000000000),'[26]Data Base PAKAI (INPUT)'!$Z$24)))</f>
        <v>1</v>
      </c>
      <c r="AT833" s="250">
        <f t="shared" si="313"/>
        <v>600000</v>
      </c>
      <c r="AU833" s="250">
        <f>IF(AND(V833&gt;1,V833&lt;=1000000000),'[26]Data Base PAKAI (INPUT)'!$E$25,IF(AND(V833&gt;1000000000,V833&lt;=5000000000),'[26]Data Base PAKAI (INPUT)'!$Y$25,IF(AND(V833&gt;5000000000,V833&lt;=10000000000),'[26]Data Base PAKAI (INPUT)'!$AG$25)))</f>
        <v>3</v>
      </c>
      <c r="AV833" s="250">
        <f>IF(AND(V833&gt;1,V833&lt;=100000000),'[26]Data Base PAKAI (INPUT)'!$F$25,IF(AND(V833&gt;100000000,V833&lt;=200000000),'[26]Data Base PAKAI (INPUT)'!$J$25,IF(AND(V833&gt;200000000,V833&lt;=250000000),'[26]Data Base PAKAI (INPUT)'!$N$25,IF(AND(V833&gt;250000000,V833&lt;=500000000),'[26]Data Base PAKAI (INPUT)'!$R$25,IF(AND(V833&gt;500000000,V833&lt;=1000000000),'[26]Data Base PAKAI (INPUT)'!$V$25,IF(AND(V833&gt;1000000000,V833&lt;=2500000000),'[26]Data Base PAKAI (INPUT)'!$Z$25,IF(AND(V833&gt;2500000000,V833&lt;=5000000000),'[26]Data Base PAKAI (INPUT)'!$AD$25,IF(AND(V833&gt;5000000000,V833&lt;=10000000000),'[26]Data Base PAKAI (INPUT)'!AH2320))))))))</f>
        <v>3</v>
      </c>
      <c r="AW833" s="250">
        <f t="shared" si="314"/>
        <v>1350000</v>
      </c>
      <c r="AX833" s="250">
        <f t="shared" si="315"/>
        <v>4000000</v>
      </c>
      <c r="AY833" s="99">
        <f t="shared" si="316"/>
        <v>4000000</v>
      </c>
      <c r="AZ833" s="245"/>
      <c r="BA833" s="245">
        <f t="shared" si="317"/>
        <v>89700000</v>
      </c>
      <c r="BB833" s="235"/>
      <c r="BC833" s="242"/>
      <c r="BD833" s="242"/>
      <c r="BE833" s="242"/>
      <c r="BG833" s="428">
        <f t="shared" si="309"/>
        <v>0</v>
      </c>
      <c r="BH833" s="424"/>
    </row>
    <row r="834" spans="1:60" ht="43.5" thickBot="1" x14ac:dyDescent="0.3">
      <c r="A834" s="90"/>
      <c r="B834" s="90"/>
      <c r="C834" s="90"/>
      <c r="D834" s="90"/>
      <c r="E834" s="90"/>
      <c r="F834" s="90"/>
      <c r="G834" s="90"/>
      <c r="H834" s="307"/>
      <c r="I834" s="91"/>
      <c r="J834" s="92"/>
      <c r="K834" s="151" t="s">
        <v>1412</v>
      </c>
      <c r="L834" s="92" t="s">
        <v>1541</v>
      </c>
      <c r="M834" s="92" t="e">
        <f>INDEX('[26]GELONDONGAN BM POKIR'!$D:$D,MATCH('KEGIATAN DBMSDA 2022 (2)'!L834,'[26]GELONDONGAN BM POKIR'!$D:$D,0))</f>
        <v>#N/A</v>
      </c>
      <c r="N834" s="92" t="str">
        <f t="shared" si="307"/>
        <v>Peningkatan Jalan Jl Mushollah Rt 05 Rw 12, Kota Bekasi</v>
      </c>
      <c r="O834" s="92"/>
      <c r="P834" s="93" t="s">
        <v>160</v>
      </c>
      <c r="Q834" s="93"/>
      <c r="R834" s="127" t="s">
        <v>340</v>
      </c>
      <c r="S834" s="94" t="e">
        <f>#REF!&amp;" "&amp;#REF!</f>
        <v>#REF!</v>
      </c>
      <c r="T834" s="95" t="s">
        <v>66</v>
      </c>
      <c r="U834" s="57"/>
      <c r="V834" s="57">
        <f t="shared" si="318"/>
        <v>100000000</v>
      </c>
      <c r="W834" s="96" t="str">
        <f t="shared" si="310"/>
        <v>PL</v>
      </c>
      <c r="X834" s="77" t="s">
        <v>1964</v>
      </c>
      <c r="Y834" s="489" t="s">
        <v>2032</v>
      </c>
      <c r="Z834" s="489" t="s">
        <v>2006</v>
      </c>
      <c r="AA834" s="93"/>
      <c r="AB834" s="93"/>
      <c r="AC834" s="93"/>
      <c r="AD834" s="93"/>
      <c r="AE834" s="93"/>
      <c r="AF834" s="93"/>
      <c r="AG834" s="96"/>
      <c r="AH834" s="96"/>
      <c r="AI834" s="96"/>
      <c r="AJ834" s="313">
        <f t="shared" si="308"/>
        <v>0</v>
      </c>
      <c r="AK834" s="301">
        <v>0</v>
      </c>
      <c r="AL834" s="57">
        <v>100000000</v>
      </c>
      <c r="AM834" s="96" t="str">
        <f t="shared" si="311"/>
        <v>PL</v>
      </c>
      <c r="AN834" s="257" t="s">
        <v>139</v>
      </c>
      <c r="AO834" s="249">
        <v>1</v>
      </c>
      <c r="AP834" s="257"/>
      <c r="AQ834" s="245">
        <f t="shared" si="312"/>
        <v>350000</v>
      </c>
      <c r="AR834" s="250">
        <f>IF(AND(V834&gt;1,V834&lt;=200000000),'[26]Data Base PAKAI (INPUT)'!$E$24,IF(AND(V834&gt;200000000),'[26]Data Base PAKAI (INPUT)'!$M$24))</f>
        <v>4</v>
      </c>
      <c r="AS834" s="250">
        <f>IF(AND(V834&gt;1,V834&lt;=200000000),'[26]Data Base PAKAI (INPUT)'!$F$24,IF(AND(V834&gt;200000000,V834&lt;=1000000000),'[26]Data Base PAKAI (INPUT)'!$V$24,IF(AND(V834&gt;1000000000),'[26]Data Base PAKAI (INPUT)'!$Z$24)))</f>
        <v>1</v>
      </c>
      <c r="AT834" s="250">
        <f t="shared" si="313"/>
        <v>600000</v>
      </c>
      <c r="AU834" s="250">
        <f>IF(AND(V834&gt;1,V834&lt;=1000000000),'[26]Data Base PAKAI (INPUT)'!$E$25,IF(AND(V834&gt;1000000000,V834&lt;=5000000000),'[26]Data Base PAKAI (INPUT)'!$Y$25,IF(AND(V834&gt;5000000000,V834&lt;=10000000000),'[26]Data Base PAKAI (INPUT)'!$AG$25)))</f>
        <v>3</v>
      </c>
      <c r="AV834" s="250">
        <f>IF(AND(V834&gt;1,V834&lt;=100000000),'[26]Data Base PAKAI (INPUT)'!$F$25,IF(AND(V834&gt;100000000,V834&lt;=200000000),'[26]Data Base PAKAI (INPUT)'!$J$25,IF(AND(V834&gt;200000000,V834&lt;=250000000),'[26]Data Base PAKAI (INPUT)'!$N$25,IF(AND(V834&gt;250000000,V834&lt;=500000000),'[26]Data Base PAKAI (INPUT)'!$R$25,IF(AND(V834&gt;500000000,V834&lt;=1000000000),'[26]Data Base PAKAI (INPUT)'!$V$25,IF(AND(V834&gt;1000000000,V834&lt;=2500000000),'[26]Data Base PAKAI (INPUT)'!$Z$25,IF(AND(V834&gt;2500000000,V834&lt;=5000000000),'[26]Data Base PAKAI (INPUT)'!$AD$25,IF(AND(V834&gt;5000000000,V834&lt;=10000000000),'[26]Data Base PAKAI (INPUT)'!AH2321))))))))</f>
        <v>3</v>
      </c>
      <c r="AW834" s="250">
        <f t="shared" si="314"/>
        <v>1350000</v>
      </c>
      <c r="AX834" s="250">
        <f t="shared" si="315"/>
        <v>4000000</v>
      </c>
      <c r="AY834" s="99">
        <f t="shared" si="316"/>
        <v>4000000</v>
      </c>
      <c r="AZ834" s="245"/>
      <c r="BA834" s="245">
        <f t="shared" si="317"/>
        <v>89700000</v>
      </c>
      <c r="BB834" s="235"/>
      <c r="BC834" s="242"/>
      <c r="BD834" s="242"/>
      <c r="BE834" s="242"/>
      <c r="BG834" s="428">
        <f t="shared" si="309"/>
        <v>0</v>
      </c>
      <c r="BH834" s="424"/>
    </row>
    <row r="835" spans="1:60" ht="43.5" thickBot="1" x14ac:dyDescent="0.3">
      <c r="A835" s="90"/>
      <c r="B835" s="90"/>
      <c r="C835" s="90"/>
      <c r="D835" s="90"/>
      <c r="E835" s="90"/>
      <c r="F835" s="90"/>
      <c r="G835" s="90"/>
      <c r="H835" s="307"/>
      <c r="I835" s="91"/>
      <c r="J835" s="92"/>
      <c r="K835" s="151" t="s">
        <v>1412</v>
      </c>
      <c r="L835" s="92" t="s">
        <v>1542</v>
      </c>
      <c r="M835" s="92" t="e">
        <f>INDEX('[26]GELONDONGAN BM POKIR'!$D:$D,MATCH('KEGIATAN DBMSDA 2022 (2)'!L835,'[26]GELONDONGAN BM POKIR'!$D:$D,0))</f>
        <v>#N/A</v>
      </c>
      <c r="N835" s="92" t="str">
        <f t="shared" si="307"/>
        <v>Peningkatan Jalan Rt 3 Rw 15, Kota Bekasi</v>
      </c>
      <c r="O835" s="92"/>
      <c r="P835" s="93" t="s">
        <v>160</v>
      </c>
      <c r="Q835" s="93"/>
      <c r="R835" s="127" t="s">
        <v>1353</v>
      </c>
      <c r="S835" s="94" t="e">
        <f>#REF!&amp;" "&amp;#REF!</f>
        <v>#REF!</v>
      </c>
      <c r="T835" s="95" t="s">
        <v>66</v>
      </c>
      <c r="U835" s="57"/>
      <c r="V835" s="57">
        <f t="shared" si="318"/>
        <v>100000000</v>
      </c>
      <c r="W835" s="96" t="str">
        <f t="shared" si="310"/>
        <v>PL</v>
      </c>
      <c r="X835" s="77" t="s">
        <v>1964</v>
      </c>
      <c r="Y835" s="489" t="s">
        <v>2032</v>
      </c>
      <c r="Z835" s="489" t="s">
        <v>2006</v>
      </c>
      <c r="AA835" s="93"/>
      <c r="AB835" s="93"/>
      <c r="AC835" s="93"/>
      <c r="AD835" s="93"/>
      <c r="AE835" s="93"/>
      <c r="AF835" s="93"/>
      <c r="AG835" s="96"/>
      <c r="AH835" s="96"/>
      <c r="AI835" s="96"/>
      <c r="AJ835" s="313">
        <f t="shared" si="308"/>
        <v>0</v>
      </c>
      <c r="AK835" s="301">
        <v>0</v>
      </c>
      <c r="AL835" s="57">
        <v>100000000</v>
      </c>
      <c r="AM835" s="96" t="str">
        <f t="shared" si="311"/>
        <v>PL</v>
      </c>
      <c r="AN835" s="257" t="s">
        <v>139</v>
      </c>
      <c r="AO835" s="249">
        <v>1</v>
      </c>
      <c r="AP835" s="249" t="s">
        <v>163</v>
      </c>
      <c r="AQ835" s="253">
        <f t="shared" si="312"/>
        <v>350000</v>
      </c>
      <c r="AR835" s="254">
        <f>IF(AND(V835&gt;1,V835&lt;=200000000),'[26]Data Base PAKAI (INPUT)'!$E$24,IF(AND(V835&gt;200000000),'[26]Data Base PAKAI (INPUT)'!$M$24))</f>
        <v>4</v>
      </c>
      <c r="AS835" s="254">
        <f>IF(AND(V835&gt;1,V835&lt;=200000000),'[26]Data Base PAKAI (INPUT)'!$F$24,IF(AND(V835&gt;200000000,V835&lt;=1000000000),'[26]Data Base PAKAI (INPUT)'!$V$24,IF(AND(V835&gt;1000000000),'[26]Data Base PAKAI (INPUT)'!$Z$24)))</f>
        <v>1</v>
      </c>
      <c r="AT835" s="254">
        <f t="shared" si="313"/>
        <v>600000</v>
      </c>
      <c r="AU835" s="254">
        <f>IF(AND(V835&gt;1,V835&lt;=1000000000),'[26]Data Base PAKAI (INPUT)'!$E$25,IF(AND(V835&gt;1000000000,V835&lt;=5000000000),'[26]Data Base PAKAI (INPUT)'!$Y$25,IF(AND(V835&gt;5000000000,V835&lt;=10000000000),'[26]Data Base PAKAI (INPUT)'!$AG$25)))</f>
        <v>3</v>
      </c>
      <c r="AV835" s="254">
        <f>IF(AND(V835&gt;1,V835&lt;=100000000),'[26]Data Base PAKAI (INPUT)'!$F$25,IF(AND(V835&gt;100000000,V835&lt;=200000000),'[26]Data Base PAKAI (INPUT)'!$J$25,IF(AND(V835&gt;200000000,V835&lt;=250000000),'[26]Data Base PAKAI (INPUT)'!$N$25,IF(AND(V835&gt;250000000,V835&lt;=500000000),'[26]Data Base PAKAI (INPUT)'!$R$25,IF(AND(V835&gt;500000000,V835&lt;=1000000000),'[26]Data Base PAKAI (INPUT)'!$V$25,IF(AND(V835&gt;1000000000,V835&lt;=2500000000),'[26]Data Base PAKAI (INPUT)'!$Z$25,IF(AND(V835&gt;2500000000,V835&lt;=5000000000),'[26]Data Base PAKAI (INPUT)'!$AD$25,IF(AND(V835&gt;5000000000,V835&lt;=10000000000),'[26]Data Base PAKAI (INPUT)'!AH2322))))))))</f>
        <v>3</v>
      </c>
      <c r="AW835" s="254">
        <f t="shared" si="314"/>
        <v>1350000</v>
      </c>
      <c r="AX835" s="254">
        <f t="shared" si="315"/>
        <v>4000000</v>
      </c>
      <c r="AY835" s="103">
        <f t="shared" si="316"/>
        <v>4000000</v>
      </c>
      <c r="AZ835" s="253"/>
      <c r="BA835" s="253">
        <f t="shared" si="317"/>
        <v>89700000</v>
      </c>
      <c r="BB835" s="235"/>
      <c r="BC835" s="242"/>
      <c r="BD835" s="242"/>
      <c r="BE835" s="242"/>
      <c r="BG835" s="428">
        <f t="shared" si="309"/>
        <v>0</v>
      </c>
      <c r="BH835" s="424"/>
    </row>
    <row r="836" spans="1:60" ht="43.5" thickBot="1" x14ac:dyDescent="0.3">
      <c r="A836" s="90"/>
      <c r="B836" s="90"/>
      <c r="C836" s="90"/>
      <c r="D836" s="90"/>
      <c r="E836" s="90"/>
      <c r="F836" s="90"/>
      <c r="G836" s="90"/>
      <c r="H836" s="307"/>
      <c r="I836" s="91"/>
      <c r="J836" s="92"/>
      <c r="K836" s="151" t="s">
        <v>1412</v>
      </c>
      <c r="L836" s="92" t="s">
        <v>1543</v>
      </c>
      <c r="M836" s="92" t="e">
        <f>INDEX('[26]GELONDONGAN BM POKIR'!$D:$D,MATCH('KEGIATAN DBMSDA 2022 (2)'!L836,'[26]GELONDONGAN BM POKIR'!$D:$D,0))</f>
        <v>#N/A</v>
      </c>
      <c r="N836" s="92" t="str">
        <f t="shared" si="307"/>
        <v>Peningkatan Jalan Jl Kucica Rw 09, Kota Bekasi</v>
      </c>
      <c r="O836" s="92"/>
      <c r="P836" s="93" t="s">
        <v>160</v>
      </c>
      <c r="Q836" s="93"/>
      <c r="R836" s="127" t="s">
        <v>1353</v>
      </c>
      <c r="S836" s="94" t="e">
        <f>#REF!&amp;" "&amp;#REF!</f>
        <v>#REF!</v>
      </c>
      <c r="T836" s="95" t="s">
        <v>66</v>
      </c>
      <c r="U836" s="57"/>
      <c r="V836" s="57">
        <f t="shared" si="318"/>
        <v>150000000</v>
      </c>
      <c r="W836" s="96" t="str">
        <f t="shared" si="310"/>
        <v>PL</v>
      </c>
      <c r="X836" s="77" t="s">
        <v>1964</v>
      </c>
      <c r="Y836" s="489" t="s">
        <v>2032</v>
      </c>
      <c r="Z836" s="489" t="s">
        <v>2006</v>
      </c>
      <c r="AA836" s="93"/>
      <c r="AB836" s="93"/>
      <c r="AC836" s="93"/>
      <c r="AD836" s="93"/>
      <c r="AE836" s="93"/>
      <c r="AF836" s="93"/>
      <c r="AG836" s="96"/>
      <c r="AH836" s="96"/>
      <c r="AI836" s="96"/>
      <c r="AJ836" s="313">
        <f t="shared" si="308"/>
        <v>0</v>
      </c>
      <c r="AK836" s="301">
        <v>0</v>
      </c>
      <c r="AL836" s="57">
        <v>150000000</v>
      </c>
      <c r="AM836" s="96" t="str">
        <f t="shared" si="311"/>
        <v>PL</v>
      </c>
      <c r="AN836" s="257" t="s">
        <v>139</v>
      </c>
      <c r="AO836" s="249">
        <v>1</v>
      </c>
      <c r="AP836" s="249" t="s">
        <v>163</v>
      </c>
      <c r="AQ836" s="253">
        <f t="shared" si="312"/>
        <v>350000</v>
      </c>
      <c r="AR836" s="254">
        <f>IF(AND(V836&gt;1,V836&lt;=200000000),'[26]Data Base PAKAI (INPUT)'!$E$24,IF(AND(V836&gt;200000000),'[26]Data Base PAKAI (INPUT)'!$M$24))</f>
        <v>4</v>
      </c>
      <c r="AS836" s="254">
        <f>IF(AND(V836&gt;1,V836&lt;=200000000),'[26]Data Base PAKAI (INPUT)'!$F$24,IF(AND(V836&gt;200000000,V836&lt;=1000000000),'[26]Data Base PAKAI (INPUT)'!$V$24,IF(AND(V836&gt;1000000000),'[26]Data Base PAKAI (INPUT)'!$Z$24)))</f>
        <v>1</v>
      </c>
      <c r="AT836" s="254">
        <f t="shared" si="313"/>
        <v>600000</v>
      </c>
      <c r="AU836" s="254">
        <f>IF(AND(V836&gt;1,V836&lt;=1000000000),'[26]Data Base PAKAI (INPUT)'!$E$25,IF(AND(V836&gt;1000000000,V836&lt;=5000000000),'[26]Data Base PAKAI (INPUT)'!$Y$25,IF(AND(V836&gt;5000000000,V836&lt;=10000000000),'[26]Data Base PAKAI (INPUT)'!$AG$25)))</f>
        <v>3</v>
      </c>
      <c r="AV836" s="254">
        <f>IF(AND(V836&gt;1,V836&lt;=100000000),'[26]Data Base PAKAI (INPUT)'!$F$25,IF(AND(V836&gt;100000000,V836&lt;=200000000),'[26]Data Base PAKAI (INPUT)'!$J$25,IF(AND(V836&gt;200000000,V836&lt;=250000000),'[26]Data Base PAKAI (INPUT)'!$N$25,IF(AND(V836&gt;250000000,V836&lt;=500000000),'[26]Data Base PAKAI (INPUT)'!$R$25,IF(AND(V836&gt;500000000,V836&lt;=1000000000),'[26]Data Base PAKAI (INPUT)'!$V$25,IF(AND(V836&gt;1000000000,V836&lt;=2500000000),'[26]Data Base PAKAI (INPUT)'!$Z$25,IF(AND(V836&gt;2500000000,V836&lt;=5000000000),'[26]Data Base PAKAI (INPUT)'!$AD$25,IF(AND(V836&gt;5000000000,V836&lt;=10000000000),'[26]Data Base PAKAI (INPUT)'!AH2323))))))))</f>
        <v>4</v>
      </c>
      <c r="AW836" s="254">
        <f t="shared" si="314"/>
        <v>1800000</v>
      </c>
      <c r="AX836" s="254">
        <f t="shared" si="315"/>
        <v>6000000</v>
      </c>
      <c r="AY836" s="103">
        <f t="shared" si="316"/>
        <v>6000000</v>
      </c>
      <c r="AZ836" s="253"/>
      <c r="BA836" s="253">
        <f t="shared" si="317"/>
        <v>135250000</v>
      </c>
      <c r="BB836" s="235"/>
      <c r="BC836" s="242"/>
      <c r="BD836" s="242"/>
      <c r="BE836" s="242"/>
      <c r="BG836" s="428">
        <f t="shared" si="309"/>
        <v>0</v>
      </c>
      <c r="BH836" s="424"/>
    </row>
    <row r="837" spans="1:60" ht="43.5" thickBot="1" x14ac:dyDescent="0.3">
      <c r="A837" s="90"/>
      <c r="B837" s="90"/>
      <c r="C837" s="90"/>
      <c r="D837" s="90"/>
      <c r="E837" s="90"/>
      <c r="F837" s="90"/>
      <c r="G837" s="90"/>
      <c r="H837" s="307"/>
      <c r="I837" s="91"/>
      <c r="J837" s="92"/>
      <c r="K837" s="151" t="s">
        <v>1412</v>
      </c>
      <c r="L837" s="92" t="s">
        <v>1544</v>
      </c>
      <c r="M837" s="92" t="e">
        <f>INDEX('[26]GELONDONGAN BM POKIR'!$D:$D,MATCH('KEGIATAN DBMSDA 2022 (2)'!L837,'[26]GELONDONGAN BM POKIR'!$D:$D,0))</f>
        <v>#N/A</v>
      </c>
      <c r="N837" s="92" t="str">
        <f>$J$562&amp;" "&amp;L837</f>
        <v>Peningkatan Jalan Jl Merpati pos Rw 09, Kota Bekasi</v>
      </c>
      <c r="O837" s="92"/>
      <c r="P837" s="93" t="s">
        <v>160</v>
      </c>
      <c r="Q837" s="93"/>
      <c r="R837" s="127" t="s">
        <v>1353</v>
      </c>
      <c r="S837" s="94" t="e">
        <f>#REF!&amp;" "&amp;#REF!</f>
        <v>#REF!</v>
      </c>
      <c r="T837" s="95" t="s">
        <v>66</v>
      </c>
      <c r="U837" s="57"/>
      <c r="V837" s="57">
        <f t="shared" si="318"/>
        <v>150000000</v>
      </c>
      <c r="W837" s="96" t="str">
        <f t="shared" si="310"/>
        <v>PL</v>
      </c>
      <c r="X837" s="77" t="s">
        <v>1964</v>
      </c>
      <c r="Y837" s="489" t="s">
        <v>2032</v>
      </c>
      <c r="Z837" s="489" t="s">
        <v>2006</v>
      </c>
      <c r="AA837" s="93"/>
      <c r="AB837" s="93"/>
      <c r="AC837" s="93"/>
      <c r="AD837" s="93"/>
      <c r="AE837" s="93"/>
      <c r="AF837" s="93"/>
      <c r="AG837" s="96"/>
      <c r="AH837" s="96"/>
      <c r="AI837" s="96"/>
      <c r="AJ837" s="313">
        <f t="shared" si="308"/>
        <v>0</v>
      </c>
      <c r="AK837" s="301">
        <v>0</v>
      </c>
      <c r="AL837" s="57">
        <v>150000000</v>
      </c>
      <c r="AM837" s="96" t="str">
        <f t="shared" si="311"/>
        <v>PL</v>
      </c>
      <c r="AN837" s="257" t="s">
        <v>139</v>
      </c>
      <c r="AO837" s="249">
        <v>1</v>
      </c>
      <c r="AP837" s="249" t="s">
        <v>163</v>
      </c>
      <c r="AQ837" s="253">
        <f t="shared" si="312"/>
        <v>350000</v>
      </c>
      <c r="AR837" s="254">
        <f>IF(AND(V837&gt;1,V837&lt;=200000000),'[26]Data Base PAKAI (INPUT)'!$E$24,IF(AND(V837&gt;200000000),'[26]Data Base PAKAI (INPUT)'!$M$24))</f>
        <v>4</v>
      </c>
      <c r="AS837" s="254">
        <f>IF(AND(V837&gt;1,V837&lt;=200000000),'[26]Data Base PAKAI (INPUT)'!$F$24,IF(AND(V837&gt;200000000,V837&lt;=1000000000),'[26]Data Base PAKAI (INPUT)'!$V$24,IF(AND(V837&gt;1000000000),'[26]Data Base PAKAI (INPUT)'!$Z$24)))</f>
        <v>1</v>
      </c>
      <c r="AT837" s="254">
        <f t="shared" si="313"/>
        <v>600000</v>
      </c>
      <c r="AU837" s="254">
        <f>IF(AND(V837&gt;1,V837&lt;=1000000000),'[26]Data Base PAKAI (INPUT)'!$E$25,IF(AND(V837&gt;1000000000,V837&lt;=5000000000),'[26]Data Base PAKAI (INPUT)'!$Y$25,IF(AND(V837&gt;5000000000,V837&lt;=10000000000),'[26]Data Base PAKAI (INPUT)'!$AG$25)))</f>
        <v>3</v>
      </c>
      <c r="AV837" s="254">
        <f>IF(AND(V837&gt;1,V837&lt;=100000000),'[26]Data Base PAKAI (INPUT)'!$F$25,IF(AND(V837&gt;100000000,V837&lt;=200000000),'[26]Data Base PAKAI (INPUT)'!$J$25,IF(AND(V837&gt;200000000,V837&lt;=250000000),'[26]Data Base PAKAI (INPUT)'!$N$25,IF(AND(V837&gt;250000000,V837&lt;=500000000),'[26]Data Base PAKAI (INPUT)'!$R$25,IF(AND(V837&gt;500000000,V837&lt;=1000000000),'[26]Data Base PAKAI (INPUT)'!$V$25,IF(AND(V837&gt;1000000000,V837&lt;=2500000000),'[26]Data Base PAKAI (INPUT)'!$Z$25,IF(AND(V837&gt;2500000000,V837&lt;=5000000000),'[26]Data Base PAKAI (INPUT)'!$AD$25,IF(AND(V837&gt;5000000000,V837&lt;=10000000000),'[26]Data Base PAKAI (INPUT)'!AH2324))))))))</f>
        <v>4</v>
      </c>
      <c r="AW837" s="254">
        <f t="shared" si="314"/>
        <v>1800000</v>
      </c>
      <c r="AX837" s="254">
        <f t="shared" si="315"/>
        <v>6000000</v>
      </c>
      <c r="AY837" s="103">
        <f t="shared" si="316"/>
        <v>6000000</v>
      </c>
      <c r="AZ837" s="253"/>
      <c r="BA837" s="253">
        <f t="shared" si="317"/>
        <v>135250000</v>
      </c>
      <c r="BB837" s="235"/>
      <c r="BC837" s="242"/>
      <c r="BD837" s="242"/>
      <c r="BE837" s="242"/>
      <c r="BG837" s="428">
        <f t="shared" si="309"/>
        <v>0</v>
      </c>
      <c r="BH837" s="424"/>
    </row>
    <row r="838" spans="1:60" ht="43.5" thickBot="1" x14ac:dyDescent="0.3">
      <c r="A838" s="90"/>
      <c r="B838" s="90"/>
      <c r="C838" s="90"/>
      <c r="D838" s="90"/>
      <c r="E838" s="90"/>
      <c r="F838" s="90"/>
      <c r="G838" s="90"/>
      <c r="H838" s="307"/>
      <c r="I838" s="91"/>
      <c r="J838" s="92"/>
      <c r="K838" s="151" t="s">
        <v>1412</v>
      </c>
      <c r="L838" s="92" t="s">
        <v>1545</v>
      </c>
      <c r="M838" s="92" t="e">
        <f>INDEX('[26]GELONDONGAN BM POKIR'!$D:$D,MATCH('KEGIATAN DBMSDA 2022 (2)'!L838,'[26]GELONDONGAN BM POKIR'!$D:$D,0))</f>
        <v>#N/A</v>
      </c>
      <c r="N838" s="92" t="str">
        <f t="shared" si="307"/>
        <v>Peningkatan Jalan Jalan Mandala Rw 13 depan puskesmas jakamulya, Kota Bekasi</v>
      </c>
      <c r="O838" s="92"/>
      <c r="P838" s="93" t="s">
        <v>160</v>
      </c>
      <c r="Q838" s="93"/>
      <c r="R838" s="127" t="s">
        <v>1353</v>
      </c>
      <c r="S838" s="94" t="e">
        <f>#REF!&amp;" "&amp;#REF!</f>
        <v>#REF!</v>
      </c>
      <c r="T838" s="95" t="s">
        <v>66</v>
      </c>
      <c r="U838" s="57"/>
      <c r="V838" s="57">
        <f t="shared" si="318"/>
        <v>150000000</v>
      </c>
      <c r="W838" s="96" t="str">
        <f t="shared" si="310"/>
        <v>PL</v>
      </c>
      <c r="X838" s="77" t="s">
        <v>1964</v>
      </c>
      <c r="Y838" s="489" t="s">
        <v>2032</v>
      </c>
      <c r="Z838" s="489" t="s">
        <v>2006</v>
      </c>
      <c r="AA838" s="93"/>
      <c r="AB838" s="93"/>
      <c r="AC838" s="93"/>
      <c r="AD838" s="93"/>
      <c r="AE838" s="93"/>
      <c r="AF838" s="93"/>
      <c r="AG838" s="96"/>
      <c r="AH838" s="96"/>
      <c r="AI838" s="96"/>
      <c r="AJ838" s="313">
        <f t="shared" si="308"/>
        <v>0</v>
      </c>
      <c r="AK838" s="301">
        <v>0</v>
      </c>
      <c r="AL838" s="57">
        <v>150000000</v>
      </c>
      <c r="AM838" s="96" t="str">
        <f t="shared" si="311"/>
        <v>PL</v>
      </c>
      <c r="AN838" s="257" t="s">
        <v>139</v>
      </c>
      <c r="AO838" s="249">
        <v>1</v>
      </c>
      <c r="AP838" s="257"/>
      <c r="AQ838" s="245">
        <f t="shared" si="312"/>
        <v>350000</v>
      </c>
      <c r="AR838" s="250">
        <f>IF(AND(V838&gt;1,V838&lt;=200000000),'[26]Data Base PAKAI (INPUT)'!$E$24,IF(AND(V838&gt;200000000),'[26]Data Base PAKAI (INPUT)'!$M$24))</f>
        <v>4</v>
      </c>
      <c r="AS838" s="250">
        <f>IF(AND(V838&gt;1,V838&lt;=200000000),'[26]Data Base PAKAI (INPUT)'!$F$24,IF(AND(V838&gt;200000000,V838&lt;=1000000000),'[26]Data Base PAKAI (INPUT)'!$V$24,IF(AND(V838&gt;1000000000),'[26]Data Base PAKAI (INPUT)'!$Z$24)))</f>
        <v>1</v>
      </c>
      <c r="AT838" s="250">
        <f t="shared" si="313"/>
        <v>600000</v>
      </c>
      <c r="AU838" s="250">
        <f>IF(AND(V838&gt;1,V838&lt;=1000000000),'[26]Data Base PAKAI (INPUT)'!$E$25,IF(AND(V838&gt;1000000000,V838&lt;=5000000000),'[26]Data Base PAKAI (INPUT)'!$Y$25,IF(AND(V838&gt;5000000000,V838&lt;=10000000000),'[26]Data Base PAKAI (INPUT)'!$AG$25)))</f>
        <v>3</v>
      </c>
      <c r="AV838" s="250">
        <f>IF(AND(V838&gt;1,V838&lt;=100000000),'[26]Data Base PAKAI (INPUT)'!$F$25,IF(AND(V838&gt;100000000,V838&lt;=200000000),'[26]Data Base PAKAI (INPUT)'!$J$25,IF(AND(V838&gt;200000000,V838&lt;=250000000),'[26]Data Base PAKAI (INPUT)'!$N$25,IF(AND(V838&gt;250000000,V838&lt;=500000000),'[26]Data Base PAKAI (INPUT)'!$R$25,IF(AND(V838&gt;500000000,V838&lt;=1000000000),'[26]Data Base PAKAI (INPUT)'!$V$25,IF(AND(V838&gt;1000000000,V838&lt;=2500000000),'[26]Data Base PAKAI (INPUT)'!$Z$25,IF(AND(V838&gt;2500000000,V838&lt;=5000000000),'[26]Data Base PAKAI (INPUT)'!$AD$25,IF(AND(V838&gt;5000000000,V838&lt;=10000000000),'[26]Data Base PAKAI (INPUT)'!AH2325))))))))</f>
        <v>4</v>
      </c>
      <c r="AW838" s="250">
        <f t="shared" si="314"/>
        <v>1800000</v>
      </c>
      <c r="AX838" s="250">
        <f t="shared" si="315"/>
        <v>6000000</v>
      </c>
      <c r="AY838" s="99">
        <f t="shared" si="316"/>
        <v>6000000</v>
      </c>
      <c r="AZ838" s="245"/>
      <c r="BA838" s="245">
        <f t="shared" si="317"/>
        <v>135250000</v>
      </c>
      <c r="BB838" s="235"/>
      <c r="BC838" s="242"/>
      <c r="BD838" s="242"/>
      <c r="BE838" s="242"/>
      <c r="BG838" s="428">
        <f t="shared" si="309"/>
        <v>0</v>
      </c>
      <c r="BH838" s="424"/>
    </row>
    <row r="839" spans="1:60" ht="43.5" thickBot="1" x14ac:dyDescent="0.3">
      <c r="A839" s="90"/>
      <c r="B839" s="90"/>
      <c r="C839" s="90"/>
      <c r="D839" s="90"/>
      <c r="E839" s="90"/>
      <c r="F839" s="90"/>
      <c r="G839" s="90"/>
      <c r="H839" s="307"/>
      <c r="I839" s="91"/>
      <c r="J839" s="92"/>
      <c r="K839" s="151" t="s">
        <v>1412</v>
      </c>
      <c r="L839" s="92" t="s">
        <v>1546</v>
      </c>
      <c r="M839" s="92" t="e">
        <f>INDEX('[26]GELONDONGAN BM POKIR'!$D:$D,MATCH('KEGIATAN DBMSDA 2022 (2)'!L839,'[26]GELONDONGAN BM POKIR'!$D:$D,0))</f>
        <v>#N/A</v>
      </c>
      <c r="N839" s="92" t="str">
        <f t="shared" si="307"/>
        <v>Peningkatan Jalan Jl Rawa Semut 2 Rw 03, Kota Bekasi</v>
      </c>
      <c r="O839" s="92"/>
      <c r="P839" s="93" t="s">
        <v>160</v>
      </c>
      <c r="Q839" s="93"/>
      <c r="R839" s="127" t="s">
        <v>340</v>
      </c>
      <c r="S839" s="94" t="e">
        <f>#REF!&amp;" "&amp;#REF!</f>
        <v>#REF!</v>
      </c>
      <c r="T839" s="95" t="s">
        <v>66</v>
      </c>
      <c r="U839" s="57"/>
      <c r="V839" s="57">
        <f t="shared" si="318"/>
        <v>150000000</v>
      </c>
      <c r="W839" s="96" t="str">
        <f t="shared" si="310"/>
        <v>PL</v>
      </c>
      <c r="X839" s="77" t="s">
        <v>1964</v>
      </c>
      <c r="Y839" s="489" t="s">
        <v>2032</v>
      </c>
      <c r="Z839" s="489" t="s">
        <v>2006</v>
      </c>
      <c r="AA839" s="93"/>
      <c r="AB839" s="93"/>
      <c r="AC839" s="93"/>
      <c r="AD839" s="93"/>
      <c r="AE839" s="93"/>
      <c r="AF839" s="93"/>
      <c r="AG839" s="96"/>
      <c r="AH839" s="96"/>
      <c r="AI839" s="96"/>
      <c r="AJ839" s="313">
        <f t="shared" si="308"/>
        <v>0</v>
      </c>
      <c r="AK839" s="301">
        <v>0</v>
      </c>
      <c r="AL839" s="57">
        <v>150000000</v>
      </c>
      <c r="AM839" s="96" t="str">
        <f t="shared" si="311"/>
        <v>PL</v>
      </c>
      <c r="AN839" s="257" t="s">
        <v>139</v>
      </c>
      <c r="AO839" s="249">
        <v>1</v>
      </c>
      <c r="AP839" s="257"/>
      <c r="AQ839" s="245">
        <f t="shared" si="312"/>
        <v>350000</v>
      </c>
      <c r="AR839" s="250">
        <f>IF(AND(V839&gt;1,V839&lt;=200000000),'[26]Data Base PAKAI (INPUT)'!$E$24,IF(AND(V839&gt;200000000),'[26]Data Base PAKAI (INPUT)'!$M$24))</f>
        <v>4</v>
      </c>
      <c r="AS839" s="250">
        <f>IF(AND(V839&gt;1,V839&lt;=200000000),'[26]Data Base PAKAI (INPUT)'!$F$24,IF(AND(V839&gt;200000000,V839&lt;=1000000000),'[26]Data Base PAKAI (INPUT)'!$V$24,IF(AND(V839&gt;1000000000),'[26]Data Base PAKAI (INPUT)'!$Z$24)))</f>
        <v>1</v>
      </c>
      <c r="AT839" s="250">
        <f t="shared" si="313"/>
        <v>600000</v>
      </c>
      <c r="AU839" s="250">
        <f>IF(AND(V839&gt;1,V839&lt;=1000000000),'[26]Data Base PAKAI (INPUT)'!$E$25,IF(AND(V839&gt;1000000000,V839&lt;=5000000000),'[26]Data Base PAKAI (INPUT)'!$Y$25,IF(AND(V839&gt;5000000000,V839&lt;=10000000000),'[26]Data Base PAKAI (INPUT)'!$AG$25)))</f>
        <v>3</v>
      </c>
      <c r="AV839" s="250">
        <f>IF(AND(V839&gt;1,V839&lt;=100000000),'[26]Data Base PAKAI (INPUT)'!$F$25,IF(AND(V839&gt;100000000,V839&lt;=200000000),'[26]Data Base PAKAI (INPUT)'!$J$25,IF(AND(V839&gt;200000000,V839&lt;=250000000),'[26]Data Base PAKAI (INPUT)'!$N$25,IF(AND(V839&gt;250000000,V839&lt;=500000000),'[26]Data Base PAKAI (INPUT)'!$R$25,IF(AND(V839&gt;500000000,V839&lt;=1000000000),'[26]Data Base PAKAI (INPUT)'!$V$25,IF(AND(V839&gt;1000000000,V839&lt;=2500000000),'[26]Data Base PAKAI (INPUT)'!$Z$25,IF(AND(V839&gt;2500000000,V839&lt;=5000000000),'[26]Data Base PAKAI (INPUT)'!$AD$25,IF(AND(V839&gt;5000000000,V839&lt;=10000000000),'[26]Data Base PAKAI (INPUT)'!AH2326))))))))</f>
        <v>4</v>
      </c>
      <c r="AW839" s="250">
        <f t="shared" si="314"/>
        <v>1800000</v>
      </c>
      <c r="AX839" s="250">
        <f t="shared" si="315"/>
        <v>6000000</v>
      </c>
      <c r="AY839" s="99">
        <f t="shared" si="316"/>
        <v>6000000</v>
      </c>
      <c r="AZ839" s="245"/>
      <c r="BA839" s="245">
        <f t="shared" si="317"/>
        <v>135250000</v>
      </c>
      <c r="BB839" s="235"/>
      <c r="BC839" s="242"/>
      <c r="BD839" s="242"/>
      <c r="BE839" s="242"/>
      <c r="BG839" s="428">
        <f t="shared" si="309"/>
        <v>0</v>
      </c>
      <c r="BH839" s="424"/>
    </row>
    <row r="840" spans="1:60" s="167" customFormat="1" ht="43.5" thickBot="1" x14ac:dyDescent="0.3">
      <c r="A840" s="79"/>
      <c r="B840" s="79"/>
      <c r="C840" s="79"/>
      <c r="D840" s="79"/>
      <c r="E840" s="79"/>
      <c r="F840" s="79"/>
      <c r="G840" s="79"/>
      <c r="H840" s="306"/>
      <c r="I840" s="81"/>
      <c r="J840" s="83"/>
      <c r="K840" s="83" t="s">
        <v>1412</v>
      </c>
      <c r="L840" s="83" t="s">
        <v>1547</v>
      </c>
      <c r="M840" s="83" t="e">
        <f>INDEX('[26]GELONDONGAN BM POKIR'!$D:$D,MATCH('KEGIATAN DBMSDA 2022 (2)'!L840,'[26]GELONDONGAN BM POKIR'!$D:$D,0))</f>
        <v>#N/A</v>
      </c>
      <c r="N840" s="83" t="str">
        <f t="shared" si="307"/>
        <v>Peningkatan Jalan Komp. Assalam Kp. Ceger RT. 007 Rw. 018, Kota Bekasi</v>
      </c>
      <c r="O840" s="83"/>
      <c r="P840" s="84" t="s">
        <v>160</v>
      </c>
      <c r="Q840" s="84"/>
      <c r="R840" s="145" t="s">
        <v>1336</v>
      </c>
      <c r="S840" s="85" t="e">
        <f>#REF!&amp;" "&amp;#REF!</f>
        <v>#REF!</v>
      </c>
      <c r="T840" s="86" t="s">
        <v>66</v>
      </c>
      <c r="U840" s="57"/>
      <c r="V840" s="57">
        <f t="shared" si="318"/>
        <v>150000000</v>
      </c>
      <c r="W840" s="96" t="str">
        <f t="shared" si="310"/>
        <v>PL</v>
      </c>
      <c r="X840" s="77" t="s">
        <v>1964</v>
      </c>
      <c r="Y840" s="489" t="s">
        <v>2032</v>
      </c>
      <c r="Z840" s="489" t="s">
        <v>2006</v>
      </c>
      <c r="AA840" s="84"/>
      <c r="AB840" s="84"/>
      <c r="AC840" s="84"/>
      <c r="AD840" s="84"/>
      <c r="AE840" s="84"/>
      <c r="AF840" s="84"/>
      <c r="AG840" s="96"/>
      <c r="AH840" s="96"/>
      <c r="AI840" s="96"/>
      <c r="AJ840" s="313">
        <f t="shared" si="308"/>
        <v>0</v>
      </c>
      <c r="AK840" s="301">
        <v>0</v>
      </c>
      <c r="AL840" s="57">
        <v>150000000</v>
      </c>
      <c r="AM840" s="96" t="str">
        <f t="shared" si="311"/>
        <v>PL</v>
      </c>
      <c r="AN840" s="257" t="s">
        <v>139</v>
      </c>
      <c r="AO840" s="249">
        <v>1</v>
      </c>
      <c r="AP840" s="249" t="s">
        <v>163</v>
      </c>
      <c r="AQ840" s="271">
        <f t="shared" si="312"/>
        <v>350000</v>
      </c>
      <c r="AR840" s="272">
        <f>IF(AND(V840&gt;1,V840&lt;=200000000),'[26]Data Base PAKAI (INPUT)'!$E$24,IF(AND(V840&gt;200000000),'[26]Data Base PAKAI (INPUT)'!$M$24))</f>
        <v>4</v>
      </c>
      <c r="AS840" s="272">
        <f>IF(AND(V840&gt;1,V840&lt;=200000000),'[26]Data Base PAKAI (INPUT)'!$F$24,IF(AND(V840&gt;200000000,V840&lt;=1000000000),'[26]Data Base PAKAI (INPUT)'!$V$24,IF(AND(V840&gt;1000000000),'[26]Data Base PAKAI (INPUT)'!$Z$24)))</f>
        <v>1</v>
      </c>
      <c r="AT840" s="272">
        <f t="shared" si="313"/>
        <v>600000</v>
      </c>
      <c r="AU840" s="272">
        <f>IF(AND(V840&gt;1,V840&lt;=1000000000),'[26]Data Base PAKAI (INPUT)'!$E$25,IF(AND(V840&gt;1000000000,V840&lt;=5000000000),'[26]Data Base PAKAI (INPUT)'!$Y$25,IF(AND(V840&gt;5000000000,V840&lt;=10000000000),'[26]Data Base PAKAI (INPUT)'!$AG$25)))</f>
        <v>3</v>
      </c>
      <c r="AV840" s="272">
        <f>IF(AND(V840&gt;1,V840&lt;=100000000),'[26]Data Base PAKAI (INPUT)'!$F$25,IF(AND(V840&gt;100000000,V840&lt;=200000000),'[26]Data Base PAKAI (INPUT)'!$J$25,IF(AND(V840&gt;200000000,V840&lt;=250000000),'[26]Data Base PAKAI (INPUT)'!$N$25,IF(AND(V840&gt;250000000,V840&lt;=500000000),'[26]Data Base PAKAI (INPUT)'!$R$25,IF(AND(V840&gt;500000000,V840&lt;=1000000000),'[26]Data Base PAKAI (INPUT)'!$V$25,IF(AND(V840&gt;1000000000,V840&lt;=2500000000),'[26]Data Base PAKAI (INPUT)'!$Z$25,IF(AND(V840&gt;2500000000,V840&lt;=5000000000),'[26]Data Base PAKAI (INPUT)'!$AD$25,IF(AND(V840&gt;5000000000,V840&lt;=10000000000),'[26]Data Base PAKAI (INPUT)'!AH2327))))))))</f>
        <v>4</v>
      </c>
      <c r="AW840" s="272">
        <f t="shared" si="314"/>
        <v>1800000</v>
      </c>
      <c r="AX840" s="272">
        <f t="shared" si="315"/>
        <v>6000000</v>
      </c>
      <c r="AY840" s="166">
        <f t="shared" si="316"/>
        <v>6000000</v>
      </c>
      <c r="AZ840" s="271"/>
      <c r="BA840" s="253">
        <f t="shared" si="317"/>
        <v>135250000</v>
      </c>
      <c r="BB840" s="273"/>
      <c r="BC840" s="274"/>
      <c r="BD840" s="274"/>
      <c r="BE840" s="274"/>
      <c r="BG840" s="428">
        <f t="shared" si="309"/>
        <v>0</v>
      </c>
      <c r="BH840" s="435"/>
    </row>
    <row r="841" spans="1:60" s="167" customFormat="1" ht="43.5" thickBot="1" x14ac:dyDescent="0.3">
      <c r="A841" s="79"/>
      <c r="B841" s="79"/>
      <c r="C841" s="79"/>
      <c r="D841" s="79"/>
      <c r="E841" s="79"/>
      <c r="F841" s="79"/>
      <c r="G841" s="79"/>
      <c r="H841" s="306"/>
      <c r="I841" s="81"/>
      <c r="J841" s="83"/>
      <c r="K841" s="83" t="s">
        <v>1412</v>
      </c>
      <c r="L841" s="83" t="s">
        <v>1548</v>
      </c>
      <c r="M841" s="83" t="e">
        <f>INDEX('[26]GELONDONGAN BM POKIR'!$D:$D,MATCH('KEGIATAN DBMSDA 2022 (2)'!L841,'[26]GELONDONGAN BM POKIR'!$D:$D,0))</f>
        <v>#N/A</v>
      </c>
      <c r="N841" s="83" t="str">
        <f t="shared" si="307"/>
        <v>Peningkatan Jalan Jalan Cendrawasih raya Rw 02, Kota Bekasi</v>
      </c>
      <c r="O841" s="83"/>
      <c r="P841" s="84" t="s">
        <v>160</v>
      </c>
      <c r="Q841" s="84"/>
      <c r="R841" s="145" t="s">
        <v>229</v>
      </c>
      <c r="S841" s="85" t="e">
        <f>#REF!&amp;" "&amp;#REF!</f>
        <v>#REF!</v>
      </c>
      <c r="T841" s="86" t="s">
        <v>66</v>
      </c>
      <c r="U841" s="57"/>
      <c r="V841" s="57">
        <f t="shared" si="318"/>
        <v>100000000</v>
      </c>
      <c r="W841" s="96" t="str">
        <f t="shared" si="310"/>
        <v>PL</v>
      </c>
      <c r="X841" s="77" t="s">
        <v>1964</v>
      </c>
      <c r="Y841" s="489" t="s">
        <v>2032</v>
      </c>
      <c r="Z841" s="489" t="s">
        <v>2006</v>
      </c>
      <c r="AA841" s="84"/>
      <c r="AB841" s="84"/>
      <c r="AC841" s="84"/>
      <c r="AD841" s="84"/>
      <c r="AE841" s="84"/>
      <c r="AF841" s="84"/>
      <c r="AG841" s="96"/>
      <c r="AH841" s="96"/>
      <c r="AI841" s="96"/>
      <c r="AJ841" s="313">
        <f t="shared" si="308"/>
        <v>0</v>
      </c>
      <c r="AK841" s="301">
        <v>0</v>
      </c>
      <c r="AL841" s="57">
        <v>100000000</v>
      </c>
      <c r="AM841" s="96" t="str">
        <f t="shared" si="311"/>
        <v>PL</v>
      </c>
      <c r="AN841" s="257" t="s">
        <v>139</v>
      </c>
      <c r="AO841" s="249">
        <v>1</v>
      </c>
      <c r="AP841" s="249" t="s">
        <v>163</v>
      </c>
      <c r="AQ841" s="271">
        <f t="shared" si="312"/>
        <v>350000</v>
      </c>
      <c r="AR841" s="272">
        <f>IF(AND(V841&gt;1,V841&lt;=200000000),'[26]Data Base PAKAI (INPUT)'!$E$24,IF(AND(V841&gt;200000000),'[26]Data Base PAKAI (INPUT)'!$M$24))</f>
        <v>4</v>
      </c>
      <c r="AS841" s="272">
        <f>IF(AND(V841&gt;1,V841&lt;=200000000),'[26]Data Base PAKAI (INPUT)'!$F$24,IF(AND(V841&gt;200000000,V841&lt;=1000000000),'[26]Data Base PAKAI (INPUT)'!$V$24,IF(AND(V841&gt;1000000000),'[26]Data Base PAKAI (INPUT)'!$Z$24)))</f>
        <v>1</v>
      </c>
      <c r="AT841" s="272">
        <f t="shared" si="313"/>
        <v>600000</v>
      </c>
      <c r="AU841" s="272">
        <f>IF(AND(V841&gt;1,V841&lt;=1000000000),'[26]Data Base PAKAI (INPUT)'!$E$25,IF(AND(V841&gt;1000000000,V841&lt;=5000000000),'[26]Data Base PAKAI (INPUT)'!$Y$25,IF(AND(V841&gt;5000000000,V841&lt;=10000000000),'[26]Data Base PAKAI (INPUT)'!$AG$25)))</f>
        <v>3</v>
      </c>
      <c r="AV841" s="272">
        <f>IF(AND(V841&gt;1,V841&lt;=100000000),'[26]Data Base PAKAI (INPUT)'!$F$25,IF(AND(V841&gt;100000000,V841&lt;=200000000),'[26]Data Base PAKAI (INPUT)'!$J$25,IF(AND(V841&gt;200000000,V841&lt;=250000000),'[26]Data Base PAKAI (INPUT)'!$N$25,IF(AND(V841&gt;250000000,V841&lt;=500000000),'[26]Data Base PAKAI (INPUT)'!$R$25,IF(AND(V841&gt;500000000,V841&lt;=1000000000),'[26]Data Base PAKAI (INPUT)'!$V$25,IF(AND(V841&gt;1000000000,V841&lt;=2500000000),'[26]Data Base PAKAI (INPUT)'!$Z$25,IF(AND(V841&gt;2500000000,V841&lt;=5000000000),'[26]Data Base PAKAI (INPUT)'!$AD$25,IF(AND(V841&gt;5000000000,V841&lt;=10000000000),'[26]Data Base PAKAI (INPUT)'!AH2328))))))))</f>
        <v>3</v>
      </c>
      <c r="AW841" s="272">
        <f t="shared" si="314"/>
        <v>1350000</v>
      </c>
      <c r="AX841" s="272">
        <f t="shared" si="315"/>
        <v>4000000</v>
      </c>
      <c r="AY841" s="166">
        <f t="shared" si="316"/>
        <v>4000000</v>
      </c>
      <c r="AZ841" s="271"/>
      <c r="BA841" s="253">
        <f t="shared" si="317"/>
        <v>89700000</v>
      </c>
      <c r="BB841" s="273"/>
      <c r="BC841" s="274"/>
      <c r="BD841" s="274"/>
      <c r="BE841" s="274"/>
      <c r="BG841" s="428">
        <f t="shared" si="309"/>
        <v>0</v>
      </c>
      <c r="BH841" s="435"/>
    </row>
    <row r="842" spans="1:60" s="167" customFormat="1" ht="43.5" thickBot="1" x14ac:dyDescent="0.3">
      <c r="A842" s="79"/>
      <c r="B842" s="79"/>
      <c r="C842" s="79"/>
      <c r="D842" s="79"/>
      <c r="E842" s="79"/>
      <c r="F842" s="79"/>
      <c r="G842" s="79"/>
      <c r="H842" s="306"/>
      <c r="I842" s="81"/>
      <c r="J842" s="83"/>
      <c r="K842" s="83" t="s">
        <v>1412</v>
      </c>
      <c r="L842" s="83" t="s">
        <v>1550</v>
      </c>
      <c r="M842" s="83" t="e">
        <f>INDEX('[26]GELONDONGAN BM POKIR'!$D:$D,MATCH('KEGIATAN DBMSDA 2022 (2)'!L842,'[26]GELONDONGAN BM POKIR'!$D:$D,0))</f>
        <v>#N/A</v>
      </c>
      <c r="N842" s="83" t="str">
        <f t="shared" si="307"/>
        <v>Peningkatan Jalan Jalan Rajawali raya Rw 02, Kota Bekasi</v>
      </c>
      <c r="O842" s="83"/>
      <c r="P842" s="84" t="s">
        <v>160</v>
      </c>
      <c r="Q842" s="84"/>
      <c r="R842" s="145" t="s">
        <v>229</v>
      </c>
      <c r="S842" s="85" t="e">
        <f>#REF!&amp;" "&amp;#REF!</f>
        <v>#REF!</v>
      </c>
      <c r="T842" s="86" t="s">
        <v>66</v>
      </c>
      <c r="U842" s="57"/>
      <c r="V842" s="57">
        <f t="shared" si="318"/>
        <v>100000000</v>
      </c>
      <c r="W842" s="96" t="str">
        <f t="shared" si="310"/>
        <v>PL</v>
      </c>
      <c r="X842" s="77" t="s">
        <v>1964</v>
      </c>
      <c r="Y842" s="489" t="s">
        <v>2032</v>
      </c>
      <c r="Z842" s="489" t="s">
        <v>2006</v>
      </c>
      <c r="AA842" s="84"/>
      <c r="AB842" s="84"/>
      <c r="AC842" s="84"/>
      <c r="AD842" s="84"/>
      <c r="AE842" s="84"/>
      <c r="AF842" s="84"/>
      <c r="AG842" s="96"/>
      <c r="AH842" s="96"/>
      <c r="AI842" s="96"/>
      <c r="AJ842" s="313">
        <f t="shared" si="308"/>
        <v>0</v>
      </c>
      <c r="AK842" s="301">
        <v>0</v>
      </c>
      <c r="AL842" s="57">
        <v>100000000</v>
      </c>
      <c r="AM842" s="96" t="str">
        <f t="shared" si="311"/>
        <v>PL</v>
      </c>
      <c r="AN842" s="257" t="s">
        <v>139</v>
      </c>
      <c r="AO842" s="249">
        <v>1</v>
      </c>
      <c r="AP842" s="249" t="s">
        <v>163</v>
      </c>
      <c r="AQ842" s="271">
        <f t="shared" si="312"/>
        <v>350000</v>
      </c>
      <c r="AR842" s="272">
        <f>IF(AND(V842&gt;1,V842&lt;=200000000),'[26]Data Base PAKAI (INPUT)'!$E$24,IF(AND(V842&gt;200000000),'[26]Data Base PAKAI (INPUT)'!$M$24))</f>
        <v>4</v>
      </c>
      <c r="AS842" s="272">
        <f>IF(AND(V842&gt;1,V842&lt;=200000000),'[26]Data Base PAKAI (INPUT)'!$F$24,IF(AND(V842&gt;200000000,V842&lt;=1000000000),'[26]Data Base PAKAI (INPUT)'!$V$24,IF(AND(V842&gt;1000000000),'[26]Data Base PAKAI (INPUT)'!$Z$24)))</f>
        <v>1</v>
      </c>
      <c r="AT842" s="272">
        <f t="shared" si="313"/>
        <v>600000</v>
      </c>
      <c r="AU842" s="272">
        <f>IF(AND(V842&gt;1,V842&lt;=1000000000),'[26]Data Base PAKAI (INPUT)'!$E$25,IF(AND(V842&gt;1000000000,V842&lt;=5000000000),'[26]Data Base PAKAI (INPUT)'!$Y$25,IF(AND(V842&gt;5000000000,V842&lt;=10000000000),'[26]Data Base PAKAI (INPUT)'!$AG$25)))</f>
        <v>3</v>
      </c>
      <c r="AV842" s="272">
        <f>IF(AND(V842&gt;1,V842&lt;=100000000),'[26]Data Base PAKAI (INPUT)'!$F$25,IF(AND(V842&gt;100000000,V842&lt;=200000000),'[26]Data Base PAKAI (INPUT)'!$J$25,IF(AND(V842&gt;200000000,V842&lt;=250000000),'[26]Data Base PAKAI (INPUT)'!$N$25,IF(AND(V842&gt;250000000,V842&lt;=500000000),'[26]Data Base PAKAI (INPUT)'!$R$25,IF(AND(V842&gt;500000000,V842&lt;=1000000000),'[26]Data Base PAKAI (INPUT)'!$V$25,IF(AND(V842&gt;1000000000,V842&lt;=2500000000),'[26]Data Base PAKAI (INPUT)'!$Z$25,IF(AND(V842&gt;2500000000,V842&lt;=5000000000),'[26]Data Base PAKAI (INPUT)'!$AD$25,IF(AND(V842&gt;5000000000,V842&lt;=10000000000),'[26]Data Base PAKAI (INPUT)'!AH2329))))))))</f>
        <v>3</v>
      </c>
      <c r="AW842" s="272">
        <f t="shared" si="314"/>
        <v>1350000</v>
      </c>
      <c r="AX842" s="272">
        <f t="shared" si="315"/>
        <v>4000000</v>
      </c>
      <c r="AY842" s="166">
        <f t="shared" si="316"/>
        <v>4000000</v>
      </c>
      <c r="AZ842" s="271"/>
      <c r="BA842" s="253">
        <f t="shared" si="317"/>
        <v>89700000</v>
      </c>
      <c r="BB842" s="273"/>
      <c r="BC842" s="274"/>
      <c r="BD842" s="274"/>
      <c r="BE842" s="274"/>
      <c r="BG842" s="428">
        <f t="shared" si="309"/>
        <v>0</v>
      </c>
      <c r="BH842" s="435"/>
    </row>
    <row r="843" spans="1:60" s="167" customFormat="1" ht="43.5" thickBot="1" x14ac:dyDescent="0.3">
      <c r="A843" s="79"/>
      <c r="B843" s="79"/>
      <c r="C843" s="79"/>
      <c r="D843" s="79"/>
      <c r="E843" s="79"/>
      <c r="F843" s="79"/>
      <c r="G843" s="79"/>
      <c r="H843" s="306"/>
      <c r="I843" s="81"/>
      <c r="J843" s="83"/>
      <c r="K843" s="83" t="s">
        <v>1412</v>
      </c>
      <c r="L843" s="83" t="s">
        <v>1551</v>
      </c>
      <c r="M843" s="83" t="e">
        <f>INDEX('[26]GELONDONGAN BM POKIR'!$D:$D,MATCH('KEGIATAN DBMSDA 2022 (2)'!L843,'[26]GELONDONGAN BM POKIR'!$D:$D,0))</f>
        <v>#N/A</v>
      </c>
      <c r="N843" s="83" t="str">
        <f t="shared" si="307"/>
        <v>Peningkatan Jalan Jl Parkit Raya Rw 23, Kota Bekasi</v>
      </c>
      <c r="O843" s="83"/>
      <c r="P843" s="84" t="s">
        <v>160</v>
      </c>
      <c r="Q843" s="84"/>
      <c r="R843" s="145" t="s">
        <v>1552</v>
      </c>
      <c r="S843" s="85" t="e">
        <f>#REF!&amp;" "&amp;#REF!</f>
        <v>#REF!</v>
      </c>
      <c r="T843" s="86" t="s">
        <v>66</v>
      </c>
      <c r="U843" s="57"/>
      <c r="V843" s="57">
        <f t="shared" si="318"/>
        <v>200000000</v>
      </c>
      <c r="W843" s="96" t="str">
        <f t="shared" si="310"/>
        <v>PL</v>
      </c>
      <c r="X843" s="77" t="s">
        <v>1964</v>
      </c>
      <c r="Y843" s="489" t="s">
        <v>2032</v>
      </c>
      <c r="Z843" s="489" t="s">
        <v>2006</v>
      </c>
      <c r="AA843" s="84"/>
      <c r="AB843" s="84"/>
      <c r="AC843" s="84"/>
      <c r="AD843" s="84"/>
      <c r="AE843" s="84"/>
      <c r="AF843" s="84"/>
      <c r="AG843" s="96"/>
      <c r="AH843" s="96"/>
      <c r="AI843" s="96"/>
      <c r="AJ843" s="313">
        <f t="shared" si="308"/>
        <v>0</v>
      </c>
      <c r="AK843" s="301">
        <v>0</v>
      </c>
      <c r="AL843" s="57">
        <v>200000000</v>
      </c>
      <c r="AM843" s="96" t="str">
        <f t="shared" si="311"/>
        <v>PL</v>
      </c>
      <c r="AN843" s="257" t="s">
        <v>139</v>
      </c>
      <c r="AO843" s="249">
        <v>1</v>
      </c>
      <c r="AP843" s="249" t="s">
        <v>163</v>
      </c>
      <c r="AQ843" s="271">
        <f t="shared" si="312"/>
        <v>350000</v>
      </c>
      <c r="AR843" s="272">
        <f>IF(AND(V843&gt;1,V843&lt;=200000000),'[26]Data Base PAKAI (INPUT)'!$E$24,IF(AND(V843&gt;200000000),'[26]Data Base PAKAI (INPUT)'!$M$24))</f>
        <v>4</v>
      </c>
      <c r="AS843" s="272">
        <f>IF(AND(V843&gt;1,V843&lt;=200000000),'[26]Data Base PAKAI (INPUT)'!$F$24,IF(AND(V843&gt;200000000,V843&lt;=1000000000),'[26]Data Base PAKAI (INPUT)'!$V$24,IF(AND(V843&gt;1000000000),'[26]Data Base PAKAI (INPUT)'!$Z$24)))</f>
        <v>1</v>
      </c>
      <c r="AT843" s="272">
        <f t="shared" si="313"/>
        <v>600000</v>
      </c>
      <c r="AU843" s="272">
        <f>IF(AND(V843&gt;1,V843&lt;=1000000000),'[26]Data Base PAKAI (INPUT)'!$E$25,IF(AND(V843&gt;1000000000,V843&lt;=5000000000),'[26]Data Base PAKAI (INPUT)'!$Y$25,IF(AND(V843&gt;5000000000,V843&lt;=10000000000),'[26]Data Base PAKAI (INPUT)'!$AG$25)))</f>
        <v>3</v>
      </c>
      <c r="AV843" s="272">
        <f>IF(AND(V843&gt;1,V843&lt;=100000000),'[26]Data Base PAKAI (INPUT)'!$F$25,IF(AND(V843&gt;100000000,V843&lt;=200000000),'[26]Data Base PAKAI (INPUT)'!$J$25,IF(AND(V843&gt;200000000,V843&lt;=250000000),'[26]Data Base PAKAI (INPUT)'!$N$25,IF(AND(V843&gt;250000000,V843&lt;=500000000),'[26]Data Base PAKAI (INPUT)'!$R$25,IF(AND(V843&gt;500000000,V843&lt;=1000000000),'[26]Data Base PAKAI (INPUT)'!$V$25,IF(AND(V843&gt;1000000000,V843&lt;=2500000000),'[26]Data Base PAKAI (INPUT)'!$Z$25,IF(AND(V843&gt;2500000000,V843&lt;=5000000000),'[26]Data Base PAKAI (INPUT)'!$AD$25,IF(AND(V843&gt;5000000000,V843&lt;=10000000000),'[26]Data Base PAKAI (INPUT)'!AH2330))))))))</f>
        <v>4</v>
      </c>
      <c r="AW843" s="272">
        <f t="shared" si="314"/>
        <v>1800000</v>
      </c>
      <c r="AX843" s="272">
        <f t="shared" si="315"/>
        <v>8000000</v>
      </c>
      <c r="AY843" s="166">
        <f t="shared" si="316"/>
        <v>8000000</v>
      </c>
      <c r="AZ843" s="271"/>
      <c r="BA843" s="253">
        <f t="shared" si="317"/>
        <v>181250000</v>
      </c>
      <c r="BB843" s="273"/>
      <c r="BC843" s="274"/>
      <c r="BD843" s="274"/>
      <c r="BE843" s="274"/>
      <c r="BG843" s="428">
        <f t="shared" si="309"/>
        <v>0</v>
      </c>
      <c r="BH843" s="435"/>
    </row>
    <row r="844" spans="1:60" ht="43.5" thickBot="1" x14ac:dyDescent="0.3">
      <c r="A844" s="90"/>
      <c r="B844" s="90"/>
      <c r="C844" s="90"/>
      <c r="D844" s="90"/>
      <c r="E844" s="90"/>
      <c r="F844" s="90"/>
      <c r="G844" s="90"/>
      <c r="H844" s="307"/>
      <c r="I844" s="91"/>
      <c r="J844" s="92"/>
      <c r="K844" s="151" t="s">
        <v>1412</v>
      </c>
      <c r="L844" s="92" t="s">
        <v>1553</v>
      </c>
      <c r="M844" s="92" t="e">
        <f>INDEX('[26]GELONDONGAN BM POKIR'!$D:$D,MATCH('KEGIATAN DBMSDA 2022 (2)'!L844,'[26]GELONDONGAN BM POKIR'!$D:$D,0))</f>
        <v>#N/A</v>
      </c>
      <c r="N844" s="92" t="str">
        <f t="shared" si="307"/>
        <v>Peningkatan Jalan jl pakis 6 E Rt 05 Rw 12, Kota Bekasi</v>
      </c>
      <c r="O844" s="92"/>
      <c r="P844" s="93" t="s">
        <v>160</v>
      </c>
      <c r="Q844" s="93"/>
      <c r="R844" s="127" t="s">
        <v>1383</v>
      </c>
      <c r="S844" s="94" t="e">
        <f>#REF!&amp;" "&amp;#REF!</f>
        <v>#REF!</v>
      </c>
      <c r="T844" s="95" t="s">
        <v>66</v>
      </c>
      <c r="U844" s="57"/>
      <c r="V844" s="57">
        <f t="shared" si="318"/>
        <v>100000000</v>
      </c>
      <c r="W844" s="96" t="str">
        <f t="shared" si="310"/>
        <v>PL</v>
      </c>
      <c r="X844" s="77" t="s">
        <v>1964</v>
      </c>
      <c r="Y844" s="489" t="s">
        <v>2032</v>
      </c>
      <c r="Z844" s="489" t="s">
        <v>2006</v>
      </c>
      <c r="AA844" s="93"/>
      <c r="AB844" s="93"/>
      <c r="AC844" s="93"/>
      <c r="AD844" s="93"/>
      <c r="AE844" s="93"/>
      <c r="AF844" s="93"/>
      <c r="AG844" s="96"/>
      <c r="AH844" s="96"/>
      <c r="AI844" s="96"/>
      <c r="AJ844" s="313">
        <f t="shared" si="308"/>
        <v>0</v>
      </c>
      <c r="AK844" s="301">
        <v>0</v>
      </c>
      <c r="AL844" s="57">
        <v>100000000</v>
      </c>
      <c r="AM844" s="96" t="str">
        <f t="shared" si="311"/>
        <v>PL</v>
      </c>
      <c r="AN844" s="257" t="s">
        <v>139</v>
      </c>
      <c r="AO844" s="249">
        <v>1</v>
      </c>
      <c r="AP844" s="257"/>
      <c r="AQ844" s="245">
        <f t="shared" si="312"/>
        <v>350000</v>
      </c>
      <c r="AR844" s="250">
        <f>IF(AND(V844&gt;1,V844&lt;=200000000),'[26]Data Base PAKAI (INPUT)'!$E$24,IF(AND(V844&gt;200000000),'[26]Data Base PAKAI (INPUT)'!$M$24))</f>
        <v>4</v>
      </c>
      <c r="AS844" s="250">
        <f>IF(AND(V844&gt;1,V844&lt;=200000000),'[26]Data Base PAKAI (INPUT)'!$F$24,IF(AND(V844&gt;200000000,V844&lt;=1000000000),'[26]Data Base PAKAI (INPUT)'!$V$24,IF(AND(V844&gt;1000000000),'[26]Data Base PAKAI (INPUT)'!$Z$24)))</f>
        <v>1</v>
      </c>
      <c r="AT844" s="250">
        <f t="shared" si="313"/>
        <v>600000</v>
      </c>
      <c r="AU844" s="250">
        <f>IF(AND(V844&gt;1,V844&lt;=1000000000),'[26]Data Base PAKAI (INPUT)'!$E$25,IF(AND(V844&gt;1000000000,V844&lt;=5000000000),'[26]Data Base PAKAI (INPUT)'!$Y$25,IF(AND(V844&gt;5000000000,V844&lt;=10000000000),'[26]Data Base PAKAI (INPUT)'!$AG$25)))</f>
        <v>3</v>
      </c>
      <c r="AV844" s="250">
        <f>IF(AND(V844&gt;1,V844&lt;=100000000),'[26]Data Base PAKAI (INPUT)'!$F$25,IF(AND(V844&gt;100000000,V844&lt;=200000000),'[26]Data Base PAKAI (INPUT)'!$J$25,IF(AND(V844&gt;200000000,V844&lt;=250000000),'[26]Data Base PAKAI (INPUT)'!$N$25,IF(AND(V844&gt;250000000,V844&lt;=500000000),'[26]Data Base PAKAI (INPUT)'!$R$25,IF(AND(V844&gt;500000000,V844&lt;=1000000000),'[26]Data Base PAKAI (INPUT)'!$V$25,IF(AND(V844&gt;1000000000,V844&lt;=2500000000),'[26]Data Base PAKAI (INPUT)'!$Z$25,IF(AND(V844&gt;2500000000,V844&lt;=5000000000),'[26]Data Base PAKAI (INPUT)'!$AD$25,IF(AND(V844&gt;5000000000,V844&lt;=10000000000),'[26]Data Base PAKAI (INPUT)'!AH2331))))))))</f>
        <v>3</v>
      </c>
      <c r="AW844" s="250">
        <f t="shared" si="314"/>
        <v>1350000</v>
      </c>
      <c r="AX844" s="250">
        <f t="shared" si="315"/>
        <v>4000000</v>
      </c>
      <c r="AY844" s="99">
        <f t="shared" si="316"/>
        <v>4000000</v>
      </c>
      <c r="AZ844" s="245"/>
      <c r="BA844" s="245">
        <f t="shared" si="317"/>
        <v>89700000</v>
      </c>
      <c r="BB844" s="235"/>
      <c r="BC844" s="242"/>
      <c r="BD844" s="242"/>
      <c r="BE844" s="242"/>
      <c r="BG844" s="428">
        <f t="shared" si="309"/>
        <v>0</v>
      </c>
      <c r="BH844" s="424"/>
    </row>
    <row r="845" spans="1:60" ht="57.75" thickBot="1" x14ac:dyDescent="0.3">
      <c r="A845" s="90"/>
      <c r="B845" s="90"/>
      <c r="C845" s="90"/>
      <c r="D845" s="90"/>
      <c r="E845" s="90"/>
      <c r="F845" s="90"/>
      <c r="G845" s="90"/>
      <c r="H845" s="307"/>
      <c r="I845" s="91"/>
      <c r="J845" s="92"/>
      <c r="K845" s="151" t="s">
        <v>1412</v>
      </c>
      <c r="L845" s="92" t="s">
        <v>1554</v>
      </c>
      <c r="M845" s="92" t="e">
        <f>INDEX('[26]GELONDONGAN BM POKIR'!$D:$D,MATCH('KEGIATAN DBMSDA 2022 (2)'!L845,'[26]GELONDONGAN BM POKIR'!$D:$D,0))</f>
        <v>#N/A</v>
      </c>
      <c r="N845" s="92" t="str">
        <f t="shared" ref="N845:N908" si="319">$J$562&amp;" "&amp;L845</f>
        <v>Peningkatan Jalan Pengecoran jln Gang Majlis Ta''lim Raudhotul ummahaat ( Ustadzah Solihah) RT 00 RW 02 Kel. Bantargebang, Kota Bekasi</v>
      </c>
      <c r="O845" s="92"/>
      <c r="P845" s="93" t="s">
        <v>1841</v>
      </c>
      <c r="Q845" s="93"/>
      <c r="R845" s="127" t="s">
        <v>375</v>
      </c>
      <c r="S845" s="94" t="e">
        <f>#REF!&amp;" "&amp;#REF!</f>
        <v>#REF!</v>
      </c>
      <c r="T845" s="95" t="s">
        <v>66</v>
      </c>
      <c r="U845" s="57"/>
      <c r="V845" s="57">
        <f t="shared" si="318"/>
        <v>50000000</v>
      </c>
      <c r="W845" s="96" t="str">
        <f t="shared" si="310"/>
        <v>PL</v>
      </c>
      <c r="X845" s="77" t="s">
        <v>1964</v>
      </c>
      <c r="Y845" s="489" t="s">
        <v>2032</v>
      </c>
      <c r="Z845" s="489" t="s">
        <v>2014</v>
      </c>
      <c r="AA845" s="93"/>
      <c r="AB845" s="93"/>
      <c r="AC845" s="93"/>
      <c r="AD845" s="93"/>
      <c r="AE845" s="93"/>
      <c r="AF845" s="93"/>
      <c r="AG845" s="96"/>
      <c r="AH845" s="96"/>
      <c r="AI845" s="96"/>
      <c r="AJ845" s="313">
        <f t="shared" si="308"/>
        <v>0</v>
      </c>
      <c r="AK845" s="301">
        <v>0</v>
      </c>
      <c r="AL845" s="57">
        <v>50000000</v>
      </c>
      <c r="AM845" s="96" t="str">
        <f t="shared" si="311"/>
        <v>PL</v>
      </c>
      <c r="AN845" s="257" t="s">
        <v>139</v>
      </c>
      <c r="AO845" s="249">
        <v>1</v>
      </c>
      <c r="AP845" s="257"/>
      <c r="AQ845" s="245">
        <f t="shared" si="312"/>
        <v>350000</v>
      </c>
      <c r="AR845" s="250">
        <f>IF(AND(V845&gt;1,V845&lt;=200000000),'[26]Data Base PAKAI (INPUT)'!$E$24,IF(AND(V845&gt;200000000),'[26]Data Base PAKAI (INPUT)'!$M$24))</f>
        <v>4</v>
      </c>
      <c r="AS845" s="250">
        <f>IF(AND(V845&gt;1,V845&lt;=200000000),'[26]Data Base PAKAI (INPUT)'!$F$24,IF(AND(V845&gt;200000000,V845&lt;=1000000000),'[26]Data Base PAKAI (INPUT)'!$V$24,IF(AND(V845&gt;1000000000),'[26]Data Base PAKAI (INPUT)'!$Z$24)))</f>
        <v>1</v>
      </c>
      <c r="AT845" s="250">
        <f t="shared" si="313"/>
        <v>600000</v>
      </c>
      <c r="AU845" s="250">
        <f>IF(AND(V845&gt;1,V845&lt;=1000000000),'[26]Data Base PAKAI (INPUT)'!$E$25,IF(AND(V845&gt;1000000000,V845&lt;=5000000000),'[26]Data Base PAKAI (INPUT)'!$Y$25,IF(AND(V845&gt;5000000000,V845&lt;=10000000000),'[26]Data Base PAKAI (INPUT)'!$AG$25)))</f>
        <v>3</v>
      </c>
      <c r="AV845" s="250">
        <f>IF(AND(V845&gt;1,V845&lt;=100000000),'[26]Data Base PAKAI (INPUT)'!$F$25,IF(AND(V845&gt;100000000,V845&lt;=200000000),'[26]Data Base PAKAI (INPUT)'!$J$25,IF(AND(V845&gt;200000000,V845&lt;=250000000),'[26]Data Base PAKAI (INPUT)'!$N$25,IF(AND(V845&gt;250000000,V845&lt;=500000000),'[26]Data Base PAKAI (INPUT)'!$R$25,IF(AND(V845&gt;500000000,V845&lt;=1000000000),'[26]Data Base PAKAI (INPUT)'!$V$25,IF(AND(V845&gt;1000000000,V845&lt;=2500000000),'[26]Data Base PAKAI (INPUT)'!$Z$25,IF(AND(V845&gt;2500000000,V845&lt;=5000000000),'[26]Data Base PAKAI (INPUT)'!$AD$25,IF(AND(V845&gt;5000000000,V845&lt;=10000000000),'[26]Data Base PAKAI (INPUT)'!AH2332))))))))</f>
        <v>3</v>
      </c>
      <c r="AW845" s="250">
        <f t="shared" si="314"/>
        <v>1350000</v>
      </c>
      <c r="AX845" s="250">
        <f t="shared" si="315"/>
        <v>2000000</v>
      </c>
      <c r="AY845" s="99">
        <f t="shared" si="316"/>
        <v>2000000</v>
      </c>
      <c r="AZ845" s="245"/>
      <c r="BA845" s="245">
        <f t="shared" si="317"/>
        <v>43700000</v>
      </c>
      <c r="BB845" s="235"/>
      <c r="BC845" s="242"/>
      <c r="BD845" s="242"/>
      <c r="BE845" s="242"/>
      <c r="BG845" s="428">
        <f t="shared" si="309"/>
        <v>0</v>
      </c>
      <c r="BH845" s="424"/>
    </row>
    <row r="846" spans="1:60" ht="43.5" thickBot="1" x14ac:dyDescent="0.3">
      <c r="A846" s="90"/>
      <c r="B846" s="90"/>
      <c r="C846" s="90"/>
      <c r="D846" s="90"/>
      <c r="E846" s="90"/>
      <c r="F846" s="90"/>
      <c r="G846" s="90"/>
      <c r="H846" s="307"/>
      <c r="I846" s="91"/>
      <c r="J846" s="92"/>
      <c r="K846" s="151" t="s">
        <v>1412</v>
      </c>
      <c r="L846" s="92" t="s">
        <v>1555</v>
      </c>
      <c r="M846" s="92" t="e">
        <f>INDEX('[26]GELONDONGAN BM POKIR'!$D:$D,MATCH('KEGIATAN DBMSDA 2022 (2)'!L846,'[26]GELONDONGAN BM POKIR'!$D:$D,0))</f>
        <v>#N/A</v>
      </c>
      <c r="N846" s="92" t="str">
        <f t="shared" si="319"/>
        <v>Peningkatan Jalan Pengaspalan Jalan Perumahan Margi Utami RT 02/07 Bantargebang, Kota Bekasi</v>
      </c>
      <c r="O846" s="92"/>
      <c r="P846" s="93" t="s">
        <v>1841</v>
      </c>
      <c r="Q846" s="93"/>
      <c r="R846" s="127" t="s">
        <v>229</v>
      </c>
      <c r="S846" s="94" t="e">
        <f>#REF!&amp;" "&amp;#REF!</f>
        <v>#REF!</v>
      </c>
      <c r="T846" s="95" t="s">
        <v>66</v>
      </c>
      <c r="U846" s="57"/>
      <c r="V846" s="57">
        <f t="shared" si="318"/>
        <v>75000000</v>
      </c>
      <c r="W846" s="96" t="str">
        <f t="shared" si="310"/>
        <v>PL</v>
      </c>
      <c r="X846" s="77" t="s">
        <v>1964</v>
      </c>
      <c r="Y846" s="489" t="s">
        <v>2032</v>
      </c>
      <c r="Z846" s="489" t="s">
        <v>2014</v>
      </c>
      <c r="AA846" s="93"/>
      <c r="AB846" s="93"/>
      <c r="AC846" s="93"/>
      <c r="AD846" s="93"/>
      <c r="AE846" s="93"/>
      <c r="AF846" s="93"/>
      <c r="AG846" s="96"/>
      <c r="AH846" s="96"/>
      <c r="AI846" s="96"/>
      <c r="AJ846" s="313">
        <f t="shared" si="308"/>
        <v>0</v>
      </c>
      <c r="AK846" s="301">
        <v>0</v>
      </c>
      <c r="AL846" s="57">
        <v>75000000</v>
      </c>
      <c r="AM846" s="96" t="str">
        <f t="shared" si="311"/>
        <v>PL</v>
      </c>
      <c r="AN846" s="257" t="s">
        <v>139</v>
      </c>
      <c r="AO846" s="249">
        <v>1</v>
      </c>
      <c r="AP846" s="257" t="s">
        <v>1386</v>
      </c>
      <c r="AQ846" s="245">
        <f t="shared" si="312"/>
        <v>350000</v>
      </c>
      <c r="AR846" s="250">
        <f>IF(AND(V846&gt;1,V846&lt;=200000000),'[26]Data Base PAKAI (INPUT)'!$E$24,IF(AND(V846&gt;200000000),'[26]Data Base PAKAI (INPUT)'!$M$24))</f>
        <v>4</v>
      </c>
      <c r="AS846" s="250">
        <f>IF(AND(V846&gt;1,V846&lt;=200000000),'[26]Data Base PAKAI (INPUT)'!$F$24,IF(AND(V846&gt;200000000,V846&lt;=1000000000),'[26]Data Base PAKAI (INPUT)'!$V$24,IF(AND(V846&gt;1000000000),'[26]Data Base PAKAI (INPUT)'!$Z$24)))</f>
        <v>1</v>
      </c>
      <c r="AT846" s="250">
        <f t="shared" si="313"/>
        <v>600000</v>
      </c>
      <c r="AU846" s="250">
        <f>IF(AND(V846&gt;1,V846&lt;=1000000000),'[26]Data Base PAKAI (INPUT)'!$E$25,IF(AND(V846&gt;1000000000,V846&lt;=5000000000),'[26]Data Base PAKAI (INPUT)'!$Y$25,IF(AND(V846&gt;5000000000,V846&lt;=10000000000),'[26]Data Base PAKAI (INPUT)'!$AG$25)))</f>
        <v>3</v>
      </c>
      <c r="AV846" s="250">
        <f>IF(AND(V846&gt;1,V846&lt;=100000000),'[26]Data Base PAKAI (INPUT)'!$F$25,IF(AND(V846&gt;100000000,V846&lt;=200000000),'[26]Data Base PAKAI (INPUT)'!$J$25,IF(AND(V846&gt;200000000,V846&lt;=250000000),'[26]Data Base PAKAI (INPUT)'!$N$25,IF(AND(V846&gt;250000000,V846&lt;=500000000),'[26]Data Base PAKAI (INPUT)'!$R$25,IF(AND(V846&gt;500000000,V846&lt;=1000000000),'[26]Data Base PAKAI (INPUT)'!$V$25,IF(AND(V846&gt;1000000000,V846&lt;=2500000000),'[26]Data Base PAKAI (INPUT)'!$Z$25,IF(AND(V846&gt;2500000000,V846&lt;=5000000000),'[26]Data Base PAKAI (INPUT)'!$AD$25,IF(AND(V846&gt;5000000000,V846&lt;=10000000000),'[26]Data Base PAKAI (INPUT)'!AH2333))))))))</f>
        <v>3</v>
      </c>
      <c r="AW846" s="250">
        <f t="shared" si="314"/>
        <v>1350000</v>
      </c>
      <c r="AX846" s="250">
        <f t="shared" si="315"/>
        <v>3000000</v>
      </c>
      <c r="AY846" s="99">
        <f t="shared" si="316"/>
        <v>3000000</v>
      </c>
      <c r="AZ846" s="245"/>
      <c r="BA846" s="245">
        <f t="shared" si="317"/>
        <v>66700000</v>
      </c>
      <c r="BB846" s="235"/>
      <c r="BC846" s="242"/>
      <c r="BD846" s="242"/>
      <c r="BE846" s="242"/>
      <c r="BG846" s="428">
        <f t="shared" si="309"/>
        <v>0</v>
      </c>
      <c r="BH846" s="424"/>
    </row>
    <row r="847" spans="1:60" ht="43.5" thickBot="1" x14ac:dyDescent="0.3">
      <c r="A847" s="90"/>
      <c r="B847" s="90"/>
      <c r="C847" s="90"/>
      <c r="D847" s="90"/>
      <c r="E847" s="90"/>
      <c r="F847" s="90"/>
      <c r="G847" s="90"/>
      <c r="H847" s="307"/>
      <c r="I847" s="91"/>
      <c r="J847" s="92"/>
      <c r="K847" s="151" t="s">
        <v>1412</v>
      </c>
      <c r="L847" s="92" t="s">
        <v>1555</v>
      </c>
      <c r="M847" s="92" t="e">
        <f>INDEX('[26]GELONDONGAN BM POKIR'!$D:$D,MATCH('KEGIATAN DBMSDA 2022 (2)'!L847,'[26]GELONDONGAN BM POKIR'!$D:$D,0))</f>
        <v>#N/A</v>
      </c>
      <c r="N847" s="92" t="str">
        <f t="shared" si="319"/>
        <v>Peningkatan Jalan Pengaspalan Jalan Perumahan Margi Utami RT 02/07 Bantargebang, Kota Bekasi</v>
      </c>
      <c r="O847" s="92"/>
      <c r="P847" s="93" t="s">
        <v>1841</v>
      </c>
      <c r="Q847" s="93"/>
      <c r="R847" s="127" t="s">
        <v>229</v>
      </c>
      <c r="S847" s="94" t="e">
        <f>#REF!&amp;" "&amp;#REF!</f>
        <v>#REF!</v>
      </c>
      <c r="T847" s="95" t="s">
        <v>66</v>
      </c>
      <c r="U847" s="57"/>
      <c r="V847" s="57">
        <f t="shared" si="318"/>
        <v>100000000</v>
      </c>
      <c r="W847" s="96" t="str">
        <f t="shared" si="310"/>
        <v>PL</v>
      </c>
      <c r="X847" s="77" t="s">
        <v>1964</v>
      </c>
      <c r="Y847" s="489" t="s">
        <v>2032</v>
      </c>
      <c r="Z847" s="489" t="s">
        <v>2014</v>
      </c>
      <c r="AA847" s="93"/>
      <c r="AB847" s="93"/>
      <c r="AC847" s="93"/>
      <c r="AD847" s="93"/>
      <c r="AE847" s="93"/>
      <c r="AF847" s="93"/>
      <c r="AG847" s="96"/>
      <c r="AH847" s="96"/>
      <c r="AI847" s="96"/>
      <c r="AJ847" s="313">
        <f t="shared" si="308"/>
        <v>0</v>
      </c>
      <c r="AK847" s="301">
        <v>0</v>
      </c>
      <c r="AL847" s="57">
        <v>100000000</v>
      </c>
      <c r="AM847" s="96" t="str">
        <f t="shared" si="311"/>
        <v>PL</v>
      </c>
      <c r="AN847" s="257" t="s">
        <v>139</v>
      </c>
      <c r="AO847" s="249">
        <v>1</v>
      </c>
      <c r="AP847" s="257"/>
      <c r="AQ847" s="245">
        <f t="shared" si="312"/>
        <v>350000</v>
      </c>
      <c r="AR847" s="250">
        <f>IF(AND(V847&gt;1,V847&lt;=200000000),'[26]Data Base PAKAI (INPUT)'!$E$24,IF(AND(V847&gt;200000000),'[26]Data Base PAKAI (INPUT)'!$M$24))</f>
        <v>4</v>
      </c>
      <c r="AS847" s="250">
        <f>IF(AND(V847&gt;1,V847&lt;=200000000),'[26]Data Base PAKAI (INPUT)'!$F$24,IF(AND(V847&gt;200000000,V847&lt;=1000000000),'[26]Data Base PAKAI (INPUT)'!$V$24,IF(AND(V847&gt;1000000000),'[26]Data Base PAKAI (INPUT)'!$Z$24)))</f>
        <v>1</v>
      </c>
      <c r="AT847" s="250">
        <f t="shared" si="313"/>
        <v>600000</v>
      </c>
      <c r="AU847" s="250">
        <f>IF(AND(V847&gt;1,V847&lt;=1000000000),'[26]Data Base PAKAI (INPUT)'!$E$25,IF(AND(V847&gt;1000000000,V847&lt;=5000000000),'[26]Data Base PAKAI (INPUT)'!$Y$25,IF(AND(V847&gt;5000000000,V847&lt;=10000000000),'[26]Data Base PAKAI (INPUT)'!$AG$25)))</f>
        <v>3</v>
      </c>
      <c r="AV847" s="250">
        <f>IF(AND(V847&gt;1,V847&lt;=100000000),'[26]Data Base PAKAI (INPUT)'!$F$25,IF(AND(V847&gt;100000000,V847&lt;=200000000),'[26]Data Base PAKAI (INPUT)'!$J$25,IF(AND(V847&gt;200000000,V847&lt;=250000000),'[26]Data Base PAKAI (INPUT)'!$N$25,IF(AND(V847&gt;250000000,V847&lt;=500000000),'[26]Data Base PAKAI (INPUT)'!$R$25,IF(AND(V847&gt;500000000,V847&lt;=1000000000),'[26]Data Base PAKAI (INPUT)'!$V$25,IF(AND(V847&gt;1000000000,V847&lt;=2500000000),'[26]Data Base PAKAI (INPUT)'!$Z$25,IF(AND(V847&gt;2500000000,V847&lt;=5000000000),'[26]Data Base PAKAI (INPUT)'!$AD$25,IF(AND(V847&gt;5000000000,V847&lt;=10000000000),'[26]Data Base PAKAI (INPUT)'!AH2334))))))))</f>
        <v>3</v>
      </c>
      <c r="AW847" s="250">
        <f t="shared" si="314"/>
        <v>1350000</v>
      </c>
      <c r="AX847" s="250">
        <f t="shared" si="315"/>
        <v>4000000</v>
      </c>
      <c r="AY847" s="99">
        <f t="shared" si="316"/>
        <v>4000000</v>
      </c>
      <c r="AZ847" s="245"/>
      <c r="BA847" s="245">
        <f t="shared" si="317"/>
        <v>89700000</v>
      </c>
      <c r="BB847" s="235"/>
      <c r="BC847" s="242"/>
      <c r="BD847" s="242"/>
      <c r="BE847" s="242"/>
      <c r="BG847" s="428">
        <f t="shared" si="309"/>
        <v>0</v>
      </c>
      <c r="BH847" s="424"/>
    </row>
    <row r="848" spans="1:60" ht="45.75" thickBot="1" x14ac:dyDescent="0.3">
      <c r="A848" s="90"/>
      <c r="B848" s="90"/>
      <c r="C848" s="90"/>
      <c r="D848" s="90"/>
      <c r="E848" s="90"/>
      <c r="F848" s="90"/>
      <c r="G848" s="90"/>
      <c r="H848" s="307"/>
      <c r="I848" s="91"/>
      <c r="J848" s="92"/>
      <c r="K848" s="151" t="s">
        <v>1412</v>
      </c>
      <c r="L848" s="92" t="s">
        <v>1556</v>
      </c>
      <c r="M848" s="92" t="e">
        <f>INDEX('[26]GELONDONGAN BM POKIR'!$D:$D,MATCH('KEGIATAN DBMSDA 2022 (2)'!L848,'[26]GELONDONGAN BM POKIR'!$D:$D,0))</f>
        <v>#N/A</v>
      </c>
      <c r="N848" s="92" t="str">
        <f t="shared" si="319"/>
        <v>Peningkatan Jalan Blok A2 RT 02,05,011,12 dan 016  RW 012, Kota Bekasi</v>
      </c>
      <c r="O848" s="92"/>
      <c r="P848" s="93" t="s">
        <v>127</v>
      </c>
      <c r="Q848" s="93"/>
      <c r="R848" s="127" t="s">
        <v>1558</v>
      </c>
      <c r="S848" s="94" t="e">
        <f>#REF!&amp;" "&amp;#REF!</f>
        <v>#REF!</v>
      </c>
      <c r="T848" s="95" t="s">
        <v>66</v>
      </c>
      <c r="U848" s="57"/>
      <c r="V848" s="57">
        <f t="shared" si="318"/>
        <v>100000000</v>
      </c>
      <c r="W848" s="96" t="str">
        <f t="shared" si="310"/>
        <v>PL</v>
      </c>
      <c r="X848" s="77" t="s">
        <v>1964</v>
      </c>
      <c r="Y848" s="489" t="s">
        <v>2032</v>
      </c>
      <c r="Z848" s="489" t="s">
        <v>2007</v>
      </c>
      <c r="AA848" s="93"/>
      <c r="AB848" s="93"/>
      <c r="AC848" s="93"/>
      <c r="AD848" s="93"/>
      <c r="AE848" s="93"/>
      <c r="AF848" s="93"/>
      <c r="AG848" s="96"/>
      <c r="AH848" s="96"/>
      <c r="AI848" s="96"/>
      <c r="AJ848" s="313">
        <f t="shared" si="308"/>
        <v>0</v>
      </c>
      <c r="AK848" s="301">
        <v>0</v>
      </c>
      <c r="AL848" s="57">
        <v>100000000</v>
      </c>
      <c r="AM848" s="96" t="str">
        <f t="shared" si="311"/>
        <v>PL</v>
      </c>
      <c r="AN848" s="257" t="s">
        <v>139</v>
      </c>
      <c r="AO848" s="249">
        <v>1</v>
      </c>
      <c r="AP848" s="249" t="s">
        <v>163</v>
      </c>
      <c r="AQ848" s="253">
        <f t="shared" si="312"/>
        <v>350000</v>
      </c>
      <c r="AR848" s="254">
        <f>IF(AND(V848&gt;1,V848&lt;=200000000),'[26]Data Base PAKAI (INPUT)'!$E$24,IF(AND(V848&gt;200000000),'[26]Data Base PAKAI (INPUT)'!$M$24))</f>
        <v>4</v>
      </c>
      <c r="AS848" s="254">
        <f>IF(AND(V848&gt;1,V848&lt;=200000000),'[26]Data Base PAKAI (INPUT)'!$F$24,IF(AND(V848&gt;200000000,V848&lt;=1000000000),'[26]Data Base PAKAI (INPUT)'!$V$24,IF(AND(V848&gt;1000000000),'[26]Data Base PAKAI (INPUT)'!$Z$24)))</f>
        <v>1</v>
      </c>
      <c r="AT848" s="254">
        <f t="shared" si="313"/>
        <v>600000</v>
      </c>
      <c r="AU848" s="254">
        <f>IF(AND(V848&gt;1,V848&lt;=1000000000),'[26]Data Base PAKAI (INPUT)'!$E$25,IF(AND(V848&gt;1000000000,V848&lt;=5000000000),'[26]Data Base PAKAI (INPUT)'!$Y$25,IF(AND(V848&gt;5000000000,V848&lt;=10000000000),'[26]Data Base PAKAI (INPUT)'!$AG$25)))</f>
        <v>3</v>
      </c>
      <c r="AV848" s="254">
        <f>IF(AND(V848&gt;1,V848&lt;=100000000),'[26]Data Base PAKAI (INPUT)'!$F$25,IF(AND(V848&gt;100000000,V848&lt;=200000000),'[26]Data Base PAKAI (INPUT)'!$J$25,IF(AND(V848&gt;200000000,V848&lt;=250000000),'[26]Data Base PAKAI (INPUT)'!$N$25,IF(AND(V848&gt;250000000,V848&lt;=500000000),'[26]Data Base PAKAI (INPUT)'!$R$25,IF(AND(V848&gt;500000000,V848&lt;=1000000000),'[26]Data Base PAKAI (INPUT)'!$V$25,IF(AND(V848&gt;1000000000,V848&lt;=2500000000),'[26]Data Base PAKAI (INPUT)'!$Z$25,IF(AND(V848&gt;2500000000,V848&lt;=5000000000),'[26]Data Base PAKAI (INPUT)'!$AD$25,IF(AND(V848&gt;5000000000,V848&lt;=10000000000),'[26]Data Base PAKAI (INPUT)'!AH2335))))))))</f>
        <v>3</v>
      </c>
      <c r="AW848" s="254">
        <f t="shared" si="314"/>
        <v>1350000</v>
      </c>
      <c r="AX848" s="254">
        <f t="shared" si="315"/>
        <v>4000000</v>
      </c>
      <c r="AY848" s="103">
        <f t="shared" si="316"/>
        <v>4000000</v>
      </c>
      <c r="AZ848" s="253"/>
      <c r="BA848" s="253">
        <f t="shared" si="317"/>
        <v>89700000</v>
      </c>
      <c r="BB848" s="235"/>
      <c r="BC848" s="242"/>
      <c r="BD848" s="242"/>
      <c r="BE848" s="242"/>
      <c r="BG848" s="428">
        <f t="shared" si="309"/>
        <v>0</v>
      </c>
      <c r="BH848" s="424"/>
    </row>
    <row r="849" spans="1:60" ht="45.75" thickBot="1" x14ac:dyDescent="0.3">
      <c r="A849" s="90"/>
      <c r="B849" s="90"/>
      <c r="C849" s="90"/>
      <c r="D849" s="90"/>
      <c r="E849" s="90"/>
      <c r="F849" s="90"/>
      <c r="G849" s="90"/>
      <c r="H849" s="307"/>
      <c r="I849" s="91"/>
      <c r="J849" s="92"/>
      <c r="K849" s="151" t="s">
        <v>1412</v>
      </c>
      <c r="L849" s="92" t="s">
        <v>1559</v>
      </c>
      <c r="M849" s="92" t="e">
        <f>INDEX('[26]GELONDONGAN BM POKIR'!$D:$D,MATCH('KEGIATAN DBMSDA 2022 (2)'!L849,'[26]GELONDONGAN BM POKIR'!$D:$D,0))</f>
        <v>#N/A</v>
      </c>
      <c r="N849" s="92" t="str">
        <f t="shared" si="319"/>
        <v xml:space="preserve">Peningkatan Jalan RT 018 Rt 017 RW 12, Kel. Cimuning </v>
      </c>
      <c r="O849" s="92"/>
      <c r="P849" s="93" t="s">
        <v>127</v>
      </c>
      <c r="Q849" s="93"/>
      <c r="R849" s="127" t="s">
        <v>1560</v>
      </c>
      <c r="S849" s="94" t="e">
        <f>#REF!&amp;" "&amp;#REF!</f>
        <v>#REF!</v>
      </c>
      <c r="T849" s="95" t="s">
        <v>66</v>
      </c>
      <c r="U849" s="57"/>
      <c r="V849" s="57">
        <f t="shared" si="318"/>
        <v>100000000</v>
      </c>
      <c r="W849" s="96" t="str">
        <f t="shared" si="310"/>
        <v>PL</v>
      </c>
      <c r="X849" s="77" t="s">
        <v>1964</v>
      </c>
      <c r="Y849" s="489" t="s">
        <v>2032</v>
      </c>
      <c r="Z849" s="489" t="s">
        <v>2007</v>
      </c>
      <c r="AA849" s="93"/>
      <c r="AB849" s="93"/>
      <c r="AC849" s="93"/>
      <c r="AD849" s="93"/>
      <c r="AE849" s="93"/>
      <c r="AF849" s="93"/>
      <c r="AG849" s="96"/>
      <c r="AH849" s="96"/>
      <c r="AI849" s="96"/>
      <c r="AJ849" s="313">
        <f t="shared" si="308"/>
        <v>0</v>
      </c>
      <c r="AK849" s="301">
        <v>0</v>
      </c>
      <c r="AL849" s="57">
        <v>100000000</v>
      </c>
      <c r="AM849" s="96" t="str">
        <f t="shared" si="311"/>
        <v>PL</v>
      </c>
      <c r="AN849" s="257" t="s">
        <v>139</v>
      </c>
      <c r="AO849" s="249">
        <v>1</v>
      </c>
      <c r="AP849" s="257"/>
      <c r="AQ849" s="245">
        <f t="shared" si="312"/>
        <v>350000</v>
      </c>
      <c r="AR849" s="250">
        <f>IF(AND(V849&gt;1,V849&lt;=200000000),'[26]Data Base PAKAI (INPUT)'!$E$24,IF(AND(V849&gt;200000000),'[26]Data Base PAKAI (INPUT)'!$M$24))</f>
        <v>4</v>
      </c>
      <c r="AS849" s="250">
        <f>IF(AND(V849&gt;1,V849&lt;=200000000),'[26]Data Base PAKAI (INPUT)'!$F$24,IF(AND(V849&gt;200000000,V849&lt;=1000000000),'[26]Data Base PAKAI (INPUT)'!$V$24,IF(AND(V849&gt;1000000000),'[26]Data Base PAKAI (INPUT)'!$Z$24)))</f>
        <v>1</v>
      </c>
      <c r="AT849" s="250">
        <f t="shared" si="313"/>
        <v>600000</v>
      </c>
      <c r="AU849" s="250">
        <f>IF(AND(V849&gt;1,V849&lt;=1000000000),'[26]Data Base PAKAI (INPUT)'!$E$25,IF(AND(V849&gt;1000000000,V849&lt;=5000000000),'[26]Data Base PAKAI (INPUT)'!$Y$25,IF(AND(V849&gt;5000000000,V849&lt;=10000000000),'[26]Data Base PAKAI (INPUT)'!$AG$25)))</f>
        <v>3</v>
      </c>
      <c r="AV849" s="250">
        <f>IF(AND(V849&gt;1,V849&lt;=100000000),'[26]Data Base PAKAI (INPUT)'!$F$25,IF(AND(V849&gt;100000000,V849&lt;=200000000),'[26]Data Base PAKAI (INPUT)'!$J$25,IF(AND(V849&gt;200000000,V849&lt;=250000000),'[26]Data Base PAKAI (INPUT)'!$N$25,IF(AND(V849&gt;250000000,V849&lt;=500000000),'[26]Data Base PAKAI (INPUT)'!$R$25,IF(AND(V849&gt;500000000,V849&lt;=1000000000),'[26]Data Base PAKAI (INPUT)'!$V$25,IF(AND(V849&gt;1000000000,V849&lt;=2500000000),'[26]Data Base PAKAI (INPUT)'!$Z$25,IF(AND(V849&gt;2500000000,V849&lt;=5000000000),'[26]Data Base PAKAI (INPUT)'!$AD$25,IF(AND(V849&gt;5000000000,V849&lt;=10000000000),'[26]Data Base PAKAI (INPUT)'!AH2336))))))))</f>
        <v>3</v>
      </c>
      <c r="AW849" s="250">
        <f t="shared" si="314"/>
        <v>1350000</v>
      </c>
      <c r="AX849" s="250">
        <f t="shared" si="315"/>
        <v>4000000</v>
      </c>
      <c r="AY849" s="99">
        <f t="shared" si="316"/>
        <v>4000000</v>
      </c>
      <c r="AZ849" s="245"/>
      <c r="BA849" s="245">
        <f t="shared" si="317"/>
        <v>89700000</v>
      </c>
      <c r="BB849" s="235"/>
      <c r="BC849" s="242"/>
      <c r="BD849" s="242"/>
      <c r="BE849" s="242"/>
      <c r="BG849" s="428">
        <f t="shared" si="309"/>
        <v>0</v>
      </c>
      <c r="BH849" s="424"/>
    </row>
    <row r="850" spans="1:60" ht="45.75" thickBot="1" x14ac:dyDescent="0.3">
      <c r="A850" s="90"/>
      <c r="B850" s="90"/>
      <c r="C850" s="90"/>
      <c r="D850" s="90"/>
      <c r="E850" s="90"/>
      <c r="F850" s="90"/>
      <c r="G850" s="90"/>
      <c r="H850" s="307"/>
      <c r="I850" s="91"/>
      <c r="J850" s="92"/>
      <c r="K850" s="151" t="s">
        <v>1412</v>
      </c>
      <c r="L850" s="92" t="s">
        <v>1561</v>
      </c>
      <c r="M850" s="92" t="e">
        <f>INDEX('[26]GELONDONGAN BM POKIR'!$D:$D,MATCH('KEGIATAN DBMSDA 2022 (2)'!L850,'[26]GELONDONGAN BM POKIR'!$D:$D,0))</f>
        <v>#N/A</v>
      </c>
      <c r="N850" s="92" t="str">
        <f t="shared" si="319"/>
        <v>Peningkatan Jalan GG.H.Ali RT.02 Rw.02 jl.Rawa mulya Kel. mustikajaya kota Bekasi, Kota Bekasi</v>
      </c>
      <c r="O850" s="92"/>
      <c r="P850" s="93" t="s">
        <v>127</v>
      </c>
      <c r="Q850" s="93"/>
      <c r="R850" s="127" t="s">
        <v>1562</v>
      </c>
      <c r="S850" s="94" t="e">
        <f>#REF!&amp;" "&amp;#REF!</f>
        <v>#REF!</v>
      </c>
      <c r="T850" s="95" t="s">
        <v>66</v>
      </c>
      <c r="U850" s="57"/>
      <c r="V850" s="57">
        <f t="shared" si="318"/>
        <v>25000000</v>
      </c>
      <c r="W850" s="96" t="str">
        <f t="shared" si="310"/>
        <v>PL</v>
      </c>
      <c r="X850" s="77" t="s">
        <v>1964</v>
      </c>
      <c r="Y850" s="489" t="s">
        <v>2032</v>
      </c>
      <c r="Z850" s="489" t="s">
        <v>2007</v>
      </c>
      <c r="AA850" s="93"/>
      <c r="AB850" s="93"/>
      <c r="AC850" s="93"/>
      <c r="AD850" s="93"/>
      <c r="AE850" s="93"/>
      <c r="AF850" s="93"/>
      <c r="AG850" s="96"/>
      <c r="AH850" s="96"/>
      <c r="AI850" s="96"/>
      <c r="AJ850" s="313">
        <f t="shared" si="308"/>
        <v>0</v>
      </c>
      <c r="AK850" s="301">
        <v>0</v>
      </c>
      <c r="AL850" s="57">
        <v>25000000</v>
      </c>
      <c r="AM850" s="96" t="str">
        <f t="shared" si="311"/>
        <v>PL</v>
      </c>
      <c r="AN850" s="257" t="s">
        <v>139</v>
      </c>
      <c r="AO850" s="249">
        <v>1</v>
      </c>
      <c r="AP850" s="257"/>
      <c r="AQ850" s="245">
        <f t="shared" si="312"/>
        <v>350000</v>
      </c>
      <c r="AR850" s="250">
        <f>IF(AND(V850&gt;1,V850&lt;=200000000),'[26]Data Base PAKAI (INPUT)'!$E$24,IF(AND(V850&gt;200000000),'[26]Data Base PAKAI (INPUT)'!$M$24))</f>
        <v>4</v>
      </c>
      <c r="AS850" s="250">
        <f>IF(AND(V850&gt;1,V850&lt;=200000000),'[26]Data Base PAKAI (INPUT)'!$F$24,IF(AND(V850&gt;200000000,V850&lt;=1000000000),'[26]Data Base PAKAI (INPUT)'!$V$24,IF(AND(V850&gt;1000000000),'[26]Data Base PAKAI (INPUT)'!$Z$24)))</f>
        <v>1</v>
      </c>
      <c r="AT850" s="250">
        <f t="shared" si="313"/>
        <v>600000</v>
      </c>
      <c r="AU850" s="250">
        <f>IF(AND(V850&gt;1,V850&lt;=1000000000),'[26]Data Base PAKAI (INPUT)'!$E$25,IF(AND(V850&gt;1000000000,V850&lt;=5000000000),'[26]Data Base PAKAI (INPUT)'!$Y$25,IF(AND(V850&gt;5000000000,V850&lt;=10000000000),'[26]Data Base PAKAI (INPUT)'!$AG$25)))</f>
        <v>3</v>
      </c>
      <c r="AV850" s="250">
        <f>IF(AND(V850&gt;1,V850&lt;=100000000),'[26]Data Base PAKAI (INPUT)'!$F$25,IF(AND(V850&gt;100000000,V850&lt;=200000000),'[26]Data Base PAKAI (INPUT)'!$J$25,IF(AND(V850&gt;200000000,V850&lt;=250000000),'[26]Data Base PAKAI (INPUT)'!$N$25,IF(AND(V850&gt;250000000,V850&lt;=500000000),'[26]Data Base PAKAI (INPUT)'!$R$25,IF(AND(V850&gt;500000000,V850&lt;=1000000000),'[26]Data Base PAKAI (INPUT)'!$V$25,IF(AND(V850&gt;1000000000,V850&lt;=2500000000),'[26]Data Base PAKAI (INPUT)'!$Z$25,IF(AND(V850&gt;2500000000,V850&lt;=5000000000),'[26]Data Base PAKAI (INPUT)'!$AD$25,IF(AND(V850&gt;5000000000,V850&lt;=10000000000),'[26]Data Base PAKAI (INPUT)'!AH2337))))))))</f>
        <v>3</v>
      </c>
      <c r="AW850" s="250">
        <f t="shared" si="314"/>
        <v>1350000</v>
      </c>
      <c r="AX850" s="250">
        <f t="shared" si="315"/>
        <v>1000000</v>
      </c>
      <c r="AY850" s="99">
        <f t="shared" si="316"/>
        <v>1000000</v>
      </c>
      <c r="AZ850" s="245"/>
      <c r="BA850" s="245">
        <f t="shared" si="317"/>
        <v>20700000</v>
      </c>
      <c r="BB850" s="235"/>
      <c r="BC850" s="242"/>
      <c r="BD850" s="242"/>
      <c r="BE850" s="242"/>
      <c r="BG850" s="428">
        <f t="shared" si="309"/>
        <v>0</v>
      </c>
      <c r="BH850" s="424"/>
    </row>
    <row r="851" spans="1:60" ht="45.75" thickBot="1" x14ac:dyDescent="0.3">
      <c r="A851" s="90"/>
      <c r="B851" s="90"/>
      <c r="C851" s="90"/>
      <c r="D851" s="90"/>
      <c r="E851" s="90"/>
      <c r="F851" s="90"/>
      <c r="G851" s="90"/>
      <c r="H851" s="307"/>
      <c r="I851" s="91"/>
      <c r="J851" s="92"/>
      <c r="K851" s="151" t="s">
        <v>1412</v>
      </c>
      <c r="L851" s="92" t="s">
        <v>1563</v>
      </c>
      <c r="M851" s="92" t="e">
        <f>INDEX('[26]GELONDONGAN BM POKIR'!$D:$D,MATCH('KEGIATAN DBMSDA 2022 (2)'!L851,'[26]GELONDONGAN BM POKIR'!$D:$D,0))</f>
        <v>#N/A</v>
      </c>
      <c r="N851" s="92" t="str">
        <f t="shared" si="319"/>
        <v>Peningkatan Jalan Jalan Lingkar Luar RT 08 RW 29, Kota Bekasi</v>
      </c>
      <c r="O851" s="92"/>
      <c r="P851" s="93" t="s">
        <v>127</v>
      </c>
      <c r="Q851" s="93"/>
      <c r="R851" s="127" t="s">
        <v>239</v>
      </c>
      <c r="S851" s="94" t="e">
        <f>#REF!&amp;" "&amp;#REF!</f>
        <v>#REF!</v>
      </c>
      <c r="T851" s="95" t="s">
        <v>66</v>
      </c>
      <c r="U851" s="57"/>
      <c r="V851" s="57">
        <f t="shared" si="318"/>
        <v>100000000</v>
      </c>
      <c r="W851" s="96" t="str">
        <f t="shared" si="310"/>
        <v>PL</v>
      </c>
      <c r="X851" s="77" t="s">
        <v>1964</v>
      </c>
      <c r="Y851" s="489" t="s">
        <v>2032</v>
      </c>
      <c r="Z851" s="489" t="s">
        <v>2007</v>
      </c>
      <c r="AA851" s="93"/>
      <c r="AB851" s="93"/>
      <c r="AC851" s="93"/>
      <c r="AD851" s="93"/>
      <c r="AE851" s="93"/>
      <c r="AF851" s="93"/>
      <c r="AG851" s="96"/>
      <c r="AH851" s="96"/>
      <c r="AI851" s="96"/>
      <c r="AJ851" s="313">
        <f t="shared" si="308"/>
        <v>0</v>
      </c>
      <c r="AK851" s="301">
        <v>0</v>
      </c>
      <c r="AL851" s="57">
        <v>100000000</v>
      </c>
      <c r="AM851" s="96" t="str">
        <f t="shared" si="311"/>
        <v>PL</v>
      </c>
      <c r="AN851" s="257" t="s">
        <v>139</v>
      </c>
      <c r="AO851" s="249">
        <v>1</v>
      </c>
      <c r="AP851" s="249" t="s">
        <v>163</v>
      </c>
      <c r="AQ851" s="253">
        <f t="shared" si="312"/>
        <v>350000</v>
      </c>
      <c r="AR851" s="254">
        <f>IF(AND(V851&gt;1,V851&lt;=200000000),'[26]Data Base PAKAI (INPUT)'!$E$24,IF(AND(V851&gt;200000000),'[26]Data Base PAKAI (INPUT)'!$M$24))</f>
        <v>4</v>
      </c>
      <c r="AS851" s="254">
        <f>IF(AND(V851&gt;1,V851&lt;=200000000),'[26]Data Base PAKAI (INPUT)'!$F$24,IF(AND(V851&gt;200000000,V851&lt;=1000000000),'[26]Data Base PAKAI (INPUT)'!$V$24,IF(AND(V851&gt;1000000000),'[26]Data Base PAKAI (INPUT)'!$Z$24)))</f>
        <v>1</v>
      </c>
      <c r="AT851" s="254">
        <f t="shared" si="313"/>
        <v>600000</v>
      </c>
      <c r="AU851" s="254">
        <f>IF(AND(V851&gt;1,V851&lt;=1000000000),'[26]Data Base PAKAI (INPUT)'!$E$25,IF(AND(V851&gt;1000000000,V851&lt;=5000000000),'[26]Data Base PAKAI (INPUT)'!$Y$25,IF(AND(V851&gt;5000000000,V851&lt;=10000000000),'[26]Data Base PAKAI (INPUT)'!$AG$25)))</f>
        <v>3</v>
      </c>
      <c r="AV851" s="254">
        <f>IF(AND(V851&gt;1,V851&lt;=100000000),'[26]Data Base PAKAI (INPUT)'!$F$25,IF(AND(V851&gt;100000000,V851&lt;=200000000),'[26]Data Base PAKAI (INPUT)'!$J$25,IF(AND(V851&gt;200000000,V851&lt;=250000000),'[26]Data Base PAKAI (INPUT)'!$N$25,IF(AND(V851&gt;250000000,V851&lt;=500000000),'[26]Data Base PAKAI (INPUT)'!$R$25,IF(AND(V851&gt;500000000,V851&lt;=1000000000),'[26]Data Base PAKAI (INPUT)'!$V$25,IF(AND(V851&gt;1000000000,V851&lt;=2500000000),'[26]Data Base PAKAI (INPUT)'!$Z$25,IF(AND(V851&gt;2500000000,V851&lt;=5000000000),'[26]Data Base PAKAI (INPUT)'!$AD$25,IF(AND(V851&gt;5000000000,V851&lt;=10000000000),'[26]Data Base PAKAI (INPUT)'!AH2338))))))))</f>
        <v>3</v>
      </c>
      <c r="AW851" s="254">
        <f t="shared" si="314"/>
        <v>1350000</v>
      </c>
      <c r="AX851" s="254">
        <f t="shared" si="315"/>
        <v>4000000</v>
      </c>
      <c r="AY851" s="103">
        <f t="shared" si="316"/>
        <v>4000000</v>
      </c>
      <c r="AZ851" s="253"/>
      <c r="BA851" s="253">
        <f t="shared" si="317"/>
        <v>89700000</v>
      </c>
      <c r="BB851" s="235"/>
      <c r="BC851" s="242"/>
      <c r="BD851" s="242"/>
      <c r="BE851" s="242"/>
      <c r="BG851" s="428">
        <f t="shared" si="309"/>
        <v>0</v>
      </c>
      <c r="BH851" s="424"/>
    </row>
    <row r="852" spans="1:60" ht="45.75" thickBot="1" x14ac:dyDescent="0.3">
      <c r="A852" s="90"/>
      <c r="B852" s="90"/>
      <c r="C852" s="90"/>
      <c r="D852" s="90"/>
      <c r="E852" s="90"/>
      <c r="F852" s="90"/>
      <c r="G852" s="90"/>
      <c r="H852" s="307"/>
      <c r="I852" s="91"/>
      <c r="J852" s="92"/>
      <c r="K852" s="151" t="s">
        <v>1412</v>
      </c>
      <c r="L852" s="92" t="s">
        <v>1564</v>
      </c>
      <c r="M852" s="92" t="e">
        <f>INDEX('[26]GELONDONGAN BM POKIR'!$D:$D,MATCH('KEGIATAN DBMSDA 2022 (2)'!L852,'[26]GELONDONGAN BM POKIR'!$D:$D,0))</f>
        <v>#N/A</v>
      </c>
      <c r="N852" s="92" t="str">
        <f t="shared" si="319"/>
        <v>Peningkatan Jalan Jalan Lingkar Luar RT 11 RW 29, Kota Bekasi</v>
      </c>
      <c r="O852" s="92"/>
      <c r="P852" s="93" t="s">
        <v>127</v>
      </c>
      <c r="Q852" s="93"/>
      <c r="R852" s="127" t="s">
        <v>314</v>
      </c>
      <c r="S852" s="94" t="e">
        <f>#REF!&amp;" "&amp;#REF!</f>
        <v>#REF!</v>
      </c>
      <c r="T852" s="95" t="s">
        <v>66</v>
      </c>
      <c r="U852" s="57"/>
      <c r="V852" s="57">
        <f t="shared" si="318"/>
        <v>100000000</v>
      </c>
      <c r="W852" s="96" t="str">
        <f t="shared" si="310"/>
        <v>PL</v>
      </c>
      <c r="X852" s="77" t="s">
        <v>1964</v>
      </c>
      <c r="Y852" s="489" t="s">
        <v>2032</v>
      </c>
      <c r="Z852" s="489" t="s">
        <v>2007</v>
      </c>
      <c r="AA852" s="93"/>
      <c r="AB852" s="93"/>
      <c r="AC852" s="93"/>
      <c r="AD852" s="93"/>
      <c r="AE852" s="93"/>
      <c r="AF852" s="93"/>
      <c r="AG852" s="96"/>
      <c r="AH852" s="96"/>
      <c r="AI852" s="96"/>
      <c r="AJ852" s="313">
        <f t="shared" si="308"/>
        <v>0</v>
      </c>
      <c r="AK852" s="301">
        <v>0</v>
      </c>
      <c r="AL852" s="57">
        <v>100000000</v>
      </c>
      <c r="AM852" s="96" t="str">
        <f t="shared" si="311"/>
        <v>PL</v>
      </c>
      <c r="AN852" s="257" t="s">
        <v>139</v>
      </c>
      <c r="AO852" s="249">
        <v>1</v>
      </c>
      <c r="AP852" s="249" t="s">
        <v>163</v>
      </c>
      <c r="AQ852" s="253">
        <f t="shared" si="312"/>
        <v>350000</v>
      </c>
      <c r="AR852" s="254">
        <f>IF(AND(V852&gt;1,V852&lt;=200000000),'[26]Data Base PAKAI (INPUT)'!$E$24,IF(AND(V852&gt;200000000),'[26]Data Base PAKAI (INPUT)'!$M$24))</f>
        <v>4</v>
      </c>
      <c r="AS852" s="254">
        <f>IF(AND(V852&gt;1,V852&lt;=200000000),'[26]Data Base PAKAI (INPUT)'!$F$24,IF(AND(V852&gt;200000000,V852&lt;=1000000000),'[26]Data Base PAKAI (INPUT)'!$V$24,IF(AND(V852&gt;1000000000),'[26]Data Base PAKAI (INPUT)'!$Z$24)))</f>
        <v>1</v>
      </c>
      <c r="AT852" s="254">
        <f t="shared" si="313"/>
        <v>600000</v>
      </c>
      <c r="AU852" s="254">
        <f>IF(AND(V852&gt;1,V852&lt;=1000000000),'[26]Data Base PAKAI (INPUT)'!$E$25,IF(AND(V852&gt;1000000000,V852&lt;=5000000000),'[26]Data Base PAKAI (INPUT)'!$Y$25,IF(AND(V852&gt;5000000000,V852&lt;=10000000000),'[26]Data Base PAKAI (INPUT)'!$AG$25)))</f>
        <v>3</v>
      </c>
      <c r="AV852" s="254">
        <f>IF(AND(V852&gt;1,V852&lt;=100000000),'[26]Data Base PAKAI (INPUT)'!$F$25,IF(AND(V852&gt;100000000,V852&lt;=200000000),'[26]Data Base PAKAI (INPUT)'!$J$25,IF(AND(V852&gt;200000000,V852&lt;=250000000),'[26]Data Base PAKAI (INPUT)'!$N$25,IF(AND(V852&gt;250000000,V852&lt;=500000000),'[26]Data Base PAKAI (INPUT)'!$R$25,IF(AND(V852&gt;500000000,V852&lt;=1000000000),'[26]Data Base PAKAI (INPUT)'!$V$25,IF(AND(V852&gt;1000000000,V852&lt;=2500000000),'[26]Data Base PAKAI (INPUT)'!$Z$25,IF(AND(V852&gt;2500000000,V852&lt;=5000000000),'[26]Data Base PAKAI (INPUT)'!$AD$25,IF(AND(V852&gt;5000000000,V852&lt;=10000000000),'[26]Data Base PAKAI (INPUT)'!AH2339))))))))</f>
        <v>3</v>
      </c>
      <c r="AW852" s="254">
        <f t="shared" si="314"/>
        <v>1350000</v>
      </c>
      <c r="AX852" s="254">
        <f t="shared" si="315"/>
        <v>4000000</v>
      </c>
      <c r="AY852" s="103">
        <f t="shared" si="316"/>
        <v>4000000</v>
      </c>
      <c r="AZ852" s="253"/>
      <c r="BA852" s="253">
        <f t="shared" si="317"/>
        <v>89700000</v>
      </c>
      <c r="BB852" s="235"/>
      <c r="BC852" s="242"/>
      <c r="BD852" s="242"/>
      <c r="BE852" s="242"/>
      <c r="BG852" s="428">
        <f t="shared" si="309"/>
        <v>0</v>
      </c>
      <c r="BH852" s="424"/>
    </row>
    <row r="853" spans="1:60" ht="45.75" thickBot="1" x14ac:dyDescent="0.3">
      <c r="A853" s="90"/>
      <c r="B853" s="90"/>
      <c r="C853" s="90"/>
      <c r="D853" s="90"/>
      <c r="E853" s="90"/>
      <c r="F853" s="90"/>
      <c r="G853" s="90"/>
      <c r="H853" s="307"/>
      <c r="I853" s="91"/>
      <c r="J853" s="92"/>
      <c r="K853" s="151" t="s">
        <v>1412</v>
      </c>
      <c r="L853" s="92" t="s">
        <v>1565</v>
      </c>
      <c r="M853" s="92" t="e">
        <f>INDEX('[26]GELONDONGAN BM POKIR'!$D:$D,MATCH('KEGIATAN DBMSDA 2022 (2)'!L853,'[26]GELONDONGAN BM POKIR'!$D:$D,0))</f>
        <v>#N/A</v>
      </c>
      <c r="N853" s="92" t="str">
        <f t="shared" si="319"/>
        <v>Peningkatan Jalan Jalan Lingkar Luar RT 13 RW 29, Kota Bekasi</v>
      </c>
      <c r="O853" s="92"/>
      <c r="P853" s="93" t="s">
        <v>127</v>
      </c>
      <c r="Q853" s="93"/>
      <c r="R853" s="127" t="s">
        <v>314</v>
      </c>
      <c r="S853" s="94" t="e">
        <f>#REF!&amp;" "&amp;#REF!</f>
        <v>#REF!</v>
      </c>
      <c r="T853" s="95" t="s">
        <v>66</v>
      </c>
      <c r="U853" s="57"/>
      <c r="V853" s="57">
        <f t="shared" si="318"/>
        <v>100000000</v>
      </c>
      <c r="W853" s="96" t="str">
        <f t="shared" si="310"/>
        <v>PL</v>
      </c>
      <c r="X853" s="77" t="s">
        <v>1964</v>
      </c>
      <c r="Y853" s="489" t="s">
        <v>2032</v>
      </c>
      <c r="Z853" s="489" t="s">
        <v>2007</v>
      </c>
      <c r="AA853" s="93"/>
      <c r="AB853" s="93"/>
      <c r="AC853" s="93"/>
      <c r="AD853" s="93"/>
      <c r="AE853" s="93"/>
      <c r="AF853" s="93"/>
      <c r="AG853" s="96"/>
      <c r="AH853" s="96"/>
      <c r="AI853" s="96"/>
      <c r="AJ853" s="313">
        <f t="shared" si="308"/>
        <v>0</v>
      </c>
      <c r="AK853" s="301">
        <v>0</v>
      </c>
      <c r="AL853" s="57">
        <v>100000000</v>
      </c>
      <c r="AM853" s="96" t="str">
        <f t="shared" si="311"/>
        <v>PL</v>
      </c>
      <c r="AN853" s="257" t="s">
        <v>139</v>
      </c>
      <c r="AO853" s="249">
        <v>1</v>
      </c>
      <c r="AP853" s="249" t="s">
        <v>163</v>
      </c>
      <c r="AQ853" s="253">
        <f t="shared" si="312"/>
        <v>350000</v>
      </c>
      <c r="AR853" s="254">
        <f>IF(AND(V853&gt;1,V853&lt;=200000000),'[26]Data Base PAKAI (INPUT)'!$E$24,IF(AND(V853&gt;200000000),'[26]Data Base PAKAI (INPUT)'!$M$24))</f>
        <v>4</v>
      </c>
      <c r="AS853" s="254">
        <f>IF(AND(V853&gt;1,V853&lt;=200000000),'[26]Data Base PAKAI (INPUT)'!$F$24,IF(AND(V853&gt;200000000,V853&lt;=1000000000),'[26]Data Base PAKAI (INPUT)'!$V$24,IF(AND(V853&gt;1000000000),'[26]Data Base PAKAI (INPUT)'!$Z$24)))</f>
        <v>1</v>
      </c>
      <c r="AT853" s="254">
        <f t="shared" si="313"/>
        <v>600000</v>
      </c>
      <c r="AU853" s="254">
        <f>IF(AND(V853&gt;1,V853&lt;=1000000000),'[26]Data Base PAKAI (INPUT)'!$E$25,IF(AND(V853&gt;1000000000,V853&lt;=5000000000),'[26]Data Base PAKAI (INPUT)'!$Y$25,IF(AND(V853&gt;5000000000,V853&lt;=10000000000),'[26]Data Base PAKAI (INPUT)'!$AG$25)))</f>
        <v>3</v>
      </c>
      <c r="AV853" s="254">
        <f>IF(AND(V853&gt;1,V853&lt;=100000000),'[26]Data Base PAKAI (INPUT)'!$F$25,IF(AND(V853&gt;100000000,V853&lt;=200000000),'[26]Data Base PAKAI (INPUT)'!$J$25,IF(AND(V853&gt;200000000,V853&lt;=250000000),'[26]Data Base PAKAI (INPUT)'!$N$25,IF(AND(V853&gt;250000000,V853&lt;=500000000),'[26]Data Base PAKAI (INPUT)'!$R$25,IF(AND(V853&gt;500000000,V853&lt;=1000000000),'[26]Data Base PAKAI (INPUT)'!$V$25,IF(AND(V853&gt;1000000000,V853&lt;=2500000000),'[26]Data Base PAKAI (INPUT)'!$Z$25,IF(AND(V853&gt;2500000000,V853&lt;=5000000000),'[26]Data Base PAKAI (INPUT)'!$AD$25,IF(AND(V853&gt;5000000000,V853&lt;=10000000000),'[26]Data Base PAKAI (INPUT)'!AH2340))))))))</f>
        <v>3</v>
      </c>
      <c r="AW853" s="254">
        <f t="shared" si="314"/>
        <v>1350000</v>
      </c>
      <c r="AX853" s="254">
        <f t="shared" si="315"/>
        <v>4000000</v>
      </c>
      <c r="AY853" s="103">
        <f t="shared" si="316"/>
        <v>4000000</v>
      </c>
      <c r="AZ853" s="253"/>
      <c r="BA853" s="253">
        <f t="shared" si="317"/>
        <v>89700000</v>
      </c>
      <c r="BB853" s="235"/>
      <c r="BC853" s="242"/>
      <c r="BD853" s="242"/>
      <c r="BE853" s="242"/>
      <c r="BG853" s="428">
        <f t="shared" si="309"/>
        <v>0</v>
      </c>
      <c r="BH853" s="424"/>
    </row>
    <row r="854" spans="1:60" ht="45.75" thickBot="1" x14ac:dyDescent="0.3">
      <c r="A854" s="90"/>
      <c r="B854" s="90"/>
      <c r="C854" s="90"/>
      <c r="D854" s="90"/>
      <c r="E854" s="90"/>
      <c r="F854" s="90"/>
      <c r="G854" s="90"/>
      <c r="H854" s="307"/>
      <c r="I854" s="91"/>
      <c r="J854" s="92"/>
      <c r="K854" s="151" t="s">
        <v>1412</v>
      </c>
      <c r="L854" s="92" t="s">
        <v>1566</v>
      </c>
      <c r="M854" s="92" t="e">
        <f>INDEX('[26]GELONDONGAN BM POKIR'!$D:$D,MATCH('KEGIATAN DBMSDA 2022 (2)'!L854,'[26]GELONDONGAN BM POKIR'!$D:$D,0))</f>
        <v>#N/A</v>
      </c>
      <c r="N854" s="92" t="str">
        <f t="shared" si="319"/>
        <v>Peningkatan Jalan Jl. Nakula RT 14/29, Kota Bekasi</v>
      </c>
      <c r="O854" s="92"/>
      <c r="P854" s="93" t="s">
        <v>127</v>
      </c>
      <c r="Q854" s="93"/>
      <c r="R854" s="127" t="s">
        <v>1499</v>
      </c>
      <c r="S854" s="94" t="e">
        <f>#REF!&amp;" "&amp;#REF!</f>
        <v>#REF!</v>
      </c>
      <c r="T854" s="95" t="s">
        <v>66</v>
      </c>
      <c r="U854" s="57"/>
      <c r="V854" s="57">
        <f t="shared" si="318"/>
        <v>100000000</v>
      </c>
      <c r="W854" s="96" t="str">
        <f t="shared" si="310"/>
        <v>PL</v>
      </c>
      <c r="X854" s="77" t="s">
        <v>1964</v>
      </c>
      <c r="Y854" s="489" t="s">
        <v>2032</v>
      </c>
      <c r="Z854" s="489" t="s">
        <v>2007</v>
      </c>
      <c r="AA854" s="93"/>
      <c r="AB854" s="93"/>
      <c r="AC854" s="93"/>
      <c r="AD854" s="93"/>
      <c r="AE854" s="93"/>
      <c r="AF854" s="93"/>
      <c r="AG854" s="96"/>
      <c r="AH854" s="96"/>
      <c r="AI854" s="96"/>
      <c r="AJ854" s="313">
        <f t="shared" si="308"/>
        <v>0</v>
      </c>
      <c r="AK854" s="301">
        <v>0</v>
      </c>
      <c r="AL854" s="57">
        <v>100000000</v>
      </c>
      <c r="AM854" s="96" t="str">
        <f t="shared" si="311"/>
        <v>PL</v>
      </c>
      <c r="AN854" s="257" t="s">
        <v>139</v>
      </c>
      <c r="AO854" s="249">
        <v>1</v>
      </c>
      <c r="AP854" s="257"/>
      <c r="AQ854" s="245">
        <f t="shared" si="312"/>
        <v>350000</v>
      </c>
      <c r="AR854" s="250">
        <f>IF(AND(V854&gt;1,V854&lt;=200000000),'[26]Data Base PAKAI (INPUT)'!$E$24,IF(AND(V854&gt;200000000),'[26]Data Base PAKAI (INPUT)'!$M$24))</f>
        <v>4</v>
      </c>
      <c r="AS854" s="250">
        <f>IF(AND(V854&gt;1,V854&lt;=200000000),'[26]Data Base PAKAI (INPUT)'!$F$24,IF(AND(V854&gt;200000000,V854&lt;=1000000000),'[26]Data Base PAKAI (INPUT)'!$V$24,IF(AND(V854&gt;1000000000),'[26]Data Base PAKAI (INPUT)'!$Z$24)))</f>
        <v>1</v>
      </c>
      <c r="AT854" s="250">
        <f t="shared" si="313"/>
        <v>600000</v>
      </c>
      <c r="AU854" s="250">
        <f>IF(AND(V854&gt;1,V854&lt;=1000000000),'[26]Data Base PAKAI (INPUT)'!$E$25,IF(AND(V854&gt;1000000000,V854&lt;=5000000000),'[26]Data Base PAKAI (INPUT)'!$Y$25,IF(AND(V854&gt;5000000000,V854&lt;=10000000000),'[26]Data Base PAKAI (INPUT)'!$AG$25)))</f>
        <v>3</v>
      </c>
      <c r="AV854" s="250">
        <f>IF(AND(V854&gt;1,V854&lt;=100000000),'[26]Data Base PAKAI (INPUT)'!$F$25,IF(AND(V854&gt;100000000,V854&lt;=200000000),'[26]Data Base PAKAI (INPUT)'!$J$25,IF(AND(V854&gt;200000000,V854&lt;=250000000),'[26]Data Base PAKAI (INPUT)'!$N$25,IF(AND(V854&gt;250000000,V854&lt;=500000000),'[26]Data Base PAKAI (INPUT)'!$R$25,IF(AND(V854&gt;500000000,V854&lt;=1000000000),'[26]Data Base PAKAI (INPUT)'!$V$25,IF(AND(V854&gt;1000000000,V854&lt;=2500000000),'[26]Data Base PAKAI (INPUT)'!$Z$25,IF(AND(V854&gt;2500000000,V854&lt;=5000000000),'[26]Data Base PAKAI (INPUT)'!$AD$25,IF(AND(V854&gt;5000000000,V854&lt;=10000000000),'[26]Data Base PAKAI (INPUT)'!AH2341))))))))</f>
        <v>3</v>
      </c>
      <c r="AW854" s="250">
        <f t="shared" si="314"/>
        <v>1350000</v>
      </c>
      <c r="AX854" s="250">
        <f t="shared" si="315"/>
        <v>4000000</v>
      </c>
      <c r="AY854" s="99">
        <f t="shared" si="316"/>
        <v>4000000</v>
      </c>
      <c r="AZ854" s="245"/>
      <c r="BA854" s="245">
        <f t="shared" si="317"/>
        <v>89700000</v>
      </c>
      <c r="BB854" s="235"/>
      <c r="BC854" s="242"/>
      <c r="BD854" s="242"/>
      <c r="BE854" s="242"/>
      <c r="BG854" s="428">
        <f t="shared" si="309"/>
        <v>0</v>
      </c>
      <c r="BH854" s="424"/>
    </row>
    <row r="855" spans="1:60" ht="45.75" thickBot="1" x14ac:dyDescent="0.3">
      <c r="A855" s="90"/>
      <c r="B855" s="90"/>
      <c r="C855" s="90"/>
      <c r="D855" s="90"/>
      <c r="E855" s="90"/>
      <c r="F855" s="90"/>
      <c r="G855" s="90"/>
      <c r="H855" s="307"/>
      <c r="I855" s="91"/>
      <c r="J855" s="92"/>
      <c r="K855" s="151" t="s">
        <v>1412</v>
      </c>
      <c r="L855" s="92" t="s">
        <v>1567</v>
      </c>
      <c r="M855" s="92" t="e">
        <f>INDEX('[26]GELONDONGAN BM POKIR'!$D:$D,MATCH('KEGIATAN DBMSDA 2022 (2)'!L855,'[26]GELONDONGAN BM POKIR'!$D:$D,0))</f>
        <v>#N/A</v>
      </c>
      <c r="N855" s="92" t="str">
        <f t="shared" si="319"/>
        <v>Peningkatan Jalan RT.03/19  RW 19 Kel. mustikajaya kota Bekasi, Kota Bekasi</v>
      </c>
      <c r="O855" s="92"/>
      <c r="P855" s="93" t="s">
        <v>127</v>
      </c>
      <c r="Q855" s="93"/>
      <c r="R855" s="127" t="s">
        <v>736</v>
      </c>
      <c r="S855" s="94" t="e">
        <f>#REF!&amp;" "&amp;#REF!</f>
        <v>#REF!</v>
      </c>
      <c r="T855" s="95" t="s">
        <v>66</v>
      </c>
      <c r="U855" s="57"/>
      <c r="V855" s="57">
        <f t="shared" si="318"/>
        <v>100000000</v>
      </c>
      <c r="W855" s="96" t="str">
        <f t="shared" si="310"/>
        <v>PL</v>
      </c>
      <c r="X855" s="77" t="s">
        <v>1964</v>
      </c>
      <c r="Y855" s="489" t="s">
        <v>2032</v>
      </c>
      <c r="Z855" s="489" t="s">
        <v>2007</v>
      </c>
      <c r="AA855" s="93"/>
      <c r="AB855" s="93"/>
      <c r="AC855" s="93"/>
      <c r="AD855" s="93"/>
      <c r="AE855" s="93"/>
      <c r="AF855" s="93"/>
      <c r="AG855" s="96"/>
      <c r="AH855" s="96"/>
      <c r="AI855" s="96"/>
      <c r="AJ855" s="313">
        <f t="shared" si="308"/>
        <v>0</v>
      </c>
      <c r="AK855" s="301">
        <v>0</v>
      </c>
      <c r="AL855" s="57">
        <v>100000000</v>
      </c>
      <c r="AM855" s="96" t="str">
        <f t="shared" si="311"/>
        <v>PL</v>
      </c>
      <c r="AN855" s="257" t="s">
        <v>139</v>
      </c>
      <c r="AO855" s="249">
        <v>1</v>
      </c>
      <c r="AP855" s="257"/>
      <c r="AQ855" s="245">
        <f t="shared" si="312"/>
        <v>350000</v>
      </c>
      <c r="AR855" s="250">
        <f>IF(AND(V855&gt;1,V855&lt;=200000000),'[26]Data Base PAKAI (INPUT)'!$E$24,IF(AND(V855&gt;200000000),'[26]Data Base PAKAI (INPUT)'!$M$24))</f>
        <v>4</v>
      </c>
      <c r="AS855" s="250">
        <f>IF(AND(V855&gt;1,V855&lt;=200000000),'[26]Data Base PAKAI (INPUT)'!$F$24,IF(AND(V855&gt;200000000,V855&lt;=1000000000),'[26]Data Base PAKAI (INPUT)'!$V$24,IF(AND(V855&gt;1000000000),'[26]Data Base PAKAI (INPUT)'!$Z$24)))</f>
        <v>1</v>
      </c>
      <c r="AT855" s="250">
        <f t="shared" si="313"/>
        <v>600000</v>
      </c>
      <c r="AU855" s="250">
        <f>IF(AND(V855&gt;1,V855&lt;=1000000000),'[26]Data Base PAKAI (INPUT)'!$E$25,IF(AND(V855&gt;1000000000,V855&lt;=5000000000),'[26]Data Base PAKAI (INPUT)'!$Y$25,IF(AND(V855&gt;5000000000,V855&lt;=10000000000),'[26]Data Base PAKAI (INPUT)'!$AG$25)))</f>
        <v>3</v>
      </c>
      <c r="AV855" s="250">
        <f>IF(AND(V855&gt;1,V855&lt;=100000000),'[26]Data Base PAKAI (INPUT)'!$F$25,IF(AND(V855&gt;100000000,V855&lt;=200000000),'[26]Data Base PAKAI (INPUT)'!$J$25,IF(AND(V855&gt;200000000,V855&lt;=250000000),'[26]Data Base PAKAI (INPUT)'!$N$25,IF(AND(V855&gt;250000000,V855&lt;=500000000),'[26]Data Base PAKAI (INPUT)'!$R$25,IF(AND(V855&gt;500000000,V855&lt;=1000000000),'[26]Data Base PAKAI (INPUT)'!$V$25,IF(AND(V855&gt;1000000000,V855&lt;=2500000000),'[26]Data Base PAKAI (INPUT)'!$Z$25,IF(AND(V855&gt;2500000000,V855&lt;=5000000000),'[26]Data Base PAKAI (INPUT)'!$AD$25,IF(AND(V855&gt;5000000000,V855&lt;=10000000000),'[26]Data Base PAKAI (INPUT)'!AH2342))))))))</f>
        <v>3</v>
      </c>
      <c r="AW855" s="250">
        <f t="shared" si="314"/>
        <v>1350000</v>
      </c>
      <c r="AX855" s="250">
        <f t="shared" si="315"/>
        <v>4000000</v>
      </c>
      <c r="AY855" s="99">
        <f t="shared" si="316"/>
        <v>4000000</v>
      </c>
      <c r="AZ855" s="245"/>
      <c r="BA855" s="245">
        <f t="shared" si="317"/>
        <v>89700000</v>
      </c>
      <c r="BB855" s="235"/>
      <c r="BC855" s="242"/>
      <c r="BD855" s="242"/>
      <c r="BE855" s="242"/>
      <c r="BG855" s="428">
        <f t="shared" si="309"/>
        <v>0</v>
      </c>
      <c r="BH855" s="424"/>
    </row>
    <row r="856" spans="1:60" ht="45.75" thickBot="1" x14ac:dyDescent="0.3">
      <c r="A856" s="90"/>
      <c r="B856" s="90"/>
      <c r="C856" s="90"/>
      <c r="D856" s="90"/>
      <c r="E856" s="90"/>
      <c r="F856" s="90"/>
      <c r="G856" s="90"/>
      <c r="H856" s="307"/>
      <c r="I856" s="91"/>
      <c r="J856" s="92"/>
      <c r="K856" s="151" t="s">
        <v>1412</v>
      </c>
      <c r="L856" s="92" t="s">
        <v>1568</v>
      </c>
      <c r="M856" s="92" t="e">
        <f>INDEX('[26]GELONDONGAN BM POKIR'!$D:$D,MATCH('KEGIATAN DBMSDA 2022 (2)'!L856,'[26]GELONDONGAN BM POKIR'!$D:$D,0))</f>
        <v>#N/A</v>
      </c>
      <c r="N856" s="92" t="str">
        <f t="shared" si="319"/>
        <v>Peningkatan Jalan Jl. Cendana 1 RT 04 RW 027, Kota Bekasi</v>
      </c>
      <c r="O856" s="92"/>
      <c r="P856" s="93" t="s">
        <v>127</v>
      </c>
      <c r="Q856" s="93"/>
      <c r="R856" s="127" t="s">
        <v>1569</v>
      </c>
      <c r="S856" s="94" t="e">
        <f>#REF!&amp;" "&amp;#REF!</f>
        <v>#REF!</v>
      </c>
      <c r="T856" s="95" t="s">
        <v>66</v>
      </c>
      <c r="U856" s="57"/>
      <c r="V856" s="57">
        <f t="shared" si="318"/>
        <v>100000000</v>
      </c>
      <c r="W856" s="96" t="str">
        <f t="shared" si="310"/>
        <v>PL</v>
      </c>
      <c r="X856" s="77" t="s">
        <v>1964</v>
      </c>
      <c r="Y856" s="489" t="s">
        <v>2032</v>
      </c>
      <c r="Z856" s="489" t="s">
        <v>2007</v>
      </c>
      <c r="AA856" s="93"/>
      <c r="AB856" s="93"/>
      <c r="AC856" s="93"/>
      <c r="AD856" s="93"/>
      <c r="AE856" s="93"/>
      <c r="AF856" s="93"/>
      <c r="AG856" s="96"/>
      <c r="AH856" s="96"/>
      <c r="AI856" s="96"/>
      <c r="AJ856" s="313">
        <f t="shared" si="308"/>
        <v>0</v>
      </c>
      <c r="AK856" s="301">
        <v>0</v>
      </c>
      <c r="AL856" s="57">
        <v>100000000</v>
      </c>
      <c r="AM856" s="96" t="str">
        <f t="shared" si="311"/>
        <v>PL</v>
      </c>
      <c r="AN856" s="257" t="s">
        <v>139</v>
      </c>
      <c r="AO856" s="249">
        <v>1</v>
      </c>
      <c r="AP856" s="249" t="s">
        <v>163</v>
      </c>
      <c r="AQ856" s="253">
        <f t="shared" si="312"/>
        <v>350000</v>
      </c>
      <c r="AR856" s="254">
        <f>IF(AND(V856&gt;1,V856&lt;=200000000),'[26]Data Base PAKAI (INPUT)'!$E$24,IF(AND(V856&gt;200000000),'[26]Data Base PAKAI (INPUT)'!$M$24))</f>
        <v>4</v>
      </c>
      <c r="AS856" s="254">
        <f>IF(AND(V856&gt;1,V856&lt;=200000000),'[26]Data Base PAKAI (INPUT)'!$F$24,IF(AND(V856&gt;200000000,V856&lt;=1000000000),'[26]Data Base PAKAI (INPUT)'!$V$24,IF(AND(V856&gt;1000000000),'[26]Data Base PAKAI (INPUT)'!$Z$24)))</f>
        <v>1</v>
      </c>
      <c r="AT856" s="254">
        <f t="shared" si="313"/>
        <v>600000</v>
      </c>
      <c r="AU856" s="254">
        <f>IF(AND(V856&gt;1,V856&lt;=1000000000),'[26]Data Base PAKAI (INPUT)'!$E$25,IF(AND(V856&gt;1000000000,V856&lt;=5000000000),'[26]Data Base PAKAI (INPUT)'!$Y$25,IF(AND(V856&gt;5000000000,V856&lt;=10000000000),'[26]Data Base PAKAI (INPUT)'!$AG$25)))</f>
        <v>3</v>
      </c>
      <c r="AV856" s="254">
        <f>IF(AND(V856&gt;1,V856&lt;=100000000),'[26]Data Base PAKAI (INPUT)'!$F$25,IF(AND(V856&gt;100000000,V856&lt;=200000000),'[26]Data Base PAKAI (INPUT)'!$J$25,IF(AND(V856&gt;200000000,V856&lt;=250000000),'[26]Data Base PAKAI (INPUT)'!$N$25,IF(AND(V856&gt;250000000,V856&lt;=500000000),'[26]Data Base PAKAI (INPUT)'!$R$25,IF(AND(V856&gt;500000000,V856&lt;=1000000000),'[26]Data Base PAKAI (INPUT)'!$V$25,IF(AND(V856&gt;1000000000,V856&lt;=2500000000),'[26]Data Base PAKAI (INPUT)'!$Z$25,IF(AND(V856&gt;2500000000,V856&lt;=5000000000),'[26]Data Base PAKAI (INPUT)'!$AD$25,IF(AND(V856&gt;5000000000,V856&lt;=10000000000),'[26]Data Base PAKAI (INPUT)'!AH2343))))))))</f>
        <v>3</v>
      </c>
      <c r="AW856" s="254">
        <f t="shared" si="314"/>
        <v>1350000</v>
      </c>
      <c r="AX856" s="254">
        <f t="shared" si="315"/>
        <v>4000000</v>
      </c>
      <c r="AY856" s="103">
        <f t="shared" si="316"/>
        <v>4000000</v>
      </c>
      <c r="AZ856" s="253"/>
      <c r="BA856" s="253">
        <f t="shared" si="317"/>
        <v>89700000</v>
      </c>
      <c r="BB856" s="235"/>
      <c r="BC856" s="242"/>
      <c r="BD856" s="242"/>
      <c r="BE856" s="242"/>
      <c r="BG856" s="428">
        <f t="shared" si="309"/>
        <v>0</v>
      </c>
      <c r="BH856" s="424"/>
    </row>
    <row r="857" spans="1:60" ht="45.75" thickBot="1" x14ac:dyDescent="0.3">
      <c r="A857" s="90"/>
      <c r="B857" s="90"/>
      <c r="C857" s="90"/>
      <c r="D857" s="90"/>
      <c r="E857" s="90"/>
      <c r="F857" s="90"/>
      <c r="G857" s="90"/>
      <c r="H857" s="307"/>
      <c r="I857" s="91"/>
      <c r="J857" s="92"/>
      <c r="K857" s="151" t="s">
        <v>1412</v>
      </c>
      <c r="L857" s="92" t="s">
        <v>1570</v>
      </c>
      <c r="M857" s="92" t="e">
        <f>INDEX('[26]GELONDONGAN BM POKIR'!$D:$D,MATCH('KEGIATAN DBMSDA 2022 (2)'!L857,'[26]GELONDONGAN BM POKIR'!$D:$D,0))</f>
        <v>#N/A</v>
      </c>
      <c r="N857" s="92" t="str">
        <f t="shared" si="319"/>
        <v>Peningkatan Jalan jalan Jl. Cendrawasih  3 RT 02 RW 027, Kota Bekasi</v>
      </c>
      <c r="O857" s="92"/>
      <c r="P857" s="93" t="s">
        <v>127</v>
      </c>
      <c r="Q857" s="93"/>
      <c r="R857" s="127" t="s">
        <v>314</v>
      </c>
      <c r="S857" s="94" t="e">
        <f>#REF!&amp;" "&amp;#REF!</f>
        <v>#REF!</v>
      </c>
      <c r="T857" s="95" t="s">
        <v>66</v>
      </c>
      <c r="U857" s="57"/>
      <c r="V857" s="57">
        <f t="shared" si="318"/>
        <v>100000000</v>
      </c>
      <c r="W857" s="96" t="str">
        <f t="shared" si="310"/>
        <v>PL</v>
      </c>
      <c r="X857" s="77" t="s">
        <v>1964</v>
      </c>
      <c r="Y857" s="489" t="s">
        <v>2032</v>
      </c>
      <c r="Z857" s="489" t="s">
        <v>2007</v>
      </c>
      <c r="AA857" s="93"/>
      <c r="AB857" s="93"/>
      <c r="AC857" s="93"/>
      <c r="AD857" s="93"/>
      <c r="AE857" s="93"/>
      <c r="AF857" s="93"/>
      <c r="AG857" s="96"/>
      <c r="AH857" s="96"/>
      <c r="AI857" s="96"/>
      <c r="AJ857" s="313">
        <f t="shared" si="308"/>
        <v>0</v>
      </c>
      <c r="AK857" s="301">
        <v>0</v>
      </c>
      <c r="AL857" s="57">
        <v>100000000</v>
      </c>
      <c r="AM857" s="96" t="str">
        <f t="shared" si="311"/>
        <v>PL</v>
      </c>
      <c r="AN857" s="257" t="s">
        <v>139</v>
      </c>
      <c r="AO857" s="249">
        <v>1</v>
      </c>
      <c r="AP857" s="249" t="s">
        <v>163</v>
      </c>
      <c r="AQ857" s="253">
        <f t="shared" si="312"/>
        <v>350000</v>
      </c>
      <c r="AR857" s="254">
        <f>IF(AND(V857&gt;1,V857&lt;=200000000),'[26]Data Base PAKAI (INPUT)'!$E$24,IF(AND(V857&gt;200000000),'[26]Data Base PAKAI (INPUT)'!$M$24))</f>
        <v>4</v>
      </c>
      <c r="AS857" s="254">
        <f>IF(AND(V857&gt;1,V857&lt;=200000000),'[26]Data Base PAKAI (INPUT)'!$F$24,IF(AND(V857&gt;200000000,V857&lt;=1000000000),'[26]Data Base PAKAI (INPUT)'!$V$24,IF(AND(V857&gt;1000000000),'[26]Data Base PAKAI (INPUT)'!$Z$24)))</f>
        <v>1</v>
      </c>
      <c r="AT857" s="254">
        <f t="shared" si="313"/>
        <v>600000</v>
      </c>
      <c r="AU857" s="254">
        <f>IF(AND(V857&gt;1,V857&lt;=1000000000),'[26]Data Base PAKAI (INPUT)'!$E$25,IF(AND(V857&gt;1000000000,V857&lt;=5000000000),'[26]Data Base PAKAI (INPUT)'!$Y$25,IF(AND(V857&gt;5000000000,V857&lt;=10000000000),'[26]Data Base PAKAI (INPUT)'!$AG$25)))</f>
        <v>3</v>
      </c>
      <c r="AV857" s="254">
        <f>IF(AND(V857&gt;1,V857&lt;=100000000),'[26]Data Base PAKAI (INPUT)'!$F$25,IF(AND(V857&gt;100000000,V857&lt;=200000000),'[26]Data Base PAKAI (INPUT)'!$J$25,IF(AND(V857&gt;200000000,V857&lt;=250000000),'[26]Data Base PAKAI (INPUT)'!$N$25,IF(AND(V857&gt;250000000,V857&lt;=500000000),'[26]Data Base PAKAI (INPUT)'!$R$25,IF(AND(V857&gt;500000000,V857&lt;=1000000000),'[26]Data Base PAKAI (INPUT)'!$V$25,IF(AND(V857&gt;1000000000,V857&lt;=2500000000),'[26]Data Base PAKAI (INPUT)'!$Z$25,IF(AND(V857&gt;2500000000,V857&lt;=5000000000),'[26]Data Base PAKAI (INPUT)'!$AD$25,IF(AND(V857&gt;5000000000,V857&lt;=10000000000),'[26]Data Base PAKAI (INPUT)'!AH2344))))))))</f>
        <v>3</v>
      </c>
      <c r="AW857" s="254">
        <f t="shared" si="314"/>
        <v>1350000</v>
      </c>
      <c r="AX857" s="254">
        <f t="shared" si="315"/>
        <v>4000000</v>
      </c>
      <c r="AY857" s="103">
        <f t="shared" si="316"/>
        <v>4000000</v>
      </c>
      <c r="AZ857" s="253"/>
      <c r="BA857" s="253">
        <f t="shared" si="317"/>
        <v>89700000</v>
      </c>
      <c r="BB857" s="235"/>
      <c r="BC857" s="242"/>
      <c r="BD857" s="242"/>
      <c r="BE857" s="242"/>
      <c r="BG857" s="428">
        <f t="shared" si="309"/>
        <v>0</v>
      </c>
      <c r="BH857" s="424"/>
    </row>
    <row r="858" spans="1:60" ht="45.75" thickBot="1" x14ac:dyDescent="0.3">
      <c r="A858" s="90"/>
      <c r="B858" s="90"/>
      <c r="C858" s="90"/>
      <c r="D858" s="90"/>
      <c r="E858" s="90"/>
      <c r="F858" s="90"/>
      <c r="G858" s="90"/>
      <c r="H858" s="307"/>
      <c r="I858" s="91"/>
      <c r="J858" s="92"/>
      <c r="K858" s="151" t="s">
        <v>1412</v>
      </c>
      <c r="L858" s="92" t="s">
        <v>1571</v>
      </c>
      <c r="M858" s="92" t="e">
        <f>INDEX('[26]GELONDONGAN BM POKIR'!$D:$D,MATCH('KEGIATAN DBMSDA 2022 (2)'!L858,'[26]GELONDONGAN BM POKIR'!$D:$D,0))</f>
        <v>#N/A</v>
      </c>
      <c r="N858" s="92" t="str">
        <f t="shared" si="319"/>
        <v>Peningkatan Jalan Jl. Cendrawasih  4 RT 02 RW 027, Kota Bekasi</v>
      </c>
      <c r="O858" s="92"/>
      <c r="P858" s="93" t="s">
        <v>127</v>
      </c>
      <c r="Q858" s="93"/>
      <c r="R858" s="127" t="s">
        <v>1572</v>
      </c>
      <c r="S858" s="94" t="e">
        <f>#REF!&amp;" "&amp;#REF!</f>
        <v>#REF!</v>
      </c>
      <c r="T858" s="95" t="s">
        <v>66</v>
      </c>
      <c r="U858" s="57"/>
      <c r="V858" s="57">
        <f t="shared" si="318"/>
        <v>100000000</v>
      </c>
      <c r="W858" s="96" t="str">
        <f t="shared" si="310"/>
        <v>PL</v>
      </c>
      <c r="X858" s="77" t="s">
        <v>1964</v>
      </c>
      <c r="Y858" s="489" t="s">
        <v>2032</v>
      </c>
      <c r="Z858" s="489" t="s">
        <v>2007</v>
      </c>
      <c r="AA858" s="93"/>
      <c r="AB858" s="93"/>
      <c r="AC858" s="93"/>
      <c r="AD858" s="93"/>
      <c r="AE858" s="93"/>
      <c r="AF858" s="93"/>
      <c r="AG858" s="96"/>
      <c r="AH858" s="96"/>
      <c r="AI858" s="96"/>
      <c r="AJ858" s="313">
        <f t="shared" si="308"/>
        <v>0</v>
      </c>
      <c r="AK858" s="301">
        <v>0</v>
      </c>
      <c r="AL858" s="57">
        <v>100000000</v>
      </c>
      <c r="AM858" s="96" t="str">
        <f t="shared" si="311"/>
        <v>PL</v>
      </c>
      <c r="AN858" s="257" t="s">
        <v>139</v>
      </c>
      <c r="AO858" s="249">
        <v>1</v>
      </c>
      <c r="AP858" s="249" t="s">
        <v>163</v>
      </c>
      <c r="AQ858" s="253">
        <f t="shared" si="312"/>
        <v>350000</v>
      </c>
      <c r="AR858" s="254">
        <f>IF(AND(V858&gt;1,V858&lt;=200000000),'[26]Data Base PAKAI (INPUT)'!$E$24,IF(AND(V858&gt;200000000),'[26]Data Base PAKAI (INPUT)'!$M$24))</f>
        <v>4</v>
      </c>
      <c r="AS858" s="254">
        <f>IF(AND(V858&gt;1,V858&lt;=200000000),'[26]Data Base PAKAI (INPUT)'!$F$24,IF(AND(V858&gt;200000000,V858&lt;=1000000000),'[26]Data Base PAKAI (INPUT)'!$V$24,IF(AND(V858&gt;1000000000),'[26]Data Base PAKAI (INPUT)'!$Z$24)))</f>
        <v>1</v>
      </c>
      <c r="AT858" s="254">
        <f t="shared" si="313"/>
        <v>600000</v>
      </c>
      <c r="AU858" s="254">
        <f>IF(AND(V858&gt;1,V858&lt;=1000000000),'[26]Data Base PAKAI (INPUT)'!$E$25,IF(AND(V858&gt;1000000000,V858&lt;=5000000000),'[26]Data Base PAKAI (INPUT)'!$Y$25,IF(AND(V858&gt;5000000000,V858&lt;=10000000000),'[26]Data Base PAKAI (INPUT)'!$AG$25)))</f>
        <v>3</v>
      </c>
      <c r="AV858" s="254">
        <f>IF(AND(V858&gt;1,V858&lt;=100000000),'[26]Data Base PAKAI (INPUT)'!$F$25,IF(AND(V858&gt;100000000,V858&lt;=200000000),'[26]Data Base PAKAI (INPUT)'!$J$25,IF(AND(V858&gt;200000000,V858&lt;=250000000),'[26]Data Base PAKAI (INPUT)'!$N$25,IF(AND(V858&gt;250000000,V858&lt;=500000000),'[26]Data Base PAKAI (INPUT)'!$R$25,IF(AND(V858&gt;500000000,V858&lt;=1000000000),'[26]Data Base PAKAI (INPUT)'!$V$25,IF(AND(V858&gt;1000000000,V858&lt;=2500000000),'[26]Data Base PAKAI (INPUT)'!$Z$25,IF(AND(V858&gt;2500000000,V858&lt;=5000000000),'[26]Data Base PAKAI (INPUT)'!$AD$25,IF(AND(V858&gt;5000000000,V858&lt;=10000000000),'[26]Data Base PAKAI (INPUT)'!AH2345))))))))</f>
        <v>3</v>
      </c>
      <c r="AW858" s="254">
        <f t="shared" si="314"/>
        <v>1350000</v>
      </c>
      <c r="AX858" s="254">
        <f t="shared" si="315"/>
        <v>4000000</v>
      </c>
      <c r="AY858" s="103">
        <f t="shared" si="316"/>
        <v>4000000</v>
      </c>
      <c r="AZ858" s="253"/>
      <c r="BA858" s="253">
        <f t="shared" si="317"/>
        <v>89700000</v>
      </c>
      <c r="BB858" s="235"/>
      <c r="BC858" s="242"/>
      <c r="BD858" s="242"/>
      <c r="BE858" s="242"/>
      <c r="BG858" s="428">
        <f t="shared" si="309"/>
        <v>0</v>
      </c>
      <c r="BH858" s="424"/>
    </row>
    <row r="859" spans="1:60" ht="45.75" thickBot="1" x14ac:dyDescent="0.3">
      <c r="A859" s="90"/>
      <c r="B859" s="90"/>
      <c r="C859" s="90"/>
      <c r="D859" s="90"/>
      <c r="E859" s="90"/>
      <c r="F859" s="90"/>
      <c r="G859" s="90"/>
      <c r="H859" s="307"/>
      <c r="I859" s="91"/>
      <c r="J859" s="92"/>
      <c r="K859" s="151" t="s">
        <v>1412</v>
      </c>
      <c r="L859" s="92" t="s">
        <v>1573</v>
      </c>
      <c r="M859" s="92" t="e">
        <f>INDEX('[26]GELONDONGAN BM POKIR'!$D:$D,MATCH('KEGIATAN DBMSDA 2022 (2)'!L859,'[26]GELONDONGAN BM POKIR'!$D:$D,0))</f>
        <v>#N/A</v>
      </c>
      <c r="N859" s="92" t="str">
        <f t="shared" si="319"/>
        <v>Peningkatan Jalan Jl. Delima 2 RT 05 RW 027, Kota Bekasi</v>
      </c>
      <c r="O859" s="92"/>
      <c r="P859" s="93" t="s">
        <v>127</v>
      </c>
      <c r="Q859" s="93"/>
      <c r="R859" s="127" t="s">
        <v>271</v>
      </c>
      <c r="S859" s="94" t="e">
        <f>#REF!&amp;" "&amp;#REF!</f>
        <v>#REF!</v>
      </c>
      <c r="T859" s="95" t="s">
        <v>66</v>
      </c>
      <c r="U859" s="57"/>
      <c r="V859" s="57">
        <f t="shared" si="318"/>
        <v>100000000</v>
      </c>
      <c r="W859" s="96" t="str">
        <f t="shared" si="310"/>
        <v>PL</v>
      </c>
      <c r="X859" s="77" t="s">
        <v>1964</v>
      </c>
      <c r="Y859" s="489" t="s">
        <v>2032</v>
      </c>
      <c r="Z859" s="489" t="s">
        <v>2007</v>
      </c>
      <c r="AA859" s="93"/>
      <c r="AB859" s="93"/>
      <c r="AC859" s="93"/>
      <c r="AD859" s="93"/>
      <c r="AE859" s="93"/>
      <c r="AF859" s="93"/>
      <c r="AG859" s="96"/>
      <c r="AH859" s="96"/>
      <c r="AI859" s="96"/>
      <c r="AJ859" s="313">
        <f t="shared" si="308"/>
        <v>0</v>
      </c>
      <c r="AK859" s="301">
        <v>0</v>
      </c>
      <c r="AL859" s="57">
        <v>100000000</v>
      </c>
      <c r="AM859" s="96" t="str">
        <f t="shared" si="311"/>
        <v>PL</v>
      </c>
      <c r="AN859" s="257" t="s">
        <v>139</v>
      </c>
      <c r="AO859" s="249">
        <v>1</v>
      </c>
      <c r="AP859" s="257"/>
      <c r="AQ859" s="245">
        <f t="shared" si="312"/>
        <v>350000</v>
      </c>
      <c r="AR859" s="250">
        <f>IF(AND(V859&gt;1,V859&lt;=200000000),'[26]Data Base PAKAI (INPUT)'!$E$24,IF(AND(V859&gt;200000000),'[26]Data Base PAKAI (INPUT)'!$M$24))</f>
        <v>4</v>
      </c>
      <c r="AS859" s="250">
        <f>IF(AND(V859&gt;1,V859&lt;=200000000),'[26]Data Base PAKAI (INPUT)'!$F$24,IF(AND(V859&gt;200000000,V859&lt;=1000000000),'[26]Data Base PAKAI (INPUT)'!$V$24,IF(AND(V859&gt;1000000000),'[26]Data Base PAKAI (INPUT)'!$Z$24)))</f>
        <v>1</v>
      </c>
      <c r="AT859" s="250">
        <f t="shared" si="313"/>
        <v>600000</v>
      </c>
      <c r="AU859" s="250">
        <f>IF(AND(V859&gt;1,V859&lt;=1000000000),'[26]Data Base PAKAI (INPUT)'!$E$25,IF(AND(V859&gt;1000000000,V859&lt;=5000000000),'[26]Data Base PAKAI (INPUT)'!$Y$25,IF(AND(V859&gt;5000000000,V859&lt;=10000000000),'[26]Data Base PAKAI (INPUT)'!$AG$25)))</f>
        <v>3</v>
      </c>
      <c r="AV859" s="250">
        <f>IF(AND(V859&gt;1,V859&lt;=100000000),'[26]Data Base PAKAI (INPUT)'!$F$25,IF(AND(V859&gt;100000000,V859&lt;=200000000),'[26]Data Base PAKAI (INPUT)'!$J$25,IF(AND(V859&gt;200000000,V859&lt;=250000000),'[26]Data Base PAKAI (INPUT)'!$N$25,IF(AND(V859&gt;250000000,V859&lt;=500000000),'[26]Data Base PAKAI (INPUT)'!$R$25,IF(AND(V859&gt;500000000,V859&lt;=1000000000),'[26]Data Base PAKAI (INPUT)'!$V$25,IF(AND(V859&gt;1000000000,V859&lt;=2500000000),'[26]Data Base PAKAI (INPUT)'!$Z$25,IF(AND(V859&gt;2500000000,V859&lt;=5000000000),'[26]Data Base PAKAI (INPUT)'!$AD$25,IF(AND(V859&gt;5000000000,V859&lt;=10000000000),'[26]Data Base PAKAI (INPUT)'!AH2346))))))))</f>
        <v>3</v>
      </c>
      <c r="AW859" s="250">
        <f t="shared" si="314"/>
        <v>1350000</v>
      </c>
      <c r="AX859" s="250">
        <f t="shared" si="315"/>
        <v>4000000</v>
      </c>
      <c r="AY859" s="99">
        <f t="shared" si="316"/>
        <v>4000000</v>
      </c>
      <c r="AZ859" s="245"/>
      <c r="BA859" s="245">
        <f t="shared" si="317"/>
        <v>89700000</v>
      </c>
      <c r="BB859" s="235"/>
      <c r="BC859" s="242"/>
      <c r="BD859" s="242"/>
      <c r="BE859" s="242"/>
      <c r="BG859" s="428">
        <f t="shared" si="309"/>
        <v>0</v>
      </c>
      <c r="BH859" s="424"/>
    </row>
    <row r="860" spans="1:60" ht="45.75" thickBot="1" x14ac:dyDescent="0.3">
      <c r="A860" s="90"/>
      <c r="B860" s="90"/>
      <c r="C860" s="90"/>
      <c r="D860" s="90"/>
      <c r="E860" s="90"/>
      <c r="F860" s="90"/>
      <c r="G860" s="90"/>
      <c r="H860" s="307"/>
      <c r="I860" s="91"/>
      <c r="J860" s="92"/>
      <c r="K860" s="151" t="s">
        <v>1412</v>
      </c>
      <c r="L860" s="92" t="s">
        <v>1574</v>
      </c>
      <c r="M860" s="92" t="e">
        <f>INDEX('[26]GELONDONGAN BM POKIR'!$D:$D,MATCH('KEGIATAN DBMSDA 2022 (2)'!L860,'[26]GELONDONGAN BM POKIR'!$D:$D,0))</f>
        <v>#N/A</v>
      </c>
      <c r="N860" s="92" t="str">
        <f t="shared" si="319"/>
        <v>Peningkatan Jalan Jl. Flamboyan 2 RT 03 RW 027, Kota Bekasi</v>
      </c>
      <c r="O860" s="92"/>
      <c r="P860" s="93" t="s">
        <v>127</v>
      </c>
      <c r="Q860" s="93"/>
      <c r="R860" s="127" t="s">
        <v>1503</v>
      </c>
      <c r="S860" s="94" t="e">
        <f>#REF!&amp;" "&amp;#REF!</f>
        <v>#REF!</v>
      </c>
      <c r="T860" s="95" t="s">
        <v>66</v>
      </c>
      <c r="U860" s="57"/>
      <c r="V860" s="57">
        <f t="shared" si="318"/>
        <v>100000000</v>
      </c>
      <c r="W860" s="96" t="str">
        <f t="shared" si="310"/>
        <v>PL</v>
      </c>
      <c r="X860" s="77" t="s">
        <v>1964</v>
      </c>
      <c r="Y860" s="489" t="s">
        <v>2032</v>
      </c>
      <c r="Z860" s="489" t="s">
        <v>2007</v>
      </c>
      <c r="AA860" s="93"/>
      <c r="AB860" s="93"/>
      <c r="AC860" s="93"/>
      <c r="AD860" s="93"/>
      <c r="AE860" s="93"/>
      <c r="AF860" s="93"/>
      <c r="AG860" s="96"/>
      <c r="AH860" s="96"/>
      <c r="AI860" s="96"/>
      <c r="AJ860" s="313">
        <f t="shared" si="308"/>
        <v>0</v>
      </c>
      <c r="AK860" s="301">
        <v>0</v>
      </c>
      <c r="AL860" s="57">
        <v>100000000</v>
      </c>
      <c r="AM860" s="96" t="str">
        <f t="shared" si="311"/>
        <v>PL</v>
      </c>
      <c r="AN860" s="257" t="s">
        <v>139</v>
      </c>
      <c r="AO860" s="249">
        <v>1</v>
      </c>
      <c r="AP860" s="257"/>
      <c r="AQ860" s="245">
        <f t="shared" si="312"/>
        <v>350000</v>
      </c>
      <c r="AR860" s="250">
        <f>IF(AND(V860&gt;1,V860&lt;=200000000),'[26]Data Base PAKAI (INPUT)'!$E$24,IF(AND(V860&gt;200000000),'[26]Data Base PAKAI (INPUT)'!$M$24))</f>
        <v>4</v>
      </c>
      <c r="AS860" s="250">
        <f>IF(AND(V860&gt;1,V860&lt;=200000000),'[26]Data Base PAKAI (INPUT)'!$F$24,IF(AND(V860&gt;200000000,V860&lt;=1000000000),'[26]Data Base PAKAI (INPUT)'!$V$24,IF(AND(V860&gt;1000000000),'[26]Data Base PAKAI (INPUT)'!$Z$24)))</f>
        <v>1</v>
      </c>
      <c r="AT860" s="250">
        <f t="shared" si="313"/>
        <v>600000</v>
      </c>
      <c r="AU860" s="250">
        <f>IF(AND(V860&gt;1,V860&lt;=1000000000),'[26]Data Base PAKAI (INPUT)'!$E$25,IF(AND(V860&gt;1000000000,V860&lt;=5000000000),'[26]Data Base PAKAI (INPUT)'!$Y$25,IF(AND(V860&gt;5000000000,V860&lt;=10000000000),'[26]Data Base PAKAI (INPUT)'!$AG$25)))</f>
        <v>3</v>
      </c>
      <c r="AV860" s="250">
        <f>IF(AND(V860&gt;1,V860&lt;=100000000),'[26]Data Base PAKAI (INPUT)'!$F$25,IF(AND(V860&gt;100000000,V860&lt;=200000000),'[26]Data Base PAKAI (INPUT)'!$J$25,IF(AND(V860&gt;200000000,V860&lt;=250000000),'[26]Data Base PAKAI (INPUT)'!$N$25,IF(AND(V860&gt;250000000,V860&lt;=500000000),'[26]Data Base PAKAI (INPUT)'!$R$25,IF(AND(V860&gt;500000000,V860&lt;=1000000000),'[26]Data Base PAKAI (INPUT)'!$V$25,IF(AND(V860&gt;1000000000,V860&lt;=2500000000),'[26]Data Base PAKAI (INPUT)'!$Z$25,IF(AND(V860&gt;2500000000,V860&lt;=5000000000),'[26]Data Base PAKAI (INPUT)'!$AD$25,IF(AND(V860&gt;5000000000,V860&lt;=10000000000),'[26]Data Base PAKAI (INPUT)'!AH2347))))))))</f>
        <v>3</v>
      </c>
      <c r="AW860" s="250">
        <f t="shared" si="314"/>
        <v>1350000</v>
      </c>
      <c r="AX860" s="250">
        <f t="shared" si="315"/>
        <v>4000000</v>
      </c>
      <c r="AY860" s="99">
        <f t="shared" si="316"/>
        <v>4000000</v>
      </c>
      <c r="AZ860" s="245"/>
      <c r="BA860" s="245">
        <f t="shared" si="317"/>
        <v>89700000</v>
      </c>
      <c r="BB860" s="235"/>
      <c r="BC860" s="242"/>
      <c r="BD860" s="242"/>
      <c r="BE860" s="242"/>
      <c r="BG860" s="428">
        <f t="shared" si="309"/>
        <v>0</v>
      </c>
      <c r="BH860" s="424"/>
    </row>
    <row r="861" spans="1:60" ht="45.75" thickBot="1" x14ac:dyDescent="0.3">
      <c r="A861" s="90"/>
      <c r="B861" s="90"/>
      <c r="C861" s="90"/>
      <c r="D861" s="90"/>
      <c r="E861" s="90"/>
      <c r="F861" s="90"/>
      <c r="G861" s="90"/>
      <c r="H861" s="307"/>
      <c r="I861" s="91"/>
      <c r="J861" s="92"/>
      <c r="K861" s="151" t="s">
        <v>1412</v>
      </c>
      <c r="L861" s="92" t="s">
        <v>1575</v>
      </c>
      <c r="M861" s="92" t="e">
        <f>INDEX('[26]GELONDONGAN BM POKIR'!$D:$D,MATCH('KEGIATAN DBMSDA 2022 (2)'!L861,'[26]GELONDONGAN BM POKIR'!$D:$D,0))</f>
        <v>#N/A</v>
      </c>
      <c r="N861" s="92" t="str">
        <f t="shared" si="319"/>
        <v>Peningkatan Jalan jalan Jl. Cendrawasih  1 RT 02 RW 027, Kota Bekasi</v>
      </c>
      <c r="O861" s="92"/>
      <c r="P861" s="93" t="s">
        <v>127</v>
      </c>
      <c r="Q861" s="93"/>
      <c r="R861" s="127" t="s">
        <v>1576</v>
      </c>
      <c r="S861" s="94" t="e">
        <f>#REF!&amp;" "&amp;#REF!</f>
        <v>#REF!</v>
      </c>
      <c r="T861" s="95" t="s">
        <v>66</v>
      </c>
      <c r="U861" s="57"/>
      <c r="V861" s="57">
        <f t="shared" si="318"/>
        <v>100000000</v>
      </c>
      <c r="W861" s="96" t="str">
        <f t="shared" si="310"/>
        <v>PL</v>
      </c>
      <c r="X861" s="77" t="s">
        <v>1964</v>
      </c>
      <c r="Y861" s="489" t="s">
        <v>2032</v>
      </c>
      <c r="Z861" s="489" t="s">
        <v>2007</v>
      </c>
      <c r="AA861" s="93"/>
      <c r="AB861" s="93"/>
      <c r="AC861" s="93"/>
      <c r="AD861" s="93"/>
      <c r="AE861" s="93"/>
      <c r="AF861" s="93"/>
      <c r="AG861" s="96"/>
      <c r="AH861" s="96"/>
      <c r="AI861" s="96"/>
      <c r="AJ861" s="313">
        <f t="shared" si="308"/>
        <v>0</v>
      </c>
      <c r="AK861" s="301">
        <v>0</v>
      </c>
      <c r="AL861" s="57">
        <v>100000000</v>
      </c>
      <c r="AM861" s="96" t="str">
        <f t="shared" si="311"/>
        <v>PL</v>
      </c>
      <c r="AN861" s="257" t="s">
        <v>139</v>
      </c>
      <c r="AO861" s="249">
        <v>1</v>
      </c>
      <c r="AP861" s="257"/>
      <c r="AQ861" s="245">
        <f t="shared" si="312"/>
        <v>350000</v>
      </c>
      <c r="AR861" s="250">
        <f>IF(AND(V861&gt;1,V861&lt;=200000000),'[26]Data Base PAKAI (INPUT)'!$E$24,IF(AND(V861&gt;200000000),'[26]Data Base PAKAI (INPUT)'!$M$24))</f>
        <v>4</v>
      </c>
      <c r="AS861" s="250">
        <f>IF(AND(V861&gt;1,V861&lt;=200000000),'[26]Data Base PAKAI (INPUT)'!$F$24,IF(AND(V861&gt;200000000,V861&lt;=1000000000),'[26]Data Base PAKAI (INPUT)'!$V$24,IF(AND(V861&gt;1000000000),'[26]Data Base PAKAI (INPUT)'!$Z$24)))</f>
        <v>1</v>
      </c>
      <c r="AT861" s="250">
        <f t="shared" si="313"/>
        <v>600000</v>
      </c>
      <c r="AU861" s="250">
        <f>IF(AND(V861&gt;1,V861&lt;=1000000000),'[26]Data Base PAKAI (INPUT)'!$E$25,IF(AND(V861&gt;1000000000,V861&lt;=5000000000),'[26]Data Base PAKAI (INPUT)'!$Y$25,IF(AND(V861&gt;5000000000,V861&lt;=10000000000),'[26]Data Base PAKAI (INPUT)'!$AG$25)))</f>
        <v>3</v>
      </c>
      <c r="AV861" s="250">
        <f>IF(AND(V861&gt;1,V861&lt;=100000000),'[26]Data Base PAKAI (INPUT)'!$F$25,IF(AND(V861&gt;100000000,V861&lt;=200000000),'[26]Data Base PAKAI (INPUT)'!$J$25,IF(AND(V861&gt;200000000,V861&lt;=250000000),'[26]Data Base PAKAI (INPUT)'!$N$25,IF(AND(V861&gt;250000000,V861&lt;=500000000),'[26]Data Base PAKAI (INPUT)'!$R$25,IF(AND(V861&gt;500000000,V861&lt;=1000000000),'[26]Data Base PAKAI (INPUT)'!$V$25,IF(AND(V861&gt;1000000000,V861&lt;=2500000000),'[26]Data Base PAKAI (INPUT)'!$Z$25,IF(AND(V861&gt;2500000000,V861&lt;=5000000000),'[26]Data Base PAKAI (INPUT)'!$AD$25,IF(AND(V861&gt;5000000000,V861&lt;=10000000000),'[26]Data Base PAKAI (INPUT)'!AH2348))))))))</f>
        <v>3</v>
      </c>
      <c r="AW861" s="250">
        <f t="shared" si="314"/>
        <v>1350000</v>
      </c>
      <c r="AX861" s="250">
        <f t="shared" si="315"/>
        <v>4000000</v>
      </c>
      <c r="AY861" s="99">
        <f t="shared" si="316"/>
        <v>4000000</v>
      </c>
      <c r="AZ861" s="245"/>
      <c r="BA861" s="245">
        <f t="shared" si="317"/>
        <v>89700000</v>
      </c>
      <c r="BB861" s="235"/>
      <c r="BC861" s="242"/>
      <c r="BD861" s="242"/>
      <c r="BE861" s="242"/>
      <c r="BG861" s="428">
        <f t="shared" si="309"/>
        <v>0</v>
      </c>
      <c r="BH861" s="424"/>
    </row>
    <row r="862" spans="1:60" ht="45.75" thickBot="1" x14ac:dyDescent="0.3">
      <c r="A862" s="90"/>
      <c r="B862" s="90"/>
      <c r="C862" s="90"/>
      <c r="D862" s="90"/>
      <c r="E862" s="90"/>
      <c r="F862" s="90"/>
      <c r="G862" s="90"/>
      <c r="H862" s="307"/>
      <c r="I862" s="91"/>
      <c r="J862" s="92"/>
      <c r="K862" s="151" t="s">
        <v>1412</v>
      </c>
      <c r="L862" s="92" t="s">
        <v>1577</v>
      </c>
      <c r="M862" s="92" t="e">
        <f>INDEX('[26]GELONDONGAN BM POKIR'!$D:$D,MATCH('KEGIATAN DBMSDA 2022 (2)'!L862,'[26]GELONDONGAN BM POKIR'!$D:$D,0))</f>
        <v>#N/A</v>
      </c>
      <c r="N862" s="92" t="str">
        <f t="shared" si="319"/>
        <v>Peningkatan Jalan RT01 RW021 perum Bumyagara blok C7 kel. Mustika Jaya kec. Mustika Jaya, Kota Bekasi</v>
      </c>
      <c r="O862" s="92"/>
      <c r="P862" s="93" t="s">
        <v>127</v>
      </c>
      <c r="Q862" s="93"/>
      <c r="R862" s="127" t="s">
        <v>229</v>
      </c>
      <c r="S862" s="94" t="e">
        <f>#REF!&amp;" "&amp;#REF!</f>
        <v>#REF!</v>
      </c>
      <c r="T862" s="95" t="s">
        <v>66</v>
      </c>
      <c r="U862" s="57"/>
      <c r="V862" s="57">
        <f t="shared" si="318"/>
        <v>100000000</v>
      </c>
      <c r="W862" s="96" t="str">
        <f t="shared" si="310"/>
        <v>PL</v>
      </c>
      <c r="X862" s="77" t="s">
        <v>1964</v>
      </c>
      <c r="Y862" s="489" t="s">
        <v>2032</v>
      </c>
      <c r="Z862" s="489" t="s">
        <v>2007</v>
      </c>
      <c r="AA862" s="93"/>
      <c r="AB862" s="93"/>
      <c r="AC862" s="93"/>
      <c r="AD862" s="93"/>
      <c r="AE862" s="93"/>
      <c r="AF862" s="93"/>
      <c r="AG862" s="96"/>
      <c r="AH862" s="96"/>
      <c r="AI862" s="96"/>
      <c r="AJ862" s="313">
        <f t="shared" si="308"/>
        <v>0</v>
      </c>
      <c r="AK862" s="301">
        <v>0</v>
      </c>
      <c r="AL862" s="57">
        <v>100000000</v>
      </c>
      <c r="AM862" s="96" t="str">
        <f t="shared" si="311"/>
        <v>PL</v>
      </c>
      <c r="AN862" s="257" t="s">
        <v>139</v>
      </c>
      <c r="AO862" s="249">
        <v>1</v>
      </c>
      <c r="AP862" s="257"/>
      <c r="AQ862" s="245">
        <f t="shared" si="312"/>
        <v>350000</v>
      </c>
      <c r="AR862" s="250">
        <f>IF(AND(V862&gt;1,V862&lt;=200000000),'[26]Data Base PAKAI (INPUT)'!$E$24,IF(AND(V862&gt;200000000),'[26]Data Base PAKAI (INPUT)'!$M$24))</f>
        <v>4</v>
      </c>
      <c r="AS862" s="250">
        <f>IF(AND(V862&gt;1,V862&lt;=200000000),'[26]Data Base PAKAI (INPUT)'!$F$24,IF(AND(V862&gt;200000000,V862&lt;=1000000000),'[26]Data Base PAKAI (INPUT)'!$V$24,IF(AND(V862&gt;1000000000),'[26]Data Base PAKAI (INPUT)'!$Z$24)))</f>
        <v>1</v>
      </c>
      <c r="AT862" s="250">
        <f t="shared" si="313"/>
        <v>600000</v>
      </c>
      <c r="AU862" s="250">
        <f>IF(AND(V862&gt;1,V862&lt;=1000000000),'[26]Data Base PAKAI (INPUT)'!$E$25,IF(AND(V862&gt;1000000000,V862&lt;=5000000000),'[26]Data Base PAKAI (INPUT)'!$Y$25,IF(AND(V862&gt;5000000000,V862&lt;=10000000000),'[26]Data Base PAKAI (INPUT)'!$AG$25)))</f>
        <v>3</v>
      </c>
      <c r="AV862" s="250">
        <f>IF(AND(V862&gt;1,V862&lt;=100000000),'[26]Data Base PAKAI (INPUT)'!$F$25,IF(AND(V862&gt;100000000,V862&lt;=200000000),'[26]Data Base PAKAI (INPUT)'!$J$25,IF(AND(V862&gt;200000000,V862&lt;=250000000),'[26]Data Base PAKAI (INPUT)'!$N$25,IF(AND(V862&gt;250000000,V862&lt;=500000000),'[26]Data Base PAKAI (INPUT)'!$R$25,IF(AND(V862&gt;500000000,V862&lt;=1000000000),'[26]Data Base PAKAI (INPUT)'!$V$25,IF(AND(V862&gt;1000000000,V862&lt;=2500000000),'[26]Data Base PAKAI (INPUT)'!$Z$25,IF(AND(V862&gt;2500000000,V862&lt;=5000000000),'[26]Data Base PAKAI (INPUT)'!$AD$25,IF(AND(V862&gt;5000000000,V862&lt;=10000000000),'[26]Data Base PAKAI (INPUT)'!AH2349))))))))</f>
        <v>3</v>
      </c>
      <c r="AW862" s="250">
        <f t="shared" si="314"/>
        <v>1350000</v>
      </c>
      <c r="AX862" s="250">
        <f t="shared" si="315"/>
        <v>4000000</v>
      </c>
      <c r="AY862" s="99">
        <f t="shared" si="316"/>
        <v>4000000</v>
      </c>
      <c r="AZ862" s="245"/>
      <c r="BA862" s="245">
        <f t="shared" si="317"/>
        <v>89700000</v>
      </c>
      <c r="BB862" s="235"/>
      <c r="BC862" s="242"/>
      <c r="BD862" s="242"/>
      <c r="BE862" s="242"/>
      <c r="BG862" s="428">
        <f t="shared" si="309"/>
        <v>0</v>
      </c>
      <c r="BH862" s="424"/>
    </row>
    <row r="863" spans="1:60" ht="45.75" thickBot="1" x14ac:dyDescent="0.3">
      <c r="A863" s="90"/>
      <c r="B863" s="90"/>
      <c r="C863" s="90"/>
      <c r="D863" s="90"/>
      <c r="E863" s="90"/>
      <c r="F863" s="90"/>
      <c r="G863" s="90"/>
      <c r="H863" s="307"/>
      <c r="I863" s="91"/>
      <c r="J863" s="92"/>
      <c r="K863" s="151" t="s">
        <v>1412</v>
      </c>
      <c r="L863" s="92" t="s">
        <v>1578</v>
      </c>
      <c r="M863" s="92" t="e">
        <f>INDEX('[26]GELONDONGAN BM POKIR'!$D:$D,MATCH('KEGIATAN DBMSDA 2022 (2)'!L863,'[26]GELONDONGAN BM POKIR'!$D:$D,0))</f>
        <v>#N/A</v>
      </c>
      <c r="N863" s="92" t="str">
        <f t="shared" si="319"/>
        <v>Peningkatan Jalan RT03 RW021 perum bumyagara blok C4-C5 kel. Mustika Jaya kec. Mustika Jaya, Kota Bekasi</v>
      </c>
      <c r="O863" s="92"/>
      <c r="P863" s="93" t="s">
        <v>127</v>
      </c>
      <c r="Q863" s="93"/>
      <c r="R863" s="127" t="s">
        <v>229</v>
      </c>
      <c r="S863" s="94" t="e">
        <f>#REF!&amp;" "&amp;#REF!</f>
        <v>#REF!</v>
      </c>
      <c r="T863" s="95" t="s">
        <v>66</v>
      </c>
      <c r="U863" s="57"/>
      <c r="V863" s="57">
        <f t="shared" si="318"/>
        <v>100000000</v>
      </c>
      <c r="W863" s="96" t="str">
        <f t="shared" si="310"/>
        <v>PL</v>
      </c>
      <c r="X863" s="77" t="s">
        <v>1964</v>
      </c>
      <c r="Y863" s="489" t="s">
        <v>2032</v>
      </c>
      <c r="Z863" s="489" t="s">
        <v>2007</v>
      </c>
      <c r="AA863" s="93"/>
      <c r="AB863" s="93"/>
      <c r="AC863" s="93"/>
      <c r="AD863" s="93"/>
      <c r="AE863" s="93"/>
      <c r="AF863" s="93"/>
      <c r="AG863" s="96"/>
      <c r="AH863" s="96"/>
      <c r="AI863" s="96"/>
      <c r="AJ863" s="313">
        <f t="shared" si="308"/>
        <v>0</v>
      </c>
      <c r="AK863" s="301">
        <v>0</v>
      </c>
      <c r="AL863" s="57">
        <v>100000000</v>
      </c>
      <c r="AM863" s="96" t="str">
        <f t="shared" si="311"/>
        <v>PL</v>
      </c>
      <c r="AN863" s="257" t="s">
        <v>139</v>
      </c>
      <c r="AO863" s="249">
        <v>1</v>
      </c>
      <c r="AP863" s="257"/>
      <c r="AQ863" s="245">
        <f t="shared" si="312"/>
        <v>350000</v>
      </c>
      <c r="AR863" s="250">
        <f>IF(AND(V863&gt;1,V863&lt;=200000000),'[26]Data Base PAKAI (INPUT)'!$E$24,IF(AND(V863&gt;200000000),'[26]Data Base PAKAI (INPUT)'!$M$24))</f>
        <v>4</v>
      </c>
      <c r="AS863" s="250">
        <f>IF(AND(V863&gt;1,V863&lt;=200000000),'[26]Data Base PAKAI (INPUT)'!$F$24,IF(AND(V863&gt;200000000,V863&lt;=1000000000),'[26]Data Base PAKAI (INPUT)'!$V$24,IF(AND(V863&gt;1000000000),'[26]Data Base PAKAI (INPUT)'!$Z$24)))</f>
        <v>1</v>
      </c>
      <c r="AT863" s="250">
        <f t="shared" si="313"/>
        <v>600000</v>
      </c>
      <c r="AU863" s="250">
        <f>IF(AND(V863&gt;1,V863&lt;=1000000000),'[26]Data Base PAKAI (INPUT)'!$E$25,IF(AND(V863&gt;1000000000,V863&lt;=5000000000),'[26]Data Base PAKAI (INPUT)'!$Y$25,IF(AND(V863&gt;5000000000,V863&lt;=10000000000),'[26]Data Base PAKAI (INPUT)'!$AG$25)))</f>
        <v>3</v>
      </c>
      <c r="AV863" s="250">
        <f>IF(AND(V863&gt;1,V863&lt;=100000000),'[26]Data Base PAKAI (INPUT)'!$F$25,IF(AND(V863&gt;100000000,V863&lt;=200000000),'[26]Data Base PAKAI (INPUT)'!$J$25,IF(AND(V863&gt;200000000,V863&lt;=250000000),'[26]Data Base PAKAI (INPUT)'!$N$25,IF(AND(V863&gt;250000000,V863&lt;=500000000),'[26]Data Base PAKAI (INPUT)'!$R$25,IF(AND(V863&gt;500000000,V863&lt;=1000000000),'[26]Data Base PAKAI (INPUT)'!$V$25,IF(AND(V863&gt;1000000000,V863&lt;=2500000000),'[26]Data Base PAKAI (INPUT)'!$Z$25,IF(AND(V863&gt;2500000000,V863&lt;=5000000000),'[26]Data Base PAKAI (INPUT)'!$AD$25,IF(AND(V863&gt;5000000000,V863&lt;=10000000000),'[26]Data Base PAKAI (INPUT)'!AH2350))))))))</f>
        <v>3</v>
      </c>
      <c r="AW863" s="250">
        <f t="shared" si="314"/>
        <v>1350000</v>
      </c>
      <c r="AX863" s="250">
        <f t="shared" si="315"/>
        <v>4000000</v>
      </c>
      <c r="AY863" s="99">
        <f t="shared" si="316"/>
        <v>4000000</v>
      </c>
      <c r="AZ863" s="245"/>
      <c r="BA863" s="245">
        <f t="shared" si="317"/>
        <v>89700000</v>
      </c>
      <c r="BB863" s="235"/>
      <c r="BC863" s="242"/>
      <c r="BD863" s="242"/>
      <c r="BE863" s="242"/>
      <c r="BG863" s="428">
        <f t="shared" si="309"/>
        <v>0</v>
      </c>
      <c r="BH863" s="424"/>
    </row>
    <row r="864" spans="1:60" ht="45.75" thickBot="1" x14ac:dyDescent="0.3">
      <c r="A864" s="90"/>
      <c r="B864" s="90"/>
      <c r="C864" s="90"/>
      <c r="D864" s="90"/>
      <c r="E864" s="90"/>
      <c r="F864" s="90"/>
      <c r="G864" s="90"/>
      <c r="H864" s="307"/>
      <c r="I864" s="91"/>
      <c r="J864" s="92"/>
      <c r="K864" s="151" t="s">
        <v>1412</v>
      </c>
      <c r="L864" s="92" t="s">
        <v>1579</v>
      </c>
      <c r="M864" s="92" t="e">
        <f>INDEX('[26]GELONDONGAN BM POKIR'!$D:$D,MATCH('KEGIATAN DBMSDA 2022 (2)'!L864,'[26]GELONDONGAN BM POKIR'!$D:$D,0))</f>
        <v>#N/A</v>
      </c>
      <c r="N864" s="92" t="str">
        <f t="shared" si="319"/>
        <v>Peningkatan Jalan Pengecoran Beton di Jalan Utama RW 022 Kel. Mustikajaya. Kec. Mustikajaya, Kota Bekasi</v>
      </c>
      <c r="O864" s="92"/>
      <c r="P864" s="93" t="s">
        <v>127</v>
      </c>
      <c r="Q864" s="93"/>
      <c r="R864" s="127" t="s">
        <v>229</v>
      </c>
      <c r="S864" s="94" t="e">
        <f>#REF!&amp;" "&amp;#REF!</f>
        <v>#REF!</v>
      </c>
      <c r="T864" s="95" t="s">
        <v>66</v>
      </c>
      <c r="U864" s="57"/>
      <c r="V864" s="57">
        <f t="shared" si="318"/>
        <v>100000000</v>
      </c>
      <c r="W864" s="96" t="str">
        <f t="shared" si="310"/>
        <v>PL</v>
      </c>
      <c r="X864" s="77" t="s">
        <v>1964</v>
      </c>
      <c r="Y864" s="489" t="s">
        <v>2032</v>
      </c>
      <c r="Z864" s="489" t="s">
        <v>2007</v>
      </c>
      <c r="AA864" s="93"/>
      <c r="AB864" s="93"/>
      <c r="AC864" s="93"/>
      <c r="AD864" s="93"/>
      <c r="AE864" s="93"/>
      <c r="AF864" s="93"/>
      <c r="AG864" s="96"/>
      <c r="AH864" s="96"/>
      <c r="AI864" s="96"/>
      <c r="AJ864" s="313">
        <f t="shared" ref="AJ864:AJ927" si="320">(AI864/V864)*100%</f>
        <v>0</v>
      </c>
      <c r="AK864" s="301">
        <v>0</v>
      </c>
      <c r="AL864" s="57">
        <v>100000000</v>
      </c>
      <c r="AM864" s="96" t="str">
        <f t="shared" si="311"/>
        <v>PL</v>
      </c>
      <c r="AN864" s="257" t="s">
        <v>139</v>
      </c>
      <c r="AO864" s="249">
        <v>1</v>
      </c>
      <c r="AP864" s="257"/>
      <c r="AQ864" s="245">
        <f t="shared" si="312"/>
        <v>350000</v>
      </c>
      <c r="AR864" s="250">
        <f>IF(AND(V864&gt;1,V864&lt;=200000000),'[26]Data Base PAKAI (INPUT)'!$E$24,IF(AND(V864&gt;200000000),'[26]Data Base PAKAI (INPUT)'!$M$24))</f>
        <v>4</v>
      </c>
      <c r="AS864" s="250">
        <f>IF(AND(V864&gt;1,V864&lt;=200000000),'[26]Data Base PAKAI (INPUT)'!$F$24,IF(AND(V864&gt;200000000,V864&lt;=1000000000),'[26]Data Base PAKAI (INPUT)'!$V$24,IF(AND(V864&gt;1000000000),'[26]Data Base PAKAI (INPUT)'!$Z$24)))</f>
        <v>1</v>
      </c>
      <c r="AT864" s="250">
        <f t="shared" si="313"/>
        <v>600000</v>
      </c>
      <c r="AU864" s="250">
        <f>IF(AND(V864&gt;1,V864&lt;=1000000000),'[26]Data Base PAKAI (INPUT)'!$E$25,IF(AND(V864&gt;1000000000,V864&lt;=5000000000),'[26]Data Base PAKAI (INPUT)'!$Y$25,IF(AND(V864&gt;5000000000,V864&lt;=10000000000),'[26]Data Base PAKAI (INPUT)'!$AG$25)))</f>
        <v>3</v>
      </c>
      <c r="AV864" s="250">
        <f>IF(AND(V864&gt;1,V864&lt;=100000000),'[26]Data Base PAKAI (INPUT)'!$F$25,IF(AND(V864&gt;100000000,V864&lt;=200000000),'[26]Data Base PAKAI (INPUT)'!$J$25,IF(AND(V864&gt;200000000,V864&lt;=250000000),'[26]Data Base PAKAI (INPUT)'!$N$25,IF(AND(V864&gt;250000000,V864&lt;=500000000),'[26]Data Base PAKAI (INPUT)'!$R$25,IF(AND(V864&gt;500000000,V864&lt;=1000000000),'[26]Data Base PAKAI (INPUT)'!$V$25,IF(AND(V864&gt;1000000000,V864&lt;=2500000000),'[26]Data Base PAKAI (INPUT)'!$Z$25,IF(AND(V864&gt;2500000000,V864&lt;=5000000000),'[26]Data Base PAKAI (INPUT)'!$AD$25,IF(AND(V864&gt;5000000000,V864&lt;=10000000000),'[26]Data Base PAKAI (INPUT)'!AH2351))))))))</f>
        <v>3</v>
      </c>
      <c r="AW864" s="250">
        <f t="shared" si="314"/>
        <v>1350000</v>
      </c>
      <c r="AX864" s="250">
        <f t="shared" si="315"/>
        <v>4000000</v>
      </c>
      <c r="AY864" s="99">
        <f t="shared" si="316"/>
        <v>4000000</v>
      </c>
      <c r="AZ864" s="245"/>
      <c r="BA864" s="245">
        <f t="shared" si="317"/>
        <v>89700000</v>
      </c>
      <c r="BB864" s="235"/>
      <c r="BC864" s="242"/>
      <c r="BD864" s="242"/>
      <c r="BE864" s="242"/>
      <c r="BG864" s="428">
        <f t="shared" ref="BG864:BG927" si="321">V864*AK864</f>
        <v>0</v>
      </c>
      <c r="BH864" s="424"/>
    </row>
    <row r="865" spans="1:60" ht="45.75" thickBot="1" x14ac:dyDescent="0.3">
      <c r="A865" s="90"/>
      <c r="B865" s="90"/>
      <c r="C865" s="90"/>
      <c r="D865" s="90"/>
      <c r="E865" s="90"/>
      <c r="F865" s="90"/>
      <c r="G865" s="90"/>
      <c r="H865" s="307"/>
      <c r="I865" s="91"/>
      <c r="J865" s="92"/>
      <c r="K865" s="151" t="s">
        <v>1412</v>
      </c>
      <c r="L865" s="92" t="s">
        <v>1580</v>
      </c>
      <c r="M865" s="92" t="e">
        <f>INDEX('[26]GELONDONGAN BM POKIR'!$D:$D,MATCH('KEGIATAN DBMSDA 2022 (2)'!L865,'[26]GELONDONGAN BM POKIR'!$D:$D,0))</f>
        <v>#N/A</v>
      </c>
      <c r="N865" s="92" t="str">
        <f t="shared" si="319"/>
        <v>Peningkatan Jalan Pengecoran jalan Jl. Cendrawasih  2 RT 02 RW 027, Kota Bekasi</v>
      </c>
      <c r="O865" s="92"/>
      <c r="P865" s="93" t="s">
        <v>127</v>
      </c>
      <c r="Q865" s="93"/>
      <c r="R865" s="127" t="s">
        <v>314</v>
      </c>
      <c r="S865" s="94" t="e">
        <f>#REF!&amp;" "&amp;#REF!</f>
        <v>#REF!</v>
      </c>
      <c r="T865" s="95" t="s">
        <v>66</v>
      </c>
      <c r="U865" s="57"/>
      <c r="V865" s="57">
        <f t="shared" si="318"/>
        <v>100000000</v>
      </c>
      <c r="W865" s="96" t="str">
        <f t="shared" si="310"/>
        <v>PL</v>
      </c>
      <c r="X865" s="77" t="s">
        <v>1964</v>
      </c>
      <c r="Y865" s="489" t="s">
        <v>2032</v>
      </c>
      <c r="Z865" s="489" t="s">
        <v>2007</v>
      </c>
      <c r="AA865" s="93"/>
      <c r="AB865" s="93"/>
      <c r="AC865" s="93"/>
      <c r="AD865" s="93"/>
      <c r="AE865" s="93"/>
      <c r="AF865" s="93"/>
      <c r="AG865" s="96"/>
      <c r="AH865" s="96"/>
      <c r="AI865" s="96"/>
      <c r="AJ865" s="313">
        <f t="shared" si="320"/>
        <v>0</v>
      </c>
      <c r="AK865" s="301">
        <v>0</v>
      </c>
      <c r="AL865" s="57">
        <v>100000000</v>
      </c>
      <c r="AM865" s="96" t="str">
        <f t="shared" si="311"/>
        <v>PL</v>
      </c>
      <c r="AN865" s="257" t="s">
        <v>139</v>
      </c>
      <c r="AO865" s="249">
        <v>1</v>
      </c>
      <c r="AP865" s="257"/>
      <c r="AQ865" s="245">
        <f t="shared" si="312"/>
        <v>350000</v>
      </c>
      <c r="AR865" s="250">
        <f>IF(AND(V865&gt;1,V865&lt;=200000000),'[26]Data Base PAKAI (INPUT)'!$E$24,IF(AND(V865&gt;200000000),'[26]Data Base PAKAI (INPUT)'!$M$24))</f>
        <v>4</v>
      </c>
      <c r="AS865" s="250">
        <f>IF(AND(V865&gt;1,V865&lt;=200000000),'[26]Data Base PAKAI (INPUT)'!$F$24,IF(AND(V865&gt;200000000,V865&lt;=1000000000),'[26]Data Base PAKAI (INPUT)'!$V$24,IF(AND(V865&gt;1000000000),'[26]Data Base PAKAI (INPUT)'!$Z$24)))</f>
        <v>1</v>
      </c>
      <c r="AT865" s="250">
        <f t="shared" si="313"/>
        <v>600000</v>
      </c>
      <c r="AU865" s="250">
        <f>IF(AND(V865&gt;1,V865&lt;=1000000000),'[26]Data Base PAKAI (INPUT)'!$E$25,IF(AND(V865&gt;1000000000,V865&lt;=5000000000),'[26]Data Base PAKAI (INPUT)'!$Y$25,IF(AND(V865&gt;5000000000,V865&lt;=10000000000),'[26]Data Base PAKAI (INPUT)'!$AG$25)))</f>
        <v>3</v>
      </c>
      <c r="AV865" s="250">
        <f>IF(AND(V865&gt;1,V865&lt;=100000000),'[26]Data Base PAKAI (INPUT)'!$F$25,IF(AND(V865&gt;100000000,V865&lt;=200000000),'[26]Data Base PAKAI (INPUT)'!$J$25,IF(AND(V865&gt;200000000,V865&lt;=250000000),'[26]Data Base PAKAI (INPUT)'!$N$25,IF(AND(V865&gt;250000000,V865&lt;=500000000),'[26]Data Base PAKAI (INPUT)'!$R$25,IF(AND(V865&gt;500000000,V865&lt;=1000000000),'[26]Data Base PAKAI (INPUT)'!$V$25,IF(AND(V865&gt;1000000000,V865&lt;=2500000000),'[26]Data Base PAKAI (INPUT)'!$Z$25,IF(AND(V865&gt;2500000000,V865&lt;=5000000000),'[26]Data Base PAKAI (INPUT)'!$AD$25,IF(AND(V865&gt;5000000000,V865&lt;=10000000000),'[26]Data Base PAKAI (INPUT)'!AH2352))))))))</f>
        <v>3</v>
      </c>
      <c r="AW865" s="250">
        <f t="shared" si="314"/>
        <v>1350000</v>
      </c>
      <c r="AX865" s="250">
        <f t="shared" si="315"/>
        <v>4000000</v>
      </c>
      <c r="AY865" s="99">
        <f t="shared" si="316"/>
        <v>4000000</v>
      </c>
      <c r="AZ865" s="245"/>
      <c r="BA865" s="245">
        <f t="shared" si="317"/>
        <v>89700000</v>
      </c>
      <c r="BB865" s="235"/>
      <c r="BC865" s="242"/>
      <c r="BD865" s="242"/>
      <c r="BE865" s="242"/>
      <c r="BG865" s="428">
        <f t="shared" si="321"/>
        <v>0</v>
      </c>
      <c r="BH865" s="424"/>
    </row>
    <row r="866" spans="1:60" ht="45.75" thickBot="1" x14ac:dyDescent="0.3">
      <c r="A866" s="90"/>
      <c r="B866" s="90"/>
      <c r="C866" s="90"/>
      <c r="D866" s="90"/>
      <c r="E866" s="90"/>
      <c r="F866" s="90"/>
      <c r="G866" s="90"/>
      <c r="H866" s="307"/>
      <c r="I866" s="91"/>
      <c r="J866" s="92"/>
      <c r="K866" s="151" t="s">
        <v>1412</v>
      </c>
      <c r="L866" s="92" t="s">
        <v>1581</v>
      </c>
      <c r="M866" s="92" t="e">
        <f>INDEX('[26]GELONDONGAN BM POKIR'!$D:$D,MATCH('KEGIATAN DBMSDA 2022 (2)'!L866,'[26]GELONDONGAN BM POKIR'!$D:$D,0))</f>
        <v>#N/A</v>
      </c>
      <c r="N866" s="92" t="str">
        <f t="shared" si="319"/>
        <v>Peningkatan Jalan Pengecoran Jalan ukuran 100 x 5M Lokasi RT01 RW28, Kota Bekasi</v>
      </c>
      <c r="O866" s="92"/>
      <c r="P866" s="93" t="s">
        <v>127</v>
      </c>
      <c r="Q866" s="93"/>
      <c r="R866" s="127" t="s">
        <v>229</v>
      </c>
      <c r="S866" s="94" t="e">
        <f>#REF!&amp;" "&amp;#REF!</f>
        <v>#REF!</v>
      </c>
      <c r="T866" s="95" t="s">
        <v>66</v>
      </c>
      <c r="U866" s="57"/>
      <c r="V866" s="57">
        <f t="shared" si="318"/>
        <v>100000000</v>
      </c>
      <c r="W866" s="96" t="str">
        <f t="shared" ref="W866:W929" si="322">IF(V866&gt;200000000,"LELANG","PL")</f>
        <v>PL</v>
      </c>
      <c r="X866" s="77" t="s">
        <v>1964</v>
      </c>
      <c r="Y866" s="489" t="s">
        <v>2032</v>
      </c>
      <c r="Z866" s="489" t="s">
        <v>2007</v>
      </c>
      <c r="AA866" s="93"/>
      <c r="AB866" s="93"/>
      <c r="AC866" s="93"/>
      <c r="AD866" s="93"/>
      <c r="AE866" s="93"/>
      <c r="AF866" s="93"/>
      <c r="AG866" s="96"/>
      <c r="AH866" s="96"/>
      <c r="AI866" s="96"/>
      <c r="AJ866" s="313">
        <f t="shared" si="320"/>
        <v>0</v>
      </c>
      <c r="AK866" s="301">
        <v>0</v>
      </c>
      <c r="AL866" s="57">
        <v>100000000</v>
      </c>
      <c r="AM866" s="96" t="str">
        <f t="shared" ref="AM866:AM929" si="323">IF(V866&gt;200000000,"LELANG","PL")</f>
        <v>PL</v>
      </c>
      <c r="AN866" s="257" t="s">
        <v>139</v>
      </c>
      <c r="AO866" s="249">
        <v>1</v>
      </c>
      <c r="AP866" s="249" t="s">
        <v>163</v>
      </c>
      <c r="AQ866" s="253">
        <f t="shared" ref="AQ866:AQ929" si="324">IF(AND(V866&gt;1,V866&lt;=200000000),350000,IF(AND(V866&gt;200000000),750000))</f>
        <v>350000</v>
      </c>
      <c r="AR866" s="254">
        <f>IF(AND(V866&gt;1,V866&lt;=200000000),'[26]Data Base PAKAI (INPUT)'!$E$24,IF(AND(V866&gt;200000000),'[26]Data Base PAKAI (INPUT)'!$M$24))</f>
        <v>4</v>
      </c>
      <c r="AS866" s="254">
        <f>IF(AND(V866&gt;1,V866&lt;=200000000),'[26]Data Base PAKAI (INPUT)'!$F$24,IF(AND(V866&gt;200000000,V866&lt;=1000000000),'[26]Data Base PAKAI (INPUT)'!$V$24,IF(AND(V866&gt;1000000000),'[26]Data Base PAKAI (INPUT)'!$Z$24)))</f>
        <v>1</v>
      </c>
      <c r="AT866" s="254">
        <f t="shared" ref="AT866:AT929" si="325">AR866*AS866*$AT$15</f>
        <v>600000</v>
      </c>
      <c r="AU866" s="254">
        <f>IF(AND(V866&gt;1,V866&lt;=1000000000),'[26]Data Base PAKAI (INPUT)'!$E$25,IF(AND(V866&gt;1000000000,V866&lt;=5000000000),'[26]Data Base PAKAI (INPUT)'!$Y$25,IF(AND(V866&gt;5000000000,V866&lt;=10000000000),'[26]Data Base PAKAI (INPUT)'!$AG$25)))</f>
        <v>3</v>
      </c>
      <c r="AV866" s="254">
        <f>IF(AND(V866&gt;1,V866&lt;=100000000),'[26]Data Base PAKAI (INPUT)'!$F$25,IF(AND(V866&gt;100000000,V866&lt;=200000000),'[26]Data Base PAKAI (INPUT)'!$J$25,IF(AND(V866&gt;200000000,V866&lt;=250000000),'[26]Data Base PAKAI (INPUT)'!$N$25,IF(AND(V866&gt;250000000,V866&lt;=500000000),'[26]Data Base PAKAI (INPUT)'!$R$25,IF(AND(V866&gt;500000000,V866&lt;=1000000000),'[26]Data Base PAKAI (INPUT)'!$V$25,IF(AND(V866&gt;1000000000,V866&lt;=2500000000),'[26]Data Base PAKAI (INPUT)'!$Z$25,IF(AND(V866&gt;2500000000,V866&lt;=5000000000),'[26]Data Base PAKAI (INPUT)'!$AD$25,IF(AND(V866&gt;5000000000,V866&lt;=10000000000),'[26]Data Base PAKAI (INPUT)'!AH2353))))))))</f>
        <v>3</v>
      </c>
      <c r="AW866" s="254">
        <f t="shared" ref="AW866:AW929" si="326">AU866*AV866*$AW$15</f>
        <v>1350000</v>
      </c>
      <c r="AX866" s="254">
        <f t="shared" ref="AX866:AX929" si="327">IF(V866&lt;=4000000000,4%*V866,IF(V866&gt;4000000000,100000000))</f>
        <v>4000000</v>
      </c>
      <c r="AY866" s="103">
        <f t="shared" ref="AY866:AY929" si="328">4%*V866</f>
        <v>4000000</v>
      </c>
      <c r="AZ866" s="253"/>
      <c r="BA866" s="253">
        <f t="shared" ref="BA866:BA929" si="329">V866-AQ866-AT866-AW866-AX866-AY866-AZ866</f>
        <v>89700000</v>
      </c>
      <c r="BB866" s="235"/>
      <c r="BC866" s="242"/>
      <c r="BD866" s="242"/>
      <c r="BE866" s="242"/>
      <c r="BG866" s="428">
        <f t="shared" si="321"/>
        <v>0</v>
      </c>
      <c r="BH866" s="424"/>
    </row>
    <row r="867" spans="1:60" ht="45.75" thickBot="1" x14ac:dyDescent="0.3">
      <c r="A867" s="90"/>
      <c r="B867" s="90"/>
      <c r="C867" s="90"/>
      <c r="D867" s="90"/>
      <c r="E867" s="90"/>
      <c r="F867" s="90"/>
      <c r="G867" s="90"/>
      <c r="H867" s="307"/>
      <c r="I867" s="91"/>
      <c r="J867" s="92"/>
      <c r="K867" s="151" t="s">
        <v>1412</v>
      </c>
      <c r="L867" s="92" t="s">
        <v>1582</v>
      </c>
      <c r="M867" s="92" t="e">
        <f>INDEX('[26]GELONDONGAN BM POKIR'!$D:$D,MATCH('KEGIATAN DBMSDA 2022 (2)'!L867,'[26]GELONDONGAN BM POKIR'!$D:$D,0))</f>
        <v>#N/A</v>
      </c>
      <c r="N867" s="92" t="str">
        <f t="shared" si="319"/>
        <v>Peningkatan Jalan Pengecoran Jalan ukuran 240 x 5M Lokasi RT11 RW28, Kota Bekasi</v>
      </c>
      <c r="O867" s="92"/>
      <c r="P867" s="93" t="s">
        <v>127</v>
      </c>
      <c r="Q867" s="93"/>
      <c r="R867" s="127" t="s">
        <v>229</v>
      </c>
      <c r="S867" s="94" t="e">
        <f>#REF!&amp;" "&amp;#REF!</f>
        <v>#REF!</v>
      </c>
      <c r="T867" s="95" t="s">
        <v>66</v>
      </c>
      <c r="U867" s="57"/>
      <c r="V867" s="57">
        <f t="shared" si="318"/>
        <v>100000000</v>
      </c>
      <c r="W867" s="96" t="str">
        <f t="shared" si="322"/>
        <v>PL</v>
      </c>
      <c r="X867" s="77" t="s">
        <v>1964</v>
      </c>
      <c r="Y867" s="489" t="s">
        <v>2032</v>
      </c>
      <c r="Z867" s="489" t="s">
        <v>2007</v>
      </c>
      <c r="AA867" s="93"/>
      <c r="AB867" s="93"/>
      <c r="AC867" s="93"/>
      <c r="AD867" s="93"/>
      <c r="AE867" s="93"/>
      <c r="AF867" s="93"/>
      <c r="AG867" s="96"/>
      <c r="AH867" s="96"/>
      <c r="AI867" s="96"/>
      <c r="AJ867" s="313">
        <f t="shared" si="320"/>
        <v>0</v>
      </c>
      <c r="AK867" s="301">
        <v>0</v>
      </c>
      <c r="AL867" s="57">
        <v>100000000</v>
      </c>
      <c r="AM867" s="96" t="str">
        <f t="shared" si="323"/>
        <v>PL</v>
      </c>
      <c r="AN867" s="257" t="s">
        <v>139</v>
      </c>
      <c r="AO867" s="249">
        <v>1</v>
      </c>
      <c r="AP867" s="249" t="s">
        <v>163</v>
      </c>
      <c r="AQ867" s="253">
        <f t="shared" si="324"/>
        <v>350000</v>
      </c>
      <c r="AR867" s="254">
        <f>IF(AND(V867&gt;1,V867&lt;=200000000),'[26]Data Base PAKAI (INPUT)'!$E$24,IF(AND(V867&gt;200000000),'[26]Data Base PAKAI (INPUT)'!$M$24))</f>
        <v>4</v>
      </c>
      <c r="AS867" s="254">
        <f>IF(AND(V867&gt;1,V867&lt;=200000000),'[26]Data Base PAKAI (INPUT)'!$F$24,IF(AND(V867&gt;200000000,V867&lt;=1000000000),'[26]Data Base PAKAI (INPUT)'!$V$24,IF(AND(V867&gt;1000000000),'[26]Data Base PAKAI (INPUT)'!$Z$24)))</f>
        <v>1</v>
      </c>
      <c r="AT867" s="254">
        <f t="shared" si="325"/>
        <v>600000</v>
      </c>
      <c r="AU867" s="254">
        <f>IF(AND(V867&gt;1,V867&lt;=1000000000),'[26]Data Base PAKAI (INPUT)'!$E$25,IF(AND(V867&gt;1000000000,V867&lt;=5000000000),'[26]Data Base PAKAI (INPUT)'!$Y$25,IF(AND(V867&gt;5000000000,V867&lt;=10000000000),'[26]Data Base PAKAI (INPUT)'!$AG$25)))</f>
        <v>3</v>
      </c>
      <c r="AV867" s="254">
        <f>IF(AND(V867&gt;1,V867&lt;=100000000),'[26]Data Base PAKAI (INPUT)'!$F$25,IF(AND(V867&gt;100000000,V867&lt;=200000000),'[26]Data Base PAKAI (INPUT)'!$J$25,IF(AND(V867&gt;200000000,V867&lt;=250000000),'[26]Data Base PAKAI (INPUT)'!$N$25,IF(AND(V867&gt;250000000,V867&lt;=500000000),'[26]Data Base PAKAI (INPUT)'!$R$25,IF(AND(V867&gt;500000000,V867&lt;=1000000000),'[26]Data Base PAKAI (INPUT)'!$V$25,IF(AND(V867&gt;1000000000,V867&lt;=2500000000),'[26]Data Base PAKAI (INPUT)'!$Z$25,IF(AND(V867&gt;2500000000,V867&lt;=5000000000),'[26]Data Base PAKAI (INPUT)'!$AD$25,IF(AND(V867&gt;5000000000,V867&lt;=10000000000),'[26]Data Base PAKAI (INPUT)'!AH2354))))))))</f>
        <v>3</v>
      </c>
      <c r="AW867" s="254">
        <f t="shared" si="326"/>
        <v>1350000</v>
      </c>
      <c r="AX867" s="254">
        <f t="shared" si="327"/>
        <v>4000000</v>
      </c>
      <c r="AY867" s="103">
        <f t="shared" si="328"/>
        <v>4000000</v>
      </c>
      <c r="AZ867" s="253"/>
      <c r="BA867" s="253">
        <f t="shared" si="329"/>
        <v>89700000</v>
      </c>
      <c r="BB867" s="235"/>
      <c r="BC867" s="242"/>
      <c r="BD867" s="242"/>
      <c r="BE867" s="242"/>
      <c r="BG867" s="428">
        <f t="shared" si="321"/>
        <v>0</v>
      </c>
      <c r="BH867" s="424"/>
    </row>
    <row r="868" spans="1:60" ht="45.75" thickBot="1" x14ac:dyDescent="0.3">
      <c r="A868" s="90"/>
      <c r="B868" s="90"/>
      <c r="C868" s="90"/>
      <c r="D868" s="90"/>
      <c r="E868" s="90"/>
      <c r="F868" s="90"/>
      <c r="G868" s="90"/>
      <c r="H868" s="307"/>
      <c r="I868" s="91"/>
      <c r="J868" s="92"/>
      <c r="K868" s="151" t="s">
        <v>1412</v>
      </c>
      <c r="L868" s="92" t="s">
        <v>1583</v>
      </c>
      <c r="M868" s="92" t="e">
        <f>INDEX('[26]GELONDONGAN BM POKIR'!$D:$D,MATCH('KEGIATAN DBMSDA 2022 (2)'!L868,'[26]GELONDONGAN BM POKIR'!$D:$D,0))</f>
        <v>#N/A</v>
      </c>
      <c r="N868" s="92" t="str">
        <f t="shared" si="319"/>
        <v>Peningkatan Jalan Peningkatan jalan jln garuda 3 Rt 10RW 028, Kota Bekasi</v>
      </c>
      <c r="O868" s="92"/>
      <c r="P868" s="93" t="s">
        <v>127</v>
      </c>
      <c r="Q868" s="93"/>
      <c r="R868" s="127" t="s">
        <v>1584</v>
      </c>
      <c r="S868" s="94" t="e">
        <f>#REF!&amp;" "&amp;#REF!</f>
        <v>#REF!</v>
      </c>
      <c r="T868" s="95" t="s">
        <v>66</v>
      </c>
      <c r="U868" s="57"/>
      <c r="V868" s="57">
        <f t="shared" si="318"/>
        <v>25000000</v>
      </c>
      <c r="W868" s="96" t="str">
        <f t="shared" si="322"/>
        <v>PL</v>
      </c>
      <c r="X868" s="77" t="s">
        <v>1964</v>
      </c>
      <c r="Y868" s="489" t="s">
        <v>2032</v>
      </c>
      <c r="Z868" s="489" t="s">
        <v>2007</v>
      </c>
      <c r="AA868" s="93"/>
      <c r="AB868" s="93"/>
      <c r="AC868" s="93"/>
      <c r="AD868" s="93"/>
      <c r="AE868" s="93"/>
      <c r="AF868" s="93"/>
      <c r="AG868" s="96"/>
      <c r="AH868" s="96"/>
      <c r="AI868" s="96"/>
      <c r="AJ868" s="313">
        <f t="shared" si="320"/>
        <v>0</v>
      </c>
      <c r="AK868" s="301">
        <v>0</v>
      </c>
      <c r="AL868" s="57">
        <v>25000000</v>
      </c>
      <c r="AM868" s="96" t="str">
        <f t="shared" si="323"/>
        <v>PL</v>
      </c>
      <c r="AN868" s="257" t="s">
        <v>139</v>
      </c>
      <c r="AO868" s="249">
        <v>1</v>
      </c>
      <c r="AP868" s="257"/>
      <c r="AQ868" s="245">
        <f t="shared" si="324"/>
        <v>350000</v>
      </c>
      <c r="AR868" s="250">
        <f>IF(AND(V868&gt;1,V868&lt;=200000000),'[26]Data Base PAKAI (INPUT)'!$E$24,IF(AND(V868&gt;200000000),'[26]Data Base PAKAI (INPUT)'!$M$24))</f>
        <v>4</v>
      </c>
      <c r="AS868" s="250">
        <f>IF(AND(V868&gt;1,V868&lt;=200000000),'[26]Data Base PAKAI (INPUT)'!$F$24,IF(AND(V868&gt;200000000,V868&lt;=1000000000),'[26]Data Base PAKAI (INPUT)'!$V$24,IF(AND(V868&gt;1000000000),'[26]Data Base PAKAI (INPUT)'!$Z$24)))</f>
        <v>1</v>
      </c>
      <c r="AT868" s="250">
        <f t="shared" si="325"/>
        <v>600000</v>
      </c>
      <c r="AU868" s="250">
        <f>IF(AND(V868&gt;1,V868&lt;=1000000000),'[26]Data Base PAKAI (INPUT)'!$E$25,IF(AND(V868&gt;1000000000,V868&lt;=5000000000),'[26]Data Base PAKAI (INPUT)'!$Y$25,IF(AND(V868&gt;5000000000,V868&lt;=10000000000),'[26]Data Base PAKAI (INPUT)'!$AG$25)))</f>
        <v>3</v>
      </c>
      <c r="AV868" s="250">
        <f>IF(AND(V868&gt;1,V868&lt;=100000000),'[26]Data Base PAKAI (INPUT)'!$F$25,IF(AND(V868&gt;100000000,V868&lt;=200000000),'[26]Data Base PAKAI (INPUT)'!$J$25,IF(AND(V868&gt;200000000,V868&lt;=250000000),'[26]Data Base PAKAI (INPUT)'!$N$25,IF(AND(V868&gt;250000000,V868&lt;=500000000),'[26]Data Base PAKAI (INPUT)'!$R$25,IF(AND(V868&gt;500000000,V868&lt;=1000000000),'[26]Data Base PAKAI (INPUT)'!$V$25,IF(AND(V868&gt;1000000000,V868&lt;=2500000000),'[26]Data Base PAKAI (INPUT)'!$Z$25,IF(AND(V868&gt;2500000000,V868&lt;=5000000000),'[26]Data Base PAKAI (INPUT)'!$AD$25,IF(AND(V868&gt;5000000000,V868&lt;=10000000000),'[26]Data Base PAKAI (INPUT)'!AH2355))))))))</f>
        <v>3</v>
      </c>
      <c r="AW868" s="250">
        <f t="shared" si="326"/>
        <v>1350000</v>
      </c>
      <c r="AX868" s="250">
        <f t="shared" si="327"/>
        <v>1000000</v>
      </c>
      <c r="AY868" s="99">
        <f t="shared" si="328"/>
        <v>1000000</v>
      </c>
      <c r="AZ868" s="245"/>
      <c r="BA868" s="245">
        <f t="shared" si="329"/>
        <v>20700000</v>
      </c>
      <c r="BB868" s="235"/>
      <c r="BC868" s="242"/>
      <c r="BD868" s="242"/>
      <c r="BE868" s="242"/>
      <c r="BG868" s="428">
        <f t="shared" si="321"/>
        <v>0</v>
      </c>
      <c r="BH868" s="424"/>
    </row>
    <row r="869" spans="1:60" ht="45.75" thickBot="1" x14ac:dyDescent="0.3">
      <c r="A869" s="90"/>
      <c r="B869" s="90"/>
      <c r="C869" s="90"/>
      <c r="D869" s="90"/>
      <c r="E869" s="90"/>
      <c r="F869" s="90"/>
      <c r="G869" s="90"/>
      <c r="H869" s="307"/>
      <c r="I869" s="91"/>
      <c r="J869" s="92"/>
      <c r="K869" s="151" t="s">
        <v>1412</v>
      </c>
      <c r="L869" s="92" t="s">
        <v>1585</v>
      </c>
      <c r="M869" s="92" t="e">
        <f>INDEX('[26]GELONDONGAN BM POKIR'!$D:$D,MATCH('KEGIATAN DBMSDA 2022 (2)'!L869,'[26]GELONDONGAN BM POKIR'!$D:$D,0))</f>
        <v>#N/A</v>
      </c>
      <c r="N869" s="92" t="str">
        <f t="shared" si="319"/>
        <v>Peningkatan Jalan Peningkatan jalan jln garuda 4 Rt 10 RW 028, Kota Bekasi</v>
      </c>
      <c r="O869" s="92"/>
      <c r="P869" s="93" t="s">
        <v>127</v>
      </c>
      <c r="Q869" s="93"/>
      <c r="R869" s="127" t="s">
        <v>1586</v>
      </c>
      <c r="S869" s="94" t="e">
        <f>#REF!&amp;" "&amp;#REF!</f>
        <v>#REF!</v>
      </c>
      <c r="T869" s="95" t="s">
        <v>66</v>
      </c>
      <c r="U869" s="57"/>
      <c r="V869" s="57">
        <f t="shared" si="318"/>
        <v>25000000</v>
      </c>
      <c r="W869" s="96" t="str">
        <f t="shared" si="322"/>
        <v>PL</v>
      </c>
      <c r="X869" s="77" t="s">
        <v>1964</v>
      </c>
      <c r="Y869" s="489" t="s">
        <v>2032</v>
      </c>
      <c r="Z869" s="489" t="s">
        <v>2007</v>
      </c>
      <c r="AA869" s="93"/>
      <c r="AB869" s="93"/>
      <c r="AC869" s="93"/>
      <c r="AD869" s="93"/>
      <c r="AE869" s="93"/>
      <c r="AF869" s="93"/>
      <c r="AG869" s="96"/>
      <c r="AH869" s="96"/>
      <c r="AI869" s="96"/>
      <c r="AJ869" s="313">
        <f t="shared" si="320"/>
        <v>0</v>
      </c>
      <c r="AK869" s="301">
        <v>0</v>
      </c>
      <c r="AL869" s="57">
        <v>25000000</v>
      </c>
      <c r="AM869" s="96" t="str">
        <f t="shared" si="323"/>
        <v>PL</v>
      </c>
      <c r="AN869" s="257" t="s">
        <v>139</v>
      </c>
      <c r="AO869" s="249">
        <v>1</v>
      </c>
      <c r="AP869" s="257"/>
      <c r="AQ869" s="245">
        <f t="shared" si="324"/>
        <v>350000</v>
      </c>
      <c r="AR869" s="250">
        <f>IF(AND(V869&gt;1,V869&lt;=200000000),'[26]Data Base PAKAI (INPUT)'!$E$24,IF(AND(V869&gt;200000000),'[26]Data Base PAKAI (INPUT)'!$M$24))</f>
        <v>4</v>
      </c>
      <c r="AS869" s="250">
        <f>IF(AND(V869&gt;1,V869&lt;=200000000),'[26]Data Base PAKAI (INPUT)'!$F$24,IF(AND(V869&gt;200000000,V869&lt;=1000000000),'[26]Data Base PAKAI (INPUT)'!$V$24,IF(AND(V869&gt;1000000000),'[26]Data Base PAKAI (INPUT)'!$Z$24)))</f>
        <v>1</v>
      </c>
      <c r="AT869" s="250">
        <f t="shared" si="325"/>
        <v>600000</v>
      </c>
      <c r="AU869" s="250">
        <f>IF(AND(V869&gt;1,V869&lt;=1000000000),'[26]Data Base PAKAI (INPUT)'!$E$25,IF(AND(V869&gt;1000000000,V869&lt;=5000000000),'[26]Data Base PAKAI (INPUT)'!$Y$25,IF(AND(V869&gt;5000000000,V869&lt;=10000000000),'[26]Data Base PAKAI (INPUT)'!$AG$25)))</f>
        <v>3</v>
      </c>
      <c r="AV869" s="250">
        <f>IF(AND(V869&gt;1,V869&lt;=100000000),'[26]Data Base PAKAI (INPUT)'!$F$25,IF(AND(V869&gt;100000000,V869&lt;=200000000),'[26]Data Base PAKAI (INPUT)'!$J$25,IF(AND(V869&gt;200000000,V869&lt;=250000000),'[26]Data Base PAKAI (INPUT)'!$N$25,IF(AND(V869&gt;250000000,V869&lt;=500000000),'[26]Data Base PAKAI (INPUT)'!$R$25,IF(AND(V869&gt;500000000,V869&lt;=1000000000),'[26]Data Base PAKAI (INPUT)'!$V$25,IF(AND(V869&gt;1000000000,V869&lt;=2500000000),'[26]Data Base PAKAI (INPUT)'!$Z$25,IF(AND(V869&gt;2500000000,V869&lt;=5000000000),'[26]Data Base PAKAI (INPUT)'!$AD$25,IF(AND(V869&gt;5000000000,V869&lt;=10000000000),'[26]Data Base PAKAI (INPUT)'!AH2356))))))))</f>
        <v>3</v>
      </c>
      <c r="AW869" s="250">
        <f t="shared" si="326"/>
        <v>1350000</v>
      </c>
      <c r="AX869" s="250">
        <f t="shared" si="327"/>
        <v>1000000</v>
      </c>
      <c r="AY869" s="99">
        <f t="shared" si="328"/>
        <v>1000000</v>
      </c>
      <c r="AZ869" s="245"/>
      <c r="BA869" s="245">
        <f t="shared" si="329"/>
        <v>20700000</v>
      </c>
      <c r="BB869" s="235"/>
      <c r="BC869" s="242"/>
      <c r="BD869" s="242"/>
      <c r="BE869" s="242"/>
      <c r="BG869" s="428">
        <f t="shared" si="321"/>
        <v>0</v>
      </c>
      <c r="BH869" s="424"/>
    </row>
    <row r="870" spans="1:60" ht="45.75" thickBot="1" x14ac:dyDescent="0.3">
      <c r="A870" s="90"/>
      <c r="B870" s="90"/>
      <c r="C870" s="90"/>
      <c r="D870" s="90"/>
      <c r="E870" s="90"/>
      <c r="F870" s="90"/>
      <c r="G870" s="90"/>
      <c r="H870" s="307"/>
      <c r="I870" s="91"/>
      <c r="J870" s="92"/>
      <c r="K870" s="151" t="s">
        <v>1412</v>
      </c>
      <c r="L870" s="92" t="s">
        <v>1587</v>
      </c>
      <c r="M870" s="92" t="e">
        <f>INDEX('[26]GELONDONGAN BM POKIR'!$D:$D,MATCH('KEGIATAN DBMSDA 2022 (2)'!L870,'[26]GELONDONGAN BM POKIR'!$D:$D,0))</f>
        <v>#N/A</v>
      </c>
      <c r="N870" s="92" t="str">
        <f t="shared" si="319"/>
        <v>Peningkatan Jalan Jalan RT 07 (Blok 08 no. 8) RW 29, Kota Bekasi</v>
      </c>
      <c r="O870" s="92"/>
      <c r="P870" s="93" t="s">
        <v>127</v>
      </c>
      <c r="Q870" s="93"/>
      <c r="R870" s="127" t="s">
        <v>239</v>
      </c>
      <c r="S870" s="94" t="e">
        <f>#REF!&amp;" "&amp;#REF!</f>
        <v>#REF!</v>
      </c>
      <c r="T870" s="95" t="s">
        <v>66</v>
      </c>
      <c r="U870" s="57"/>
      <c r="V870" s="57">
        <f t="shared" si="318"/>
        <v>100000000</v>
      </c>
      <c r="W870" s="96" t="str">
        <f t="shared" si="322"/>
        <v>PL</v>
      </c>
      <c r="X870" s="77" t="s">
        <v>1964</v>
      </c>
      <c r="Y870" s="489" t="s">
        <v>2032</v>
      </c>
      <c r="Z870" s="489" t="s">
        <v>2007</v>
      </c>
      <c r="AA870" s="93"/>
      <c r="AB870" s="93"/>
      <c r="AC870" s="93"/>
      <c r="AD870" s="93"/>
      <c r="AE870" s="93"/>
      <c r="AF870" s="93"/>
      <c r="AG870" s="96"/>
      <c r="AH870" s="96"/>
      <c r="AI870" s="96"/>
      <c r="AJ870" s="313">
        <f t="shared" si="320"/>
        <v>0</v>
      </c>
      <c r="AK870" s="301">
        <v>0</v>
      </c>
      <c r="AL870" s="57">
        <v>100000000</v>
      </c>
      <c r="AM870" s="96" t="str">
        <f t="shared" si="323"/>
        <v>PL</v>
      </c>
      <c r="AN870" s="257" t="s">
        <v>139</v>
      </c>
      <c r="AO870" s="249">
        <v>1</v>
      </c>
      <c r="AP870" s="249" t="s">
        <v>163</v>
      </c>
      <c r="AQ870" s="253">
        <f t="shared" si="324"/>
        <v>350000</v>
      </c>
      <c r="AR870" s="254">
        <f>IF(AND(V870&gt;1,V870&lt;=200000000),'[26]Data Base PAKAI (INPUT)'!$E$24,IF(AND(V870&gt;200000000),'[26]Data Base PAKAI (INPUT)'!$M$24))</f>
        <v>4</v>
      </c>
      <c r="AS870" s="254">
        <f>IF(AND(V870&gt;1,V870&lt;=200000000),'[26]Data Base PAKAI (INPUT)'!$F$24,IF(AND(V870&gt;200000000,V870&lt;=1000000000),'[26]Data Base PAKAI (INPUT)'!$V$24,IF(AND(V870&gt;1000000000),'[26]Data Base PAKAI (INPUT)'!$Z$24)))</f>
        <v>1</v>
      </c>
      <c r="AT870" s="254">
        <f t="shared" si="325"/>
        <v>600000</v>
      </c>
      <c r="AU870" s="254">
        <f>IF(AND(V870&gt;1,V870&lt;=1000000000),'[26]Data Base PAKAI (INPUT)'!$E$25,IF(AND(V870&gt;1000000000,V870&lt;=5000000000),'[26]Data Base PAKAI (INPUT)'!$Y$25,IF(AND(V870&gt;5000000000,V870&lt;=10000000000),'[26]Data Base PAKAI (INPUT)'!$AG$25)))</f>
        <v>3</v>
      </c>
      <c r="AV870" s="254">
        <f>IF(AND(V870&gt;1,V870&lt;=100000000),'[26]Data Base PAKAI (INPUT)'!$F$25,IF(AND(V870&gt;100000000,V870&lt;=200000000),'[26]Data Base PAKAI (INPUT)'!$J$25,IF(AND(V870&gt;200000000,V870&lt;=250000000),'[26]Data Base PAKAI (INPUT)'!$N$25,IF(AND(V870&gt;250000000,V870&lt;=500000000),'[26]Data Base PAKAI (INPUT)'!$R$25,IF(AND(V870&gt;500000000,V870&lt;=1000000000),'[26]Data Base PAKAI (INPUT)'!$V$25,IF(AND(V870&gt;1000000000,V870&lt;=2500000000),'[26]Data Base PAKAI (INPUT)'!$Z$25,IF(AND(V870&gt;2500000000,V870&lt;=5000000000),'[26]Data Base PAKAI (INPUT)'!$AD$25,IF(AND(V870&gt;5000000000,V870&lt;=10000000000),'[26]Data Base PAKAI (INPUT)'!AH2357))))))))</f>
        <v>3</v>
      </c>
      <c r="AW870" s="254">
        <f t="shared" si="326"/>
        <v>1350000</v>
      </c>
      <c r="AX870" s="254">
        <f t="shared" si="327"/>
        <v>4000000</v>
      </c>
      <c r="AY870" s="103">
        <f t="shared" si="328"/>
        <v>4000000</v>
      </c>
      <c r="AZ870" s="253"/>
      <c r="BA870" s="253">
        <f t="shared" si="329"/>
        <v>89700000</v>
      </c>
      <c r="BB870" s="235"/>
      <c r="BC870" s="242"/>
      <c r="BD870" s="242"/>
      <c r="BE870" s="242"/>
      <c r="BG870" s="428">
        <f t="shared" si="321"/>
        <v>0</v>
      </c>
      <c r="BH870" s="424"/>
    </row>
    <row r="871" spans="1:60" ht="45.75" thickBot="1" x14ac:dyDescent="0.3">
      <c r="A871" s="90"/>
      <c r="B871" s="90"/>
      <c r="C871" s="90"/>
      <c r="D871" s="90"/>
      <c r="E871" s="90"/>
      <c r="F871" s="90"/>
      <c r="G871" s="90"/>
      <c r="H871" s="307"/>
      <c r="I871" s="91"/>
      <c r="J871" s="92"/>
      <c r="K871" s="151" t="s">
        <v>1412</v>
      </c>
      <c r="L871" s="92" t="s">
        <v>1588</v>
      </c>
      <c r="M871" s="92" t="e">
        <f>INDEX('[26]GELONDONGAN BM POKIR'!$D:$D,MATCH('KEGIATAN DBMSDA 2022 (2)'!L871,'[26]GELONDONGAN BM POKIR'!$D:$D,0))</f>
        <v>#N/A</v>
      </c>
      <c r="N871" s="92" t="str">
        <f t="shared" si="319"/>
        <v>Peningkatan Jalan RW 023 KEL. MUSTIKAJAYA KEC. MUSTIKAJAYA, Kota Bekasi</v>
      </c>
      <c r="O871" s="92"/>
      <c r="P871" s="93" t="s">
        <v>127</v>
      </c>
      <c r="Q871" s="93"/>
      <c r="R871" s="127" t="s">
        <v>736</v>
      </c>
      <c r="S871" s="94" t="e">
        <f>#REF!&amp;" "&amp;#REF!</f>
        <v>#REF!</v>
      </c>
      <c r="T871" s="95" t="s">
        <v>66</v>
      </c>
      <c r="U871" s="57"/>
      <c r="V871" s="57">
        <f t="shared" si="318"/>
        <v>70000000</v>
      </c>
      <c r="W871" s="96" t="str">
        <f t="shared" si="322"/>
        <v>PL</v>
      </c>
      <c r="X871" s="77" t="s">
        <v>1964</v>
      </c>
      <c r="Y871" s="489" t="s">
        <v>2032</v>
      </c>
      <c r="Z871" s="489" t="s">
        <v>2007</v>
      </c>
      <c r="AA871" s="93"/>
      <c r="AB871" s="93"/>
      <c r="AC871" s="93"/>
      <c r="AD871" s="93"/>
      <c r="AE871" s="93"/>
      <c r="AF871" s="93"/>
      <c r="AG871" s="96"/>
      <c r="AH871" s="96"/>
      <c r="AI871" s="96"/>
      <c r="AJ871" s="313">
        <f t="shared" si="320"/>
        <v>0</v>
      </c>
      <c r="AK871" s="301">
        <v>0</v>
      </c>
      <c r="AL871" s="57">
        <v>70000000</v>
      </c>
      <c r="AM871" s="96" t="str">
        <f t="shared" si="323"/>
        <v>PL</v>
      </c>
      <c r="AN871" s="257" t="s">
        <v>139</v>
      </c>
      <c r="AO871" s="249">
        <v>1</v>
      </c>
      <c r="AP871" s="257"/>
      <c r="AQ871" s="245">
        <f t="shared" si="324"/>
        <v>350000</v>
      </c>
      <c r="AR871" s="250">
        <f>IF(AND(V871&gt;1,V871&lt;=200000000),'[26]Data Base PAKAI (INPUT)'!$E$24,IF(AND(V871&gt;200000000),'[26]Data Base PAKAI (INPUT)'!$M$24))</f>
        <v>4</v>
      </c>
      <c r="AS871" s="250">
        <f>IF(AND(V871&gt;1,V871&lt;=200000000),'[26]Data Base PAKAI (INPUT)'!$F$24,IF(AND(V871&gt;200000000,V871&lt;=1000000000),'[26]Data Base PAKAI (INPUT)'!$V$24,IF(AND(V871&gt;1000000000),'[26]Data Base PAKAI (INPUT)'!$Z$24)))</f>
        <v>1</v>
      </c>
      <c r="AT871" s="250">
        <f t="shared" si="325"/>
        <v>600000</v>
      </c>
      <c r="AU871" s="250">
        <f>IF(AND(V871&gt;1,V871&lt;=1000000000),'[26]Data Base PAKAI (INPUT)'!$E$25,IF(AND(V871&gt;1000000000,V871&lt;=5000000000),'[26]Data Base PAKAI (INPUT)'!$Y$25,IF(AND(V871&gt;5000000000,V871&lt;=10000000000),'[26]Data Base PAKAI (INPUT)'!$AG$25)))</f>
        <v>3</v>
      </c>
      <c r="AV871" s="250">
        <f>IF(AND(V871&gt;1,V871&lt;=100000000),'[26]Data Base PAKAI (INPUT)'!$F$25,IF(AND(V871&gt;100000000,V871&lt;=200000000),'[26]Data Base PAKAI (INPUT)'!$J$25,IF(AND(V871&gt;200000000,V871&lt;=250000000),'[26]Data Base PAKAI (INPUT)'!$N$25,IF(AND(V871&gt;250000000,V871&lt;=500000000),'[26]Data Base PAKAI (INPUT)'!$R$25,IF(AND(V871&gt;500000000,V871&lt;=1000000000),'[26]Data Base PAKAI (INPUT)'!$V$25,IF(AND(V871&gt;1000000000,V871&lt;=2500000000),'[26]Data Base PAKAI (INPUT)'!$Z$25,IF(AND(V871&gt;2500000000,V871&lt;=5000000000),'[26]Data Base PAKAI (INPUT)'!$AD$25,IF(AND(V871&gt;5000000000,V871&lt;=10000000000),'[26]Data Base PAKAI (INPUT)'!AH2358))))))))</f>
        <v>3</v>
      </c>
      <c r="AW871" s="250">
        <f t="shared" si="326"/>
        <v>1350000</v>
      </c>
      <c r="AX871" s="250">
        <f t="shared" si="327"/>
        <v>2800000</v>
      </c>
      <c r="AY871" s="99">
        <f t="shared" si="328"/>
        <v>2800000</v>
      </c>
      <c r="AZ871" s="245"/>
      <c r="BA871" s="245">
        <f t="shared" si="329"/>
        <v>62100000</v>
      </c>
      <c r="BB871" s="235"/>
      <c r="BC871" s="242"/>
      <c r="BD871" s="242"/>
      <c r="BE871" s="242"/>
      <c r="BG871" s="428">
        <f t="shared" si="321"/>
        <v>0</v>
      </c>
      <c r="BH871" s="424"/>
    </row>
    <row r="872" spans="1:60" s="89" customFormat="1" ht="114.75" thickBot="1" x14ac:dyDescent="0.3">
      <c r="A872" s="79"/>
      <c r="B872" s="79"/>
      <c r="C872" s="79"/>
      <c r="D872" s="79"/>
      <c r="E872" s="79"/>
      <c r="F872" s="79"/>
      <c r="G872" s="79"/>
      <c r="H872" s="306"/>
      <c r="I872" s="81"/>
      <c r="J872" s="83"/>
      <c r="K872" s="168" t="s">
        <v>1412</v>
      </c>
      <c r="L872" s="169" t="s">
        <v>1589</v>
      </c>
      <c r="M872" s="169" t="e">
        <f>INDEX('[26]GELONDONGAN BM POKIR'!$D:$D,MATCH('KEGIATAN DBMSDA 2022 (2)'!L872,'[26]GELONDONGAN BM POKIR'!$D:$D,0))</f>
        <v>#N/A</v>
      </c>
      <c r="N872" s="83" t="str">
        <f t="shared" si="319"/>
        <v>Peningkatan Jalan RT04 RW021 perum Bumyagara jalan pinggir kali kel. Mustika Jaya kec. Mustika Jaya, Kota Bekasi</v>
      </c>
      <c r="O872" s="83"/>
      <c r="P872" s="84" t="s">
        <v>127</v>
      </c>
      <c r="Q872" s="84"/>
      <c r="R872" s="170" t="s">
        <v>229</v>
      </c>
      <c r="S872" s="85" t="e">
        <f>#REF!&amp;" "&amp;#REF!</f>
        <v>#REF!</v>
      </c>
      <c r="T872" s="171" t="s">
        <v>66</v>
      </c>
      <c r="U872" s="172"/>
      <c r="V872" s="57">
        <f t="shared" si="318"/>
        <v>100000000</v>
      </c>
      <c r="W872" s="96" t="str">
        <f t="shared" si="322"/>
        <v>PL</v>
      </c>
      <c r="X872" s="77" t="s">
        <v>1964</v>
      </c>
      <c r="Y872" s="505" t="s">
        <v>2032</v>
      </c>
      <c r="Z872" s="489" t="s">
        <v>2007</v>
      </c>
      <c r="AA872" s="84"/>
      <c r="AB872" s="84"/>
      <c r="AC872" s="84"/>
      <c r="AD872" s="84"/>
      <c r="AE872" s="84"/>
      <c r="AF872" s="84"/>
      <c r="AG872" s="96"/>
      <c r="AH872" s="96"/>
      <c r="AI872" s="96"/>
      <c r="AJ872" s="313">
        <f t="shared" si="320"/>
        <v>0</v>
      </c>
      <c r="AK872" s="301">
        <v>0</v>
      </c>
      <c r="AL872" s="172">
        <v>100000000</v>
      </c>
      <c r="AM872" s="96" t="str">
        <f t="shared" si="323"/>
        <v>PL</v>
      </c>
      <c r="AN872" s="257" t="s">
        <v>139</v>
      </c>
      <c r="AO872" s="249">
        <v>1</v>
      </c>
      <c r="AP872" s="260" t="s">
        <v>1590</v>
      </c>
      <c r="AQ872" s="245">
        <f t="shared" si="324"/>
        <v>350000</v>
      </c>
      <c r="AR872" s="250">
        <f>IF(AND(V872&gt;1,V872&lt;=200000000),'[26]Data Base PAKAI (INPUT)'!$E$24,IF(AND(V872&gt;200000000),'[26]Data Base PAKAI (INPUT)'!$M$24))</f>
        <v>4</v>
      </c>
      <c r="AS872" s="250">
        <f>IF(AND(V872&gt;1,V872&lt;=200000000),'[26]Data Base PAKAI (INPUT)'!$F$24,IF(AND(V872&gt;200000000,V872&lt;=1000000000),'[26]Data Base PAKAI (INPUT)'!$V$24,IF(AND(V872&gt;1000000000),'[26]Data Base PAKAI (INPUT)'!$Z$24)))</f>
        <v>1</v>
      </c>
      <c r="AT872" s="250">
        <f t="shared" si="325"/>
        <v>600000</v>
      </c>
      <c r="AU872" s="250">
        <f>IF(AND(V872&gt;1,V872&lt;=1000000000),'[26]Data Base PAKAI (INPUT)'!$E$25,IF(AND(V872&gt;1000000000,V872&lt;=5000000000),'[26]Data Base PAKAI (INPUT)'!$Y$25,IF(AND(V872&gt;5000000000,V872&lt;=10000000000),'[26]Data Base PAKAI (INPUT)'!$AG$25)))</f>
        <v>3</v>
      </c>
      <c r="AV872" s="250">
        <f>IF(AND(V872&gt;1,V872&lt;=100000000),'[26]Data Base PAKAI (INPUT)'!$F$25,IF(AND(V872&gt;100000000,V872&lt;=200000000),'[26]Data Base PAKAI (INPUT)'!$J$25,IF(AND(V872&gt;200000000,V872&lt;=250000000),'[26]Data Base PAKAI (INPUT)'!$N$25,IF(AND(V872&gt;250000000,V872&lt;=500000000),'[26]Data Base PAKAI (INPUT)'!$R$25,IF(AND(V872&gt;500000000,V872&lt;=1000000000),'[26]Data Base PAKAI (INPUT)'!$V$25,IF(AND(V872&gt;1000000000,V872&lt;=2500000000),'[26]Data Base PAKAI (INPUT)'!$Z$25,IF(AND(V872&gt;2500000000,V872&lt;=5000000000),'[26]Data Base PAKAI (INPUT)'!$AD$25,IF(AND(V872&gt;5000000000,V872&lt;=10000000000),'[26]Data Base PAKAI (INPUT)'!AH2359))))))))</f>
        <v>3</v>
      </c>
      <c r="AW872" s="250">
        <f t="shared" si="326"/>
        <v>1350000</v>
      </c>
      <c r="AX872" s="250">
        <f t="shared" si="327"/>
        <v>4000000</v>
      </c>
      <c r="AY872" s="117">
        <f t="shared" si="328"/>
        <v>4000000</v>
      </c>
      <c r="AZ872" s="245"/>
      <c r="BA872" s="245">
        <f t="shared" si="329"/>
        <v>89700000</v>
      </c>
      <c r="BB872" s="251"/>
      <c r="BC872" s="252"/>
      <c r="BD872" s="252"/>
      <c r="BE872" s="252"/>
      <c r="BG872" s="428">
        <f t="shared" si="321"/>
        <v>0</v>
      </c>
      <c r="BH872" s="429"/>
    </row>
    <row r="873" spans="1:60" ht="57.75" thickBot="1" x14ac:dyDescent="0.3">
      <c r="A873" s="90"/>
      <c r="B873" s="90"/>
      <c r="C873" s="90"/>
      <c r="D873" s="90"/>
      <c r="E873" s="90"/>
      <c r="F873" s="90"/>
      <c r="G873" s="90"/>
      <c r="H873" s="307"/>
      <c r="I873" s="91"/>
      <c r="J873" s="92"/>
      <c r="K873" s="151" t="s">
        <v>1412</v>
      </c>
      <c r="L873" s="92" t="s">
        <v>1591</v>
      </c>
      <c r="M873" s="92" t="e">
        <f>INDEX('[26]GELONDONGAN BM POKIR'!$D:$D,MATCH('KEGIATAN DBMSDA 2022 (2)'!L873,'[26]GELONDONGAN BM POKIR'!$D:$D,0))</f>
        <v>#N/A</v>
      </c>
      <c r="N873" s="92" t="str">
        <f t="shared" si="319"/>
        <v>Peningkatan Jalan Pengecoran Jalan Utama Jalan Delima Selatan karena kondisi rusak dan rendah terletak di RT.002 dan RT.001 RW.026, Kota Bekasi</v>
      </c>
      <c r="O873" s="92"/>
      <c r="P873" s="93" t="s">
        <v>735</v>
      </c>
      <c r="Q873" s="93"/>
      <c r="R873" s="127" t="s">
        <v>375</v>
      </c>
      <c r="S873" s="94" t="e">
        <f>#REF!&amp;" "&amp;#REF!</f>
        <v>#REF!</v>
      </c>
      <c r="T873" s="95" t="s">
        <v>66</v>
      </c>
      <c r="U873" s="57"/>
      <c r="V873" s="57">
        <f t="shared" ref="V873:V936" si="330">AL873+U873</f>
        <v>100000000</v>
      </c>
      <c r="W873" s="96" t="str">
        <f t="shared" si="322"/>
        <v>PL</v>
      </c>
      <c r="X873" s="77" t="s">
        <v>1964</v>
      </c>
      <c r="Y873" s="496" t="s">
        <v>2032</v>
      </c>
      <c r="Z873" s="489" t="s">
        <v>2010</v>
      </c>
      <c r="AA873" s="93"/>
      <c r="AB873" s="93"/>
      <c r="AC873" s="93"/>
      <c r="AD873" s="93"/>
      <c r="AE873" s="93"/>
      <c r="AF873" s="93"/>
      <c r="AG873" s="96"/>
      <c r="AH873" s="96"/>
      <c r="AI873" s="96"/>
      <c r="AJ873" s="313">
        <f t="shared" si="320"/>
        <v>0</v>
      </c>
      <c r="AK873" s="301">
        <v>0</v>
      </c>
      <c r="AL873" s="57">
        <v>100000000</v>
      </c>
      <c r="AM873" s="96" t="str">
        <f t="shared" si="323"/>
        <v>PL</v>
      </c>
      <c r="AN873" s="257" t="s">
        <v>139</v>
      </c>
      <c r="AO873" s="249">
        <v>1</v>
      </c>
      <c r="AP873" s="249" t="s">
        <v>163</v>
      </c>
      <c r="AQ873" s="253">
        <f t="shared" si="324"/>
        <v>350000</v>
      </c>
      <c r="AR873" s="254">
        <f>IF(AND(V873&gt;1,V873&lt;=200000000),'[26]Data Base PAKAI (INPUT)'!$E$24,IF(AND(V873&gt;200000000),'[26]Data Base PAKAI (INPUT)'!$M$24))</f>
        <v>4</v>
      </c>
      <c r="AS873" s="254">
        <f>IF(AND(V873&gt;1,V873&lt;=200000000),'[26]Data Base PAKAI (INPUT)'!$F$24,IF(AND(V873&gt;200000000,V873&lt;=1000000000),'[26]Data Base PAKAI (INPUT)'!$V$24,IF(AND(V873&gt;1000000000),'[26]Data Base PAKAI (INPUT)'!$Z$24)))</f>
        <v>1</v>
      </c>
      <c r="AT873" s="254">
        <f t="shared" si="325"/>
        <v>600000</v>
      </c>
      <c r="AU873" s="254">
        <f>IF(AND(V873&gt;1,V873&lt;=1000000000),'[26]Data Base PAKAI (INPUT)'!$E$25,IF(AND(V873&gt;1000000000,V873&lt;=5000000000),'[26]Data Base PAKAI (INPUT)'!$Y$25,IF(AND(V873&gt;5000000000,V873&lt;=10000000000),'[26]Data Base PAKAI (INPUT)'!$AG$25)))</f>
        <v>3</v>
      </c>
      <c r="AV873" s="254">
        <f>IF(AND(V873&gt;1,V873&lt;=100000000),'[26]Data Base PAKAI (INPUT)'!$F$25,IF(AND(V873&gt;100000000,V873&lt;=200000000),'[26]Data Base PAKAI (INPUT)'!$J$25,IF(AND(V873&gt;200000000,V873&lt;=250000000),'[26]Data Base PAKAI (INPUT)'!$N$25,IF(AND(V873&gt;250000000,V873&lt;=500000000),'[26]Data Base PAKAI (INPUT)'!$R$25,IF(AND(V873&gt;500000000,V873&lt;=1000000000),'[26]Data Base PAKAI (INPUT)'!$V$25,IF(AND(V873&gt;1000000000,V873&lt;=2500000000),'[26]Data Base PAKAI (INPUT)'!$Z$25,IF(AND(V873&gt;2500000000,V873&lt;=5000000000),'[26]Data Base PAKAI (INPUT)'!$AD$25,IF(AND(V873&gt;5000000000,V873&lt;=10000000000),'[26]Data Base PAKAI (INPUT)'!AH2360))))))))</f>
        <v>3</v>
      </c>
      <c r="AW873" s="254">
        <f t="shared" si="326"/>
        <v>1350000</v>
      </c>
      <c r="AX873" s="254">
        <f t="shared" si="327"/>
        <v>4000000</v>
      </c>
      <c r="AY873" s="103">
        <f t="shared" si="328"/>
        <v>4000000</v>
      </c>
      <c r="AZ873" s="253"/>
      <c r="BA873" s="253">
        <f t="shared" si="329"/>
        <v>89700000</v>
      </c>
      <c r="BB873" s="235"/>
      <c r="BC873" s="242"/>
      <c r="BD873" s="242"/>
      <c r="BE873" s="242"/>
      <c r="BG873" s="428">
        <f t="shared" si="321"/>
        <v>0</v>
      </c>
      <c r="BH873" s="424"/>
    </row>
    <row r="874" spans="1:60" ht="43.5" thickBot="1" x14ac:dyDescent="0.3">
      <c r="A874" s="90"/>
      <c r="B874" s="90"/>
      <c r="C874" s="90"/>
      <c r="D874" s="90"/>
      <c r="E874" s="90"/>
      <c r="F874" s="90"/>
      <c r="G874" s="90"/>
      <c r="H874" s="307"/>
      <c r="I874" s="91"/>
      <c r="J874" s="92"/>
      <c r="K874" s="151" t="s">
        <v>1412</v>
      </c>
      <c r="L874" s="92" t="s">
        <v>1592</v>
      </c>
      <c r="M874" s="92" t="e">
        <f>INDEX('[26]GELONDONGAN BM POKIR'!$D:$D,MATCH('KEGIATAN DBMSDA 2022 (2)'!L874,'[26]GELONDONGAN BM POKIR'!$D:$D,0))</f>
        <v>#N/A</v>
      </c>
      <c r="N874" s="92" t="str">
        <f t="shared" si="319"/>
        <v>Peningkatan Jalan Jalan RT 04 RW 29, Kota Bekasi</v>
      </c>
      <c r="O874" s="92"/>
      <c r="P874" s="93" t="s">
        <v>735</v>
      </c>
      <c r="Q874" s="93"/>
      <c r="R874" s="127" t="s">
        <v>560</v>
      </c>
      <c r="S874" s="94" t="e">
        <f>#REF!&amp;" "&amp;#REF!</f>
        <v>#REF!</v>
      </c>
      <c r="T874" s="95" t="s">
        <v>66</v>
      </c>
      <c r="U874" s="57"/>
      <c r="V874" s="57">
        <f t="shared" si="330"/>
        <v>50000000</v>
      </c>
      <c r="W874" s="96" t="str">
        <f t="shared" si="322"/>
        <v>PL</v>
      </c>
      <c r="X874" s="77" t="s">
        <v>1964</v>
      </c>
      <c r="Y874" s="496" t="s">
        <v>2032</v>
      </c>
      <c r="Z874" s="489" t="s">
        <v>2010</v>
      </c>
      <c r="AA874" s="93"/>
      <c r="AB874" s="93"/>
      <c r="AC874" s="93"/>
      <c r="AD874" s="93"/>
      <c r="AE874" s="93"/>
      <c r="AF874" s="93"/>
      <c r="AG874" s="96"/>
      <c r="AH874" s="96"/>
      <c r="AI874" s="96"/>
      <c r="AJ874" s="313">
        <f t="shared" si="320"/>
        <v>0</v>
      </c>
      <c r="AK874" s="301">
        <v>0</v>
      </c>
      <c r="AL874" s="57">
        <v>50000000</v>
      </c>
      <c r="AM874" s="96" t="str">
        <f t="shared" si="323"/>
        <v>PL</v>
      </c>
      <c r="AN874" s="257" t="s">
        <v>139</v>
      </c>
      <c r="AO874" s="249">
        <v>1</v>
      </c>
      <c r="AP874" s="249" t="s">
        <v>163</v>
      </c>
      <c r="AQ874" s="253">
        <f t="shared" si="324"/>
        <v>350000</v>
      </c>
      <c r="AR874" s="254">
        <f>IF(AND(V874&gt;1,V874&lt;=200000000),'[26]Data Base PAKAI (INPUT)'!$E$24,IF(AND(V874&gt;200000000),'[26]Data Base PAKAI (INPUT)'!$M$24))</f>
        <v>4</v>
      </c>
      <c r="AS874" s="254">
        <f>IF(AND(V874&gt;1,V874&lt;=200000000),'[26]Data Base PAKAI (INPUT)'!$F$24,IF(AND(V874&gt;200000000,V874&lt;=1000000000),'[26]Data Base PAKAI (INPUT)'!$V$24,IF(AND(V874&gt;1000000000),'[26]Data Base PAKAI (INPUT)'!$Z$24)))</f>
        <v>1</v>
      </c>
      <c r="AT874" s="254">
        <f t="shared" si="325"/>
        <v>600000</v>
      </c>
      <c r="AU874" s="254">
        <f>IF(AND(V874&gt;1,V874&lt;=1000000000),'[26]Data Base PAKAI (INPUT)'!$E$25,IF(AND(V874&gt;1000000000,V874&lt;=5000000000),'[26]Data Base PAKAI (INPUT)'!$Y$25,IF(AND(V874&gt;5000000000,V874&lt;=10000000000),'[26]Data Base PAKAI (INPUT)'!$AG$25)))</f>
        <v>3</v>
      </c>
      <c r="AV874" s="254">
        <f>IF(AND(V874&gt;1,V874&lt;=100000000),'[26]Data Base PAKAI (INPUT)'!$F$25,IF(AND(V874&gt;100000000,V874&lt;=200000000),'[26]Data Base PAKAI (INPUT)'!$J$25,IF(AND(V874&gt;200000000,V874&lt;=250000000),'[26]Data Base PAKAI (INPUT)'!$N$25,IF(AND(V874&gt;250000000,V874&lt;=500000000),'[26]Data Base PAKAI (INPUT)'!$R$25,IF(AND(V874&gt;500000000,V874&lt;=1000000000),'[26]Data Base PAKAI (INPUT)'!$V$25,IF(AND(V874&gt;1000000000,V874&lt;=2500000000),'[26]Data Base PAKAI (INPUT)'!$Z$25,IF(AND(V874&gt;2500000000,V874&lt;=5000000000),'[26]Data Base PAKAI (INPUT)'!$AD$25,IF(AND(V874&gt;5000000000,V874&lt;=10000000000),'[26]Data Base PAKAI (INPUT)'!AH2361))))))))</f>
        <v>3</v>
      </c>
      <c r="AW874" s="254">
        <f t="shared" si="326"/>
        <v>1350000</v>
      </c>
      <c r="AX874" s="254">
        <f t="shared" si="327"/>
        <v>2000000</v>
      </c>
      <c r="AY874" s="103">
        <f t="shared" si="328"/>
        <v>2000000</v>
      </c>
      <c r="AZ874" s="253"/>
      <c r="BA874" s="253">
        <f t="shared" si="329"/>
        <v>43700000</v>
      </c>
      <c r="BB874" s="235"/>
      <c r="BC874" s="242"/>
      <c r="BD874" s="242"/>
      <c r="BE874" s="242"/>
      <c r="BG874" s="428">
        <f t="shared" si="321"/>
        <v>0</v>
      </c>
      <c r="BH874" s="424"/>
    </row>
    <row r="875" spans="1:60" ht="43.5" thickBot="1" x14ac:dyDescent="0.3">
      <c r="A875" s="90"/>
      <c r="B875" s="90"/>
      <c r="C875" s="90"/>
      <c r="D875" s="90"/>
      <c r="E875" s="90"/>
      <c r="F875" s="90"/>
      <c r="G875" s="90"/>
      <c r="H875" s="307"/>
      <c r="I875" s="91"/>
      <c r="J875" s="92"/>
      <c r="K875" s="151" t="s">
        <v>1412</v>
      </c>
      <c r="L875" s="92" t="s">
        <v>1593</v>
      </c>
      <c r="M875" s="92" t="e">
        <f>INDEX('[26]GELONDONGAN BM POKIR'!$D:$D,MATCH('KEGIATAN DBMSDA 2022 (2)'!L875,'[26]GELONDONGAN BM POKIR'!$D:$D,0))</f>
        <v>#N/A</v>
      </c>
      <c r="N875" s="92" t="s">
        <v>1594</v>
      </c>
      <c r="O875" s="92"/>
      <c r="P875" s="93" t="s">
        <v>735</v>
      </c>
      <c r="Q875" s="93"/>
      <c r="R875" s="127" t="s">
        <v>271</v>
      </c>
      <c r="S875" s="94" t="e">
        <f>#REF!&amp;" "&amp;#REF!</f>
        <v>#REF!</v>
      </c>
      <c r="T875" s="95" t="s">
        <v>66</v>
      </c>
      <c r="U875" s="57"/>
      <c r="V875" s="57">
        <f t="shared" si="330"/>
        <v>50000000</v>
      </c>
      <c r="W875" s="96" t="str">
        <f t="shared" si="322"/>
        <v>PL</v>
      </c>
      <c r="X875" s="77" t="s">
        <v>1964</v>
      </c>
      <c r="Y875" s="496" t="s">
        <v>2032</v>
      </c>
      <c r="Z875" s="489" t="s">
        <v>2010</v>
      </c>
      <c r="AA875" s="93"/>
      <c r="AB875" s="93"/>
      <c r="AC875" s="93"/>
      <c r="AD875" s="93"/>
      <c r="AE875" s="93"/>
      <c r="AF875" s="93"/>
      <c r="AG875" s="96"/>
      <c r="AH875" s="96"/>
      <c r="AI875" s="96"/>
      <c r="AJ875" s="313">
        <f t="shared" si="320"/>
        <v>0</v>
      </c>
      <c r="AK875" s="301">
        <v>0</v>
      </c>
      <c r="AL875" s="57">
        <v>50000000</v>
      </c>
      <c r="AM875" s="96" t="str">
        <f t="shared" si="323"/>
        <v>PL</v>
      </c>
      <c r="AN875" s="257" t="s">
        <v>139</v>
      </c>
      <c r="AO875" s="249">
        <v>1</v>
      </c>
      <c r="AP875" s="249" t="s">
        <v>163</v>
      </c>
      <c r="AQ875" s="253">
        <f t="shared" si="324"/>
        <v>350000</v>
      </c>
      <c r="AR875" s="254">
        <f>IF(AND(V875&gt;1,V875&lt;=200000000),'[26]Data Base PAKAI (INPUT)'!$E$24,IF(AND(V875&gt;200000000),'[26]Data Base PAKAI (INPUT)'!$M$24))</f>
        <v>4</v>
      </c>
      <c r="AS875" s="254">
        <f>IF(AND(V875&gt;1,V875&lt;=200000000),'[26]Data Base PAKAI (INPUT)'!$F$24,IF(AND(V875&gt;200000000,V875&lt;=1000000000),'[26]Data Base PAKAI (INPUT)'!$V$24,IF(AND(V875&gt;1000000000),'[26]Data Base PAKAI (INPUT)'!$Z$24)))</f>
        <v>1</v>
      </c>
      <c r="AT875" s="254">
        <f t="shared" si="325"/>
        <v>600000</v>
      </c>
      <c r="AU875" s="254">
        <f>IF(AND(V875&gt;1,V875&lt;=1000000000),'[26]Data Base PAKAI (INPUT)'!$E$25,IF(AND(V875&gt;1000000000,V875&lt;=5000000000),'[26]Data Base PAKAI (INPUT)'!$Y$25,IF(AND(V875&gt;5000000000,V875&lt;=10000000000),'[26]Data Base PAKAI (INPUT)'!$AG$25)))</f>
        <v>3</v>
      </c>
      <c r="AV875" s="254">
        <f>IF(AND(V875&gt;1,V875&lt;=100000000),'[26]Data Base PAKAI (INPUT)'!$F$25,IF(AND(V875&gt;100000000,V875&lt;=200000000),'[26]Data Base PAKAI (INPUT)'!$J$25,IF(AND(V875&gt;200000000,V875&lt;=250000000),'[26]Data Base PAKAI (INPUT)'!$N$25,IF(AND(V875&gt;250000000,V875&lt;=500000000),'[26]Data Base PAKAI (INPUT)'!$R$25,IF(AND(V875&gt;500000000,V875&lt;=1000000000),'[26]Data Base PAKAI (INPUT)'!$V$25,IF(AND(V875&gt;1000000000,V875&lt;=2500000000),'[26]Data Base PAKAI (INPUT)'!$Z$25,IF(AND(V875&gt;2500000000,V875&lt;=5000000000),'[26]Data Base PAKAI (INPUT)'!$AD$25,IF(AND(V875&gt;5000000000,V875&lt;=10000000000),'[26]Data Base PAKAI (INPUT)'!AH2362))))))))</f>
        <v>3</v>
      </c>
      <c r="AW875" s="254">
        <f t="shared" si="326"/>
        <v>1350000</v>
      </c>
      <c r="AX875" s="254">
        <f t="shared" si="327"/>
        <v>2000000</v>
      </c>
      <c r="AY875" s="103">
        <f t="shared" si="328"/>
        <v>2000000</v>
      </c>
      <c r="AZ875" s="253"/>
      <c r="BA875" s="253">
        <f t="shared" si="329"/>
        <v>43700000</v>
      </c>
      <c r="BB875" s="235"/>
      <c r="BC875" s="242"/>
      <c r="BD875" s="242"/>
      <c r="BE875" s="242"/>
      <c r="BG875" s="428">
        <f t="shared" si="321"/>
        <v>0</v>
      </c>
      <c r="BH875" s="424"/>
    </row>
    <row r="876" spans="1:60" ht="43.5" thickBot="1" x14ac:dyDescent="0.3">
      <c r="A876" s="90"/>
      <c r="B876" s="90"/>
      <c r="C876" s="90"/>
      <c r="D876" s="90"/>
      <c r="E876" s="90"/>
      <c r="F876" s="90"/>
      <c r="G876" s="90"/>
      <c r="H876" s="307"/>
      <c r="I876" s="91"/>
      <c r="J876" s="92"/>
      <c r="K876" s="151" t="s">
        <v>1412</v>
      </c>
      <c r="L876" s="92" t="s">
        <v>1595</v>
      </c>
      <c r="M876" s="92" t="e">
        <f>INDEX('[26]GELONDONGAN BM POKIR'!$D:$D,MATCH('KEGIATAN DBMSDA 2022 (2)'!L876,'[26]GELONDONGAN BM POKIR'!$D:$D,0))</f>
        <v>#N/A</v>
      </c>
      <c r="N876" s="92" t="str">
        <f t="shared" si="319"/>
        <v>Peningkatan Jalan RW 10 Kelurahan Aren Jaya Bekasi Timur, Kota Bekasi</v>
      </c>
      <c r="O876" s="92"/>
      <c r="P876" s="93" t="s">
        <v>264</v>
      </c>
      <c r="Q876" s="93"/>
      <c r="R876" s="127" t="s">
        <v>239</v>
      </c>
      <c r="S876" s="94" t="e">
        <f>#REF!&amp;" "&amp;#REF!</f>
        <v>#REF!</v>
      </c>
      <c r="T876" s="95" t="s">
        <v>66</v>
      </c>
      <c r="U876" s="57"/>
      <c r="V876" s="57">
        <f t="shared" si="330"/>
        <v>125000000</v>
      </c>
      <c r="W876" s="96" t="str">
        <f t="shared" si="322"/>
        <v>PL</v>
      </c>
      <c r="X876" s="77" t="s">
        <v>1964</v>
      </c>
      <c r="Y876" s="489" t="s">
        <v>2032</v>
      </c>
      <c r="Z876" s="489" t="s">
        <v>2013</v>
      </c>
      <c r="AA876" s="93"/>
      <c r="AB876" s="93"/>
      <c r="AC876" s="93"/>
      <c r="AD876" s="93"/>
      <c r="AE876" s="93"/>
      <c r="AF876" s="93"/>
      <c r="AG876" s="96"/>
      <c r="AH876" s="96"/>
      <c r="AI876" s="96"/>
      <c r="AJ876" s="313">
        <f t="shared" si="320"/>
        <v>0</v>
      </c>
      <c r="AK876" s="301">
        <v>0</v>
      </c>
      <c r="AL876" s="57">
        <v>125000000</v>
      </c>
      <c r="AM876" s="96" t="str">
        <f t="shared" si="323"/>
        <v>PL</v>
      </c>
      <c r="AN876" s="257" t="s">
        <v>139</v>
      </c>
      <c r="AO876" s="249">
        <v>1</v>
      </c>
      <c r="AP876" s="257"/>
      <c r="AQ876" s="245">
        <f t="shared" si="324"/>
        <v>350000</v>
      </c>
      <c r="AR876" s="250">
        <f>IF(AND(V876&gt;1,V876&lt;=200000000),'[26]Data Base PAKAI (INPUT)'!$E$24,IF(AND(V876&gt;200000000),'[26]Data Base PAKAI (INPUT)'!$M$24))</f>
        <v>4</v>
      </c>
      <c r="AS876" s="250">
        <f>IF(AND(V876&gt;1,V876&lt;=200000000),'[26]Data Base PAKAI (INPUT)'!$F$24,IF(AND(V876&gt;200000000,V876&lt;=1000000000),'[26]Data Base PAKAI (INPUT)'!$V$24,IF(AND(V876&gt;1000000000),'[26]Data Base PAKAI (INPUT)'!$Z$24)))</f>
        <v>1</v>
      </c>
      <c r="AT876" s="250">
        <f t="shared" si="325"/>
        <v>600000</v>
      </c>
      <c r="AU876" s="250">
        <f>IF(AND(V876&gt;1,V876&lt;=1000000000),'[26]Data Base PAKAI (INPUT)'!$E$25,IF(AND(V876&gt;1000000000,V876&lt;=5000000000),'[26]Data Base PAKAI (INPUT)'!$Y$25,IF(AND(V876&gt;5000000000,V876&lt;=10000000000),'[26]Data Base PAKAI (INPUT)'!$AG$25)))</f>
        <v>3</v>
      </c>
      <c r="AV876" s="250">
        <f>IF(AND(V876&gt;1,V876&lt;=100000000),'[26]Data Base PAKAI (INPUT)'!$F$25,IF(AND(V876&gt;100000000,V876&lt;=200000000),'[26]Data Base PAKAI (INPUT)'!$J$25,IF(AND(V876&gt;200000000,V876&lt;=250000000),'[26]Data Base PAKAI (INPUT)'!$N$25,IF(AND(V876&gt;250000000,V876&lt;=500000000),'[26]Data Base PAKAI (INPUT)'!$R$25,IF(AND(V876&gt;500000000,V876&lt;=1000000000),'[26]Data Base PAKAI (INPUT)'!$V$25,IF(AND(V876&gt;1000000000,V876&lt;=2500000000),'[26]Data Base PAKAI (INPUT)'!$Z$25,IF(AND(V876&gt;2500000000,V876&lt;=5000000000),'[26]Data Base PAKAI (INPUT)'!$AD$25,IF(AND(V876&gt;5000000000,V876&lt;=10000000000),'[26]Data Base PAKAI (INPUT)'!AH2363))))))))</f>
        <v>4</v>
      </c>
      <c r="AW876" s="250">
        <f t="shared" si="326"/>
        <v>1800000</v>
      </c>
      <c r="AX876" s="250">
        <f t="shared" si="327"/>
        <v>5000000</v>
      </c>
      <c r="AY876" s="99">
        <f t="shared" si="328"/>
        <v>5000000</v>
      </c>
      <c r="AZ876" s="245"/>
      <c r="BA876" s="245">
        <f t="shared" si="329"/>
        <v>112250000</v>
      </c>
      <c r="BB876" s="235"/>
      <c r="BC876" s="242"/>
      <c r="BD876" s="242"/>
      <c r="BE876" s="242"/>
      <c r="BG876" s="428">
        <f t="shared" si="321"/>
        <v>0</v>
      </c>
      <c r="BH876" s="424"/>
    </row>
    <row r="877" spans="1:60" ht="43.5" thickBot="1" x14ac:dyDescent="0.3">
      <c r="A877" s="90"/>
      <c r="B877" s="90"/>
      <c r="C877" s="90"/>
      <c r="D877" s="90"/>
      <c r="E877" s="90"/>
      <c r="F877" s="90"/>
      <c r="G877" s="90"/>
      <c r="H877" s="307"/>
      <c r="I877" s="91"/>
      <c r="J877" s="92"/>
      <c r="K877" s="151" t="s">
        <v>1412</v>
      </c>
      <c r="L877" s="92" t="s">
        <v>1596</v>
      </c>
      <c r="M877" s="92" t="e">
        <f>INDEX('[26]GELONDONGAN BM POKIR'!$D:$D,MATCH('KEGIATAN DBMSDA 2022 (2)'!L877,'[26]GELONDONGAN BM POKIR'!$D:$D,0))</f>
        <v>#N/A</v>
      </c>
      <c r="N877" s="92" t="str">
        <f t="shared" si="319"/>
        <v>Peningkatan Jalan Jalan Sumbawa Raya RW 10 Kelurahan Aren Jaya Bekasi Timur, Kota Bekasi</v>
      </c>
      <c r="O877" s="92"/>
      <c r="P877" s="93" t="s">
        <v>264</v>
      </c>
      <c r="Q877" s="93"/>
      <c r="R877" s="127" t="s">
        <v>229</v>
      </c>
      <c r="S877" s="94" t="e">
        <f>#REF!&amp;" "&amp;#REF!</f>
        <v>#REF!</v>
      </c>
      <c r="T877" s="95" t="s">
        <v>66</v>
      </c>
      <c r="U877" s="57"/>
      <c r="V877" s="57">
        <f t="shared" si="330"/>
        <v>125000000</v>
      </c>
      <c r="W877" s="96" t="str">
        <f t="shared" si="322"/>
        <v>PL</v>
      </c>
      <c r="X877" s="77" t="s">
        <v>1964</v>
      </c>
      <c r="Y877" s="489" t="s">
        <v>2032</v>
      </c>
      <c r="Z877" s="489" t="s">
        <v>2013</v>
      </c>
      <c r="AA877" s="93"/>
      <c r="AB877" s="93"/>
      <c r="AC877" s="93"/>
      <c r="AD877" s="93"/>
      <c r="AE877" s="93"/>
      <c r="AF877" s="93"/>
      <c r="AG877" s="96"/>
      <c r="AH877" s="96"/>
      <c r="AI877" s="96"/>
      <c r="AJ877" s="313">
        <f t="shared" si="320"/>
        <v>0</v>
      </c>
      <c r="AK877" s="301">
        <v>0</v>
      </c>
      <c r="AL877" s="57">
        <v>125000000</v>
      </c>
      <c r="AM877" s="96" t="str">
        <f t="shared" si="323"/>
        <v>PL</v>
      </c>
      <c r="AN877" s="257" t="s">
        <v>139</v>
      </c>
      <c r="AO877" s="249">
        <v>1</v>
      </c>
      <c r="AP877" s="257"/>
      <c r="AQ877" s="245">
        <f t="shared" si="324"/>
        <v>350000</v>
      </c>
      <c r="AR877" s="250">
        <f>IF(AND(V877&gt;1,V877&lt;=200000000),'[26]Data Base PAKAI (INPUT)'!$E$24,IF(AND(V877&gt;200000000),'[26]Data Base PAKAI (INPUT)'!$M$24))</f>
        <v>4</v>
      </c>
      <c r="AS877" s="250">
        <f>IF(AND(V877&gt;1,V877&lt;=200000000),'[26]Data Base PAKAI (INPUT)'!$F$24,IF(AND(V877&gt;200000000,V877&lt;=1000000000),'[26]Data Base PAKAI (INPUT)'!$V$24,IF(AND(V877&gt;1000000000),'[26]Data Base PAKAI (INPUT)'!$Z$24)))</f>
        <v>1</v>
      </c>
      <c r="AT877" s="250">
        <f t="shared" si="325"/>
        <v>600000</v>
      </c>
      <c r="AU877" s="250">
        <f>IF(AND(V877&gt;1,V877&lt;=1000000000),'[26]Data Base PAKAI (INPUT)'!$E$25,IF(AND(V877&gt;1000000000,V877&lt;=5000000000),'[26]Data Base PAKAI (INPUT)'!$Y$25,IF(AND(V877&gt;5000000000,V877&lt;=10000000000),'[26]Data Base PAKAI (INPUT)'!$AG$25)))</f>
        <v>3</v>
      </c>
      <c r="AV877" s="250">
        <f>IF(AND(V877&gt;1,V877&lt;=100000000),'[26]Data Base PAKAI (INPUT)'!$F$25,IF(AND(V877&gt;100000000,V877&lt;=200000000),'[26]Data Base PAKAI (INPUT)'!$J$25,IF(AND(V877&gt;200000000,V877&lt;=250000000),'[26]Data Base PAKAI (INPUT)'!$N$25,IF(AND(V877&gt;250000000,V877&lt;=500000000),'[26]Data Base PAKAI (INPUT)'!$R$25,IF(AND(V877&gt;500000000,V877&lt;=1000000000),'[26]Data Base PAKAI (INPUT)'!$V$25,IF(AND(V877&gt;1000000000,V877&lt;=2500000000),'[26]Data Base PAKAI (INPUT)'!$Z$25,IF(AND(V877&gt;2500000000,V877&lt;=5000000000),'[26]Data Base PAKAI (INPUT)'!$AD$25,IF(AND(V877&gt;5000000000,V877&lt;=10000000000),'[26]Data Base PAKAI (INPUT)'!AH2364))))))))</f>
        <v>4</v>
      </c>
      <c r="AW877" s="250">
        <f t="shared" si="326"/>
        <v>1800000</v>
      </c>
      <c r="AX877" s="250">
        <f t="shared" si="327"/>
        <v>5000000</v>
      </c>
      <c r="AY877" s="99">
        <f t="shared" si="328"/>
        <v>5000000</v>
      </c>
      <c r="AZ877" s="245"/>
      <c r="BA877" s="245">
        <f t="shared" si="329"/>
        <v>112250000</v>
      </c>
      <c r="BB877" s="235"/>
      <c r="BC877" s="242"/>
      <c r="BD877" s="242"/>
      <c r="BE877" s="242"/>
      <c r="BG877" s="428">
        <f t="shared" si="321"/>
        <v>0</v>
      </c>
      <c r="BH877" s="424"/>
    </row>
    <row r="878" spans="1:60" ht="43.5" thickBot="1" x14ac:dyDescent="0.3">
      <c r="A878" s="90"/>
      <c r="B878" s="90"/>
      <c r="C878" s="90"/>
      <c r="D878" s="90"/>
      <c r="E878" s="90"/>
      <c r="F878" s="90"/>
      <c r="G878" s="90"/>
      <c r="H878" s="307"/>
      <c r="I878" s="91"/>
      <c r="J878" s="92"/>
      <c r="K878" s="151" t="s">
        <v>1412</v>
      </c>
      <c r="L878" s="92" t="s">
        <v>1597</v>
      </c>
      <c r="M878" s="92" t="e">
        <f>INDEX('[26]GELONDONGAN BM POKIR'!$D:$D,MATCH('KEGIATAN DBMSDA 2022 (2)'!L878,'[26]GELONDONGAN BM POKIR'!$D:$D,0))</f>
        <v>#N/A</v>
      </c>
      <c r="N878" s="92" t="str">
        <f t="shared" si="319"/>
        <v>Peningkatan Jalan RT 04 RW 03 Kelurahan Durenjaya Bekasi Timur, Kota Bekasi</v>
      </c>
      <c r="O878" s="92"/>
      <c r="P878" s="93" t="s">
        <v>264</v>
      </c>
      <c r="Q878" s="93"/>
      <c r="R878" s="127" t="s">
        <v>664</v>
      </c>
      <c r="S878" s="94" t="e">
        <f>#REF!&amp;" "&amp;#REF!</f>
        <v>#REF!</v>
      </c>
      <c r="T878" s="95" t="s">
        <v>66</v>
      </c>
      <c r="U878" s="57"/>
      <c r="V878" s="57">
        <f t="shared" si="330"/>
        <v>75000000</v>
      </c>
      <c r="W878" s="96" t="str">
        <f t="shared" si="322"/>
        <v>PL</v>
      </c>
      <c r="X878" s="77" t="s">
        <v>1964</v>
      </c>
      <c r="Y878" s="489" t="s">
        <v>2032</v>
      </c>
      <c r="Z878" s="489" t="s">
        <v>2013</v>
      </c>
      <c r="AA878" s="93"/>
      <c r="AB878" s="93"/>
      <c r="AC878" s="93"/>
      <c r="AD878" s="93"/>
      <c r="AE878" s="93"/>
      <c r="AF878" s="93"/>
      <c r="AG878" s="96"/>
      <c r="AH878" s="96"/>
      <c r="AI878" s="96"/>
      <c r="AJ878" s="313">
        <f t="shared" si="320"/>
        <v>0</v>
      </c>
      <c r="AK878" s="301">
        <v>0</v>
      </c>
      <c r="AL878" s="57">
        <v>75000000</v>
      </c>
      <c r="AM878" s="96" t="str">
        <f t="shared" si="323"/>
        <v>PL</v>
      </c>
      <c r="AN878" s="257" t="s">
        <v>139</v>
      </c>
      <c r="AO878" s="249">
        <v>1</v>
      </c>
      <c r="AP878" s="257"/>
      <c r="AQ878" s="245">
        <f t="shared" si="324"/>
        <v>350000</v>
      </c>
      <c r="AR878" s="250">
        <f>IF(AND(V878&gt;1,V878&lt;=200000000),'[26]Data Base PAKAI (INPUT)'!$E$24,IF(AND(V878&gt;200000000),'[26]Data Base PAKAI (INPUT)'!$M$24))</f>
        <v>4</v>
      </c>
      <c r="AS878" s="250">
        <f>IF(AND(V878&gt;1,V878&lt;=200000000),'[26]Data Base PAKAI (INPUT)'!$F$24,IF(AND(V878&gt;200000000,V878&lt;=1000000000),'[26]Data Base PAKAI (INPUT)'!$V$24,IF(AND(V878&gt;1000000000),'[26]Data Base PAKAI (INPUT)'!$Z$24)))</f>
        <v>1</v>
      </c>
      <c r="AT878" s="250">
        <f t="shared" si="325"/>
        <v>600000</v>
      </c>
      <c r="AU878" s="250">
        <f>IF(AND(V878&gt;1,V878&lt;=1000000000),'[26]Data Base PAKAI (INPUT)'!$E$25,IF(AND(V878&gt;1000000000,V878&lt;=5000000000),'[26]Data Base PAKAI (INPUT)'!$Y$25,IF(AND(V878&gt;5000000000,V878&lt;=10000000000),'[26]Data Base PAKAI (INPUT)'!$AG$25)))</f>
        <v>3</v>
      </c>
      <c r="AV878" s="250">
        <f>IF(AND(V878&gt;1,V878&lt;=100000000),'[26]Data Base PAKAI (INPUT)'!$F$25,IF(AND(V878&gt;100000000,V878&lt;=200000000),'[26]Data Base PAKAI (INPUT)'!$J$25,IF(AND(V878&gt;200000000,V878&lt;=250000000),'[26]Data Base PAKAI (INPUT)'!$N$25,IF(AND(V878&gt;250000000,V878&lt;=500000000),'[26]Data Base PAKAI (INPUT)'!$R$25,IF(AND(V878&gt;500000000,V878&lt;=1000000000),'[26]Data Base PAKAI (INPUT)'!$V$25,IF(AND(V878&gt;1000000000,V878&lt;=2500000000),'[26]Data Base PAKAI (INPUT)'!$Z$25,IF(AND(V878&gt;2500000000,V878&lt;=5000000000),'[26]Data Base PAKAI (INPUT)'!$AD$25,IF(AND(V878&gt;5000000000,V878&lt;=10000000000),'[26]Data Base PAKAI (INPUT)'!AH2366))))))))</f>
        <v>3</v>
      </c>
      <c r="AW878" s="250">
        <f t="shared" si="326"/>
        <v>1350000</v>
      </c>
      <c r="AX878" s="250">
        <f t="shared" si="327"/>
        <v>3000000</v>
      </c>
      <c r="AY878" s="99">
        <f t="shared" si="328"/>
        <v>3000000</v>
      </c>
      <c r="AZ878" s="245"/>
      <c r="BA878" s="245">
        <f t="shared" si="329"/>
        <v>66700000</v>
      </c>
      <c r="BB878" s="235"/>
      <c r="BC878" s="242"/>
      <c r="BD878" s="242"/>
      <c r="BE878" s="242"/>
      <c r="BG878" s="428">
        <f t="shared" si="321"/>
        <v>0</v>
      </c>
      <c r="BH878" s="424"/>
    </row>
    <row r="879" spans="1:60" ht="43.5" thickBot="1" x14ac:dyDescent="0.3">
      <c r="A879" s="90"/>
      <c r="B879" s="90"/>
      <c r="C879" s="90"/>
      <c r="D879" s="90"/>
      <c r="E879" s="90"/>
      <c r="F879" s="90"/>
      <c r="G879" s="90"/>
      <c r="H879" s="307"/>
      <c r="I879" s="91"/>
      <c r="J879" s="92"/>
      <c r="K879" s="151" t="s">
        <v>1412</v>
      </c>
      <c r="L879" s="92" t="s">
        <v>1598</v>
      </c>
      <c r="M879" s="92" t="e">
        <f>INDEX('[26]GELONDONGAN BM POKIR'!$D:$D,MATCH('KEGIATAN DBMSDA 2022 (2)'!L879,'[26]GELONDONGAN BM POKIR'!$D:$D,0))</f>
        <v>#N/A</v>
      </c>
      <c r="N879" s="92" t="str">
        <f t="shared" si="319"/>
        <v>Peningkatan Jalan Jln. H. Hujan RT 05 RW 07 Duren Jaya Bekasi Timur, Kota Bekasi</v>
      </c>
      <c r="O879" s="92"/>
      <c r="P879" s="93" t="s">
        <v>264</v>
      </c>
      <c r="Q879" s="93"/>
      <c r="R879" s="127" t="s">
        <v>667</v>
      </c>
      <c r="S879" s="94" t="e">
        <f>#REF!&amp;" "&amp;#REF!</f>
        <v>#REF!</v>
      </c>
      <c r="T879" s="95" t="s">
        <v>66</v>
      </c>
      <c r="U879" s="57"/>
      <c r="V879" s="57">
        <f t="shared" si="330"/>
        <v>75000000</v>
      </c>
      <c r="W879" s="96" t="str">
        <f t="shared" si="322"/>
        <v>PL</v>
      </c>
      <c r="X879" s="77" t="s">
        <v>1964</v>
      </c>
      <c r="Y879" s="489" t="s">
        <v>2032</v>
      </c>
      <c r="Z879" s="489" t="s">
        <v>2013</v>
      </c>
      <c r="AA879" s="93"/>
      <c r="AB879" s="93"/>
      <c r="AC879" s="93"/>
      <c r="AD879" s="93"/>
      <c r="AE879" s="93"/>
      <c r="AF879" s="93"/>
      <c r="AG879" s="96"/>
      <c r="AH879" s="96"/>
      <c r="AI879" s="96"/>
      <c r="AJ879" s="313">
        <f t="shared" si="320"/>
        <v>0</v>
      </c>
      <c r="AK879" s="301">
        <v>0</v>
      </c>
      <c r="AL879" s="57">
        <v>75000000</v>
      </c>
      <c r="AM879" s="96" t="str">
        <f t="shared" si="323"/>
        <v>PL</v>
      </c>
      <c r="AN879" s="257" t="s">
        <v>139</v>
      </c>
      <c r="AO879" s="249">
        <v>1</v>
      </c>
      <c r="AP879" s="257"/>
      <c r="AQ879" s="245">
        <f t="shared" si="324"/>
        <v>350000</v>
      </c>
      <c r="AR879" s="250">
        <f>IF(AND(V879&gt;1,V879&lt;=200000000),'[26]Data Base PAKAI (INPUT)'!$E$24,IF(AND(V879&gt;200000000),'[26]Data Base PAKAI (INPUT)'!$M$24))</f>
        <v>4</v>
      </c>
      <c r="AS879" s="250">
        <f>IF(AND(V879&gt;1,V879&lt;=200000000),'[26]Data Base PAKAI (INPUT)'!$F$24,IF(AND(V879&gt;200000000,V879&lt;=1000000000),'[26]Data Base PAKAI (INPUT)'!$V$24,IF(AND(V879&gt;1000000000),'[26]Data Base PAKAI (INPUT)'!$Z$24)))</f>
        <v>1</v>
      </c>
      <c r="AT879" s="250">
        <f t="shared" si="325"/>
        <v>600000</v>
      </c>
      <c r="AU879" s="250">
        <f>IF(AND(V879&gt;1,V879&lt;=1000000000),'[26]Data Base PAKAI (INPUT)'!$E$25,IF(AND(V879&gt;1000000000,V879&lt;=5000000000),'[26]Data Base PAKAI (INPUT)'!$Y$25,IF(AND(V879&gt;5000000000,V879&lt;=10000000000),'[26]Data Base PAKAI (INPUT)'!$AG$25)))</f>
        <v>3</v>
      </c>
      <c r="AV879" s="250">
        <f>IF(AND(V879&gt;1,V879&lt;=100000000),'[26]Data Base PAKAI (INPUT)'!$F$25,IF(AND(V879&gt;100000000,V879&lt;=200000000),'[26]Data Base PAKAI (INPUT)'!$J$25,IF(AND(V879&gt;200000000,V879&lt;=250000000),'[26]Data Base PAKAI (INPUT)'!$N$25,IF(AND(V879&gt;250000000,V879&lt;=500000000),'[26]Data Base PAKAI (INPUT)'!$R$25,IF(AND(V879&gt;500000000,V879&lt;=1000000000),'[26]Data Base PAKAI (INPUT)'!$V$25,IF(AND(V879&gt;1000000000,V879&lt;=2500000000),'[26]Data Base PAKAI (INPUT)'!$Z$25,IF(AND(V879&gt;2500000000,V879&lt;=5000000000),'[26]Data Base PAKAI (INPUT)'!$AD$25,IF(AND(V879&gt;5000000000,V879&lt;=10000000000),'[26]Data Base PAKAI (INPUT)'!AH2367))))))))</f>
        <v>3</v>
      </c>
      <c r="AW879" s="250">
        <f t="shared" si="326"/>
        <v>1350000</v>
      </c>
      <c r="AX879" s="250">
        <f t="shared" si="327"/>
        <v>3000000</v>
      </c>
      <c r="AY879" s="99">
        <f t="shared" si="328"/>
        <v>3000000</v>
      </c>
      <c r="AZ879" s="245"/>
      <c r="BA879" s="245">
        <f t="shared" si="329"/>
        <v>66700000</v>
      </c>
      <c r="BB879" s="235"/>
      <c r="BC879" s="242"/>
      <c r="BD879" s="242"/>
      <c r="BE879" s="242"/>
      <c r="BG879" s="428">
        <f t="shared" si="321"/>
        <v>0</v>
      </c>
      <c r="BH879" s="424"/>
    </row>
    <row r="880" spans="1:60" ht="43.5" thickBot="1" x14ac:dyDescent="0.3">
      <c r="A880" s="90"/>
      <c r="B880" s="90"/>
      <c r="C880" s="90"/>
      <c r="D880" s="90"/>
      <c r="E880" s="90"/>
      <c r="F880" s="90"/>
      <c r="G880" s="90"/>
      <c r="H880" s="307"/>
      <c r="I880" s="91"/>
      <c r="J880" s="92"/>
      <c r="K880" s="151" t="s">
        <v>1412</v>
      </c>
      <c r="L880" s="92" t="s">
        <v>1599</v>
      </c>
      <c r="M880" s="92" t="e">
        <f>INDEX('[26]GELONDONGAN BM POKIR'!$D:$D,MATCH('KEGIATAN DBMSDA 2022 (2)'!L880,'[26]GELONDONGAN BM POKIR'!$D:$D,0))</f>
        <v>#N/A</v>
      </c>
      <c r="N880" s="92" t="str">
        <f t="shared" si="319"/>
        <v>Peningkatan Jalan RT 01 s/d RT 05 RW 26 Kel. Margahayu, Kota Bekasi</v>
      </c>
      <c r="O880" s="92"/>
      <c r="P880" s="93" t="s">
        <v>264</v>
      </c>
      <c r="Q880" s="93"/>
      <c r="R880" s="127" t="s">
        <v>229</v>
      </c>
      <c r="S880" s="94" t="e">
        <f>#REF!&amp;" "&amp;#REF!</f>
        <v>#REF!</v>
      </c>
      <c r="T880" s="95" t="s">
        <v>66</v>
      </c>
      <c r="U880" s="57"/>
      <c r="V880" s="57">
        <f t="shared" si="330"/>
        <v>100000000</v>
      </c>
      <c r="W880" s="96" t="str">
        <f t="shared" si="322"/>
        <v>PL</v>
      </c>
      <c r="X880" s="77" t="s">
        <v>1964</v>
      </c>
      <c r="Y880" s="489" t="s">
        <v>2032</v>
      </c>
      <c r="Z880" s="489" t="s">
        <v>2013</v>
      </c>
      <c r="AA880" s="93"/>
      <c r="AB880" s="93"/>
      <c r="AC880" s="93"/>
      <c r="AD880" s="93"/>
      <c r="AE880" s="93"/>
      <c r="AF880" s="93"/>
      <c r="AG880" s="96"/>
      <c r="AH880" s="96"/>
      <c r="AI880" s="96"/>
      <c r="AJ880" s="313">
        <f t="shared" si="320"/>
        <v>0</v>
      </c>
      <c r="AK880" s="301">
        <v>0</v>
      </c>
      <c r="AL880" s="57">
        <v>100000000</v>
      </c>
      <c r="AM880" s="96" t="str">
        <f t="shared" si="323"/>
        <v>PL</v>
      </c>
      <c r="AN880" s="257" t="s">
        <v>139</v>
      </c>
      <c r="AO880" s="249">
        <v>1</v>
      </c>
      <c r="AP880" s="257"/>
      <c r="AQ880" s="245">
        <f t="shared" si="324"/>
        <v>350000</v>
      </c>
      <c r="AR880" s="250">
        <f>IF(AND(V880&gt;1,V880&lt;=200000000),'[26]Data Base PAKAI (INPUT)'!$E$24,IF(AND(V880&gt;200000000),'[26]Data Base PAKAI (INPUT)'!$M$24))</f>
        <v>4</v>
      </c>
      <c r="AS880" s="250">
        <f>IF(AND(V880&gt;1,V880&lt;=200000000),'[26]Data Base PAKAI (INPUT)'!$F$24,IF(AND(V880&gt;200000000,V880&lt;=1000000000),'[26]Data Base PAKAI (INPUT)'!$V$24,IF(AND(V880&gt;1000000000),'[26]Data Base PAKAI (INPUT)'!$Z$24)))</f>
        <v>1</v>
      </c>
      <c r="AT880" s="250">
        <f t="shared" si="325"/>
        <v>600000</v>
      </c>
      <c r="AU880" s="250">
        <f>IF(AND(V880&gt;1,V880&lt;=1000000000),'[26]Data Base PAKAI (INPUT)'!$E$25,IF(AND(V880&gt;1000000000,V880&lt;=5000000000),'[26]Data Base PAKAI (INPUT)'!$Y$25,IF(AND(V880&gt;5000000000,V880&lt;=10000000000),'[26]Data Base PAKAI (INPUT)'!$AG$25)))</f>
        <v>3</v>
      </c>
      <c r="AV880" s="250">
        <f>IF(AND(V880&gt;1,V880&lt;=100000000),'[26]Data Base PAKAI (INPUT)'!$F$25,IF(AND(V880&gt;100000000,V880&lt;=200000000),'[26]Data Base PAKAI (INPUT)'!$J$25,IF(AND(V880&gt;200000000,V880&lt;=250000000),'[26]Data Base PAKAI (INPUT)'!$N$25,IF(AND(V880&gt;250000000,V880&lt;=500000000),'[26]Data Base PAKAI (INPUT)'!$R$25,IF(AND(V880&gt;500000000,V880&lt;=1000000000),'[26]Data Base PAKAI (INPUT)'!$V$25,IF(AND(V880&gt;1000000000,V880&lt;=2500000000),'[26]Data Base PAKAI (INPUT)'!$Z$25,IF(AND(V880&gt;2500000000,V880&lt;=5000000000),'[26]Data Base PAKAI (INPUT)'!$AD$25,IF(AND(V880&gt;5000000000,V880&lt;=10000000000),'[26]Data Base PAKAI (INPUT)'!AH2368))))))))</f>
        <v>3</v>
      </c>
      <c r="AW880" s="250">
        <f t="shared" si="326"/>
        <v>1350000</v>
      </c>
      <c r="AX880" s="250">
        <f t="shared" si="327"/>
        <v>4000000</v>
      </c>
      <c r="AY880" s="99">
        <f t="shared" si="328"/>
        <v>4000000</v>
      </c>
      <c r="AZ880" s="245"/>
      <c r="BA880" s="245">
        <f t="shared" si="329"/>
        <v>89700000</v>
      </c>
      <c r="BB880" s="235"/>
      <c r="BC880" s="242"/>
      <c r="BD880" s="242"/>
      <c r="BE880" s="242"/>
      <c r="BG880" s="428">
        <f t="shared" si="321"/>
        <v>0</v>
      </c>
      <c r="BH880" s="424"/>
    </row>
    <row r="881" spans="1:60" ht="43.5" thickBot="1" x14ac:dyDescent="0.3">
      <c r="A881" s="90"/>
      <c r="B881" s="90"/>
      <c r="C881" s="90"/>
      <c r="D881" s="90"/>
      <c r="E881" s="90"/>
      <c r="F881" s="90"/>
      <c r="G881" s="90"/>
      <c r="H881" s="307"/>
      <c r="I881" s="91"/>
      <c r="J881" s="92"/>
      <c r="K881" s="151" t="s">
        <v>1412</v>
      </c>
      <c r="L881" s="92" t="s">
        <v>1600</v>
      </c>
      <c r="M881" s="92" t="e">
        <f>INDEX('[26]GELONDONGAN BM POKIR'!$D:$D,MATCH('KEGIATAN DBMSDA 2022 (2)'!L881,'[26]GELONDONGAN BM POKIR'!$D:$D,0))</f>
        <v>#N/A</v>
      </c>
      <c r="N881" s="92" t="str">
        <f t="shared" si="319"/>
        <v>Peningkatan Jalan Jalan Tanjung Raya RT06 RW18, Kota Bekasi</v>
      </c>
      <c r="O881" s="92"/>
      <c r="P881" s="93" t="s">
        <v>264</v>
      </c>
      <c r="Q881" s="93"/>
      <c r="R881" s="127" t="s">
        <v>229</v>
      </c>
      <c r="S881" s="94" t="e">
        <f>#REF!&amp;" "&amp;#REF!</f>
        <v>#REF!</v>
      </c>
      <c r="T881" s="95" t="s">
        <v>66</v>
      </c>
      <c r="U881" s="57"/>
      <c r="V881" s="57">
        <f t="shared" si="330"/>
        <v>100000000</v>
      </c>
      <c r="W881" s="96" t="str">
        <f t="shared" si="322"/>
        <v>PL</v>
      </c>
      <c r="X881" s="77" t="s">
        <v>1964</v>
      </c>
      <c r="Y881" s="489" t="s">
        <v>2032</v>
      </c>
      <c r="Z881" s="489" t="s">
        <v>2013</v>
      </c>
      <c r="AA881" s="93"/>
      <c r="AB881" s="93"/>
      <c r="AC881" s="93"/>
      <c r="AD881" s="93"/>
      <c r="AE881" s="93"/>
      <c r="AF881" s="93"/>
      <c r="AG881" s="96"/>
      <c r="AH881" s="96"/>
      <c r="AI881" s="96"/>
      <c r="AJ881" s="313">
        <f t="shared" si="320"/>
        <v>0</v>
      </c>
      <c r="AK881" s="301">
        <v>0</v>
      </c>
      <c r="AL881" s="57">
        <v>100000000</v>
      </c>
      <c r="AM881" s="96" t="str">
        <f t="shared" si="323"/>
        <v>PL</v>
      </c>
      <c r="AN881" s="257" t="s">
        <v>139</v>
      </c>
      <c r="AO881" s="249">
        <v>1</v>
      </c>
      <c r="AP881" s="257"/>
      <c r="AQ881" s="245">
        <f t="shared" si="324"/>
        <v>350000</v>
      </c>
      <c r="AR881" s="250">
        <f>IF(AND(V881&gt;1,V881&lt;=200000000),'[26]Data Base PAKAI (INPUT)'!$E$24,IF(AND(V881&gt;200000000),'[26]Data Base PAKAI (INPUT)'!$M$24))</f>
        <v>4</v>
      </c>
      <c r="AS881" s="250">
        <f>IF(AND(V881&gt;1,V881&lt;=200000000),'[26]Data Base PAKAI (INPUT)'!$F$24,IF(AND(V881&gt;200000000,V881&lt;=1000000000),'[26]Data Base PAKAI (INPUT)'!$V$24,IF(AND(V881&gt;1000000000),'[26]Data Base PAKAI (INPUT)'!$Z$24)))</f>
        <v>1</v>
      </c>
      <c r="AT881" s="250">
        <f t="shared" si="325"/>
        <v>600000</v>
      </c>
      <c r="AU881" s="250">
        <f>IF(AND(V881&gt;1,V881&lt;=1000000000),'[26]Data Base PAKAI (INPUT)'!$E$25,IF(AND(V881&gt;1000000000,V881&lt;=5000000000),'[26]Data Base PAKAI (INPUT)'!$Y$25,IF(AND(V881&gt;5000000000,V881&lt;=10000000000),'[26]Data Base PAKAI (INPUT)'!$AG$25)))</f>
        <v>3</v>
      </c>
      <c r="AV881" s="250">
        <f>IF(AND(V881&gt;1,V881&lt;=100000000),'[26]Data Base PAKAI (INPUT)'!$F$25,IF(AND(V881&gt;100000000,V881&lt;=200000000),'[26]Data Base PAKAI (INPUT)'!$J$25,IF(AND(V881&gt;200000000,V881&lt;=250000000),'[26]Data Base PAKAI (INPUT)'!$N$25,IF(AND(V881&gt;250000000,V881&lt;=500000000),'[26]Data Base PAKAI (INPUT)'!$R$25,IF(AND(V881&gt;500000000,V881&lt;=1000000000),'[26]Data Base PAKAI (INPUT)'!$V$25,IF(AND(V881&gt;1000000000,V881&lt;=2500000000),'[26]Data Base PAKAI (INPUT)'!$Z$25,IF(AND(V881&gt;2500000000,V881&lt;=5000000000),'[26]Data Base PAKAI (INPUT)'!$AD$25,IF(AND(V881&gt;5000000000,V881&lt;=10000000000),'[26]Data Base PAKAI (INPUT)'!AH2369))))))))</f>
        <v>3</v>
      </c>
      <c r="AW881" s="250">
        <f t="shared" si="326"/>
        <v>1350000</v>
      </c>
      <c r="AX881" s="250">
        <f t="shared" si="327"/>
        <v>4000000</v>
      </c>
      <c r="AY881" s="99">
        <f t="shared" si="328"/>
        <v>4000000</v>
      </c>
      <c r="AZ881" s="245"/>
      <c r="BA881" s="245">
        <f t="shared" si="329"/>
        <v>89700000</v>
      </c>
      <c r="BB881" s="235"/>
      <c r="BC881" s="242"/>
      <c r="BD881" s="242"/>
      <c r="BE881" s="242"/>
      <c r="BG881" s="428">
        <f t="shared" si="321"/>
        <v>0</v>
      </c>
      <c r="BH881" s="424"/>
    </row>
    <row r="882" spans="1:60" ht="43.5" thickBot="1" x14ac:dyDescent="0.3">
      <c r="A882" s="90"/>
      <c r="B882" s="90"/>
      <c r="C882" s="90"/>
      <c r="D882" s="90"/>
      <c r="E882" s="90"/>
      <c r="F882" s="90"/>
      <c r="G882" s="90"/>
      <c r="H882" s="307"/>
      <c r="I882" s="91"/>
      <c r="J882" s="92"/>
      <c r="K882" s="151" t="s">
        <v>1412</v>
      </c>
      <c r="L882" s="92" t="s">
        <v>1601</v>
      </c>
      <c r="M882" s="92" t="e">
        <f>INDEX('[26]GELONDONGAN BM POKIR'!$D:$D,MATCH('KEGIATAN DBMSDA 2022 (2)'!L882,'[26]GELONDONGAN BM POKIR'!$D:$D,0))</f>
        <v>#N/A</v>
      </c>
      <c r="N882" s="92" t="str">
        <f t="shared" si="319"/>
        <v>Peningkatan Jalan Jln. Ceremai 2 RT 04 RW 07 Kelurahan Margahayu, Kota Bekasi</v>
      </c>
      <c r="O882" s="92"/>
      <c r="P882" s="93" t="s">
        <v>264</v>
      </c>
      <c r="Q882" s="93"/>
      <c r="R882" s="127" t="s">
        <v>229</v>
      </c>
      <c r="S882" s="94" t="e">
        <f>#REF!&amp;" "&amp;#REF!</f>
        <v>#REF!</v>
      </c>
      <c r="T882" s="95" t="s">
        <v>66</v>
      </c>
      <c r="U882" s="57"/>
      <c r="V882" s="57">
        <f t="shared" si="330"/>
        <v>100000000</v>
      </c>
      <c r="W882" s="96" t="str">
        <f t="shared" si="322"/>
        <v>PL</v>
      </c>
      <c r="X882" s="77" t="s">
        <v>1964</v>
      </c>
      <c r="Y882" s="489" t="s">
        <v>2032</v>
      </c>
      <c r="Z882" s="489" t="s">
        <v>2013</v>
      </c>
      <c r="AA882" s="93"/>
      <c r="AB882" s="93"/>
      <c r="AC882" s="93"/>
      <c r="AD882" s="93"/>
      <c r="AE882" s="93"/>
      <c r="AF882" s="93"/>
      <c r="AG882" s="96"/>
      <c r="AH882" s="96"/>
      <c r="AI882" s="96"/>
      <c r="AJ882" s="313">
        <f t="shared" si="320"/>
        <v>0</v>
      </c>
      <c r="AK882" s="301">
        <v>0</v>
      </c>
      <c r="AL882" s="57">
        <v>100000000</v>
      </c>
      <c r="AM882" s="96" t="str">
        <f t="shared" si="323"/>
        <v>PL</v>
      </c>
      <c r="AN882" s="257" t="s">
        <v>139</v>
      </c>
      <c r="AO882" s="249">
        <v>1</v>
      </c>
      <c r="AP882" s="257"/>
      <c r="AQ882" s="245">
        <f t="shared" si="324"/>
        <v>350000</v>
      </c>
      <c r="AR882" s="250">
        <f>IF(AND(V882&gt;1,V882&lt;=200000000),'[26]Data Base PAKAI (INPUT)'!$E$24,IF(AND(V882&gt;200000000),'[26]Data Base PAKAI (INPUT)'!$M$24))</f>
        <v>4</v>
      </c>
      <c r="AS882" s="250">
        <f>IF(AND(V882&gt;1,V882&lt;=200000000),'[26]Data Base PAKAI (INPUT)'!$F$24,IF(AND(V882&gt;200000000,V882&lt;=1000000000),'[26]Data Base PAKAI (INPUT)'!$V$24,IF(AND(V882&gt;1000000000),'[26]Data Base PAKAI (INPUT)'!$Z$24)))</f>
        <v>1</v>
      </c>
      <c r="AT882" s="250">
        <f t="shared" si="325"/>
        <v>600000</v>
      </c>
      <c r="AU882" s="250">
        <f>IF(AND(V882&gt;1,V882&lt;=1000000000),'[26]Data Base PAKAI (INPUT)'!$E$25,IF(AND(V882&gt;1000000000,V882&lt;=5000000000),'[26]Data Base PAKAI (INPUT)'!$Y$25,IF(AND(V882&gt;5000000000,V882&lt;=10000000000),'[26]Data Base PAKAI (INPUT)'!$AG$25)))</f>
        <v>3</v>
      </c>
      <c r="AV882" s="250">
        <f>IF(AND(V882&gt;1,V882&lt;=100000000),'[26]Data Base PAKAI (INPUT)'!$F$25,IF(AND(V882&gt;100000000,V882&lt;=200000000),'[26]Data Base PAKAI (INPUT)'!$J$25,IF(AND(V882&gt;200000000,V882&lt;=250000000),'[26]Data Base PAKAI (INPUT)'!$N$25,IF(AND(V882&gt;250000000,V882&lt;=500000000),'[26]Data Base PAKAI (INPUT)'!$R$25,IF(AND(V882&gt;500000000,V882&lt;=1000000000),'[26]Data Base PAKAI (INPUT)'!$V$25,IF(AND(V882&gt;1000000000,V882&lt;=2500000000),'[26]Data Base PAKAI (INPUT)'!$Z$25,IF(AND(V882&gt;2500000000,V882&lt;=5000000000),'[26]Data Base PAKAI (INPUT)'!$AD$25,IF(AND(V882&gt;5000000000,V882&lt;=10000000000),'[26]Data Base PAKAI (INPUT)'!AH2370))))))))</f>
        <v>3</v>
      </c>
      <c r="AW882" s="250">
        <f t="shared" si="326"/>
        <v>1350000</v>
      </c>
      <c r="AX882" s="250">
        <f t="shared" si="327"/>
        <v>4000000</v>
      </c>
      <c r="AY882" s="99">
        <f t="shared" si="328"/>
        <v>4000000</v>
      </c>
      <c r="AZ882" s="245"/>
      <c r="BA882" s="245">
        <f t="shared" si="329"/>
        <v>89700000</v>
      </c>
      <c r="BB882" s="235"/>
      <c r="BC882" s="242"/>
      <c r="BD882" s="242"/>
      <c r="BE882" s="242"/>
      <c r="BG882" s="428">
        <f t="shared" si="321"/>
        <v>0</v>
      </c>
      <c r="BH882" s="424"/>
    </row>
    <row r="883" spans="1:60" ht="43.5" thickBot="1" x14ac:dyDescent="0.3">
      <c r="A883" s="90"/>
      <c r="B883" s="90"/>
      <c r="C883" s="90"/>
      <c r="D883" s="90"/>
      <c r="E883" s="90"/>
      <c r="F883" s="90"/>
      <c r="G883" s="90"/>
      <c r="H883" s="307"/>
      <c r="I883" s="91"/>
      <c r="J883" s="92"/>
      <c r="K883" s="151" t="s">
        <v>1412</v>
      </c>
      <c r="L883" s="92" t="s">
        <v>1602</v>
      </c>
      <c r="M883" s="92" t="e">
        <f>INDEX('[26]GELONDONGAN BM POKIR'!$D:$D,MATCH('KEGIATAN DBMSDA 2022 (2)'!L883,'[26]GELONDONGAN BM POKIR'!$D:$D,0))</f>
        <v>#N/A</v>
      </c>
      <c r="N883" s="92" t="str">
        <f t="shared" si="319"/>
        <v>Peningkatan Jalan Jalan Raya Margahayu RW 15, Kota Bekasi</v>
      </c>
      <c r="O883" s="92"/>
      <c r="P883" s="93" t="s">
        <v>264</v>
      </c>
      <c r="Q883" s="93"/>
      <c r="R883" s="127" t="s">
        <v>239</v>
      </c>
      <c r="S883" s="94" t="e">
        <f>#REF!&amp;" "&amp;#REF!</f>
        <v>#REF!</v>
      </c>
      <c r="T883" s="95" t="s">
        <v>66</v>
      </c>
      <c r="U883" s="57"/>
      <c r="V883" s="57">
        <f t="shared" si="330"/>
        <v>100000000</v>
      </c>
      <c r="W883" s="96" t="str">
        <f t="shared" si="322"/>
        <v>PL</v>
      </c>
      <c r="X883" s="77" t="s">
        <v>1964</v>
      </c>
      <c r="Y883" s="489" t="s">
        <v>2032</v>
      </c>
      <c r="Z883" s="489" t="s">
        <v>2013</v>
      </c>
      <c r="AA883" s="93"/>
      <c r="AB883" s="93"/>
      <c r="AC883" s="93"/>
      <c r="AD883" s="93"/>
      <c r="AE883" s="93"/>
      <c r="AF883" s="93"/>
      <c r="AG883" s="96"/>
      <c r="AH883" s="96"/>
      <c r="AI883" s="96"/>
      <c r="AJ883" s="313">
        <f t="shared" si="320"/>
        <v>0</v>
      </c>
      <c r="AK883" s="301">
        <v>0</v>
      </c>
      <c r="AL883" s="57">
        <v>100000000</v>
      </c>
      <c r="AM883" s="96" t="str">
        <f t="shared" si="323"/>
        <v>PL</v>
      </c>
      <c r="AN883" s="257" t="s">
        <v>139</v>
      </c>
      <c r="AO883" s="249">
        <v>1</v>
      </c>
      <c r="AP883" s="257"/>
      <c r="AQ883" s="245">
        <f t="shared" si="324"/>
        <v>350000</v>
      </c>
      <c r="AR883" s="250">
        <f>IF(AND(V883&gt;1,V883&lt;=200000000),'[26]Data Base PAKAI (INPUT)'!$E$24,IF(AND(V883&gt;200000000),'[26]Data Base PAKAI (INPUT)'!$M$24))</f>
        <v>4</v>
      </c>
      <c r="AS883" s="250">
        <f>IF(AND(V883&gt;1,V883&lt;=200000000),'[26]Data Base PAKAI (INPUT)'!$F$24,IF(AND(V883&gt;200000000,V883&lt;=1000000000),'[26]Data Base PAKAI (INPUT)'!$V$24,IF(AND(V883&gt;1000000000),'[26]Data Base PAKAI (INPUT)'!$Z$24)))</f>
        <v>1</v>
      </c>
      <c r="AT883" s="250">
        <f t="shared" si="325"/>
        <v>600000</v>
      </c>
      <c r="AU883" s="250">
        <f>IF(AND(V883&gt;1,V883&lt;=1000000000),'[26]Data Base PAKAI (INPUT)'!$E$25,IF(AND(V883&gt;1000000000,V883&lt;=5000000000),'[26]Data Base PAKAI (INPUT)'!$Y$25,IF(AND(V883&gt;5000000000,V883&lt;=10000000000),'[26]Data Base PAKAI (INPUT)'!$AG$25)))</f>
        <v>3</v>
      </c>
      <c r="AV883" s="250">
        <f>IF(AND(V883&gt;1,V883&lt;=100000000),'[26]Data Base PAKAI (INPUT)'!$F$25,IF(AND(V883&gt;100000000,V883&lt;=200000000),'[26]Data Base PAKAI (INPUT)'!$J$25,IF(AND(V883&gt;200000000,V883&lt;=250000000),'[26]Data Base PAKAI (INPUT)'!$N$25,IF(AND(V883&gt;250000000,V883&lt;=500000000),'[26]Data Base PAKAI (INPUT)'!$R$25,IF(AND(V883&gt;500000000,V883&lt;=1000000000),'[26]Data Base PAKAI (INPUT)'!$V$25,IF(AND(V883&gt;1000000000,V883&lt;=2500000000),'[26]Data Base PAKAI (INPUT)'!$Z$25,IF(AND(V883&gt;2500000000,V883&lt;=5000000000),'[26]Data Base PAKAI (INPUT)'!$AD$25,IF(AND(V883&gt;5000000000,V883&lt;=10000000000),'[26]Data Base PAKAI (INPUT)'!AH2371))))))))</f>
        <v>3</v>
      </c>
      <c r="AW883" s="250">
        <f t="shared" si="326"/>
        <v>1350000</v>
      </c>
      <c r="AX883" s="250">
        <f t="shared" si="327"/>
        <v>4000000</v>
      </c>
      <c r="AY883" s="99">
        <f t="shared" si="328"/>
        <v>4000000</v>
      </c>
      <c r="AZ883" s="245"/>
      <c r="BA883" s="245">
        <f t="shared" si="329"/>
        <v>89700000</v>
      </c>
      <c r="BB883" s="235"/>
      <c r="BC883" s="242"/>
      <c r="BD883" s="242"/>
      <c r="BE883" s="242"/>
      <c r="BG883" s="428">
        <f t="shared" si="321"/>
        <v>0</v>
      </c>
      <c r="BH883" s="424"/>
    </row>
    <row r="884" spans="1:60" ht="43.5" thickBot="1" x14ac:dyDescent="0.3">
      <c r="A884" s="90"/>
      <c r="B884" s="90"/>
      <c r="C884" s="90"/>
      <c r="D884" s="90"/>
      <c r="E884" s="90"/>
      <c r="F884" s="90"/>
      <c r="G884" s="90"/>
      <c r="H884" s="307"/>
      <c r="I884" s="91"/>
      <c r="J884" s="92"/>
      <c r="K884" s="151" t="s">
        <v>1412</v>
      </c>
      <c r="L884" s="92" t="s">
        <v>1603</v>
      </c>
      <c r="M884" s="92" t="e">
        <f>INDEX('[26]GELONDONGAN BM POKIR'!$D:$D,MATCH('KEGIATAN DBMSDA 2022 (2)'!L884,'[26]GELONDONGAN BM POKIR'!$D:$D,0))</f>
        <v>#N/A</v>
      </c>
      <c r="N884" s="92" t="str">
        <f t="shared" si="319"/>
        <v>Peningkatan Jalan RW 04 Kel. Bojong Rawalumbu, Kota Bekasi</v>
      </c>
      <c r="O884" s="92"/>
      <c r="P884" s="93" t="s">
        <v>735</v>
      </c>
      <c r="Q884" s="93"/>
      <c r="R884" s="127" t="s">
        <v>229</v>
      </c>
      <c r="S884" s="94" t="e">
        <f>#REF!&amp;" "&amp;#REF!</f>
        <v>#REF!</v>
      </c>
      <c r="T884" s="95" t="s">
        <v>66</v>
      </c>
      <c r="U884" s="57"/>
      <c r="V884" s="57">
        <f t="shared" si="330"/>
        <v>100000000</v>
      </c>
      <c r="W884" s="96" t="str">
        <f t="shared" si="322"/>
        <v>PL</v>
      </c>
      <c r="X884" s="77" t="s">
        <v>1964</v>
      </c>
      <c r="Y884" s="489" t="s">
        <v>2032</v>
      </c>
      <c r="Z884" s="489" t="s">
        <v>2010</v>
      </c>
      <c r="AA884" s="93"/>
      <c r="AB884" s="93"/>
      <c r="AC884" s="93"/>
      <c r="AD884" s="93"/>
      <c r="AE884" s="93"/>
      <c r="AF884" s="93"/>
      <c r="AG884" s="96"/>
      <c r="AH884" s="96"/>
      <c r="AI884" s="96"/>
      <c r="AJ884" s="313">
        <f t="shared" si="320"/>
        <v>0</v>
      </c>
      <c r="AK884" s="301">
        <v>0</v>
      </c>
      <c r="AL884" s="57">
        <v>100000000</v>
      </c>
      <c r="AM884" s="96" t="str">
        <f t="shared" si="323"/>
        <v>PL</v>
      </c>
      <c r="AN884" s="257" t="s">
        <v>139</v>
      </c>
      <c r="AO884" s="249">
        <v>1</v>
      </c>
      <c r="AP884" s="257"/>
      <c r="AQ884" s="245">
        <f t="shared" si="324"/>
        <v>350000</v>
      </c>
      <c r="AR884" s="250">
        <f>IF(AND(V884&gt;1,V884&lt;=200000000),'[26]Data Base PAKAI (INPUT)'!$E$24,IF(AND(V884&gt;200000000),'[26]Data Base PAKAI (INPUT)'!$M$24))</f>
        <v>4</v>
      </c>
      <c r="AS884" s="250">
        <f>IF(AND(V884&gt;1,V884&lt;=200000000),'[26]Data Base PAKAI (INPUT)'!$F$24,IF(AND(V884&gt;200000000,V884&lt;=1000000000),'[26]Data Base PAKAI (INPUT)'!$V$24,IF(AND(V884&gt;1000000000),'[26]Data Base PAKAI (INPUT)'!$Z$24)))</f>
        <v>1</v>
      </c>
      <c r="AT884" s="250">
        <f t="shared" si="325"/>
        <v>600000</v>
      </c>
      <c r="AU884" s="250">
        <f>IF(AND(V884&gt;1,V884&lt;=1000000000),'[26]Data Base PAKAI (INPUT)'!$E$25,IF(AND(V884&gt;1000000000,V884&lt;=5000000000),'[26]Data Base PAKAI (INPUT)'!$Y$25,IF(AND(V884&gt;5000000000,V884&lt;=10000000000),'[26]Data Base PAKAI (INPUT)'!$AG$25)))</f>
        <v>3</v>
      </c>
      <c r="AV884" s="250">
        <f>IF(AND(V884&gt;1,V884&lt;=100000000),'[26]Data Base PAKAI (INPUT)'!$F$25,IF(AND(V884&gt;100000000,V884&lt;=200000000),'[26]Data Base PAKAI (INPUT)'!$J$25,IF(AND(V884&gt;200000000,V884&lt;=250000000),'[26]Data Base PAKAI (INPUT)'!$N$25,IF(AND(V884&gt;250000000,V884&lt;=500000000),'[26]Data Base PAKAI (INPUT)'!$R$25,IF(AND(V884&gt;500000000,V884&lt;=1000000000),'[26]Data Base PAKAI (INPUT)'!$V$25,IF(AND(V884&gt;1000000000,V884&lt;=2500000000),'[26]Data Base PAKAI (INPUT)'!$Z$25,IF(AND(V884&gt;2500000000,V884&lt;=5000000000),'[26]Data Base PAKAI (INPUT)'!$AD$25,IF(AND(V884&gt;5000000000,V884&lt;=10000000000),'[26]Data Base PAKAI (INPUT)'!AH2372))))))))</f>
        <v>3</v>
      </c>
      <c r="AW884" s="250">
        <f t="shared" si="326"/>
        <v>1350000</v>
      </c>
      <c r="AX884" s="250">
        <f t="shared" si="327"/>
        <v>4000000</v>
      </c>
      <c r="AY884" s="99">
        <f t="shared" si="328"/>
        <v>4000000</v>
      </c>
      <c r="AZ884" s="245"/>
      <c r="BA884" s="245">
        <f t="shared" si="329"/>
        <v>89700000</v>
      </c>
      <c r="BB884" s="235"/>
      <c r="BC884" s="242"/>
      <c r="BD884" s="242"/>
      <c r="BE884" s="242"/>
      <c r="BG884" s="428">
        <f t="shared" si="321"/>
        <v>0</v>
      </c>
      <c r="BH884" s="424"/>
    </row>
    <row r="885" spans="1:60" ht="43.5" thickBot="1" x14ac:dyDescent="0.3">
      <c r="A885" s="90"/>
      <c r="B885" s="90"/>
      <c r="C885" s="90"/>
      <c r="D885" s="90"/>
      <c r="E885" s="90"/>
      <c r="F885" s="90"/>
      <c r="G885" s="90"/>
      <c r="H885" s="307"/>
      <c r="I885" s="91"/>
      <c r="J885" s="92"/>
      <c r="K885" s="151" t="s">
        <v>1412</v>
      </c>
      <c r="L885" s="92" t="s">
        <v>1604</v>
      </c>
      <c r="M885" s="92" t="e">
        <f>INDEX('[26]GELONDONGAN BM POKIR'!$D:$D,MATCH('KEGIATAN DBMSDA 2022 (2)'!L885,'[26]GELONDONGAN BM POKIR'!$D:$D,0))</f>
        <v>#N/A</v>
      </c>
      <c r="N885" s="92" t="str">
        <f t="shared" si="319"/>
        <v>Peningkatan Jalan Blok L8 RT 02 RW 17 Harapan Baru, Kota Bekasi</v>
      </c>
      <c r="O885" s="92"/>
      <c r="P885" s="93" t="s">
        <v>201</v>
      </c>
      <c r="Q885" s="93"/>
      <c r="R885" s="127" t="s">
        <v>229</v>
      </c>
      <c r="S885" s="94" t="e">
        <f>#REF!&amp;" "&amp;#REF!</f>
        <v>#REF!</v>
      </c>
      <c r="T885" s="95" t="s">
        <v>66</v>
      </c>
      <c r="U885" s="57"/>
      <c r="V885" s="57">
        <f t="shared" si="330"/>
        <v>200000000</v>
      </c>
      <c r="W885" s="96" t="str">
        <f t="shared" si="322"/>
        <v>PL</v>
      </c>
      <c r="X885" s="77" t="s">
        <v>1964</v>
      </c>
      <c r="Y885" s="489" t="s">
        <v>2032</v>
      </c>
      <c r="Z885" s="489" t="s">
        <v>2012</v>
      </c>
      <c r="AA885" s="93"/>
      <c r="AB885" s="93"/>
      <c r="AC885" s="93"/>
      <c r="AD885" s="93"/>
      <c r="AE885" s="93"/>
      <c r="AF885" s="93"/>
      <c r="AG885" s="96"/>
      <c r="AH885" s="96"/>
      <c r="AI885" s="96"/>
      <c r="AJ885" s="313">
        <f t="shared" si="320"/>
        <v>0</v>
      </c>
      <c r="AK885" s="301">
        <v>0</v>
      </c>
      <c r="AL885" s="57">
        <v>200000000</v>
      </c>
      <c r="AM885" s="96" t="str">
        <f t="shared" si="323"/>
        <v>PL</v>
      </c>
      <c r="AN885" s="257" t="s">
        <v>139</v>
      </c>
      <c r="AO885" s="249">
        <v>1</v>
      </c>
      <c r="AP885" s="257"/>
      <c r="AQ885" s="245">
        <f t="shared" si="324"/>
        <v>350000</v>
      </c>
      <c r="AR885" s="250">
        <f>IF(AND(V885&gt;1,V885&lt;=200000000),'[26]Data Base PAKAI (INPUT)'!$E$24,IF(AND(V885&gt;200000000),'[26]Data Base PAKAI (INPUT)'!$M$24))</f>
        <v>4</v>
      </c>
      <c r="AS885" s="250">
        <f>IF(AND(V885&gt;1,V885&lt;=200000000),'[26]Data Base PAKAI (INPUT)'!$F$24,IF(AND(V885&gt;200000000,V885&lt;=1000000000),'[26]Data Base PAKAI (INPUT)'!$V$24,IF(AND(V885&gt;1000000000),'[26]Data Base PAKAI (INPUT)'!$Z$24)))</f>
        <v>1</v>
      </c>
      <c r="AT885" s="250">
        <f t="shared" si="325"/>
        <v>600000</v>
      </c>
      <c r="AU885" s="250">
        <f>IF(AND(V885&gt;1,V885&lt;=1000000000),'[26]Data Base PAKAI (INPUT)'!$E$25,IF(AND(V885&gt;1000000000,V885&lt;=5000000000),'[26]Data Base PAKAI (INPUT)'!$Y$25,IF(AND(V885&gt;5000000000,V885&lt;=10000000000),'[26]Data Base PAKAI (INPUT)'!$AG$25)))</f>
        <v>3</v>
      </c>
      <c r="AV885" s="250">
        <f>IF(AND(V885&gt;1,V885&lt;=100000000),'[26]Data Base PAKAI (INPUT)'!$F$25,IF(AND(V885&gt;100000000,V885&lt;=200000000),'[26]Data Base PAKAI (INPUT)'!$J$25,IF(AND(V885&gt;200000000,V885&lt;=250000000),'[26]Data Base PAKAI (INPUT)'!$N$25,IF(AND(V885&gt;250000000,V885&lt;=500000000),'[26]Data Base PAKAI (INPUT)'!$R$25,IF(AND(V885&gt;500000000,V885&lt;=1000000000),'[26]Data Base PAKAI (INPUT)'!$V$25,IF(AND(V885&gt;1000000000,V885&lt;=2500000000),'[26]Data Base PAKAI (INPUT)'!$Z$25,IF(AND(V885&gt;2500000000,V885&lt;=5000000000),'[26]Data Base PAKAI (INPUT)'!$AD$25,IF(AND(V885&gt;5000000000,V885&lt;=10000000000),'[26]Data Base PAKAI (INPUT)'!AH2373))))))))</f>
        <v>4</v>
      </c>
      <c r="AW885" s="250">
        <f t="shared" si="326"/>
        <v>1800000</v>
      </c>
      <c r="AX885" s="250">
        <f t="shared" si="327"/>
        <v>8000000</v>
      </c>
      <c r="AY885" s="99">
        <f t="shared" si="328"/>
        <v>8000000</v>
      </c>
      <c r="AZ885" s="245"/>
      <c r="BA885" s="245">
        <f t="shared" si="329"/>
        <v>181250000</v>
      </c>
      <c r="BB885" s="235"/>
      <c r="BC885" s="242"/>
      <c r="BD885" s="242"/>
      <c r="BE885" s="242"/>
      <c r="BG885" s="428">
        <f t="shared" si="321"/>
        <v>0</v>
      </c>
      <c r="BH885" s="424"/>
    </row>
    <row r="886" spans="1:60" ht="43.5" thickBot="1" x14ac:dyDescent="0.3">
      <c r="A886" s="90"/>
      <c r="B886" s="90"/>
      <c r="C886" s="90"/>
      <c r="D886" s="90"/>
      <c r="E886" s="90"/>
      <c r="F886" s="90"/>
      <c r="G886" s="90"/>
      <c r="H886" s="307"/>
      <c r="I886" s="91"/>
      <c r="J886" s="92"/>
      <c r="K886" s="151" t="s">
        <v>1412</v>
      </c>
      <c r="L886" s="92" t="s">
        <v>1605</v>
      </c>
      <c r="M886" s="92" t="e">
        <f>INDEX('[26]GELONDONGAN BM POKIR'!$D:$D,MATCH('KEGIATAN DBMSDA 2022 (2)'!L886,'[26]GELONDONGAN BM POKIR'!$D:$D,0))</f>
        <v>#N/A</v>
      </c>
      <c r="N886" s="92" t="str">
        <f t="shared" si="319"/>
        <v>Peningkatan Jalan Jalan RT 07 RW 1X Depan Rumah Ibu Hj. Masrifah Harapan Jaya, Kota Bekasi</v>
      </c>
      <c r="O886" s="92"/>
      <c r="P886" s="93" t="s">
        <v>201</v>
      </c>
      <c r="Q886" s="93"/>
      <c r="R886" s="127" t="s">
        <v>289</v>
      </c>
      <c r="S886" s="94" t="e">
        <f>#REF!&amp;" "&amp;#REF!</f>
        <v>#REF!</v>
      </c>
      <c r="T886" s="95" t="s">
        <v>66</v>
      </c>
      <c r="U886" s="57"/>
      <c r="V886" s="57">
        <f t="shared" si="330"/>
        <v>75000000</v>
      </c>
      <c r="W886" s="96" t="str">
        <f t="shared" si="322"/>
        <v>PL</v>
      </c>
      <c r="X886" s="77" t="s">
        <v>1964</v>
      </c>
      <c r="Y886" s="489" t="s">
        <v>2032</v>
      </c>
      <c r="Z886" s="489" t="s">
        <v>2012</v>
      </c>
      <c r="AA886" s="93"/>
      <c r="AB886" s="93"/>
      <c r="AC886" s="93"/>
      <c r="AD886" s="93"/>
      <c r="AE886" s="93"/>
      <c r="AF886" s="93"/>
      <c r="AG886" s="96"/>
      <c r="AH886" s="96"/>
      <c r="AI886" s="96"/>
      <c r="AJ886" s="313">
        <f t="shared" si="320"/>
        <v>0</v>
      </c>
      <c r="AK886" s="301">
        <v>0</v>
      </c>
      <c r="AL886" s="57">
        <v>75000000</v>
      </c>
      <c r="AM886" s="96" t="str">
        <f t="shared" si="323"/>
        <v>PL</v>
      </c>
      <c r="AN886" s="257" t="s">
        <v>139</v>
      </c>
      <c r="AO886" s="249">
        <v>1</v>
      </c>
      <c r="AP886" s="257"/>
      <c r="AQ886" s="245">
        <f t="shared" si="324"/>
        <v>350000</v>
      </c>
      <c r="AR886" s="250">
        <f>IF(AND(V886&gt;1,V886&lt;=200000000),'[26]Data Base PAKAI (INPUT)'!$E$24,IF(AND(V886&gt;200000000),'[26]Data Base PAKAI (INPUT)'!$M$24))</f>
        <v>4</v>
      </c>
      <c r="AS886" s="250">
        <f>IF(AND(V886&gt;1,V886&lt;=200000000),'[26]Data Base PAKAI (INPUT)'!$F$24,IF(AND(V886&gt;200000000,V886&lt;=1000000000),'[26]Data Base PAKAI (INPUT)'!$V$24,IF(AND(V886&gt;1000000000),'[26]Data Base PAKAI (INPUT)'!$Z$24)))</f>
        <v>1</v>
      </c>
      <c r="AT886" s="250">
        <f t="shared" si="325"/>
        <v>600000</v>
      </c>
      <c r="AU886" s="250">
        <f>IF(AND(V886&gt;1,V886&lt;=1000000000),'[26]Data Base PAKAI (INPUT)'!$E$25,IF(AND(V886&gt;1000000000,V886&lt;=5000000000),'[26]Data Base PAKAI (INPUT)'!$Y$25,IF(AND(V886&gt;5000000000,V886&lt;=10000000000),'[26]Data Base PAKAI (INPUT)'!$AG$25)))</f>
        <v>3</v>
      </c>
      <c r="AV886" s="250">
        <f>IF(AND(V886&gt;1,V886&lt;=100000000),'[26]Data Base PAKAI (INPUT)'!$F$25,IF(AND(V886&gt;100000000,V886&lt;=200000000),'[26]Data Base PAKAI (INPUT)'!$J$25,IF(AND(V886&gt;200000000,V886&lt;=250000000),'[26]Data Base PAKAI (INPUT)'!$N$25,IF(AND(V886&gt;250000000,V886&lt;=500000000),'[26]Data Base PAKAI (INPUT)'!$R$25,IF(AND(V886&gt;500000000,V886&lt;=1000000000),'[26]Data Base PAKAI (INPUT)'!$V$25,IF(AND(V886&gt;1000000000,V886&lt;=2500000000),'[26]Data Base PAKAI (INPUT)'!$Z$25,IF(AND(V886&gt;2500000000,V886&lt;=5000000000),'[26]Data Base PAKAI (INPUT)'!$AD$25,IF(AND(V886&gt;5000000000,V886&lt;=10000000000),'[26]Data Base PAKAI (INPUT)'!AH2374))))))))</f>
        <v>3</v>
      </c>
      <c r="AW886" s="250">
        <f t="shared" si="326"/>
        <v>1350000</v>
      </c>
      <c r="AX886" s="250">
        <f t="shared" si="327"/>
        <v>3000000</v>
      </c>
      <c r="AY886" s="99">
        <f t="shared" si="328"/>
        <v>3000000</v>
      </c>
      <c r="AZ886" s="245"/>
      <c r="BA886" s="245">
        <f t="shared" si="329"/>
        <v>66700000</v>
      </c>
      <c r="BB886" s="235"/>
      <c r="BC886" s="242"/>
      <c r="BD886" s="242"/>
      <c r="BE886" s="242"/>
      <c r="BG886" s="428">
        <f t="shared" si="321"/>
        <v>0</v>
      </c>
      <c r="BH886" s="424"/>
    </row>
    <row r="887" spans="1:60" ht="43.5" thickBot="1" x14ac:dyDescent="0.3">
      <c r="A887" s="90"/>
      <c r="B887" s="90"/>
      <c r="C887" s="90"/>
      <c r="D887" s="90"/>
      <c r="E887" s="90"/>
      <c r="F887" s="90"/>
      <c r="G887" s="90"/>
      <c r="H887" s="307"/>
      <c r="I887" s="91"/>
      <c r="J887" s="92"/>
      <c r="K887" s="151" t="s">
        <v>1412</v>
      </c>
      <c r="L887" s="92" t="s">
        <v>1606</v>
      </c>
      <c r="M887" s="92" t="e">
        <f>INDEX('[26]GELONDONGAN BM POKIR'!$D:$D,MATCH('KEGIATAN DBMSDA 2022 (2)'!L887,'[26]GELONDONGAN BM POKIR'!$D:$D,0))</f>
        <v>#N/A</v>
      </c>
      <c r="N887" s="92" t="str">
        <f t="shared" si="319"/>
        <v>Peningkatan Jalan Permata Bunda II RT 011 RW 017 Perum Permata Hijau, Kota Bekasi</v>
      </c>
      <c r="O887" s="92"/>
      <c r="P887" s="93" t="s">
        <v>201</v>
      </c>
      <c r="Q887" s="93"/>
      <c r="R887" s="127" t="s">
        <v>229</v>
      </c>
      <c r="S887" s="94" t="e">
        <f>#REF!&amp;" "&amp;#REF!</f>
        <v>#REF!</v>
      </c>
      <c r="T887" s="95" t="s">
        <v>66</v>
      </c>
      <c r="U887" s="57"/>
      <c r="V887" s="57">
        <f t="shared" si="330"/>
        <v>100000000</v>
      </c>
      <c r="W887" s="96" t="str">
        <f t="shared" si="322"/>
        <v>PL</v>
      </c>
      <c r="X887" s="77" t="s">
        <v>1964</v>
      </c>
      <c r="Y887" s="489" t="s">
        <v>2032</v>
      </c>
      <c r="Z887" s="489" t="s">
        <v>2012</v>
      </c>
      <c r="AA887" s="93"/>
      <c r="AB887" s="93"/>
      <c r="AC887" s="93"/>
      <c r="AD887" s="93"/>
      <c r="AE887" s="93"/>
      <c r="AF887" s="93"/>
      <c r="AG887" s="96"/>
      <c r="AH887" s="96"/>
      <c r="AI887" s="96"/>
      <c r="AJ887" s="313">
        <f t="shared" si="320"/>
        <v>0</v>
      </c>
      <c r="AK887" s="301">
        <v>0</v>
      </c>
      <c r="AL887" s="57">
        <v>100000000</v>
      </c>
      <c r="AM887" s="96" t="str">
        <f t="shared" si="323"/>
        <v>PL</v>
      </c>
      <c r="AN887" s="257" t="s">
        <v>139</v>
      </c>
      <c r="AO887" s="249">
        <v>1</v>
      </c>
      <c r="AP887" s="257"/>
      <c r="AQ887" s="245">
        <f t="shared" si="324"/>
        <v>350000</v>
      </c>
      <c r="AR887" s="250">
        <f>IF(AND(V887&gt;1,V887&lt;=200000000),'[26]Data Base PAKAI (INPUT)'!$E$24,IF(AND(V887&gt;200000000),'[26]Data Base PAKAI (INPUT)'!$M$24))</f>
        <v>4</v>
      </c>
      <c r="AS887" s="250">
        <f>IF(AND(V887&gt;1,V887&lt;=200000000),'[26]Data Base PAKAI (INPUT)'!$F$24,IF(AND(V887&gt;200000000,V887&lt;=1000000000),'[26]Data Base PAKAI (INPUT)'!$V$24,IF(AND(V887&gt;1000000000),'[26]Data Base PAKAI (INPUT)'!$Z$24)))</f>
        <v>1</v>
      </c>
      <c r="AT887" s="250">
        <f t="shared" si="325"/>
        <v>600000</v>
      </c>
      <c r="AU887" s="250">
        <f>IF(AND(V887&gt;1,V887&lt;=1000000000),'[26]Data Base PAKAI (INPUT)'!$E$25,IF(AND(V887&gt;1000000000,V887&lt;=5000000000),'[26]Data Base PAKAI (INPUT)'!$Y$25,IF(AND(V887&gt;5000000000,V887&lt;=10000000000),'[26]Data Base PAKAI (INPUT)'!$AG$25)))</f>
        <v>3</v>
      </c>
      <c r="AV887" s="250">
        <f>IF(AND(V887&gt;1,V887&lt;=100000000),'[26]Data Base PAKAI (INPUT)'!$F$25,IF(AND(V887&gt;100000000,V887&lt;=200000000),'[26]Data Base PAKAI (INPUT)'!$J$25,IF(AND(V887&gt;200000000,V887&lt;=250000000),'[26]Data Base PAKAI (INPUT)'!$N$25,IF(AND(V887&gt;250000000,V887&lt;=500000000),'[26]Data Base PAKAI (INPUT)'!$R$25,IF(AND(V887&gt;500000000,V887&lt;=1000000000),'[26]Data Base PAKAI (INPUT)'!$V$25,IF(AND(V887&gt;1000000000,V887&lt;=2500000000),'[26]Data Base PAKAI (INPUT)'!$Z$25,IF(AND(V887&gt;2500000000,V887&lt;=5000000000),'[26]Data Base PAKAI (INPUT)'!$AD$25,IF(AND(V887&gt;5000000000,V887&lt;=10000000000),'[26]Data Base PAKAI (INPUT)'!AH2375))))))))</f>
        <v>3</v>
      </c>
      <c r="AW887" s="250">
        <f t="shared" si="326"/>
        <v>1350000</v>
      </c>
      <c r="AX887" s="250">
        <f t="shared" si="327"/>
        <v>4000000</v>
      </c>
      <c r="AY887" s="99">
        <f t="shared" si="328"/>
        <v>4000000</v>
      </c>
      <c r="AZ887" s="245"/>
      <c r="BA887" s="245">
        <f t="shared" si="329"/>
        <v>89700000</v>
      </c>
      <c r="BB887" s="235"/>
      <c r="BC887" s="242"/>
      <c r="BD887" s="242"/>
      <c r="BE887" s="242"/>
      <c r="BG887" s="428">
        <f t="shared" si="321"/>
        <v>0</v>
      </c>
      <c r="BH887" s="424"/>
    </row>
    <row r="888" spans="1:60" ht="43.5" thickBot="1" x14ac:dyDescent="0.3">
      <c r="A888" s="90"/>
      <c r="B888" s="90"/>
      <c r="C888" s="90"/>
      <c r="D888" s="90"/>
      <c r="E888" s="90"/>
      <c r="F888" s="90"/>
      <c r="G888" s="90"/>
      <c r="H888" s="307"/>
      <c r="I888" s="91"/>
      <c r="J888" s="92"/>
      <c r="K888" s="151" t="s">
        <v>1412</v>
      </c>
      <c r="L888" s="92" t="s">
        <v>1607</v>
      </c>
      <c r="M888" s="92" t="e">
        <f>INDEX('[26]GELONDONGAN BM POKIR'!$D:$D,MATCH('KEGIATAN DBMSDA 2022 (2)'!L888,'[26]GELONDONGAN BM POKIR'!$D:$D,0))</f>
        <v>#N/A</v>
      </c>
      <c r="N888" s="92" t="str">
        <f t="shared" si="319"/>
        <v>Peningkatan Jalan Jalan  RT 03 , RT 04 , RT 05 Area Musholla Darussalam RW 36  Perum Villa Indah Permai, Kota Bekasi</v>
      </c>
      <c r="O888" s="92"/>
      <c r="P888" s="93" t="s">
        <v>201</v>
      </c>
      <c r="Q888" s="93"/>
      <c r="R888" s="127" t="s">
        <v>289</v>
      </c>
      <c r="S888" s="94" t="e">
        <f>#REF!&amp;" "&amp;#REF!</f>
        <v>#REF!</v>
      </c>
      <c r="T888" s="95" t="s">
        <v>66</v>
      </c>
      <c r="U888" s="57"/>
      <c r="V888" s="57">
        <f t="shared" si="330"/>
        <v>150000000</v>
      </c>
      <c r="W888" s="96" t="str">
        <f t="shared" si="322"/>
        <v>PL</v>
      </c>
      <c r="X888" s="77" t="s">
        <v>1964</v>
      </c>
      <c r="Y888" s="489" t="s">
        <v>2032</v>
      </c>
      <c r="Z888" s="489" t="s">
        <v>2012</v>
      </c>
      <c r="AA888" s="93"/>
      <c r="AB888" s="93"/>
      <c r="AC888" s="93"/>
      <c r="AD888" s="93"/>
      <c r="AE888" s="93"/>
      <c r="AF888" s="93"/>
      <c r="AG888" s="96"/>
      <c r="AH888" s="96"/>
      <c r="AI888" s="96"/>
      <c r="AJ888" s="313">
        <f t="shared" si="320"/>
        <v>0</v>
      </c>
      <c r="AK888" s="301">
        <v>0</v>
      </c>
      <c r="AL888" s="57">
        <v>150000000</v>
      </c>
      <c r="AM888" s="96" t="str">
        <f t="shared" si="323"/>
        <v>PL</v>
      </c>
      <c r="AN888" s="257" t="s">
        <v>139</v>
      </c>
      <c r="AO888" s="249">
        <v>1</v>
      </c>
      <c r="AP888" s="257"/>
      <c r="AQ888" s="245">
        <f t="shared" si="324"/>
        <v>350000</v>
      </c>
      <c r="AR888" s="250">
        <f>IF(AND(V888&gt;1,V888&lt;=200000000),'[26]Data Base PAKAI (INPUT)'!$E$24,IF(AND(V888&gt;200000000),'[26]Data Base PAKAI (INPUT)'!$M$24))</f>
        <v>4</v>
      </c>
      <c r="AS888" s="250">
        <f>IF(AND(V888&gt;1,V888&lt;=200000000),'[26]Data Base PAKAI (INPUT)'!$F$24,IF(AND(V888&gt;200000000,V888&lt;=1000000000),'[26]Data Base PAKAI (INPUT)'!$V$24,IF(AND(V888&gt;1000000000),'[26]Data Base PAKAI (INPUT)'!$Z$24)))</f>
        <v>1</v>
      </c>
      <c r="AT888" s="250">
        <f t="shared" si="325"/>
        <v>600000</v>
      </c>
      <c r="AU888" s="250">
        <f>IF(AND(V888&gt;1,V888&lt;=1000000000),'[26]Data Base PAKAI (INPUT)'!$E$25,IF(AND(V888&gt;1000000000,V888&lt;=5000000000),'[26]Data Base PAKAI (INPUT)'!$Y$25,IF(AND(V888&gt;5000000000,V888&lt;=10000000000),'[26]Data Base PAKAI (INPUT)'!$AG$25)))</f>
        <v>3</v>
      </c>
      <c r="AV888" s="250">
        <f>IF(AND(V888&gt;1,V888&lt;=100000000),'[26]Data Base PAKAI (INPUT)'!$F$25,IF(AND(V888&gt;100000000,V888&lt;=200000000),'[26]Data Base PAKAI (INPUT)'!$J$25,IF(AND(V888&gt;200000000,V888&lt;=250000000),'[26]Data Base PAKAI (INPUT)'!$N$25,IF(AND(V888&gt;250000000,V888&lt;=500000000),'[26]Data Base PAKAI (INPUT)'!$R$25,IF(AND(V888&gt;500000000,V888&lt;=1000000000),'[26]Data Base PAKAI (INPUT)'!$V$25,IF(AND(V888&gt;1000000000,V888&lt;=2500000000),'[26]Data Base PAKAI (INPUT)'!$Z$25,IF(AND(V888&gt;2500000000,V888&lt;=5000000000),'[26]Data Base PAKAI (INPUT)'!$AD$25,IF(AND(V888&gt;5000000000,V888&lt;=10000000000),'[26]Data Base PAKAI (INPUT)'!AH2376))))))))</f>
        <v>4</v>
      </c>
      <c r="AW888" s="250">
        <f t="shared" si="326"/>
        <v>1800000</v>
      </c>
      <c r="AX888" s="250">
        <f t="shared" si="327"/>
        <v>6000000</v>
      </c>
      <c r="AY888" s="99">
        <f t="shared" si="328"/>
        <v>6000000</v>
      </c>
      <c r="AZ888" s="245"/>
      <c r="BA888" s="245">
        <f t="shared" si="329"/>
        <v>135250000</v>
      </c>
      <c r="BB888" s="235"/>
      <c r="BC888" s="242"/>
      <c r="BD888" s="242"/>
      <c r="BE888" s="242"/>
      <c r="BG888" s="428">
        <f t="shared" si="321"/>
        <v>0</v>
      </c>
      <c r="BH888" s="424"/>
    </row>
    <row r="889" spans="1:60" ht="43.5" thickBot="1" x14ac:dyDescent="0.3">
      <c r="A889" s="90"/>
      <c r="B889" s="90"/>
      <c r="C889" s="90"/>
      <c r="D889" s="90"/>
      <c r="E889" s="90"/>
      <c r="F889" s="90"/>
      <c r="G889" s="90"/>
      <c r="H889" s="307"/>
      <c r="I889" s="91"/>
      <c r="J889" s="92"/>
      <c r="K889" s="151" t="s">
        <v>1412</v>
      </c>
      <c r="L889" s="92" t="s">
        <v>1608</v>
      </c>
      <c r="M889" s="92" t="e">
        <f>INDEX('[26]GELONDONGAN BM POKIR'!$D:$D,MATCH('KEGIATAN DBMSDA 2022 (2)'!L889,'[26]GELONDONGAN BM POKIR'!$D:$D,0))</f>
        <v>#N/A</v>
      </c>
      <c r="N889" s="92" t="str">
        <f t="shared" si="319"/>
        <v>Peningkatan Jalan Jalan Delima 4 RT 02 RW 06 Taman Wisma Asri, Kota Bekasi</v>
      </c>
      <c r="O889" s="92"/>
      <c r="P889" s="93" t="s">
        <v>201</v>
      </c>
      <c r="Q889" s="93"/>
      <c r="R889" s="127" t="s">
        <v>289</v>
      </c>
      <c r="S889" s="94" t="e">
        <f>#REF!&amp;" "&amp;#REF!</f>
        <v>#REF!</v>
      </c>
      <c r="T889" s="95" t="s">
        <v>66</v>
      </c>
      <c r="U889" s="57"/>
      <c r="V889" s="57">
        <f t="shared" si="330"/>
        <v>200000000</v>
      </c>
      <c r="W889" s="96" t="str">
        <f t="shared" si="322"/>
        <v>PL</v>
      </c>
      <c r="X889" s="77" t="s">
        <v>1964</v>
      </c>
      <c r="Y889" s="489" t="s">
        <v>2032</v>
      </c>
      <c r="Z889" s="489" t="s">
        <v>2012</v>
      </c>
      <c r="AA889" s="93"/>
      <c r="AB889" s="93"/>
      <c r="AC889" s="93"/>
      <c r="AD889" s="93"/>
      <c r="AE889" s="93"/>
      <c r="AF889" s="93"/>
      <c r="AG889" s="96"/>
      <c r="AH889" s="96"/>
      <c r="AI889" s="96"/>
      <c r="AJ889" s="313">
        <f t="shared" si="320"/>
        <v>0</v>
      </c>
      <c r="AK889" s="301">
        <v>0</v>
      </c>
      <c r="AL889" s="57">
        <v>200000000</v>
      </c>
      <c r="AM889" s="96" t="str">
        <f t="shared" si="323"/>
        <v>PL</v>
      </c>
      <c r="AN889" s="257" t="s">
        <v>139</v>
      </c>
      <c r="AO889" s="249">
        <v>1</v>
      </c>
      <c r="AP889" s="257"/>
      <c r="AQ889" s="245">
        <f t="shared" si="324"/>
        <v>350000</v>
      </c>
      <c r="AR889" s="250">
        <f>IF(AND(V889&gt;1,V889&lt;=200000000),'[26]Data Base PAKAI (INPUT)'!$E$24,IF(AND(V889&gt;200000000),'[26]Data Base PAKAI (INPUT)'!$M$24))</f>
        <v>4</v>
      </c>
      <c r="AS889" s="250">
        <f>IF(AND(V889&gt;1,V889&lt;=200000000),'[26]Data Base PAKAI (INPUT)'!$F$24,IF(AND(V889&gt;200000000,V889&lt;=1000000000),'[26]Data Base PAKAI (INPUT)'!$V$24,IF(AND(V889&gt;1000000000),'[26]Data Base PAKAI (INPUT)'!$Z$24)))</f>
        <v>1</v>
      </c>
      <c r="AT889" s="250">
        <f t="shared" si="325"/>
        <v>600000</v>
      </c>
      <c r="AU889" s="250">
        <f>IF(AND(V889&gt;1,V889&lt;=1000000000),'[26]Data Base PAKAI (INPUT)'!$E$25,IF(AND(V889&gt;1000000000,V889&lt;=5000000000),'[26]Data Base PAKAI (INPUT)'!$Y$25,IF(AND(V889&gt;5000000000,V889&lt;=10000000000),'[26]Data Base PAKAI (INPUT)'!$AG$25)))</f>
        <v>3</v>
      </c>
      <c r="AV889" s="250">
        <f>IF(AND(V889&gt;1,V889&lt;=100000000),'[26]Data Base PAKAI (INPUT)'!$F$25,IF(AND(V889&gt;100000000,V889&lt;=200000000),'[26]Data Base PAKAI (INPUT)'!$J$25,IF(AND(V889&gt;200000000,V889&lt;=250000000),'[26]Data Base PAKAI (INPUT)'!$N$25,IF(AND(V889&gt;250000000,V889&lt;=500000000),'[26]Data Base PAKAI (INPUT)'!$R$25,IF(AND(V889&gt;500000000,V889&lt;=1000000000),'[26]Data Base PAKAI (INPUT)'!$V$25,IF(AND(V889&gt;1000000000,V889&lt;=2500000000),'[26]Data Base PAKAI (INPUT)'!$Z$25,IF(AND(V889&gt;2500000000,V889&lt;=5000000000),'[26]Data Base PAKAI (INPUT)'!$AD$25,IF(AND(V889&gt;5000000000,V889&lt;=10000000000),'[26]Data Base PAKAI (INPUT)'!AH2377))))))))</f>
        <v>4</v>
      </c>
      <c r="AW889" s="250">
        <f t="shared" si="326"/>
        <v>1800000</v>
      </c>
      <c r="AX889" s="250">
        <f t="shared" si="327"/>
        <v>8000000</v>
      </c>
      <c r="AY889" s="99">
        <f t="shared" si="328"/>
        <v>8000000</v>
      </c>
      <c r="AZ889" s="245"/>
      <c r="BA889" s="245">
        <f t="shared" si="329"/>
        <v>181250000</v>
      </c>
      <c r="BB889" s="235"/>
      <c r="BC889" s="242"/>
      <c r="BD889" s="242"/>
      <c r="BE889" s="242"/>
      <c r="BG889" s="428">
        <f t="shared" si="321"/>
        <v>0</v>
      </c>
      <c r="BH889" s="424"/>
    </row>
    <row r="890" spans="1:60" ht="43.5" thickBot="1" x14ac:dyDescent="0.3">
      <c r="A890" s="90"/>
      <c r="B890" s="90"/>
      <c r="C890" s="90"/>
      <c r="D890" s="90"/>
      <c r="E890" s="90"/>
      <c r="F890" s="90"/>
      <c r="G890" s="90"/>
      <c r="H890" s="307"/>
      <c r="I890" s="91"/>
      <c r="J890" s="92"/>
      <c r="K890" s="151" t="s">
        <v>1412</v>
      </c>
      <c r="L890" s="92" t="s">
        <v>1609</v>
      </c>
      <c r="M890" s="92" t="e">
        <f>INDEX('[26]GELONDONGAN BM POKIR'!$D:$D,MATCH('KEGIATAN DBMSDA 2022 (2)'!L890,'[26]GELONDONGAN BM POKIR'!$D:$D,0))</f>
        <v>#N/A</v>
      </c>
      <c r="N890" s="92" t="str">
        <f t="shared" si="319"/>
        <v>Peningkatan Jalan Jalan Kelengkeng Blok i.5 No. 15 RT 13 sampai Blok i.5 No.26  RW 36 Perum Villa Indah Permai, Kota Bekasi</v>
      </c>
      <c r="O890" s="92"/>
      <c r="P890" s="93" t="s">
        <v>201</v>
      </c>
      <c r="Q890" s="93"/>
      <c r="R890" s="127" t="s">
        <v>229</v>
      </c>
      <c r="S890" s="94" t="e">
        <f>#REF!&amp;" "&amp;#REF!</f>
        <v>#REF!</v>
      </c>
      <c r="T890" s="95" t="s">
        <v>66</v>
      </c>
      <c r="U890" s="57"/>
      <c r="V890" s="57">
        <f t="shared" si="330"/>
        <v>70000000</v>
      </c>
      <c r="W890" s="96" t="str">
        <f t="shared" si="322"/>
        <v>PL</v>
      </c>
      <c r="X890" s="77" t="s">
        <v>1964</v>
      </c>
      <c r="Y890" s="489" t="s">
        <v>2032</v>
      </c>
      <c r="Z890" s="489" t="s">
        <v>2012</v>
      </c>
      <c r="AA890" s="93"/>
      <c r="AB890" s="93"/>
      <c r="AC890" s="93"/>
      <c r="AD890" s="93"/>
      <c r="AE890" s="93"/>
      <c r="AF890" s="93"/>
      <c r="AG890" s="96"/>
      <c r="AH890" s="96"/>
      <c r="AI890" s="96"/>
      <c r="AJ890" s="313">
        <f t="shared" si="320"/>
        <v>0</v>
      </c>
      <c r="AK890" s="301">
        <v>0</v>
      </c>
      <c r="AL890" s="57">
        <v>70000000</v>
      </c>
      <c r="AM890" s="96" t="str">
        <f t="shared" si="323"/>
        <v>PL</v>
      </c>
      <c r="AN890" s="257" t="s">
        <v>139</v>
      </c>
      <c r="AO890" s="249">
        <v>1</v>
      </c>
      <c r="AP890" s="257"/>
      <c r="AQ890" s="245">
        <f t="shared" si="324"/>
        <v>350000</v>
      </c>
      <c r="AR890" s="250">
        <f>IF(AND(V890&gt;1,V890&lt;=200000000),'[26]Data Base PAKAI (INPUT)'!$E$24,IF(AND(V890&gt;200000000),'[26]Data Base PAKAI (INPUT)'!$M$24))</f>
        <v>4</v>
      </c>
      <c r="AS890" s="250">
        <f>IF(AND(V890&gt;1,V890&lt;=200000000),'[26]Data Base PAKAI (INPUT)'!$F$24,IF(AND(V890&gt;200000000,V890&lt;=1000000000),'[26]Data Base PAKAI (INPUT)'!$V$24,IF(AND(V890&gt;1000000000),'[26]Data Base PAKAI (INPUT)'!$Z$24)))</f>
        <v>1</v>
      </c>
      <c r="AT890" s="250">
        <f t="shared" si="325"/>
        <v>600000</v>
      </c>
      <c r="AU890" s="250">
        <f>IF(AND(V890&gt;1,V890&lt;=1000000000),'[26]Data Base PAKAI (INPUT)'!$E$25,IF(AND(V890&gt;1000000000,V890&lt;=5000000000),'[26]Data Base PAKAI (INPUT)'!$Y$25,IF(AND(V890&gt;5000000000,V890&lt;=10000000000),'[26]Data Base PAKAI (INPUT)'!$AG$25)))</f>
        <v>3</v>
      </c>
      <c r="AV890" s="250">
        <f>IF(AND(V890&gt;1,V890&lt;=100000000),'[26]Data Base PAKAI (INPUT)'!$F$25,IF(AND(V890&gt;100000000,V890&lt;=200000000),'[26]Data Base PAKAI (INPUT)'!$J$25,IF(AND(V890&gt;200000000,V890&lt;=250000000),'[26]Data Base PAKAI (INPUT)'!$N$25,IF(AND(V890&gt;250000000,V890&lt;=500000000),'[26]Data Base PAKAI (INPUT)'!$R$25,IF(AND(V890&gt;500000000,V890&lt;=1000000000),'[26]Data Base PAKAI (INPUT)'!$V$25,IF(AND(V890&gt;1000000000,V890&lt;=2500000000),'[26]Data Base PAKAI (INPUT)'!$Z$25,IF(AND(V890&gt;2500000000,V890&lt;=5000000000),'[26]Data Base PAKAI (INPUT)'!$AD$25,IF(AND(V890&gt;5000000000,V890&lt;=10000000000),'[26]Data Base PAKAI (INPUT)'!AH2378))))))))</f>
        <v>3</v>
      </c>
      <c r="AW890" s="250">
        <f t="shared" si="326"/>
        <v>1350000</v>
      </c>
      <c r="AX890" s="250">
        <f t="shared" si="327"/>
        <v>2800000</v>
      </c>
      <c r="AY890" s="99">
        <f t="shared" si="328"/>
        <v>2800000</v>
      </c>
      <c r="AZ890" s="245"/>
      <c r="BA890" s="245">
        <f t="shared" si="329"/>
        <v>62100000</v>
      </c>
      <c r="BB890" s="235"/>
      <c r="BC890" s="242"/>
      <c r="BD890" s="242"/>
      <c r="BE890" s="242"/>
      <c r="BG890" s="428">
        <f t="shared" si="321"/>
        <v>0</v>
      </c>
      <c r="BH890" s="424"/>
    </row>
    <row r="891" spans="1:60" ht="43.5" thickBot="1" x14ac:dyDescent="0.3">
      <c r="A891" s="90"/>
      <c r="B891" s="90"/>
      <c r="C891" s="90"/>
      <c r="D891" s="90"/>
      <c r="E891" s="90"/>
      <c r="F891" s="90"/>
      <c r="G891" s="90"/>
      <c r="H891" s="307"/>
      <c r="I891" s="91"/>
      <c r="J891" s="92"/>
      <c r="K891" s="151" t="s">
        <v>1412</v>
      </c>
      <c r="L891" s="92" t="s">
        <v>1610</v>
      </c>
      <c r="M891" s="92" t="e">
        <f>INDEX('[26]GELONDONGAN BM POKIR'!$D:$D,MATCH('KEGIATAN DBMSDA 2022 (2)'!L891,'[26]GELONDONGAN BM POKIR'!$D:$D,0))</f>
        <v>#N/A</v>
      </c>
      <c r="N891" s="92" t="str">
        <f t="shared" si="319"/>
        <v>Peningkatan Jalan Jalan RT 11 RW 36 Perum Vila Indah Permai, Kota Bekasi</v>
      </c>
      <c r="O891" s="92"/>
      <c r="P891" s="93" t="s">
        <v>201</v>
      </c>
      <c r="Q891" s="93"/>
      <c r="R891" s="127" t="s">
        <v>229</v>
      </c>
      <c r="S891" s="94" t="e">
        <f>#REF!&amp;" "&amp;#REF!</f>
        <v>#REF!</v>
      </c>
      <c r="T891" s="95" t="s">
        <v>66</v>
      </c>
      <c r="U891" s="57"/>
      <c r="V891" s="57">
        <f t="shared" si="330"/>
        <v>200000000</v>
      </c>
      <c r="W891" s="96" t="str">
        <f t="shared" si="322"/>
        <v>PL</v>
      </c>
      <c r="X891" s="77" t="s">
        <v>1964</v>
      </c>
      <c r="Y891" s="489" t="s">
        <v>2032</v>
      </c>
      <c r="Z891" s="489" t="s">
        <v>2012</v>
      </c>
      <c r="AA891" s="93"/>
      <c r="AB891" s="93"/>
      <c r="AC891" s="93"/>
      <c r="AD891" s="93"/>
      <c r="AE891" s="93"/>
      <c r="AF891" s="93"/>
      <c r="AG891" s="96"/>
      <c r="AH891" s="96"/>
      <c r="AI891" s="96"/>
      <c r="AJ891" s="313">
        <f t="shared" si="320"/>
        <v>0</v>
      </c>
      <c r="AK891" s="301">
        <v>0</v>
      </c>
      <c r="AL891" s="57">
        <v>200000000</v>
      </c>
      <c r="AM891" s="96" t="str">
        <f t="shared" si="323"/>
        <v>PL</v>
      </c>
      <c r="AN891" s="257" t="s">
        <v>139</v>
      </c>
      <c r="AO891" s="249">
        <v>1</v>
      </c>
      <c r="AP891" s="257"/>
      <c r="AQ891" s="245">
        <f t="shared" si="324"/>
        <v>350000</v>
      </c>
      <c r="AR891" s="250">
        <f>IF(AND(V891&gt;1,V891&lt;=200000000),'[26]Data Base PAKAI (INPUT)'!$E$24,IF(AND(V891&gt;200000000),'[26]Data Base PAKAI (INPUT)'!$M$24))</f>
        <v>4</v>
      </c>
      <c r="AS891" s="250">
        <f>IF(AND(V891&gt;1,V891&lt;=200000000),'[26]Data Base PAKAI (INPUT)'!$F$24,IF(AND(V891&gt;200000000,V891&lt;=1000000000),'[26]Data Base PAKAI (INPUT)'!$V$24,IF(AND(V891&gt;1000000000),'[26]Data Base PAKAI (INPUT)'!$Z$24)))</f>
        <v>1</v>
      </c>
      <c r="AT891" s="250">
        <f t="shared" si="325"/>
        <v>600000</v>
      </c>
      <c r="AU891" s="250">
        <f>IF(AND(V891&gt;1,V891&lt;=1000000000),'[26]Data Base PAKAI (INPUT)'!$E$25,IF(AND(V891&gt;1000000000,V891&lt;=5000000000),'[26]Data Base PAKAI (INPUT)'!$Y$25,IF(AND(V891&gt;5000000000,V891&lt;=10000000000),'[26]Data Base PAKAI (INPUT)'!$AG$25)))</f>
        <v>3</v>
      </c>
      <c r="AV891" s="250">
        <f>IF(AND(V891&gt;1,V891&lt;=100000000),'[26]Data Base PAKAI (INPUT)'!$F$25,IF(AND(V891&gt;100000000,V891&lt;=200000000),'[26]Data Base PAKAI (INPUT)'!$J$25,IF(AND(V891&gt;200000000,V891&lt;=250000000),'[26]Data Base PAKAI (INPUT)'!$N$25,IF(AND(V891&gt;250000000,V891&lt;=500000000),'[26]Data Base PAKAI (INPUT)'!$R$25,IF(AND(V891&gt;500000000,V891&lt;=1000000000),'[26]Data Base PAKAI (INPUT)'!$V$25,IF(AND(V891&gt;1000000000,V891&lt;=2500000000),'[26]Data Base PAKAI (INPUT)'!$Z$25,IF(AND(V891&gt;2500000000,V891&lt;=5000000000),'[26]Data Base PAKAI (INPUT)'!$AD$25,IF(AND(V891&gt;5000000000,V891&lt;=10000000000),'[26]Data Base PAKAI (INPUT)'!AH2379))))))))</f>
        <v>4</v>
      </c>
      <c r="AW891" s="250">
        <f t="shared" si="326"/>
        <v>1800000</v>
      </c>
      <c r="AX891" s="250">
        <f t="shared" si="327"/>
        <v>8000000</v>
      </c>
      <c r="AY891" s="99">
        <f t="shared" si="328"/>
        <v>8000000</v>
      </c>
      <c r="AZ891" s="245"/>
      <c r="BA891" s="245">
        <f t="shared" si="329"/>
        <v>181250000</v>
      </c>
      <c r="BB891" s="235"/>
      <c r="BC891" s="242"/>
      <c r="BD891" s="242"/>
      <c r="BE891" s="242"/>
      <c r="BG891" s="428">
        <f t="shared" si="321"/>
        <v>0</v>
      </c>
      <c r="BH891" s="424"/>
    </row>
    <row r="892" spans="1:60" ht="43.5" thickBot="1" x14ac:dyDescent="0.3">
      <c r="A892" s="90"/>
      <c r="B892" s="90"/>
      <c r="C892" s="90"/>
      <c r="D892" s="90"/>
      <c r="E892" s="90"/>
      <c r="F892" s="90"/>
      <c r="G892" s="90"/>
      <c r="H892" s="307"/>
      <c r="I892" s="91"/>
      <c r="J892" s="92"/>
      <c r="K892" s="151" t="s">
        <v>1412</v>
      </c>
      <c r="L892" s="92" t="s">
        <v>1611</v>
      </c>
      <c r="M892" s="92" t="e">
        <f>INDEX('[26]GELONDONGAN BM POKIR'!$D:$D,MATCH('KEGIATAN DBMSDA 2022 (2)'!L892,'[26]GELONDONGAN BM POKIR'!$D:$D,0))</f>
        <v>#N/A</v>
      </c>
      <c r="N892" s="92" t="str">
        <f t="shared" si="319"/>
        <v>Peningkatan Jalan jl. Bulak Asri RW 23 Perum Wisma Asri RW 23 Teluk Pucung, Kota Bekasi</v>
      </c>
      <c r="O892" s="92"/>
      <c r="P892" s="93" t="s">
        <v>201</v>
      </c>
      <c r="Q892" s="93"/>
      <c r="R892" s="127" t="s">
        <v>239</v>
      </c>
      <c r="S892" s="94" t="e">
        <f>#REF!&amp;" "&amp;#REF!</f>
        <v>#REF!</v>
      </c>
      <c r="T892" s="95" t="s">
        <v>66</v>
      </c>
      <c r="U892" s="57"/>
      <c r="V892" s="57">
        <f t="shared" si="330"/>
        <v>50000000</v>
      </c>
      <c r="W892" s="96" t="str">
        <f t="shared" si="322"/>
        <v>PL</v>
      </c>
      <c r="X892" s="77" t="s">
        <v>1964</v>
      </c>
      <c r="Y892" s="489" t="s">
        <v>2032</v>
      </c>
      <c r="Z892" s="489" t="s">
        <v>2012</v>
      </c>
      <c r="AA892" s="93"/>
      <c r="AB892" s="93"/>
      <c r="AC892" s="93"/>
      <c r="AD892" s="93"/>
      <c r="AE892" s="93"/>
      <c r="AF892" s="93"/>
      <c r="AG892" s="96"/>
      <c r="AH892" s="96"/>
      <c r="AI892" s="96"/>
      <c r="AJ892" s="313">
        <f t="shared" si="320"/>
        <v>0</v>
      </c>
      <c r="AK892" s="301">
        <v>0</v>
      </c>
      <c r="AL892" s="57">
        <v>50000000</v>
      </c>
      <c r="AM892" s="96" t="str">
        <f t="shared" si="323"/>
        <v>PL</v>
      </c>
      <c r="AN892" s="257" t="s">
        <v>139</v>
      </c>
      <c r="AO892" s="249">
        <v>1</v>
      </c>
      <c r="AP892" s="257"/>
      <c r="AQ892" s="245">
        <f t="shared" si="324"/>
        <v>350000</v>
      </c>
      <c r="AR892" s="250">
        <f>IF(AND(V892&gt;1,V892&lt;=200000000),'[26]Data Base PAKAI (INPUT)'!$E$24,IF(AND(V892&gt;200000000),'[26]Data Base PAKAI (INPUT)'!$M$24))</f>
        <v>4</v>
      </c>
      <c r="AS892" s="250">
        <f>IF(AND(V892&gt;1,V892&lt;=200000000),'[26]Data Base PAKAI (INPUT)'!$F$24,IF(AND(V892&gt;200000000,V892&lt;=1000000000),'[26]Data Base PAKAI (INPUT)'!$V$24,IF(AND(V892&gt;1000000000),'[26]Data Base PAKAI (INPUT)'!$Z$24)))</f>
        <v>1</v>
      </c>
      <c r="AT892" s="250">
        <f t="shared" si="325"/>
        <v>600000</v>
      </c>
      <c r="AU892" s="250">
        <f>IF(AND(V892&gt;1,V892&lt;=1000000000),'[26]Data Base PAKAI (INPUT)'!$E$25,IF(AND(V892&gt;1000000000,V892&lt;=5000000000),'[26]Data Base PAKAI (INPUT)'!$Y$25,IF(AND(V892&gt;5000000000,V892&lt;=10000000000),'[26]Data Base PAKAI (INPUT)'!$AG$25)))</f>
        <v>3</v>
      </c>
      <c r="AV892" s="250">
        <f>IF(AND(V892&gt;1,V892&lt;=100000000),'[26]Data Base PAKAI (INPUT)'!$F$25,IF(AND(V892&gt;100000000,V892&lt;=200000000),'[26]Data Base PAKAI (INPUT)'!$J$25,IF(AND(V892&gt;200000000,V892&lt;=250000000),'[26]Data Base PAKAI (INPUT)'!$N$25,IF(AND(V892&gt;250000000,V892&lt;=500000000),'[26]Data Base PAKAI (INPUT)'!$R$25,IF(AND(V892&gt;500000000,V892&lt;=1000000000),'[26]Data Base PAKAI (INPUT)'!$V$25,IF(AND(V892&gt;1000000000,V892&lt;=2500000000),'[26]Data Base PAKAI (INPUT)'!$Z$25,IF(AND(V892&gt;2500000000,V892&lt;=5000000000),'[26]Data Base PAKAI (INPUT)'!$AD$25,IF(AND(V892&gt;5000000000,V892&lt;=10000000000),'[26]Data Base PAKAI (INPUT)'!AH2380))))))))</f>
        <v>3</v>
      </c>
      <c r="AW892" s="250">
        <f t="shared" si="326"/>
        <v>1350000</v>
      </c>
      <c r="AX892" s="250">
        <f t="shared" si="327"/>
        <v>2000000</v>
      </c>
      <c r="AY892" s="99">
        <f t="shared" si="328"/>
        <v>2000000</v>
      </c>
      <c r="AZ892" s="245"/>
      <c r="BA892" s="245">
        <f t="shared" si="329"/>
        <v>43700000</v>
      </c>
      <c r="BB892" s="235"/>
      <c r="BC892" s="242"/>
      <c r="BD892" s="242"/>
      <c r="BE892" s="242"/>
      <c r="BG892" s="428">
        <f t="shared" si="321"/>
        <v>0</v>
      </c>
      <c r="BH892" s="424"/>
    </row>
    <row r="893" spans="1:60" ht="43.5" thickBot="1" x14ac:dyDescent="0.3">
      <c r="A893" s="90"/>
      <c r="B893" s="90"/>
      <c r="C893" s="90"/>
      <c r="D893" s="90"/>
      <c r="E893" s="90"/>
      <c r="F893" s="90"/>
      <c r="G893" s="90"/>
      <c r="H893" s="307"/>
      <c r="I893" s="91"/>
      <c r="J893" s="92"/>
      <c r="K893" s="151" t="s">
        <v>1412</v>
      </c>
      <c r="L893" s="92" t="s">
        <v>1612</v>
      </c>
      <c r="M893" s="92" t="e">
        <f>INDEX('[26]GELONDONGAN BM POKIR'!$D:$D,MATCH('KEGIATAN DBMSDA 2022 (2)'!L893,'[26]GELONDONGAN BM POKIR'!$D:$D,0))</f>
        <v>#N/A</v>
      </c>
      <c r="N893" s="92" t="str">
        <f t="shared" si="319"/>
        <v>Peningkatan Jalan RT  02 RW 21 Taman Wisma Asri, Kota Bekasi</v>
      </c>
      <c r="O893" s="92"/>
      <c r="P893" s="93" t="s">
        <v>201</v>
      </c>
      <c r="Q893" s="93"/>
      <c r="R893" s="127" t="s">
        <v>289</v>
      </c>
      <c r="S893" s="94" t="e">
        <f>#REF!&amp;" "&amp;#REF!</f>
        <v>#REF!</v>
      </c>
      <c r="T893" s="95" t="s">
        <v>66</v>
      </c>
      <c r="U893" s="57"/>
      <c r="V893" s="57">
        <f t="shared" si="330"/>
        <v>150000000</v>
      </c>
      <c r="W893" s="96" t="str">
        <f t="shared" si="322"/>
        <v>PL</v>
      </c>
      <c r="X893" s="77" t="s">
        <v>1964</v>
      </c>
      <c r="Y893" s="489" t="s">
        <v>2032</v>
      </c>
      <c r="Z893" s="489" t="s">
        <v>2012</v>
      </c>
      <c r="AA893" s="93"/>
      <c r="AB893" s="93"/>
      <c r="AC893" s="93"/>
      <c r="AD893" s="93"/>
      <c r="AE893" s="93"/>
      <c r="AF893" s="93"/>
      <c r="AG893" s="96"/>
      <c r="AH893" s="96"/>
      <c r="AI893" s="96"/>
      <c r="AJ893" s="313">
        <f t="shared" si="320"/>
        <v>0</v>
      </c>
      <c r="AK893" s="301">
        <v>0</v>
      </c>
      <c r="AL893" s="57">
        <v>150000000</v>
      </c>
      <c r="AM893" s="96" t="str">
        <f t="shared" si="323"/>
        <v>PL</v>
      </c>
      <c r="AN893" s="257" t="s">
        <v>139</v>
      </c>
      <c r="AO893" s="249">
        <v>1</v>
      </c>
      <c r="AP893" s="257"/>
      <c r="AQ893" s="245">
        <f t="shared" si="324"/>
        <v>350000</v>
      </c>
      <c r="AR893" s="250">
        <f>IF(AND(V893&gt;1,V893&lt;=200000000),'[26]Data Base PAKAI (INPUT)'!$E$24,IF(AND(V893&gt;200000000),'[26]Data Base PAKAI (INPUT)'!$M$24))</f>
        <v>4</v>
      </c>
      <c r="AS893" s="250">
        <f>IF(AND(V893&gt;1,V893&lt;=200000000),'[26]Data Base PAKAI (INPUT)'!$F$24,IF(AND(V893&gt;200000000,V893&lt;=1000000000),'[26]Data Base PAKAI (INPUT)'!$V$24,IF(AND(V893&gt;1000000000),'[26]Data Base PAKAI (INPUT)'!$Z$24)))</f>
        <v>1</v>
      </c>
      <c r="AT893" s="250">
        <f t="shared" si="325"/>
        <v>600000</v>
      </c>
      <c r="AU893" s="250">
        <f>IF(AND(V893&gt;1,V893&lt;=1000000000),'[26]Data Base PAKAI (INPUT)'!$E$25,IF(AND(V893&gt;1000000000,V893&lt;=5000000000),'[26]Data Base PAKAI (INPUT)'!$Y$25,IF(AND(V893&gt;5000000000,V893&lt;=10000000000),'[26]Data Base PAKAI (INPUT)'!$AG$25)))</f>
        <v>3</v>
      </c>
      <c r="AV893" s="250">
        <f>IF(AND(V893&gt;1,V893&lt;=100000000),'[26]Data Base PAKAI (INPUT)'!$F$25,IF(AND(V893&gt;100000000,V893&lt;=200000000),'[26]Data Base PAKAI (INPUT)'!$J$25,IF(AND(V893&gt;200000000,V893&lt;=250000000),'[26]Data Base PAKAI (INPUT)'!$N$25,IF(AND(V893&gt;250000000,V893&lt;=500000000),'[26]Data Base PAKAI (INPUT)'!$R$25,IF(AND(V893&gt;500000000,V893&lt;=1000000000),'[26]Data Base PAKAI (INPUT)'!$V$25,IF(AND(V893&gt;1000000000,V893&lt;=2500000000),'[26]Data Base PAKAI (INPUT)'!$Z$25,IF(AND(V893&gt;2500000000,V893&lt;=5000000000),'[26]Data Base PAKAI (INPUT)'!$AD$25,IF(AND(V893&gt;5000000000,V893&lt;=10000000000),'[26]Data Base PAKAI (INPUT)'!AH2381))))))))</f>
        <v>4</v>
      </c>
      <c r="AW893" s="250">
        <f t="shared" si="326"/>
        <v>1800000</v>
      </c>
      <c r="AX893" s="250">
        <f t="shared" si="327"/>
        <v>6000000</v>
      </c>
      <c r="AY893" s="99">
        <f t="shared" si="328"/>
        <v>6000000</v>
      </c>
      <c r="AZ893" s="245"/>
      <c r="BA893" s="245">
        <f t="shared" si="329"/>
        <v>135250000</v>
      </c>
      <c r="BB893" s="235"/>
      <c r="BC893" s="242"/>
      <c r="BD893" s="242"/>
      <c r="BE893" s="242"/>
      <c r="BG893" s="428">
        <f t="shared" si="321"/>
        <v>0</v>
      </c>
      <c r="BH893" s="424"/>
    </row>
    <row r="894" spans="1:60" ht="43.5" thickBot="1" x14ac:dyDescent="0.3">
      <c r="A894" s="90"/>
      <c r="B894" s="90"/>
      <c r="C894" s="90"/>
      <c r="D894" s="90"/>
      <c r="E894" s="90"/>
      <c r="F894" s="90"/>
      <c r="G894" s="90"/>
      <c r="H894" s="307"/>
      <c r="I894" s="91"/>
      <c r="J894" s="92"/>
      <c r="K894" s="151" t="s">
        <v>1412</v>
      </c>
      <c r="L894" s="92" t="s">
        <v>1613</v>
      </c>
      <c r="M894" s="92" t="e">
        <f>INDEX('[26]GELONDONGAN BM POKIR'!$D:$D,MATCH('KEGIATAN DBMSDA 2022 (2)'!L894,'[26]GELONDONGAN BM POKIR'!$D:$D,0))</f>
        <v>#N/A</v>
      </c>
      <c r="N894" s="92" t="str">
        <f t="shared" si="319"/>
        <v>Peningkatan Jalan Perum Permata Blok BR RT 07 RW 17, Kota Bekasi</v>
      </c>
      <c r="O894" s="92"/>
      <c r="P894" s="93" t="s">
        <v>201</v>
      </c>
      <c r="Q894" s="93"/>
      <c r="R894" s="127" t="s">
        <v>239</v>
      </c>
      <c r="S894" s="94" t="e">
        <f>#REF!&amp;" "&amp;#REF!</f>
        <v>#REF!</v>
      </c>
      <c r="T894" s="95" t="s">
        <v>66</v>
      </c>
      <c r="U894" s="57"/>
      <c r="V894" s="57">
        <f t="shared" si="330"/>
        <v>200000000</v>
      </c>
      <c r="W894" s="96" t="str">
        <f t="shared" si="322"/>
        <v>PL</v>
      </c>
      <c r="X894" s="77" t="s">
        <v>1964</v>
      </c>
      <c r="Y894" s="489" t="s">
        <v>2032</v>
      </c>
      <c r="Z894" s="489" t="s">
        <v>2012</v>
      </c>
      <c r="AA894" s="93"/>
      <c r="AB894" s="93"/>
      <c r="AC894" s="93"/>
      <c r="AD894" s="93"/>
      <c r="AE894" s="93"/>
      <c r="AF894" s="93"/>
      <c r="AG894" s="96"/>
      <c r="AH894" s="96"/>
      <c r="AI894" s="96"/>
      <c r="AJ894" s="313">
        <f t="shared" si="320"/>
        <v>0</v>
      </c>
      <c r="AK894" s="301">
        <v>0</v>
      </c>
      <c r="AL894" s="57">
        <v>200000000</v>
      </c>
      <c r="AM894" s="96" t="str">
        <f t="shared" si="323"/>
        <v>PL</v>
      </c>
      <c r="AN894" s="257" t="s">
        <v>139</v>
      </c>
      <c r="AO894" s="249">
        <v>1</v>
      </c>
      <c r="AP894" s="257"/>
      <c r="AQ894" s="245">
        <f t="shared" si="324"/>
        <v>350000</v>
      </c>
      <c r="AR894" s="250">
        <f>IF(AND(V894&gt;1,V894&lt;=200000000),'[26]Data Base PAKAI (INPUT)'!$E$24,IF(AND(V894&gt;200000000),'[26]Data Base PAKAI (INPUT)'!$M$24))</f>
        <v>4</v>
      </c>
      <c r="AS894" s="250">
        <f>IF(AND(V894&gt;1,V894&lt;=200000000),'[26]Data Base PAKAI (INPUT)'!$F$24,IF(AND(V894&gt;200000000,V894&lt;=1000000000),'[26]Data Base PAKAI (INPUT)'!$V$24,IF(AND(V894&gt;1000000000),'[26]Data Base PAKAI (INPUT)'!$Z$24)))</f>
        <v>1</v>
      </c>
      <c r="AT894" s="250">
        <f t="shared" si="325"/>
        <v>600000</v>
      </c>
      <c r="AU894" s="250">
        <f>IF(AND(V894&gt;1,V894&lt;=1000000000),'[26]Data Base PAKAI (INPUT)'!$E$25,IF(AND(V894&gt;1000000000,V894&lt;=5000000000),'[26]Data Base PAKAI (INPUT)'!$Y$25,IF(AND(V894&gt;5000000000,V894&lt;=10000000000),'[26]Data Base PAKAI (INPUT)'!$AG$25)))</f>
        <v>3</v>
      </c>
      <c r="AV894" s="250">
        <f>IF(AND(V894&gt;1,V894&lt;=100000000),'[26]Data Base PAKAI (INPUT)'!$F$25,IF(AND(V894&gt;100000000,V894&lt;=200000000),'[26]Data Base PAKAI (INPUT)'!$J$25,IF(AND(V894&gt;200000000,V894&lt;=250000000),'[26]Data Base PAKAI (INPUT)'!$N$25,IF(AND(V894&gt;250000000,V894&lt;=500000000),'[26]Data Base PAKAI (INPUT)'!$R$25,IF(AND(V894&gt;500000000,V894&lt;=1000000000),'[26]Data Base PAKAI (INPUT)'!$V$25,IF(AND(V894&gt;1000000000,V894&lt;=2500000000),'[26]Data Base PAKAI (INPUT)'!$Z$25,IF(AND(V894&gt;2500000000,V894&lt;=5000000000),'[26]Data Base PAKAI (INPUT)'!$AD$25,IF(AND(V894&gt;5000000000,V894&lt;=10000000000),'[26]Data Base PAKAI (INPUT)'!AH2382))))))))</f>
        <v>4</v>
      </c>
      <c r="AW894" s="250">
        <f t="shared" si="326"/>
        <v>1800000</v>
      </c>
      <c r="AX894" s="250">
        <f t="shared" si="327"/>
        <v>8000000</v>
      </c>
      <c r="AY894" s="99">
        <f t="shared" si="328"/>
        <v>8000000</v>
      </c>
      <c r="AZ894" s="245"/>
      <c r="BA894" s="245">
        <f t="shared" si="329"/>
        <v>181250000</v>
      </c>
      <c r="BB894" s="235"/>
      <c r="BC894" s="242"/>
      <c r="BD894" s="242"/>
      <c r="BE894" s="242"/>
      <c r="BG894" s="428">
        <f t="shared" si="321"/>
        <v>0</v>
      </c>
      <c r="BH894" s="424"/>
    </row>
    <row r="895" spans="1:60" ht="43.5" thickBot="1" x14ac:dyDescent="0.3">
      <c r="A895" s="90"/>
      <c r="B895" s="90"/>
      <c r="C895" s="90"/>
      <c r="D895" s="90"/>
      <c r="E895" s="90"/>
      <c r="F895" s="90"/>
      <c r="G895" s="90"/>
      <c r="H895" s="307"/>
      <c r="I895" s="91"/>
      <c r="J895" s="92"/>
      <c r="K895" s="151" t="s">
        <v>1412</v>
      </c>
      <c r="L895" s="92" t="s">
        <v>1614</v>
      </c>
      <c r="M895" s="92" t="e">
        <f>INDEX('[26]GELONDONGAN BM POKIR'!$D:$D,MATCH('KEGIATAN DBMSDA 2022 (2)'!L895,'[26]GELONDONGAN BM POKIR'!$D:$D,0))</f>
        <v>#N/A</v>
      </c>
      <c r="N895" s="92" t="str">
        <f t="shared" si="319"/>
        <v>Peningkatan Jalan jalan Linkungan Komlek Depkes I RW 09, Kota Bekasi</v>
      </c>
      <c r="O895" s="92"/>
      <c r="P895" s="93" t="s">
        <v>1616</v>
      </c>
      <c r="Q895" s="93"/>
      <c r="R895" s="127" t="s">
        <v>182</v>
      </c>
      <c r="S895" s="94" t="e">
        <f>#REF!&amp;" "&amp;#REF!</f>
        <v>#REF!</v>
      </c>
      <c r="T895" s="95" t="s">
        <v>66</v>
      </c>
      <c r="U895" s="57"/>
      <c r="V895" s="57">
        <f t="shared" si="330"/>
        <v>75000000</v>
      </c>
      <c r="W895" s="96" t="str">
        <f t="shared" si="322"/>
        <v>PL</v>
      </c>
      <c r="X895" s="77" t="s">
        <v>1964</v>
      </c>
      <c r="Y895" s="496" t="s">
        <v>2032</v>
      </c>
      <c r="Z895" s="489" t="s">
        <v>2004</v>
      </c>
      <c r="AA895" s="93"/>
      <c r="AB895" s="93"/>
      <c r="AC895" s="93"/>
      <c r="AD895" s="93"/>
      <c r="AE895" s="93"/>
      <c r="AF895" s="93"/>
      <c r="AG895" s="96"/>
      <c r="AH895" s="96"/>
      <c r="AI895" s="96"/>
      <c r="AJ895" s="313">
        <f t="shared" si="320"/>
        <v>0</v>
      </c>
      <c r="AK895" s="301">
        <v>0</v>
      </c>
      <c r="AL895" s="57">
        <v>75000000</v>
      </c>
      <c r="AM895" s="96" t="str">
        <f t="shared" si="323"/>
        <v>PL</v>
      </c>
      <c r="AN895" s="257" t="s">
        <v>139</v>
      </c>
      <c r="AO895" s="249">
        <v>1</v>
      </c>
      <c r="AP895" s="249" t="s">
        <v>163</v>
      </c>
      <c r="AQ895" s="253">
        <f t="shared" si="324"/>
        <v>350000</v>
      </c>
      <c r="AR895" s="254">
        <f>IF(AND(V895&gt;1,V895&lt;=200000000),'[26]Data Base PAKAI (INPUT)'!$E$24,IF(AND(V895&gt;200000000),'[26]Data Base PAKAI (INPUT)'!$M$24))</f>
        <v>4</v>
      </c>
      <c r="AS895" s="254">
        <f>IF(AND(V895&gt;1,V895&lt;=200000000),'[26]Data Base PAKAI (INPUT)'!$F$24,IF(AND(V895&gt;200000000,V895&lt;=1000000000),'[26]Data Base PAKAI (INPUT)'!$V$24,IF(AND(V895&gt;1000000000),'[26]Data Base PAKAI (INPUT)'!$Z$24)))</f>
        <v>1</v>
      </c>
      <c r="AT895" s="254">
        <f t="shared" si="325"/>
        <v>600000</v>
      </c>
      <c r="AU895" s="254">
        <f>IF(AND(V895&gt;1,V895&lt;=1000000000),'[26]Data Base PAKAI (INPUT)'!$E$25,IF(AND(V895&gt;1000000000,V895&lt;=5000000000),'[26]Data Base PAKAI (INPUT)'!$Y$25,IF(AND(V895&gt;5000000000,V895&lt;=10000000000),'[26]Data Base PAKAI (INPUT)'!$AG$25)))</f>
        <v>3</v>
      </c>
      <c r="AV895" s="254">
        <f>IF(AND(V895&gt;1,V895&lt;=100000000),'[26]Data Base PAKAI (INPUT)'!$F$25,IF(AND(V895&gt;100000000,V895&lt;=200000000),'[26]Data Base PAKAI (INPUT)'!$J$25,IF(AND(V895&gt;200000000,V895&lt;=250000000),'[26]Data Base PAKAI (INPUT)'!$N$25,IF(AND(V895&gt;250000000,V895&lt;=500000000),'[26]Data Base PAKAI (INPUT)'!$R$25,IF(AND(V895&gt;500000000,V895&lt;=1000000000),'[26]Data Base PAKAI (INPUT)'!$V$25,IF(AND(V895&gt;1000000000,V895&lt;=2500000000),'[26]Data Base PAKAI (INPUT)'!$Z$25,IF(AND(V895&gt;2500000000,V895&lt;=5000000000),'[26]Data Base PAKAI (INPUT)'!$AD$25,IF(AND(V895&gt;5000000000,V895&lt;=10000000000),'[26]Data Base PAKAI (INPUT)'!AH2384))))))))</f>
        <v>3</v>
      </c>
      <c r="AW895" s="254">
        <f t="shared" si="326"/>
        <v>1350000</v>
      </c>
      <c r="AX895" s="254">
        <f t="shared" si="327"/>
        <v>3000000</v>
      </c>
      <c r="AY895" s="103">
        <f t="shared" si="328"/>
        <v>3000000</v>
      </c>
      <c r="AZ895" s="253"/>
      <c r="BA895" s="253">
        <f t="shared" si="329"/>
        <v>66700000</v>
      </c>
      <c r="BB895" s="235"/>
      <c r="BC895" s="242"/>
      <c r="BD895" s="242"/>
      <c r="BE895" s="242"/>
      <c r="BG895" s="428">
        <f t="shared" si="321"/>
        <v>0</v>
      </c>
      <c r="BH895" s="424"/>
    </row>
    <row r="896" spans="1:60" ht="43.5" thickBot="1" x14ac:dyDescent="0.3">
      <c r="A896" s="90"/>
      <c r="B896" s="90"/>
      <c r="C896" s="90"/>
      <c r="D896" s="90"/>
      <c r="E896" s="90"/>
      <c r="F896" s="90"/>
      <c r="G896" s="90"/>
      <c r="H896" s="307"/>
      <c r="I896" s="91"/>
      <c r="J896" s="92"/>
      <c r="K896" s="151" t="s">
        <v>1412</v>
      </c>
      <c r="L896" s="92" t="s">
        <v>1617</v>
      </c>
      <c r="M896" s="92" t="e">
        <f>INDEX('[26]GELONDONGAN BM POKIR'!$D:$D,MATCH('KEGIATAN DBMSDA 2022 (2)'!L896,'[26]GELONDONGAN BM POKIR'!$D:$D,0))</f>
        <v>#N/A</v>
      </c>
      <c r="N896" s="92" t="str">
        <f t="shared" si="319"/>
        <v>Peningkatan Jalan Jl. Jatiprana Rt 13  Rw 07 Kelurahan Jati Cempaka, Kota Bekasi</v>
      </c>
      <c r="O896" s="92"/>
      <c r="P896" s="93" t="s">
        <v>171</v>
      </c>
      <c r="Q896" s="93"/>
      <c r="R896" s="127" t="s">
        <v>289</v>
      </c>
      <c r="S896" s="94" t="e">
        <f>#REF!&amp;" "&amp;#REF!</f>
        <v>#REF!</v>
      </c>
      <c r="T896" s="95" t="s">
        <v>66</v>
      </c>
      <c r="U896" s="57"/>
      <c r="V896" s="57">
        <f t="shared" si="330"/>
        <v>75000000</v>
      </c>
      <c r="W896" s="96" t="str">
        <f t="shared" si="322"/>
        <v>PL</v>
      </c>
      <c r="X896" s="77" t="s">
        <v>1964</v>
      </c>
      <c r="Y896" s="489" t="s">
        <v>2032</v>
      </c>
      <c r="Z896" s="489" t="s">
        <v>2004</v>
      </c>
      <c r="AA896" s="93"/>
      <c r="AB896" s="93"/>
      <c r="AC896" s="93"/>
      <c r="AD896" s="93"/>
      <c r="AE896" s="93"/>
      <c r="AF896" s="93"/>
      <c r="AG896" s="96"/>
      <c r="AH896" s="96"/>
      <c r="AI896" s="96"/>
      <c r="AJ896" s="313">
        <f t="shared" si="320"/>
        <v>0</v>
      </c>
      <c r="AK896" s="301">
        <v>0</v>
      </c>
      <c r="AL896" s="57">
        <v>75000000</v>
      </c>
      <c r="AM896" s="96" t="str">
        <f t="shared" si="323"/>
        <v>PL</v>
      </c>
      <c r="AN896" s="257" t="s">
        <v>139</v>
      </c>
      <c r="AO896" s="249">
        <v>1</v>
      </c>
      <c r="AP896" s="257"/>
      <c r="AQ896" s="245">
        <f t="shared" si="324"/>
        <v>350000</v>
      </c>
      <c r="AR896" s="250">
        <f>IF(AND(V896&gt;1,V896&lt;=200000000),'[26]Data Base PAKAI (INPUT)'!$E$24,IF(AND(V896&gt;200000000),'[26]Data Base PAKAI (INPUT)'!$M$24))</f>
        <v>4</v>
      </c>
      <c r="AS896" s="250">
        <f>IF(AND(V896&gt;1,V896&lt;=200000000),'[26]Data Base PAKAI (INPUT)'!$F$24,IF(AND(V896&gt;200000000,V896&lt;=1000000000),'[26]Data Base PAKAI (INPUT)'!$V$24,IF(AND(V896&gt;1000000000),'[26]Data Base PAKAI (INPUT)'!$Z$24)))</f>
        <v>1</v>
      </c>
      <c r="AT896" s="250">
        <f t="shared" si="325"/>
        <v>600000</v>
      </c>
      <c r="AU896" s="250">
        <f>IF(AND(V896&gt;1,V896&lt;=1000000000),'[26]Data Base PAKAI (INPUT)'!$E$25,IF(AND(V896&gt;1000000000,V896&lt;=5000000000),'[26]Data Base PAKAI (INPUT)'!$Y$25,IF(AND(V896&gt;5000000000,V896&lt;=10000000000),'[26]Data Base PAKAI (INPUT)'!$AG$25)))</f>
        <v>3</v>
      </c>
      <c r="AV896" s="250">
        <f>IF(AND(V896&gt;1,V896&lt;=100000000),'[26]Data Base PAKAI (INPUT)'!$F$25,IF(AND(V896&gt;100000000,V896&lt;=200000000),'[26]Data Base PAKAI (INPUT)'!$J$25,IF(AND(V896&gt;200000000,V896&lt;=250000000),'[26]Data Base PAKAI (INPUT)'!$N$25,IF(AND(V896&gt;250000000,V896&lt;=500000000),'[26]Data Base PAKAI (INPUT)'!$R$25,IF(AND(V896&gt;500000000,V896&lt;=1000000000),'[26]Data Base PAKAI (INPUT)'!$V$25,IF(AND(V896&gt;1000000000,V896&lt;=2500000000),'[26]Data Base PAKAI (INPUT)'!$Z$25,IF(AND(V896&gt;2500000000,V896&lt;=5000000000),'[26]Data Base PAKAI (INPUT)'!$AD$25,IF(AND(V896&gt;5000000000,V896&lt;=10000000000),'[26]Data Base PAKAI (INPUT)'!AH2385))))))))</f>
        <v>3</v>
      </c>
      <c r="AW896" s="250">
        <f t="shared" si="326"/>
        <v>1350000</v>
      </c>
      <c r="AX896" s="250">
        <f t="shared" si="327"/>
        <v>3000000</v>
      </c>
      <c r="AY896" s="99">
        <f t="shared" si="328"/>
        <v>3000000</v>
      </c>
      <c r="AZ896" s="245"/>
      <c r="BA896" s="245">
        <f t="shared" si="329"/>
        <v>66700000</v>
      </c>
      <c r="BB896" s="235"/>
      <c r="BC896" s="242"/>
      <c r="BD896" s="242"/>
      <c r="BE896" s="242"/>
      <c r="BG896" s="428">
        <f t="shared" si="321"/>
        <v>0</v>
      </c>
      <c r="BH896" s="424"/>
    </row>
    <row r="897" spans="1:60" ht="43.5" thickBot="1" x14ac:dyDescent="0.3">
      <c r="A897" s="90"/>
      <c r="B897" s="90"/>
      <c r="C897" s="90"/>
      <c r="D897" s="90"/>
      <c r="E897" s="90"/>
      <c r="F897" s="90"/>
      <c r="G897" s="90"/>
      <c r="H897" s="307"/>
      <c r="I897" s="91"/>
      <c r="J897" s="92"/>
      <c r="K897" s="151" t="s">
        <v>1412</v>
      </c>
      <c r="L897" s="92" t="s">
        <v>1618</v>
      </c>
      <c r="M897" s="92" t="e">
        <f>INDEX('[26]GELONDONGAN BM POKIR'!$D:$D,MATCH('KEGIATAN DBMSDA 2022 (2)'!L897,'[26]GELONDONGAN BM POKIR'!$D:$D,0))</f>
        <v>#N/A</v>
      </c>
      <c r="N897" s="92" t="str">
        <f t="shared" si="319"/>
        <v>Peningkatan Jalan Jl. Kasuari 4 Rt 05  Rw 07 Kelurahan Jaticempaka, Kota Bekasi</v>
      </c>
      <c r="O897" s="92"/>
      <c r="P897" s="93" t="s">
        <v>171</v>
      </c>
      <c r="Q897" s="93"/>
      <c r="R897" s="127" t="s">
        <v>451</v>
      </c>
      <c r="S897" s="94" t="e">
        <f>#REF!&amp;" "&amp;#REF!</f>
        <v>#REF!</v>
      </c>
      <c r="T897" s="95" t="s">
        <v>66</v>
      </c>
      <c r="U897" s="57"/>
      <c r="V897" s="57">
        <f t="shared" si="330"/>
        <v>125000000</v>
      </c>
      <c r="W897" s="96" t="str">
        <f t="shared" si="322"/>
        <v>PL</v>
      </c>
      <c r="X897" s="77" t="s">
        <v>1964</v>
      </c>
      <c r="Y897" s="489" t="s">
        <v>2032</v>
      </c>
      <c r="Z897" s="489" t="s">
        <v>2004</v>
      </c>
      <c r="AA897" s="93"/>
      <c r="AB897" s="93"/>
      <c r="AC897" s="93"/>
      <c r="AD897" s="93"/>
      <c r="AE897" s="93"/>
      <c r="AF897" s="93"/>
      <c r="AG897" s="96"/>
      <c r="AH897" s="96"/>
      <c r="AI897" s="96"/>
      <c r="AJ897" s="313">
        <f t="shared" si="320"/>
        <v>0</v>
      </c>
      <c r="AK897" s="301">
        <v>0</v>
      </c>
      <c r="AL897" s="57">
        <v>125000000</v>
      </c>
      <c r="AM897" s="96" t="str">
        <f t="shared" si="323"/>
        <v>PL</v>
      </c>
      <c r="AN897" s="257" t="s">
        <v>139</v>
      </c>
      <c r="AO897" s="249">
        <v>1</v>
      </c>
      <c r="AP897" s="257"/>
      <c r="AQ897" s="245">
        <f t="shared" si="324"/>
        <v>350000</v>
      </c>
      <c r="AR897" s="250">
        <f>IF(AND(V897&gt;1,V897&lt;=200000000),'[26]Data Base PAKAI (INPUT)'!$E$24,IF(AND(V897&gt;200000000),'[26]Data Base PAKAI (INPUT)'!$M$24))</f>
        <v>4</v>
      </c>
      <c r="AS897" s="250">
        <f>IF(AND(V897&gt;1,V897&lt;=200000000),'[26]Data Base PAKAI (INPUT)'!$F$24,IF(AND(V897&gt;200000000,V897&lt;=1000000000),'[26]Data Base PAKAI (INPUT)'!$V$24,IF(AND(V897&gt;1000000000),'[26]Data Base PAKAI (INPUT)'!$Z$24)))</f>
        <v>1</v>
      </c>
      <c r="AT897" s="250">
        <f t="shared" si="325"/>
        <v>600000</v>
      </c>
      <c r="AU897" s="250">
        <f>IF(AND(V897&gt;1,V897&lt;=1000000000),'[26]Data Base PAKAI (INPUT)'!$E$25,IF(AND(V897&gt;1000000000,V897&lt;=5000000000),'[26]Data Base PAKAI (INPUT)'!$Y$25,IF(AND(V897&gt;5000000000,V897&lt;=10000000000),'[26]Data Base PAKAI (INPUT)'!$AG$25)))</f>
        <v>3</v>
      </c>
      <c r="AV897" s="250">
        <f>IF(AND(V897&gt;1,V897&lt;=100000000),'[26]Data Base PAKAI (INPUT)'!$F$25,IF(AND(V897&gt;100000000,V897&lt;=200000000),'[26]Data Base PAKAI (INPUT)'!$J$25,IF(AND(V897&gt;200000000,V897&lt;=250000000),'[26]Data Base PAKAI (INPUT)'!$N$25,IF(AND(V897&gt;250000000,V897&lt;=500000000),'[26]Data Base PAKAI (INPUT)'!$R$25,IF(AND(V897&gt;500000000,V897&lt;=1000000000),'[26]Data Base PAKAI (INPUT)'!$V$25,IF(AND(V897&gt;1000000000,V897&lt;=2500000000),'[26]Data Base PAKAI (INPUT)'!$Z$25,IF(AND(V897&gt;2500000000,V897&lt;=5000000000),'[26]Data Base PAKAI (INPUT)'!$AD$25,IF(AND(V897&gt;5000000000,V897&lt;=10000000000),'[26]Data Base PAKAI (INPUT)'!AH2386))))))))</f>
        <v>4</v>
      </c>
      <c r="AW897" s="250">
        <f t="shared" si="326"/>
        <v>1800000</v>
      </c>
      <c r="AX897" s="250">
        <f t="shared" si="327"/>
        <v>5000000</v>
      </c>
      <c r="AY897" s="99">
        <f t="shared" si="328"/>
        <v>5000000</v>
      </c>
      <c r="AZ897" s="245"/>
      <c r="BA897" s="245">
        <f t="shared" si="329"/>
        <v>112250000</v>
      </c>
      <c r="BB897" s="235"/>
      <c r="BC897" s="242"/>
      <c r="BD897" s="242"/>
      <c r="BE897" s="242"/>
      <c r="BG897" s="428">
        <f t="shared" si="321"/>
        <v>0</v>
      </c>
      <c r="BH897" s="424"/>
    </row>
    <row r="898" spans="1:60" ht="43.5" thickBot="1" x14ac:dyDescent="0.3">
      <c r="A898" s="90"/>
      <c r="B898" s="90"/>
      <c r="C898" s="90"/>
      <c r="D898" s="90"/>
      <c r="E898" s="90"/>
      <c r="F898" s="90"/>
      <c r="G898" s="90"/>
      <c r="H898" s="307"/>
      <c r="I898" s="91"/>
      <c r="J898" s="92"/>
      <c r="K898" s="151" t="s">
        <v>1412</v>
      </c>
      <c r="L898" s="92" t="s">
        <v>1619</v>
      </c>
      <c r="M898" s="92" t="e">
        <f>INDEX('[26]GELONDONGAN BM POKIR'!$D:$D,MATCH('KEGIATAN DBMSDA 2022 (2)'!L898,'[26]GELONDONGAN BM POKIR'!$D:$D,0))</f>
        <v>#N/A</v>
      </c>
      <c r="N898" s="92" t="str">
        <f t="shared" si="319"/>
        <v>Peningkatan Jalan Jalan Teratai V Rt 2 Rw 15 Kel. Jatimakmur Kec. Pondok Gede, Kota Bekasi</v>
      </c>
      <c r="O898" s="92"/>
      <c r="P898" s="93" t="s">
        <v>171</v>
      </c>
      <c r="Q898" s="93"/>
      <c r="R898" s="127" t="s">
        <v>271</v>
      </c>
      <c r="S898" s="94" t="e">
        <f>#REF!&amp;" "&amp;#REF!</f>
        <v>#REF!</v>
      </c>
      <c r="T898" s="95" t="s">
        <v>66</v>
      </c>
      <c r="U898" s="57"/>
      <c r="V898" s="57">
        <f t="shared" si="330"/>
        <v>75000000</v>
      </c>
      <c r="W898" s="96" t="str">
        <f t="shared" si="322"/>
        <v>PL</v>
      </c>
      <c r="X898" s="77" t="s">
        <v>1964</v>
      </c>
      <c r="Y898" s="489" t="s">
        <v>2032</v>
      </c>
      <c r="Z898" s="489" t="s">
        <v>2004</v>
      </c>
      <c r="AA898" s="93"/>
      <c r="AB898" s="93"/>
      <c r="AC898" s="93"/>
      <c r="AD898" s="93"/>
      <c r="AE898" s="93"/>
      <c r="AF898" s="93"/>
      <c r="AG898" s="96"/>
      <c r="AH898" s="96"/>
      <c r="AI898" s="96"/>
      <c r="AJ898" s="313">
        <f t="shared" si="320"/>
        <v>0</v>
      </c>
      <c r="AK898" s="301">
        <v>0</v>
      </c>
      <c r="AL898" s="57">
        <v>75000000</v>
      </c>
      <c r="AM898" s="96" t="str">
        <f t="shared" si="323"/>
        <v>PL</v>
      </c>
      <c r="AN898" s="257" t="s">
        <v>139</v>
      </c>
      <c r="AO898" s="249">
        <v>1</v>
      </c>
      <c r="AP898" s="257"/>
      <c r="AQ898" s="245">
        <f t="shared" si="324"/>
        <v>350000</v>
      </c>
      <c r="AR898" s="250">
        <f>IF(AND(V898&gt;1,V898&lt;=200000000),'[26]Data Base PAKAI (INPUT)'!$E$24,IF(AND(V898&gt;200000000),'[26]Data Base PAKAI (INPUT)'!$M$24))</f>
        <v>4</v>
      </c>
      <c r="AS898" s="250">
        <f>IF(AND(V898&gt;1,V898&lt;=200000000),'[26]Data Base PAKAI (INPUT)'!$F$24,IF(AND(V898&gt;200000000,V898&lt;=1000000000),'[26]Data Base PAKAI (INPUT)'!$V$24,IF(AND(V898&gt;1000000000),'[26]Data Base PAKAI (INPUT)'!$Z$24)))</f>
        <v>1</v>
      </c>
      <c r="AT898" s="250">
        <f t="shared" si="325"/>
        <v>600000</v>
      </c>
      <c r="AU898" s="250">
        <f>IF(AND(V898&gt;1,V898&lt;=1000000000),'[26]Data Base PAKAI (INPUT)'!$E$25,IF(AND(V898&gt;1000000000,V898&lt;=5000000000),'[26]Data Base PAKAI (INPUT)'!$Y$25,IF(AND(V898&gt;5000000000,V898&lt;=10000000000),'[26]Data Base PAKAI (INPUT)'!$AG$25)))</f>
        <v>3</v>
      </c>
      <c r="AV898" s="250">
        <f>IF(AND(V898&gt;1,V898&lt;=100000000),'[26]Data Base PAKAI (INPUT)'!$F$25,IF(AND(V898&gt;100000000,V898&lt;=200000000),'[26]Data Base PAKAI (INPUT)'!$J$25,IF(AND(V898&gt;200000000,V898&lt;=250000000),'[26]Data Base PAKAI (INPUT)'!$N$25,IF(AND(V898&gt;250000000,V898&lt;=500000000),'[26]Data Base PAKAI (INPUT)'!$R$25,IF(AND(V898&gt;500000000,V898&lt;=1000000000),'[26]Data Base PAKAI (INPUT)'!$V$25,IF(AND(V898&gt;1000000000,V898&lt;=2500000000),'[26]Data Base PAKAI (INPUT)'!$Z$25,IF(AND(V898&gt;2500000000,V898&lt;=5000000000),'[26]Data Base PAKAI (INPUT)'!$AD$25,IF(AND(V898&gt;5000000000,V898&lt;=10000000000),'[26]Data Base PAKAI (INPUT)'!AH2387))))))))</f>
        <v>3</v>
      </c>
      <c r="AW898" s="250">
        <f t="shared" si="326"/>
        <v>1350000</v>
      </c>
      <c r="AX898" s="250">
        <f t="shared" si="327"/>
        <v>3000000</v>
      </c>
      <c r="AY898" s="99">
        <f t="shared" si="328"/>
        <v>3000000</v>
      </c>
      <c r="AZ898" s="245"/>
      <c r="BA898" s="245">
        <f t="shared" si="329"/>
        <v>66700000</v>
      </c>
      <c r="BB898" s="235"/>
      <c r="BC898" s="242"/>
      <c r="BD898" s="242"/>
      <c r="BE898" s="242"/>
      <c r="BG898" s="428">
        <f t="shared" si="321"/>
        <v>0</v>
      </c>
      <c r="BH898" s="424"/>
    </row>
    <row r="899" spans="1:60" ht="43.5" thickBot="1" x14ac:dyDescent="0.3">
      <c r="A899" s="90"/>
      <c r="B899" s="90"/>
      <c r="C899" s="90"/>
      <c r="D899" s="90"/>
      <c r="E899" s="90"/>
      <c r="F899" s="90"/>
      <c r="G899" s="90"/>
      <c r="H899" s="307"/>
      <c r="I899" s="91"/>
      <c r="J899" s="92"/>
      <c r="K899" s="151" t="s">
        <v>1412</v>
      </c>
      <c r="L899" s="92" t="s">
        <v>1620</v>
      </c>
      <c r="M899" s="92" t="e">
        <f>INDEX('[26]GELONDONGAN BM POKIR'!$D:$D,MATCH('KEGIATAN DBMSDA 2022 (2)'!L899,'[26]GELONDONGAN BM POKIR'!$D:$D,0))</f>
        <v>#N/A</v>
      </c>
      <c r="N899" s="92" t="str">
        <f t="shared" si="319"/>
        <v>Peningkatan Jalan Jl. Camar RT 004, Jl. Jatayu RT 006, Jl. Branjangan RT 006 RW 03, Kota Bekasi</v>
      </c>
      <c r="O899" s="92"/>
      <c r="P899" s="93" t="s">
        <v>794</v>
      </c>
      <c r="Q899" s="93"/>
      <c r="R899" s="127" t="s">
        <v>448</v>
      </c>
      <c r="S899" s="94" t="e">
        <f>#REF!&amp;" "&amp;#REF!</f>
        <v>#REF!</v>
      </c>
      <c r="T899" s="95" t="s">
        <v>66</v>
      </c>
      <c r="U899" s="57"/>
      <c r="V899" s="57">
        <f t="shared" si="330"/>
        <v>125000000</v>
      </c>
      <c r="W899" s="96" t="str">
        <f t="shared" si="322"/>
        <v>PL</v>
      </c>
      <c r="X899" s="77" t="s">
        <v>1964</v>
      </c>
      <c r="Y899" s="496" t="s">
        <v>2032</v>
      </c>
      <c r="Z899" s="489" t="s">
        <v>2004</v>
      </c>
      <c r="AA899" s="93"/>
      <c r="AB899" s="93"/>
      <c r="AC899" s="93"/>
      <c r="AD899" s="93"/>
      <c r="AE899" s="93"/>
      <c r="AF899" s="93"/>
      <c r="AG899" s="96"/>
      <c r="AH899" s="96"/>
      <c r="AI899" s="96"/>
      <c r="AJ899" s="313">
        <f t="shared" si="320"/>
        <v>0</v>
      </c>
      <c r="AK899" s="301">
        <v>0</v>
      </c>
      <c r="AL899" s="57">
        <v>125000000</v>
      </c>
      <c r="AM899" s="96" t="str">
        <f t="shared" si="323"/>
        <v>PL</v>
      </c>
      <c r="AN899" s="257" t="s">
        <v>139</v>
      </c>
      <c r="AO899" s="249">
        <v>1</v>
      </c>
      <c r="AP899" s="249" t="s">
        <v>163</v>
      </c>
      <c r="AQ899" s="253">
        <f t="shared" si="324"/>
        <v>350000</v>
      </c>
      <c r="AR899" s="254">
        <f>IF(AND(V899&gt;1,V899&lt;=200000000),'[26]Data Base PAKAI (INPUT)'!$E$24,IF(AND(V899&gt;200000000),'[26]Data Base PAKAI (INPUT)'!$M$24))</f>
        <v>4</v>
      </c>
      <c r="AS899" s="254">
        <f>IF(AND(V899&gt;1,V899&lt;=200000000),'[26]Data Base PAKAI (INPUT)'!$F$24,IF(AND(V899&gt;200000000,V899&lt;=1000000000),'[26]Data Base PAKAI (INPUT)'!$V$24,IF(AND(V899&gt;1000000000),'[26]Data Base PAKAI (INPUT)'!$Z$24)))</f>
        <v>1</v>
      </c>
      <c r="AT899" s="254">
        <f t="shared" si="325"/>
        <v>600000</v>
      </c>
      <c r="AU899" s="254">
        <f>IF(AND(V899&gt;1,V899&lt;=1000000000),'[26]Data Base PAKAI (INPUT)'!$E$25,IF(AND(V899&gt;1000000000,V899&lt;=5000000000),'[26]Data Base PAKAI (INPUT)'!$Y$25,IF(AND(V899&gt;5000000000,V899&lt;=10000000000),'[26]Data Base PAKAI (INPUT)'!$AG$25)))</f>
        <v>3</v>
      </c>
      <c r="AV899" s="254">
        <f>IF(AND(V899&gt;1,V899&lt;=100000000),'[26]Data Base PAKAI (INPUT)'!$F$25,IF(AND(V899&gt;100000000,V899&lt;=200000000),'[26]Data Base PAKAI (INPUT)'!$J$25,IF(AND(V899&gt;200000000,V899&lt;=250000000),'[26]Data Base PAKAI (INPUT)'!$N$25,IF(AND(V899&gt;250000000,V899&lt;=500000000),'[26]Data Base PAKAI (INPUT)'!$R$25,IF(AND(V899&gt;500000000,V899&lt;=1000000000),'[26]Data Base PAKAI (INPUT)'!$V$25,IF(AND(V899&gt;1000000000,V899&lt;=2500000000),'[26]Data Base PAKAI (INPUT)'!$Z$25,IF(AND(V899&gt;2500000000,V899&lt;=5000000000),'[26]Data Base PAKAI (INPUT)'!$AD$25,IF(AND(V899&gt;5000000000,V899&lt;=10000000000),'[26]Data Base PAKAI (INPUT)'!AH2388))))))))</f>
        <v>4</v>
      </c>
      <c r="AW899" s="254">
        <f t="shared" si="326"/>
        <v>1800000</v>
      </c>
      <c r="AX899" s="254">
        <f t="shared" si="327"/>
        <v>5000000</v>
      </c>
      <c r="AY899" s="103">
        <f t="shared" si="328"/>
        <v>5000000</v>
      </c>
      <c r="AZ899" s="253"/>
      <c r="BA899" s="253">
        <f t="shared" si="329"/>
        <v>112250000</v>
      </c>
      <c r="BB899" s="235"/>
      <c r="BC899" s="242"/>
      <c r="BD899" s="242"/>
      <c r="BE899" s="242"/>
      <c r="BG899" s="428">
        <f t="shared" si="321"/>
        <v>0</v>
      </c>
      <c r="BH899" s="424"/>
    </row>
    <row r="900" spans="1:60" ht="43.5" thickBot="1" x14ac:dyDescent="0.3">
      <c r="A900" s="90"/>
      <c r="B900" s="90"/>
      <c r="C900" s="90"/>
      <c r="D900" s="90"/>
      <c r="E900" s="90"/>
      <c r="F900" s="90"/>
      <c r="G900" s="90"/>
      <c r="H900" s="307"/>
      <c r="I900" s="91"/>
      <c r="J900" s="92"/>
      <c r="K900" s="151" t="s">
        <v>1412</v>
      </c>
      <c r="L900" s="92" t="s">
        <v>1622</v>
      </c>
      <c r="M900" s="92" t="e">
        <f>INDEX('[26]GELONDONGAN BM POKIR'!$D:$D,MATCH('KEGIATAN DBMSDA 2022 (2)'!L900,'[26]GELONDONGAN BM POKIR'!$D:$D,0))</f>
        <v>#N/A</v>
      </c>
      <c r="N900" s="92" t="str">
        <f t="shared" si="319"/>
        <v>Peningkatan Jalan Jalan Lingkungan  di Jalan Mesjid Rt.04 Rw.01, Kota Bekasi</v>
      </c>
      <c r="O900" s="92"/>
      <c r="P900" s="93" t="s">
        <v>794</v>
      </c>
      <c r="Q900" s="93"/>
      <c r="R900" s="127" t="s">
        <v>182</v>
      </c>
      <c r="S900" s="94" t="e">
        <f>#REF!&amp;" "&amp;#REF!</f>
        <v>#REF!</v>
      </c>
      <c r="T900" s="95" t="s">
        <v>66</v>
      </c>
      <c r="U900" s="57"/>
      <c r="V900" s="57">
        <f t="shared" si="330"/>
        <v>75000000</v>
      </c>
      <c r="W900" s="96" t="str">
        <f t="shared" si="322"/>
        <v>PL</v>
      </c>
      <c r="X900" s="77" t="s">
        <v>1964</v>
      </c>
      <c r="Y900" s="496" t="s">
        <v>2032</v>
      </c>
      <c r="Z900" s="489" t="s">
        <v>2004</v>
      </c>
      <c r="AA900" s="93"/>
      <c r="AB900" s="93"/>
      <c r="AC900" s="93"/>
      <c r="AD900" s="93"/>
      <c r="AE900" s="93"/>
      <c r="AF900" s="93"/>
      <c r="AG900" s="96"/>
      <c r="AH900" s="96"/>
      <c r="AI900" s="96"/>
      <c r="AJ900" s="313">
        <f t="shared" si="320"/>
        <v>0</v>
      </c>
      <c r="AK900" s="301">
        <v>0</v>
      </c>
      <c r="AL900" s="57">
        <v>75000000</v>
      </c>
      <c r="AM900" s="96" t="str">
        <f t="shared" si="323"/>
        <v>PL</v>
      </c>
      <c r="AN900" s="257" t="s">
        <v>139</v>
      </c>
      <c r="AO900" s="249">
        <v>1</v>
      </c>
      <c r="AP900" s="249" t="s">
        <v>163</v>
      </c>
      <c r="AQ900" s="253">
        <f t="shared" si="324"/>
        <v>350000</v>
      </c>
      <c r="AR900" s="254">
        <f>IF(AND(V900&gt;1,V900&lt;=200000000),'[26]Data Base PAKAI (INPUT)'!$E$24,IF(AND(V900&gt;200000000),'[26]Data Base PAKAI (INPUT)'!$M$24))</f>
        <v>4</v>
      </c>
      <c r="AS900" s="254">
        <f>IF(AND(V900&gt;1,V900&lt;=200000000),'[26]Data Base PAKAI (INPUT)'!$F$24,IF(AND(V900&gt;200000000,V900&lt;=1000000000),'[26]Data Base PAKAI (INPUT)'!$V$24,IF(AND(V900&gt;1000000000),'[26]Data Base PAKAI (INPUT)'!$Z$24)))</f>
        <v>1</v>
      </c>
      <c r="AT900" s="254">
        <f t="shared" si="325"/>
        <v>600000</v>
      </c>
      <c r="AU900" s="254">
        <f>IF(AND(V900&gt;1,V900&lt;=1000000000),'[26]Data Base PAKAI (INPUT)'!$E$25,IF(AND(V900&gt;1000000000,V900&lt;=5000000000),'[26]Data Base PAKAI (INPUT)'!$Y$25,IF(AND(V900&gt;5000000000,V900&lt;=10000000000),'[26]Data Base PAKAI (INPUT)'!$AG$25)))</f>
        <v>3</v>
      </c>
      <c r="AV900" s="254">
        <f>IF(AND(V900&gt;1,V900&lt;=100000000),'[26]Data Base PAKAI (INPUT)'!$F$25,IF(AND(V900&gt;100000000,V900&lt;=200000000),'[26]Data Base PAKAI (INPUT)'!$J$25,IF(AND(V900&gt;200000000,V900&lt;=250000000),'[26]Data Base PAKAI (INPUT)'!$N$25,IF(AND(V900&gt;250000000,V900&lt;=500000000),'[26]Data Base PAKAI (INPUT)'!$R$25,IF(AND(V900&gt;500000000,V900&lt;=1000000000),'[26]Data Base PAKAI (INPUT)'!$V$25,IF(AND(V900&gt;1000000000,V900&lt;=2500000000),'[26]Data Base PAKAI (INPUT)'!$Z$25,IF(AND(V900&gt;2500000000,V900&lt;=5000000000),'[26]Data Base PAKAI (INPUT)'!$AD$25,IF(AND(V900&gt;5000000000,V900&lt;=10000000000),'[26]Data Base PAKAI (INPUT)'!AH2389))))))))</f>
        <v>3</v>
      </c>
      <c r="AW900" s="254">
        <f t="shared" si="326"/>
        <v>1350000</v>
      </c>
      <c r="AX900" s="254">
        <f t="shared" si="327"/>
        <v>3000000</v>
      </c>
      <c r="AY900" s="103">
        <f t="shared" si="328"/>
        <v>3000000</v>
      </c>
      <c r="AZ900" s="253"/>
      <c r="BA900" s="253">
        <f t="shared" si="329"/>
        <v>66700000</v>
      </c>
      <c r="BB900" s="235"/>
      <c r="BC900" s="242"/>
      <c r="BD900" s="242"/>
      <c r="BE900" s="242"/>
      <c r="BG900" s="428">
        <f t="shared" si="321"/>
        <v>0</v>
      </c>
      <c r="BH900" s="424"/>
    </row>
    <row r="901" spans="1:60" ht="43.5" thickBot="1" x14ac:dyDescent="0.3">
      <c r="A901" s="90"/>
      <c r="B901" s="90"/>
      <c r="C901" s="90"/>
      <c r="D901" s="90"/>
      <c r="E901" s="90"/>
      <c r="F901" s="90"/>
      <c r="G901" s="90"/>
      <c r="H901" s="307"/>
      <c r="I901" s="91"/>
      <c r="J901" s="92"/>
      <c r="K901" s="151" t="s">
        <v>1412</v>
      </c>
      <c r="L901" s="92" t="s">
        <v>1623</v>
      </c>
      <c r="M901" s="92" t="e">
        <f>INDEX('[26]GELONDONGAN BM POKIR'!$D:$D,MATCH('KEGIATAN DBMSDA 2022 (2)'!L901,'[26]GELONDONGAN BM POKIR'!$D:$D,0))</f>
        <v>#N/A</v>
      </c>
      <c r="N901" s="92" t="str">
        <f t="shared" si="319"/>
        <v>Peningkatan Jalan Jl. Al Arifyah Rt 06 Rw 07, Kota Bekasi</v>
      </c>
      <c r="O901" s="92"/>
      <c r="P901" s="93" t="s">
        <v>794</v>
      </c>
      <c r="Q901" s="93"/>
      <c r="R901" s="127" t="s">
        <v>182</v>
      </c>
      <c r="S901" s="94" t="e">
        <f>#REF!&amp;" "&amp;#REF!</f>
        <v>#REF!</v>
      </c>
      <c r="T901" s="95" t="s">
        <v>66</v>
      </c>
      <c r="U901" s="57"/>
      <c r="V901" s="57">
        <f t="shared" si="330"/>
        <v>75000000</v>
      </c>
      <c r="W901" s="96" t="str">
        <f t="shared" si="322"/>
        <v>PL</v>
      </c>
      <c r="X901" s="77" t="s">
        <v>1964</v>
      </c>
      <c r="Y901" s="496" t="s">
        <v>2032</v>
      </c>
      <c r="Z901" s="489" t="s">
        <v>2004</v>
      </c>
      <c r="AA901" s="93"/>
      <c r="AB901" s="93"/>
      <c r="AC901" s="93"/>
      <c r="AD901" s="93"/>
      <c r="AE901" s="93"/>
      <c r="AF901" s="93"/>
      <c r="AG901" s="96"/>
      <c r="AH901" s="96"/>
      <c r="AI901" s="96"/>
      <c r="AJ901" s="313">
        <f t="shared" si="320"/>
        <v>0</v>
      </c>
      <c r="AK901" s="301">
        <v>0</v>
      </c>
      <c r="AL901" s="57">
        <v>75000000</v>
      </c>
      <c r="AM901" s="96" t="str">
        <f t="shared" si="323"/>
        <v>PL</v>
      </c>
      <c r="AN901" s="257" t="s">
        <v>139</v>
      </c>
      <c r="AO901" s="249">
        <v>1</v>
      </c>
      <c r="AP901" s="249" t="s">
        <v>163</v>
      </c>
      <c r="AQ901" s="253">
        <f t="shared" si="324"/>
        <v>350000</v>
      </c>
      <c r="AR901" s="254">
        <f>IF(AND(V901&gt;1,V901&lt;=200000000),'[26]Data Base PAKAI (INPUT)'!$E$24,IF(AND(V901&gt;200000000),'[26]Data Base PAKAI (INPUT)'!$M$24))</f>
        <v>4</v>
      </c>
      <c r="AS901" s="254">
        <f>IF(AND(V901&gt;1,V901&lt;=200000000),'[26]Data Base PAKAI (INPUT)'!$F$24,IF(AND(V901&gt;200000000,V901&lt;=1000000000),'[26]Data Base PAKAI (INPUT)'!$V$24,IF(AND(V901&gt;1000000000),'[26]Data Base PAKAI (INPUT)'!$Z$24)))</f>
        <v>1</v>
      </c>
      <c r="AT901" s="254">
        <f t="shared" si="325"/>
        <v>600000</v>
      </c>
      <c r="AU901" s="254">
        <f>IF(AND(V901&gt;1,V901&lt;=1000000000),'[26]Data Base PAKAI (INPUT)'!$E$25,IF(AND(V901&gt;1000000000,V901&lt;=5000000000),'[26]Data Base PAKAI (INPUT)'!$Y$25,IF(AND(V901&gt;5000000000,V901&lt;=10000000000),'[26]Data Base PAKAI (INPUT)'!$AG$25)))</f>
        <v>3</v>
      </c>
      <c r="AV901" s="254">
        <f>IF(AND(V901&gt;1,V901&lt;=100000000),'[26]Data Base PAKAI (INPUT)'!$F$25,IF(AND(V901&gt;100000000,V901&lt;=200000000),'[26]Data Base PAKAI (INPUT)'!$J$25,IF(AND(V901&gt;200000000,V901&lt;=250000000),'[26]Data Base PAKAI (INPUT)'!$N$25,IF(AND(V901&gt;250000000,V901&lt;=500000000),'[26]Data Base PAKAI (INPUT)'!$R$25,IF(AND(V901&gt;500000000,V901&lt;=1000000000),'[26]Data Base PAKAI (INPUT)'!$V$25,IF(AND(V901&gt;1000000000,V901&lt;=2500000000),'[26]Data Base PAKAI (INPUT)'!$Z$25,IF(AND(V901&gt;2500000000,V901&lt;=5000000000),'[26]Data Base PAKAI (INPUT)'!$AD$25,IF(AND(V901&gt;5000000000,V901&lt;=10000000000),'[26]Data Base PAKAI (INPUT)'!AH2390))))))))</f>
        <v>3</v>
      </c>
      <c r="AW901" s="254">
        <f t="shared" si="326"/>
        <v>1350000</v>
      </c>
      <c r="AX901" s="254">
        <f t="shared" si="327"/>
        <v>3000000</v>
      </c>
      <c r="AY901" s="103">
        <f t="shared" si="328"/>
        <v>3000000</v>
      </c>
      <c r="AZ901" s="253"/>
      <c r="BA901" s="253">
        <f t="shared" si="329"/>
        <v>66700000</v>
      </c>
      <c r="BB901" s="235"/>
      <c r="BC901" s="242"/>
      <c r="BD901" s="242"/>
      <c r="BE901" s="242"/>
      <c r="BG901" s="428">
        <f t="shared" si="321"/>
        <v>0</v>
      </c>
      <c r="BH901" s="424"/>
    </row>
    <row r="902" spans="1:60" ht="43.5" thickBot="1" x14ac:dyDescent="0.3">
      <c r="A902" s="90"/>
      <c r="B902" s="90"/>
      <c r="C902" s="90"/>
      <c r="D902" s="90"/>
      <c r="E902" s="90"/>
      <c r="F902" s="90"/>
      <c r="G902" s="90"/>
      <c r="H902" s="307"/>
      <c r="I902" s="91"/>
      <c r="J902" s="92"/>
      <c r="K902" s="151" t="s">
        <v>1412</v>
      </c>
      <c r="L902" s="92" t="s">
        <v>1624</v>
      </c>
      <c r="M902" s="92" t="e">
        <f>INDEX('[26]GELONDONGAN BM POKIR'!$D:$D,MATCH('KEGIATAN DBMSDA 2022 (2)'!L902,'[26]GELONDONGAN BM POKIR'!$D:$D,0))</f>
        <v>#N/A</v>
      </c>
      <c r="N902" s="92" t="str">
        <f t="shared" si="319"/>
        <v>Peningkatan Jalan Jl. Cempaka Rt 05 Rw 07, Kota Bekasi</v>
      </c>
      <c r="O902" s="92"/>
      <c r="P902" s="93" t="s">
        <v>794</v>
      </c>
      <c r="Q902" s="93"/>
      <c r="R902" s="127" t="s">
        <v>182</v>
      </c>
      <c r="S902" s="94" t="e">
        <f>#REF!&amp;" "&amp;#REF!</f>
        <v>#REF!</v>
      </c>
      <c r="T902" s="95" t="s">
        <v>66</v>
      </c>
      <c r="U902" s="57"/>
      <c r="V902" s="57">
        <f t="shared" si="330"/>
        <v>75000000</v>
      </c>
      <c r="W902" s="96" t="str">
        <f t="shared" si="322"/>
        <v>PL</v>
      </c>
      <c r="X902" s="77" t="s">
        <v>1964</v>
      </c>
      <c r="Y902" s="496" t="s">
        <v>2032</v>
      </c>
      <c r="Z902" s="489" t="s">
        <v>2004</v>
      </c>
      <c r="AA902" s="93"/>
      <c r="AB902" s="93"/>
      <c r="AC902" s="93"/>
      <c r="AD902" s="93"/>
      <c r="AE902" s="93"/>
      <c r="AF902" s="93"/>
      <c r="AG902" s="96"/>
      <c r="AH902" s="96"/>
      <c r="AI902" s="96"/>
      <c r="AJ902" s="313">
        <f t="shared" si="320"/>
        <v>0</v>
      </c>
      <c r="AK902" s="301">
        <v>0</v>
      </c>
      <c r="AL902" s="57">
        <v>75000000</v>
      </c>
      <c r="AM902" s="96" t="str">
        <f t="shared" si="323"/>
        <v>PL</v>
      </c>
      <c r="AN902" s="257" t="s">
        <v>139</v>
      </c>
      <c r="AO902" s="249">
        <v>1</v>
      </c>
      <c r="AP902" s="249" t="s">
        <v>163</v>
      </c>
      <c r="AQ902" s="253">
        <f t="shared" si="324"/>
        <v>350000</v>
      </c>
      <c r="AR902" s="254">
        <f>IF(AND(V902&gt;1,V902&lt;=200000000),'[26]Data Base PAKAI (INPUT)'!$E$24,IF(AND(V902&gt;200000000),'[26]Data Base PAKAI (INPUT)'!$M$24))</f>
        <v>4</v>
      </c>
      <c r="AS902" s="254">
        <f>IF(AND(V902&gt;1,V902&lt;=200000000),'[26]Data Base PAKAI (INPUT)'!$F$24,IF(AND(V902&gt;200000000,V902&lt;=1000000000),'[26]Data Base PAKAI (INPUT)'!$V$24,IF(AND(V902&gt;1000000000),'[26]Data Base PAKAI (INPUT)'!$Z$24)))</f>
        <v>1</v>
      </c>
      <c r="AT902" s="254">
        <f t="shared" si="325"/>
        <v>600000</v>
      </c>
      <c r="AU902" s="254">
        <f>IF(AND(V902&gt;1,V902&lt;=1000000000),'[26]Data Base PAKAI (INPUT)'!$E$25,IF(AND(V902&gt;1000000000,V902&lt;=5000000000),'[26]Data Base PAKAI (INPUT)'!$Y$25,IF(AND(V902&gt;5000000000,V902&lt;=10000000000),'[26]Data Base PAKAI (INPUT)'!$AG$25)))</f>
        <v>3</v>
      </c>
      <c r="AV902" s="254">
        <f>IF(AND(V902&gt;1,V902&lt;=100000000),'[26]Data Base PAKAI (INPUT)'!$F$25,IF(AND(V902&gt;100000000,V902&lt;=200000000),'[26]Data Base PAKAI (INPUT)'!$J$25,IF(AND(V902&gt;200000000,V902&lt;=250000000),'[26]Data Base PAKAI (INPUT)'!$N$25,IF(AND(V902&gt;250000000,V902&lt;=500000000),'[26]Data Base PAKAI (INPUT)'!$R$25,IF(AND(V902&gt;500000000,V902&lt;=1000000000),'[26]Data Base PAKAI (INPUT)'!$V$25,IF(AND(V902&gt;1000000000,V902&lt;=2500000000),'[26]Data Base PAKAI (INPUT)'!$Z$25,IF(AND(V902&gt;2500000000,V902&lt;=5000000000),'[26]Data Base PAKAI (INPUT)'!$AD$25,IF(AND(V902&gt;5000000000,V902&lt;=10000000000),'[26]Data Base PAKAI (INPUT)'!AH2391))))))))</f>
        <v>3</v>
      </c>
      <c r="AW902" s="254">
        <f t="shared" si="326"/>
        <v>1350000</v>
      </c>
      <c r="AX902" s="254">
        <f t="shared" si="327"/>
        <v>3000000</v>
      </c>
      <c r="AY902" s="103">
        <f t="shared" si="328"/>
        <v>3000000</v>
      </c>
      <c r="AZ902" s="253"/>
      <c r="BA902" s="253">
        <f t="shared" si="329"/>
        <v>66700000</v>
      </c>
      <c r="BB902" s="235"/>
      <c r="BC902" s="242"/>
      <c r="BD902" s="242"/>
      <c r="BE902" s="242"/>
      <c r="BG902" s="428">
        <f t="shared" si="321"/>
        <v>0</v>
      </c>
      <c r="BH902" s="424"/>
    </row>
    <row r="903" spans="1:60" ht="43.5" thickBot="1" x14ac:dyDescent="0.3">
      <c r="A903" s="90"/>
      <c r="B903" s="90"/>
      <c r="C903" s="90"/>
      <c r="D903" s="90"/>
      <c r="E903" s="90"/>
      <c r="F903" s="90"/>
      <c r="G903" s="90"/>
      <c r="H903" s="307"/>
      <c r="I903" s="91"/>
      <c r="J903" s="92"/>
      <c r="K903" s="151" t="s">
        <v>1412</v>
      </c>
      <c r="L903" s="92" t="s">
        <v>1625</v>
      </c>
      <c r="M903" s="92" t="e">
        <f>INDEX('[26]GELONDONGAN BM POKIR'!$D:$D,MATCH('KEGIATAN DBMSDA 2022 (2)'!L903,'[26]GELONDONGAN BM POKIR'!$D:$D,0))</f>
        <v>#N/A</v>
      </c>
      <c r="N903" s="92" t="str">
        <f t="shared" si="319"/>
        <v>Peningkatan Jalan Komplek Molek Rt.02 Rw.01, Kota Bekasi</v>
      </c>
      <c r="O903" s="92"/>
      <c r="P903" s="93" t="s">
        <v>794</v>
      </c>
      <c r="Q903" s="93"/>
      <c r="R903" s="127" t="s">
        <v>182</v>
      </c>
      <c r="S903" s="94" t="e">
        <f>#REF!&amp;" "&amp;#REF!</f>
        <v>#REF!</v>
      </c>
      <c r="T903" s="95" t="s">
        <v>66</v>
      </c>
      <c r="U903" s="57"/>
      <c r="V903" s="57">
        <f t="shared" si="330"/>
        <v>75000000</v>
      </c>
      <c r="W903" s="96" t="str">
        <f t="shared" si="322"/>
        <v>PL</v>
      </c>
      <c r="X903" s="77" t="s">
        <v>1964</v>
      </c>
      <c r="Y903" s="496" t="s">
        <v>2032</v>
      </c>
      <c r="Z903" s="489" t="s">
        <v>2004</v>
      </c>
      <c r="AA903" s="93"/>
      <c r="AB903" s="93"/>
      <c r="AC903" s="93"/>
      <c r="AD903" s="93"/>
      <c r="AE903" s="93"/>
      <c r="AF903" s="93"/>
      <c r="AG903" s="96"/>
      <c r="AH903" s="96"/>
      <c r="AI903" s="96"/>
      <c r="AJ903" s="313">
        <f t="shared" si="320"/>
        <v>0</v>
      </c>
      <c r="AK903" s="301">
        <v>0</v>
      </c>
      <c r="AL903" s="57">
        <v>75000000</v>
      </c>
      <c r="AM903" s="96" t="str">
        <f t="shared" si="323"/>
        <v>PL</v>
      </c>
      <c r="AN903" s="257" t="s">
        <v>139</v>
      </c>
      <c r="AO903" s="249">
        <v>1</v>
      </c>
      <c r="AP903" s="249" t="s">
        <v>163</v>
      </c>
      <c r="AQ903" s="253">
        <f t="shared" si="324"/>
        <v>350000</v>
      </c>
      <c r="AR903" s="254">
        <f>IF(AND(V903&gt;1,V903&lt;=200000000),'[26]Data Base PAKAI (INPUT)'!$E$24,IF(AND(V903&gt;200000000),'[26]Data Base PAKAI (INPUT)'!$M$24))</f>
        <v>4</v>
      </c>
      <c r="AS903" s="254">
        <f>IF(AND(V903&gt;1,V903&lt;=200000000),'[26]Data Base PAKAI (INPUT)'!$F$24,IF(AND(V903&gt;200000000,V903&lt;=1000000000),'[26]Data Base PAKAI (INPUT)'!$V$24,IF(AND(V903&gt;1000000000),'[26]Data Base PAKAI (INPUT)'!$Z$24)))</f>
        <v>1</v>
      </c>
      <c r="AT903" s="254">
        <f t="shared" si="325"/>
        <v>600000</v>
      </c>
      <c r="AU903" s="254">
        <f>IF(AND(V903&gt;1,V903&lt;=1000000000),'[26]Data Base PAKAI (INPUT)'!$E$25,IF(AND(V903&gt;1000000000,V903&lt;=5000000000),'[26]Data Base PAKAI (INPUT)'!$Y$25,IF(AND(V903&gt;5000000000,V903&lt;=10000000000),'[26]Data Base PAKAI (INPUT)'!$AG$25)))</f>
        <v>3</v>
      </c>
      <c r="AV903" s="254">
        <f>IF(AND(V903&gt;1,V903&lt;=100000000),'[26]Data Base PAKAI (INPUT)'!$F$25,IF(AND(V903&gt;100000000,V903&lt;=200000000),'[26]Data Base PAKAI (INPUT)'!$J$25,IF(AND(V903&gt;200000000,V903&lt;=250000000),'[26]Data Base PAKAI (INPUT)'!$N$25,IF(AND(V903&gt;250000000,V903&lt;=500000000),'[26]Data Base PAKAI (INPUT)'!$R$25,IF(AND(V903&gt;500000000,V903&lt;=1000000000),'[26]Data Base PAKAI (INPUT)'!$V$25,IF(AND(V903&gt;1000000000,V903&lt;=2500000000),'[26]Data Base PAKAI (INPUT)'!$Z$25,IF(AND(V903&gt;2500000000,V903&lt;=5000000000),'[26]Data Base PAKAI (INPUT)'!$AD$25,IF(AND(V903&gt;5000000000,V903&lt;=10000000000),'[26]Data Base PAKAI (INPUT)'!AH2392))))))))</f>
        <v>3</v>
      </c>
      <c r="AW903" s="254">
        <f t="shared" si="326"/>
        <v>1350000</v>
      </c>
      <c r="AX903" s="254">
        <f t="shared" si="327"/>
        <v>3000000</v>
      </c>
      <c r="AY903" s="103">
        <f t="shared" si="328"/>
        <v>3000000</v>
      </c>
      <c r="AZ903" s="253"/>
      <c r="BA903" s="253">
        <f t="shared" si="329"/>
        <v>66700000</v>
      </c>
      <c r="BB903" s="235"/>
      <c r="BC903" s="242"/>
      <c r="BD903" s="242"/>
      <c r="BE903" s="242"/>
      <c r="BG903" s="428">
        <f t="shared" si="321"/>
        <v>0</v>
      </c>
      <c r="BH903" s="424"/>
    </row>
    <row r="904" spans="1:60" ht="43.5" thickBot="1" x14ac:dyDescent="0.3">
      <c r="A904" s="90"/>
      <c r="B904" s="90"/>
      <c r="C904" s="90"/>
      <c r="D904" s="90"/>
      <c r="E904" s="90"/>
      <c r="F904" s="90"/>
      <c r="G904" s="90"/>
      <c r="H904" s="307"/>
      <c r="I904" s="91"/>
      <c r="J904" s="92"/>
      <c r="K904" s="151" t="s">
        <v>1412</v>
      </c>
      <c r="L904" s="92" t="s">
        <v>1626</v>
      </c>
      <c r="M904" s="92" t="e">
        <f>INDEX('[26]GELONDONGAN BM POKIR'!$D:$D,MATCH('KEGIATAN DBMSDA 2022 (2)'!L904,'[26]GELONDONGAN BM POKIR'!$D:$D,0))</f>
        <v>#N/A</v>
      </c>
      <c r="N904" s="92" t="str">
        <f t="shared" si="319"/>
        <v>Peningkatan Jalan Grand Prima Bintara RW 16, Kota Bekasi</v>
      </c>
      <c r="O904" s="92"/>
      <c r="P904" s="93" t="s">
        <v>822</v>
      </c>
      <c r="Q904" s="93"/>
      <c r="R904" s="127" t="s">
        <v>239</v>
      </c>
      <c r="S904" s="94" t="e">
        <f>#REF!&amp;" "&amp;#REF!</f>
        <v>#REF!</v>
      </c>
      <c r="T904" s="95" t="s">
        <v>66</v>
      </c>
      <c r="U904" s="57"/>
      <c r="V904" s="57">
        <f t="shared" si="330"/>
        <v>90000000</v>
      </c>
      <c r="W904" s="96" t="str">
        <f t="shared" si="322"/>
        <v>PL</v>
      </c>
      <c r="X904" s="77" t="s">
        <v>1964</v>
      </c>
      <c r="Y904" s="496" t="s">
        <v>2032</v>
      </c>
      <c r="Z904" s="489" t="s">
        <v>2003</v>
      </c>
      <c r="AA904" s="93"/>
      <c r="AB904" s="93"/>
      <c r="AC904" s="93"/>
      <c r="AD904" s="93"/>
      <c r="AE904" s="93"/>
      <c r="AF904" s="93"/>
      <c r="AG904" s="96"/>
      <c r="AH904" s="96"/>
      <c r="AI904" s="96"/>
      <c r="AJ904" s="313">
        <f t="shared" si="320"/>
        <v>0</v>
      </c>
      <c r="AK904" s="301">
        <v>0</v>
      </c>
      <c r="AL904" s="57">
        <v>90000000</v>
      </c>
      <c r="AM904" s="96" t="str">
        <f t="shared" si="323"/>
        <v>PL</v>
      </c>
      <c r="AN904" s="257" t="s">
        <v>139</v>
      </c>
      <c r="AO904" s="249">
        <v>1</v>
      </c>
      <c r="AP904" s="249" t="s">
        <v>163</v>
      </c>
      <c r="AQ904" s="253">
        <f t="shared" si="324"/>
        <v>350000</v>
      </c>
      <c r="AR904" s="254">
        <f>IF(AND(V904&gt;1,V904&lt;=200000000),'[26]Data Base PAKAI (INPUT)'!$E$24,IF(AND(V904&gt;200000000),'[26]Data Base PAKAI (INPUT)'!$M$24))</f>
        <v>4</v>
      </c>
      <c r="AS904" s="254">
        <f>IF(AND(V904&gt;1,V904&lt;=200000000),'[26]Data Base PAKAI (INPUT)'!$F$24,IF(AND(V904&gt;200000000,V904&lt;=1000000000),'[26]Data Base PAKAI (INPUT)'!$V$24,IF(AND(V904&gt;1000000000),'[26]Data Base PAKAI (INPUT)'!$Z$24)))</f>
        <v>1</v>
      </c>
      <c r="AT904" s="254">
        <f t="shared" si="325"/>
        <v>600000</v>
      </c>
      <c r="AU904" s="254">
        <f>IF(AND(V904&gt;1,V904&lt;=1000000000),'[26]Data Base PAKAI (INPUT)'!$E$25,IF(AND(V904&gt;1000000000,V904&lt;=5000000000),'[26]Data Base PAKAI (INPUT)'!$Y$25,IF(AND(V904&gt;5000000000,V904&lt;=10000000000),'[26]Data Base PAKAI (INPUT)'!$AG$25)))</f>
        <v>3</v>
      </c>
      <c r="AV904" s="254">
        <f>IF(AND(V904&gt;1,V904&lt;=100000000),'[26]Data Base PAKAI (INPUT)'!$F$25,IF(AND(V904&gt;100000000,V904&lt;=200000000),'[26]Data Base PAKAI (INPUT)'!$J$25,IF(AND(V904&gt;200000000,V904&lt;=250000000),'[26]Data Base PAKAI (INPUT)'!$N$25,IF(AND(V904&gt;250000000,V904&lt;=500000000),'[26]Data Base PAKAI (INPUT)'!$R$25,IF(AND(V904&gt;500000000,V904&lt;=1000000000),'[26]Data Base PAKAI (INPUT)'!$V$25,IF(AND(V904&gt;1000000000,V904&lt;=2500000000),'[26]Data Base PAKAI (INPUT)'!$Z$25,IF(AND(V904&gt;2500000000,V904&lt;=5000000000),'[26]Data Base PAKAI (INPUT)'!$AD$25,IF(AND(V904&gt;5000000000,V904&lt;=10000000000),'[26]Data Base PAKAI (INPUT)'!AH2393))))))))</f>
        <v>3</v>
      </c>
      <c r="AW904" s="254">
        <f t="shared" si="326"/>
        <v>1350000</v>
      </c>
      <c r="AX904" s="254">
        <f t="shared" si="327"/>
        <v>3600000</v>
      </c>
      <c r="AY904" s="103">
        <f t="shared" si="328"/>
        <v>3600000</v>
      </c>
      <c r="AZ904" s="253"/>
      <c r="BA904" s="253">
        <f t="shared" si="329"/>
        <v>80500000</v>
      </c>
      <c r="BB904" s="235"/>
      <c r="BC904" s="242"/>
      <c r="BD904" s="242"/>
      <c r="BE904" s="242"/>
      <c r="BG904" s="428">
        <f t="shared" si="321"/>
        <v>0</v>
      </c>
      <c r="BH904" s="424"/>
    </row>
    <row r="905" spans="1:60" ht="43.5" thickBot="1" x14ac:dyDescent="0.3">
      <c r="A905" s="90"/>
      <c r="B905" s="90"/>
      <c r="C905" s="90"/>
      <c r="D905" s="90"/>
      <c r="E905" s="90"/>
      <c r="F905" s="90"/>
      <c r="G905" s="90"/>
      <c r="H905" s="307"/>
      <c r="I905" s="91"/>
      <c r="J905" s="92"/>
      <c r="K905" s="151" t="s">
        <v>1412</v>
      </c>
      <c r="L905" s="92" t="s">
        <v>1627</v>
      </c>
      <c r="M905" s="92" t="e">
        <f>INDEX('[26]GELONDONGAN BM POKIR'!$D:$D,MATCH('KEGIATAN DBMSDA 2022 (2)'!L905,'[26]GELONDONGAN BM POKIR'!$D:$D,0))</f>
        <v>#N/A</v>
      </c>
      <c r="N905" s="92" t="str">
        <f t="shared" si="319"/>
        <v>Peningkatan Jalan depan martabak alim rt 01/ rw 05 sepanjang, Kota Bekasi</v>
      </c>
      <c r="O905" s="92"/>
      <c r="P905" s="93" t="s">
        <v>822</v>
      </c>
      <c r="Q905" s="93"/>
      <c r="R905" s="127" t="s">
        <v>1628</v>
      </c>
      <c r="S905" s="94" t="e">
        <f>#REF!&amp;" "&amp;#REF!</f>
        <v>#REF!</v>
      </c>
      <c r="T905" s="95" t="s">
        <v>66</v>
      </c>
      <c r="U905" s="57"/>
      <c r="V905" s="57">
        <f t="shared" si="330"/>
        <v>75000000</v>
      </c>
      <c r="W905" s="96" t="str">
        <f t="shared" si="322"/>
        <v>PL</v>
      </c>
      <c r="X905" s="77" t="s">
        <v>1964</v>
      </c>
      <c r="Y905" s="496" t="s">
        <v>2032</v>
      </c>
      <c r="Z905" s="489" t="s">
        <v>2003</v>
      </c>
      <c r="AA905" s="93"/>
      <c r="AB905" s="93"/>
      <c r="AC905" s="93"/>
      <c r="AD905" s="93"/>
      <c r="AE905" s="93"/>
      <c r="AF905" s="93"/>
      <c r="AG905" s="96"/>
      <c r="AH905" s="96"/>
      <c r="AI905" s="96"/>
      <c r="AJ905" s="313">
        <f t="shared" si="320"/>
        <v>0</v>
      </c>
      <c r="AK905" s="301">
        <v>0</v>
      </c>
      <c r="AL905" s="57">
        <v>75000000</v>
      </c>
      <c r="AM905" s="96" t="str">
        <f t="shared" si="323"/>
        <v>PL</v>
      </c>
      <c r="AN905" s="257" t="s">
        <v>139</v>
      </c>
      <c r="AO905" s="249">
        <v>1</v>
      </c>
      <c r="AP905" s="249" t="s">
        <v>163</v>
      </c>
      <c r="AQ905" s="253">
        <f t="shared" si="324"/>
        <v>350000</v>
      </c>
      <c r="AR905" s="254">
        <f>IF(AND(V905&gt;1,V905&lt;=200000000),'[26]Data Base PAKAI (INPUT)'!$E$24,IF(AND(V905&gt;200000000),'[26]Data Base PAKAI (INPUT)'!$M$24))</f>
        <v>4</v>
      </c>
      <c r="AS905" s="254">
        <f>IF(AND(V905&gt;1,V905&lt;=200000000),'[26]Data Base PAKAI (INPUT)'!$F$24,IF(AND(V905&gt;200000000,V905&lt;=1000000000),'[26]Data Base PAKAI (INPUT)'!$V$24,IF(AND(V905&gt;1000000000),'[26]Data Base PAKAI (INPUT)'!$Z$24)))</f>
        <v>1</v>
      </c>
      <c r="AT905" s="254">
        <f t="shared" si="325"/>
        <v>600000</v>
      </c>
      <c r="AU905" s="254">
        <f>IF(AND(V905&gt;1,V905&lt;=1000000000),'[26]Data Base PAKAI (INPUT)'!$E$25,IF(AND(V905&gt;1000000000,V905&lt;=5000000000),'[26]Data Base PAKAI (INPUT)'!$Y$25,IF(AND(V905&gt;5000000000,V905&lt;=10000000000),'[26]Data Base PAKAI (INPUT)'!$AG$25)))</f>
        <v>3</v>
      </c>
      <c r="AV905" s="254">
        <f>IF(AND(V905&gt;1,V905&lt;=100000000),'[26]Data Base PAKAI (INPUT)'!$F$25,IF(AND(V905&gt;100000000,V905&lt;=200000000),'[26]Data Base PAKAI (INPUT)'!$J$25,IF(AND(V905&gt;200000000,V905&lt;=250000000),'[26]Data Base PAKAI (INPUT)'!$N$25,IF(AND(V905&gt;250000000,V905&lt;=500000000),'[26]Data Base PAKAI (INPUT)'!$R$25,IF(AND(V905&gt;500000000,V905&lt;=1000000000),'[26]Data Base PAKAI (INPUT)'!$V$25,IF(AND(V905&gt;1000000000,V905&lt;=2500000000),'[26]Data Base PAKAI (INPUT)'!$Z$25,IF(AND(V905&gt;2500000000,V905&lt;=5000000000),'[26]Data Base PAKAI (INPUT)'!$AD$25,IF(AND(V905&gt;5000000000,V905&lt;=10000000000),'[26]Data Base PAKAI (INPUT)'!AH2394))))))))</f>
        <v>3</v>
      </c>
      <c r="AW905" s="254">
        <f t="shared" si="326"/>
        <v>1350000</v>
      </c>
      <c r="AX905" s="254">
        <f t="shared" si="327"/>
        <v>3000000</v>
      </c>
      <c r="AY905" s="103">
        <f t="shared" si="328"/>
        <v>3000000</v>
      </c>
      <c r="AZ905" s="253"/>
      <c r="BA905" s="253">
        <f t="shared" si="329"/>
        <v>66700000</v>
      </c>
      <c r="BB905" s="235"/>
      <c r="BC905" s="242"/>
      <c r="BD905" s="242"/>
      <c r="BE905" s="242"/>
      <c r="BG905" s="428">
        <f t="shared" si="321"/>
        <v>0</v>
      </c>
      <c r="BH905" s="424"/>
    </row>
    <row r="906" spans="1:60" ht="43.5" thickBot="1" x14ac:dyDescent="0.3">
      <c r="A906" s="90"/>
      <c r="B906" s="90"/>
      <c r="C906" s="90"/>
      <c r="D906" s="90"/>
      <c r="E906" s="90"/>
      <c r="F906" s="90"/>
      <c r="G906" s="90"/>
      <c r="H906" s="307"/>
      <c r="I906" s="91"/>
      <c r="J906" s="92"/>
      <c r="K906" s="151" t="s">
        <v>1412</v>
      </c>
      <c r="L906" s="92" t="s">
        <v>1629</v>
      </c>
      <c r="M906" s="92" t="e">
        <f>INDEX('[26]GELONDONGAN BM POKIR'!$D:$D,MATCH('KEGIATAN DBMSDA 2022 (2)'!L906,'[26]GELONDONGAN BM POKIR'!$D:$D,0))</f>
        <v>#N/A</v>
      </c>
      <c r="N906" s="92" t="str">
        <f t="shared" si="319"/>
        <v>Peningkatan Jalan terowongan tol JORR yang menghubungkan jalan bintara IV dan Jl. Bintara VI RT 05 RW 06, Kota Bekasi</v>
      </c>
      <c r="O906" s="92"/>
      <c r="P906" s="93" t="s">
        <v>822</v>
      </c>
      <c r="Q906" s="93"/>
      <c r="R906" s="127" t="s">
        <v>664</v>
      </c>
      <c r="S906" s="94" t="e">
        <f>#REF!&amp;" "&amp;#REF!</f>
        <v>#REF!</v>
      </c>
      <c r="T906" s="95" t="s">
        <v>66</v>
      </c>
      <c r="U906" s="57"/>
      <c r="V906" s="57">
        <f t="shared" si="330"/>
        <v>95000000</v>
      </c>
      <c r="W906" s="96" t="str">
        <f t="shared" si="322"/>
        <v>PL</v>
      </c>
      <c r="X906" s="77" t="s">
        <v>1964</v>
      </c>
      <c r="Y906" s="489" t="s">
        <v>2032</v>
      </c>
      <c r="Z906" s="489" t="s">
        <v>2003</v>
      </c>
      <c r="AA906" s="93"/>
      <c r="AB906" s="93"/>
      <c r="AC906" s="93"/>
      <c r="AD906" s="93"/>
      <c r="AE906" s="93"/>
      <c r="AF906" s="93"/>
      <c r="AG906" s="96"/>
      <c r="AH906" s="96"/>
      <c r="AI906" s="96"/>
      <c r="AJ906" s="313">
        <f t="shared" si="320"/>
        <v>0</v>
      </c>
      <c r="AK906" s="301">
        <v>0</v>
      </c>
      <c r="AL906" s="57">
        <v>95000000</v>
      </c>
      <c r="AM906" s="96" t="str">
        <f t="shared" si="323"/>
        <v>PL</v>
      </c>
      <c r="AN906" s="257" t="s">
        <v>139</v>
      </c>
      <c r="AO906" s="249">
        <v>1</v>
      </c>
      <c r="AP906" s="257"/>
      <c r="AQ906" s="245">
        <f t="shared" si="324"/>
        <v>350000</v>
      </c>
      <c r="AR906" s="250">
        <f>IF(AND(V906&gt;1,V906&lt;=200000000),'[26]Data Base PAKAI (INPUT)'!$E$24,IF(AND(V906&gt;200000000),'[26]Data Base PAKAI (INPUT)'!$M$24))</f>
        <v>4</v>
      </c>
      <c r="AS906" s="250">
        <f>IF(AND(V906&gt;1,V906&lt;=200000000),'[26]Data Base PAKAI (INPUT)'!$F$24,IF(AND(V906&gt;200000000,V906&lt;=1000000000),'[26]Data Base PAKAI (INPUT)'!$V$24,IF(AND(V906&gt;1000000000),'[26]Data Base PAKAI (INPUT)'!$Z$24)))</f>
        <v>1</v>
      </c>
      <c r="AT906" s="250">
        <f t="shared" si="325"/>
        <v>600000</v>
      </c>
      <c r="AU906" s="250">
        <f>IF(AND(V906&gt;1,V906&lt;=1000000000),'[26]Data Base PAKAI (INPUT)'!$E$25,IF(AND(V906&gt;1000000000,V906&lt;=5000000000),'[26]Data Base PAKAI (INPUT)'!$Y$25,IF(AND(V906&gt;5000000000,V906&lt;=10000000000),'[26]Data Base PAKAI (INPUT)'!$AG$25)))</f>
        <v>3</v>
      </c>
      <c r="AV906" s="250">
        <f>IF(AND(V906&gt;1,V906&lt;=100000000),'[26]Data Base PAKAI (INPUT)'!$F$25,IF(AND(V906&gt;100000000,V906&lt;=200000000),'[26]Data Base PAKAI (INPUT)'!$J$25,IF(AND(V906&gt;200000000,V906&lt;=250000000),'[26]Data Base PAKAI (INPUT)'!$N$25,IF(AND(V906&gt;250000000,V906&lt;=500000000),'[26]Data Base PAKAI (INPUT)'!$R$25,IF(AND(V906&gt;500000000,V906&lt;=1000000000),'[26]Data Base PAKAI (INPUT)'!$V$25,IF(AND(V906&gt;1000000000,V906&lt;=2500000000),'[26]Data Base PAKAI (INPUT)'!$Z$25,IF(AND(V906&gt;2500000000,V906&lt;=5000000000),'[26]Data Base PAKAI (INPUT)'!$AD$25,IF(AND(V906&gt;5000000000,V906&lt;=10000000000),'[26]Data Base PAKAI (INPUT)'!AH2395))))))))</f>
        <v>3</v>
      </c>
      <c r="AW906" s="250">
        <f t="shared" si="326"/>
        <v>1350000</v>
      </c>
      <c r="AX906" s="250">
        <f t="shared" si="327"/>
        <v>3800000</v>
      </c>
      <c r="AY906" s="99">
        <f t="shared" si="328"/>
        <v>3800000</v>
      </c>
      <c r="AZ906" s="245"/>
      <c r="BA906" s="245">
        <f t="shared" si="329"/>
        <v>85100000</v>
      </c>
      <c r="BB906" s="235"/>
      <c r="BC906" s="242"/>
      <c r="BD906" s="242"/>
      <c r="BE906" s="242"/>
      <c r="BG906" s="428">
        <f t="shared" si="321"/>
        <v>0</v>
      </c>
      <c r="BH906" s="424"/>
    </row>
    <row r="907" spans="1:60" ht="43.5" thickBot="1" x14ac:dyDescent="0.3">
      <c r="A907" s="90"/>
      <c r="B907" s="90"/>
      <c r="C907" s="90"/>
      <c r="D907" s="90"/>
      <c r="E907" s="90"/>
      <c r="F907" s="90"/>
      <c r="G907" s="90"/>
      <c r="H907" s="307"/>
      <c r="I907" s="91"/>
      <c r="J907" s="92"/>
      <c r="K907" s="151" t="s">
        <v>1412</v>
      </c>
      <c r="L907" s="92" t="s">
        <v>1630</v>
      </c>
      <c r="M907" s="92" t="e">
        <f>INDEX('[26]GELONDONGAN BM POKIR'!$D:$D,MATCH('KEGIATAN DBMSDA 2022 (2)'!L907,'[26]GELONDONGAN BM POKIR'!$D:$D,0))</f>
        <v>#N/A</v>
      </c>
      <c r="N907" s="92" t="str">
        <f t="shared" si="319"/>
        <v>Peningkatan Jalan RT 01 RW 08, Kota Bekasi</v>
      </c>
      <c r="O907" s="92"/>
      <c r="P907" s="93" t="s">
        <v>822</v>
      </c>
      <c r="Q907" s="93"/>
      <c r="R907" s="127" t="s">
        <v>306</v>
      </c>
      <c r="S907" s="94" t="e">
        <f>#REF!&amp;" "&amp;#REF!</f>
        <v>#REF!</v>
      </c>
      <c r="T907" s="95" t="s">
        <v>66</v>
      </c>
      <c r="U907" s="57"/>
      <c r="V907" s="57">
        <f t="shared" si="330"/>
        <v>75000000</v>
      </c>
      <c r="W907" s="96" t="str">
        <f t="shared" si="322"/>
        <v>PL</v>
      </c>
      <c r="X907" s="77" t="s">
        <v>1964</v>
      </c>
      <c r="Y907" s="496" t="s">
        <v>2032</v>
      </c>
      <c r="Z907" s="489" t="s">
        <v>2003</v>
      </c>
      <c r="AA907" s="93"/>
      <c r="AB907" s="93"/>
      <c r="AC907" s="93"/>
      <c r="AD907" s="93"/>
      <c r="AE907" s="93"/>
      <c r="AF907" s="93"/>
      <c r="AG907" s="96"/>
      <c r="AH907" s="96"/>
      <c r="AI907" s="96"/>
      <c r="AJ907" s="313">
        <f t="shared" si="320"/>
        <v>0</v>
      </c>
      <c r="AK907" s="301">
        <v>0</v>
      </c>
      <c r="AL907" s="57">
        <v>75000000</v>
      </c>
      <c r="AM907" s="96" t="str">
        <f t="shared" si="323"/>
        <v>PL</v>
      </c>
      <c r="AN907" s="257" t="s">
        <v>139</v>
      </c>
      <c r="AO907" s="249">
        <v>1</v>
      </c>
      <c r="AP907" s="249" t="s">
        <v>163</v>
      </c>
      <c r="AQ907" s="253">
        <f t="shared" si="324"/>
        <v>350000</v>
      </c>
      <c r="AR907" s="254">
        <f>IF(AND(V907&gt;1,V907&lt;=200000000),'[26]Data Base PAKAI (INPUT)'!$E$24,IF(AND(V907&gt;200000000),'[26]Data Base PAKAI (INPUT)'!$M$24))</f>
        <v>4</v>
      </c>
      <c r="AS907" s="254">
        <f>IF(AND(V907&gt;1,V907&lt;=200000000),'[26]Data Base PAKAI (INPUT)'!$F$24,IF(AND(V907&gt;200000000,V907&lt;=1000000000),'[26]Data Base PAKAI (INPUT)'!$V$24,IF(AND(V907&gt;1000000000),'[26]Data Base PAKAI (INPUT)'!$Z$24)))</f>
        <v>1</v>
      </c>
      <c r="AT907" s="254">
        <f t="shared" si="325"/>
        <v>600000</v>
      </c>
      <c r="AU907" s="254">
        <f>IF(AND(V907&gt;1,V907&lt;=1000000000),'[26]Data Base PAKAI (INPUT)'!$E$25,IF(AND(V907&gt;1000000000,V907&lt;=5000000000),'[26]Data Base PAKAI (INPUT)'!$Y$25,IF(AND(V907&gt;5000000000,V907&lt;=10000000000),'[26]Data Base PAKAI (INPUT)'!$AG$25)))</f>
        <v>3</v>
      </c>
      <c r="AV907" s="254">
        <f>IF(AND(V907&gt;1,V907&lt;=100000000),'[26]Data Base PAKAI (INPUT)'!$F$25,IF(AND(V907&gt;100000000,V907&lt;=200000000),'[26]Data Base PAKAI (INPUT)'!$J$25,IF(AND(V907&gt;200000000,V907&lt;=250000000),'[26]Data Base PAKAI (INPUT)'!$N$25,IF(AND(V907&gt;250000000,V907&lt;=500000000),'[26]Data Base PAKAI (INPUT)'!$R$25,IF(AND(V907&gt;500000000,V907&lt;=1000000000),'[26]Data Base PAKAI (INPUT)'!$V$25,IF(AND(V907&gt;1000000000,V907&lt;=2500000000),'[26]Data Base PAKAI (INPUT)'!$Z$25,IF(AND(V907&gt;2500000000,V907&lt;=5000000000),'[26]Data Base PAKAI (INPUT)'!$AD$25,IF(AND(V907&gt;5000000000,V907&lt;=10000000000),'[26]Data Base PAKAI (INPUT)'!AH2396))))))))</f>
        <v>3</v>
      </c>
      <c r="AW907" s="254">
        <f t="shared" si="326"/>
        <v>1350000</v>
      </c>
      <c r="AX907" s="254">
        <f t="shared" si="327"/>
        <v>3000000</v>
      </c>
      <c r="AY907" s="103">
        <f t="shared" si="328"/>
        <v>3000000</v>
      </c>
      <c r="AZ907" s="253"/>
      <c r="BA907" s="253">
        <f t="shared" si="329"/>
        <v>66700000</v>
      </c>
      <c r="BB907" s="235"/>
      <c r="BC907" s="242"/>
      <c r="BD907" s="242"/>
      <c r="BE907" s="242"/>
      <c r="BG907" s="428">
        <f t="shared" si="321"/>
        <v>0</v>
      </c>
      <c r="BH907" s="424"/>
    </row>
    <row r="908" spans="1:60" ht="43.5" thickBot="1" x14ac:dyDescent="0.3">
      <c r="A908" s="90"/>
      <c r="B908" s="90"/>
      <c r="C908" s="90"/>
      <c r="D908" s="90"/>
      <c r="E908" s="90"/>
      <c r="F908" s="90"/>
      <c r="G908" s="90"/>
      <c r="H908" s="307"/>
      <c r="I908" s="91"/>
      <c r="J908" s="92"/>
      <c r="K908" s="151" t="s">
        <v>1412</v>
      </c>
      <c r="L908" s="92" t="s">
        <v>1631</v>
      </c>
      <c r="M908" s="92" t="e">
        <f>INDEX('[26]GELONDONGAN BM POKIR'!$D:$D,MATCH('KEGIATAN DBMSDA 2022 (2)'!L908,'[26]GELONDONGAN BM POKIR'!$D:$D,0))</f>
        <v>#N/A</v>
      </c>
      <c r="N908" s="92" t="str">
        <f t="shared" si="319"/>
        <v>Peningkatan Jalan RT 09 RW 10., Kota Bekasi</v>
      </c>
      <c r="O908" s="92"/>
      <c r="P908" s="93" t="s">
        <v>822</v>
      </c>
      <c r="Q908" s="93"/>
      <c r="R908" s="127" t="s">
        <v>1632</v>
      </c>
      <c r="S908" s="94" t="e">
        <f>#REF!&amp;" "&amp;#REF!</f>
        <v>#REF!</v>
      </c>
      <c r="T908" s="95" t="s">
        <v>66</v>
      </c>
      <c r="U908" s="57"/>
      <c r="V908" s="57">
        <f t="shared" si="330"/>
        <v>75000000</v>
      </c>
      <c r="W908" s="96" t="str">
        <f t="shared" si="322"/>
        <v>PL</v>
      </c>
      <c r="X908" s="77" t="s">
        <v>1964</v>
      </c>
      <c r="Y908" s="496" t="s">
        <v>2032</v>
      </c>
      <c r="Z908" s="489" t="s">
        <v>2003</v>
      </c>
      <c r="AA908" s="93"/>
      <c r="AB908" s="93"/>
      <c r="AC908" s="93"/>
      <c r="AD908" s="93"/>
      <c r="AE908" s="93"/>
      <c r="AF908" s="93"/>
      <c r="AG908" s="96"/>
      <c r="AH908" s="96"/>
      <c r="AI908" s="96"/>
      <c r="AJ908" s="313">
        <f t="shared" si="320"/>
        <v>0</v>
      </c>
      <c r="AK908" s="301">
        <v>0</v>
      </c>
      <c r="AL908" s="57">
        <v>75000000</v>
      </c>
      <c r="AM908" s="96" t="str">
        <f t="shared" si="323"/>
        <v>PL</v>
      </c>
      <c r="AN908" s="257" t="s">
        <v>139</v>
      </c>
      <c r="AO908" s="249">
        <v>1</v>
      </c>
      <c r="AP908" s="249" t="s">
        <v>163</v>
      </c>
      <c r="AQ908" s="253">
        <f t="shared" si="324"/>
        <v>350000</v>
      </c>
      <c r="AR908" s="254">
        <f>IF(AND(V908&gt;1,V908&lt;=200000000),'[26]Data Base PAKAI (INPUT)'!$E$24,IF(AND(V908&gt;200000000),'[26]Data Base PAKAI (INPUT)'!$M$24))</f>
        <v>4</v>
      </c>
      <c r="AS908" s="254">
        <f>IF(AND(V908&gt;1,V908&lt;=200000000),'[26]Data Base PAKAI (INPUT)'!$F$24,IF(AND(V908&gt;200000000,V908&lt;=1000000000),'[26]Data Base PAKAI (INPUT)'!$V$24,IF(AND(V908&gt;1000000000),'[26]Data Base PAKAI (INPUT)'!$Z$24)))</f>
        <v>1</v>
      </c>
      <c r="AT908" s="254">
        <f t="shared" si="325"/>
        <v>600000</v>
      </c>
      <c r="AU908" s="254">
        <f>IF(AND(V908&gt;1,V908&lt;=1000000000),'[26]Data Base PAKAI (INPUT)'!$E$25,IF(AND(V908&gt;1000000000,V908&lt;=5000000000),'[26]Data Base PAKAI (INPUT)'!$Y$25,IF(AND(V908&gt;5000000000,V908&lt;=10000000000),'[26]Data Base PAKAI (INPUT)'!$AG$25)))</f>
        <v>3</v>
      </c>
      <c r="AV908" s="254">
        <f>IF(AND(V908&gt;1,V908&lt;=100000000),'[26]Data Base PAKAI (INPUT)'!$F$25,IF(AND(V908&gt;100000000,V908&lt;=200000000),'[26]Data Base PAKAI (INPUT)'!$J$25,IF(AND(V908&gt;200000000,V908&lt;=250000000),'[26]Data Base PAKAI (INPUT)'!$N$25,IF(AND(V908&gt;250000000,V908&lt;=500000000),'[26]Data Base PAKAI (INPUT)'!$R$25,IF(AND(V908&gt;500000000,V908&lt;=1000000000),'[26]Data Base PAKAI (INPUT)'!$V$25,IF(AND(V908&gt;1000000000,V908&lt;=2500000000),'[26]Data Base PAKAI (INPUT)'!$Z$25,IF(AND(V908&gt;2500000000,V908&lt;=5000000000),'[26]Data Base PAKAI (INPUT)'!$AD$25,IF(AND(V908&gt;5000000000,V908&lt;=10000000000),'[26]Data Base PAKAI (INPUT)'!AH2397))))))))</f>
        <v>3</v>
      </c>
      <c r="AW908" s="254">
        <f t="shared" si="326"/>
        <v>1350000</v>
      </c>
      <c r="AX908" s="254">
        <f t="shared" si="327"/>
        <v>3000000</v>
      </c>
      <c r="AY908" s="103">
        <f t="shared" si="328"/>
        <v>3000000</v>
      </c>
      <c r="AZ908" s="253"/>
      <c r="BA908" s="253">
        <f t="shared" si="329"/>
        <v>66700000</v>
      </c>
      <c r="BB908" s="235"/>
      <c r="BC908" s="242"/>
      <c r="BD908" s="242"/>
      <c r="BE908" s="242"/>
      <c r="BG908" s="428">
        <f t="shared" si="321"/>
        <v>0</v>
      </c>
      <c r="BH908" s="424"/>
    </row>
    <row r="909" spans="1:60" ht="43.5" thickBot="1" x14ac:dyDescent="0.3">
      <c r="A909" s="90"/>
      <c r="B909" s="90"/>
      <c r="C909" s="90"/>
      <c r="D909" s="90"/>
      <c r="E909" s="90"/>
      <c r="F909" s="90"/>
      <c r="G909" s="90"/>
      <c r="H909" s="307"/>
      <c r="I909" s="91"/>
      <c r="J909" s="92"/>
      <c r="K909" s="151" t="s">
        <v>1412</v>
      </c>
      <c r="L909" s="92" t="s">
        <v>1633</v>
      </c>
      <c r="M909" s="92" t="e">
        <f>INDEX('[26]GELONDONGAN BM POKIR'!$D:$D,MATCH('KEGIATAN DBMSDA 2022 (2)'!L909,'[26]GELONDONGAN BM POKIR'!$D:$D,0))</f>
        <v>#N/A</v>
      </c>
      <c r="N909" s="92" t="str">
        <f t="shared" ref="N909:N962" si="331">$J$562&amp;" "&amp;L909</f>
        <v>Peningkatan Jalan jalan Bungur 4 ujung RT 002 Rw 007, Kota Bekasi</v>
      </c>
      <c r="O909" s="92"/>
      <c r="P909" s="93" t="s">
        <v>822</v>
      </c>
      <c r="Q909" s="93"/>
      <c r="R909" s="127" t="s">
        <v>302</v>
      </c>
      <c r="S909" s="94" t="e">
        <f>#REF!&amp;" "&amp;#REF!</f>
        <v>#REF!</v>
      </c>
      <c r="T909" s="95" t="s">
        <v>66</v>
      </c>
      <c r="U909" s="57"/>
      <c r="V909" s="57">
        <f t="shared" si="330"/>
        <v>75000000</v>
      </c>
      <c r="W909" s="96" t="str">
        <f t="shared" si="322"/>
        <v>PL</v>
      </c>
      <c r="X909" s="77" t="s">
        <v>1964</v>
      </c>
      <c r="Y909" s="489" t="s">
        <v>2032</v>
      </c>
      <c r="Z909" s="489" t="s">
        <v>2003</v>
      </c>
      <c r="AA909" s="93"/>
      <c r="AB909" s="93"/>
      <c r="AC909" s="93"/>
      <c r="AD909" s="93"/>
      <c r="AE909" s="93"/>
      <c r="AF909" s="93"/>
      <c r="AG909" s="96"/>
      <c r="AH909" s="96"/>
      <c r="AI909" s="96"/>
      <c r="AJ909" s="313">
        <f t="shared" si="320"/>
        <v>0</v>
      </c>
      <c r="AK909" s="301">
        <v>0</v>
      </c>
      <c r="AL909" s="57">
        <v>75000000</v>
      </c>
      <c r="AM909" s="96" t="str">
        <f t="shared" si="323"/>
        <v>PL</v>
      </c>
      <c r="AN909" s="257" t="s">
        <v>139</v>
      </c>
      <c r="AO909" s="249">
        <v>1</v>
      </c>
      <c r="AP909" s="257"/>
      <c r="AQ909" s="245">
        <f t="shared" si="324"/>
        <v>350000</v>
      </c>
      <c r="AR909" s="250">
        <f>IF(AND(V909&gt;1,V909&lt;=200000000),'[26]Data Base PAKAI (INPUT)'!$E$24,IF(AND(V909&gt;200000000),'[26]Data Base PAKAI (INPUT)'!$M$24))</f>
        <v>4</v>
      </c>
      <c r="AS909" s="250">
        <f>IF(AND(V909&gt;1,V909&lt;=200000000),'[26]Data Base PAKAI (INPUT)'!$F$24,IF(AND(V909&gt;200000000,V909&lt;=1000000000),'[26]Data Base PAKAI (INPUT)'!$V$24,IF(AND(V909&gt;1000000000),'[26]Data Base PAKAI (INPUT)'!$Z$24)))</f>
        <v>1</v>
      </c>
      <c r="AT909" s="250">
        <f t="shared" si="325"/>
        <v>600000</v>
      </c>
      <c r="AU909" s="250">
        <f>IF(AND(V909&gt;1,V909&lt;=1000000000),'[26]Data Base PAKAI (INPUT)'!$E$25,IF(AND(V909&gt;1000000000,V909&lt;=5000000000),'[26]Data Base PAKAI (INPUT)'!$Y$25,IF(AND(V909&gt;5000000000,V909&lt;=10000000000),'[26]Data Base PAKAI (INPUT)'!$AG$25)))</f>
        <v>3</v>
      </c>
      <c r="AV909" s="250">
        <f>IF(AND(V909&gt;1,V909&lt;=100000000),'[26]Data Base PAKAI (INPUT)'!$F$25,IF(AND(V909&gt;100000000,V909&lt;=200000000),'[26]Data Base PAKAI (INPUT)'!$J$25,IF(AND(V909&gt;200000000,V909&lt;=250000000),'[26]Data Base PAKAI (INPUT)'!$N$25,IF(AND(V909&gt;250000000,V909&lt;=500000000),'[26]Data Base PAKAI (INPUT)'!$R$25,IF(AND(V909&gt;500000000,V909&lt;=1000000000),'[26]Data Base PAKAI (INPUT)'!$V$25,IF(AND(V909&gt;1000000000,V909&lt;=2500000000),'[26]Data Base PAKAI (INPUT)'!$Z$25,IF(AND(V909&gt;2500000000,V909&lt;=5000000000),'[26]Data Base PAKAI (INPUT)'!$AD$25,IF(AND(V909&gt;5000000000,V909&lt;=10000000000),'[26]Data Base PAKAI (INPUT)'!AH2398))))))))</f>
        <v>3</v>
      </c>
      <c r="AW909" s="250">
        <f t="shared" si="326"/>
        <v>1350000</v>
      </c>
      <c r="AX909" s="250">
        <f t="shared" si="327"/>
        <v>3000000</v>
      </c>
      <c r="AY909" s="99">
        <f t="shared" si="328"/>
        <v>3000000</v>
      </c>
      <c r="AZ909" s="245"/>
      <c r="BA909" s="245">
        <f t="shared" si="329"/>
        <v>66700000</v>
      </c>
      <c r="BB909" s="235"/>
      <c r="BC909" s="242"/>
      <c r="BD909" s="242"/>
      <c r="BE909" s="242"/>
      <c r="BG909" s="428">
        <f t="shared" si="321"/>
        <v>0</v>
      </c>
      <c r="BH909" s="424"/>
    </row>
    <row r="910" spans="1:60" ht="43.5" thickBot="1" x14ac:dyDescent="0.3">
      <c r="A910" s="90"/>
      <c r="B910" s="90"/>
      <c r="C910" s="90"/>
      <c r="D910" s="90"/>
      <c r="E910" s="90"/>
      <c r="F910" s="90"/>
      <c r="G910" s="90"/>
      <c r="H910" s="307"/>
      <c r="I910" s="91"/>
      <c r="J910" s="92"/>
      <c r="K910" s="151" t="s">
        <v>1412</v>
      </c>
      <c r="L910" s="92" t="s">
        <v>1634</v>
      </c>
      <c r="M910" s="92" t="e">
        <f>INDEX('[26]GELONDONGAN BM POKIR'!$D:$D,MATCH('KEGIATAN DBMSDA 2022 (2)'!L910,'[26]GELONDONGAN BM POKIR'!$D:$D,0))</f>
        <v>#N/A</v>
      </c>
      <c r="N910" s="92" t="str">
        <f t="shared" si="331"/>
        <v>Peningkatan Jalan RT 006 RW 008, Kota Bekasi</v>
      </c>
      <c r="O910" s="92"/>
      <c r="P910" s="93" t="s">
        <v>822</v>
      </c>
      <c r="Q910" s="93"/>
      <c r="R910" s="127" t="s">
        <v>239</v>
      </c>
      <c r="S910" s="94" t="e">
        <f>#REF!&amp;" "&amp;#REF!</f>
        <v>#REF!</v>
      </c>
      <c r="T910" s="95" t="s">
        <v>66</v>
      </c>
      <c r="U910" s="57"/>
      <c r="V910" s="57">
        <f t="shared" si="330"/>
        <v>75000000</v>
      </c>
      <c r="W910" s="96" t="str">
        <f t="shared" si="322"/>
        <v>PL</v>
      </c>
      <c r="X910" s="77" t="s">
        <v>1964</v>
      </c>
      <c r="Y910" s="496" t="s">
        <v>2032</v>
      </c>
      <c r="Z910" s="489" t="s">
        <v>2003</v>
      </c>
      <c r="AA910" s="93"/>
      <c r="AB910" s="93"/>
      <c r="AC910" s="93"/>
      <c r="AD910" s="93"/>
      <c r="AE910" s="93"/>
      <c r="AF910" s="93"/>
      <c r="AG910" s="96"/>
      <c r="AH910" s="96"/>
      <c r="AI910" s="96"/>
      <c r="AJ910" s="313">
        <f t="shared" si="320"/>
        <v>0</v>
      </c>
      <c r="AK910" s="301">
        <v>0</v>
      </c>
      <c r="AL910" s="57">
        <v>75000000</v>
      </c>
      <c r="AM910" s="96" t="str">
        <f t="shared" si="323"/>
        <v>PL</v>
      </c>
      <c r="AN910" s="257" t="s">
        <v>139</v>
      </c>
      <c r="AO910" s="249">
        <v>1</v>
      </c>
      <c r="AP910" s="249" t="s">
        <v>163</v>
      </c>
      <c r="AQ910" s="253">
        <f t="shared" si="324"/>
        <v>350000</v>
      </c>
      <c r="AR910" s="254">
        <f>IF(AND(V910&gt;1,V910&lt;=200000000),'[26]Data Base PAKAI (INPUT)'!$E$24,IF(AND(V910&gt;200000000),'[26]Data Base PAKAI (INPUT)'!$M$24))</f>
        <v>4</v>
      </c>
      <c r="AS910" s="254">
        <f>IF(AND(V910&gt;1,V910&lt;=200000000),'[26]Data Base PAKAI (INPUT)'!$F$24,IF(AND(V910&gt;200000000,V910&lt;=1000000000),'[26]Data Base PAKAI (INPUT)'!$V$24,IF(AND(V910&gt;1000000000),'[26]Data Base PAKAI (INPUT)'!$Z$24)))</f>
        <v>1</v>
      </c>
      <c r="AT910" s="254">
        <f t="shared" si="325"/>
        <v>600000</v>
      </c>
      <c r="AU910" s="254">
        <f>IF(AND(V910&gt;1,V910&lt;=1000000000),'[26]Data Base PAKAI (INPUT)'!$E$25,IF(AND(V910&gt;1000000000,V910&lt;=5000000000),'[26]Data Base PAKAI (INPUT)'!$Y$25,IF(AND(V910&gt;5000000000,V910&lt;=10000000000),'[26]Data Base PAKAI (INPUT)'!$AG$25)))</f>
        <v>3</v>
      </c>
      <c r="AV910" s="254">
        <f>IF(AND(V910&gt;1,V910&lt;=100000000),'[26]Data Base PAKAI (INPUT)'!$F$25,IF(AND(V910&gt;100000000,V910&lt;=200000000),'[26]Data Base PAKAI (INPUT)'!$J$25,IF(AND(V910&gt;200000000,V910&lt;=250000000),'[26]Data Base PAKAI (INPUT)'!$N$25,IF(AND(V910&gt;250000000,V910&lt;=500000000),'[26]Data Base PAKAI (INPUT)'!$R$25,IF(AND(V910&gt;500000000,V910&lt;=1000000000),'[26]Data Base PAKAI (INPUT)'!$V$25,IF(AND(V910&gt;1000000000,V910&lt;=2500000000),'[26]Data Base PAKAI (INPUT)'!$Z$25,IF(AND(V910&gt;2500000000,V910&lt;=5000000000),'[26]Data Base PAKAI (INPUT)'!$AD$25,IF(AND(V910&gt;5000000000,V910&lt;=10000000000),'[26]Data Base PAKAI (INPUT)'!AH2399))))))))</f>
        <v>3</v>
      </c>
      <c r="AW910" s="254">
        <f t="shared" si="326"/>
        <v>1350000</v>
      </c>
      <c r="AX910" s="254">
        <f t="shared" si="327"/>
        <v>3000000</v>
      </c>
      <c r="AY910" s="103">
        <f t="shared" si="328"/>
        <v>3000000</v>
      </c>
      <c r="AZ910" s="253"/>
      <c r="BA910" s="253">
        <f t="shared" si="329"/>
        <v>66700000</v>
      </c>
      <c r="BB910" s="235"/>
      <c r="BC910" s="242"/>
      <c r="BD910" s="242"/>
      <c r="BE910" s="242"/>
      <c r="BG910" s="428">
        <f t="shared" si="321"/>
        <v>0</v>
      </c>
      <c r="BH910" s="424"/>
    </row>
    <row r="911" spans="1:60" ht="43.5" thickBot="1" x14ac:dyDescent="0.3">
      <c r="A911" s="90"/>
      <c r="B911" s="90"/>
      <c r="C911" s="90"/>
      <c r="D911" s="90"/>
      <c r="E911" s="90"/>
      <c r="F911" s="90"/>
      <c r="G911" s="90"/>
      <c r="H911" s="307"/>
      <c r="I911" s="91"/>
      <c r="J911" s="92"/>
      <c r="K911" s="151" t="s">
        <v>1412</v>
      </c>
      <c r="L911" s="92" t="s">
        <v>1635</v>
      </c>
      <c r="M911" s="92" t="e">
        <f>INDEX('[26]GELONDONGAN BM POKIR'!$D:$D,MATCH('KEGIATAN DBMSDA 2022 (2)'!L911,'[26]GELONDONGAN BM POKIR'!$D:$D,0))</f>
        <v>#N/A</v>
      </c>
      <c r="N911" s="92" t="str">
        <f t="shared" si="331"/>
        <v>Peningkatan Jalan RT 01 RW 06 Kota baru, Kota Bekasi</v>
      </c>
      <c r="O911" s="92"/>
      <c r="P911" s="93" t="s">
        <v>822</v>
      </c>
      <c r="Q911" s="93"/>
      <c r="R911" s="127" t="s">
        <v>249</v>
      </c>
      <c r="S911" s="94" t="e">
        <f>#REF!&amp;" "&amp;#REF!</f>
        <v>#REF!</v>
      </c>
      <c r="T911" s="95" t="s">
        <v>66</v>
      </c>
      <c r="U911" s="57"/>
      <c r="V911" s="57">
        <f t="shared" si="330"/>
        <v>75000000</v>
      </c>
      <c r="W911" s="96" t="str">
        <f t="shared" si="322"/>
        <v>PL</v>
      </c>
      <c r="X911" s="77" t="s">
        <v>1964</v>
      </c>
      <c r="Y911" s="496" t="s">
        <v>2032</v>
      </c>
      <c r="Z911" s="489" t="s">
        <v>2003</v>
      </c>
      <c r="AA911" s="93"/>
      <c r="AB911" s="93"/>
      <c r="AC911" s="93"/>
      <c r="AD911" s="93"/>
      <c r="AE911" s="93"/>
      <c r="AF911" s="93"/>
      <c r="AG911" s="96"/>
      <c r="AH911" s="96"/>
      <c r="AI911" s="96"/>
      <c r="AJ911" s="313">
        <f t="shared" si="320"/>
        <v>0</v>
      </c>
      <c r="AK911" s="301">
        <v>0</v>
      </c>
      <c r="AL911" s="57">
        <v>75000000</v>
      </c>
      <c r="AM911" s="96" t="str">
        <f t="shared" si="323"/>
        <v>PL</v>
      </c>
      <c r="AN911" s="257" t="s">
        <v>139</v>
      </c>
      <c r="AO911" s="249">
        <v>1</v>
      </c>
      <c r="AP911" s="249" t="s">
        <v>163</v>
      </c>
      <c r="AQ911" s="253">
        <f t="shared" si="324"/>
        <v>350000</v>
      </c>
      <c r="AR911" s="254">
        <f>IF(AND(V911&gt;1,V911&lt;=200000000),'[26]Data Base PAKAI (INPUT)'!$E$24,IF(AND(V911&gt;200000000),'[26]Data Base PAKAI (INPUT)'!$M$24))</f>
        <v>4</v>
      </c>
      <c r="AS911" s="254">
        <f>IF(AND(V911&gt;1,V911&lt;=200000000),'[26]Data Base PAKAI (INPUT)'!$F$24,IF(AND(V911&gt;200000000,V911&lt;=1000000000),'[26]Data Base PAKAI (INPUT)'!$V$24,IF(AND(V911&gt;1000000000),'[26]Data Base PAKAI (INPUT)'!$Z$24)))</f>
        <v>1</v>
      </c>
      <c r="AT911" s="254">
        <f t="shared" si="325"/>
        <v>600000</v>
      </c>
      <c r="AU911" s="254">
        <f>IF(AND(V911&gt;1,V911&lt;=1000000000),'[26]Data Base PAKAI (INPUT)'!$E$25,IF(AND(V911&gt;1000000000,V911&lt;=5000000000),'[26]Data Base PAKAI (INPUT)'!$Y$25,IF(AND(V911&gt;5000000000,V911&lt;=10000000000),'[26]Data Base PAKAI (INPUT)'!$AG$25)))</f>
        <v>3</v>
      </c>
      <c r="AV911" s="254">
        <f>IF(AND(V911&gt;1,V911&lt;=100000000),'[26]Data Base PAKAI (INPUT)'!$F$25,IF(AND(V911&gt;100000000,V911&lt;=200000000),'[26]Data Base PAKAI (INPUT)'!$J$25,IF(AND(V911&gt;200000000,V911&lt;=250000000),'[26]Data Base PAKAI (INPUT)'!$N$25,IF(AND(V911&gt;250000000,V911&lt;=500000000),'[26]Data Base PAKAI (INPUT)'!$R$25,IF(AND(V911&gt;500000000,V911&lt;=1000000000),'[26]Data Base PAKAI (INPUT)'!$V$25,IF(AND(V911&gt;1000000000,V911&lt;=2500000000),'[26]Data Base PAKAI (INPUT)'!$Z$25,IF(AND(V911&gt;2500000000,V911&lt;=5000000000),'[26]Data Base PAKAI (INPUT)'!$AD$25,IF(AND(V911&gt;5000000000,V911&lt;=10000000000),'[26]Data Base PAKAI (INPUT)'!AH2400))))))))</f>
        <v>3</v>
      </c>
      <c r="AW911" s="254">
        <f t="shared" si="326"/>
        <v>1350000</v>
      </c>
      <c r="AX911" s="254">
        <f t="shared" si="327"/>
        <v>3000000</v>
      </c>
      <c r="AY911" s="103">
        <f t="shared" si="328"/>
        <v>3000000</v>
      </c>
      <c r="AZ911" s="253"/>
      <c r="BA911" s="253">
        <f t="shared" si="329"/>
        <v>66700000</v>
      </c>
      <c r="BB911" s="235"/>
      <c r="BC911" s="242"/>
      <c r="BD911" s="242"/>
      <c r="BE911" s="242"/>
      <c r="BG911" s="428">
        <f t="shared" si="321"/>
        <v>0</v>
      </c>
      <c r="BH911" s="424"/>
    </row>
    <row r="912" spans="1:60" ht="43.5" thickBot="1" x14ac:dyDescent="0.3">
      <c r="A912" s="90"/>
      <c r="B912" s="90"/>
      <c r="C912" s="90"/>
      <c r="D912" s="90"/>
      <c r="E912" s="90"/>
      <c r="F912" s="90"/>
      <c r="G912" s="90"/>
      <c r="H912" s="307"/>
      <c r="I912" s="91"/>
      <c r="J912" s="92"/>
      <c r="K912" s="151" t="s">
        <v>1412</v>
      </c>
      <c r="L912" s="92" t="s">
        <v>1636</v>
      </c>
      <c r="M912" s="92" t="e">
        <f>INDEX('[26]GELONDONGAN BM POKIR'!$D:$D,MATCH('KEGIATAN DBMSDA 2022 (2)'!L912,'[26]GELONDONGAN BM POKIR'!$D:$D,0))</f>
        <v>#N/A</v>
      </c>
      <c r="N912" s="92" t="str">
        <f t="shared" si="331"/>
        <v>Peningkatan Jalan RT 02 RW 06, Kota Bekasi</v>
      </c>
      <c r="O912" s="92"/>
      <c r="P912" s="93" t="s">
        <v>822</v>
      </c>
      <c r="Q912" s="93"/>
      <c r="R912" s="127" t="s">
        <v>249</v>
      </c>
      <c r="S912" s="94" t="e">
        <f>#REF!&amp;" "&amp;#REF!</f>
        <v>#REF!</v>
      </c>
      <c r="T912" s="95" t="s">
        <v>66</v>
      </c>
      <c r="U912" s="57"/>
      <c r="V912" s="57">
        <f t="shared" si="330"/>
        <v>75000000</v>
      </c>
      <c r="W912" s="96" t="str">
        <f t="shared" si="322"/>
        <v>PL</v>
      </c>
      <c r="X912" s="77" t="s">
        <v>1964</v>
      </c>
      <c r="Y912" s="496" t="s">
        <v>2032</v>
      </c>
      <c r="Z912" s="489" t="s">
        <v>2003</v>
      </c>
      <c r="AA912" s="93"/>
      <c r="AB912" s="93"/>
      <c r="AC912" s="93"/>
      <c r="AD912" s="93"/>
      <c r="AE912" s="93"/>
      <c r="AF912" s="93"/>
      <c r="AG912" s="96"/>
      <c r="AH912" s="96"/>
      <c r="AI912" s="96"/>
      <c r="AJ912" s="313">
        <f t="shared" si="320"/>
        <v>0</v>
      </c>
      <c r="AK912" s="301">
        <v>0</v>
      </c>
      <c r="AL912" s="57">
        <v>75000000</v>
      </c>
      <c r="AM912" s="96" t="str">
        <f t="shared" si="323"/>
        <v>PL</v>
      </c>
      <c r="AN912" s="257" t="s">
        <v>139</v>
      </c>
      <c r="AO912" s="249">
        <v>1</v>
      </c>
      <c r="AP912" s="249" t="s">
        <v>163</v>
      </c>
      <c r="AQ912" s="253">
        <f t="shared" si="324"/>
        <v>350000</v>
      </c>
      <c r="AR912" s="254">
        <f>IF(AND(V912&gt;1,V912&lt;=200000000),'[26]Data Base PAKAI (INPUT)'!$E$24,IF(AND(V912&gt;200000000),'[26]Data Base PAKAI (INPUT)'!$M$24))</f>
        <v>4</v>
      </c>
      <c r="AS912" s="254">
        <f>IF(AND(V912&gt;1,V912&lt;=200000000),'[26]Data Base PAKAI (INPUT)'!$F$24,IF(AND(V912&gt;200000000,V912&lt;=1000000000),'[26]Data Base PAKAI (INPUT)'!$V$24,IF(AND(V912&gt;1000000000),'[26]Data Base PAKAI (INPUT)'!$Z$24)))</f>
        <v>1</v>
      </c>
      <c r="AT912" s="254">
        <f t="shared" si="325"/>
        <v>600000</v>
      </c>
      <c r="AU912" s="254">
        <f>IF(AND(V912&gt;1,V912&lt;=1000000000),'[26]Data Base PAKAI (INPUT)'!$E$25,IF(AND(V912&gt;1000000000,V912&lt;=5000000000),'[26]Data Base PAKAI (INPUT)'!$Y$25,IF(AND(V912&gt;5000000000,V912&lt;=10000000000),'[26]Data Base PAKAI (INPUT)'!$AG$25)))</f>
        <v>3</v>
      </c>
      <c r="AV912" s="254">
        <f>IF(AND(V912&gt;1,V912&lt;=100000000),'[26]Data Base PAKAI (INPUT)'!$F$25,IF(AND(V912&gt;100000000,V912&lt;=200000000),'[26]Data Base PAKAI (INPUT)'!$J$25,IF(AND(V912&gt;200000000,V912&lt;=250000000),'[26]Data Base PAKAI (INPUT)'!$N$25,IF(AND(V912&gt;250000000,V912&lt;=500000000),'[26]Data Base PAKAI (INPUT)'!$R$25,IF(AND(V912&gt;500000000,V912&lt;=1000000000),'[26]Data Base PAKAI (INPUT)'!$V$25,IF(AND(V912&gt;1000000000,V912&lt;=2500000000),'[26]Data Base PAKAI (INPUT)'!$Z$25,IF(AND(V912&gt;2500000000,V912&lt;=5000000000),'[26]Data Base PAKAI (INPUT)'!$AD$25,IF(AND(V912&gt;5000000000,V912&lt;=10000000000),'[26]Data Base PAKAI (INPUT)'!AH2401))))))))</f>
        <v>3</v>
      </c>
      <c r="AW912" s="254">
        <f t="shared" si="326"/>
        <v>1350000</v>
      </c>
      <c r="AX912" s="254">
        <f t="shared" si="327"/>
        <v>3000000</v>
      </c>
      <c r="AY912" s="103">
        <f t="shared" si="328"/>
        <v>3000000</v>
      </c>
      <c r="AZ912" s="253"/>
      <c r="BA912" s="253">
        <f t="shared" si="329"/>
        <v>66700000</v>
      </c>
      <c r="BB912" s="235"/>
      <c r="BC912" s="242"/>
      <c r="BD912" s="242"/>
      <c r="BE912" s="242"/>
      <c r="BG912" s="428">
        <f t="shared" si="321"/>
        <v>0</v>
      </c>
      <c r="BH912" s="424"/>
    </row>
    <row r="913" spans="1:60" ht="43.5" thickBot="1" x14ac:dyDescent="0.3">
      <c r="A913" s="90"/>
      <c r="B913" s="90"/>
      <c r="C913" s="90"/>
      <c r="D913" s="90"/>
      <c r="E913" s="90"/>
      <c r="F913" s="90"/>
      <c r="G913" s="90"/>
      <c r="H913" s="307"/>
      <c r="I913" s="91"/>
      <c r="J913" s="92"/>
      <c r="K913" s="151" t="s">
        <v>1412</v>
      </c>
      <c r="L913" s="92" t="s">
        <v>1637</v>
      </c>
      <c r="M913" s="92" t="e">
        <f>INDEX('[26]GELONDONGAN BM POKIR'!$D:$D,MATCH('KEGIATAN DBMSDA 2022 (2)'!L913,'[26]GELONDONGAN BM POKIR'!$D:$D,0))</f>
        <v>#N/A</v>
      </c>
      <c r="N913" s="92" t="str">
        <f t="shared" si="331"/>
        <v>Peningkatan Jalan RT 03 RW 06 Kota baru, Kota Bekasi</v>
      </c>
      <c r="O913" s="92"/>
      <c r="P913" s="93" t="s">
        <v>822</v>
      </c>
      <c r="Q913" s="93"/>
      <c r="R913" s="127" t="s">
        <v>249</v>
      </c>
      <c r="S913" s="94" t="e">
        <f>#REF!&amp;" "&amp;#REF!</f>
        <v>#REF!</v>
      </c>
      <c r="T913" s="95" t="s">
        <v>66</v>
      </c>
      <c r="U913" s="57"/>
      <c r="V913" s="57">
        <f t="shared" si="330"/>
        <v>75000000</v>
      </c>
      <c r="W913" s="96" t="str">
        <f t="shared" si="322"/>
        <v>PL</v>
      </c>
      <c r="X913" s="77" t="s">
        <v>1964</v>
      </c>
      <c r="Y913" s="489" t="s">
        <v>2032</v>
      </c>
      <c r="Z913" s="489" t="s">
        <v>2003</v>
      </c>
      <c r="AA913" s="93"/>
      <c r="AB913" s="93"/>
      <c r="AC913" s="93"/>
      <c r="AD913" s="93"/>
      <c r="AE913" s="93"/>
      <c r="AF913" s="93"/>
      <c r="AG913" s="96"/>
      <c r="AH913" s="96"/>
      <c r="AI913" s="96"/>
      <c r="AJ913" s="313">
        <f t="shared" si="320"/>
        <v>0</v>
      </c>
      <c r="AK913" s="301">
        <v>0</v>
      </c>
      <c r="AL913" s="57">
        <v>75000000</v>
      </c>
      <c r="AM913" s="96" t="str">
        <f t="shared" si="323"/>
        <v>PL</v>
      </c>
      <c r="AN913" s="257" t="s">
        <v>139</v>
      </c>
      <c r="AO913" s="249">
        <v>1</v>
      </c>
      <c r="AP913" s="257"/>
      <c r="AQ913" s="245">
        <f t="shared" si="324"/>
        <v>350000</v>
      </c>
      <c r="AR913" s="250">
        <f>IF(AND(V913&gt;1,V913&lt;=200000000),'[26]Data Base PAKAI (INPUT)'!$E$24,IF(AND(V913&gt;200000000),'[26]Data Base PAKAI (INPUT)'!$M$24))</f>
        <v>4</v>
      </c>
      <c r="AS913" s="250">
        <f>IF(AND(V913&gt;1,V913&lt;=200000000),'[26]Data Base PAKAI (INPUT)'!$F$24,IF(AND(V913&gt;200000000,V913&lt;=1000000000),'[26]Data Base PAKAI (INPUT)'!$V$24,IF(AND(V913&gt;1000000000),'[26]Data Base PAKAI (INPUT)'!$Z$24)))</f>
        <v>1</v>
      </c>
      <c r="AT913" s="250">
        <f t="shared" si="325"/>
        <v>600000</v>
      </c>
      <c r="AU913" s="250">
        <f>IF(AND(V913&gt;1,V913&lt;=1000000000),'[26]Data Base PAKAI (INPUT)'!$E$25,IF(AND(V913&gt;1000000000,V913&lt;=5000000000),'[26]Data Base PAKAI (INPUT)'!$Y$25,IF(AND(V913&gt;5000000000,V913&lt;=10000000000),'[26]Data Base PAKAI (INPUT)'!$AG$25)))</f>
        <v>3</v>
      </c>
      <c r="AV913" s="250">
        <f>IF(AND(V913&gt;1,V913&lt;=100000000),'[26]Data Base PAKAI (INPUT)'!$F$25,IF(AND(V913&gt;100000000,V913&lt;=200000000),'[26]Data Base PAKAI (INPUT)'!$J$25,IF(AND(V913&gt;200000000,V913&lt;=250000000),'[26]Data Base PAKAI (INPUT)'!$N$25,IF(AND(V913&gt;250000000,V913&lt;=500000000),'[26]Data Base PAKAI (INPUT)'!$R$25,IF(AND(V913&gt;500000000,V913&lt;=1000000000),'[26]Data Base PAKAI (INPUT)'!$V$25,IF(AND(V913&gt;1000000000,V913&lt;=2500000000),'[26]Data Base PAKAI (INPUT)'!$Z$25,IF(AND(V913&gt;2500000000,V913&lt;=5000000000),'[26]Data Base PAKAI (INPUT)'!$AD$25,IF(AND(V913&gt;5000000000,V913&lt;=10000000000),'[26]Data Base PAKAI (INPUT)'!AH2402))))))))</f>
        <v>3</v>
      </c>
      <c r="AW913" s="250">
        <f t="shared" si="326"/>
        <v>1350000</v>
      </c>
      <c r="AX913" s="250">
        <f t="shared" si="327"/>
        <v>3000000</v>
      </c>
      <c r="AY913" s="99">
        <f t="shared" si="328"/>
        <v>3000000</v>
      </c>
      <c r="AZ913" s="245"/>
      <c r="BA913" s="245">
        <f t="shared" si="329"/>
        <v>66700000</v>
      </c>
      <c r="BB913" s="235"/>
      <c r="BC913" s="242"/>
      <c r="BD913" s="242"/>
      <c r="BE913" s="242"/>
      <c r="BG913" s="428">
        <f t="shared" si="321"/>
        <v>0</v>
      </c>
      <c r="BH913" s="424"/>
    </row>
    <row r="914" spans="1:60" ht="43.5" thickBot="1" x14ac:dyDescent="0.3">
      <c r="A914" s="90"/>
      <c r="B914" s="90"/>
      <c r="C914" s="90"/>
      <c r="D914" s="90"/>
      <c r="E914" s="90"/>
      <c r="F914" s="90"/>
      <c r="G914" s="90"/>
      <c r="H914" s="307"/>
      <c r="I914" s="91"/>
      <c r="J914" s="92"/>
      <c r="K914" s="151" t="s">
        <v>1412</v>
      </c>
      <c r="L914" s="92" t="s">
        <v>1638</v>
      </c>
      <c r="M914" s="92" t="e">
        <f>INDEX('[26]GELONDONGAN BM POKIR'!$D:$D,MATCH('KEGIATAN DBMSDA 2022 (2)'!L914,'[26]GELONDONGAN BM POKIR'!$D:$D,0))</f>
        <v>#N/A</v>
      </c>
      <c r="N914" s="92" t="str">
        <f t="shared" si="331"/>
        <v>Peningkatan Jalan RT 04 RW 06 Kota baru, Kota Bekasi</v>
      </c>
      <c r="O914" s="92"/>
      <c r="P914" s="93" t="s">
        <v>822</v>
      </c>
      <c r="Q914" s="93"/>
      <c r="R914" s="127" t="s">
        <v>249</v>
      </c>
      <c r="S914" s="94" t="e">
        <f>#REF!&amp;" "&amp;#REF!</f>
        <v>#REF!</v>
      </c>
      <c r="T914" s="95" t="s">
        <v>66</v>
      </c>
      <c r="U914" s="57"/>
      <c r="V914" s="57">
        <f t="shared" si="330"/>
        <v>95000000</v>
      </c>
      <c r="W914" s="96" t="str">
        <f t="shared" si="322"/>
        <v>PL</v>
      </c>
      <c r="X914" s="77" t="s">
        <v>1964</v>
      </c>
      <c r="Y914" s="496" t="s">
        <v>2032</v>
      </c>
      <c r="Z914" s="489" t="s">
        <v>2003</v>
      </c>
      <c r="AA914" s="93"/>
      <c r="AB914" s="93"/>
      <c r="AC914" s="93"/>
      <c r="AD914" s="93"/>
      <c r="AE914" s="93"/>
      <c r="AF914" s="93"/>
      <c r="AG914" s="96"/>
      <c r="AH914" s="96"/>
      <c r="AI914" s="96"/>
      <c r="AJ914" s="313">
        <f t="shared" si="320"/>
        <v>0</v>
      </c>
      <c r="AK914" s="301">
        <v>0</v>
      </c>
      <c r="AL914" s="57">
        <v>95000000</v>
      </c>
      <c r="AM914" s="96" t="str">
        <f t="shared" si="323"/>
        <v>PL</v>
      </c>
      <c r="AN914" s="257" t="s">
        <v>139</v>
      </c>
      <c r="AO914" s="249">
        <v>1</v>
      </c>
      <c r="AP914" s="249" t="s">
        <v>163</v>
      </c>
      <c r="AQ914" s="253">
        <f t="shared" si="324"/>
        <v>350000</v>
      </c>
      <c r="AR914" s="254">
        <f>IF(AND(V914&gt;1,V914&lt;=200000000),'[26]Data Base PAKAI (INPUT)'!$E$24,IF(AND(V914&gt;200000000),'[26]Data Base PAKAI (INPUT)'!$M$24))</f>
        <v>4</v>
      </c>
      <c r="AS914" s="254">
        <f>IF(AND(V914&gt;1,V914&lt;=200000000),'[26]Data Base PAKAI (INPUT)'!$F$24,IF(AND(V914&gt;200000000,V914&lt;=1000000000),'[26]Data Base PAKAI (INPUT)'!$V$24,IF(AND(V914&gt;1000000000),'[26]Data Base PAKAI (INPUT)'!$Z$24)))</f>
        <v>1</v>
      </c>
      <c r="AT914" s="254">
        <f t="shared" si="325"/>
        <v>600000</v>
      </c>
      <c r="AU914" s="254">
        <f>IF(AND(V914&gt;1,V914&lt;=1000000000),'[26]Data Base PAKAI (INPUT)'!$E$25,IF(AND(V914&gt;1000000000,V914&lt;=5000000000),'[26]Data Base PAKAI (INPUT)'!$Y$25,IF(AND(V914&gt;5000000000,V914&lt;=10000000000),'[26]Data Base PAKAI (INPUT)'!$AG$25)))</f>
        <v>3</v>
      </c>
      <c r="AV914" s="254">
        <f>IF(AND(V914&gt;1,V914&lt;=100000000),'[26]Data Base PAKAI (INPUT)'!$F$25,IF(AND(V914&gt;100000000,V914&lt;=200000000),'[26]Data Base PAKAI (INPUT)'!$J$25,IF(AND(V914&gt;200000000,V914&lt;=250000000),'[26]Data Base PAKAI (INPUT)'!$N$25,IF(AND(V914&gt;250000000,V914&lt;=500000000),'[26]Data Base PAKAI (INPUT)'!$R$25,IF(AND(V914&gt;500000000,V914&lt;=1000000000),'[26]Data Base PAKAI (INPUT)'!$V$25,IF(AND(V914&gt;1000000000,V914&lt;=2500000000),'[26]Data Base PAKAI (INPUT)'!$Z$25,IF(AND(V914&gt;2500000000,V914&lt;=5000000000),'[26]Data Base PAKAI (INPUT)'!$AD$25,IF(AND(V914&gt;5000000000,V914&lt;=10000000000),'[26]Data Base PAKAI (INPUT)'!AH2403))))))))</f>
        <v>3</v>
      </c>
      <c r="AW914" s="254">
        <f t="shared" si="326"/>
        <v>1350000</v>
      </c>
      <c r="AX914" s="254">
        <f t="shared" si="327"/>
        <v>3800000</v>
      </c>
      <c r="AY914" s="103">
        <f t="shared" si="328"/>
        <v>3800000</v>
      </c>
      <c r="AZ914" s="253"/>
      <c r="BA914" s="253">
        <f t="shared" si="329"/>
        <v>85100000</v>
      </c>
      <c r="BB914" s="235"/>
      <c r="BC914" s="242"/>
      <c r="BD914" s="242"/>
      <c r="BE914" s="242"/>
      <c r="BG914" s="428">
        <f t="shared" si="321"/>
        <v>0</v>
      </c>
      <c r="BH914" s="424"/>
    </row>
    <row r="915" spans="1:60" ht="43.5" thickBot="1" x14ac:dyDescent="0.3">
      <c r="A915" s="90"/>
      <c r="B915" s="90"/>
      <c r="C915" s="90"/>
      <c r="D915" s="90"/>
      <c r="E915" s="90"/>
      <c r="F915" s="90"/>
      <c r="G915" s="90"/>
      <c r="H915" s="307"/>
      <c r="I915" s="91"/>
      <c r="J915" s="92"/>
      <c r="K915" s="151" t="s">
        <v>1412</v>
      </c>
      <c r="L915" s="92" t="s">
        <v>1639</v>
      </c>
      <c r="M915" s="92" t="e">
        <f>INDEX('[26]GELONDONGAN BM POKIR'!$D:$D,MATCH('KEGIATAN DBMSDA 2022 (2)'!L915,'[26]GELONDONGAN BM POKIR'!$D:$D,0))</f>
        <v>#N/A</v>
      </c>
      <c r="N915" s="92" t="str">
        <f t="shared" si="331"/>
        <v>Peningkatan Jalan RT 01 RW 02, Kota Bekasi</v>
      </c>
      <c r="O915" s="92"/>
      <c r="P915" s="93" t="s">
        <v>822</v>
      </c>
      <c r="Q915" s="93"/>
      <c r="R915" s="127" t="s">
        <v>229</v>
      </c>
      <c r="S915" s="94" t="e">
        <f>#REF!&amp;" "&amp;#REF!</f>
        <v>#REF!</v>
      </c>
      <c r="T915" s="95" t="s">
        <v>66</v>
      </c>
      <c r="U915" s="57"/>
      <c r="V915" s="57">
        <f t="shared" si="330"/>
        <v>75000000</v>
      </c>
      <c r="W915" s="96" t="str">
        <f t="shared" si="322"/>
        <v>PL</v>
      </c>
      <c r="X915" s="77" t="s">
        <v>1964</v>
      </c>
      <c r="Y915" s="496" t="s">
        <v>2032</v>
      </c>
      <c r="Z915" s="489" t="s">
        <v>2003</v>
      </c>
      <c r="AA915" s="93"/>
      <c r="AB915" s="93"/>
      <c r="AC915" s="93"/>
      <c r="AD915" s="93"/>
      <c r="AE915" s="93"/>
      <c r="AF915" s="93"/>
      <c r="AG915" s="96"/>
      <c r="AH915" s="96"/>
      <c r="AI915" s="96"/>
      <c r="AJ915" s="313">
        <f t="shared" si="320"/>
        <v>0</v>
      </c>
      <c r="AK915" s="301">
        <v>0</v>
      </c>
      <c r="AL915" s="57">
        <v>75000000</v>
      </c>
      <c r="AM915" s="96" t="str">
        <f t="shared" si="323"/>
        <v>PL</v>
      </c>
      <c r="AN915" s="257" t="s">
        <v>139</v>
      </c>
      <c r="AO915" s="249">
        <v>1</v>
      </c>
      <c r="AP915" s="249" t="s">
        <v>163</v>
      </c>
      <c r="AQ915" s="253">
        <f t="shared" si="324"/>
        <v>350000</v>
      </c>
      <c r="AR915" s="254">
        <f>IF(AND(V915&gt;1,V915&lt;=200000000),'[26]Data Base PAKAI (INPUT)'!$E$24,IF(AND(V915&gt;200000000),'[26]Data Base PAKAI (INPUT)'!$M$24))</f>
        <v>4</v>
      </c>
      <c r="AS915" s="254">
        <f>IF(AND(V915&gt;1,V915&lt;=200000000),'[26]Data Base PAKAI (INPUT)'!$F$24,IF(AND(V915&gt;200000000,V915&lt;=1000000000),'[26]Data Base PAKAI (INPUT)'!$V$24,IF(AND(V915&gt;1000000000),'[26]Data Base PAKAI (INPUT)'!$Z$24)))</f>
        <v>1</v>
      </c>
      <c r="AT915" s="254">
        <f t="shared" si="325"/>
        <v>600000</v>
      </c>
      <c r="AU915" s="254">
        <f>IF(AND(V915&gt;1,V915&lt;=1000000000),'[26]Data Base PAKAI (INPUT)'!$E$25,IF(AND(V915&gt;1000000000,V915&lt;=5000000000),'[26]Data Base PAKAI (INPUT)'!$Y$25,IF(AND(V915&gt;5000000000,V915&lt;=10000000000),'[26]Data Base PAKAI (INPUT)'!$AG$25)))</f>
        <v>3</v>
      </c>
      <c r="AV915" s="254">
        <f>IF(AND(V915&gt;1,V915&lt;=100000000),'[26]Data Base PAKAI (INPUT)'!$F$25,IF(AND(V915&gt;100000000,V915&lt;=200000000),'[26]Data Base PAKAI (INPUT)'!$J$25,IF(AND(V915&gt;200000000,V915&lt;=250000000),'[26]Data Base PAKAI (INPUT)'!$N$25,IF(AND(V915&gt;250000000,V915&lt;=500000000),'[26]Data Base PAKAI (INPUT)'!$R$25,IF(AND(V915&gt;500000000,V915&lt;=1000000000),'[26]Data Base PAKAI (INPUT)'!$V$25,IF(AND(V915&gt;1000000000,V915&lt;=2500000000),'[26]Data Base PAKAI (INPUT)'!$Z$25,IF(AND(V915&gt;2500000000,V915&lt;=5000000000),'[26]Data Base PAKAI (INPUT)'!$AD$25,IF(AND(V915&gt;5000000000,V915&lt;=10000000000),'[26]Data Base PAKAI (INPUT)'!AH2404))))))))</f>
        <v>3</v>
      </c>
      <c r="AW915" s="254">
        <f t="shared" si="326"/>
        <v>1350000</v>
      </c>
      <c r="AX915" s="254">
        <f t="shared" si="327"/>
        <v>3000000</v>
      </c>
      <c r="AY915" s="103">
        <f t="shared" si="328"/>
        <v>3000000</v>
      </c>
      <c r="AZ915" s="253"/>
      <c r="BA915" s="253">
        <f t="shared" si="329"/>
        <v>66700000</v>
      </c>
      <c r="BB915" s="235"/>
      <c r="BC915" s="242"/>
      <c r="BD915" s="242"/>
      <c r="BE915" s="242"/>
      <c r="BG915" s="428">
        <f t="shared" si="321"/>
        <v>0</v>
      </c>
      <c r="BH915" s="424"/>
    </row>
    <row r="916" spans="1:60" ht="43.5" thickBot="1" x14ac:dyDescent="0.3">
      <c r="A916" s="90"/>
      <c r="B916" s="90"/>
      <c r="C916" s="90"/>
      <c r="D916" s="90"/>
      <c r="E916" s="90"/>
      <c r="F916" s="90"/>
      <c r="G916" s="90"/>
      <c r="H916" s="307"/>
      <c r="I916" s="91"/>
      <c r="J916" s="92"/>
      <c r="K916" s="151" t="s">
        <v>1412</v>
      </c>
      <c r="L916" s="92" t="s">
        <v>1640</v>
      </c>
      <c r="M916" s="92" t="e">
        <f>INDEX('[26]GELONDONGAN BM POKIR'!$D:$D,MATCH('KEGIATAN DBMSDA 2022 (2)'!L916,'[26]GELONDONGAN BM POKIR'!$D:$D,0))</f>
        <v>#N/A</v>
      </c>
      <c r="N916" s="92" t="str">
        <f t="shared" si="331"/>
        <v>Peningkatan Jalan RT 05 RW 11, Kota Bekasi</v>
      </c>
      <c r="O916" s="92"/>
      <c r="P916" s="93" t="s">
        <v>1840</v>
      </c>
      <c r="Q916" s="93"/>
      <c r="R916" s="127" t="s">
        <v>448</v>
      </c>
      <c r="S916" s="94" t="e">
        <f>#REF!&amp;" "&amp;#REF!</f>
        <v>#REF!</v>
      </c>
      <c r="T916" s="95" t="s">
        <v>66</v>
      </c>
      <c r="U916" s="57"/>
      <c r="V916" s="57">
        <f t="shared" si="330"/>
        <v>95000000</v>
      </c>
      <c r="W916" s="96" t="str">
        <f t="shared" si="322"/>
        <v>PL</v>
      </c>
      <c r="X916" s="77" t="s">
        <v>1964</v>
      </c>
      <c r="Y916" s="489" t="s">
        <v>2032</v>
      </c>
      <c r="Z916" s="489" t="s">
        <v>2005</v>
      </c>
      <c r="AA916" s="93"/>
      <c r="AB916" s="93"/>
      <c r="AC916" s="93"/>
      <c r="AD916" s="93"/>
      <c r="AE916" s="93"/>
      <c r="AF916" s="93"/>
      <c r="AG916" s="96"/>
      <c r="AH916" s="96"/>
      <c r="AI916" s="96"/>
      <c r="AJ916" s="313">
        <f t="shared" si="320"/>
        <v>0</v>
      </c>
      <c r="AK916" s="301">
        <v>0</v>
      </c>
      <c r="AL916" s="57">
        <v>95000000</v>
      </c>
      <c r="AM916" s="96" t="str">
        <f t="shared" si="323"/>
        <v>PL</v>
      </c>
      <c r="AN916" s="257" t="s">
        <v>139</v>
      </c>
      <c r="AO916" s="249">
        <v>1</v>
      </c>
      <c r="AP916" s="257"/>
      <c r="AQ916" s="245">
        <f t="shared" si="324"/>
        <v>350000</v>
      </c>
      <c r="AR916" s="250">
        <f>IF(AND(V916&gt;1,V916&lt;=200000000),'[26]Data Base PAKAI (INPUT)'!$E$24,IF(AND(V916&gt;200000000),'[26]Data Base PAKAI (INPUT)'!$M$24))</f>
        <v>4</v>
      </c>
      <c r="AS916" s="250">
        <f>IF(AND(V916&gt;1,V916&lt;=200000000),'[26]Data Base PAKAI (INPUT)'!$F$24,IF(AND(V916&gt;200000000,V916&lt;=1000000000),'[26]Data Base PAKAI (INPUT)'!$V$24,IF(AND(V916&gt;1000000000),'[26]Data Base PAKAI (INPUT)'!$Z$24)))</f>
        <v>1</v>
      </c>
      <c r="AT916" s="250">
        <f t="shared" si="325"/>
        <v>600000</v>
      </c>
      <c r="AU916" s="250">
        <f>IF(AND(V916&gt;1,V916&lt;=1000000000),'[26]Data Base PAKAI (INPUT)'!$E$25,IF(AND(V916&gt;1000000000,V916&lt;=5000000000),'[26]Data Base PAKAI (INPUT)'!$Y$25,IF(AND(V916&gt;5000000000,V916&lt;=10000000000),'[26]Data Base PAKAI (INPUT)'!$AG$25)))</f>
        <v>3</v>
      </c>
      <c r="AV916" s="250">
        <f>IF(AND(V916&gt;1,V916&lt;=100000000),'[26]Data Base PAKAI (INPUT)'!$F$25,IF(AND(V916&gt;100000000,V916&lt;=200000000),'[26]Data Base PAKAI (INPUT)'!$J$25,IF(AND(V916&gt;200000000,V916&lt;=250000000),'[26]Data Base PAKAI (INPUT)'!$N$25,IF(AND(V916&gt;250000000,V916&lt;=500000000),'[26]Data Base PAKAI (INPUT)'!$R$25,IF(AND(V916&gt;500000000,V916&lt;=1000000000),'[26]Data Base PAKAI (INPUT)'!$V$25,IF(AND(V916&gt;1000000000,V916&lt;=2500000000),'[26]Data Base PAKAI (INPUT)'!$Z$25,IF(AND(V916&gt;2500000000,V916&lt;=5000000000),'[26]Data Base PAKAI (INPUT)'!$AD$25,IF(AND(V916&gt;5000000000,V916&lt;=10000000000),'[26]Data Base PAKAI (INPUT)'!AH2405))))))))</f>
        <v>3</v>
      </c>
      <c r="AW916" s="250">
        <f t="shared" si="326"/>
        <v>1350000</v>
      </c>
      <c r="AX916" s="250">
        <f t="shared" si="327"/>
        <v>3800000</v>
      </c>
      <c r="AY916" s="99">
        <f t="shared" si="328"/>
        <v>3800000</v>
      </c>
      <c r="AZ916" s="245"/>
      <c r="BA916" s="245">
        <f t="shared" si="329"/>
        <v>85100000</v>
      </c>
      <c r="BB916" s="235"/>
      <c r="BC916" s="242"/>
      <c r="BD916" s="242"/>
      <c r="BE916" s="242"/>
      <c r="BG916" s="428">
        <f t="shared" si="321"/>
        <v>0</v>
      </c>
      <c r="BH916" s="424"/>
    </row>
    <row r="917" spans="1:60" ht="43.5" thickBot="1" x14ac:dyDescent="0.3">
      <c r="A917" s="90"/>
      <c r="B917" s="90"/>
      <c r="C917" s="90"/>
      <c r="D917" s="90"/>
      <c r="E917" s="90"/>
      <c r="F917" s="90"/>
      <c r="G917" s="90"/>
      <c r="H917" s="307"/>
      <c r="I917" s="91"/>
      <c r="J917" s="92"/>
      <c r="K917" s="151" t="s">
        <v>1412</v>
      </c>
      <c r="L917" s="92" t="s">
        <v>1641</v>
      </c>
      <c r="M917" s="92" t="e">
        <f>INDEX('[26]GELONDONGAN BM POKIR'!$D:$D,MATCH('KEGIATAN DBMSDA 2022 (2)'!L917,'[26]GELONDONGAN BM POKIR'!$D:$D,0))</f>
        <v>#N/A</v>
      </c>
      <c r="N917" s="92" t="str">
        <f t="shared" si="331"/>
        <v>Peningkatan Jalan Jalan Tytian Indah Utama X, Kota Bekasi</v>
      </c>
      <c r="O917" s="92"/>
      <c r="P917" s="93" t="s">
        <v>1840</v>
      </c>
      <c r="Q917" s="93"/>
      <c r="R917" s="127" t="s">
        <v>302</v>
      </c>
      <c r="S917" s="94" t="e">
        <f>#REF!&amp;" "&amp;#REF!</f>
        <v>#REF!</v>
      </c>
      <c r="T917" s="95" t="s">
        <v>66</v>
      </c>
      <c r="U917" s="57"/>
      <c r="V917" s="57">
        <f t="shared" si="330"/>
        <v>95000000</v>
      </c>
      <c r="W917" s="96" t="str">
        <f t="shared" si="322"/>
        <v>PL</v>
      </c>
      <c r="X917" s="77" t="s">
        <v>1964</v>
      </c>
      <c r="Y917" s="489" t="s">
        <v>2032</v>
      </c>
      <c r="Z917" s="489" t="s">
        <v>2005</v>
      </c>
      <c r="AA917" s="93"/>
      <c r="AB917" s="93"/>
      <c r="AC917" s="93"/>
      <c r="AD917" s="93"/>
      <c r="AE917" s="93"/>
      <c r="AF917" s="93"/>
      <c r="AG917" s="96"/>
      <c r="AH917" s="96"/>
      <c r="AI917" s="96"/>
      <c r="AJ917" s="313">
        <f t="shared" si="320"/>
        <v>0</v>
      </c>
      <c r="AK917" s="301">
        <v>0</v>
      </c>
      <c r="AL917" s="57">
        <v>95000000</v>
      </c>
      <c r="AM917" s="96" t="str">
        <f t="shared" si="323"/>
        <v>PL</v>
      </c>
      <c r="AN917" s="257" t="s">
        <v>139</v>
      </c>
      <c r="AO917" s="249">
        <v>1</v>
      </c>
      <c r="AP917" s="257"/>
      <c r="AQ917" s="245">
        <f t="shared" si="324"/>
        <v>350000</v>
      </c>
      <c r="AR917" s="250">
        <f>IF(AND(V917&gt;1,V917&lt;=200000000),'[26]Data Base PAKAI (INPUT)'!$E$24,IF(AND(V917&gt;200000000),'[26]Data Base PAKAI (INPUT)'!$M$24))</f>
        <v>4</v>
      </c>
      <c r="AS917" s="250">
        <f>IF(AND(V917&gt;1,V917&lt;=200000000),'[26]Data Base PAKAI (INPUT)'!$F$24,IF(AND(V917&gt;200000000,V917&lt;=1000000000),'[26]Data Base PAKAI (INPUT)'!$V$24,IF(AND(V917&gt;1000000000),'[26]Data Base PAKAI (INPUT)'!$Z$24)))</f>
        <v>1</v>
      </c>
      <c r="AT917" s="250">
        <f t="shared" si="325"/>
        <v>600000</v>
      </c>
      <c r="AU917" s="250">
        <f>IF(AND(V917&gt;1,V917&lt;=1000000000),'[26]Data Base PAKAI (INPUT)'!$E$25,IF(AND(V917&gt;1000000000,V917&lt;=5000000000),'[26]Data Base PAKAI (INPUT)'!$Y$25,IF(AND(V917&gt;5000000000,V917&lt;=10000000000),'[26]Data Base PAKAI (INPUT)'!$AG$25)))</f>
        <v>3</v>
      </c>
      <c r="AV917" s="250">
        <f>IF(AND(V917&gt;1,V917&lt;=100000000),'[26]Data Base PAKAI (INPUT)'!$F$25,IF(AND(V917&gt;100000000,V917&lt;=200000000),'[26]Data Base PAKAI (INPUT)'!$J$25,IF(AND(V917&gt;200000000,V917&lt;=250000000),'[26]Data Base PAKAI (INPUT)'!$N$25,IF(AND(V917&gt;250000000,V917&lt;=500000000),'[26]Data Base PAKAI (INPUT)'!$R$25,IF(AND(V917&gt;500000000,V917&lt;=1000000000),'[26]Data Base PAKAI (INPUT)'!$V$25,IF(AND(V917&gt;1000000000,V917&lt;=2500000000),'[26]Data Base PAKAI (INPUT)'!$Z$25,IF(AND(V917&gt;2500000000,V917&lt;=5000000000),'[26]Data Base PAKAI (INPUT)'!$AD$25,IF(AND(V917&gt;5000000000,V917&lt;=10000000000),'[26]Data Base PAKAI (INPUT)'!AH2406))))))))</f>
        <v>3</v>
      </c>
      <c r="AW917" s="250">
        <f t="shared" si="326"/>
        <v>1350000</v>
      </c>
      <c r="AX917" s="250">
        <f t="shared" si="327"/>
        <v>3800000</v>
      </c>
      <c r="AY917" s="99">
        <f t="shared" si="328"/>
        <v>3800000</v>
      </c>
      <c r="AZ917" s="245"/>
      <c r="BA917" s="245">
        <f t="shared" si="329"/>
        <v>85100000</v>
      </c>
      <c r="BB917" s="235"/>
      <c r="BC917" s="242"/>
      <c r="BD917" s="242"/>
      <c r="BE917" s="242"/>
      <c r="BG917" s="428">
        <f t="shared" si="321"/>
        <v>0</v>
      </c>
      <c r="BH917" s="424"/>
    </row>
    <row r="918" spans="1:60" ht="43.5" thickBot="1" x14ac:dyDescent="0.3">
      <c r="A918" s="90"/>
      <c r="B918" s="90"/>
      <c r="C918" s="90"/>
      <c r="D918" s="90"/>
      <c r="E918" s="90"/>
      <c r="F918" s="90"/>
      <c r="G918" s="90"/>
      <c r="H918" s="307"/>
      <c r="I918" s="91"/>
      <c r="J918" s="92"/>
      <c r="K918" s="151" t="s">
        <v>1412</v>
      </c>
      <c r="L918" s="92" t="s">
        <v>1642</v>
      </c>
      <c r="M918" s="92" t="e">
        <f>INDEX('[26]GELONDONGAN BM POKIR'!$D:$D,MATCH('KEGIATAN DBMSDA 2022 (2)'!L918,'[26]GELONDONGAN BM POKIR'!$D:$D,0))</f>
        <v>#N/A</v>
      </c>
      <c r="N918" s="92" t="str">
        <f t="shared" si="331"/>
        <v>Peningkatan Jalan taman tytian indah Rw 11, Kota Bekasi</v>
      </c>
      <c r="O918" s="92"/>
      <c r="P918" s="93" t="s">
        <v>1840</v>
      </c>
      <c r="Q918" s="93"/>
      <c r="R918" s="127" t="s">
        <v>302</v>
      </c>
      <c r="S918" s="94" t="e">
        <f>#REF!&amp;" "&amp;#REF!</f>
        <v>#REF!</v>
      </c>
      <c r="T918" s="95" t="s">
        <v>66</v>
      </c>
      <c r="U918" s="57"/>
      <c r="V918" s="57">
        <f t="shared" si="330"/>
        <v>95000000</v>
      </c>
      <c r="W918" s="96" t="str">
        <f t="shared" si="322"/>
        <v>PL</v>
      </c>
      <c r="X918" s="77" t="s">
        <v>1964</v>
      </c>
      <c r="Y918" s="489" t="s">
        <v>2032</v>
      </c>
      <c r="Z918" s="489" t="s">
        <v>2005</v>
      </c>
      <c r="AA918" s="93"/>
      <c r="AB918" s="93"/>
      <c r="AC918" s="93"/>
      <c r="AD918" s="93"/>
      <c r="AE918" s="93"/>
      <c r="AF918" s="93"/>
      <c r="AG918" s="96"/>
      <c r="AH918" s="96"/>
      <c r="AI918" s="96"/>
      <c r="AJ918" s="313">
        <f t="shared" si="320"/>
        <v>0</v>
      </c>
      <c r="AK918" s="301">
        <v>0</v>
      </c>
      <c r="AL918" s="57">
        <v>95000000</v>
      </c>
      <c r="AM918" s="96" t="str">
        <f t="shared" si="323"/>
        <v>PL</v>
      </c>
      <c r="AN918" s="257" t="s">
        <v>139</v>
      </c>
      <c r="AO918" s="249">
        <v>1</v>
      </c>
      <c r="AP918" s="257"/>
      <c r="AQ918" s="245">
        <f t="shared" si="324"/>
        <v>350000</v>
      </c>
      <c r="AR918" s="250">
        <f>IF(AND(V918&gt;1,V918&lt;=200000000),'[26]Data Base PAKAI (INPUT)'!$E$24,IF(AND(V918&gt;200000000),'[26]Data Base PAKAI (INPUT)'!$M$24))</f>
        <v>4</v>
      </c>
      <c r="AS918" s="250">
        <f>IF(AND(V918&gt;1,V918&lt;=200000000),'[26]Data Base PAKAI (INPUT)'!$F$24,IF(AND(V918&gt;200000000,V918&lt;=1000000000),'[26]Data Base PAKAI (INPUT)'!$V$24,IF(AND(V918&gt;1000000000),'[26]Data Base PAKAI (INPUT)'!$Z$24)))</f>
        <v>1</v>
      </c>
      <c r="AT918" s="250">
        <f t="shared" si="325"/>
        <v>600000</v>
      </c>
      <c r="AU918" s="250">
        <f>IF(AND(V918&gt;1,V918&lt;=1000000000),'[26]Data Base PAKAI (INPUT)'!$E$25,IF(AND(V918&gt;1000000000,V918&lt;=5000000000),'[26]Data Base PAKAI (INPUT)'!$Y$25,IF(AND(V918&gt;5000000000,V918&lt;=10000000000),'[26]Data Base PAKAI (INPUT)'!$AG$25)))</f>
        <v>3</v>
      </c>
      <c r="AV918" s="250">
        <f>IF(AND(V918&gt;1,V918&lt;=100000000),'[26]Data Base PAKAI (INPUT)'!$F$25,IF(AND(V918&gt;100000000,V918&lt;=200000000),'[26]Data Base PAKAI (INPUT)'!$J$25,IF(AND(V918&gt;200000000,V918&lt;=250000000),'[26]Data Base PAKAI (INPUT)'!$N$25,IF(AND(V918&gt;250000000,V918&lt;=500000000),'[26]Data Base PAKAI (INPUT)'!$R$25,IF(AND(V918&gt;500000000,V918&lt;=1000000000),'[26]Data Base PAKAI (INPUT)'!$V$25,IF(AND(V918&gt;1000000000,V918&lt;=2500000000),'[26]Data Base PAKAI (INPUT)'!$Z$25,IF(AND(V918&gt;2500000000,V918&lt;=5000000000),'[26]Data Base PAKAI (INPUT)'!$AD$25,IF(AND(V918&gt;5000000000,V918&lt;=10000000000),'[26]Data Base PAKAI (INPUT)'!AH2407))))))))</f>
        <v>3</v>
      </c>
      <c r="AW918" s="250">
        <f t="shared" si="326"/>
        <v>1350000</v>
      </c>
      <c r="AX918" s="250">
        <f t="shared" si="327"/>
        <v>3800000</v>
      </c>
      <c r="AY918" s="99">
        <f t="shared" si="328"/>
        <v>3800000</v>
      </c>
      <c r="AZ918" s="245"/>
      <c r="BA918" s="245">
        <f t="shared" si="329"/>
        <v>85100000</v>
      </c>
      <c r="BB918" s="235"/>
      <c r="BC918" s="242"/>
      <c r="BD918" s="242"/>
      <c r="BE918" s="242"/>
      <c r="BG918" s="428">
        <f t="shared" si="321"/>
        <v>0</v>
      </c>
      <c r="BH918" s="424"/>
    </row>
    <row r="919" spans="1:60" ht="43.5" thickBot="1" x14ac:dyDescent="0.3">
      <c r="A919" s="90"/>
      <c r="B919" s="90"/>
      <c r="C919" s="90"/>
      <c r="D919" s="90"/>
      <c r="E919" s="90"/>
      <c r="F919" s="90"/>
      <c r="G919" s="90"/>
      <c r="H919" s="307"/>
      <c r="I919" s="91"/>
      <c r="J919" s="92"/>
      <c r="K919" s="151" t="s">
        <v>1412</v>
      </c>
      <c r="L919" s="92" t="s">
        <v>1643</v>
      </c>
      <c r="M919" s="92" t="e">
        <f>INDEX('[26]GELONDONGAN BM POKIR'!$D:$D,MATCH('KEGIATAN DBMSDA 2022 (2)'!L919,'[26]GELONDONGAN BM POKIR'!$D:$D,0))</f>
        <v>#N/A</v>
      </c>
      <c r="N919" s="92" t="str">
        <f t="shared" si="331"/>
        <v>Peningkatan Jalan Gg. Abadi RT 02 Rw 06, Kota Bekasi, Medansatria, Medansatria, Kota Bekasi</v>
      </c>
      <c r="O919" s="92"/>
      <c r="P919" s="93" t="s">
        <v>1840</v>
      </c>
      <c r="Q919" s="93"/>
      <c r="R919" s="127" t="s">
        <v>229</v>
      </c>
      <c r="S919" s="94" t="e">
        <f>#REF!&amp;" "&amp;#REF!</f>
        <v>#REF!</v>
      </c>
      <c r="T919" s="95" t="s">
        <v>66</v>
      </c>
      <c r="U919" s="57"/>
      <c r="V919" s="57">
        <f t="shared" si="330"/>
        <v>95000000</v>
      </c>
      <c r="W919" s="96" t="str">
        <f t="shared" si="322"/>
        <v>PL</v>
      </c>
      <c r="X919" s="77" t="s">
        <v>1964</v>
      </c>
      <c r="Y919" s="489" t="s">
        <v>2032</v>
      </c>
      <c r="Z919" s="489" t="s">
        <v>2005</v>
      </c>
      <c r="AA919" s="93"/>
      <c r="AB919" s="93"/>
      <c r="AC919" s="93"/>
      <c r="AD919" s="93"/>
      <c r="AE919" s="93"/>
      <c r="AF919" s="93"/>
      <c r="AG919" s="96"/>
      <c r="AH919" s="96"/>
      <c r="AI919" s="96"/>
      <c r="AJ919" s="313">
        <f t="shared" si="320"/>
        <v>0</v>
      </c>
      <c r="AK919" s="301">
        <v>0</v>
      </c>
      <c r="AL919" s="57">
        <v>95000000</v>
      </c>
      <c r="AM919" s="96" t="str">
        <f t="shared" si="323"/>
        <v>PL</v>
      </c>
      <c r="AN919" s="257" t="s">
        <v>139</v>
      </c>
      <c r="AO919" s="249">
        <v>1</v>
      </c>
      <c r="AP919" s="257"/>
      <c r="AQ919" s="245">
        <f t="shared" si="324"/>
        <v>350000</v>
      </c>
      <c r="AR919" s="250">
        <f>IF(AND(V919&gt;1,V919&lt;=200000000),'[26]Data Base PAKAI (INPUT)'!$E$24,IF(AND(V919&gt;200000000),'[26]Data Base PAKAI (INPUT)'!$M$24))</f>
        <v>4</v>
      </c>
      <c r="AS919" s="250">
        <f>IF(AND(V919&gt;1,V919&lt;=200000000),'[26]Data Base PAKAI (INPUT)'!$F$24,IF(AND(V919&gt;200000000,V919&lt;=1000000000),'[26]Data Base PAKAI (INPUT)'!$V$24,IF(AND(V919&gt;1000000000),'[26]Data Base PAKAI (INPUT)'!$Z$24)))</f>
        <v>1</v>
      </c>
      <c r="AT919" s="250">
        <f t="shared" si="325"/>
        <v>600000</v>
      </c>
      <c r="AU919" s="250">
        <f>IF(AND(V919&gt;1,V919&lt;=1000000000),'[26]Data Base PAKAI (INPUT)'!$E$25,IF(AND(V919&gt;1000000000,V919&lt;=5000000000),'[26]Data Base PAKAI (INPUT)'!$Y$25,IF(AND(V919&gt;5000000000,V919&lt;=10000000000),'[26]Data Base PAKAI (INPUT)'!$AG$25)))</f>
        <v>3</v>
      </c>
      <c r="AV919" s="250">
        <f>IF(AND(V919&gt;1,V919&lt;=100000000),'[26]Data Base PAKAI (INPUT)'!$F$25,IF(AND(V919&gt;100000000,V919&lt;=200000000),'[26]Data Base PAKAI (INPUT)'!$J$25,IF(AND(V919&gt;200000000,V919&lt;=250000000),'[26]Data Base PAKAI (INPUT)'!$N$25,IF(AND(V919&gt;250000000,V919&lt;=500000000),'[26]Data Base PAKAI (INPUT)'!$R$25,IF(AND(V919&gt;500000000,V919&lt;=1000000000),'[26]Data Base PAKAI (INPUT)'!$V$25,IF(AND(V919&gt;1000000000,V919&lt;=2500000000),'[26]Data Base PAKAI (INPUT)'!$Z$25,IF(AND(V919&gt;2500000000,V919&lt;=5000000000),'[26]Data Base PAKAI (INPUT)'!$AD$25,IF(AND(V919&gt;5000000000,V919&lt;=10000000000),'[26]Data Base PAKAI (INPUT)'!AH2408))))))))</f>
        <v>3</v>
      </c>
      <c r="AW919" s="250">
        <f t="shared" si="326"/>
        <v>1350000</v>
      </c>
      <c r="AX919" s="250">
        <f t="shared" si="327"/>
        <v>3800000</v>
      </c>
      <c r="AY919" s="99">
        <f t="shared" si="328"/>
        <v>3800000</v>
      </c>
      <c r="AZ919" s="245"/>
      <c r="BA919" s="245">
        <f t="shared" si="329"/>
        <v>85100000</v>
      </c>
      <c r="BB919" s="235"/>
      <c r="BC919" s="242"/>
      <c r="BD919" s="242"/>
      <c r="BE919" s="242"/>
      <c r="BG919" s="428">
        <f t="shared" si="321"/>
        <v>0</v>
      </c>
      <c r="BH919" s="424"/>
    </row>
    <row r="920" spans="1:60" ht="43.5" thickBot="1" x14ac:dyDescent="0.3">
      <c r="A920" s="90"/>
      <c r="B920" s="90"/>
      <c r="C920" s="90"/>
      <c r="D920" s="90"/>
      <c r="E920" s="90"/>
      <c r="F920" s="90"/>
      <c r="G920" s="90"/>
      <c r="H920" s="307"/>
      <c r="I920" s="91"/>
      <c r="J920" s="92"/>
      <c r="K920" s="151" t="s">
        <v>1412</v>
      </c>
      <c r="L920" s="92" t="s">
        <v>1644</v>
      </c>
      <c r="M920" s="92" t="e">
        <f>INDEX('[26]GELONDONGAN BM POKIR'!$D:$D,MATCH('KEGIATAN DBMSDA 2022 (2)'!L920,'[26]GELONDONGAN BM POKIR'!$D:$D,0))</f>
        <v>#N/A</v>
      </c>
      <c r="N920" s="92" t="str">
        <f t="shared" si="331"/>
        <v>Peningkatan Jalan RT 05 RW 01, Kota Bekasi</v>
      </c>
      <c r="O920" s="92"/>
      <c r="P920" s="93" t="s">
        <v>1840</v>
      </c>
      <c r="Q920" s="93"/>
      <c r="R920" s="127" t="s">
        <v>1645</v>
      </c>
      <c r="S920" s="94" t="e">
        <f>#REF!&amp;" "&amp;#REF!</f>
        <v>#REF!</v>
      </c>
      <c r="T920" s="95" t="s">
        <v>66</v>
      </c>
      <c r="U920" s="57"/>
      <c r="V920" s="57">
        <f t="shared" si="330"/>
        <v>85000000</v>
      </c>
      <c r="W920" s="96" t="str">
        <f t="shared" si="322"/>
        <v>PL</v>
      </c>
      <c r="X920" s="77" t="s">
        <v>1964</v>
      </c>
      <c r="Y920" s="489" t="s">
        <v>2032</v>
      </c>
      <c r="Z920" s="489" t="s">
        <v>2005</v>
      </c>
      <c r="AA920" s="93"/>
      <c r="AB920" s="93"/>
      <c r="AC920" s="93"/>
      <c r="AD920" s="93"/>
      <c r="AE920" s="93"/>
      <c r="AF920" s="93"/>
      <c r="AG920" s="96"/>
      <c r="AH920" s="96"/>
      <c r="AI920" s="96"/>
      <c r="AJ920" s="313">
        <f t="shared" si="320"/>
        <v>0</v>
      </c>
      <c r="AK920" s="301">
        <v>0</v>
      </c>
      <c r="AL920" s="57">
        <v>85000000</v>
      </c>
      <c r="AM920" s="96" t="str">
        <f t="shared" si="323"/>
        <v>PL</v>
      </c>
      <c r="AN920" s="257" t="s">
        <v>139</v>
      </c>
      <c r="AO920" s="249">
        <v>1</v>
      </c>
      <c r="AP920" s="257"/>
      <c r="AQ920" s="245">
        <f t="shared" si="324"/>
        <v>350000</v>
      </c>
      <c r="AR920" s="250">
        <f>IF(AND(V920&gt;1,V920&lt;=200000000),'[26]Data Base PAKAI (INPUT)'!$E$24,IF(AND(V920&gt;200000000),'[26]Data Base PAKAI (INPUT)'!$M$24))</f>
        <v>4</v>
      </c>
      <c r="AS920" s="250">
        <f>IF(AND(V920&gt;1,V920&lt;=200000000),'[26]Data Base PAKAI (INPUT)'!$F$24,IF(AND(V920&gt;200000000,V920&lt;=1000000000),'[26]Data Base PAKAI (INPUT)'!$V$24,IF(AND(V920&gt;1000000000),'[26]Data Base PAKAI (INPUT)'!$Z$24)))</f>
        <v>1</v>
      </c>
      <c r="AT920" s="250">
        <f t="shared" si="325"/>
        <v>600000</v>
      </c>
      <c r="AU920" s="250">
        <f>IF(AND(V920&gt;1,V920&lt;=1000000000),'[26]Data Base PAKAI (INPUT)'!$E$25,IF(AND(V920&gt;1000000000,V920&lt;=5000000000),'[26]Data Base PAKAI (INPUT)'!$Y$25,IF(AND(V920&gt;5000000000,V920&lt;=10000000000),'[26]Data Base PAKAI (INPUT)'!$AG$25)))</f>
        <v>3</v>
      </c>
      <c r="AV920" s="250">
        <f>IF(AND(V920&gt;1,V920&lt;=100000000),'[26]Data Base PAKAI (INPUT)'!$F$25,IF(AND(V920&gt;100000000,V920&lt;=200000000),'[26]Data Base PAKAI (INPUT)'!$J$25,IF(AND(V920&gt;200000000,V920&lt;=250000000),'[26]Data Base PAKAI (INPUT)'!$N$25,IF(AND(V920&gt;250000000,V920&lt;=500000000),'[26]Data Base PAKAI (INPUT)'!$R$25,IF(AND(V920&gt;500000000,V920&lt;=1000000000),'[26]Data Base PAKAI (INPUT)'!$V$25,IF(AND(V920&gt;1000000000,V920&lt;=2500000000),'[26]Data Base PAKAI (INPUT)'!$Z$25,IF(AND(V920&gt;2500000000,V920&lt;=5000000000),'[26]Data Base PAKAI (INPUT)'!$AD$25,IF(AND(V920&gt;5000000000,V920&lt;=10000000000),'[26]Data Base PAKAI (INPUT)'!AH2409))))))))</f>
        <v>3</v>
      </c>
      <c r="AW920" s="250">
        <f t="shared" si="326"/>
        <v>1350000</v>
      </c>
      <c r="AX920" s="250">
        <f t="shared" si="327"/>
        <v>3400000</v>
      </c>
      <c r="AY920" s="99">
        <f t="shared" si="328"/>
        <v>3400000</v>
      </c>
      <c r="AZ920" s="245"/>
      <c r="BA920" s="245">
        <f t="shared" si="329"/>
        <v>75900000</v>
      </c>
      <c r="BB920" s="235"/>
      <c r="BC920" s="242"/>
      <c r="BD920" s="242"/>
      <c r="BE920" s="242"/>
      <c r="BG920" s="428">
        <f t="shared" si="321"/>
        <v>0</v>
      </c>
      <c r="BH920" s="424"/>
    </row>
    <row r="921" spans="1:60" ht="43.5" thickBot="1" x14ac:dyDescent="0.3">
      <c r="A921" s="90"/>
      <c r="B921" s="90"/>
      <c r="C921" s="90"/>
      <c r="D921" s="90"/>
      <c r="E921" s="90"/>
      <c r="F921" s="90"/>
      <c r="G921" s="90"/>
      <c r="H921" s="307"/>
      <c r="I921" s="91"/>
      <c r="J921" s="92"/>
      <c r="K921" s="151" t="s">
        <v>1412</v>
      </c>
      <c r="L921" s="92" t="s">
        <v>1646</v>
      </c>
      <c r="M921" s="92" t="e">
        <f>INDEX('[26]GELONDONGAN BM POKIR'!$D:$D,MATCH('KEGIATAN DBMSDA 2022 (2)'!L921,'[26]GELONDONGAN BM POKIR'!$D:$D,0))</f>
        <v>#N/A</v>
      </c>
      <c r="N921" s="92" t="str">
        <f t="shared" si="331"/>
        <v>Peningkatan Jalan jalan Gg. Candra RT 05 Rw 06, Kota Bekasi, Medansatria, Medansatria, Kota Bekasi</v>
      </c>
      <c r="O921" s="92"/>
      <c r="P921" s="93" t="s">
        <v>1840</v>
      </c>
      <c r="Q921" s="93"/>
      <c r="R921" s="127" t="s">
        <v>720</v>
      </c>
      <c r="S921" s="94" t="e">
        <f>#REF!&amp;" "&amp;#REF!</f>
        <v>#REF!</v>
      </c>
      <c r="T921" s="95" t="s">
        <v>66</v>
      </c>
      <c r="U921" s="57"/>
      <c r="V921" s="57">
        <f t="shared" si="330"/>
        <v>90000000</v>
      </c>
      <c r="W921" s="96" t="str">
        <f t="shared" si="322"/>
        <v>PL</v>
      </c>
      <c r="X921" s="77" t="s">
        <v>1964</v>
      </c>
      <c r="Y921" s="489" t="s">
        <v>2032</v>
      </c>
      <c r="Z921" s="489" t="s">
        <v>2005</v>
      </c>
      <c r="AA921" s="93"/>
      <c r="AB921" s="93"/>
      <c r="AC921" s="93"/>
      <c r="AD921" s="93"/>
      <c r="AE921" s="93"/>
      <c r="AF921" s="93"/>
      <c r="AG921" s="96"/>
      <c r="AH921" s="96"/>
      <c r="AI921" s="96"/>
      <c r="AJ921" s="313">
        <f t="shared" si="320"/>
        <v>0</v>
      </c>
      <c r="AK921" s="301">
        <v>0</v>
      </c>
      <c r="AL921" s="57">
        <v>90000000</v>
      </c>
      <c r="AM921" s="96" t="str">
        <f t="shared" si="323"/>
        <v>PL</v>
      </c>
      <c r="AN921" s="257" t="s">
        <v>139</v>
      </c>
      <c r="AO921" s="249">
        <v>1</v>
      </c>
      <c r="AP921" s="257"/>
      <c r="AQ921" s="245">
        <f t="shared" si="324"/>
        <v>350000</v>
      </c>
      <c r="AR921" s="250">
        <f>IF(AND(V921&gt;1,V921&lt;=200000000),'[26]Data Base PAKAI (INPUT)'!$E$24,IF(AND(V921&gt;200000000),'[26]Data Base PAKAI (INPUT)'!$M$24))</f>
        <v>4</v>
      </c>
      <c r="AS921" s="250">
        <f>IF(AND(V921&gt;1,V921&lt;=200000000),'[26]Data Base PAKAI (INPUT)'!$F$24,IF(AND(V921&gt;200000000,V921&lt;=1000000000),'[26]Data Base PAKAI (INPUT)'!$V$24,IF(AND(V921&gt;1000000000),'[26]Data Base PAKAI (INPUT)'!$Z$24)))</f>
        <v>1</v>
      </c>
      <c r="AT921" s="250">
        <f t="shared" si="325"/>
        <v>600000</v>
      </c>
      <c r="AU921" s="250">
        <f>IF(AND(V921&gt;1,V921&lt;=1000000000),'[26]Data Base PAKAI (INPUT)'!$E$25,IF(AND(V921&gt;1000000000,V921&lt;=5000000000),'[26]Data Base PAKAI (INPUT)'!$Y$25,IF(AND(V921&gt;5000000000,V921&lt;=10000000000),'[26]Data Base PAKAI (INPUT)'!$AG$25)))</f>
        <v>3</v>
      </c>
      <c r="AV921" s="250">
        <f>IF(AND(V921&gt;1,V921&lt;=100000000),'[26]Data Base PAKAI (INPUT)'!$F$25,IF(AND(V921&gt;100000000,V921&lt;=200000000),'[26]Data Base PAKAI (INPUT)'!$J$25,IF(AND(V921&gt;200000000,V921&lt;=250000000),'[26]Data Base PAKAI (INPUT)'!$N$25,IF(AND(V921&gt;250000000,V921&lt;=500000000),'[26]Data Base PAKAI (INPUT)'!$R$25,IF(AND(V921&gt;500000000,V921&lt;=1000000000),'[26]Data Base PAKAI (INPUT)'!$V$25,IF(AND(V921&gt;1000000000,V921&lt;=2500000000),'[26]Data Base PAKAI (INPUT)'!$Z$25,IF(AND(V921&gt;2500000000,V921&lt;=5000000000),'[26]Data Base PAKAI (INPUT)'!$AD$25,IF(AND(V921&gt;5000000000,V921&lt;=10000000000),'[26]Data Base PAKAI (INPUT)'!AH2410))))))))</f>
        <v>3</v>
      </c>
      <c r="AW921" s="250">
        <f t="shared" si="326"/>
        <v>1350000</v>
      </c>
      <c r="AX921" s="250">
        <f t="shared" si="327"/>
        <v>3600000</v>
      </c>
      <c r="AY921" s="99">
        <f t="shared" si="328"/>
        <v>3600000</v>
      </c>
      <c r="AZ921" s="245"/>
      <c r="BA921" s="245">
        <f t="shared" si="329"/>
        <v>80500000</v>
      </c>
      <c r="BB921" s="235"/>
      <c r="BC921" s="242"/>
      <c r="BD921" s="242"/>
      <c r="BE921" s="242"/>
      <c r="BG921" s="428">
        <f t="shared" si="321"/>
        <v>0</v>
      </c>
      <c r="BH921" s="424"/>
    </row>
    <row r="922" spans="1:60" ht="43.5" thickBot="1" x14ac:dyDescent="0.3">
      <c r="A922" s="90"/>
      <c r="B922" s="90"/>
      <c r="C922" s="90"/>
      <c r="D922" s="90"/>
      <c r="E922" s="90"/>
      <c r="F922" s="90"/>
      <c r="G922" s="90"/>
      <c r="H922" s="307"/>
      <c r="I922" s="91"/>
      <c r="J922" s="92"/>
      <c r="K922" s="151" t="s">
        <v>1412</v>
      </c>
      <c r="L922" s="92" t="s">
        <v>1647</v>
      </c>
      <c r="M922" s="92" t="e">
        <f>INDEX('[26]GELONDONGAN BM POKIR'!$D:$D,MATCH('KEGIATAN DBMSDA 2022 (2)'!L922,'[26]GELONDONGAN BM POKIR'!$D:$D,0))</f>
        <v>#N/A</v>
      </c>
      <c r="N922" s="92" t="str">
        <f t="shared" si="331"/>
        <v>Peningkatan Jalan Taman Tytian Indah Blok 1 RT 07 Rw 10, Kota Bekasi</v>
      </c>
      <c r="O922" s="92"/>
      <c r="P922" s="93" t="s">
        <v>248</v>
      </c>
      <c r="Q922" s="93"/>
      <c r="R922" s="127" t="s">
        <v>798</v>
      </c>
      <c r="S922" s="94" t="e">
        <f>#REF!&amp;" "&amp;#REF!</f>
        <v>#REF!</v>
      </c>
      <c r="T922" s="95" t="s">
        <v>66</v>
      </c>
      <c r="U922" s="57"/>
      <c r="V922" s="57">
        <f t="shared" si="330"/>
        <v>75000000</v>
      </c>
      <c r="W922" s="96" t="str">
        <f t="shared" si="322"/>
        <v>PL</v>
      </c>
      <c r="X922" s="77" t="s">
        <v>1964</v>
      </c>
      <c r="Y922" s="496" t="s">
        <v>2032</v>
      </c>
      <c r="Z922" s="489" t="s">
        <v>2005</v>
      </c>
      <c r="AA922" s="93"/>
      <c r="AB922" s="93"/>
      <c r="AC922" s="93"/>
      <c r="AD922" s="93"/>
      <c r="AE922" s="93"/>
      <c r="AF922" s="93"/>
      <c r="AG922" s="96"/>
      <c r="AH922" s="96"/>
      <c r="AI922" s="96"/>
      <c r="AJ922" s="313">
        <f t="shared" si="320"/>
        <v>0</v>
      </c>
      <c r="AK922" s="301">
        <v>0</v>
      </c>
      <c r="AL922" s="57">
        <v>75000000</v>
      </c>
      <c r="AM922" s="96" t="str">
        <f t="shared" si="323"/>
        <v>PL</v>
      </c>
      <c r="AN922" s="257" t="s">
        <v>139</v>
      </c>
      <c r="AO922" s="249">
        <v>1</v>
      </c>
      <c r="AP922" s="249" t="s">
        <v>163</v>
      </c>
      <c r="AQ922" s="253">
        <f t="shared" si="324"/>
        <v>350000</v>
      </c>
      <c r="AR922" s="254">
        <f>IF(AND(V922&gt;1,V922&lt;=200000000),'[26]Data Base PAKAI (INPUT)'!$E$24,IF(AND(V922&gt;200000000),'[26]Data Base PAKAI (INPUT)'!$M$24))</f>
        <v>4</v>
      </c>
      <c r="AS922" s="254">
        <f>IF(AND(V922&gt;1,V922&lt;=200000000),'[26]Data Base PAKAI (INPUT)'!$F$24,IF(AND(V922&gt;200000000,V922&lt;=1000000000),'[26]Data Base PAKAI (INPUT)'!$V$24,IF(AND(V922&gt;1000000000),'[26]Data Base PAKAI (INPUT)'!$Z$24)))</f>
        <v>1</v>
      </c>
      <c r="AT922" s="254">
        <f t="shared" si="325"/>
        <v>600000</v>
      </c>
      <c r="AU922" s="254">
        <f>IF(AND(V922&gt;1,V922&lt;=1000000000),'[26]Data Base PAKAI (INPUT)'!$E$25,IF(AND(V922&gt;1000000000,V922&lt;=5000000000),'[26]Data Base PAKAI (INPUT)'!$Y$25,IF(AND(V922&gt;5000000000,V922&lt;=10000000000),'[26]Data Base PAKAI (INPUT)'!$AG$25)))</f>
        <v>3</v>
      </c>
      <c r="AV922" s="254">
        <f>IF(AND(V922&gt;1,V922&lt;=100000000),'[26]Data Base PAKAI (INPUT)'!$F$25,IF(AND(V922&gt;100000000,V922&lt;=200000000),'[26]Data Base PAKAI (INPUT)'!$J$25,IF(AND(V922&gt;200000000,V922&lt;=250000000),'[26]Data Base PAKAI (INPUT)'!$N$25,IF(AND(V922&gt;250000000,V922&lt;=500000000),'[26]Data Base PAKAI (INPUT)'!$R$25,IF(AND(V922&gt;500000000,V922&lt;=1000000000),'[26]Data Base PAKAI (INPUT)'!$V$25,IF(AND(V922&gt;1000000000,V922&lt;=2500000000),'[26]Data Base PAKAI (INPUT)'!$Z$25,IF(AND(V922&gt;2500000000,V922&lt;=5000000000),'[26]Data Base PAKAI (INPUT)'!$AD$25,IF(AND(V922&gt;5000000000,V922&lt;=10000000000),'[26]Data Base PAKAI (INPUT)'!AH2411))))))))</f>
        <v>3</v>
      </c>
      <c r="AW922" s="254">
        <f t="shared" si="326"/>
        <v>1350000</v>
      </c>
      <c r="AX922" s="254">
        <f t="shared" si="327"/>
        <v>3000000</v>
      </c>
      <c r="AY922" s="103">
        <f t="shared" si="328"/>
        <v>3000000</v>
      </c>
      <c r="AZ922" s="253"/>
      <c r="BA922" s="253">
        <f t="shared" si="329"/>
        <v>66700000</v>
      </c>
      <c r="BB922" s="235"/>
      <c r="BC922" s="242"/>
      <c r="BD922" s="242"/>
      <c r="BE922" s="242"/>
      <c r="BG922" s="428">
        <f t="shared" si="321"/>
        <v>0</v>
      </c>
      <c r="BH922" s="424"/>
    </row>
    <row r="923" spans="1:60" ht="43.5" thickBot="1" x14ac:dyDescent="0.3">
      <c r="A923" s="90"/>
      <c r="B923" s="90"/>
      <c r="C923" s="90"/>
      <c r="D923" s="90"/>
      <c r="E923" s="90"/>
      <c r="F923" s="90"/>
      <c r="G923" s="90"/>
      <c r="H923" s="307"/>
      <c r="I923" s="91"/>
      <c r="J923" s="92"/>
      <c r="K923" s="151" t="s">
        <v>1412</v>
      </c>
      <c r="L923" s="92" t="s">
        <v>1648</v>
      </c>
      <c r="M923" s="92" t="e">
        <f>INDEX('[26]GELONDONGAN BM POKIR'!$D:$D,MATCH('KEGIATAN DBMSDA 2022 (2)'!L923,'[26]GELONDONGAN BM POKIR'!$D:$D,0))</f>
        <v>#N/A</v>
      </c>
      <c r="N923" s="92" t="str">
        <f t="shared" si="331"/>
        <v>Peningkatan Jalan RT 02 dan Rt 03 Rw 08 Kel. Harapan Mulya, Kota Bekasi</v>
      </c>
      <c r="O923" s="92"/>
      <c r="P923" s="93" t="s">
        <v>1840</v>
      </c>
      <c r="Q923" s="93"/>
      <c r="R923" s="127" t="s">
        <v>302</v>
      </c>
      <c r="S923" s="94" t="e">
        <f>#REF!&amp;" "&amp;#REF!</f>
        <v>#REF!</v>
      </c>
      <c r="T923" s="95" t="s">
        <v>66</v>
      </c>
      <c r="U923" s="57"/>
      <c r="V923" s="57">
        <f t="shared" si="330"/>
        <v>75000000</v>
      </c>
      <c r="W923" s="96" t="str">
        <f t="shared" si="322"/>
        <v>PL</v>
      </c>
      <c r="X923" s="77" t="s">
        <v>1964</v>
      </c>
      <c r="Y923" s="489" t="s">
        <v>2032</v>
      </c>
      <c r="Z923" s="489" t="s">
        <v>2005</v>
      </c>
      <c r="AA923" s="93"/>
      <c r="AB923" s="93"/>
      <c r="AC923" s="93"/>
      <c r="AD923" s="93"/>
      <c r="AE923" s="93"/>
      <c r="AF923" s="93"/>
      <c r="AG923" s="96"/>
      <c r="AH923" s="96"/>
      <c r="AI923" s="96"/>
      <c r="AJ923" s="313">
        <f t="shared" si="320"/>
        <v>0</v>
      </c>
      <c r="AK923" s="301">
        <v>0</v>
      </c>
      <c r="AL923" s="57">
        <v>75000000</v>
      </c>
      <c r="AM923" s="96" t="str">
        <f t="shared" si="323"/>
        <v>PL</v>
      </c>
      <c r="AN923" s="257" t="s">
        <v>139</v>
      </c>
      <c r="AO923" s="249">
        <v>1</v>
      </c>
      <c r="AP923" s="257"/>
      <c r="AQ923" s="245">
        <f t="shared" si="324"/>
        <v>350000</v>
      </c>
      <c r="AR923" s="250">
        <f>IF(AND(V923&gt;1,V923&lt;=200000000),'[26]Data Base PAKAI (INPUT)'!$E$24,IF(AND(V923&gt;200000000),'[26]Data Base PAKAI (INPUT)'!$M$24))</f>
        <v>4</v>
      </c>
      <c r="AS923" s="250">
        <f>IF(AND(V923&gt;1,V923&lt;=200000000),'[26]Data Base PAKAI (INPUT)'!$F$24,IF(AND(V923&gt;200000000,V923&lt;=1000000000),'[26]Data Base PAKAI (INPUT)'!$V$24,IF(AND(V923&gt;1000000000),'[26]Data Base PAKAI (INPUT)'!$Z$24)))</f>
        <v>1</v>
      </c>
      <c r="AT923" s="250">
        <f t="shared" si="325"/>
        <v>600000</v>
      </c>
      <c r="AU923" s="250">
        <f>IF(AND(V923&gt;1,V923&lt;=1000000000),'[26]Data Base PAKAI (INPUT)'!$E$25,IF(AND(V923&gt;1000000000,V923&lt;=5000000000),'[26]Data Base PAKAI (INPUT)'!$Y$25,IF(AND(V923&gt;5000000000,V923&lt;=10000000000),'[26]Data Base PAKAI (INPUT)'!$AG$25)))</f>
        <v>3</v>
      </c>
      <c r="AV923" s="250">
        <f>IF(AND(V923&gt;1,V923&lt;=100000000),'[26]Data Base PAKAI (INPUT)'!$F$25,IF(AND(V923&gt;100000000,V923&lt;=200000000),'[26]Data Base PAKAI (INPUT)'!$J$25,IF(AND(V923&gt;200000000,V923&lt;=250000000),'[26]Data Base PAKAI (INPUT)'!$N$25,IF(AND(V923&gt;250000000,V923&lt;=500000000),'[26]Data Base PAKAI (INPUT)'!$R$25,IF(AND(V923&gt;500000000,V923&lt;=1000000000),'[26]Data Base PAKAI (INPUT)'!$V$25,IF(AND(V923&gt;1000000000,V923&lt;=2500000000),'[26]Data Base PAKAI (INPUT)'!$Z$25,IF(AND(V923&gt;2500000000,V923&lt;=5000000000),'[26]Data Base PAKAI (INPUT)'!$AD$25,IF(AND(V923&gt;5000000000,V923&lt;=10000000000),'[26]Data Base PAKAI (INPUT)'!AH2412))))))))</f>
        <v>3</v>
      </c>
      <c r="AW923" s="250">
        <f t="shared" si="326"/>
        <v>1350000</v>
      </c>
      <c r="AX923" s="250">
        <f t="shared" si="327"/>
        <v>3000000</v>
      </c>
      <c r="AY923" s="99">
        <f t="shared" si="328"/>
        <v>3000000</v>
      </c>
      <c r="AZ923" s="245"/>
      <c r="BA923" s="245">
        <f t="shared" si="329"/>
        <v>66700000</v>
      </c>
      <c r="BB923" s="235"/>
      <c r="BC923" s="242"/>
      <c r="BD923" s="242"/>
      <c r="BE923" s="242"/>
      <c r="BG923" s="428">
        <f t="shared" si="321"/>
        <v>0</v>
      </c>
      <c r="BH923" s="424"/>
    </row>
    <row r="924" spans="1:60" ht="43.5" thickBot="1" x14ac:dyDescent="0.3">
      <c r="A924" s="90"/>
      <c r="B924" s="90"/>
      <c r="C924" s="90"/>
      <c r="D924" s="90"/>
      <c r="E924" s="90"/>
      <c r="F924" s="90"/>
      <c r="G924" s="90"/>
      <c r="H924" s="307"/>
      <c r="I924" s="91"/>
      <c r="J924" s="92"/>
      <c r="K924" s="151" t="s">
        <v>1412</v>
      </c>
      <c r="L924" s="92" t="s">
        <v>1649</v>
      </c>
      <c r="M924" s="92" t="e">
        <f>INDEX('[26]GELONDONGAN BM POKIR'!$D:$D,MATCH('KEGIATAN DBMSDA 2022 (2)'!L924,'[26]GELONDONGAN BM POKIR'!$D:$D,0))</f>
        <v>#N/A</v>
      </c>
      <c r="N924" s="92" t="str">
        <f t="shared" si="331"/>
        <v>Peningkatan Jalan Jl. Olot Naisan RT02/RW02, Kota Bekasi</v>
      </c>
      <c r="O924" s="92"/>
      <c r="P924" s="93" t="s">
        <v>120</v>
      </c>
      <c r="Q924" s="93"/>
      <c r="R924" s="127" t="s">
        <v>289</v>
      </c>
      <c r="S924" s="94" t="e">
        <f>#REF!&amp;" "&amp;#REF!</f>
        <v>#REF!</v>
      </c>
      <c r="T924" s="95" t="s">
        <v>66</v>
      </c>
      <c r="U924" s="57"/>
      <c r="V924" s="57">
        <f t="shared" si="330"/>
        <v>100000000</v>
      </c>
      <c r="W924" s="96" t="str">
        <f t="shared" si="322"/>
        <v>PL</v>
      </c>
      <c r="X924" s="77" t="s">
        <v>1964</v>
      </c>
      <c r="Y924" s="489" t="s">
        <v>2032</v>
      </c>
      <c r="Z924" s="489" t="s">
        <v>2000</v>
      </c>
      <c r="AA924" s="93"/>
      <c r="AB924" s="93"/>
      <c r="AC924" s="93"/>
      <c r="AD924" s="93"/>
      <c r="AE924" s="93"/>
      <c r="AF924" s="93"/>
      <c r="AG924" s="96"/>
      <c r="AH924" s="96"/>
      <c r="AI924" s="96"/>
      <c r="AJ924" s="313">
        <f t="shared" si="320"/>
        <v>0</v>
      </c>
      <c r="AK924" s="301">
        <v>0</v>
      </c>
      <c r="AL924" s="57">
        <v>100000000</v>
      </c>
      <c r="AM924" s="96" t="str">
        <f t="shared" si="323"/>
        <v>PL</v>
      </c>
      <c r="AN924" s="257" t="s">
        <v>139</v>
      </c>
      <c r="AO924" s="249">
        <v>1</v>
      </c>
      <c r="AP924" s="257"/>
      <c r="AQ924" s="245">
        <f t="shared" si="324"/>
        <v>350000</v>
      </c>
      <c r="AR924" s="250">
        <f>IF(AND(V924&gt;1,V924&lt;=200000000),'[26]Data Base PAKAI (INPUT)'!$E$24,IF(AND(V924&gt;200000000),'[26]Data Base PAKAI (INPUT)'!$M$24))</f>
        <v>4</v>
      </c>
      <c r="AS924" s="250">
        <f>IF(AND(V924&gt;1,V924&lt;=200000000),'[26]Data Base PAKAI (INPUT)'!$F$24,IF(AND(V924&gt;200000000,V924&lt;=1000000000),'[26]Data Base PAKAI (INPUT)'!$V$24,IF(AND(V924&gt;1000000000),'[26]Data Base PAKAI (INPUT)'!$Z$24)))</f>
        <v>1</v>
      </c>
      <c r="AT924" s="250">
        <f t="shared" si="325"/>
        <v>600000</v>
      </c>
      <c r="AU924" s="250">
        <f>IF(AND(V924&gt;1,V924&lt;=1000000000),'[26]Data Base PAKAI (INPUT)'!$E$25,IF(AND(V924&gt;1000000000,V924&lt;=5000000000),'[26]Data Base PAKAI (INPUT)'!$Y$25,IF(AND(V924&gt;5000000000,V924&lt;=10000000000),'[26]Data Base PAKAI (INPUT)'!$AG$25)))</f>
        <v>3</v>
      </c>
      <c r="AV924" s="250">
        <f>IF(AND(V924&gt;1,V924&lt;=100000000),'[26]Data Base PAKAI (INPUT)'!$F$25,IF(AND(V924&gt;100000000,V924&lt;=200000000),'[26]Data Base PAKAI (INPUT)'!$J$25,IF(AND(V924&gt;200000000,V924&lt;=250000000),'[26]Data Base PAKAI (INPUT)'!$N$25,IF(AND(V924&gt;250000000,V924&lt;=500000000),'[26]Data Base PAKAI (INPUT)'!$R$25,IF(AND(V924&gt;500000000,V924&lt;=1000000000),'[26]Data Base PAKAI (INPUT)'!$V$25,IF(AND(V924&gt;1000000000,V924&lt;=2500000000),'[26]Data Base PAKAI (INPUT)'!$Z$25,IF(AND(V924&gt;2500000000,V924&lt;=5000000000),'[26]Data Base PAKAI (INPUT)'!$AD$25,IF(AND(V924&gt;5000000000,V924&lt;=10000000000),'[26]Data Base PAKAI (INPUT)'!AH2413))))))))</f>
        <v>3</v>
      </c>
      <c r="AW924" s="250">
        <f t="shared" si="326"/>
        <v>1350000</v>
      </c>
      <c r="AX924" s="250">
        <f t="shared" si="327"/>
        <v>4000000</v>
      </c>
      <c r="AY924" s="99">
        <f t="shared" si="328"/>
        <v>4000000</v>
      </c>
      <c r="AZ924" s="245"/>
      <c r="BA924" s="245">
        <f t="shared" si="329"/>
        <v>89700000</v>
      </c>
      <c r="BB924" s="235"/>
      <c r="BC924" s="242"/>
      <c r="BD924" s="242"/>
      <c r="BE924" s="242"/>
      <c r="BG924" s="428">
        <f t="shared" si="321"/>
        <v>0</v>
      </c>
      <c r="BH924" s="424"/>
    </row>
    <row r="925" spans="1:60" ht="43.5" thickBot="1" x14ac:dyDescent="0.3">
      <c r="A925" s="90"/>
      <c r="B925" s="90"/>
      <c r="C925" s="90"/>
      <c r="D925" s="90"/>
      <c r="E925" s="90"/>
      <c r="F925" s="90"/>
      <c r="G925" s="90"/>
      <c r="H925" s="307"/>
      <c r="I925" s="91"/>
      <c r="J925" s="92"/>
      <c r="K925" s="151" t="s">
        <v>1412</v>
      </c>
      <c r="L925" s="92" t="s">
        <v>1650</v>
      </c>
      <c r="M925" s="92" t="e">
        <f>INDEX('[26]GELONDONGAN BM POKIR'!$D:$D,MATCH('KEGIATAN DBMSDA 2022 (2)'!L925,'[26]GELONDONGAN BM POKIR'!$D:$D,0))</f>
        <v>#N/A</v>
      </c>
      <c r="N925" s="92" t="str">
        <f t="shared" si="331"/>
        <v>Peningkatan Jalan JAlan lingkungan RT02 RW01, Kota Bekasi</v>
      </c>
      <c r="O925" s="92"/>
      <c r="P925" s="93" t="s">
        <v>120</v>
      </c>
      <c r="Q925" s="93"/>
      <c r="R925" s="127" t="s">
        <v>825</v>
      </c>
      <c r="S925" s="94" t="e">
        <f>#REF!&amp;" "&amp;#REF!</f>
        <v>#REF!</v>
      </c>
      <c r="T925" s="95" t="s">
        <v>66</v>
      </c>
      <c r="U925" s="57"/>
      <c r="V925" s="57">
        <f t="shared" si="330"/>
        <v>300000000</v>
      </c>
      <c r="W925" s="96" t="str">
        <f t="shared" si="322"/>
        <v>LELANG</v>
      </c>
      <c r="X925" s="77" t="s">
        <v>1964</v>
      </c>
      <c r="Y925" s="489" t="s">
        <v>2032</v>
      </c>
      <c r="Z925" s="489" t="s">
        <v>2000</v>
      </c>
      <c r="AA925" s="93"/>
      <c r="AB925" s="93"/>
      <c r="AC925" s="93"/>
      <c r="AD925" s="93"/>
      <c r="AE925" s="93"/>
      <c r="AF925" s="93"/>
      <c r="AG925" s="96"/>
      <c r="AH925" s="96"/>
      <c r="AI925" s="96"/>
      <c r="AJ925" s="313">
        <f t="shared" si="320"/>
        <v>0</v>
      </c>
      <c r="AK925" s="301">
        <v>0</v>
      </c>
      <c r="AL925" s="57">
        <v>300000000</v>
      </c>
      <c r="AM925" s="96" t="str">
        <f t="shared" si="323"/>
        <v>LELANG</v>
      </c>
      <c r="AN925" s="260" t="s">
        <v>139</v>
      </c>
      <c r="AO925" s="249">
        <v>1</v>
      </c>
      <c r="AP925" s="260"/>
      <c r="AQ925" s="245">
        <f t="shared" si="324"/>
        <v>750000</v>
      </c>
      <c r="AR925" s="250">
        <f>IF(AND(V925&gt;1,V925&lt;=200000000),'[26]Data Base PAKAI (INPUT)'!$E$24,IF(AND(V925&gt;200000000),'[26]Data Base PAKAI (INPUT)'!$M$24))</f>
        <v>6</v>
      </c>
      <c r="AS925" s="250">
        <f>IF(AND(V925&gt;1,V925&lt;=200000000),'[26]Data Base PAKAI (INPUT)'!$F$24,IF(AND(V925&gt;200000000,V925&lt;=1000000000),'[26]Data Base PAKAI (INPUT)'!$V$24,IF(AND(V925&gt;1000000000),'[26]Data Base PAKAI (INPUT)'!$Z$24)))</f>
        <v>2</v>
      </c>
      <c r="AT925" s="250">
        <f t="shared" si="325"/>
        <v>1800000</v>
      </c>
      <c r="AU925" s="250">
        <f>IF(AND(V925&gt;1,V925&lt;=1000000000),'[26]Data Base PAKAI (INPUT)'!$E$25,IF(AND(V925&gt;1000000000,V925&lt;=5000000000),'[26]Data Base PAKAI (INPUT)'!$Y$25,IF(AND(V925&gt;5000000000,V925&lt;=10000000000),'[26]Data Base PAKAI (INPUT)'!$AG$25)))</f>
        <v>3</v>
      </c>
      <c r="AV925" s="250">
        <f>IF(AND(V925&gt;1,V925&lt;=100000000),'[26]Data Base PAKAI (INPUT)'!$F$25,IF(AND(V925&gt;100000000,V925&lt;=200000000),'[26]Data Base PAKAI (INPUT)'!$J$25,IF(AND(V925&gt;200000000,V925&lt;=250000000),'[26]Data Base PAKAI (INPUT)'!$N$25,IF(AND(V925&gt;250000000,V925&lt;=500000000),'[26]Data Base PAKAI (INPUT)'!$R$25,IF(AND(V925&gt;500000000,V925&lt;=1000000000),'[26]Data Base PAKAI (INPUT)'!$V$25,IF(AND(V925&gt;1000000000,V925&lt;=2500000000),'[26]Data Base PAKAI (INPUT)'!$Z$25,IF(AND(V925&gt;2500000000,V925&lt;=5000000000),'[26]Data Base PAKAI (INPUT)'!$AD$25,IF(AND(V925&gt;5000000000,V925&lt;=10000000000),'[26]Data Base PAKAI (INPUT)'!AH2414))))))))</f>
        <v>6</v>
      </c>
      <c r="AW925" s="250">
        <f t="shared" si="326"/>
        <v>2700000</v>
      </c>
      <c r="AX925" s="250">
        <f t="shared" si="327"/>
        <v>12000000</v>
      </c>
      <c r="AY925" s="99">
        <f t="shared" si="328"/>
        <v>12000000</v>
      </c>
      <c r="AZ925" s="245"/>
      <c r="BA925" s="245">
        <f t="shared" si="329"/>
        <v>270750000</v>
      </c>
      <c r="BB925" s="235"/>
      <c r="BC925" s="242"/>
      <c r="BD925" s="242"/>
      <c r="BE925" s="242"/>
      <c r="BG925" s="428">
        <f t="shared" si="321"/>
        <v>0</v>
      </c>
      <c r="BH925" s="424"/>
    </row>
    <row r="926" spans="1:60" ht="43.5" thickBot="1" x14ac:dyDescent="0.3">
      <c r="A926" s="90"/>
      <c r="B926" s="90"/>
      <c r="C926" s="90"/>
      <c r="D926" s="90"/>
      <c r="E926" s="90"/>
      <c r="F926" s="90"/>
      <c r="G926" s="90"/>
      <c r="H926" s="307"/>
      <c r="I926" s="91"/>
      <c r="J926" s="92"/>
      <c r="K926" s="151" t="s">
        <v>1412</v>
      </c>
      <c r="L926" s="92" t="s">
        <v>1651</v>
      </c>
      <c r="M926" s="92" t="e">
        <f>INDEX('[26]GELONDONGAN BM POKIR'!$D:$D,MATCH('KEGIATAN DBMSDA 2022 (2)'!L926,'[26]GELONDONGAN BM POKIR'!$D:$D,0))</f>
        <v>#N/A</v>
      </c>
      <c r="N926" s="92" t="str">
        <f t="shared" si="331"/>
        <v>Peningkatan Jalan Jl. Permata Raya RW014, Kota Bekasi</v>
      </c>
      <c r="O926" s="92"/>
      <c r="P926" s="93" t="s">
        <v>124</v>
      </c>
      <c r="Q926" s="93"/>
      <c r="R926" s="127" t="s">
        <v>825</v>
      </c>
      <c r="S926" s="94" t="e">
        <f>#REF!&amp;" "&amp;#REF!</f>
        <v>#REF!</v>
      </c>
      <c r="T926" s="95" t="s">
        <v>66</v>
      </c>
      <c r="U926" s="57"/>
      <c r="V926" s="57">
        <f t="shared" si="330"/>
        <v>300000000</v>
      </c>
      <c r="W926" s="96" t="str">
        <f t="shared" si="322"/>
        <v>LELANG</v>
      </c>
      <c r="X926" s="77" t="s">
        <v>1964</v>
      </c>
      <c r="Y926" s="496" t="s">
        <v>2032</v>
      </c>
      <c r="Z926" s="489" t="s">
        <v>2011</v>
      </c>
      <c r="AA926" s="93"/>
      <c r="AB926" s="93"/>
      <c r="AC926" s="93"/>
      <c r="AD926" s="93"/>
      <c r="AE926" s="93"/>
      <c r="AF926" s="93"/>
      <c r="AG926" s="96"/>
      <c r="AH926" s="96"/>
      <c r="AI926" s="96"/>
      <c r="AJ926" s="313">
        <f t="shared" si="320"/>
        <v>0</v>
      </c>
      <c r="AK926" s="301">
        <v>0</v>
      </c>
      <c r="AL926" s="57">
        <v>300000000</v>
      </c>
      <c r="AM926" s="96" t="str">
        <f t="shared" si="323"/>
        <v>LELANG</v>
      </c>
      <c r="AN926" s="260" t="s">
        <v>139</v>
      </c>
      <c r="AO926" s="249">
        <v>1</v>
      </c>
      <c r="AP926" s="249" t="s">
        <v>163</v>
      </c>
      <c r="AQ926" s="253">
        <f t="shared" si="324"/>
        <v>750000</v>
      </c>
      <c r="AR926" s="254">
        <f>IF(AND(V926&gt;1,V926&lt;=200000000),'[26]Data Base PAKAI (INPUT)'!$E$24,IF(AND(V926&gt;200000000),'[26]Data Base PAKAI (INPUT)'!$M$24))</f>
        <v>6</v>
      </c>
      <c r="AS926" s="254">
        <f>IF(AND(V926&gt;1,V926&lt;=200000000),'[26]Data Base PAKAI (INPUT)'!$F$24,IF(AND(V926&gt;200000000,V926&lt;=1000000000),'[26]Data Base PAKAI (INPUT)'!$V$24,IF(AND(V926&gt;1000000000),'[26]Data Base PAKAI (INPUT)'!$Z$24)))</f>
        <v>2</v>
      </c>
      <c r="AT926" s="254">
        <f t="shared" si="325"/>
        <v>1800000</v>
      </c>
      <c r="AU926" s="254">
        <f>IF(AND(V926&gt;1,V926&lt;=1000000000),'[26]Data Base PAKAI (INPUT)'!$E$25,IF(AND(V926&gt;1000000000,V926&lt;=5000000000),'[26]Data Base PAKAI (INPUT)'!$Y$25,IF(AND(V926&gt;5000000000,V926&lt;=10000000000),'[26]Data Base PAKAI (INPUT)'!$AG$25)))</f>
        <v>3</v>
      </c>
      <c r="AV926" s="254">
        <f>IF(AND(V926&gt;1,V926&lt;=100000000),'[26]Data Base PAKAI (INPUT)'!$F$25,IF(AND(V926&gt;100000000,V926&lt;=200000000),'[26]Data Base PAKAI (INPUT)'!$J$25,IF(AND(V926&gt;200000000,V926&lt;=250000000),'[26]Data Base PAKAI (INPUT)'!$N$25,IF(AND(V926&gt;250000000,V926&lt;=500000000),'[26]Data Base PAKAI (INPUT)'!$R$25,IF(AND(V926&gt;500000000,V926&lt;=1000000000),'[26]Data Base PAKAI (INPUT)'!$V$25,IF(AND(V926&gt;1000000000,V926&lt;=2500000000),'[26]Data Base PAKAI (INPUT)'!$Z$25,IF(AND(V926&gt;2500000000,V926&lt;=5000000000),'[26]Data Base PAKAI (INPUT)'!$AD$25,IF(AND(V926&gt;5000000000,V926&lt;=10000000000),'[26]Data Base PAKAI (INPUT)'!AH2415))))))))</f>
        <v>6</v>
      </c>
      <c r="AW926" s="254">
        <f t="shared" si="326"/>
        <v>2700000</v>
      </c>
      <c r="AX926" s="254">
        <f t="shared" si="327"/>
        <v>12000000</v>
      </c>
      <c r="AY926" s="103">
        <f t="shared" si="328"/>
        <v>12000000</v>
      </c>
      <c r="AZ926" s="253"/>
      <c r="BA926" s="253">
        <f t="shared" si="329"/>
        <v>270750000</v>
      </c>
      <c r="BB926" s="235"/>
      <c r="BC926" s="242"/>
      <c r="BD926" s="242"/>
      <c r="BE926" s="242"/>
      <c r="BG926" s="428">
        <f t="shared" si="321"/>
        <v>0</v>
      </c>
      <c r="BH926" s="424"/>
    </row>
    <row r="927" spans="1:60" ht="43.5" thickBot="1" x14ac:dyDescent="0.3">
      <c r="A927" s="90"/>
      <c r="B927" s="90"/>
      <c r="C927" s="90"/>
      <c r="D927" s="90"/>
      <c r="E927" s="90"/>
      <c r="F927" s="90"/>
      <c r="G927" s="90"/>
      <c r="H927" s="307"/>
      <c r="I927" s="91"/>
      <c r="J927" s="92"/>
      <c r="K927" s="151" t="s">
        <v>1412</v>
      </c>
      <c r="L927" s="92" t="s">
        <v>1652</v>
      </c>
      <c r="M927" s="92" t="e">
        <f>INDEX('[26]GELONDONGAN BM POKIR'!$D:$D,MATCH('KEGIATAN DBMSDA 2022 (2)'!L927,'[26]GELONDONGAN BM POKIR'!$D:$D,0))</f>
        <v>#N/A</v>
      </c>
      <c r="N927" s="92" t="str">
        <f t="shared" si="331"/>
        <v>Peningkatan Jalan Jl. KH Abdul Hamid 1 - 4, RW05, Kota Bekasi</v>
      </c>
      <c r="O927" s="92"/>
      <c r="P927" s="93" t="s">
        <v>124</v>
      </c>
      <c r="Q927" s="93"/>
      <c r="R927" s="127" t="s">
        <v>328</v>
      </c>
      <c r="S927" s="94" t="e">
        <f>#REF!&amp;" "&amp;#REF!</f>
        <v>#REF!</v>
      </c>
      <c r="T927" s="95" t="s">
        <v>66</v>
      </c>
      <c r="U927" s="57"/>
      <c r="V927" s="57">
        <f t="shared" si="330"/>
        <v>300000000</v>
      </c>
      <c r="W927" s="96" t="str">
        <f t="shared" si="322"/>
        <v>LELANG</v>
      </c>
      <c r="X927" s="77" t="s">
        <v>1964</v>
      </c>
      <c r="Y927" s="496" t="s">
        <v>2032</v>
      </c>
      <c r="Z927" s="489" t="s">
        <v>2011</v>
      </c>
      <c r="AA927" s="93"/>
      <c r="AB927" s="93"/>
      <c r="AC927" s="93"/>
      <c r="AD927" s="93"/>
      <c r="AE927" s="93"/>
      <c r="AF927" s="93"/>
      <c r="AG927" s="96"/>
      <c r="AH927" s="96"/>
      <c r="AI927" s="96"/>
      <c r="AJ927" s="313">
        <f t="shared" si="320"/>
        <v>0</v>
      </c>
      <c r="AK927" s="301">
        <v>0</v>
      </c>
      <c r="AL927" s="57">
        <v>300000000</v>
      </c>
      <c r="AM927" s="96" t="str">
        <f t="shared" si="323"/>
        <v>LELANG</v>
      </c>
      <c r="AN927" s="260" t="s">
        <v>139</v>
      </c>
      <c r="AO927" s="249">
        <v>1</v>
      </c>
      <c r="AP927" s="249" t="s">
        <v>163</v>
      </c>
      <c r="AQ927" s="253">
        <f t="shared" si="324"/>
        <v>750000</v>
      </c>
      <c r="AR927" s="254">
        <f>IF(AND(V927&gt;1,V927&lt;=200000000),'[26]Data Base PAKAI (INPUT)'!$E$24,IF(AND(V927&gt;200000000),'[26]Data Base PAKAI (INPUT)'!$M$24))</f>
        <v>6</v>
      </c>
      <c r="AS927" s="254">
        <f>IF(AND(V927&gt;1,V927&lt;=200000000),'[26]Data Base PAKAI (INPUT)'!$F$24,IF(AND(V927&gt;200000000,V927&lt;=1000000000),'[26]Data Base PAKAI (INPUT)'!$V$24,IF(AND(V927&gt;1000000000),'[26]Data Base PAKAI (INPUT)'!$Z$24)))</f>
        <v>2</v>
      </c>
      <c r="AT927" s="254">
        <f t="shared" si="325"/>
        <v>1800000</v>
      </c>
      <c r="AU927" s="254">
        <f>IF(AND(V927&gt;1,V927&lt;=1000000000),'[26]Data Base PAKAI (INPUT)'!$E$25,IF(AND(V927&gt;1000000000,V927&lt;=5000000000),'[26]Data Base PAKAI (INPUT)'!$Y$25,IF(AND(V927&gt;5000000000,V927&lt;=10000000000),'[26]Data Base PAKAI (INPUT)'!$AG$25)))</f>
        <v>3</v>
      </c>
      <c r="AV927" s="254">
        <f>IF(AND(V927&gt;1,V927&lt;=100000000),'[26]Data Base PAKAI (INPUT)'!$F$25,IF(AND(V927&gt;100000000,V927&lt;=200000000),'[26]Data Base PAKAI (INPUT)'!$J$25,IF(AND(V927&gt;200000000,V927&lt;=250000000),'[26]Data Base PAKAI (INPUT)'!$N$25,IF(AND(V927&gt;250000000,V927&lt;=500000000),'[26]Data Base PAKAI (INPUT)'!$R$25,IF(AND(V927&gt;500000000,V927&lt;=1000000000),'[26]Data Base PAKAI (INPUT)'!$V$25,IF(AND(V927&gt;1000000000,V927&lt;=2500000000),'[26]Data Base PAKAI (INPUT)'!$Z$25,IF(AND(V927&gt;2500000000,V927&lt;=5000000000),'[26]Data Base PAKAI (INPUT)'!$AD$25,IF(AND(V927&gt;5000000000,V927&lt;=10000000000),'[26]Data Base PAKAI (INPUT)'!AH2416))))))))</f>
        <v>6</v>
      </c>
      <c r="AW927" s="254">
        <f t="shared" si="326"/>
        <v>2700000</v>
      </c>
      <c r="AX927" s="254">
        <f t="shared" si="327"/>
        <v>12000000</v>
      </c>
      <c r="AY927" s="103">
        <f t="shared" si="328"/>
        <v>12000000</v>
      </c>
      <c r="AZ927" s="253"/>
      <c r="BA927" s="253">
        <f t="shared" si="329"/>
        <v>270750000</v>
      </c>
      <c r="BB927" s="235"/>
      <c r="BC927" s="242"/>
      <c r="BD927" s="242"/>
      <c r="BE927" s="242"/>
      <c r="BG927" s="428">
        <f t="shared" si="321"/>
        <v>0</v>
      </c>
      <c r="BH927" s="424"/>
    </row>
    <row r="928" spans="1:60" ht="43.5" thickBot="1" x14ac:dyDescent="0.3">
      <c r="A928" s="90"/>
      <c r="B928" s="90"/>
      <c r="C928" s="90"/>
      <c r="D928" s="90"/>
      <c r="E928" s="90"/>
      <c r="F928" s="90"/>
      <c r="G928" s="90"/>
      <c r="H928" s="307"/>
      <c r="I928" s="91"/>
      <c r="J928" s="92"/>
      <c r="K928" s="151" t="s">
        <v>1412</v>
      </c>
      <c r="L928" s="92" t="s">
        <v>1653</v>
      </c>
      <c r="M928" s="92" t="e">
        <f>INDEX('[26]GELONDONGAN BM POKIR'!$D:$D,MATCH('KEGIATAN DBMSDA 2022 (2)'!L928,'[26]GELONDONGAN BM POKIR'!$D:$D,0))</f>
        <v>#N/A</v>
      </c>
      <c r="N928" s="92" t="str">
        <f t="shared" si="331"/>
        <v>Peningkatan Jalan Jl.Mawar Raya ; Perum Jatikeramat Indah I RW 03 Kel.Jatikeramat Kec.Jatiasih, Kota Bekasi</v>
      </c>
      <c r="O928" s="92"/>
      <c r="P928" s="93" t="s">
        <v>124</v>
      </c>
      <c r="Q928" s="93"/>
      <c r="R928" s="127" t="s">
        <v>1654</v>
      </c>
      <c r="S928" s="94" t="e">
        <f>#REF!&amp;" "&amp;#REF!</f>
        <v>#REF!</v>
      </c>
      <c r="T928" s="95" t="s">
        <v>66</v>
      </c>
      <c r="U928" s="57"/>
      <c r="V928" s="57">
        <f t="shared" si="330"/>
        <v>150000000</v>
      </c>
      <c r="W928" s="96" t="str">
        <f t="shared" si="322"/>
        <v>PL</v>
      </c>
      <c r="X928" s="77" t="s">
        <v>1964</v>
      </c>
      <c r="Y928" s="489" t="s">
        <v>2032</v>
      </c>
      <c r="Z928" s="489" t="s">
        <v>2011</v>
      </c>
      <c r="AA928" s="93"/>
      <c r="AB928" s="93"/>
      <c r="AC928" s="93"/>
      <c r="AD928" s="93"/>
      <c r="AE928" s="93"/>
      <c r="AF928" s="93"/>
      <c r="AG928" s="96"/>
      <c r="AH928" s="96"/>
      <c r="AI928" s="96"/>
      <c r="AJ928" s="313">
        <f t="shared" ref="AJ928:AJ991" si="332">(AI928/V928)*100%</f>
        <v>0</v>
      </c>
      <c r="AK928" s="301">
        <v>0</v>
      </c>
      <c r="AL928" s="57">
        <v>150000000</v>
      </c>
      <c r="AM928" s="96" t="str">
        <f t="shared" si="323"/>
        <v>PL</v>
      </c>
      <c r="AN928" s="257" t="s">
        <v>139</v>
      </c>
      <c r="AO928" s="249">
        <v>1</v>
      </c>
      <c r="AP928" s="257"/>
      <c r="AQ928" s="245">
        <f t="shared" si="324"/>
        <v>350000</v>
      </c>
      <c r="AR928" s="250">
        <f>IF(AND(V928&gt;1,V928&lt;=200000000),'[26]Data Base PAKAI (INPUT)'!$E$24,IF(AND(V928&gt;200000000),'[26]Data Base PAKAI (INPUT)'!$M$24))</f>
        <v>4</v>
      </c>
      <c r="AS928" s="250">
        <f>IF(AND(V928&gt;1,V928&lt;=200000000),'[26]Data Base PAKAI (INPUT)'!$F$24,IF(AND(V928&gt;200000000,V928&lt;=1000000000),'[26]Data Base PAKAI (INPUT)'!$V$24,IF(AND(V928&gt;1000000000),'[26]Data Base PAKAI (INPUT)'!$Z$24)))</f>
        <v>1</v>
      </c>
      <c r="AT928" s="250">
        <f t="shared" si="325"/>
        <v>600000</v>
      </c>
      <c r="AU928" s="250">
        <f>IF(AND(V928&gt;1,V928&lt;=1000000000),'[26]Data Base PAKAI (INPUT)'!$E$25,IF(AND(V928&gt;1000000000,V928&lt;=5000000000),'[26]Data Base PAKAI (INPUT)'!$Y$25,IF(AND(V928&gt;5000000000,V928&lt;=10000000000),'[26]Data Base PAKAI (INPUT)'!$AG$25)))</f>
        <v>3</v>
      </c>
      <c r="AV928" s="250">
        <f>IF(AND(V928&gt;1,V928&lt;=100000000),'[26]Data Base PAKAI (INPUT)'!$F$25,IF(AND(V928&gt;100000000,V928&lt;=200000000),'[26]Data Base PAKAI (INPUT)'!$J$25,IF(AND(V928&gt;200000000,V928&lt;=250000000),'[26]Data Base PAKAI (INPUT)'!$N$25,IF(AND(V928&gt;250000000,V928&lt;=500000000),'[26]Data Base PAKAI (INPUT)'!$R$25,IF(AND(V928&gt;500000000,V928&lt;=1000000000),'[26]Data Base PAKAI (INPUT)'!$V$25,IF(AND(V928&gt;1000000000,V928&lt;=2500000000),'[26]Data Base PAKAI (INPUT)'!$Z$25,IF(AND(V928&gt;2500000000,V928&lt;=5000000000),'[26]Data Base PAKAI (INPUT)'!$AD$25,IF(AND(V928&gt;5000000000,V928&lt;=10000000000),'[26]Data Base PAKAI (INPUT)'!AH2417))))))))</f>
        <v>4</v>
      </c>
      <c r="AW928" s="250">
        <f t="shared" si="326"/>
        <v>1800000</v>
      </c>
      <c r="AX928" s="250">
        <f t="shared" si="327"/>
        <v>6000000</v>
      </c>
      <c r="AY928" s="99">
        <f t="shared" si="328"/>
        <v>6000000</v>
      </c>
      <c r="AZ928" s="245"/>
      <c r="BA928" s="245">
        <f t="shared" si="329"/>
        <v>135250000</v>
      </c>
      <c r="BB928" s="235"/>
      <c r="BC928" s="242"/>
      <c r="BD928" s="242"/>
      <c r="BE928" s="242"/>
      <c r="BG928" s="428">
        <f t="shared" ref="BG928:BG991" si="333">V928*AK928</f>
        <v>0</v>
      </c>
      <c r="BH928" s="424"/>
    </row>
    <row r="929" spans="1:60" ht="43.5" thickBot="1" x14ac:dyDescent="0.3">
      <c r="A929" s="90"/>
      <c r="B929" s="90"/>
      <c r="C929" s="90"/>
      <c r="D929" s="90"/>
      <c r="E929" s="90"/>
      <c r="F929" s="90"/>
      <c r="G929" s="90"/>
      <c r="H929" s="307"/>
      <c r="I929" s="91"/>
      <c r="J929" s="92"/>
      <c r="K929" s="151" t="s">
        <v>1412</v>
      </c>
      <c r="L929" s="92" t="s">
        <v>1655</v>
      </c>
      <c r="M929" s="92" t="e">
        <f>INDEX('[26]GELONDONGAN BM POKIR'!$D:$D,MATCH('KEGIATAN DBMSDA 2022 (2)'!L929,'[26]GELONDONGAN BM POKIR'!$D:$D,0))</f>
        <v>#N/A</v>
      </c>
      <c r="N929" s="92" t="str">
        <f t="shared" si="331"/>
        <v>Peningkatan Jalan Jl.Mawar 1; Perum Jatikeramat Indah I RW 03 Kel.Jatikeramat Kec.Jatiasih, Kota Bekasi</v>
      </c>
      <c r="O929" s="92"/>
      <c r="P929" s="93" t="s">
        <v>124</v>
      </c>
      <c r="Q929" s="93"/>
      <c r="R929" s="127" t="s">
        <v>464</v>
      </c>
      <c r="S929" s="94" t="e">
        <f>#REF!&amp;" "&amp;#REF!</f>
        <v>#REF!</v>
      </c>
      <c r="T929" s="95" t="s">
        <v>66</v>
      </c>
      <c r="U929" s="57"/>
      <c r="V929" s="57">
        <f t="shared" si="330"/>
        <v>150000000</v>
      </c>
      <c r="W929" s="96" t="str">
        <f t="shared" si="322"/>
        <v>PL</v>
      </c>
      <c r="X929" s="77" t="s">
        <v>1964</v>
      </c>
      <c r="Y929" s="489" t="s">
        <v>2032</v>
      </c>
      <c r="Z929" s="489" t="s">
        <v>2011</v>
      </c>
      <c r="AA929" s="93"/>
      <c r="AB929" s="93"/>
      <c r="AC929" s="93"/>
      <c r="AD929" s="93"/>
      <c r="AE929" s="93"/>
      <c r="AF929" s="93"/>
      <c r="AG929" s="96"/>
      <c r="AH929" s="96"/>
      <c r="AI929" s="96"/>
      <c r="AJ929" s="313">
        <f t="shared" si="332"/>
        <v>0</v>
      </c>
      <c r="AK929" s="301">
        <v>0</v>
      </c>
      <c r="AL929" s="57">
        <v>150000000</v>
      </c>
      <c r="AM929" s="96" t="str">
        <f t="shared" si="323"/>
        <v>PL</v>
      </c>
      <c r="AN929" s="257" t="s">
        <v>139</v>
      </c>
      <c r="AO929" s="249">
        <v>1</v>
      </c>
      <c r="AP929" s="257"/>
      <c r="AQ929" s="245">
        <f t="shared" si="324"/>
        <v>350000</v>
      </c>
      <c r="AR929" s="250">
        <f>IF(AND(V929&gt;1,V929&lt;=200000000),'[26]Data Base PAKAI (INPUT)'!$E$24,IF(AND(V929&gt;200000000),'[26]Data Base PAKAI (INPUT)'!$M$24))</f>
        <v>4</v>
      </c>
      <c r="AS929" s="250">
        <f>IF(AND(V929&gt;1,V929&lt;=200000000),'[26]Data Base PAKAI (INPUT)'!$F$24,IF(AND(V929&gt;200000000,V929&lt;=1000000000),'[26]Data Base PAKAI (INPUT)'!$V$24,IF(AND(V929&gt;1000000000),'[26]Data Base PAKAI (INPUT)'!$Z$24)))</f>
        <v>1</v>
      </c>
      <c r="AT929" s="250">
        <f t="shared" si="325"/>
        <v>600000</v>
      </c>
      <c r="AU929" s="250">
        <f>IF(AND(V929&gt;1,V929&lt;=1000000000),'[26]Data Base PAKAI (INPUT)'!$E$25,IF(AND(V929&gt;1000000000,V929&lt;=5000000000),'[26]Data Base PAKAI (INPUT)'!$Y$25,IF(AND(V929&gt;5000000000,V929&lt;=10000000000),'[26]Data Base PAKAI (INPUT)'!$AG$25)))</f>
        <v>3</v>
      </c>
      <c r="AV929" s="250">
        <f>IF(AND(V929&gt;1,V929&lt;=100000000),'[26]Data Base PAKAI (INPUT)'!$F$25,IF(AND(V929&gt;100000000,V929&lt;=200000000),'[26]Data Base PAKAI (INPUT)'!$J$25,IF(AND(V929&gt;200000000,V929&lt;=250000000),'[26]Data Base PAKAI (INPUT)'!$N$25,IF(AND(V929&gt;250000000,V929&lt;=500000000),'[26]Data Base PAKAI (INPUT)'!$R$25,IF(AND(V929&gt;500000000,V929&lt;=1000000000),'[26]Data Base PAKAI (INPUT)'!$V$25,IF(AND(V929&gt;1000000000,V929&lt;=2500000000),'[26]Data Base PAKAI (INPUT)'!$Z$25,IF(AND(V929&gt;2500000000,V929&lt;=5000000000),'[26]Data Base PAKAI (INPUT)'!$AD$25,IF(AND(V929&gt;5000000000,V929&lt;=10000000000),'[26]Data Base PAKAI (INPUT)'!AH2418))))))))</f>
        <v>4</v>
      </c>
      <c r="AW929" s="250">
        <f t="shared" si="326"/>
        <v>1800000</v>
      </c>
      <c r="AX929" s="250">
        <f t="shared" si="327"/>
        <v>6000000</v>
      </c>
      <c r="AY929" s="99">
        <f t="shared" si="328"/>
        <v>6000000</v>
      </c>
      <c r="AZ929" s="245"/>
      <c r="BA929" s="245">
        <f t="shared" si="329"/>
        <v>135250000</v>
      </c>
      <c r="BB929" s="235"/>
      <c r="BC929" s="242"/>
      <c r="BD929" s="242"/>
      <c r="BE929" s="242"/>
      <c r="BG929" s="428">
        <f t="shared" si="333"/>
        <v>0</v>
      </c>
      <c r="BH929" s="424"/>
    </row>
    <row r="930" spans="1:60" ht="43.5" thickBot="1" x14ac:dyDescent="0.3">
      <c r="A930" s="90"/>
      <c r="B930" s="90"/>
      <c r="C930" s="90"/>
      <c r="D930" s="90"/>
      <c r="E930" s="90"/>
      <c r="F930" s="90"/>
      <c r="G930" s="90"/>
      <c r="H930" s="307"/>
      <c r="I930" s="91"/>
      <c r="J930" s="92"/>
      <c r="K930" s="151" t="s">
        <v>1412</v>
      </c>
      <c r="L930" s="92" t="s">
        <v>1656</v>
      </c>
      <c r="M930" s="92" t="e">
        <f>INDEX('[26]GELONDONGAN BM POKIR'!$D:$D,MATCH('KEGIATAN DBMSDA 2022 (2)'!L930,'[26]GELONDONGAN BM POKIR'!$D:$D,0))</f>
        <v>#N/A</v>
      </c>
      <c r="N930" s="92" t="str">
        <f t="shared" si="331"/>
        <v>Peningkatan Jalan JALAN LINGKUNGAN GRIYA SALSABILA BLOK B DAN C  Kel.JATILUHUR Kec.JATIASIH, Kota Bekasi</v>
      </c>
      <c r="O930" s="92"/>
      <c r="P930" s="93" t="s">
        <v>124</v>
      </c>
      <c r="Q930" s="93"/>
      <c r="R930" s="127" t="s">
        <v>479</v>
      </c>
      <c r="S930" s="94" t="e">
        <f>#REF!&amp;" "&amp;#REF!</f>
        <v>#REF!</v>
      </c>
      <c r="T930" s="95" t="s">
        <v>66</v>
      </c>
      <c r="U930" s="57"/>
      <c r="V930" s="57">
        <f t="shared" si="330"/>
        <v>100000000</v>
      </c>
      <c r="W930" s="96" t="str">
        <f t="shared" ref="W930:W993" si="334">IF(V930&gt;200000000,"LELANG","PL")</f>
        <v>PL</v>
      </c>
      <c r="X930" s="77" t="s">
        <v>1964</v>
      </c>
      <c r="Y930" s="489" t="s">
        <v>2032</v>
      </c>
      <c r="Z930" s="489" t="s">
        <v>2011</v>
      </c>
      <c r="AA930" s="93"/>
      <c r="AB930" s="93"/>
      <c r="AC930" s="93"/>
      <c r="AD930" s="93"/>
      <c r="AE930" s="93"/>
      <c r="AF930" s="93"/>
      <c r="AG930" s="96"/>
      <c r="AH930" s="96"/>
      <c r="AI930" s="96"/>
      <c r="AJ930" s="313">
        <f t="shared" si="332"/>
        <v>0</v>
      </c>
      <c r="AK930" s="301">
        <v>0</v>
      </c>
      <c r="AL930" s="57">
        <v>100000000</v>
      </c>
      <c r="AM930" s="96" t="str">
        <f t="shared" ref="AM930:AM993" si="335">IF(V930&gt;200000000,"LELANG","PL")</f>
        <v>PL</v>
      </c>
      <c r="AN930" s="257" t="s">
        <v>139</v>
      </c>
      <c r="AO930" s="249">
        <v>1</v>
      </c>
      <c r="AP930" s="257"/>
      <c r="AQ930" s="245">
        <f t="shared" ref="AQ930:AQ993" si="336">IF(AND(V930&gt;1,V930&lt;=200000000),350000,IF(AND(V930&gt;200000000),750000))</f>
        <v>350000</v>
      </c>
      <c r="AR930" s="250">
        <f>IF(AND(V930&gt;1,V930&lt;=200000000),'[26]Data Base PAKAI (INPUT)'!$E$24,IF(AND(V930&gt;200000000),'[26]Data Base PAKAI (INPUT)'!$M$24))</f>
        <v>4</v>
      </c>
      <c r="AS930" s="250">
        <f>IF(AND(V930&gt;1,V930&lt;=200000000),'[26]Data Base PAKAI (INPUT)'!$F$24,IF(AND(V930&gt;200000000,V930&lt;=1000000000),'[26]Data Base PAKAI (INPUT)'!$V$24,IF(AND(V930&gt;1000000000),'[26]Data Base PAKAI (INPUT)'!$Z$24)))</f>
        <v>1</v>
      </c>
      <c r="AT930" s="250">
        <f t="shared" ref="AT930:AT993" si="337">AR930*AS930*$AT$15</f>
        <v>600000</v>
      </c>
      <c r="AU930" s="250">
        <f>IF(AND(V930&gt;1,V930&lt;=1000000000),'[26]Data Base PAKAI (INPUT)'!$E$25,IF(AND(V930&gt;1000000000,V930&lt;=5000000000),'[26]Data Base PAKAI (INPUT)'!$Y$25,IF(AND(V930&gt;5000000000,V930&lt;=10000000000),'[26]Data Base PAKAI (INPUT)'!$AG$25)))</f>
        <v>3</v>
      </c>
      <c r="AV930" s="250">
        <f>IF(AND(V930&gt;1,V930&lt;=100000000),'[26]Data Base PAKAI (INPUT)'!$F$25,IF(AND(V930&gt;100000000,V930&lt;=200000000),'[26]Data Base PAKAI (INPUT)'!$J$25,IF(AND(V930&gt;200000000,V930&lt;=250000000),'[26]Data Base PAKAI (INPUT)'!$N$25,IF(AND(V930&gt;250000000,V930&lt;=500000000),'[26]Data Base PAKAI (INPUT)'!$R$25,IF(AND(V930&gt;500000000,V930&lt;=1000000000),'[26]Data Base PAKAI (INPUT)'!$V$25,IF(AND(V930&gt;1000000000,V930&lt;=2500000000),'[26]Data Base PAKAI (INPUT)'!$Z$25,IF(AND(V930&gt;2500000000,V930&lt;=5000000000),'[26]Data Base PAKAI (INPUT)'!$AD$25,IF(AND(V930&gt;5000000000,V930&lt;=10000000000),'[26]Data Base PAKAI (INPUT)'!AH2419))))))))</f>
        <v>3</v>
      </c>
      <c r="AW930" s="250">
        <f t="shared" ref="AW930:AW993" si="338">AU930*AV930*$AW$15</f>
        <v>1350000</v>
      </c>
      <c r="AX930" s="250">
        <f t="shared" ref="AX930:AX993" si="339">IF(V930&lt;=4000000000,4%*V930,IF(V930&gt;4000000000,100000000))</f>
        <v>4000000</v>
      </c>
      <c r="AY930" s="99">
        <f t="shared" ref="AY930:AY993" si="340">4%*V930</f>
        <v>4000000</v>
      </c>
      <c r="AZ930" s="245"/>
      <c r="BA930" s="245">
        <f t="shared" ref="BA930:BA993" si="341">V930-AQ930-AT930-AW930-AX930-AY930-AZ930</f>
        <v>89700000</v>
      </c>
      <c r="BB930" s="235"/>
      <c r="BC930" s="242"/>
      <c r="BD930" s="242"/>
      <c r="BE930" s="242"/>
      <c r="BG930" s="428">
        <f t="shared" si="333"/>
        <v>0</v>
      </c>
      <c r="BH930" s="424"/>
    </row>
    <row r="931" spans="1:60" ht="43.5" thickBot="1" x14ac:dyDescent="0.3">
      <c r="A931" s="90"/>
      <c r="B931" s="90"/>
      <c r="C931" s="90"/>
      <c r="D931" s="90"/>
      <c r="E931" s="90"/>
      <c r="F931" s="90"/>
      <c r="G931" s="90"/>
      <c r="H931" s="307"/>
      <c r="I931" s="91"/>
      <c r="J931" s="92"/>
      <c r="K931" s="151" t="s">
        <v>1412</v>
      </c>
      <c r="L931" s="92" t="s">
        <v>1657</v>
      </c>
      <c r="M931" s="92" t="e">
        <f>INDEX('[26]GELONDONGAN BM POKIR'!$D:$D,MATCH('KEGIATAN DBMSDA 2022 (2)'!L931,'[26]GELONDONGAN BM POKIR'!$D:$D,0))</f>
        <v>#N/A</v>
      </c>
      <c r="N931" s="92" t="str">
        <f t="shared" si="331"/>
        <v>Peningkatan Jalan Jl. Nawar RT 004,RW 001, Kelurahan Jatiluhur, kecamatan Jatiasih., Kota Bekasi</v>
      </c>
      <c r="O931" s="92"/>
      <c r="P931" s="93" t="s">
        <v>124</v>
      </c>
      <c r="Q931" s="93"/>
      <c r="R931" s="127" t="s">
        <v>229</v>
      </c>
      <c r="S931" s="94" t="e">
        <f>#REF!&amp;" "&amp;#REF!</f>
        <v>#REF!</v>
      </c>
      <c r="T931" s="95" t="s">
        <v>66</v>
      </c>
      <c r="U931" s="57"/>
      <c r="V931" s="57">
        <f t="shared" si="330"/>
        <v>100000000</v>
      </c>
      <c r="W931" s="96" t="str">
        <f t="shared" si="334"/>
        <v>PL</v>
      </c>
      <c r="X931" s="77" t="s">
        <v>1964</v>
      </c>
      <c r="Y931" s="489" t="s">
        <v>2032</v>
      </c>
      <c r="Z931" s="489" t="s">
        <v>2011</v>
      </c>
      <c r="AA931" s="93"/>
      <c r="AB931" s="93"/>
      <c r="AC931" s="93"/>
      <c r="AD931" s="93"/>
      <c r="AE931" s="93"/>
      <c r="AF931" s="93"/>
      <c r="AG931" s="96"/>
      <c r="AH931" s="96"/>
      <c r="AI931" s="96"/>
      <c r="AJ931" s="313">
        <f t="shared" si="332"/>
        <v>0</v>
      </c>
      <c r="AK931" s="301">
        <v>0</v>
      </c>
      <c r="AL931" s="57">
        <v>100000000</v>
      </c>
      <c r="AM931" s="96" t="str">
        <f t="shared" si="335"/>
        <v>PL</v>
      </c>
      <c r="AN931" s="257" t="s">
        <v>139</v>
      </c>
      <c r="AO931" s="249">
        <v>1</v>
      </c>
      <c r="AP931" s="257"/>
      <c r="AQ931" s="245">
        <f t="shared" si="336"/>
        <v>350000</v>
      </c>
      <c r="AR931" s="250">
        <f>IF(AND(V931&gt;1,V931&lt;=200000000),'[26]Data Base PAKAI (INPUT)'!$E$24,IF(AND(V931&gt;200000000),'[26]Data Base PAKAI (INPUT)'!$M$24))</f>
        <v>4</v>
      </c>
      <c r="AS931" s="250">
        <f>IF(AND(V931&gt;1,V931&lt;=200000000),'[26]Data Base PAKAI (INPUT)'!$F$24,IF(AND(V931&gt;200000000,V931&lt;=1000000000),'[26]Data Base PAKAI (INPUT)'!$V$24,IF(AND(V931&gt;1000000000),'[26]Data Base PAKAI (INPUT)'!$Z$24)))</f>
        <v>1</v>
      </c>
      <c r="AT931" s="250">
        <f t="shared" si="337"/>
        <v>600000</v>
      </c>
      <c r="AU931" s="250">
        <f>IF(AND(V931&gt;1,V931&lt;=1000000000),'[26]Data Base PAKAI (INPUT)'!$E$25,IF(AND(V931&gt;1000000000,V931&lt;=5000000000),'[26]Data Base PAKAI (INPUT)'!$Y$25,IF(AND(V931&gt;5000000000,V931&lt;=10000000000),'[26]Data Base PAKAI (INPUT)'!$AG$25)))</f>
        <v>3</v>
      </c>
      <c r="AV931" s="250">
        <f>IF(AND(V931&gt;1,V931&lt;=100000000),'[26]Data Base PAKAI (INPUT)'!$F$25,IF(AND(V931&gt;100000000,V931&lt;=200000000),'[26]Data Base PAKAI (INPUT)'!$J$25,IF(AND(V931&gt;200000000,V931&lt;=250000000),'[26]Data Base PAKAI (INPUT)'!$N$25,IF(AND(V931&gt;250000000,V931&lt;=500000000),'[26]Data Base PAKAI (INPUT)'!$R$25,IF(AND(V931&gt;500000000,V931&lt;=1000000000),'[26]Data Base PAKAI (INPUT)'!$V$25,IF(AND(V931&gt;1000000000,V931&lt;=2500000000),'[26]Data Base PAKAI (INPUT)'!$Z$25,IF(AND(V931&gt;2500000000,V931&lt;=5000000000),'[26]Data Base PAKAI (INPUT)'!$AD$25,IF(AND(V931&gt;5000000000,V931&lt;=10000000000),'[26]Data Base PAKAI (INPUT)'!AH2420))))))))</f>
        <v>3</v>
      </c>
      <c r="AW931" s="250">
        <f t="shared" si="338"/>
        <v>1350000</v>
      </c>
      <c r="AX931" s="250">
        <f t="shared" si="339"/>
        <v>4000000</v>
      </c>
      <c r="AY931" s="99">
        <f t="shared" si="340"/>
        <v>4000000</v>
      </c>
      <c r="AZ931" s="245"/>
      <c r="BA931" s="245">
        <f t="shared" si="341"/>
        <v>89700000</v>
      </c>
      <c r="BB931" s="235"/>
      <c r="BC931" s="242"/>
      <c r="BD931" s="242"/>
      <c r="BE931" s="242"/>
      <c r="BG931" s="428">
        <f t="shared" si="333"/>
        <v>0</v>
      </c>
      <c r="BH931" s="424"/>
    </row>
    <row r="932" spans="1:60" ht="43.5" thickBot="1" x14ac:dyDescent="0.3">
      <c r="A932" s="90"/>
      <c r="B932" s="90"/>
      <c r="C932" s="90"/>
      <c r="D932" s="90"/>
      <c r="E932" s="90"/>
      <c r="F932" s="90"/>
      <c r="G932" s="90"/>
      <c r="H932" s="307"/>
      <c r="I932" s="91"/>
      <c r="J932" s="92"/>
      <c r="K932" s="151" t="s">
        <v>1412</v>
      </c>
      <c r="L932" s="92" t="s">
        <v>1658</v>
      </c>
      <c r="M932" s="92" t="e">
        <f>INDEX('[26]GELONDONGAN BM POKIR'!$D:$D,MATCH('KEGIATAN DBMSDA 2022 (2)'!L932,'[26]GELONDONGAN BM POKIR'!$D:$D,0))</f>
        <v>#N/A</v>
      </c>
      <c r="N932" s="92" t="str">
        <f t="shared" si="331"/>
        <v>Peningkatan Jalan JALAN TERUSAN KAV. V RT 09/05, Kota Bekasi</v>
      </c>
      <c r="O932" s="92"/>
      <c r="P932" s="93" t="s">
        <v>124</v>
      </c>
      <c r="Q932" s="93"/>
      <c r="R932" s="127" t="s">
        <v>898</v>
      </c>
      <c r="S932" s="94" t="e">
        <f>#REF!&amp;" "&amp;#REF!</f>
        <v>#REF!</v>
      </c>
      <c r="T932" s="95" t="s">
        <v>66</v>
      </c>
      <c r="U932" s="57"/>
      <c r="V932" s="57">
        <f t="shared" si="330"/>
        <v>100000000</v>
      </c>
      <c r="W932" s="96" t="str">
        <f t="shared" si="334"/>
        <v>PL</v>
      </c>
      <c r="X932" s="77" t="s">
        <v>1964</v>
      </c>
      <c r="Y932" s="496" t="s">
        <v>2032</v>
      </c>
      <c r="Z932" s="489" t="s">
        <v>2011</v>
      </c>
      <c r="AA932" s="93"/>
      <c r="AB932" s="93"/>
      <c r="AC932" s="93"/>
      <c r="AD932" s="93"/>
      <c r="AE932" s="93"/>
      <c r="AF932" s="93"/>
      <c r="AG932" s="96"/>
      <c r="AH932" s="96"/>
      <c r="AI932" s="96"/>
      <c r="AJ932" s="313">
        <f t="shared" si="332"/>
        <v>0</v>
      </c>
      <c r="AK932" s="301">
        <v>0</v>
      </c>
      <c r="AL932" s="57">
        <v>100000000</v>
      </c>
      <c r="AM932" s="96" t="str">
        <f t="shared" si="335"/>
        <v>PL</v>
      </c>
      <c r="AN932" s="257" t="s">
        <v>139</v>
      </c>
      <c r="AO932" s="249">
        <v>1</v>
      </c>
      <c r="AP932" s="249" t="s">
        <v>163</v>
      </c>
      <c r="AQ932" s="253">
        <f t="shared" si="336"/>
        <v>350000</v>
      </c>
      <c r="AR932" s="254">
        <f>IF(AND(V932&gt;1,V932&lt;=200000000),'[26]Data Base PAKAI (INPUT)'!$E$24,IF(AND(V932&gt;200000000),'[26]Data Base PAKAI (INPUT)'!$M$24))</f>
        <v>4</v>
      </c>
      <c r="AS932" s="254">
        <f>IF(AND(V932&gt;1,V932&lt;=200000000),'[26]Data Base PAKAI (INPUT)'!$F$24,IF(AND(V932&gt;200000000,V932&lt;=1000000000),'[26]Data Base PAKAI (INPUT)'!$V$24,IF(AND(V932&gt;1000000000),'[26]Data Base PAKAI (INPUT)'!$Z$24)))</f>
        <v>1</v>
      </c>
      <c r="AT932" s="254">
        <f t="shared" si="337"/>
        <v>600000</v>
      </c>
      <c r="AU932" s="254">
        <f>IF(AND(V932&gt;1,V932&lt;=1000000000),'[26]Data Base PAKAI (INPUT)'!$E$25,IF(AND(V932&gt;1000000000,V932&lt;=5000000000),'[26]Data Base PAKAI (INPUT)'!$Y$25,IF(AND(V932&gt;5000000000,V932&lt;=10000000000),'[26]Data Base PAKAI (INPUT)'!$AG$25)))</f>
        <v>3</v>
      </c>
      <c r="AV932" s="254">
        <f>IF(AND(V932&gt;1,V932&lt;=100000000),'[26]Data Base PAKAI (INPUT)'!$F$25,IF(AND(V932&gt;100000000,V932&lt;=200000000),'[26]Data Base PAKAI (INPUT)'!$J$25,IF(AND(V932&gt;200000000,V932&lt;=250000000),'[26]Data Base PAKAI (INPUT)'!$N$25,IF(AND(V932&gt;250000000,V932&lt;=500000000),'[26]Data Base PAKAI (INPUT)'!$R$25,IF(AND(V932&gt;500000000,V932&lt;=1000000000),'[26]Data Base PAKAI (INPUT)'!$V$25,IF(AND(V932&gt;1000000000,V932&lt;=2500000000),'[26]Data Base PAKAI (INPUT)'!$Z$25,IF(AND(V932&gt;2500000000,V932&lt;=5000000000),'[26]Data Base PAKAI (INPUT)'!$AD$25,IF(AND(V932&gt;5000000000,V932&lt;=10000000000),'[26]Data Base PAKAI (INPUT)'!AH2421))))))))</f>
        <v>3</v>
      </c>
      <c r="AW932" s="254">
        <f t="shared" si="338"/>
        <v>1350000</v>
      </c>
      <c r="AX932" s="254">
        <f t="shared" si="339"/>
        <v>4000000</v>
      </c>
      <c r="AY932" s="103">
        <f t="shared" si="340"/>
        <v>4000000</v>
      </c>
      <c r="AZ932" s="253"/>
      <c r="BA932" s="253">
        <f t="shared" si="341"/>
        <v>89700000</v>
      </c>
      <c r="BB932" s="235"/>
      <c r="BC932" s="242"/>
      <c r="BD932" s="242"/>
      <c r="BE932" s="242"/>
      <c r="BG932" s="428">
        <f t="shared" si="333"/>
        <v>0</v>
      </c>
      <c r="BH932" s="424"/>
    </row>
    <row r="933" spans="1:60" ht="43.5" thickBot="1" x14ac:dyDescent="0.3">
      <c r="A933" s="90"/>
      <c r="B933" s="90"/>
      <c r="C933" s="90"/>
      <c r="D933" s="90"/>
      <c r="E933" s="90"/>
      <c r="F933" s="90"/>
      <c r="G933" s="90"/>
      <c r="H933" s="307"/>
      <c r="I933" s="91"/>
      <c r="J933" s="92"/>
      <c r="K933" s="151" t="s">
        <v>1412</v>
      </c>
      <c r="L933" s="92" t="s">
        <v>1660</v>
      </c>
      <c r="M933" s="92" t="e">
        <f>INDEX('[26]GELONDONGAN BM POKIR'!$D:$D,MATCH('KEGIATAN DBMSDA 2022 (2)'!L933,'[26]GELONDONGAN BM POKIR'!$D:$D,0))</f>
        <v>#N/A</v>
      </c>
      <c r="N933" s="92" t="str">
        <f t="shared" si="331"/>
        <v>Peningkatan Jalan jalan Swatantra 1 Kav II, RT 009/RW005, Kota Bekasi</v>
      </c>
      <c r="O933" s="92"/>
      <c r="P933" s="93" t="s">
        <v>124</v>
      </c>
      <c r="Q933" s="93"/>
      <c r="R933" s="127" t="s">
        <v>1661</v>
      </c>
      <c r="S933" s="94" t="e">
        <f>#REF!&amp;" "&amp;#REF!</f>
        <v>#REF!</v>
      </c>
      <c r="T933" s="95" t="s">
        <v>66</v>
      </c>
      <c r="U933" s="57"/>
      <c r="V933" s="57">
        <f t="shared" si="330"/>
        <v>150000000</v>
      </c>
      <c r="W933" s="96" t="str">
        <f t="shared" si="334"/>
        <v>PL</v>
      </c>
      <c r="X933" s="77" t="s">
        <v>1964</v>
      </c>
      <c r="Y933" s="489" t="s">
        <v>2032</v>
      </c>
      <c r="Z933" s="489" t="s">
        <v>2011</v>
      </c>
      <c r="AA933" s="93"/>
      <c r="AB933" s="93"/>
      <c r="AC933" s="93"/>
      <c r="AD933" s="93"/>
      <c r="AE933" s="93"/>
      <c r="AF933" s="93"/>
      <c r="AG933" s="96"/>
      <c r="AH933" s="96"/>
      <c r="AI933" s="96"/>
      <c r="AJ933" s="313">
        <f t="shared" si="332"/>
        <v>0</v>
      </c>
      <c r="AK933" s="301">
        <v>0</v>
      </c>
      <c r="AL933" s="57">
        <v>150000000</v>
      </c>
      <c r="AM933" s="96" t="str">
        <f t="shared" si="335"/>
        <v>PL</v>
      </c>
      <c r="AN933" s="257" t="s">
        <v>139</v>
      </c>
      <c r="AO933" s="249">
        <v>1</v>
      </c>
      <c r="AP933" s="257"/>
      <c r="AQ933" s="245">
        <f t="shared" si="336"/>
        <v>350000</v>
      </c>
      <c r="AR933" s="250">
        <f>IF(AND(V933&gt;1,V933&lt;=200000000),'[26]Data Base PAKAI (INPUT)'!$E$24,IF(AND(V933&gt;200000000),'[26]Data Base PAKAI (INPUT)'!$M$24))</f>
        <v>4</v>
      </c>
      <c r="AS933" s="250">
        <f>IF(AND(V933&gt;1,V933&lt;=200000000),'[26]Data Base PAKAI (INPUT)'!$F$24,IF(AND(V933&gt;200000000,V933&lt;=1000000000),'[26]Data Base PAKAI (INPUT)'!$V$24,IF(AND(V933&gt;1000000000),'[26]Data Base PAKAI (INPUT)'!$Z$24)))</f>
        <v>1</v>
      </c>
      <c r="AT933" s="250">
        <f t="shared" si="337"/>
        <v>600000</v>
      </c>
      <c r="AU933" s="250">
        <f>IF(AND(V933&gt;1,V933&lt;=1000000000),'[26]Data Base PAKAI (INPUT)'!$E$25,IF(AND(V933&gt;1000000000,V933&lt;=5000000000),'[26]Data Base PAKAI (INPUT)'!$Y$25,IF(AND(V933&gt;5000000000,V933&lt;=10000000000),'[26]Data Base PAKAI (INPUT)'!$AG$25)))</f>
        <v>3</v>
      </c>
      <c r="AV933" s="250">
        <f>IF(AND(V933&gt;1,V933&lt;=100000000),'[26]Data Base PAKAI (INPUT)'!$F$25,IF(AND(V933&gt;100000000,V933&lt;=200000000),'[26]Data Base PAKAI (INPUT)'!$J$25,IF(AND(V933&gt;200000000,V933&lt;=250000000),'[26]Data Base PAKAI (INPUT)'!$N$25,IF(AND(V933&gt;250000000,V933&lt;=500000000),'[26]Data Base PAKAI (INPUT)'!$R$25,IF(AND(V933&gt;500000000,V933&lt;=1000000000),'[26]Data Base PAKAI (INPUT)'!$V$25,IF(AND(V933&gt;1000000000,V933&lt;=2500000000),'[26]Data Base PAKAI (INPUT)'!$Z$25,IF(AND(V933&gt;2500000000,V933&lt;=5000000000),'[26]Data Base PAKAI (INPUT)'!$AD$25,IF(AND(V933&gt;5000000000,V933&lt;=10000000000),'[26]Data Base PAKAI (INPUT)'!AH2422))))))))</f>
        <v>4</v>
      </c>
      <c r="AW933" s="250">
        <f t="shared" si="338"/>
        <v>1800000</v>
      </c>
      <c r="AX933" s="250">
        <f t="shared" si="339"/>
        <v>6000000</v>
      </c>
      <c r="AY933" s="99">
        <f t="shared" si="340"/>
        <v>6000000</v>
      </c>
      <c r="AZ933" s="245"/>
      <c r="BA933" s="245">
        <f t="shared" si="341"/>
        <v>135250000</v>
      </c>
      <c r="BB933" s="235"/>
      <c r="BC933" s="242"/>
      <c r="BD933" s="242"/>
      <c r="BE933" s="242"/>
      <c r="BG933" s="428">
        <f t="shared" si="333"/>
        <v>0</v>
      </c>
      <c r="BH933" s="424"/>
    </row>
    <row r="934" spans="1:60" ht="43.5" thickBot="1" x14ac:dyDescent="0.3">
      <c r="A934" s="90"/>
      <c r="B934" s="90"/>
      <c r="C934" s="90"/>
      <c r="D934" s="90"/>
      <c r="E934" s="90"/>
      <c r="F934" s="90"/>
      <c r="G934" s="90"/>
      <c r="H934" s="307"/>
      <c r="I934" s="91"/>
      <c r="J934" s="92"/>
      <c r="K934" s="151" t="s">
        <v>1412</v>
      </c>
      <c r="L934" s="92" t="s">
        <v>1662</v>
      </c>
      <c r="M934" s="92" t="e">
        <f>INDEX('[26]GELONDONGAN BM POKIR'!$D:$D,MATCH('KEGIATAN DBMSDA 2022 (2)'!L934,'[26]GELONDONGAN BM POKIR'!$D:$D,0))</f>
        <v>#N/A</v>
      </c>
      <c r="N934" s="92" t="str">
        <f t="shared" si="331"/>
        <v>Peningkatan Jalan Jl. Swatantra 1, Kota Bekasi</v>
      </c>
      <c r="O934" s="92"/>
      <c r="P934" s="93" t="s">
        <v>124</v>
      </c>
      <c r="Q934" s="93"/>
      <c r="R934" s="127" t="s">
        <v>1663</v>
      </c>
      <c r="S934" s="94" t="e">
        <f>#REF!&amp;" "&amp;#REF!</f>
        <v>#REF!</v>
      </c>
      <c r="T934" s="95" t="s">
        <v>66</v>
      </c>
      <c r="U934" s="57"/>
      <c r="V934" s="57">
        <f t="shared" si="330"/>
        <v>150000000</v>
      </c>
      <c r="W934" s="96" t="str">
        <f t="shared" si="334"/>
        <v>PL</v>
      </c>
      <c r="X934" s="77" t="s">
        <v>1964</v>
      </c>
      <c r="Y934" s="489" t="s">
        <v>2032</v>
      </c>
      <c r="Z934" s="489" t="s">
        <v>2011</v>
      </c>
      <c r="AA934" s="93"/>
      <c r="AB934" s="93"/>
      <c r="AC934" s="93"/>
      <c r="AD934" s="93"/>
      <c r="AE934" s="93"/>
      <c r="AF934" s="93"/>
      <c r="AG934" s="96"/>
      <c r="AH934" s="96"/>
      <c r="AI934" s="96"/>
      <c r="AJ934" s="313">
        <f t="shared" si="332"/>
        <v>0</v>
      </c>
      <c r="AK934" s="301">
        <v>0</v>
      </c>
      <c r="AL934" s="57">
        <v>150000000</v>
      </c>
      <c r="AM934" s="96" t="str">
        <f t="shared" si="335"/>
        <v>PL</v>
      </c>
      <c r="AN934" s="257" t="s">
        <v>139</v>
      </c>
      <c r="AO934" s="249">
        <v>1</v>
      </c>
      <c r="AP934" s="257"/>
      <c r="AQ934" s="245">
        <f t="shared" si="336"/>
        <v>350000</v>
      </c>
      <c r="AR934" s="250">
        <f>IF(AND(V934&gt;1,V934&lt;=200000000),'[26]Data Base PAKAI (INPUT)'!$E$24,IF(AND(V934&gt;200000000),'[26]Data Base PAKAI (INPUT)'!$M$24))</f>
        <v>4</v>
      </c>
      <c r="AS934" s="250">
        <f>IF(AND(V934&gt;1,V934&lt;=200000000),'[26]Data Base PAKAI (INPUT)'!$F$24,IF(AND(V934&gt;200000000,V934&lt;=1000000000),'[26]Data Base PAKAI (INPUT)'!$V$24,IF(AND(V934&gt;1000000000),'[26]Data Base PAKAI (INPUT)'!$Z$24)))</f>
        <v>1</v>
      </c>
      <c r="AT934" s="250">
        <f t="shared" si="337"/>
        <v>600000</v>
      </c>
      <c r="AU934" s="250">
        <f>IF(AND(V934&gt;1,V934&lt;=1000000000),'[26]Data Base PAKAI (INPUT)'!$E$25,IF(AND(V934&gt;1000000000,V934&lt;=5000000000),'[26]Data Base PAKAI (INPUT)'!$Y$25,IF(AND(V934&gt;5000000000,V934&lt;=10000000000),'[26]Data Base PAKAI (INPUT)'!$AG$25)))</f>
        <v>3</v>
      </c>
      <c r="AV934" s="250">
        <f>IF(AND(V934&gt;1,V934&lt;=100000000),'[26]Data Base PAKAI (INPUT)'!$F$25,IF(AND(V934&gt;100000000,V934&lt;=200000000),'[26]Data Base PAKAI (INPUT)'!$J$25,IF(AND(V934&gt;200000000,V934&lt;=250000000),'[26]Data Base PAKAI (INPUT)'!$N$25,IF(AND(V934&gt;250000000,V934&lt;=500000000),'[26]Data Base PAKAI (INPUT)'!$R$25,IF(AND(V934&gt;500000000,V934&lt;=1000000000),'[26]Data Base PAKAI (INPUT)'!$V$25,IF(AND(V934&gt;1000000000,V934&lt;=2500000000),'[26]Data Base PAKAI (INPUT)'!$Z$25,IF(AND(V934&gt;2500000000,V934&lt;=5000000000),'[26]Data Base PAKAI (INPUT)'!$AD$25,IF(AND(V934&gt;5000000000,V934&lt;=10000000000),'[26]Data Base PAKAI (INPUT)'!AH2423))))))))</f>
        <v>4</v>
      </c>
      <c r="AW934" s="250">
        <f t="shared" si="338"/>
        <v>1800000</v>
      </c>
      <c r="AX934" s="250">
        <f t="shared" si="339"/>
        <v>6000000</v>
      </c>
      <c r="AY934" s="99">
        <f t="shared" si="340"/>
        <v>6000000</v>
      </c>
      <c r="AZ934" s="245"/>
      <c r="BA934" s="245">
        <f t="shared" si="341"/>
        <v>135250000</v>
      </c>
      <c r="BB934" s="235"/>
      <c r="BC934" s="242"/>
      <c r="BD934" s="242"/>
      <c r="BE934" s="242"/>
      <c r="BG934" s="428">
        <f t="shared" si="333"/>
        <v>0</v>
      </c>
      <c r="BH934" s="424"/>
    </row>
    <row r="935" spans="1:60" ht="43.5" thickBot="1" x14ac:dyDescent="0.3">
      <c r="A935" s="90"/>
      <c r="B935" s="90"/>
      <c r="C935" s="90"/>
      <c r="D935" s="90"/>
      <c r="E935" s="90"/>
      <c r="F935" s="90"/>
      <c r="G935" s="90"/>
      <c r="H935" s="307"/>
      <c r="I935" s="91"/>
      <c r="J935" s="92"/>
      <c r="K935" s="151" t="s">
        <v>1412</v>
      </c>
      <c r="L935" s="92" t="s">
        <v>1664</v>
      </c>
      <c r="M935" s="92" t="e">
        <f>INDEX('[26]GELONDONGAN BM POKIR'!$D:$D,MATCH('KEGIATAN DBMSDA 2022 (2)'!L935,'[26]GELONDONGAN BM POKIR'!$D:$D,0))</f>
        <v>#N/A</v>
      </c>
      <c r="N935" s="92" t="str">
        <f t="shared" si="331"/>
        <v>Peningkatan Jalan Perum AL,jalan Saron 7 RT. 014/ RW07 Kel. Jatirasa Kec. Jatiasih, Kota Bekasi</v>
      </c>
      <c r="O935" s="92"/>
      <c r="P935" s="93" t="s">
        <v>124</v>
      </c>
      <c r="Q935" s="93"/>
      <c r="R935" s="127" t="s">
        <v>1336</v>
      </c>
      <c r="S935" s="94" t="e">
        <f>#REF!&amp;" "&amp;#REF!</f>
        <v>#REF!</v>
      </c>
      <c r="T935" s="95" t="s">
        <v>66</v>
      </c>
      <c r="U935" s="57"/>
      <c r="V935" s="57">
        <f t="shared" si="330"/>
        <v>150000000</v>
      </c>
      <c r="W935" s="96" t="str">
        <f t="shared" si="334"/>
        <v>PL</v>
      </c>
      <c r="X935" s="77" t="s">
        <v>1964</v>
      </c>
      <c r="Y935" s="489" t="s">
        <v>2032</v>
      </c>
      <c r="Z935" s="489" t="s">
        <v>2011</v>
      </c>
      <c r="AA935" s="93"/>
      <c r="AB935" s="93"/>
      <c r="AC935" s="93"/>
      <c r="AD935" s="93"/>
      <c r="AE935" s="93"/>
      <c r="AF935" s="93"/>
      <c r="AG935" s="96"/>
      <c r="AH935" s="96"/>
      <c r="AI935" s="96"/>
      <c r="AJ935" s="313">
        <f t="shared" si="332"/>
        <v>0</v>
      </c>
      <c r="AK935" s="301">
        <v>0</v>
      </c>
      <c r="AL935" s="57">
        <v>150000000</v>
      </c>
      <c r="AM935" s="96" t="str">
        <f t="shared" si="335"/>
        <v>PL</v>
      </c>
      <c r="AN935" s="257" t="s">
        <v>139</v>
      </c>
      <c r="AO935" s="249">
        <v>1</v>
      </c>
      <c r="AP935" s="257"/>
      <c r="AQ935" s="245">
        <f t="shared" si="336"/>
        <v>350000</v>
      </c>
      <c r="AR935" s="250">
        <f>IF(AND(V935&gt;1,V935&lt;=200000000),'[26]Data Base PAKAI (INPUT)'!$E$24,IF(AND(V935&gt;200000000),'[26]Data Base PAKAI (INPUT)'!$M$24))</f>
        <v>4</v>
      </c>
      <c r="AS935" s="250">
        <f>IF(AND(V935&gt;1,V935&lt;=200000000),'[26]Data Base PAKAI (INPUT)'!$F$24,IF(AND(V935&gt;200000000,V935&lt;=1000000000),'[26]Data Base PAKAI (INPUT)'!$V$24,IF(AND(V935&gt;1000000000),'[26]Data Base PAKAI (INPUT)'!$Z$24)))</f>
        <v>1</v>
      </c>
      <c r="AT935" s="250">
        <f t="shared" si="337"/>
        <v>600000</v>
      </c>
      <c r="AU935" s="250">
        <f>IF(AND(V935&gt;1,V935&lt;=1000000000),'[26]Data Base PAKAI (INPUT)'!$E$25,IF(AND(V935&gt;1000000000,V935&lt;=5000000000),'[26]Data Base PAKAI (INPUT)'!$Y$25,IF(AND(V935&gt;5000000000,V935&lt;=10000000000),'[26]Data Base PAKAI (INPUT)'!$AG$25)))</f>
        <v>3</v>
      </c>
      <c r="AV935" s="250">
        <f>IF(AND(V935&gt;1,V935&lt;=100000000),'[26]Data Base PAKAI (INPUT)'!$F$25,IF(AND(V935&gt;100000000,V935&lt;=200000000),'[26]Data Base PAKAI (INPUT)'!$J$25,IF(AND(V935&gt;200000000,V935&lt;=250000000),'[26]Data Base PAKAI (INPUT)'!$N$25,IF(AND(V935&gt;250000000,V935&lt;=500000000),'[26]Data Base PAKAI (INPUT)'!$R$25,IF(AND(V935&gt;500000000,V935&lt;=1000000000),'[26]Data Base PAKAI (INPUT)'!$V$25,IF(AND(V935&gt;1000000000,V935&lt;=2500000000),'[26]Data Base PAKAI (INPUT)'!$Z$25,IF(AND(V935&gt;2500000000,V935&lt;=5000000000),'[26]Data Base PAKAI (INPUT)'!$AD$25,IF(AND(V935&gt;5000000000,V935&lt;=10000000000),'[26]Data Base PAKAI (INPUT)'!AH2424))))))))</f>
        <v>4</v>
      </c>
      <c r="AW935" s="250">
        <f t="shared" si="338"/>
        <v>1800000</v>
      </c>
      <c r="AX935" s="250">
        <f t="shared" si="339"/>
        <v>6000000</v>
      </c>
      <c r="AY935" s="99">
        <f t="shared" si="340"/>
        <v>6000000</v>
      </c>
      <c r="AZ935" s="245"/>
      <c r="BA935" s="245">
        <f t="shared" si="341"/>
        <v>135250000</v>
      </c>
      <c r="BB935" s="235"/>
      <c r="BC935" s="242"/>
      <c r="BD935" s="242"/>
      <c r="BE935" s="242"/>
      <c r="BG935" s="428">
        <f t="shared" si="333"/>
        <v>0</v>
      </c>
      <c r="BH935" s="424"/>
    </row>
    <row r="936" spans="1:60" ht="43.5" thickBot="1" x14ac:dyDescent="0.3">
      <c r="A936" s="90"/>
      <c r="B936" s="90"/>
      <c r="C936" s="90"/>
      <c r="D936" s="90"/>
      <c r="E936" s="90"/>
      <c r="F936" s="90"/>
      <c r="G936" s="90"/>
      <c r="H936" s="307"/>
      <c r="I936" s="91"/>
      <c r="J936" s="92"/>
      <c r="K936" s="151" t="s">
        <v>1412</v>
      </c>
      <c r="L936" s="92" t="s">
        <v>1665</v>
      </c>
      <c r="M936" s="92" t="e">
        <f>INDEX('[26]GELONDONGAN BM POKIR'!$D:$D,MATCH('KEGIATAN DBMSDA 2022 (2)'!L936,'[26]GELONDONGAN BM POKIR'!$D:$D,0))</f>
        <v>#N/A</v>
      </c>
      <c r="N936" s="92" t="str">
        <f t="shared" si="331"/>
        <v>Peningkatan Jalan Jl Saron 1 RT.07 RW 07, Perum AL (Kemang Ifi Graha) Kel.Jatirasa Kec.Jatiasih, Kota Bekasi</v>
      </c>
      <c r="O936" s="92"/>
      <c r="P936" s="93" t="s">
        <v>124</v>
      </c>
      <c r="Q936" s="93"/>
      <c r="R936" s="127" t="s">
        <v>487</v>
      </c>
      <c r="S936" s="94" t="e">
        <f>#REF!&amp;" "&amp;#REF!</f>
        <v>#REF!</v>
      </c>
      <c r="T936" s="95" t="s">
        <v>66</v>
      </c>
      <c r="U936" s="57"/>
      <c r="V936" s="57">
        <f t="shared" si="330"/>
        <v>150000000</v>
      </c>
      <c r="W936" s="96" t="str">
        <f t="shared" si="334"/>
        <v>PL</v>
      </c>
      <c r="X936" s="77" t="s">
        <v>1964</v>
      </c>
      <c r="Y936" s="489" t="s">
        <v>2032</v>
      </c>
      <c r="Z936" s="489" t="s">
        <v>2011</v>
      </c>
      <c r="AA936" s="93"/>
      <c r="AB936" s="93"/>
      <c r="AC936" s="93"/>
      <c r="AD936" s="93"/>
      <c r="AE936" s="93"/>
      <c r="AF936" s="93"/>
      <c r="AG936" s="96"/>
      <c r="AH936" s="96"/>
      <c r="AI936" s="96"/>
      <c r="AJ936" s="313">
        <f t="shared" si="332"/>
        <v>0</v>
      </c>
      <c r="AK936" s="301">
        <v>0</v>
      </c>
      <c r="AL936" s="57">
        <v>150000000</v>
      </c>
      <c r="AM936" s="96" t="str">
        <f t="shared" si="335"/>
        <v>PL</v>
      </c>
      <c r="AN936" s="257" t="s">
        <v>139</v>
      </c>
      <c r="AO936" s="249">
        <v>1</v>
      </c>
      <c r="AP936" s="257"/>
      <c r="AQ936" s="245">
        <f t="shared" si="336"/>
        <v>350000</v>
      </c>
      <c r="AR936" s="250">
        <f>IF(AND(V936&gt;1,V936&lt;=200000000),'[26]Data Base PAKAI (INPUT)'!$E$24,IF(AND(V936&gt;200000000),'[26]Data Base PAKAI (INPUT)'!$M$24))</f>
        <v>4</v>
      </c>
      <c r="AS936" s="250">
        <f>IF(AND(V936&gt;1,V936&lt;=200000000),'[26]Data Base PAKAI (INPUT)'!$F$24,IF(AND(V936&gt;200000000,V936&lt;=1000000000),'[26]Data Base PAKAI (INPUT)'!$V$24,IF(AND(V936&gt;1000000000),'[26]Data Base PAKAI (INPUT)'!$Z$24)))</f>
        <v>1</v>
      </c>
      <c r="AT936" s="250">
        <f t="shared" si="337"/>
        <v>600000</v>
      </c>
      <c r="AU936" s="250">
        <f>IF(AND(V936&gt;1,V936&lt;=1000000000),'[26]Data Base PAKAI (INPUT)'!$E$25,IF(AND(V936&gt;1000000000,V936&lt;=5000000000),'[26]Data Base PAKAI (INPUT)'!$Y$25,IF(AND(V936&gt;5000000000,V936&lt;=10000000000),'[26]Data Base PAKAI (INPUT)'!$AG$25)))</f>
        <v>3</v>
      </c>
      <c r="AV936" s="250">
        <f>IF(AND(V936&gt;1,V936&lt;=100000000),'[26]Data Base PAKAI (INPUT)'!$F$25,IF(AND(V936&gt;100000000,V936&lt;=200000000),'[26]Data Base PAKAI (INPUT)'!$J$25,IF(AND(V936&gt;200000000,V936&lt;=250000000),'[26]Data Base PAKAI (INPUT)'!$N$25,IF(AND(V936&gt;250000000,V936&lt;=500000000),'[26]Data Base PAKAI (INPUT)'!$R$25,IF(AND(V936&gt;500000000,V936&lt;=1000000000),'[26]Data Base PAKAI (INPUT)'!$V$25,IF(AND(V936&gt;1000000000,V936&lt;=2500000000),'[26]Data Base PAKAI (INPUT)'!$Z$25,IF(AND(V936&gt;2500000000,V936&lt;=5000000000),'[26]Data Base PAKAI (INPUT)'!$AD$25,IF(AND(V936&gt;5000000000,V936&lt;=10000000000),'[26]Data Base PAKAI (INPUT)'!AH2425))))))))</f>
        <v>4</v>
      </c>
      <c r="AW936" s="250">
        <f t="shared" si="338"/>
        <v>1800000</v>
      </c>
      <c r="AX936" s="250">
        <f t="shared" si="339"/>
        <v>6000000</v>
      </c>
      <c r="AY936" s="99">
        <f t="shared" si="340"/>
        <v>6000000</v>
      </c>
      <c r="AZ936" s="245"/>
      <c r="BA936" s="245">
        <f t="shared" si="341"/>
        <v>135250000</v>
      </c>
      <c r="BB936" s="235"/>
      <c r="BC936" s="242"/>
      <c r="BD936" s="242"/>
      <c r="BE936" s="242"/>
      <c r="BG936" s="428">
        <f t="shared" si="333"/>
        <v>0</v>
      </c>
      <c r="BH936" s="424"/>
    </row>
    <row r="937" spans="1:60" ht="43.5" thickBot="1" x14ac:dyDescent="0.3">
      <c r="A937" s="90"/>
      <c r="B937" s="90"/>
      <c r="C937" s="90"/>
      <c r="D937" s="90"/>
      <c r="E937" s="90"/>
      <c r="F937" s="90"/>
      <c r="G937" s="90"/>
      <c r="H937" s="307"/>
      <c r="I937" s="91"/>
      <c r="J937" s="92"/>
      <c r="K937" s="151" t="s">
        <v>1412</v>
      </c>
      <c r="L937" s="92" t="s">
        <v>1666</v>
      </c>
      <c r="M937" s="92" t="e">
        <f>INDEX('[26]GELONDONGAN BM POKIR'!$D:$D,MATCH('KEGIATAN DBMSDA 2022 (2)'!L937,'[26]GELONDONGAN BM POKIR'!$D:$D,0))</f>
        <v>#N/A</v>
      </c>
      <c r="N937" s="92" t="str">
        <f t="shared" si="331"/>
        <v>Peningkatan Jalan (Jalan Balai RW) RW. 014 Jatisari, Kota Bekasi</v>
      </c>
      <c r="O937" s="92"/>
      <c r="P937" s="93" t="s">
        <v>124</v>
      </c>
      <c r="Q937" s="93"/>
      <c r="R937" s="127" t="s">
        <v>239</v>
      </c>
      <c r="S937" s="94" t="e">
        <f>#REF!&amp;" "&amp;#REF!</f>
        <v>#REF!</v>
      </c>
      <c r="T937" s="95" t="s">
        <v>66</v>
      </c>
      <c r="U937" s="57"/>
      <c r="V937" s="57">
        <f t="shared" ref="V937:V1000" si="342">AL937+U937</f>
        <v>100000000</v>
      </c>
      <c r="W937" s="96" t="str">
        <f t="shared" si="334"/>
        <v>PL</v>
      </c>
      <c r="X937" s="77" t="s">
        <v>1964</v>
      </c>
      <c r="Y937" s="489" t="s">
        <v>2032</v>
      </c>
      <c r="Z937" s="489" t="s">
        <v>2011</v>
      </c>
      <c r="AA937" s="93"/>
      <c r="AB937" s="93"/>
      <c r="AC937" s="93"/>
      <c r="AD937" s="93"/>
      <c r="AE937" s="93"/>
      <c r="AF937" s="93"/>
      <c r="AG937" s="96"/>
      <c r="AH937" s="96"/>
      <c r="AI937" s="96"/>
      <c r="AJ937" s="313">
        <f t="shared" si="332"/>
        <v>0</v>
      </c>
      <c r="AK937" s="301">
        <v>0</v>
      </c>
      <c r="AL937" s="57">
        <v>100000000</v>
      </c>
      <c r="AM937" s="96" t="str">
        <f t="shared" si="335"/>
        <v>PL</v>
      </c>
      <c r="AN937" s="257" t="s">
        <v>139</v>
      </c>
      <c r="AO937" s="249">
        <v>1</v>
      </c>
      <c r="AP937" s="257"/>
      <c r="AQ937" s="245">
        <f t="shared" si="336"/>
        <v>350000</v>
      </c>
      <c r="AR937" s="250">
        <f>IF(AND(V937&gt;1,V937&lt;=200000000),'[26]Data Base PAKAI (INPUT)'!$E$24,IF(AND(V937&gt;200000000),'[26]Data Base PAKAI (INPUT)'!$M$24))</f>
        <v>4</v>
      </c>
      <c r="AS937" s="250">
        <f>IF(AND(V937&gt;1,V937&lt;=200000000),'[26]Data Base PAKAI (INPUT)'!$F$24,IF(AND(V937&gt;200000000,V937&lt;=1000000000),'[26]Data Base PAKAI (INPUT)'!$V$24,IF(AND(V937&gt;1000000000),'[26]Data Base PAKAI (INPUT)'!$Z$24)))</f>
        <v>1</v>
      </c>
      <c r="AT937" s="250">
        <f t="shared" si="337"/>
        <v>600000</v>
      </c>
      <c r="AU937" s="250">
        <f>IF(AND(V937&gt;1,V937&lt;=1000000000),'[26]Data Base PAKAI (INPUT)'!$E$25,IF(AND(V937&gt;1000000000,V937&lt;=5000000000),'[26]Data Base PAKAI (INPUT)'!$Y$25,IF(AND(V937&gt;5000000000,V937&lt;=10000000000),'[26]Data Base PAKAI (INPUT)'!$AG$25)))</f>
        <v>3</v>
      </c>
      <c r="AV937" s="250">
        <f>IF(AND(V937&gt;1,V937&lt;=100000000),'[26]Data Base PAKAI (INPUT)'!$F$25,IF(AND(V937&gt;100000000,V937&lt;=200000000),'[26]Data Base PAKAI (INPUT)'!$J$25,IF(AND(V937&gt;200000000,V937&lt;=250000000),'[26]Data Base PAKAI (INPUT)'!$N$25,IF(AND(V937&gt;250000000,V937&lt;=500000000),'[26]Data Base PAKAI (INPUT)'!$R$25,IF(AND(V937&gt;500000000,V937&lt;=1000000000),'[26]Data Base PAKAI (INPUT)'!$V$25,IF(AND(V937&gt;1000000000,V937&lt;=2500000000),'[26]Data Base PAKAI (INPUT)'!$Z$25,IF(AND(V937&gt;2500000000,V937&lt;=5000000000),'[26]Data Base PAKAI (INPUT)'!$AD$25,IF(AND(V937&gt;5000000000,V937&lt;=10000000000),'[26]Data Base PAKAI (INPUT)'!AH2426))))))))</f>
        <v>3</v>
      </c>
      <c r="AW937" s="250">
        <f t="shared" si="338"/>
        <v>1350000</v>
      </c>
      <c r="AX937" s="250">
        <f t="shared" si="339"/>
        <v>4000000</v>
      </c>
      <c r="AY937" s="99">
        <f t="shared" si="340"/>
        <v>4000000</v>
      </c>
      <c r="AZ937" s="245"/>
      <c r="BA937" s="245">
        <f t="shared" si="341"/>
        <v>89700000</v>
      </c>
      <c r="BB937" s="235"/>
      <c r="BC937" s="242"/>
      <c r="BD937" s="242"/>
      <c r="BE937" s="242"/>
      <c r="BG937" s="428">
        <f t="shared" si="333"/>
        <v>0</v>
      </c>
      <c r="BH937" s="424"/>
    </row>
    <row r="938" spans="1:60" ht="43.5" thickBot="1" x14ac:dyDescent="0.3">
      <c r="A938" s="90"/>
      <c r="B938" s="90"/>
      <c r="C938" s="90"/>
      <c r="D938" s="90"/>
      <c r="E938" s="90"/>
      <c r="F938" s="90"/>
      <c r="G938" s="90"/>
      <c r="H938" s="307"/>
      <c r="I938" s="91"/>
      <c r="J938" s="92"/>
      <c r="K938" s="151" t="s">
        <v>1412</v>
      </c>
      <c r="L938" s="92" t="s">
        <v>1667</v>
      </c>
      <c r="M938" s="92" t="e">
        <f>INDEX('[26]GELONDONGAN BM POKIR'!$D:$D,MATCH('KEGIATAN DBMSDA 2022 (2)'!L938,'[26]GELONDONGAN BM POKIR'!$D:$D,0))</f>
        <v>#N/A</v>
      </c>
      <c r="N938" s="92" t="str">
        <f t="shared" si="331"/>
        <v>Peningkatan Jalan Jl Semeru 2 RT 02/RW 016 Kel.Jatisari Kec.Jatiasih, Kota Bekasi</v>
      </c>
      <c r="O938" s="92"/>
      <c r="P938" s="93" t="s">
        <v>124</v>
      </c>
      <c r="Q938" s="93"/>
      <c r="R938" s="127" t="s">
        <v>487</v>
      </c>
      <c r="S938" s="94" t="e">
        <f>#REF!&amp;" "&amp;#REF!</f>
        <v>#REF!</v>
      </c>
      <c r="T938" s="95" t="s">
        <v>66</v>
      </c>
      <c r="U938" s="57"/>
      <c r="V938" s="57">
        <f t="shared" si="342"/>
        <v>150000000</v>
      </c>
      <c r="W938" s="96" t="str">
        <f t="shared" si="334"/>
        <v>PL</v>
      </c>
      <c r="X938" s="77" t="s">
        <v>1964</v>
      </c>
      <c r="Y938" s="489" t="s">
        <v>2032</v>
      </c>
      <c r="Z938" s="489" t="s">
        <v>2011</v>
      </c>
      <c r="AA938" s="93"/>
      <c r="AB938" s="93"/>
      <c r="AC938" s="93"/>
      <c r="AD938" s="93"/>
      <c r="AE938" s="93"/>
      <c r="AF938" s="93"/>
      <c r="AG938" s="96"/>
      <c r="AH938" s="96"/>
      <c r="AI938" s="96"/>
      <c r="AJ938" s="313">
        <f t="shared" si="332"/>
        <v>0</v>
      </c>
      <c r="AK938" s="301">
        <v>0</v>
      </c>
      <c r="AL938" s="57">
        <v>150000000</v>
      </c>
      <c r="AM938" s="96" t="str">
        <f t="shared" si="335"/>
        <v>PL</v>
      </c>
      <c r="AN938" s="257" t="s">
        <v>139</v>
      </c>
      <c r="AO938" s="249">
        <v>1</v>
      </c>
      <c r="AP938" s="257"/>
      <c r="AQ938" s="245">
        <f t="shared" si="336"/>
        <v>350000</v>
      </c>
      <c r="AR938" s="250">
        <f>IF(AND(V938&gt;1,V938&lt;=200000000),'[26]Data Base PAKAI (INPUT)'!$E$24,IF(AND(V938&gt;200000000),'[26]Data Base PAKAI (INPUT)'!$M$24))</f>
        <v>4</v>
      </c>
      <c r="AS938" s="250">
        <f>IF(AND(V938&gt;1,V938&lt;=200000000),'[26]Data Base PAKAI (INPUT)'!$F$24,IF(AND(V938&gt;200000000,V938&lt;=1000000000),'[26]Data Base PAKAI (INPUT)'!$V$24,IF(AND(V938&gt;1000000000),'[26]Data Base PAKAI (INPUT)'!$Z$24)))</f>
        <v>1</v>
      </c>
      <c r="AT938" s="250">
        <f t="shared" si="337"/>
        <v>600000</v>
      </c>
      <c r="AU938" s="250">
        <f>IF(AND(V938&gt;1,V938&lt;=1000000000),'[26]Data Base PAKAI (INPUT)'!$E$25,IF(AND(V938&gt;1000000000,V938&lt;=5000000000),'[26]Data Base PAKAI (INPUT)'!$Y$25,IF(AND(V938&gt;5000000000,V938&lt;=10000000000),'[26]Data Base PAKAI (INPUT)'!$AG$25)))</f>
        <v>3</v>
      </c>
      <c r="AV938" s="250">
        <f>IF(AND(V938&gt;1,V938&lt;=100000000),'[26]Data Base PAKAI (INPUT)'!$F$25,IF(AND(V938&gt;100000000,V938&lt;=200000000),'[26]Data Base PAKAI (INPUT)'!$J$25,IF(AND(V938&gt;200000000,V938&lt;=250000000),'[26]Data Base PAKAI (INPUT)'!$N$25,IF(AND(V938&gt;250000000,V938&lt;=500000000),'[26]Data Base PAKAI (INPUT)'!$R$25,IF(AND(V938&gt;500000000,V938&lt;=1000000000),'[26]Data Base PAKAI (INPUT)'!$V$25,IF(AND(V938&gt;1000000000,V938&lt;=2500000000),'[26]Data Base PAKAI (INPUT)'!$Z$25,IF(AND(V938&gt;2500000000,V938&lt;=5000000000),'[26]Data Base PAKAI (INPUT)'!$AD$25,IF(AND(V938&gt;5000000000,V938&lt;=10000000000),'[26]Data Base PAKAI (INPUT)'!AH2427))))))))</f>
        <v>4</v>
      </c>
      <c r="AW938" s="250">
        <f t="shared" si="338"/>
        <v>1800000</v>
      </c>
      <c r="AX938" s="250">
        <f t="shared" si="339"/>
        <v>6000000</v>
      </c>
      <c r="AY938" s="99">
        <f t="shared" si="340"/>
        <v>6000000</v>
      </c>
      <c r="AZ938" s="245"/>
      <c r="BA938" s="245">
        <f t="shared" si="341"/>
        <v>135250000</v>
      </c>
      <c r="BB938" s="235"/>
      <c r="BC938" s="242"/>
      <c r="BD938" s="242"/>
      <c r="BE938" s="242"/>
      <c r="BG938" s="428">
        <f t="shared" si="333"/>
        <v>0</v>
      </c>
      <c r="BH938" s="424"/>
    </row>
    <row r="939" spans="1:60" ht="43.5" thickBot="1" x14ac:dyDescent="0.3">
      <c r="A939" s="90"/>
      <c r="B939" s="90"/>
      <c r="C939" s="90"/>
      <c r="D939" s="90"/>
      <c r="E939" s="90"/>
      <c r="F939" s="90"/>
      <c r="G939" s="90"/>
      <c r="H939" s="307"/>
      <c r="I939" s="91"/>
      <c r="J939" s="92"/>
      <c r="K939" s="151" t="s">
        <v>1412</v>
      </c>
      <c r="L939" s="92" t="s">
        <v>1668</v>
      </c>
      <c r="M939" s="92" t="e">
        <f>INDEX('[26]GELONDONGAN BM POKIR'!$D:$D,MATCH('KEGIATAN DBMSDA 2022 (2)'!L939,'[26]GELONDONGAN BM POKIR'!$D:$D,0))</f>
        <v>#N/A</v>
      </c>
      <c r="N939" s="92" t="str">
        <f t="shared" si="331"/>
        <v>Peningkatan Jalan Jl Rinjani 2 RT 08/RW 016 Kel.Jatisari Kec.Jatiasih, Kota Bekasi</v>
      </c>
      <c r="O939" s="92"/>
      <c r="P939" s="93" t="s">
        <v>124</v>
      </c>
      <c r="Q939" s="93"/>
      <c r="R939" s="127" t="s">
        <v>487</v>
      </c>
      <c r="S939" s="94" t="e">
        <f>#REF!&amp;" "&amp;#REF!</f>
        <v>#REF!</v>
      </c>
      <c r="T939" s="95" t="s">
        <v>66</v>
      </c>
      <c r="U939" s="57"/>
      <c r="V939" s="57">
        <f t="shared" si="342"/>
        <v>150000000</v>
      </c>
      <c r="W939" s="96" t="str">
        <f t="shared" si="334"/>
        <v>PL</v>
      </c>
      <c r="X939" s="77" t="s">
        <v>1964</v>
      </c>
      <c r="Y939" s="489" t="s">
        <v>2032</v>
      </c>
      <c r="Z939" s="489" t="s">
        <v>2011</v>
      </c>
      <c r="AA939" s="93"/>
      <c r="AB939" s="93"/>
      <c r="AC939" s="93"/>
      <c r="AD939" s="93"/>
      <c r="AE939" s="93"/>
      <c r="AF939" s="93"/>
      <c r="AG939" s="96"/>
      <c r="AH939" s="96"/>
      <c r="AI939" s="96"/>
      <c r="AJ939" s="313">
        <f t="shared" si="332"/>
        <v>0</v>
      </c>
      <c r="AK939" s="301">
        <v>0</v>
      </c>
      <c r="AL939" s="57">
        <v>150000000</v>
      </c>
      <c r="AM939" s="96" t="str">
        <f t="shared" si="335"/>
        <v>PL</v>
      </c>
      <c r="AN939" s="257" t="s">
        <v>139</v>
      </c>
      <c r="AO939" s="249">
        <v>1</v>
      </c>
      <c r="AP939" s="257"/>
      <c r="AQ939" s="245">
        <f t="shared" si="336"/>
        <v>350000</v>
      </c>
      <c r="AR939" s="250">
        <f>IF(AND(V939&gt;1,V939&lt;=200000000),'[26]Data Base PAKAI (INPUT)'!$E$24,IF(AND(V939&gt;200000000),'[26]Data Base PAKAI (INPUT)'!$M$24))</f>
        <v>4</v>
      </c>
      <c r="AS939" s="250">
        <f>IF(AND(V939&gt;1,V939&lt;=200000000),'[26]Data Base PAKAI (INPUT)'!$F$24,IF(AND(V939&gt;200000000,V939&lt;=1000000000),'[26]Data Base PAKAI (INPUT)'!$V$24,IF(AND(V939&gt;1000000000),'[26]Data Base PAKAI (INPUT)'!$Z$24)))</f>
        <v>1</v>
      </c>
      <c r="AT939" s="250">
        <f t="shared" si="337"/>
        <v>600000</v>
      </c>
      <c r="AU939" s="250">
        <f>IF(AND(V939&gt;1,V939&lt;=1000000000),'[26]Data Base PAKAI (INPUT)'!$E$25,IF(AND(V939&gt;1000000000,V939&lt;=5000000000),'[26]Data Base PAKAI (INPUT)'!$Y$25,IF(AND(V939&gt;5000000000,V939&lt;=10000000000),'[26]Data Base PAKAI (INPUT)'!$AG$25)))</f>
        <v>3</v>
      </c>
      <c r="AV939" s="250">
        <f>IF(AND(V939&gt;1,V939&lt;=100000000),'[26]Data Base PAKAI (INPUT)'!$F$25,IF(AND(V939&gt;100000000,V939&lt;=200000000),'[26]Data Base PAKAI (INPUT)'!$J$25,IF(AND(V939&gt;200000000,V939&lt;=250000000),'[26]Data Base PAKAI (INPUT)'!$N$25,IF(AND(V939&gt;250000000,V939&lt;=500000000),'[26]Data Base PAKAI (INPUT)'!$R$25,IF(AND(V939&gt;500000000,V939&lt;=1000000000),'[26]Data Base PAKAI (INPUT)'!$V$25,IF(AND(V939&gt;1000000000,V939&lt;=2500000000),'[26]Data Base PAKAI (INPUT)'!$Z$25,IF(AND(V939&gt;2500000000,V939&lt;=5000000000),'[26]Data Base PAKAI (INPUT)'!$AD$25,IF(AND(V939&gt;5000000000,V939&lt;=10000000000),'[26]Data Base PAKAI (INPUT)'!AH2428))))))))</f>
        <v>4</v>
      </c>
      <c r="AW939" s="250">
        <f t="shared" si="338"/>
        <v>1800000</v>
      </c>
      <c r="AX939" s="250">
        <f t="shared" si="339"/>
        <v>6000000</v>
      </c>
      <c r="AY939" s="99">
        <f t="shared" si="340"/>
        <v>6000000</v>
      </c>
      <c r="AZ939" s="245"/>
      <c r="BA939" s="245">
        <f t="shared" si="341"/>
        <v>135250000</v>
      </c>
      <c r="BB939" s="235"/>
      <c r="BC939" s="242"/>
      <c r="BD939" s="242"/>
      <c r="BE939" s="242"/>
      <c r="BG939" s="428">
        <f t="shared" si="333"/>
        <v>0</v>
      </c>
      <c r="BH939" s="424"/>
    </row>
    <row r="940" spans="1:60" ht="43.5" thickBot="1" x14ac:dyDescent="0.3">
      <c r="A940" s="90"/>
      <c r="B940" s="90"/>
      <c r="C940" s="90"/>
      <c r="D940" s="90"/>
      <c r="E940" s="90"/>
      <c r="F940" s="90"/>
      <c r="G940" s="90"/>
      <c r="H940" s="307"/>
      <c r="I940" s="91"/>
      <c r="J940" s="92"/>
      <c r="K940" s="168" t="s">
        <v>1412</v>
      </c>
      <c r="L940" s="92" t="s">
        <v>1669</v>
      </c>
      <c r="M940" s="92" t="e">
        <f>INDEX('[26]GELONDONGAN BM POKIR'!$D:$D,MATCH('KEGIATAN DBMSDA 2022 (2)'!L940,'[26]GELONDONGAN BM POKIR'!$D:$D,0))</f>
        <v>#N/A</v>
      </c>
      <c r="N940" s="92" t="str">
        <f t="shared" si="331"/>
        <v>Peningkatan Jalan Jl. H. Zaenal Rt. 03 Rw. 03 ( Depan Rumah Pak Zaenudin ), Kota Bekasi</v>
      </c>
      <c r="O940" s="92"/>
      <c r="P940" s="93" t="s">
        <v>822</v>
      </c>
      <c r="Q940" s="93"/>
      <c r="R940" s="127" t="s">
        <v>328</v>
      </c>
      <c r="S940" s="94" t="e">
        <f>#REF!&amp;" "&amp;#REF!</f>
        <v>#REF!</v>
      </c>
      <c r="T940" s="95" t="s">
        <v>66</v>
      </c>
      <c r="U940" s="57"/>
      <c r="V940" s="57">
        <f t="shared" si="342"/>
        <v>200000000</v>
      </c>
      <c r="W940" s="96" t="str">
        <f t="shared" si="334"/>
        <v>PL</v>
      </c>
      <c r="X940" s="77" t="s">
        <v>1964</v>
      </c>
      <c r="Y940" s="489" t="s">
        <v>2032</v>
      </c>
      <c r="Z940" s="489" t="s">
        <v>2003</v>
      </c>
      <c r="AA940" s="93"/>
      <c r="AB940" s="93"/>
      <c r="AC940" s="93"/>
      <c r="AD940" s="93"/>
      <c r="AE940" s="93"/>
      <c r="AF940" s="93"/>
      <c r="AG940" s="96"/>
      <c r="AH940" s="96"/>
      <c r="AI940" s="96"/>
      <c r="AJ940" s="313">
        <f t="shared" si="332"/>
        <v>0</v>
      </c>
      <c r="AK940" s="301">
        <v>0</v>
      </c>
      <c r="AL940" s="57">
        <v>200000000</v>
      </c>
      <c r="AM940" s="96" t="str">
        <f t="shared" si="335"/>
        <v>PL</v>
      </c>
      <c r="AN940" s="257" t="s">
        <v>139</v>
      </c>
      <c r="AO940" s="249">
        <v>1</v>
      </c>
      <c r="AP940" s="257"/>
      <c r="AQ940" s="245">
        <f t="shared" si="336"/>
        <v>350000</v>
      </c>
      <c r="AR940" s="250">
        <f>IF(AND(V940&gt;1,V940&lt;=200000000),'[26]Data Base PAKAI (INPUT)'!$E$24,IF(AND(V940&gt;200000000),'[26]Data Base PAKAI (INPUT)'!$M$24))</f>
        <v>4</v>
      </c>
      <c r="AS940" s="250">
        <f>IF(AND(V940&gt;1,V940&lt;=200000000),'[26]Data Base PAKAI (INPUT)'!$F$24,IF(AND(V940&gt;200000000,V940&lt;=1000000000),'[26]Data Base PAKAI (INPUT)'!$V$24,IF(AND(V940&gt;1000000000),'[26]Data Base PAKAI (INPUT)'!$Z$24)))</f>
        <v>1</v>
      </c>
      <c r="AT940" s="250">
        <f t="shared" si="337"/>
        <v>600000</v>
      </c>
      <c r="AU940" s="250">
        <f>IF(AND(V940&gt;1,V940&lt;=1000000000),'[26]Data Base PAKAI (INPUT)'!$E$25,IF(AND(V940&gt;1000000000,V940&lt;=5000000000),'[26]Data Base PAKAI (INPUT)'!$Y$25,IF(AND(V940&gt;5000000000,V940&lt;=10000000000),'[26]Data Base PAKAI (INPUT)'!$AG$25)))</f>
        <v>3</v>
      </c>
      <c r="AV940" s="250">
        <f>IF(AND(V940&gt;1,V940&lt;=100000000),'[26]Data Base PAKAI (INPUT)'!$F$25,IF(AND(V940&gt;100000000,V940&lt;=200000000),'[26]Data Base PAKAI (INPUT)'!$J$25,IF(AND(V940&gt;200000000,V940&lt;=250000000),'[26]Data Base PAKAI (INPUT)'!$N$25,IF(AND(V940&gt;250000000,V940&lt;=500000000),'[26]Data Base PAKAI (INPUT)'!$R$25,IF(AND(V940&gt;500000000,V940&lt;=1000000000),'[26]Data Base PAKAI (INPUT)'!$V$25,IF(AND(V940&gt;1000000000,V940&lt;=2500000000),'[26]Data Base PAKAI (INPUT)'!$Z$25,IF(AND(V940&gt;2500000000,V940&lt;=5000000000),'[26]Data Base PAKAI (INPUT)'!$AD$25,IF(AND(V940&gt;5000000000,V940&lt;=10000000000),'[26]Data Base PAKAI (INPUT)'!AH2429))))))))</f>
        <v>4</v>
      </c>
      <c r="AW940" s="250">
        <f t="shared" si="338"/>
        <v>1800000</v>
      </c>
      <c r="AX940" s="250">
        <f t="shared" si="339"/>
        <v>8000000</v>
      </c>
      <c r="AY940" s="99">
        <f t="shared" si="340"/>
        <v>8000000</v>
      </c>
      <c r="AZ940" s="245"/>
      <c r="BA940" s="245">
        <f t="shared" si="341"/>
        <v>181250000</v>
      </c>
      <c r="BB940" s="235"/>
      <c r="BC940" s="242"/>
      <c r="BD940" s="242"/>
      <c r="BE940" s="242"/>
      <c r="BG940" s="428">
        <f t="shared" si="333"/>
        <v>0</v>
      </c>
      <c r="BH940" s="424"/>
    </row>
    <row r="941" spans="1:60" ht="43.5" thickBot="1" x14ac:dyDescent="0.3">
      <c r="A941" s="90"/>
      <c r="B941" s="90"/>
      <c r="C941" s="90"/>
      <c r="D941" s="90"/>
      <c r="E941" s="90"/>
      <c r="F941" s="90"/>
      <c r="G941" s="90"/>
      <c r="H941" s="307"/>
      <c r="I941" s="91"/>
      <c r="J941" s="92"/>
      <c r="K941" s="151" t="s">
        <v>1412</v>
      </c>
      <c r="L941" s="92" t="s">
        <v>1670</v>
      </c>
      <c r="M941" s="92" t="e">
        <f>INDEX('[26]GELONDONGAN BM POKIR'!$D:$D,MATCH('KEGIATAN DBMSDA 2022 (2)'!L941,'[26]GELONDONGAN BM POKIR'!$D:$D,0))</f>
        <v>#N/A</v>
      </c>
      <c r="N941" s="92" t="str">
        <f t="shared" si="331"/>
        <v>Peningkatan Jalan Blok K Rt. 09 Rw. 022, Kota Bekasi</v>
      </c>
      <c r="O941" s="92"/>
      <c r="P941" s="93" t="s">
        <v>1840</v>
      </c>
      <c r="Q941" s="93"/>
      <c r="R941" s="127" t="s">
        <v>889</v>
      </c>
      <c r="S941" s="94" t="e">
        <f>#REF!&amp;" "&amp;#REF!</f>
        <v>#REF!</v>
      </c>
      <c r="T941" s="95" t="s">
        <v>66</v>
      </c>
      <c r="U941" s="57"/>
      <c r="V941" s="57">
        <f t="shared" si="342"/>
        <v>200000000</v>
      </c>
      <c r="W941" s="96" t="str">
        <f t="shared" si="334"/>
        <v>PL</v>
      </c>
      <c r="X941" s="77" t="s">
        <v>1964</v>
      </c>
      <c r="Y941" s="489" t="s">
        <v>2032</v>
      </c>
      <c r="Z941" s="489" t="s">
        <v>2005</v>
      </c>
      <c r="AA941" s="93"/>
      <c r="AB941" s="93"/>
      <c r="AC941" s="93"/>
      <c r="AD941" s="93"/>
      <c r="AE941" s="93"/>
      <c r="AF941" s="93"/>
      <c r="AG941" s="96"/>
      <c r="AH941" s="96"/>
      <c r="AI941" s="96"/>
      <c r="AJ941" s="313">
        <f t="shared" si="332"/>
        <v>0</v>
      </c>
      <c r="AK941" s="301">
        <v>0</v>
      </c>
      <c r="AL941" s="57">
        <v>200000000</v>
      </c>
      <c r="AM941" s="96" t="str">
        <f t="shared" si="335"/>
        <v>PL</v>
      </c>
      <c r="AN941" s="257" t="s">
        <v>139</v>
      </c>
      <c r="AO941" s="249">
        <v>1</v>
      </c>
      <c r="AP941" s="257"/>
      <c r="AQ941" s="245">
        <f t="shared" si="336"/>
        <v>350000</v>
      </c>
      <c r="AR941" s="250">
        <f>IF(AND(V941&gt;1,V941&lt;=200000000),'[26]Data Base PAKAI (INPUT)'!$E$24,IF(AND(V941&gt;200000000),'[26]Data Base PAKAI (INPUT)'!$M$24))</f>
        <v>4</v>
      </c>
      <c r="AS941" s="250">
        <f>IF(AND(V941&gt;1,V941&lt;=200000000),'[26]Data Base PAKAI (INPUT)'!$F$24,IF(AND(V941&gt;200000000,V941&lt;=1000000000),'[26]Data Base PAKAI (INPUT)'!$V$24,IF(AND(V941&gt;1000000000),'[26]Data Base PAKAI (INPUT)'!$Z$24)))</f>
        <v>1</v>
      </c>
      <c r="AT941" s="250">
        <f t="shared" si="337"/>
        <v>600000</v>
      </c>
      <c r="AU941" s="250">
        <f>IF(AND(V941&gt;1,V941&lt;=1000000000),'[26]Data Base PAKAI (INPUT)'!$E$25,IF(AND(V941&gt;1000000000,V941&lt;=5000000000),'[26]Data Base PAKAI (INPUT)'!$Y$25,IF(AND(V941&gt;5000000000,V941&lt;=10000000000),'[26]Data Base PAKAI (INPUT)'!$AG$25)))</f>
        <v>3</v>
      </c>
      <c r="AV941" s="250">
        <f>IF(AND(V941&gt;1,V941&lt;=100000000),'[26]Data Base PAKAI (INPUT)'!$F$25,IF(AND(V941&gt;100000000,V941&lt;=200000000),'[26]Data Base PAKAI (INPUT)'!$J$25,IF(AND(V941&gt;200000000,V941&lt;=250000000),'[26]Data Base PAKAI (INPUT)'!$N$25,IF(AND(V941&gt;250000000,V941&lt;=500000000),'[26]Data Base PAKAI (INPUT)'!$R$25,IF(AND(V941&gt;500000000,V941&lt;=1000000000),'[26]Data Base PAKAI (INPUT)'!$V$25,IF(AND(V941&gt;1000000000,V941&lt;=2500000000),'[26]Data Base PAKAI (INPUT)'!$Z$25,IF(AND(V941&gt;2500000000,V941&lt;=5000000000),'[26]Data Base PAKAI (INPUT)'!$AD$25,IF(AND(V941&gt;5000000000,V941&lt;=10000000000),'[26]Data Base PAKAI (INPUT)'!AH2433))))))))</f>
        <v>4</v>
      </c>
      <c r="AW941" s="250">
        <f t="shared" si="338"/>
        <v>1800000</v>
      </c>
      <c r="AX941" s="250">
        <f t="shared" si="339"/>
        <v>8000000</v>
      </c>
      <c r="AY941" s="99">
        <f t="shared" si="340"/>
        <v>8000000</v>
      </c>
      <c r="AZ941" s="245"/>
      <c r="BA941" s="245">
        <f t="shared" si="341"/>
        <v>181250000</v>
      </c>
      <c r="BB941" s="235"/>
      <c r="BC941" s="242"/>
      <c r="BD941" s="242"/>
      <c r="BE941" s="242"/>
      <c r="BG941" s="428">
        <f t="shared" si="333"/>
        <v>0</v>
      </c>
      <c r="BH941" s="424"/>
    </row>
    <row r="942" spans="1:60" ht="43.5" thickBot="1" x14ac:dyDescent="0.3">
      <c r="A942" s="90"/>
      <c r="B942" s="90"/>
      <c r="C942" s="90"/>
      <c r="D942" s="90"/>
      <c r="E942" s="90"/>
      <c r="F942" s="90"/>
      <c r="G942" s="90"/>
      <c r="H942" s="307"/>
      <c r="I942" s="91"/>
      <c r="J942" s="92"/>
      <c r="K942" s="151" t="s">
        <v>1412</v>
      </c>
      <c r="L942" s="92" t="s">
        <v>1671</v>
      </c>
      <c r="M942" s="92" t="e">
        <f>INDEX('[26]GELONDONGAN BM POKIR'!$D:$D,MATCH('KEGIATAN DBMSDA 2022 (2)'!L942,'[26]GELONDONGAN BM POKIR'!$D:$D,0))</f>
        <v>#N/A</v>
      </c>
      <c r="N942" s="92" t="str">
        <f t="shared" si="331"/>
        <v>Peningkatan Jalan Blok K5 Rt. 009 Rw. 022, Kota Bekasi</v>
      </c>
      <c r="O942" s="92"/>
      <c r="P942" s="93" t="s">
        <v>1840</v>
      </c>
      <c r="Q942" s="93"/>
      <c r="R942" s="127" t="s">
        <v>1196</v>
      </c>
      <c r="S942" s="94" t="e">
        <f>#REF!&amp;" "&amp;#REF!</f>
        <v>#REF!</v>
      </c>
      <c r="T942" s="95" t="s">
        <v>66</v>
      </c>
      <c r="U942" s="57"/>
      <c r="V942" s="57">
        <f t="shared" si="342"/>
        <v>200000000</v>
      </c>
      <c r="W942" s="96" t="str">
        <f t="shared" si="334"/>
        <v>PL</v>
      </c>
      <c r="X942" s="77" t="s">
        <v>1964</v>
      </c>
      <c r="Y942" s="489" t="s">
        <v>2032</v>
      </c>
      <c r="Z942" s="489" t="s">
        <v>2005</v>
      </c>
      <c r="AA942" s="93"/>
      <c r="AB942" s="93"/>
      <c r="AC942" s="93"/>
      <c r="AD942" s="93"/>
      <c r="AE942" s="93"/>
      <c r="AF942" s="93"/>
      <c r="AG942" s="96"/>
      <c r="AH942" s="96"/>
      <c r="AI942" s="96"/>
      <c r="AJ942" s="313">
        <f t="shared" si="332"/>
        <v>0</v>
      </c>
      <c r="AK942" s="301">
        <v>0</v>
      </c>
      <c r="AL942" s="57">
        <v>200000000</v>
      </c>
      <c r="AM942" s="96" t="str">
        <f t="shared" si="335"/>
        <v>PL</v>
      </c>
      <c r="AN942" s="257" t="s">
        <v>139</v>
      </c>
      <c r="AO942" s="249">
        <v>1</v>
      </c>
      <c r="AP942" s="257"/>
      <c r="AQ942" s="245">
        <f t="shared" si="336"/>
        <v>350000</v>
      </c>
      <c r="AR942" s="250">
        <f>IF(AND(V942&gt;1,V942&lt;=200000000),'[26]Data Base PAKAI (INPUT)'!$E$24,IF(AND(V942&gt;200000000),'[26]Data Base PAKAI (INPUT)'!$M$24))</f>
        <v>4</v>
      </c>
      <c r="AS942" s="250">
        <f>IF(AND(V942&gt;1,V942&lt;=200000000),'[26]Data Base PAKAI (INPUT)'!$F$24,IF(AND(V942&gt;200000000,V942&lt;=1000000000),'[26]Data Base PAKAI (INPUT)'!$V$24,IF(AND(V942&gt;1000000000),'[26]Data Base PAKAI (INPUT)'!$Z$24)))</f>
        <v>1</v>
      </c>
      <c r="AT942" s="250">
        <f t="shared" si="337"/>
        <v>600000</v>
      </c>
      <c r="AU942" s="250">
        <f>IF(AND(V942&gt;1,V942&lt;=1000000000),'[26]Data Base PAKAI (INPUT)'!$E$25,IF(AND(V942&gt;1000000000,V942&lt;=5000000000),'[26]Data Base PAKAI (INPUT)'!$Y$25,IF(AND(V942&gt;5000000000,V942&lt;=10000000000),'[26]Data Base PAKAI (INPUT)'!$AG$25)))</f>
        <v>3</v>
      </c>
      <c r="AV942" s="250">
        <f>IF(AND(V942&gt;1,V942&lt;=100000000),'[26]Data Base PAKAI (INPUT)'!$F$25,IF(AND(V942&gt;100000000,V942&lt;=200000000),'[26]Data Base PAKAI (INPUT)'!$J$25,IF(AND(V942&gt;200000000,V942&lt;=250000000),'[26]Data Base PAKAI (INPUT)'!$N$25,IF(AND(V942&gt;250000000,V942&lt;=500000000),'[26]Data Base PAKAI (INPUT)'!$R$25,IF(AND(V942&gt;500000000,V942&lt;=1000000000),'[26]Data Base PAKAI (INPUT)'!$V$25,IF(AND(V942&gt;1000000000,V942&lt;=2500000000),'[26]Data Base PAKAI (INPUT)'!$Z$25,IF(AND(V942&gt;2500000000,V942&lt;=5000000000),'[26]Data Base PAKAI (INPUT)'!$AD$25,IF(AND(V942&gt;5000000000,V942&lt;=10000000000),'[26]Data Base PAKAI (INPUT)'!AH2434))))))))</f>
        <v>4</v>
      </c>
      <c r="AW942" s="250">
        <f t="shared" si="338"/>
        <v>1800000</v>
      </c>
      <c r="AX942" s="250">
        <f t="shared" si="339"/>
        <v>8000000</v>
      </c>
      <c r="AY942" s="99">
        <f t="shared" si="340"/>
        <v>8000000</v>
      </c>
      <c r="AZ942" s="245"/>
      <c r="BA942" s="245">
        <f t="shared" si="341"/>
        <v>181250000</v>
      </c>
      <c r="BB942" s="235"/>
      <c r="BC942" s="242"/>
      <c r="BD942" s="242"/>
      <c r="BE942" s="242"/>
      <c r="BG942" s="428">
        <f t="shared" si="333"/>
        <v>0</v>
      </c>
      <c r="BH942" s="424"/>
    </row>
    <row r="943" spans="1:60" ht="43.5" thickBot="1" x14ac:dyDescent="0.3">
      <c r="A943" s="90"/>
      <c r="B943" s="90"/>
      <c r="C943" s="90"/>
      <c r="D943" s="90"/>
      <c r="E943" s="90"/>
      <c r="F943" s="90"/>
      <c r="G943" s="90"/>
      <c r="H943" s="307"/>
      <c r="I943" s="91"/>
      <c r="J943" s="92"/>
      <c r="K943" s="151" t="s">
        <v>1412</v>
      </c>
      <c r="L943" s="92" t="s">
        <v>1672</v>
      </c>
      <c r="M943" s="92" t="e">
        <f>INDEX('[26]GELONDONGAN BM POKIR'!$D:$D,MATCH('KEGIATAN DBMSDA 2022 (2)'!L943,'[26]GELONDONGAN BM POKIR'!$D:$D,0))</f>
        <v>#N/A</v>
      </c>
      <c r="N943" s="92" t="str">
        <f t="shared" si="331"/>
        <v>Peningkatan Jalan Jl. Alam Indah Raya 2 Rt. 01, 02 Rw 031, Kota Bekasi</v>
      </c>
      <c r="O943" s="92"/>
      <c r="P943" s="93" t="s">
        <v>1840</v>
      </c>
      <c r="Q943" s="93"/>
      <c r="R943" s="127" t="s">
        <v>302</v>
      </c>
      <c r="S943" s="94" t="e">
        <f>#REF!&amp;" "&amp;#REF!</f>
        <v>#REF!</v>
      </c>
      <c r="T943" s="95" t="s">
        <v>66</v>
      </c>
      <c r="U943" s="57"/>
      <c r="V943" s="57">
        <f t="shared" si="342"/>
        <v>200000000</v>
      </c>
      <c r="W943" s="96" t="str">
        <f t="shared" si="334"/>
        <v>PL</v>
      </c>
      <c r="X943" s="77" t="s">
        <v>1964</v>
      </c>
      <c r="Y943" s="489" t="s">
        <v>2032</v>
      </c>
      <c r="Z943" s="489" t="s">
        <v>2005</v>
      </c>
      <c r="AA943" s="93"/>
      <c r="AB943" s="93"/>
      <c r="AC943" s="93"/>
      <c r="AD943" s="93"/>
      <c r="AE943" s="93"/>
      <c r="AF943" s="93"/>
      <c r="AG943" s="96"/>
      <c r="AH943" s="96"/>
      <c r="AI943" s="96"/>
      <c r="AJ943" s="313">
        <f t="shared" si="332"/>
        <v>0</v>
      </c>
      <c r="AK943" s="301">
        <v>0</v>
      </c>
      <c r="AL943" s="57">
        <v>200000000</v>
      </c>
      <c r="AM943" s="96" t="str">
        <f t="shared" si="335"/>
        <v>PL</v>
      </c>
      <c r="AN943" s="257" t="s">
        <v>139</v>
      </c>
      <c r="AO943" s="249">
        <v>1</v>
      </c>
      <c r="AP943" s="257"/>
      <c r="AQ943" s="245">
        <f t="shared" si="336"/>
        <v>350000</v>
      </c>
      <c r="AR943" s="250">
        <f>IF(AND(V943&gt;1,V943&lt;=200000000),'[26]Data Base PAKAI (INPUT)'!$E$24,IF(AND(V943&gt;200000000),'[26]Data Base PAKAI (INPUT)'!$M$24))</f>
        <v>4</v>
      </c>
      <c r="AS943" s="250">
        <f>IF(AND(V943&gt;1,V943&lt;=200000000),'[26]Data Base PAKAI (INPUT)'!$F$24,IF(AND(V943&gt;200000000,V943&lt;=1000000000),'[26]Data Base PAKAI (INPUT)'!$V$24,IF(AND(V943&gt;1000000000),'[26]Data Base PAKAI (INPUT)'!$Z$24)))</f>
        <v>1</v>
      </c>
      <c r="AT943" s="250">
        <f t="shared" si="337"/>
        <v>600000</v>
      </c>
      <c r="AU943" s="250">
        <f>IF(AND(V943&gt;1,V943&lt;=1000000000),'[26]Data Base PAKAI (INPUT)'!$E$25,IF(AND(V943&gt;1000000000,V943&lt;=5000000000),'[26]Data Base PAKAI (INPUT)'!$Y$25,IF(AND(V943&gt;5000000000,V943&lt;=10000000000),'[26]Data Base PAKAI (INPUT)'!$AG$25)))</f>
        <v>3</v>
      </c>
      <c r="AV943" s="250">
        <f>IF(AND(V943&gt;1,V943&lt;=100000000),'[26]Data Base PAKAI (INPUT)'!$F$25,IF(AND(V943&gt;100000000,V943&lt;=200000000),'[26]Data Base PAKAI (INPUT)'!$J$25,IF(AND(V943&gt;200000000,V943&lt;=250000000),'[26]Data Base PAKAI (INPUT)'!$N$25,IF(AND(V943&gt;250000000,V943&lt;=500000000),'[26]Data Base PAKAI (INPUT)'!$R$25,IF(AND(V943&gt;500000000,V943&lt;=1000000000),'[26]Data Base PAKAI (INPUT)'!$V$25,IF(AND(V943&gt;1000000000,V943&lt;=2500000000),'[26]Data Base PAKAI (INPUT)'!$Z$25,IF(AND(V943&gt;2500000000,V943&lt;=5000000000),'[26]Data Base PAKAI (INPUT)'!$AD$25,IF(AND(V943&gt;5000000000,V943&lt;=10000000000),'[26]Data Base PAKAI (INPUT)'!AH2435))))))))</f>
        <v>4</v>
      </c>
      <c r="AW943" s="250">
        <f t="shared" si="338"/>
        <v>1800000</v>
      </c>
      <c r="AX943" s="250">
        <f t="shared" si="339"/>
        <v>8000000</v>
      </c>
      <c r="AY943" s="99">
        <f t="shared" si="340"/>
        <v>8000000</v>
      </c>
      <c r="AZ943" s="245"/>
      <c r="BA943" s="245">
        <f t="shared" si="341"/>
        <v>181250000</v>
      </c>
      <c r="BB943" s="235"/>
      <c r="BC943" s="242"/>
      <c r="BD943" s="242"/>
      <c r="BE943" s="242"/>
      <c r="BG943" s="428">
        <f t="shared" si="333"/>
        <v>0</v>
      </c>
      <c r="BH943" s="424"/>
    </row>
    <row r="944" spans="1:60" ht="43.5" thickBot="1" x14ac:dyDescent="0.3">
      <c r="A944" s="90"/>
      <c r="B944" s="90"/>
      <c r="C944" s="90"/>
      <c r="D944" s="90"/>
      <c r="E944" s="90"/>
      <c r="F944" s="90"/>
      <c r="G944" s="90"/>
      <c r="H944" s="307"/>
      <c r="I944" s="91"/>
      <c r="J944" s="92"/>
      <c r="K944" s="151" t="s">
        <v>1412</v>
      </c>
      <c r="L944" s="92" t="s">
        <v>1673</v>
      </c>
      <c r="M944" s="92" t="e">
        <f>INDEX('[26]GELONDONGAN BM POKIR'!$D:$D,MATCH('KEGIATAN DBMSDA 2022 (2)'!L944,'[26]GELONDONGAN BM POKIR'!$D:$D,0))</f>
        <v>#N/A</v>
      </c>
      <c r="N944" s="92" t="str">
        <f t="shared" si="331"/>
        <v>Peningkatan Jalan Jl. Bougenville Utama Rt. 09 Rw. 022, Kota Bekasi</v>
      </c>
      <c r="O944" s="92"/>
      <c r="P944" s="93" t="s">
        <v>1840</v>
      </c>
      <c r="Q944" s="93"/>
      <c r="R944" s="127" t="s">
        <v>889</v>
      </c>
      <c r="S944" s="94" t="e">
        <f>#REF!&amp;" "&amp;#REF!</f>
        <v>#REF!</v>
      </c>
      <c r="T944" s="95" t="s">
        <v>66</v>
      </c>
      <c r="U944" s="57"/>
      <c r="V944" s="57">
        <f t="shared" si="342"/>
        <v>200000000</v>
      </c>
      <c r="W944" s="96" t="str">
        <f t="shared" si="334"/>
        <v>PL</v>
      </c>
      <c r="X944" s="77" t="s">
        <v>1964</v>
      </c>
      <c r="Y944" s="489" t="s">
        <v>2032</v>
      </c>
      <c r="Z944" s="489" t="s">
        <v>2005</v>
      </c>
      <c r="AA944" s="93"/>
      <c r="AB944" s="93"/>
      <c r="AC944" s="93"/>
      <c r="AD944" s="93"/>
      <c r="AE944" s="93"/>
      <c r="AF944" s="93"/>
      <c r="AG944" s="96"/>
      <c r="AH944" s="96"/>
      <c r="AI944" s="96"/>
      <c r="AJ944" s="313">
        <f t="shared" si="332"/>
        <v>0</v>
      </c>
      <c r="AK944" s="301">
        <v>0</v>
      </c>
      <c r="AL944" s="57">
        <v>200000000</v>
      </c>
      <c r="AM944" s="96" t="str">
        <f t="shared" si="335"/>
        <v>PL</v>
      </c>
      <c r="AN944" s="257" t="s">
        <v>139</v>
      </c>
      <c r="AO944" s="249">
        <v>1</v>
      </c>
      <c r="AP944" s="257"/>
      <c r="AQ944" s="245">
        <f t="shared" si="336"/>
        <v>350000</v>
      </c>
      <c r="AR944" s="250">
        <f>IF(AND(V944&gt;1,V944&lt;=200000000),'[26]Data Base PAKAI (INPUT)'!$E$24,IF(AND(V944&gt;200000000),'[26]Data Base PAKAI (INPUT)'!$M$24))</f>
        <v>4</v>
      </c>
      <c r="AS944" s="250">
        <f>IF(AND(V944&gt;1,V944&lt;=200000000),'[26]Data Base PAKAI (INPUT)'!$F$24,IF(AND(V944&gt;200000000,V944&lt;=1000000000),'[26]Data Base PAKAI (INPUT)'!$V$24,IF(AND(V944&gt;1000000000),'[26]Data Base PAKAI (INPUT)'!$Z$24)))</f>
        <v>1</v>
      </c>
      <c r="AT944" s="250">
        <f t="shared" si="337"/>
        <v>600000</v>
      </c>
      <c r="AU944" s="250">
        <f>IF(AND(V944&gt;1,V944&lt;=1000000000),'[26]Data Base PAKAI (INPUT)'!$E$25,IF(AND(V944&gt;1000000000,V944&lt;=5000000000),'[26]Data Base PAKAI (INPUT)'!$Y$25,IF(AND(V944&gt;5000000000,V944&lt;=10000000000),'[26]Data Base PAKAI (INPUT)'!$AG$25)))</f>
        <v>3</v>
      </c>
      <c r="AV944" s="250">
        <f>IF(AND(V944&gt;1,V944&lt;=100000000),'[26]Data Base PAKAI (INPUT)'!$F$25,IF(AND(V944&gt;100000000,V944&lt;=200000000),'[26]Data Base PAKAI (INPUT)'!$J$25,IF(AND(V944&gt;200000000,V944&lt;=250000000),'[26]Data Base PAKAI (INPUT)'!$N$25,IF(AND(V944&gt;250000000,V944&lt;=500000000),'[26]Data Base PAKAI (INPUT)'!$R$25,IF(AND(V944&gt;500000000,V944&lt;=1000000000),'[26]Data Base PAKAI (INPUT)'!$V$25,IF(AND(V944&gt;1000000000,V944&lt;=2500000000),'[26]Data Base PAKAI (INPUT)'!$Z$25,IF(AND(V944&gt;2500000000,V944&lt;=5000000000),'[26]Data Base PAKAI (INPUT)'!$AD$25,IF(AND(V944&gt;5000000000,V944&lt;=10000000000),'[26]Data Base PAKAI (INPUT)'!AH2436))))))))</f>
        <v>4</v>
      </c>
      <c r="AW944" s="250">
        <f t="shared" si="338"/>
        <v>1800000</v>
      </c>
      <c r="AX944" s="250">
        <f t="shared" si="339"/>
        <v>8000000</v>
      </c>
      <c r="AY944" s="99">
        <f t="shared" si="340"/>
        <v>8000000</v>
      </c>
      <c r="AZ944" s="245"/>
      <c r="BA944" s="245">
        <f t="shared" si="341"/>
        <v>181250000</v>
      </c>
      <c r="BB944" s="235"/>
      <c r="BC944" s="242"/>
      <c r="BD944" s="242"/>
      <c r="BE944" s="242"/>
      <c r="BG944" s="428">
        <f t="shared" si="333"/>
        <v>0</v>
      </c>
      <c r="BH944" s="424"/>
    </row>
    <row r="945" spans="1:60" ht="43.5" thickBot="1" x14ac:dyDescent="0.3">
      <c r="A945" s="90"/>
      <c r="B945" s="90"/>
      <c r="C945" s="90"/>
      <c r="D945" s="90"/>
      <c r="E945" s="90"/>
      <c r="F945" s="90"/>
      <c r="G945" s="90"/>
      <c r="H945" s="307"/>
      <c r="I945" s="91"/>
      <c r="J945" s="92"/>
      <c r="K945" s="151" t="s">
        <v>1412</v>
      </c>
      <c r="L945" s="92" t="s">
        <v>1674</v>
      </c>
      <c r="M945" s="92" t="e">
        <f>INDEX('[26]GELONDONGAN BM POKIR'!$D:$D,MATCH('KEGIATAN DBMSDA 2022 (2)'!L945,'[26]GELONDONGAN BM POKIR'!$D:$D,0))</f>
        <v>#N/A</v>
      </c>
      <c r="N945" s="92" t="str">
        <f t="shared" si="331"/>
        <v>Peningkatan Jalan Jl. Bougenville Utama RW. 22, Kota Bekasi</v>
      </c>
      <c r="O945" s="92"/>
      <c r="P945" s="93" t="s">
        <v>1840</v>
      </c>
      <c r="Q945" s="93"/>
      <c r="R945" s="127" t="s">
        <v>271</v>
      </c>
      <c r="S945" s="94" t="e">
        <f>#REF!&amp;" "&amp;#REF!</f>
        <v>#REF!</v>
      </c>
      <c r="T945" s="95" t="s">
        <v>66</v>
      </c>
      <c r="U945" s="57"/>
      <c r="V945" s="57">
        <f t="shared" si="342"/>
        <v>200000000</v>
      </c>
      <c r="W945" s="96" t="str">
        <f t="shared" si="334"/>
        <v>PL</v>
      </c>
      <c r="X945" s="77" t="s">
        <v>1964</v>
      </c>
      <c r="Y945" s="489" t="s">
        <v>2032</v>
      </c>
      <c r="Z945" s="489" t="s">
        <v>2005</v>
      </c>
      <c r="AA945" s="93"/>
      <c r="AB945" s="93"/>
      <c r="AC945" s="93"/>
      <c r="AD945" s="93"/>
      <c r="AE945" s="93"/>
      <c r="AF945" s="93"/>
      <c r="AG945" s="96"/>
      <c r="AH945" s="96"/>
      <c r="AI945" s="96"/>
      <c r="AJ945" s="313">
        <f t="shared" si="332"/>
        <v>0</v>
      </c>
      <c r="AK945" s="301">
        <v>0</v>
      </c>
      <c r="AL945" s="57">
        <v>200000000</v>
      </c>
      <c r="AM945" s="96" t="str">
        <f t="shared" si="335"/>
        <v>PL</v>
      </c>
      <c r="AN945" s="257" t="s">
        <v>139</v>
      </c>
      <c r="AO945" s="249">
        <v>1</v>
      </c>
      <c r="AP945" s="257"/>
      <c r="AQ945" s="245">
        <f t="shared" si="336"/>
        <v>350000</v>
      </c>
      <c r="AR945" s="250">
        <f>IF(AND(V945&gt;1,V945&lt;=200000000),'[26]Data Base PAKAI (INPUT)'!$E$24,IF(AND(V945&gt;200000000),'[26]Data Base PAKAI (INPUT)'!$M$24))</f>
        <v>4</v>
      </c>
      <c r="AS945" s="250">
        <f>IF(AND(V945&gt;1,V945&lt;=200000000),'[26]Data Base PAKAI (INPUT)'!$F$24,IF(AND(V945&gt;200000000,V945&lt;=1000000000),'[26]Data Base PAKAI (INPUT)'!$V$24,IF(AND(V945&gt;1000000000),'[26]Data Base PAKAI (INPUT)'!$Z$24)))</f>
        <v>1</v>
      </c>
      <c r="AT945" s="250">
        <f t="shared" si="337"/>
        <v>600000</v>
      </c>
      <c r="AU945" s="250">
        <f>IF(AND(V945&gt;1,V945&lt;=1000000000),'[26]Data Base PAKAI (INPUT)'!$E$25,IF(AND(V945&gt;1000000000,V945&lt;=5000000000),'[26]Data Base PAKAI (INPUT)'!$Y$25,IF(AND(V945&gt;5000000000,V945&lt;=10000000000),'[26]Data Base PAKAI (INPUT)'!$AG$25)))</f>
        <v>3</v>
      </c>
      <c r="AV945" s="250">
        <f>IF(AND(V945&gt;1,V945&lt;=100000000),'[26]Data Base PAKAI (INPUT)'!$F$25,IF(AND(V945&gt;100000000,V945&lt;=200000000),'[26]Data Base PAKAI (INPUT)'!$J$25,IF(AND(V945&gt;200000000,V945&lt;=250000000),'[26]Data Base PAKAI (INPUT)'!$N$25,IF(AND(V945&gt;250000000,V945&lt;=500000000),'[26]Data Base PAKAI (INPUT)'!$R$25,IF(AND(V945&gt;500000000,V945&lt;=1000000000),'[26]Data Base PAKAI (INPUT)'!$V$25,IF(AND(V945&gt;1000000000,V945&lt;=2500000000),'[26]Data Base PAKAI (INPUT)'!$Z$25,IF(AND(V945&gt;2500000000,V945&lt;=5000000000),'[26]Data Base PAKAI (INPUT)'!$AD$25,IF(AND(V945&gt;5000000000,V945&lt;=10000000000),'[26]Data Base PAKAI (INPUT)'!AH2437))))))))</f>
        <v>4</v>
      </c>
      <c r="AW945" s="250">
        <f t="shared" si="338"/>
        <v>1800000</v>
      </c>
      <c r="AX945" s="250">
        <f t="shared" si="339"/>
        <v>8000000</v>
      </c>
      <c r="AY945" s="99">
        <f t="shared" si="340"/>
        <v>8000000</v>
      </c>
      <c r="AZ945" s="245"/>
      <c r="BA945" s="245">
        <f t="shared" si="341"/>
        <v>181250000</v>
      </c>
      <c r="BB945" s="235"/>
      <c r="BC945" s="242"/>
      <c r="BD945" s="242"/>
      <c r="BE945" s="242"/>
      <c r="BG945" s="428">
        <f t="shared" si="333"/>
        <v>0</v>
      </c>
      <c r="BH945" s="424"/>
    </row>
    <row r="946" spans="1:60" ht="43.5" thickBot="1" x14ac:dyDescent="0.3">
      <c r="A946" s="90"/>
      <c r="B946" s="90"/>
      <c r="C946" s="90"/>
      <c r="D946" s="90"/>
      <c r="E946" s="90"/>
      <c r="F946" s="90"/>
      <c r="G946" s="90"/>
      <c r="H946" s="307"/>
      <c r="I946" s="91"/>
      <c r="J946" s="92"/>
      <c r="K946" s="151" t="s">
        <v>1412</v>
      </c>
      <c r="L946" s="92" t="s">
        <v>1675</v>
      </c>
      <c r="M946" s="92" t="e">
        <f>INDEX('[26]GELONDONGAN BM POKIR'!$D:$D,MATCH('KEGIATAN DBMSDA 2022 (2)'!L946,'[26]GELONDONGAN BM POKIR'!$D:$D,0))</f>
        <v>#N/A</v>
      </c>
      <c r="N946" s="92" t="str">
        <f t="shared" si="331"/>
        <v>Peningkatan Jalan RT.10 RW.6 Blok AL, Kota Bekasi</v>
      </c>
      <c r="O946" s="92"/>
      <c r="P946" s="93" t="s">
        <v>132</v>
      </c>
      <c r="Q946" s="93"/>
      <c r="R946" s="127" t="s">
        <v>229</v>
      </c>
      <c r="S946" s="94" t="e">
        <f>#REF!&amp;" "&amp;#REF!</f>
        <v>#REF!</v>
      </c>
      <c r="T946" s="95" t="s">
        <v>66</v>
      </c>
      <c r="U946" s="57"/>
      <c r="V946" s="57">
        <f t="shared" si="342"/>
        <v>200000000</v>
      </c>
      <c r="W946" s="96" t="str">
        <f t="shared" si="334"/>
        <v>PL</v>
      </c>
      <c r="X946" s="77" t="s">
        <v>1964</v>
      </c>
      <c r="Y946" s="496" t="s">
        <v>2032</v>
      </c>
      <c r="Z946" s="489" t="s">
        <v>2005</v>
      </c>
      <c r="AA946" s="93"/>
      <c r="AB946" s="93"/>
      <c r="AC946" s="93"/>
      <c r="AD946" s="93"/>
      <c r="AE946" s="93"/>
      <c r="AF946" s="93"/>
      <c r="AG946" s="96"/>
      <c r="AH946" s="96"/>
      <c r="AI946" s="96"/>
      <c r="AJ946" s="313">
        <f t="shared" si="332"/>
        <v>0</v>
      </c>
      <c r="AK946" s="301">
        <v>0</v>
      </c>
      <c r="AL946" s="57">
        <v>200000000</v>
      </c>
      <c r="AM946" s="96" t="str">
        <f t="shared" si="335"/>
        <v>PL</v>
      </c>
      <c r="AN946" s="257" t="s">
        <v>139</v>
      </c>
      <c r="AO946" s="249">
        <v>1</v>
      </c>
      <c r="AP946" s="249" t="s">
        <v>163</v>
      </c>
      <c r="AQ946" s="253">
        <f t="shared" si="336"/>
        <v>350000</v>
      </c>
      <c r="AR946" s="254">
        <f>IF(AND(V946&gt;1,V946&lt;=200000000),'[26]Data Base PAKAI (INPUT)'!$E$24,IF(AND(V946&gt;200000000),'[26]Data Base PAKAI (INPUT)'!$M$24))</f>
        <v>4</v>
      </c>
      <c r="AS946" s="254">
        <f>IF(AND(V946&gt;1,V946&lt;=200000000),'[26]Data Base PAKAI (INPUT)'!$F$24,IF(AND(V946&gt;200000000,V946&lt;=1000000000),'[26]Data Base PAKAI (INPUT)'!$V$24,IF(AND(V946&gt;1000000000),'[26]Data Base PAKAI (INPUT)'!$Z$24)))</f>
        <v>1</v>
      </c>
      <c r="AT946" s="254">
        <f t="shared" si="337"/>
        <v>600000</v>
      </c>
      <c r="AU946" s="254">
        <f>IF(AND(V946&gt;1,V946&lt;=1000000000),'[26]Data Base PAKAI (INPUT)'!$E$25,IF(AND(V946&gt;1000000000,V946&lt;=5000000000),'[26]Data Base PAKAI (INPUT)'!$Y$25,IF(AND(V946&gt;5000000000,V946&lt;=10000000000),'[26]Data Base PAKAI (INPUT)'!$AG$25)))</f>
        <v>3</v>
      </c>
      <c r="AV946" s="254">
        <f>IF(AND(V946&gt;1,V946&lt;=100000000),'[26]Data Base PAKAI (INPUT)'!$F$25,IF(AND(V946&gt;100000000,V946&lt;=200000000),'[26]Data Base PAKAI (INPUT)'!$J$25,IF(AND(V946&gt;200000000,V946&lt;=250000000),'[26]Data Base PAKAI (INPUT)'!$N$25,IF(AND(V946&gt;250000000,V946&lt;=500000000),'[26]Data Base PAKAI (INPUT)'!$R$25,IF(AND(V946&gt;500000000,V946&lt;=1000000000),'[26]Data Base PAKAI (INPUT)'!$V$25,IF(AND(V946&gt;1000000000,V946&lt;=2500000000),'[26]Data Base PAKAI (INPUT)'!$Z$25,IF(AND(V946&gt;2500000000,V946&lt;=5000000000),'[26]Data Base PAKAI (INPUT)'!$AD$25,IF(AND(V946&gt;5000000000,V946&lt;=10000000000),'[26]Data Base PAKAI (INPUT)'!AH2438))))))))</f>
        <v>4</v>
      </c>
      <c r="AW946" s="254">
        <f t="shared" si="338"/>
        <v>1800000</v>
      </c>
      <c r="AX946" s="254">
        <f t="shared" si="339"/>
        <v>8000000</v>
      </c>
      <c r="AY946" s="103">
        <f t="shared" si="340"/>
        <v>8000000</v>
      </c>
      <c r="AZ946" s="253"/>
      <c r="BA946" s="253">
        <f t="shared" si="341"/>
        <v>181250000</v>
      </c>
      <c r="BB946" s="235"/>
      <c r="BC946" s="242"/>
      <c r="BD946" s="242"/>
      <c r="BE946" s="242"/>
      <c r="BG946" s="428">
        <f t="shared" si="333"/>
        <v>0</v>
      </c>
      <c r="BH946" s="424"/>
    </row>
    <row r="947" spans="1:60" ht="43.5" thickBot="1" x14ac:dyDescent="0.3">
      <c r="A947" s="90"/>
      <c r="B947" s="90"/>
      <c r="C947" s="90"/>
      <c r="D947" s="90"/>
      <c r="E947" s="90"/>
      <c r="F947" s="90"/>
      <c r="G947" s="90"/>
      <c r="H947" s="307"/>
      <c r="I947" s="91"/>
      <c r="J947" s="92"/>
      <c r="K947" s="168" t="s">
        <v>1412</v>
      </c>
      <c r="L947" s="92" t="s">
        <v>1676</v>
      </c>
      <c r="M947" s="92" t="e">
        <f>INDEX('[26]GELONDONGAN BM POKIR'!$D:$D,MATCH('KEGIATAN DBMSDA 2022 (2)'!L947,'[26]GELONDONGAN BM POKIR'!$D:$D,0))</f>
        <v>#N/A</v>
      </c>
      <c r="N947" s="92" t="str">
        <f t="shared" si="331"/>
        <v>Peningkatan Jalan Jalan Blok D7 s.d D10 RW.09 Perum Prima Harapan Kel. Harapan Baru, Kota Bekasi</v>
      </c>
      <c r="O947" s="92"/>
      <c r="P947" s="93" t="s">
        <v>201</v>
      </c>
      <c r="Q947" s="93"/>
      <c r="R947" s="127" t="s">
        <v>239</v>
      </c>
      <c r="S947" s="94" t="e">
        <f>#REF!&amp;" "&amp;#REF!</f>
        <v>#REF!</v>
      </c>
      <c r="T947" s="95" t="s">
        <v>66</v>
      </c>
      <c r="U947" s="57"/>
      <c r="V947" s="57">
        <f t="shared" si="342"/>
        <v>100000000</v>
      </c>
      <c r="W947" s="96" t="str">
        <f t="shared" si="334"/>
        <v>PL</v>
      </c>
      <c r="X947" s="77" t="s">
        <v>1964</v>
      </c>
      <c r="Y947" s="489" t="s">
        <v>2032</v>
      </c>
      <c r="Z947" s="489" t="s">
        <v>2012</v>
      </c>
      <c r="AA947" s="93"/>
      <c r="AB947" s="93"/>
      <c r="AC947" s="93"/>
      <c r="AD947" s="93"/>
      <c r="AE947" s="93"/>
      <c r="AF947" s="93"/>
      <c r="AG947" s="96"/>
      <c r="AH947" s="96"/>
      <c r="AI947" s="96"/>
      <c r="AJ947" s="313">
        <f t="shared" si="332"/>
        <v>0</v>
      </c>
      <c r="AK947" s="301">
        <v>0</v>
      </c>
      <c r="AL947" s="57">
        <v>100000000</v>
      </c>
      <c r="AM947" s="96" t="str">
        <f t="shared" si="335"/>
        <v>PL</v>
      </c>
      <c r="AN947" s="257" t="s">
        <v>139</v>
      </c>
      <c r="AO947" s="249">
        <v>1</v>
      </c>
      <c r="AP947" s="257"/>
      <c r="AQ947" s="245">
        <f t="shared" si="336"/>
        <v>350000</v>
      </c>
      <c r="AR947" s="250">
        <f>IF(AND(V947&gt;1,V947&lt;=200000000),'[26]Data Base PAKAI (INPUT)'!$E$24,IF(AND(V947&gt;200000000),'[26]Data Base PAKAI (INPUT)'!$M$24))</f>
        <v>4</v>
      </c>
      <c r="AS947" s="250">
        <f>IF(AND(V947&gt;1,V947&lt;=200000000),'[26]Data Base PAKAI (INPUT)'!$F$24,IF(AND(V947&gt;200000000,V947&lt;=1000000000),'[26]Data Base PAKAI (INPUT)'!$V$24,IF(AND(V947&gt;1000000000),'[26]Data Base PAKAI (INPUT)'!$Z$24)))</f>
        <v>1</v>
      </c>
      <c r="AT947" s="250">
        <f t="shared" si="337"/>
        <v>600000</v>
      </c>
      <c r="AU947" s="250">
        <f>IF(AND(V947&gt;1,V947&lt;=1000000000),'[26]Data Base PAKAI (INPUT)'!$E$25,IF(AND(V947&gt;1000000000,V947&lt;=5000000000),'[26]Data Base PAKAI (INPUT)'!$Y$25,IF(AND(V947&gt;5000000000,V947&lt;=10000000000),'[26]Data Base PAKAI (INPUT)'!$AG$25)))</f>
        <v>3</v>
      </c>
      <c r="AV947" s="250">
        <f>IF(AND(V947&gt;1,V947&lt;=100000000),'[26]Data Base PAKAI (INPUT)'!$F$25,IF(AND(V947&gt;100000000,V947&lt;=200000000),'[26]Data Base PAKAI (INPUT)'!$J$25,IF(AND(V947&gt;200000000,V947&lt;=250000000),'[26]Data Base PAKAI (INPUT)'!$N$25,IF(AND(V947&gt;250000000,V947&lt;=500000000),'[26]Data Base PAKAI (INPUT)'!$R$25,IF(AND(V947&gt;500000000,V947&lt;=1000000000),'[26]Data Base PAKAI (INPUT)'!$V$25,IF(AND(V947&gt;1000000000,V947&lt;=2500000000),'[26]Data Base PAKAI (INPUT)'!$Z$25,IF(AND(V947&gt;2500000000,V947&lt;=5000000000),'[26]Data Base PAKAI (INPUT)'!$AD$25,IF(AND(V947&gt;5000000000,V947&lt;=10000000000),'[26]Data Base PAKAI (INPUT)'!AH2439))))))))</f>
        <v>3</v>
      </c>
      <c r="AW947" s="250">
        <f t="shared" si="338"/>
        <v>1350000</v>
      </c>
      <c r="AX947" s="250">
        <f t="shared" si="339"/>
        <v>4000000</v>
      </c>
      <c r="AY947" s="99">
        <f t="shared" si="340"/>
        <v>4000000</v>
      </c>
      <c r="AZ947" s="245"/>
      <c r="BA947" s="245">
        <f t="shared" si="341"/>
        <v>89700000</v>
      </c>
      <c r="BB947" s="235"/>
      <c r="BC947" s="242"/>
      <c r="BD947" s="242"/>
      <c r="BE947" s="242"/>
      <c r="BG947" s="428">
        <f t="shared" si="333"/>
        <v>0</v>
      </c>
      <c r="BH947" s="424"/>
    </row>
    <row r="948" spans="1:60" ht="57.75" thickBot="1" x14ac:dyDescent="0.3">
      <c r="A948" s="90"/>
      <c r="B948" s="90"/>
      <c r="C948" s="90"/>
      <c r="D948" s="90"/>
      <c r="E948" s="90"/>
      <c r="F948" s="90"/>
      <c r="G948" s="90"/>
      <c r="H948" s="307"/>
      <c r="I948" s="91"/>
      <c r="J948" s="92"/>
      <c r="K948" s="151" t="s">
        <v>1412</v>
      </c>
      <c r="L948" s="92" t="s">
        <v>1677</v>
      </c>
      <c r="M948" s="92" t="e">
        <f>INDEX('[26]GELONDONGAN BM POKIR'!$D:$D,MATCH('KEGIATAN DBMSDA 2022 (2)'!L948,'[26]GELONDONGAN BM POKIR'!$D:$D,0))</f>
        <v>#N/A</v>
      </c>
      <c r="N948" s="92" t="str">
        <f t="shared" si="331"/>
        <v>Peningkatan Jalan Jln Duta Mas IV depan rumah  BA4 no.1 sampai rumah  BA4 no 67 RT 04 / RW 016, kel harapan Baru Kota Bekasi</v>
      </c>
      <c r="O948" s="92"/>
      <c r="P948" s="93" t="s">
        <v>201</v>
      </c>
      <c r="Q948" s="93"/>
      <c r="R948" s="127" t="s">
        <v>239</v>
      </c>
      <c r="S948" s="94" t="e">
        <f>#REF!&amp;" "&amp;#REF!</f>
        <v>#REF!</v>
      </c>
      <c r="T948" s="95" t="s">
        <v>66</v>
      </c>
      <c r="U948" s="57"/>
      <c r="V948" s="57">
        <f t="shared" si="342"/>
        <v>100000000</v>
      </c>
      <c r="W948" s="96" t="str">
        <f t="shared" si="334"/>
        <v>PL</v>
      </c>
      <c r="X948" s="77" t="s">
        <v>1964</v>
      </c>
      <c r="Y948" s="489" t="s">
        <v>2032</v>
      </c>
      <c r="Z948" s="489" t="s">
        <v>2012</v>
      </c>
      <c r="AA948" s="93"/>
      <c r="AB948" s="93"/>
      <c r="AC948" s="93"/>
      <c r="AD948" s="93"/>
      <c r="AE948" s="93"/>
      <c r="AF948" s="93"/>
      <c r="AG948" s="96"/>
      <c r="AH948" s="96"/>
      <c r="AI948" s="96"/>
      <c r="AJ948" s="313">
        <f t="shared" si="332"/>
        <v>0</v>
      </c>
      <c r="AK948" s="301">
        <v>0</v>
      </c>
      <c r="AL948" s="57">
        <v>100000000</v>
      </c>
      <c r="AM948" s="96" t="str">
        <f t="shared" si="335"/>
        <v>PL</v>
      </c>
      <c r="AN948" s="257" t="s">
        <v>139</v>
      </c>
      <c r="AO948" s="249">
        <v>1</v>
      </c>
      <c r="AP948" s="257"/>
      <c r="AQ948" s="245">
        <f t="shared" si="336"/>
        <v>350000</v>
      </c>
      <c r="AR948" s="250">
        <f>IF(AND(V948&gt;1,V948&lt;=200000000),'[26]Data Base PAKAI (INPUT)'!$E$24,IF(AND(V948&gt;200000000),'[26]Data Base PAKAI (INPUT)'!$M$24))</f>
        <v>4</v>
      </c>
      <c r="AS948" s="250">
        <f>IF(AND(V948&gt;1,V948&lt;=200000000),'[26]Data Base PAKAI (INPUT)'!$F$24,IF(AND(V948&gt;200000000,V948&lt;=1000000000),'[26]Data Base PAKAI (INPUT)'!$V$24,IF(AND(V948&gt;1000000000),'[26]Data Base PAKAI (INPUT)'!$Z$24)))</f>
        <v>1</v>
      </c>
      <c r="AT948" s="250">
        <f t="shared" si="337"/>
        <v>600000</v>
      </c>
      <c r="AU948" s="250">
        <f>IF(AND(V948&gt;1,V948&lt;=1000000000),'[26]Data Base PAKAI (INPUT)'!$E$25,IF(AND(V948&gt;1000000000,V948&lt;=5000000000),'[26]Data Base PAKAI (INPUT)'!$Y$25,IF(AND(V948&gt;5000000000,V948&lt;=10000000000),'[26]Data Base PAKAI (INPUT)'!$AG$25)))</f>
        <v>3</v>
      </c>
      <c r="AV948" s="250">
        <f>IF(AND(V948&gt;1,V948&lt;=100000000),'[26]Data Base PAKAI (INPUT)'!$F$25,IF(AND(V948&gt;100000000,V948&lt;=200000000),'[26]Data Base PAKAI (INPUT)'!$J$25,IF(AND(V948&gt;200000000,V948&lt;=250000000),'[26]Data Base PAKAI (INPUT)'!$N$25,IF(AND(V948&gt;250000000,V948&lt;=500000000),'[26]Data Base PAKAI (INPUT)'!$R$25,IF(AND(V948&gt;500000000,V948&lt;=1000000000),'[26]Data Base PAKAI (INPUT)'!$V$25,IF(AND(V948&gt;1000000000,V948&lt;=2500000000),'[26]Data Base PAKAI (INPUT)'!$Z$25,IF(AND(V948&gt;2500000000,V948&lt;=5000000000),'[26]Data Base PAKAI (INPUT)'!$AD$25,IF(AND(V948&gt;5000000000,V948&lt;=10000000000),'[26]Data Base PAKAI (INPUT)'!AH2440))))))))</f>
        <v>3</v>
      </c>
      <c r="AW948" s="250">
        <f t="shared" si="338"/>
        <v>1350000</v>
      </c>
      <c r="AX948" s="250">
        <f t="shared" si="339"/>
        <v>4000000</v>
      </c>
      <c r="AY948" s="99">
        <f t="shared" si="340"/>
        <v>4000000</v>
      </c>
      <c r="AZ948" s="245"/>
      <c r="BA948" s="245">
        <f t="shared" si="341"/>
        <v>89700000</v>
      </c>
      <c r="BB948" s="235"/>
      <c r="BC948" s="242"/>
      <c r="BD948" s="242"/>
      <c r="BE948" s="242"/>
      <c r="BG948" s="428">
        <f t="shared" si="333"/>
        <v>0</v>
      </c>
      <c r="BH948" s="424"/>
    </row>
    <row r="949" spans="1:60" ht="57.75" thickBot="1" x14ac:dyDescent="0.3">
      <c r="A949" s="90"/>
      <c r="B949" s="90"/>
      <c r="C949" s="90"/>
      <c r="D949" s="90"/>
      <c r="E949" s="90"/>
      <c r="F949" s="90"/>
      <c r="G949" s="90"/>
      <c r="H949" s="307"/>
      <c r="I949" s="91"/>
      <c r="J949" s="92"/>
      <c r="K949" s="151" t="s">
        <v>1412</v>
      </c>
      <c r="L949" s="92" t="s">
        <v>1678</v>
      </c>
      <c r="M949" s="92" t="e">
        <f>INDEX('[26]GELONDONGAN BM POKIR'!$D:$D,MATCH('KEGIATAN DBMSDA 2022 (2)'!L949,'[26]GELONDONGAN BM POKIR'!$D:$D,0))</f>
        <v>#N/A</v>
      </c>
      <c r="N949" s="92" t="str">
        <f t="shared" si="331"/>
        <v>Peningkatan Jalan Jl Duta mas VI  mulai depan rumah  BA1 No. 2 sampai rumah  BA1 No. 56 kelurahan RT 09 / RW 016, Kel harapan baru bekasi Utara</v>
      </c>
      <c r="O949" s="92"/>
      <c r="P949" s="93" t="s">
        <v>201</v>
      </c>
      <c r="Q949" s="93"/>
      <c r="R949" s="127" t="s">
        <v>430</v>
      </c>
      <c r="S949" s="94" t="e">
        <f>#REF!&amp;" "&amp;#REF!</f>
        <v>#REF!</v>
      </c>
      <c r="T949" s="95" t="s">
        <v>66</v>
      </c>
      <c r="U949" s="57"/>
      <c r="V949" s="57">
        <f t="shared" si="342"/>
        <v>100000000</v>
      </c>
      <c r="W949" s="96" t="str">
        <f t="shared" si="334"/>
        <v>PL</v>
      </c>
      <c r="X949" s="77" t="s">
        <v>1964</v>
      </c>
      <c r="Y949" s="489" t="s">
        <v>2032</v>
      </c>
      <c r="Z949" s="489" t="s">
        <v>2012</v>
      </c>
      <c r="AA949" s="93"/>
      <c r="AB949" s="93"/>
      <c r="AC949" s="93"/>
      <c r="AD949" s="93"/>
      <c r="AE949" s="93"/>
      <c r="AF949" s="93"/>
      <c r="AG949" s="96"/>
      <c r="AH949" s="96"/>
      <c r="AI949" s="96"/>
      <c r="AJ949" s="313">
        <f t="shared" si="332"/>
        <v>0</v>
      </c>
      <c r="AK949" s="301">
        <v>0</v>
      </c>
      <c r="AL949" s="57">
        <v>100000000</v>
      </c>
      <c r="AM949" s="96" t="str">
        <f t="shared" si="335"/>
        <v>PL</v>
      </c>
      <c r="AN949" s="257" t="s">
        <v>139</v>
      </c>
      <c r="AO949" s="249">
        <v>1</v>
      </c>
      <c r="AP949" s="257"/>
      <c r="AQ949" s="245">
        <f t="shared" si="336"/>
        <v>350000</v>
      </c>
      <c r="AR949" s="250">
        <f>IF(AND(V949&gt;1,V949&lt;=200000000),'[26]Data Base PAKAI (INPUT)'!$E$24,IF(AND(V949&gt;200000000),'[26]Data Base PAKAI (INPUT)'!$M$24))</f>
        <v>4</v>
      </c>
      <c r="AS949" s="250">
        <f>IF(AND(V949&gt;1,V949&lt;=200000000),'[26]Data Base PAKAI (INPUT)'!$F$24,IF(AND(V949&gt;200000000,V949&lt;=1000000000),'[26]Data Base PAKAI (INPUT)'!$V$24,IF(AND(V949&gt;1000000000),'[26]Data Base PAKAI (INPUT)'!$Z$24)))</f>
        <v>1</v>
      </c>
      <c r="AT949" s="250">
        <f t="shared" si="337"/>
        <v>600000</v>
      </c>
      <c r="AU949" s="250">
        <f>IF(AND(V949&gt;1,V949&lt;=1000000000),'[26]Data Base PAKAI (INPUT)'!$E$25,IF(AND(V949&gt;1000000000,V949&lt;=5000000000),'[26]Data Base PAKAI (INPUT)'!$Y$25,IF(AND(V949&gt;5000000000,V949&lt;=10000000000),'[26]Data Base PAKAI (INPUT)'!$AG$25)))</f>
        <v>3</v>
      </c>
      <c r="AV949" s="250">
        <f>IF(AND(V949&gt;1,V949&lt;=100000000),'[26]Data Base PAKAI (INPUT)'!$F$25,IF(AND(V949&gt;100000000,V949&lt;=200000000),'[26]Data Base PAKAI (INPUT)'!$J$25,IF(AND(V949&gt;200000000,V949&lt;=250000000),'[26]Data Base PAKAI (INPUT)'!$N$25,IF(AND(V949&gt;250000000,V949&lt;=500000000),'[26]Data Base PAKAI (INPUT)'!$R$25,IF(AND(V949&gt;500000000,V949&lt;=1000000000),'[26]Data Base PAKAI (INPUT)'!$V$25,IF(AND(V949&gt;1000000000,V949&lt;=2500000000),'[26]Data Base PAKAI (INPUT)'!$Z$25,IF(AND(V949&gt;2500000000,V949&lt;=5000000000),'[26]Data Base PAKAI (INPUT)'!$AD$25,IF(AND(V949&gt;5000000000,V949&lt;=10000000000),'[26]Data Base PAKAI (INPUT)'!AH2441))))))))</f>
        <v>3</v>
      </c>
      <c r="AW949" s="250">
        <f t="shared" si="338"/>
        <v>1350000</v>
      </c>
      <c r="AX949" s="250">
        <f t="shared" si="339"/>
        <v>4000000</v>
      </c>
      <c r="AY949" s="99">
        <f t="shared" si="340"/>
        <v>4000000</v>
      </c>
      <c r="AZ949" s="245"/>
      <c r="BA949" s="245">
        <f t="shared" si="341"/>
        <v>89700000</v>
      </c>
      <c r="BB949" s="235"/>
      <c r="BC949" s="242"/>
      <c r="BD949" s="242"/>
      <c r="BE949" s="242"/>
      <c r="BG949" s="428">
        <f t="shared" si="333"/>
        <v>0</v>
      </c>
      <c r="BH949" s="424"/>
    </row>
    <row r="950" spans="1:60" ht="43.5" thickBot="1" x14ac:dyDescent="0.3">
      <c r="A950" s="90"/>
      <c r="B950" s="90"/>
      <c r="C950" s="90"/>
      <c r="D950" s="90"/>
      <c r="E950" s="90"/>
      <c r="F950" s="90"/>
      <c r="G950" s="90"/>
      <c r="H950" s="307"/>
      <c r="I950" s="91"/>
      <c r="J950" s="92"/>
      <c r="K950" s="151" t="s">
        <v>1412</v>
      </c>
      <c r="L950" s="92" t="s">
        <v>1679</v>
      </c>
      <c r="M950" s="92" t="e">
        <f>INDEX('[26]GELONDONGAN BM POKIR'!$D:$D,MATCH('KEGIATAN DBMSDA 2022 (2)'!L950,'[26]GELONDONGAN BM POKIR'!$D:$D,0))</f>
        <v>#N/A</v>
      </c>
      <c r="N950" s="92" t="str">
        <f t="shared" si="331"/>
        <v>Peningkatan Jalan RT.08 &amp; RT.10 RW.12 Kel. Harapan Jaya Bekasi Utara  Kota Bekasi</v>
      </c>
      <c r="O950" s="92"/>
      <c r="P950" s="93" t="s">
        <v>201</v>
      </c>
      <c r="Q950" s="93"/>
      <c r="R950" s="127" t="s">
        <v>560</v>
      </c>
      <c r="S950" s="94" t="e">
        <f>#REF!&amp;" "&amp;#REF!</f>
        <v>#REF!</v>
      </c>
      <c r="T950" s="95" t="s">
        <v>66</v>
      </c>
      <c r="U950" s="57"/>
      <c r="V950" s="57">
        <f t="shared" si="342"/>
        <v>75000000</v>
      </c>
      <c r="W950" s="96" t="str">
        <f t="shared" si="334"/>
        <v>PL</v>
      </c>
      <c r="X950" s="77" t="s">
        <v>1964</v>
      </c>
      <c r="Y950" s="489" t="s">
        <v>2032</v>
      </c>
      <c r="Z950" s="489" t="s">
        <v>2012</v>
      </c>
      <c r="AA950" s="93"/>
      <c r="AB950" s="93"/>
      <c r="AC950" s="93"/>
      <c r="AD950" s="93"/>
      <c r="AE950" s="93"/>
      <c r="AF950" s="93"/>
      <c r="AG950" s="96"/>
      <c r="AH950" s="96"/>
      <c r="AI950" s="96"/>
      <c r="AJ950" s="313">
        <f t="shared" si="332"/>
        <v>0</v>
      </c>
      <c r="AK950" s="301">
        <v>0</v>
      </c>
      <c r="AL950" s="57">
        <v>75000000</v>
      </c>
      <c r="AM950" s="96" t="str">
        <f t="shared" si="335"/>
        <v>PL</v>
      </c>
      <c r="AN950" s="257" t="s">
        <v>139</v>
      </c>
      <c r="AO950" s="249">
        <v>1</v>
      </c>
      <c r="AP950" s="257"/>
      <c r="AQ950" s="245">
        <f t="shared" si="336"/>
        <v>350000</v>
      </c>
      <c r="AR950" s="250">
        <f>IF(AND(V950&gt;1,V950&lt;=200000000),'[26]Data Base PAKAI (INPUT)'!$E$24,IF(AND(V950&gt;200000000),'[26]Data Base PAKAI (INPUT)'!$M$24))</f>
        <v>4</v>
      </c>
      <c r="AS950" s="250">
        <f>IF(AND(V950&gt;1,V950&lt;=200000000),'[26]Data Base PAKAI (INPUT)'!$F$24,IF(AND(V950&gt;200000000,V950&lt;=1000000000),'[26]Data Base PAKAI (INPUT)'!$V$24,IF(AND(V950&gt;1000000000),'[26]Data Base PAKAI (INPUT)'!$Z$24)))</f>
        <v>1</v>
      </c>
      <c r="AT950" s="250">
        <f t="shared" si="337"/>
        <v>600000</v>
      </c>
      <c r="AU950" s="250">
        <f>IF(AND(V950&gt;1,V950&lt;=1000000000),'[26]Data Base PAKAI (INPUT)'!$E$25,IF(AND(V950&gt;1000000000,V950&lt;=5000000000),'[26]Data Base PAKAI (INPUT)'!$Y$25,IF(AND(V950&gt;5000000000,V950&lt;=10000000000),'[26]Data Base PAKAI (INPUT)'!$AG$25)))</f>
        <v>3</v>
      </c>
      <c r="AV950" s="250">
        <f>IF(AND(V950&gt;1,V950&lt;=100000000),'[26]Data Base PAKAI (INPUT)'!$F$25,IF(AND(V950&gt;100000000,V950&lt;=200000000),'[26]Data Base PAKAI (INPUT)'!$J$25,IF(AND(V950&gt;200000000,V950&lt;=250000000),'[26]Data Base PAKAI (INPUT)'!$N$25,IF(AND(V950&gt;250000000,V950&lt;=500000000),'[26]Data Base PAKAI (INPUT)'!$R$25,IF(AND(V950&gt;500000000,V950&lt;=1000000000),'[26]Data Base PAKAI (INPUT)'!$V$25,IF(AND(V950&gt;1000000000,V950&lt;=2500000000),'[26]Data Base PAKAI (INPUT)'!$Z$25,IF(AND(V950&gt;2500000000,V950&lt;=5000000000),'[26]Data Base PAKAI (INPUT)'!$AD$25,IF(AND(V950&gt;5000000000,V950&lt;=10000000000),'[26]Data Base PAKAI (INPUT)'!AH2442))))))))</f>
        <v>3</v>
      </c>
      <c r="AW950" s="250">
        <f t="shared" si="338"/>
        <v>1350000</v>
      </c>
      <c r="AX950" s="250">
        <f t="shared" si="339"/>
        <v>3000000</v>
      </c>
      <c r="AY950" s="99">
        <f t="shared" si="340"/>
        <v>3000000</v>
      </c>
      <c r="AZ950" s="245"/>
      <c r="BA950" s="245">
        <f t="shared" si="341"/>
        <v>66700000</v>
      </c>
      <c r="BB950" s="235"/>
      <c r="BC950" s="242"/>
      <c r="BD950" s="242"/>
      <c r="BE950" s="242"/>
      <c r="BG950" s="428">
        <f t="shared" si="333"/>
        <v>0</v>
      </c>
      <c r="BH950" s="424"/>
    </row>
    <row r="951" spans="1:60" ht="43.5" thickBot="1" x14ac:dyDescent="0.3">
      <c r="A951" s="90"/>
      <c r="B951" s="90"/>
      <c r="C951" s="90"/>
      <c r="D951" s="90"/>
      <c r="E951" s="90"/>
      <c r="F951" s="90"/>
      <c r="G951" s="90"/>
      <c r="H951" s="307"/>
      <c r="I951" s="91"/>
      <c r="J951" s="92"/>
      <c r="K951" s="151" t="s">
        <v>1412</v>
      </c>
      <c r="L951" s="92" t="s">
        <v>1680</v>
      </c>
      <c r="M951" s="92" t="e">
        <f>INDEX('[26]GELONDONGAN BM POKIR'!$D:$D,MATCH('KEGIATAN DBMSDA 2022 (2)'!L951,'[26]GELONDONGAN BM POKIR'!$D:$D,0))</f>
        <v>#N/A</v>
      </c>
      <c r="N951" s="92" t="str">
        <f t="shared" si="331"/>
        <v>Peningkatan Jalan Jalan Gn Krakatau IX di RT 10 / RW 12 Kel.Harapan Jaya Kec. bekasi Utara,, Kota Bekasi</v>
      </c>
      <c r="O951" s="92"/>
      <c r="P951" s="93" t="s">
        <v>201</v>
      </c>
      <c r="Q951" s="93"/>
      <c r="R951" s="127" t="s">
        <v>239</v>
      </c>
      <c r="S951" s="94" t="e">
        <f>#REF!&amp;" "&amp;#REF!</f>
        <v>#REF!</v>
      </c>
      <c r="T951" s="95" t="s">
        <v>66</v>
      </c>
      <c r="U951" s="57"/>
      <c r="V951" s="57">
        <f t="shared" si="342"/>
        <v>100000000</v>
      </c>
      <c r="W951" s="96" t="str">
        <f t="shared" si="334"/>
        <v>PL</v>
      </c>
      <c r="X951" s="77" t="s">
        <v>1964</v>
      </c>
      <c r="Y951" s="489" t="s">
        <v>2032</v>
      </c>
      <c r="Z951" s="489" t="s">
        <v>2012</v>
      </c>
      <c r="AA951" s="93"/>
      <c r="AB951" s="93"/>
      <c r="AC951" s="93"/>
      <c r="AD951" s="93"/>
      <c r="AE951" s="93"/>
      <c r="AF951" s="93"/>
      <c r="AG951" s="96"/>
      <c r="AH951" s="96"/>
      <c r="AI951" s="96"/>
      <c r="AJ951" s="313">
        <f t="shared" si="332"/>
        <v>0</v>
      </c>
      <c r="AK951" s="301">
        <v>0</v>
      </c>
      <c r="AL951" s="57">
        <v>100000000</v>
      </c>
      <c r="AM951" s="96" t="str">
        <f t="shared" si="335"/>
        <v>PL</v>
      </c>
      <c r="AN951" s="257" t="s">
        <v>139</v>
      </c>
      <c r="AO951" s="249">
        <v>1</v>
      </c>
      <c r="AP951" s="257"/>
      <c r="AQ951" s="245">
        <f t="shared" si="336"/>
        <v>350000</v>
      </c>
      <c r="AR951" s="250">
        <f>IF(AND(V951&gt;1,V951&lt;=200000000),'[26]Data Base PAKAI (INPUT)'!$E$24,IF(AND(V951&gt;200000000),'[26]Data Base PAKAI (INPUT)'!$M$24))</f>
        <v>4</v>
      </c>
      <c r="AS951" s="250">
        <f>IF(AND(V951&gt;1,V951&lt;=200000000),'[26]Data Base PAKAI (INPUT)'!$F$24,IF(AND(V951&gt;200000000,V951&lt;=1000000000),'[26]Data Base PAKAI (INPUT)'!$V$24,IF(AND(V951&gt;1000000000),'[26]Data Base PAKAI (INPUT)'!$Z$24)))</f>
        <v>1</v>
      </c>
      <c r="AT951" s="250">
        <f t="shared" si="337"/>
        <v>600000</v>
      </c>
      <c r="AU951" s="250">
        <f>IF(AND(V951&gt;1,V951&lt;=1000000000),'[26]Data Base PAKAI (INPUT)'!$E$25,IF(AND(V951&gt;1000000000,V951&lt;=5000000000),'[26]Data Base PAKAI (INPUT)'!$Y$25,IF(AND(V951&gt;5000000000,V951&lt;=10000000000),'[26]Data Base PAKAI (INPUT)'!$AG$25)))</f>
        <v>3</v>
      </c>
      <c r="AV951" s="250">
        <f>IF(AND(V951&gt;1,V951&lt;=100000000),'[26]Data Base PAKAI (INPUT)'!$F$25,IF(AND(V951&gt;100000000,V951&lt;=200000000),'[26]Data Base PAKAI (INPUT)'!$J$25,IF(AND(V951&gt;200000000,V951&lt;=250000000),'[26]Data Base PAKAI (INPUT)'!$N$25,IF(AND(V951&gt;250000000,V951&lt;=500000000),'[26]Data Base PAKAI (INPUT)'!$R$25,IF(AND(V951&gt;500000000,V951&lt;=1000000000),'[26]Data Base PAKAI (INPUT)'!$V$25,IF(AND(V951&gt;1000000000,V951&lt;=2500000000),'[26]Data Base PAKAI (INPUT)'!$Z$25,IF(AND(V951&gt;2500000000,V951&lt;=5000000000),'[26]Data Base PAKAI (INPUT)'!$AD$25,IF(AND(V951&gt;5000000000,V951&lt;=10000000000),'[26]Data Base PAKAI (INPUT)'!AH2443))))))))</f>
        <v>3</v>
      </c>
      <c r="AW951" s="250">
        <f t="shared" si="338"/>
        <v>1350000</v>
      </c>
      <c r="AX951" s="250">
        <f t="shared" si="339"/>
        <v>4000000</v>
      </c>
      <c r="AY951" s="99">
        <f t="shared" si="340"/>
        <v>4000000</v>
      </c>
      <c r="AZ951" s="245"/>
      <c r="BA951" s="245">
        <f t="shared" si="341"/>
        <v>89700000</v>
      </c>
      <c r="BB951" s="235"/>
      <c r="BC951" s="242"/>
      <c r="BD951" s="242"/>
      <c r="BE951" s="242"/>
      <c r="BG951" s="428">
        <f t="shared" si="333"/>
        <v>0</v>
      </c>
      <c r="BH951" s="424"/>
    </row>
    <row r="952" spans="1:60" ht="43.5" thickBot="1" x14ac:dyDescent="0.3">
      <c r="A952" s="90"/>
      <c r="B952" s="90"/>
      <c r="C952" s="90"/>
      <c r="D952" s="90"/>
      <c r="E952" s="90"/>
      <c r="F952" s="90"/>
      <c r="G952" s="90"/>
      <c r="H952" s="307"/>
      <c r="I952" s="91"/>
      <c r="J952" s="92"/>
      <c r="K952" s="151" t="s">
        <v>1412</v>
      </c>
      <c r="L952" s="92" t="s">
        <v>1681</v>
      </c>
      <c r="M952" s="92" t="e">
        <f>INDEX('[26]GELONDONGAN BM POKIR'!$D:$D,MATCH('KEGIATAN DBMSDA 2022 (2)'!L952,'[26]GELONDONGAN BM POKIR'!$D:$D,0))</f>
        <v>#N/A</v>
      </c>
      <c r="N952" s="92" t="str">
        <f t="shared" si="331"/>
        <v>Peningkatan Jalan Perum Pesona Anggrek Rt. 003 Rw. 027 kel harapan jaya, Kota Bekasi</v>
      </c>
      <c r="O952" s="92"/>
      <c r="P952" s="93" t="s">
        <v>201</v>
      </c>
      <c r="Q952" s="93"/>
      <c r="R952" s="127" t="s">
        <v>239</v>
      </c>
      <c r="S952" s="94" t="e">
        <f>#REF!&amp;" "&amp;#REF!</f>
        <v>#REF!</v>
      </c>
      <c r="T952" s="95" t="s">
        <v>66</v>
      </c>
      <c r="U952" s="57"/>
      <c r="V952" s="57">
        <f t="shared" si="342"/>
        <v>100000000</v>
      </c>
      <c r="W952" s="96" t="str">
        <f t="shared" si="334"/>
        <v>PL</v>
      </c>
      <c r="X952" s="77" t="s">
        <v>1964</v>
      </c>
      <c r="Y952" s="489" t="s">
        <v>2032</v>
      </c>
      <c r="Z952" s="489" t="s">
        <v>2012</v>
      </c>
      <c r="AA952" s="93"/>
      <c r="AB952" s="93"/>
      <c r="AC952" s="93"/>
      <c r="AD952" s="93"/>
      <c r="AE952" s="93"/>
      <c r="AF952" s="93"/>
      <c r="AG952" s="96"/>
      <c r="AH952" s="96"/>
      <c r="AI952" s="96"/>
      <c r="AJ952" s="313">
        <f t="shared" si="332"/>
        <v>0</v>
      </c>
      <c r="AK952" s="301">
        <v>0</v>
      </c>
      <c r="AL952" s="57">
        <v>100000000</v>
      </c>
      <c r="AM952" s="96" t="str">
        <f t="shared" si="335"/>
        <v>PL</v>
      </c>
      <c r="AN952" s="257" t="s">
        <v>139</v>
      </c>
      <c r="AO952" s="249">
        <v>1</v>
      </c>
      <c r="AP952" s="257"/>
      <c r="AQ952" s="245">
        <f t="shared" si="336"/>
        <v>350000</v>
      </c>
      <c r="AR952" s="250">
        <f>IF(AND(V952&gt;1,V952&lt;=200000000),'[26]Data Base PAKAI (INPUT)'!$E$24,IF(AND(V952&gt;200000000),'[26]Data Base PAKAI (INPUT)'!$M$24))</f>
        <v>4</v>
      </c>
      <c r="AS952" s="250">
        <f>IF(AND(V952&gt;1,V952&lt;=200000000),'[26]Data Base PAKAI (INPUT)'!$F$24,IF(AND(V952&gt;200000000,V952&lt;=1000000000),'[26]Data Base PAKAI (INPUT)'!$V$24,IF(AND(V952&gt;1000000000),'[26]Data Base PAKAI (INPUT)'!$Z$24)))</f>
        <v>1</v>
      </c>
      <c r="AT952" s="250">
        <f t="shared" si="337"/>
        <v>600000</v>
      </c>
      <c r="AU952" s="250">
        <f>IF(AND(V952&gt;1,V952&lt;=1000000000),'[26]Data Base PAKAI (INPUT)'!$E$25,IF(AND(V952&gt;1000000000,V952&lt;=5000000000),'[26]Data Base PAKAI (INPUT)'!$Y$25,IF(AND(V952&gt;5000000000,V952&lt;=10000000000),'[26]Data Base PAKAI (INPUT)'!$AG$25)))</f>
        <v>3</v>
      </c>
      <c r="AV952" s="250">
        <f>IF(AND(V952&gt;1,V952&lt;=100000000),'[26]Data Base PAKAI (INPUT)'!$F$25,IF(AND(V952&gt;100000000,V952&lt;=200000000),'[26]Data Base PAKAI (INPUT)'!$J$25,IF(AND(V952&gt;200000000,V952&lt;=250000000),'[26]Data Base PAKAI (INPUT)'!$N$25,IF(AND(V952&gt;250000000,V952&lt;=500000000),'[26]Data Base PAKAI (INPUT)'!$R$25,IF(AND(V952&gt;500000000,V952&lt;=1000000000),'[26]Data Base PAKAI (INPUT)'!$V$25,IF(AND(V952&gt;1000000000,V952&lt;=2500000000),'[26]Data Base PAKAI (INPUT)'!$Z$25,IF(AND(V952&gt;2500000000,V952&lt;=5000000000),'[26]Data Base PAKAI (INPUT)'!$AD$25,IF(AND(V952&gt;5000000000,V952&lt;=10000000000),'[26]Data Base PAKAI (INPUT)'!AH2444))))))))</f>
        <v>3</v>
      </c>
      <c r="AW952" s="250">
        <f t="shared" si="338"/>
        <v>1350000</v>
      </c>
      <c r="AX952" s="250">
        <f t="shared" si="339"/>
        <v>4000000</v>
      </c>
      <c r="AY952" s="99">
        <f t="shared" si="340"/>
        <v>4000000</v>
      </c>
      <c r="AZ952" s="245"/>
      <c r="BA952" s="245">
        <f t="shared" si="341"/>
        <v>89700000</v>
      </c>
      <c r="BB952" s="235"/>
      <c r="BC952" s="242"/>
      <c r="BD952" s="242"/>
      <c r="BE952" s="242"/>
      <c r="BG952" s="428">
        <f t="shared" si="333"/>
        <v>0</v>
      </c>
      <c r="BH952" s="424"/>
    </row>
    <row r="953" spans="1:60" ht="43.5" thickBot="1" x14ac:dyDescent="0.3">
      <c r="A953" s="90"/>
      <c r="B953" s="90"/>
      <c r="C953" s="90"/>
      <c r="D953" s="90"/>
      <c r="E953" s="90"/>
      <c r="F953" s="90"/>
      <c r="G953" s="90"/>
      <c r="H953" s="307"/>
      <c r="I953" s="91"/>
      <c r="J953" s="92"/>
      <c r="K953" s="151" t="s">
        <v>1412</v>
      </c>
      <c r="L953" s="92" t="s">
        <v>1682</v>
      </c>
      <c r="M953" s="92" t="e">
        <f>INDEX('[26]GELONDONGAN BM POKIR'!$D:$D,MATCH('KEGIATAN DBMSDA 2022 (2)'!L953,'[26]GELONDONGAN BM POKIR'!$D:$D,0))</f>
        <v>#N/A</v>
      </c>
      <c r="N953" s="92" t="str">
        <f t="shared" si="331"/>
        <v>Peningkatan Jalan Jalan Bulak raya RT 06/RW 04 rawabugel, harapan jaya bekasi utara Kota Bekasi</v>
      </c>
      <c r="O953" s="92"/>
      <c r="P953" s="93" t="s">
        <v>201</v>
      </c>
      <c r="Q953" s="93"/>
      <c r="R953" s="127" t="s">
        <v>239</v>
      </c>
      <c r="S953" s="94" t="e">
        <f>#REF!&amp;" "&amp;#REF!</f>
        <v>#REF!</v>
      </c>
      <c r="T953" s="95" t="s">
        <v>66</v>
      </c>
      <c r="U953" s="57"/>
      <c r="V953" s="57">
        <f t="shared" si="342"/>
        <v>100000000</v>
      </c>
      <c r="W953" s="96" t="str">
        <f t="shared" si="334"/>
        <v>PL</v>
      </c>
      <c r="X953" s="77" t="s">
        <v>1964</v>
      </c>
      <c r="Y953" s="489" t="s">
        <v>2032</v>
      </c>
      <c r="Z953" s="489" t="s">
        <v>2012</v>
      </c>
      <c r="AA953" s="93"/>
      <c r="AB953" s="93"/>
      <c r="AC953" s="93"/>
      <c r="AD953" s="93"/>
      <c r="AE953" s="93"/>
      <c r="AF953" s="93"/>
      <c r="AG953" s="96"/>
      <c r="AH953" s="96"/>
      <c r="AI953" s="96"/>
      <c r="AJ953" s="313">
        <f t="shared" si="332"/>
        <v>0</v>
      </c>
      <c r="AK953" s="301">
        <v>0</v>
      </c>
      <c r="AL953" s="57">
        <v>100000000</v>
      </c>
      <c r="AM953" s="96" t="str">
        <f t="shared" si="335"/>
        <v>PL</v>
      </c>
      <c r="AN953" s="257" t="s">
        <v>139</v>
      </c>
      <c r="AO953" s="249">
        <v>1</v>
      </c>
      <c r="AP953" s="257"/>
      <c r="AQ953" s="245">
        <f t="shared" si="336"/>
        <v>350000</v>
      </c>
      <c r="AR953" s="250">
        <f>IF(AND(V953&gt;1,V953&lt;=200000000),'[26]Data Base PAKAI (INPUT)'!$E$24,IF(AND(V953&gt;200000000),'[26]Data Base PAKAI (INPUT)'!$M$24))</f>
        <v>4</v>
      </c>
      <c r="AS953" s="250">
        <f>IF(AND(V953&gt;1,V953&lt;=200000000),'[26]Data Base PAKAI (INPUT)'!$F$24,IF(AND(V953&gt;200000000,V953&lt;=1000000000),'[26]Data Base PAKAI (INPUT)'!$V$24,IF(AND(V953&gt;1000000000),'[26]Data Base PAKAI (INPUT)'!$Z$24)))</f>
        <v>1</v>
      </c>
      <c r="AT953" s="250">
        <f t="shared" si="337"/>
        <v>600000</v>
      </c>
      <c r="AU953" s="250">
        <f>IF(AND(V953&gt;1,V953&lt;=1000000000),'[26]Data Base PAKAI (INPUT)'!$E$25,IF(AND(V953&gt;1000000000,V953&lt;=5000000000),'[26]Data Base PAKAI (INPUT)'!$Y$25,IF(AND(V953&gt;5000000000,V953&lt;=10000000000),'[26]Data Base PAKAI (INPUT)'!$AG$25)))</f>
        <v>3</v>
      </c>
      <c r="AV953" s="250">
        <f>IF(AND(V953&gt;1,V953&lt;=100000000),'[26]Data Base PAKAI (INPUT)'!$F$25,IF(AND(V953&gt;100000000,V953&lt;=200000000),'[26]Data Base PAKAI (INPUT)'!$J$25,IF(AND(V953&gt;200000000,V953&lt;=250000000),'[26]Data Base PAKAI (INPUT)'!$N$25,IF(AND(V953&gt;250000000,V953&lt;=500000000),'[26]Data Base PAKAI (INPUT)'!$R$25,IF(AND(V953&gt;500000000,V953&lt;=1000000000),'[26]Data Base PAKAI (INPUT)'!$V$25,IF(AND(V953&gt;1000000000,V953&lt;=2500000000),'[26]Data Base PAKAI (INPUT)'!$Z$25,IF(AND(V953&gt;2500000000,V953&lt;=5000000000),'[26]Data Base PAKAI (INPUT)'!$AD$25,IF(AND(V953&gt;5000000000,V953&lt;=10000000000),'[26]Data Base PAKAI (INPUT)'!AH2445))))))))</f>
        <v>3</v>
      </c>
      <c r="AW953" s="250">
        <f t="shared" si="338"/>
        <v>1350000</v>
      </c>
      <c r="AX953" s="250">
        <f t="shared" si="339"/>
        <v>4000000</v>
      </c>
      <c r="AY953" s="99">
        <f t="shared" si="340"/>
        <v>4000000</v>
      </c>
      <c r="AZ953" s="245"/>
      <c r="BA953" s="245">
        <f t="shared" si="341"/>
        <v>89700000</v>
      </c>
      <c r="BB953" s="235"/>
      <c r="BC953" s="242"/>
      <c r="BD953" s="242"/>
      <c r="BE953" s="242"/>
      <c r="BG953" s="428">
        <f t="shared" si="333"/>
        <v>0</v>
      </c>
      <c r="BH953" s="424"/>
    </row>
    <row r="954" spans="1:60" ht="43.5" thickBot="1" x14ac:dyDescent="0.3">
      <c r="A954" s="90"/>
      <c r="B954" s="90"/>
      <c r="C954" s="90"/>
      <c r="D954" s="90"/>
      <c r="E954" s="90"/>
      <c r="F954" s="90"/>
      <c r="G954" s="90"/>
      <c r="H954" s="307"/>
      <c r="I954" s="91"/>
      <c r="J954" s="92"/>
      <c r="K954" s="151" t="s">
        <v>1412</v>
      </c>
      <c r="L954" s="92" t="s">
        <v>1683</v>
      </c>
      <c r="M954" s="92" t="e">
        <f>INDEX('[26]GELONDONGAN BM POKIR'!$D:$D,MATCH('KEGIATAN DBMSDA 2022 (2)'!L954,'[26]GELONDONGAN BM POKIR'!$D:$D,0))</f>
        <v>#N/A</v>
      </c>
      <c r="N954" s="92" t="str">
        <f t="shared" si="331"/>
        <v>Peningkatan Jalan Jl. Aster RW.06, Harapan Jaya Bekasi Utara Kota Bekasi</v>
      </c>
      <c r="O954" s="92"/>
      <c r="P954" s="93" t="s">
        <v>201</v>
      </c>
      <c r="Q954" s="93"/>
      <c r="R954" s="127" t="s">
        <v>239</v>
      </c>
      <c r="S954" s="94" t="e">
        <f>#REF!&amp;" "&amp;#REF!</f>
        <v>#REF!</v>
      </c>
      <c r="T954" s="95" t="s">
        <v>66</v>
      </c>
      <c r="U954" s="57"/>
      <c r="V954" s="57">
        <f t="shared" si="342"/>
        <v>100000000</v>
      </c>
      <c r="W954" s="96" t="str">
        <f t="shared" si="334"/>
        <v>PL</v>
      </c>
      <c r="X954" s="77" t="s">
        <v>1964</v>
      </c>
      <c r="Y954" s="489" t="s">
        <v>2032</v>
      </c>
      <c r="Z954" s="489" t="s">
        <v>2012</v>
      </c>
      <c r="AA954" s="93"/>
      <c r="AB954" s="93"/>
      <c r="AC954" s="93"/>
      <c r="AD954" s="93"/>
      <c r="AE954" s="93"/>
      <c r="AF954" s="93"/>
      <c r="AG954" s="96"/>
      <c r="AH954" s="96"/>
      <c r="AI954" s="96"/>
      <c r="AJ954" s="313">
        <f t="shared" si="332"/>
        <v>0</v>
      </c>
      <c r="AK954" s="301">
        <v>0</v>
      </c>
      <c r="AL954" s="57">
        <v>100000000</v>
      </c>
      <c r="AM954" s="96" t="str">
        <f t="shared" si="335"/>
        <v>PL</v>
      </c>
      <c r="AN954" s="257" t="s">
        <v>139</v>
      </c>
      <c r="AO954" s="249">
        <v>1</v>
      </c>
      <c r="AP954" s="257"/>
      <c r="AQ954" s="245">
        <f t="shared" si="336"/>
        <v>350000</v>
      </c>
      <c r="AR954" s="250">
        <f>IF(AND(V954&gt;1,V954&lt;=200000000),'[26]Data Base PAKAI (INPUT)'!$E$24,IF(AND(V954&gt;200000000),'[26]Data Base PAKAI (INPUT)'!$M$24))</f>
        <v>4</v>
      </c>
      <c r="AS954" s="250">
        <f>IF(AND(V954&gt;1,V954&lt;=200000000),'[26]Data Base PAKAI (INPUT)'!$F$24,IF(AND(V954&gt;200000000,V954&lt;=1000000000),'[26]Data Base PAKAI (INPUT)'!$V$24,IF(AND(V954&gt;1000000000),'[26]Data Base PAKAI (INPUT)'!$Z$24)))</f>
        <v>1</v>
      </c>
      <c r="AT954" s="250">
        <f t="shared" si="337"/>
        <v>600000</v>
      </c>
      <c r="AU954" s="250">
        <f>IF(AND(V954&gt;1,V954&lt;=1000000000),'[26]Data Base PAKAI (INPUT)'!$E$25,IF(AND(V954&gt;1000000000,V954&lt;=5000000000),'[26]Data Base PAKAI (INPUT)'!$Y$25,IF(AND(V954&gt;5000000000,V954&lt;=10000000000),'[26]Data Base PAKAI (INPUT)'!$AG$25)))</f>
        <v>3</v>
      </c>
      <c r="AV954" s="250">
        <f>IF(AND(V954&gt;1,V954&lt;=100000000),'[26]Data Base PAKAI (INPUT)'!$F$25,IF(AND(V954&gt;100000000,V954&lt;=200000000),'[26]Data Base PAKAI (INPUT)'!$J$25,IF(AND(V954&gt;200000000,V954&lt;=250000000),'[26]Data Base PAKAI (INPUT)'!$N$25,IF(AND(V954&gt;250000000,V954&lt;=500000000),'[26]Data Base PAKAI (INPUT)'!$R$25,IF(AND(V954&gt;500000000,V954&lt;=1000000000),'[26]Data Base PAKAI (INPUT)'!$V$25,IF(AND(V954&gt;1000000000,V954&lt;=2500000000),'[26]Data Base PAKAI (INPUT)'!$Z$25,IF(AND(V954&gt;2500000000,V954&lt;=5000000000),'[26]Data Base PAKAI (INPUT)'!$AD$25,IF(AND(V954&gt;5000000000,V954&lt;=10000000000),'[26]Data Base PAKAI (INPUT)'!AH2446))))))))</f>
        <v>3</v>
      </c>
      <c r="AW954" s="250">
        <f t="shared" si="338"/>
        <v>1350000</v>
      </c>
      <c r="AX954" s="250">
        <f t="shared" si="339"/>
        <v>4000000</v>
      </c>
      <c r="AY954" s="99">
        <f t="shared" si="340"/>
        <v>4000000</v>
      </c>
      <c r="AZ954" s="245"/>
      <c r="BA954" s="245">
        <f t="shared" si="341"/>
        <v>89700000</v>
      </c>
      <c r="BB954" s="235"/>
      <c r="BC954" s="242"/>
      <c r="BD954" s="242"/>
      <c r="BE954" s="242"/>
      <c r="BG954" s="428">
        <f t="shared" si="333"/>
        <v>0</v>
      </c>
      <c r="BH954" s="424"/>
    </row>
    <row r="955" spans="1:60" ht="43.5" thickBot="1" x14ac:dyDescent="0.3">
      <c r="A955" s="90"/>
      <c r="B955" s="90"/>
      <c r="C955" s="90"/>
      <c r="D955" s="90"/>
      <c r="E955" s="90"/>
      <c r="F955" s="90"/>
      <c r="G955" s="90"/>
      <c r="H955" s="307"/>
      <c r="I955" s="91"/>
      <c r="J955" s="92"/>
      <c r="K955" s="151" t="s">
        <v>1412</v>
      </c>
      <c r="L955" s="92" t="s">
        <v>1684</v>
      </c>
      <c r="M955" s="92" t="e">
        <f>INDEX('[26]GELONDONGAN BM POKIR'!$D:$D,MATCH('KEGIATAN DBMSDA 2022 (2)'!L955,'[26]GELONDONGAN BM POKIR'!$D:$D,0))</f>
        <v>#N/A</v>
      </c>
      <c r="N955" s="92" t="str">
        <f t="shared" si="331"/>
        <v>Peningkatan Jalan Jl. Flamboyan - Jl. Mawar RW.06, Kel harapan jaya Bekasi Utara Kota Bekasi</v>
      </c>
      <c r="O955" s="92"/>
      <c r="P955" s="93" t="s">
        <v>201</v>
      </c>
      <c r="Q955" s="93"/>
      <c r="R955" s="127" t="s">
        <v>239</v>
      </c>
      <c r="S955" s="94" t="e">
        <f>#REF!&amp;" "&amp;#REF!</f>
        <v>#REF!</v>
      </c>
      <c r="T955" s="95" t="s">
        <v>66</v>
      </c>
      <c r="U955" s="57"/>
      <c r="V955" s="57">
        <f t="shared" si="342"/>
        <v>100000000</v>
      </c>
      <c r="W955" s="96" t="str">
        <f t="shared" si="334"/>
        <v>PL</v>
      </c>
      <c r="X955" s="77" t="s">
        <v>1964</v>
      </c>
      <c r="Y955" s="489" t="s">
        <v>2032</v>
      </c>
      <c r="Z955" s="489" t="s">
        <v>2012</v>
      </c>
      <c r="AA955" s="93"/>
      <c r="AB955" s="93"/>
      <c r="AC955" s="93"/>
      <c r="AD955" s="93"/>
      <c r="AE955" s="93"/>
      <c r="AF955" s="93"/>
      <c r="AG955" s="96"/>
      <c r="AH955" s="96"/>
      <c r="AI955" s="96"/>
      <c r="AJ955" s="313">
        <f t="shared" si="332"/>
        <v>0</v>
      </c>
      <c r="AK955" s="301">
        <v>0</v>
      </c>
      <c r="AL955" s="57">
        <v>100000000</v>
      </c>
      <c r="AM955" s="96" t="str">
        <f t="shared" si="335"/>
        <v>PL</v>
      </c>
      <c r="AN955" s="257" t="s">
        <v>139</v>
      </c>
      <c r="AO955" s="249">
        <v>1</v>
      </c>
      <c r="AP955" s="257"/>
      <c r="AQ955" s="245">
        <f t="shared" si="336"/>
        <v>350000</v>
      </c>
      <c r="AR955" s="250">
        <f>IF(AND(V955&gt;1,V955&lt;=200000000),'[26]Data Base PAKAI (INPUT)'!$E$24,IF(AND(V955&gt;200000000),'[26]Data Base PAKAI (INPUT)'!$M$24))</f>
        <v>4</v>
      </c>
      <c r="AS955" s="250">
        <f>IF(AND(V955&gt;1,V955&lt;=200000000),'[26]Data Base PAKAI (INPUT)'!$F$24,IF(AND(V955&gt;200000000,V955&lt;=1000000000),'[26]Data Base PAKAI (INPUT)'!$V$24,IF(AND(V955&gt;1000000000),'[26]Data Base PAKAI (INPUT)'!$Z$24)))</f>
        <v>1</v>
      </c>
      <c r="AT955" s="250">
        <f t="shared" si="337"/>
        <v>600000</v>
      </c>
      <c r="AU955" s="250">
        <f>IF(AND(V955&gt;1,V955&lt;=1000000000),'[26]Data Base PAKAI (INPUT)'!$E$25,IF(AND(V955&gt;1000000000,V955&lt;=5000000000),'[26]Data Base PAKAI (INPUT)'!$Y$25,IF(AND(V955&gt;5000000000,V955&lt;=10000000000),'[26]Data Base PAKAI (INPUT)'!$AG$25)))</f>
        <v>3</v>
      </c>
      <c r="AV955" s="250">
        <f>IF(AND(V955&gt;1,V955&lt;=100000000),'[26]Data Base PAKAI (INPUT)'!$F$25,IF(AND(V955&gt;100000000,V955&lt;=200000000),'[26]Data Base PAKAI (INPUT)'!$J$25,IF(AND(V955&gt;200000000,V955&lt;=250000000),'[26]Data Base PAKAI (INPUT)'!$N$25,IF(AND(V955&gt;250000000,V955&lt;=500000000),'[26]Data Base PAKAI (INPUT)'!$R$25,IF(AND(V955&gt;500000000,V955&lt;=1000000000),'[26]Data Base PAKAI (INPUT)'!$V$25,IF(AND(V955&gt;1000000000,V955&lt;=2500000000),'[26]Data Base PAKAI (INPUT)'!$Z$25,IF(AND(V955&gt;2500000000,V955&lt;=5000000000),'[26]Data Base PAKAI (INPUT)'!$AD$25,IF(AND(V955&gt;5000000000,V955&lt;=10000000000),'[26]Data Base PAKAI (INPUT)'!AH2447))))))))</f>
        <v>3</v>
      </c>
      <c r="AW955" s="250">
        <f t="shared" si="338"/>
        <v>1350000</v>
      </c>
      <c r="AX955" s="250">
        <f t="shared" si="339"/>
        <v>4000000</v>
      </c>
      <c r="AY955" s="99">
        <f t="shared" si="340"/>
        <v>4000000</v>
      </c>
      <c r="AZ955" s="245"/>
      <c r="BA955" s="245">
        <f t="shared" si="341"/>
        <v>89700000</v>
      </c>
      <c r="BB955" s="235"/>
      <c r="BC955" s="242"/>
      <c r="BD955" s="242"/>
      <c r="BE955" s="242"/>
      <c r="BG955" s="428">
        <f t="shared" si="333"/>
        <v>0</v>
      </c>
      <c r="BH955" s="424"/>
    </row>
    <row r="956" spans="1:60" ht="43.5" thickBot="1" x14ac:dyDescent="0.3">
      <c r="A956" s="90"/>
      <c r="B956" s="90"/>
      <c r="C956" s="90"/>
      <c r="D956" s="90"/>
      <c r="E956" s="90"/>
      <c r="F956" s="90"/>
      <c r="G956" s="90"/>
      <c r="H956" s="307"/>
      <c r="I956" s="91"/>
      <c r="J956" s="92"/>
      <c r="K956" s="151" t="s">
        <v>1412</v>
      </c>
      <c r="L956" s="92" t="s">
        <v>1685</v>
      </c>
      <c r="M956" s="92" t="e">
        <f>INDEX('[26]GELONDONGAN BM POKIR'!$D:$D,MATCH('KEGIATAN DBMSDA 2022 (2)'!L956,'[26]GELONDONGAN BM POKIR'!$D:$D,0))</f>
        <v>#N/A</v>
      </c>
      <c r="N956" s="92" t="str">
        <f t="shared" si="331"/>
        <v>Peningkatan Jalan Jl. Labu RT.05 RW.15 s.d RT.03 RW.15 Komplek Panca Motor, harapan jaya bekasi utara Kota Bekasi</v>
      </c>
      <c r="O956" s="92"/>
      <c r="P956" s="93" t="s">
        <v>201</v>
      </c>
      <c r="Q956" s="93"/>
      <c r="R956" s="127" t="s">
        <v>239</v>
      </c>
      <c r="S956" s="94" t="e">
        <f>#REF!&amp;" "&amp;#REF!</f>
        <v>#REF!</v>
      </c>
      <c r="T956" s="95" t="s">
        <v>66</v>
      </c>
      <c r="U956" s="57"/>
      <c r="V956" s="57">
        <f t="shared" si="342"/>
        <v>100000000</v>
      </c>
      <c r="W956" s="96" t="str">
        <f t="shared" si="334"/>
        <v>PL</v>
      </c>
      <c r="X956" s="77" t="s">
        <v>1964</v>
      </c>
      <c r="Y956" s="489" t="s">
        <v>2032</v>
      </c>
      <c r="Z956" s="489" t="s">
        <v>2012</v>
      </c>
      <c r="AA956" s="93"/>
      <c r="AB956" s="93"/>
      <c r="AC956" s="93"/>
      <c r="AD956" s="93"/>
      <c r="AE956" s="93"/>
      <c r="AF956" s="93"/>
      <c r="AG956" s="96"/>
      <c r="AH956" s="96"/>
      <c r="AI956" s="96"/>
      <c r="AJ956" s="313">
        <f t="shared" si="332"/>
        <v>0</v>
      </c>
      <c r="AK956" s="301">
        <v>0</v>
      </c>
      <c r="AL956" s="57">
        <v>100000000</v>
      </c>
      <c r="AM956" s="96" t="str">
        <f t="shared" si="335"/>
        <v>PL</v>
      </c>
      <c r="AN956" s="257" t="s">
        <v>139</v>
      </c>
      <c r="AO956" s="249">
        <v>1</v>
      </c>
      <c r="AP956" s="257"/>
      <c r="AQ956" s="245">
        <f t="shared" si="336"/>
        <v>350000</v>
      </c>
      <c r="AR956" s="250">
        <f>IF(AND(V956&gt;1,V956&lt;=200000000),'[26]Data Base PAKAI (INPUT)'!$E$24,IF(AND(V956&gt;200000000),'[26]Data Base PAKAI (INPUT)'!$M$24))</f>
        <v>4</v>
      </c>
      <c r="AS956" s="250">
        <f>IF(AND(V956&gt;1,V956&lt;=200000000),'[26]Data Base PAKAI (INPUT)'!$F$24,IF(AND(V956&gt;200000000,V956&lt;=1000000000),'[26]Data Base PAKAI (INPUT)'!$V$24,IF(AND(V956&gt;1000000000),'[26]Data Base PAKAI (INPUT)'!$Z$24)))</f>
        <v>1</v>
      </c>
      <c r="AT956" s="250">
        <f t="shared" si="337"/>
        <v>600000</v>
      </c>
      <c r="AU956" s="250">
        <f>IF(AND(V956&gt;1,V956&lt;=1000000000),'[26]Data Base PAKAI (INPUT)'!$E$25,IF(AND(V956&gt;1000000000,V956&lt;=5000000000),'[26]Data Base PAKAI (INPUT)'!$Y$25,IF(AND(V956&gt;5000000000,V956&lt;=10000000000),'[26]Data Base PAKAI (INPUT)'!$AG$25)))</f>
        <v>3</v>
      </c>
      <c r="AV956" s="250">
        <f>IF(AND(V956&gt;1,V956&lt;=100000000),'[26]Data Base PAKAI (INPUT)'!$F$25,IF(AND(V956&gt;100000000,V956&lt;=200000000),'[26]Data Base PAKAI (INPUT)'!$J$25,IF(AND(V956&gt;200000000,V956&lt;=250000000),'[26]Data Base PAKAI (INPUT)'!$N$25,IF(AND(V956&gt;250000000,V956&lt;=500000000),'[26]Data Base PAKAI (INPUT)'!$R$25,IF(AND(V956&gt;500000000,V956&lt;=1000000000),'[26]Data Base PAKAI (INPUT)'!$V$25,IF(AND(V956&gt;1000000000,V956&lt;=2500000000),'[26]Data Base PAKAI (INPUT)'!$Z$25,IF(AND(V956&gt;2500000000,V956&lt;=5000000000),'[26]Data Base PAKAI (INPUT)'!$AD$25,IF(AND(V956&gt;5000000000,V956&lt;=10000000000),'[26]Data Base PAKAI (INPUT)'!AH2448))))))))</f>
        <v>3</v>
      </c>
      <c r="AW956" s="250">
        <f t="shared" si="338"/>
        <v>1350000</v>
      </c>
      <c r="AX956" s="250">
        <f t="shared" si="339"/>
        <v>4000000</v>
      </c>
      <c r="AY956" s="99">
        <f t="shared" si="340"/>
        <v>4000000</v>
      </c>
      <c r="AZ956" s="245"/>
      <c r="BA956" s="245">
        <f t="shared" si="341"/>
        <v>89700000</v>
      </c>
      <c r="BB956" s="235"/>
      <c r="BC956" s="242"/>
      <c r="BD956" s="242"/>
      <c r="BE956" s="242"/>
      <c r="BG956" s="428">
        <f t="shared" si="333"/>
        <v>0</v>
      </c>
      <c r="BH956" s="424"/>
    </row>
    <row r="957" spans="1:60" ht="43.5" thickBot="1" x14ac:dyDescent="0.3">
      <c r="A957" s="90"/>
      <c r="B957" s="90"/>
      <c r="C957" s="90"/>
      <c r="D957" s="90"/>
      <c r="E957" s="90"/>
      <c r="F957" s="90"/>
      <c r="G957" s="90"/>
      <c r="H957" s="307"/>
      <c r="I957" s="91"/>
      <c r="J957" s="92"/>
      <c r="K957" s="151" t="s">
        <v>1412</v>
      </c>
      <c r="L957" s="92" t="s">
        <v>1686</v>
      </c>
      <c r="M957" s="92" t="e">
        <f>INDEX('[26]GELONDONGAN BM POKIR'!$D:$D,MATCH('KEGIATAN DBMSDA 2022 (2)'!L957,'[26]GELONDONGAN BM POKIR'!$D:$D,0))</f>
        <v>#N/A</v>
      </c>
      <c r="N957" s="92" t="str">
        <f t="shared" si="331"/>
        <v>Peningkatan Jalan Jalan Pare RT.02 RW.15 Komplek Panca Motor, harapan jaya bekasi Utara  Kota Bekasi</v>
      </c>
      <c r="O957" s="92"/>
      <c r="P957" s="93" t="s">
        <v>201</v>
      </c>
      <c r="Q957" s="93"/>
      <c r="R957" s="127" t="s">
        <v>560</v>
      </c>
      <c r="S957" s="94" t="e">
        <f>#REF!&amp;" "&amp;#REF!</f>
        <v>#REF!</v>
      </c>
      <c r="T957" s="95" t="s">
        <v>66</v>
      </c>
      <c r="U957" s="57"/>
      <c r="V957" s="57">
        <f t="shared" si="342"/>
        <v>75000000</v>
      </c>
      <c r="W957" s="96" t="str">
        <f t="shared" si="334"/>
        <v>PL</v>
      </c>
      <c r="X957" s="77" t="s">
        <v>1964</v>
      </c>
      <c r="Y957" s="489" t="s">
        <v>2032</v>
      </c>
      <c r="Z957" s="489" t="s">
        <v>2012</v>
      </c>
      <c r="AA957" s="93"/>
      <c r="AB957" s="93"/>
      <c r="AC957" s="93"/>
      <c r="AD957" s="93"/>
      <c r="AE957" s="93"/>
      <c r="AF957" s="93"/>
      <c r="AG957" s="96"/>
      <c r="AH957" s="96"/>
      <c r="AI957" s="96"/>
      <c r="AJ957" s="313">
        <f t="shared" si="332"/>
        <v>0</v>
      </c>
      <c r="AK957" s="301">
        <v>0</v>
      </c>
      <c r="AL957" s="57">
        <v>75000000</v>
      </c>
      <c r="AM957" s="96" t="str">
        <f t="shared" si="335"/>
        <v>PL</v>
      </c>
      <c r="AN957" s="257" t="s">
        <v>139</v>
      </c>
      <c r="AO957" s="249">
        <v>1</v>
      </c>
      <c r="AP957" s="257"/>
      <c r="AQ957" s="245">
        <f t="shared" si="336"/>
        <v>350000</v>
      </c>
      <c r="AR957" s="250">
        <f>IF(AND(V957&gt;1,V957&lt;=200000000),'[26]Data Base PAKAI (INPUT)'!$E$24,IF(AND(V957&gt;200000000),'[26]Data Base PAKAI (INPUT)'!$M$24))</f>
        <v>4</v>
      </c>
      <c r="AS957" s="250">
        <f>IF(AND(V957&gt;1,V957&lt;=200000000),'[26]Data Base PAKAI (INPUT)'!$F$24,IF(AND(V957&gt;200000000,V957&lt;=1000000000),'[26]Data Base PAKAI (INPUT)'!$V$24,IF(AND(V957&gt;1000000000),'[26]Data Base PAKAI (INPUT)'!$Z$24)))</f>
        <v>1</v>
      </c>
      <c r="AT957" s="250">
        <f t="shared" si="337"/>
        <v>600000</v>
      </c>
      <c r="AU957" s="250">
        <f>IF(AND(V957&gt;1,V957&lt;=1000000000),'[26]Data Base PAKAI (INPUT)'!$E$25,IF(AND(V957&gt;1000000000,V957&lt;=5000000000),'[26]Data Base PAKAI (INPUT)'!$Y$25,IF(AND(V957&gt;5000000000,V957&lt;=10000000000),'[26]Data Base PAKAI (INPUT)'!$AG$25)))</f>
        <v>3</v>
      </c>
      <c r="AV957" s="250">
        <f>IF(AND(V957&gt;1,V957&lt;=100000000),'[26]Data Base PAKAI (INPUT)'!$F$25,IF(AND(V957&gt;100000000,V957&lt;=200000000),'[26]Data Base PAKAI (INPUT)'!$J$25,IF(AND(V957&gt;200000000,V957&lt;=250000000),'[26]Data Base PAKAI (INPUT)'!$N$25,IF(AND(V957&gt;250000000,V957&lt;=500000000),'[26]Data Base PAKAI (INPUT)'!$R$25,IF(AND(V957&gt;500000000,V957&lt;=1000000000),'[26]Data Base PAKAI (INPUT)'!$V$25,IF(AND(V957&gt;1000000000,V957&lt;=2500000000),'[26]Data Base PAKAI (INPUT)'!$Z$25,IF(AND(V957&gt;2500000000,V957&lt;=5000000000),'[26]Data Base PAKAI (INPUT)'!$AD$25,IF(AND(V957&gt;5000000000,V957&lt;=10000000000),'[26]Data Base PAKAI (INPUT)'!AH2449))))))))</f>
        <v>3</v>
      </c>
      <c r="AW957" s="250">
        <f t="shared" si="338"/>
        <v>1350000</v>
      </c>
      <c r="AX957" s="250">
        <f t="shared" si="339"/>
        <v>3000000</v>
      </c>
      <c r="AY957" s="99">
        <f t="shared" si="340"/>
        <v>3000000</v>
      </c>
      <c r="AZ957" s="245"/>
      <c r="BA957" s="245">
        <f t="shared" si="341"/>
        <v>66700000</v>
      </c>
      <c r="BB957" s="235"/>
      <c r="BC957" s="242"/>
      <c r="BD957" s="242"/>
      <c r="BE957" s="242"/>
      <c r="BG957" s="428">
        <f t="shared" si="333"/>
        <v>0</v>
      </c>
      <c r="BH957" s="424"/>
    </row>
    <row r="958" spans="1:60" ht="43.5" thickBot="1" x14ac:dyDescent="0.3">
      <c r="A958" s="90"/>
      <c r="B958" s="90"/>
      <c r="C958" s="90"/>
      <c r="D958" s="90"/>
      <c r="E958" s="90"/>
      <c r="F958" s="90"/>
      <c r="G958" s="90"/>
      <c r="H958" s="307"/>
      <c r="I958" s="91"/>
      <c r="J958" s="92"/>
      <c r="K958" s="151" t="s">
        <v>1412</v>
      </c>
      <c r="L958" s="92" t="s">
        <v>1687</v>
      </c>
      <c r="M958" s="92" t="e">
        <f>INDEX('[26]GELONDONGAN BM POKIR'!$D:$D,MATCH('KEGIATAN DBMSDA 2022 (2)'!L958,'[26]GELONDONGAN BM POKIR'!$D:$D,0))</f>
        <v>#N/A</v>
      </c>
      <c r="N958" s="92" t="str">
        <f t="shared" si="331"/>
        <v>Peningkatan Jalan Jalan Bayam RT.01 s.d RT.4 RW.15 Komplek Panca Motor, harapan jaya bekasi Utara  Kota Bekasi</v>
      </c>
      <c r="O958" s="92"/>
      <c r="P958" s="93" t="s">
        <v>201</v>
      </c>
      <c r="Q958" s="93"/>
      <c r="R958" s="127" t="s">
        <v>560</v>
      </c>
      <c r="S958" s="94" t="e">
        <f>#REF!&amp;" "&amp;#REF!</f>
        <v>#REF!</v>
      </c>
      <c r="T958" s="95" t="s">
        <v>66</v>
      </c>
      <c r="U958" s="57"/>
      <c r="V958" s="57">
        <f t="shared" si="342"/>
        <v>75000000</v>
      </c>
      <c r="W958" s="96" t="str">
        <f t="shared" si="334"/>
        <v>PL</v>
      </c>
      <c r="X958" s="77" t="s">
        <v>1964</v>
      </c>
      <c r="Y958" s="489" t="s">
        <v>2032</v>
      </c>
      <c r="Z958" s="489" t="s">
        <v>2012</v>
      </c>
      <c r="AA958" s="93"/>
      <c r="AB958" s="93"/>
      <c r="AC958" s="93"/>
      <c r="AD958" s="93"/>
      <c r="AE958" s="93"/>
      <c r="AF958" s="93"/>
      <c r="AG958" s="96"/>
      <c r="AH958" s="96"/>
      <c r="AI958" s="96"/>
      <c r="AJ958" s="313">
        <f t="shared" si="332"/>
        <v>0</v>
      </c>
      <c r="AK958" s="301">
        <v>0</v>
      </c>
      <c r="AL958" s="57">
        <v>75000000</v>
      </c>
      <c r="AM958" s="96" t="str">
        <f t="shared" si="335"/>
        <v>PL</v>
      </c>
      <c r="AN958" s="257" t="s">
        <v>139</v>
      </c>
      <c r="AO958" s="249">
        <v>1</v>
      </c>
      <c r="AP958" s="257"/>
      <c r="AQ958" s="245">
        <f t="shared" si="336"/>
        <v>350000</v>
      </c>
      <c r="AR958" s="250">
        <f>IF(AND(V958&gt;1,V958&lt;=200000000),'[26]Data Base PAKAI (INPUT)'!$E$24,IF(AND(V958&gt;200000000),'[26]Data Base PAKAI (INPUT)'!$M$24))</f>
        <v>4</v>
      </c>
      <c r="AS958" s="250">
        <f>IF(AND(V958&gt;1,V958&lt;=200000000),'[26]Data Base PAKAI (INPUT)'!$F$24,IF(AND(V958&gt;200000000,V958&lt;=1000000000),'[26]Data Base PAKAI (INPUT)'!$V$24,IF(AND(V958&gt;1000000000),'[26]Data Base PAKAI (INPUT)'!$Z$24)))</f>
        <v>1</v>
      </c>
      <c r="AT958" s="250">
        <f t="shared" si="337"/>
        <v>600000</v>
      </c>
      <c r="AU958" s="250">
        <f>IF(AND(V958&gt;1,V958&lt;=1000000000),'[26]Data Base PAKAI (INPUT)'!$E$25,IF(AND(V958&gt;1000000000,V958&lt;=5000000000),'[26]Data Base PAKAI (INPUT)'!$Y$25,IF(AND(V958&gt;5000000000,V958&lt;=10000000000),'[26]Data Base PAKAI (INPUT)'!$AG$25)))</f>
        <v>3</v>
      </c>
      <c r="AV958" s="250">
        <f>IF(AND(V958&gt;1,V958&lt;=100000000),'[26]Data Base PAKAI (INPUT)'!$F$25,IF(AND(V958&gt;100000000,V958&lt;=200000000),'[26]Data Base PAKAI (INPUT)'!$J$25,IF(AND(V958&gt;200000000,V958&lt;=250000000),'[26]Data Base PAKAI (INPUT)'!$N$25,IF(AND(V958&gt;250000000,V958&lt;=500000000),'[26]Data Base PAKAI (INPUT)'!$R$25,IF(AND(V958&gt;500000000,V958&lt;=1000000000),'[26]Data Base PAKAI (INPUT)'!$V$25,IF(AND(V958&gt;1000000000,V958&lt;=2500000000),'[26]Data Base PAKAI (INPUT)'!$Z$25,IF(AND(V958&gt;2500000000,V958&lt;=5000000000),'[26]Data Base PAKAI (INPUT)'!$AD$25,IF(AND(V958&gt;5000000000,V958&lt;=10000000000),'[26]Data Base PAKAI (INPUT)'!AH2450))))))))</f>
        <v>3</v>
      </c>
      <c r="AW958" s="250">
        <f t="shared" si="338"/>
        <v>1350000</v>
      </c>
      <c r="AX958" s="250">
        <f t="shared" si="339"/>
        <v>3000000</v>
      </c>
      <c r="AY958" s="99">
        <f t="shared" si="340"/>
        <v>3000000</v>
      </c>
      <c r="AZ958" s="245"/>
      <c r="BA958" s="245">
        <f t="shared" si="341"/>
        <v>66700000</v>
      </c>
      <c r="BB958" s="235"/>
      <c r="BC958" s="242"/>
      <c r="BD958" s="242"/>
      <c r="BE958" s="242"/>
      <c r="BG958" s="428">
        <f t="shared" si="333"/>
        <v>0</v>
      </c>
      <c r="BH958" s="424"/>
    </row>
    <row r="959" spans="1:60" ht="43.5" thickBot="1" x14ac:dyDescent="0.3">
      <c r="A959" s="90"/>
      <c r="B959" s="90"/>
      <c r="C959" s="90"/>
      <c r="D959" s="90"/>
      <c r="E959" s="90"/>
      <c r="F959" s="90"/>
      <c r="G959" s="90"/>
      <c r="H959" s="307"/>
      <c r="I959" s="91"/>
      <c r="J959" s="92"/>
      <c r="K959" s="151" t="s">
        <v>1412</v>
      </c>
      <c r="L959" s="92" t="s">
        <v>1688</v>
      </c>
      <c r="M959" s="92" t="e">
        <f>INDEX('[26]GELONDONGAN BM POKIR'!$D:$D,MATCH('KEGIATAN DBMSDA 2022 (2)'!L959,'[26]GELONDONGAN BM POKIR'!$D:$D,0))</f>
        <v>#N/A</v>
      </c>
      <c r="N959" s="92" t="str">
        <f t="shared" si="331"/>
        <v>Peningkatan Jalan Jalan lingkungan swadaya IV RT 02 / 024,harapan jaya  bekasi utara Kota Bekasi</v>
      </c>
      <c r="O959" s="92"/>
      <c r="P959" s="93" t="s">
        <v>201</v>
      </c>
      <c r="Q959" s="93"/>
      <c r="R959" s="127" t="s">
        <v>239</v>
      </c>
      <c r="S959" s="94" t="e">
        <f>#REF!&amp;" "&amp;#REF!</f>
        <v>#REF!</v>
      </c>
      <c r="T959" s="95" t="s">
        <v>66</v>
      </c>
      <c r="U959" s="57"/>
      <c r="V959" s="57">
        <f t="shared" si="342"/>
        <v>100000000</v>
      </c>
      <c r="W959" s="96" t="str">
        <f t="shared" si="334"/>
        <v>PL</v>
      </c>
      <c r="X959" s="77" t="s">
        <v>1964</v>
      </c>
      <c r="Y959" s="489" t="s">
        <v>2032</v>
      </c>
      <c r="Z959" s="489" t="s">
        <v>2012</v>
      </c>
      <c r="AA959" s="93"/>
      <c r="AB959" s="93"/>
      <c r="AC959" s="93"/>
      <c r="AD959" s="93"/>
      <c r="AE959" s="93"/>
      <c r="AF959" s="93"/>
      <c r="AG959" s="96"/>
      <c r="AH959" s="96"/>
      <c r="AI959" s="96"/>
      <c r="AJ959" s="313">
        <f t="shared" si="332"/>
        <v>0</v>
      </c>
      <c r="AK959" s="301">
        <v>0</v>
      </c>
      <c r="AL959" s="57">
        <v>100000000</v>
      </c>
      <c r="AM959" s="96" t="str">
        <f t="shared" si="335"/>
        <v>PL</v>
      </c>
      <c r="AN959" s="257" t="s">
        <v>139</v>
      </c>
      <c r="AO959" s="249">
        <v>1</v>
      </c>
      <c r="AP959" s="257"/>
      <c r="AQ959" s="245">
        <f t="shared" si="336"/>
        <v>350000</v>
      </c>
      <c r="AR959" s="250">
        <f>IF(AND(V959&gt;1,V959&lt;=200000000),'[26]Data Base PAKAI (INPUT)'!$E$24,IF(AND(V959&gt;200000000),'[26]Data Base PAKAI (INPUT)'!$M$24))</f>
        <v>4</v>
      </c>
      <c r="AS959" s="250">
        <f>IF(AND(V959&gt;1,V959&lt;=200000000),'[26]Data Base PAKAI (INPUT)'!$F$24,IF(AND(V959&gt;200000000,V959&lt;=1000000000),'[26]Data Base PAKAI (INPUT)'!$V$24,IF(AND(V959&gt;1000000000),'[26]Data Base PAKAI (INPUT)'!$Z$24)))</f>
        <v>1</v>
      </c>
      <c r="AT959" s="250">
        <f t="shared" si="337"/>
        <v>600000</v>
      </c>
      <c r="AU959" s="250">
        <f>IF(AND(V959&gt;1,V959&lt;=1000000000),'[26]Data Base PAKAI (INPUT)'!$E$25,IF(AND(V959&gt;1000000000,V959&lt;=5000000000),'[26]Data Base PAKAI (INPUT)'!$Y$25,IF(AND(V959&gt;5000000000,V959&lt;=10000000000),'[26]Data Base PAKAI (INPUT)'!$AG$25)))</f>
        <v>3</v>
      </c>
      <c r="AV959" s="250">
        <f>IF(AND(V959&gt;1,V959&lt;=100000000),'[26]Data Base PAKAI (INPUT)'!$F$25,IF(AND(V959&gt;100000000,V959&lt;=200000000),'[26]Data Base PAKAI (INPUT)'!$J$25,IF(AND(V959&gt;200000000,V959&lt;=250000000),'[26]Data Base PAKAI (INPUT)'!$N$25,IF(AND(V959&gt;250000000,V959&lt;=500000000),'[26]Data Base PAKAI (INPUT)'!$R$25,IF(AND(V959&gt;500000000,V959&lt;=1000000000),'[26]Data Base PAKAI (INPUT)'!$V$25,IF(AND(V959&gt;1000000000,V959&lt;=2500000000),'[26]Data Base PAKAI (INPUT)'!$Z$25,IF(AND(V959&gt;2500000000,V959&lt;=5000000000),'[26]Data Base PAKAI (INPUT)'!$AD$25,IF(AND(V959&gt;5000000000,V959&lt;=10000000000),'[26]Data Base PAKAI (INPUT)'!AH2451))))))))</f>
        <v>3</v>
      </c>
      <c r="AW959" s="250">
        <f t="shared" si="338"/>
        <v>1350000</v>
      </c>
      <c r="AX959" s="250">
        <f t="shared" si="339"/>
        <v>4000000</v>
      </c>
      <c r="AY959" s="99">
        <f t="shared" si="340"/>
        <v>4000000</v>
      </c>
      <c r="AZ959" s="245"/>
      <c r="BA959" s="245">
        <f t="shared" si="341"/>
        <v>89700000</v>
      </c>
      <c r="BB959" s="235"/>
      <c r="BC959" s="242"/>
      <c r="BD959" s="242"/>
      <c r="BE959" s="242"/>
      <c r="BG959" s="428">
        <f t="shared" si="333"/>
        <v>0</v>
      </c>
      <c r="BH959" s="424"/>
    </row>
    <row r="960" spans="1:60" ht="43.5" thickBot="1" x14ac:dyDescent="0.3">
      <c r="A960" s="90"/>
      <c r="B960" s="90"/>
      <c r="C960" s="90"/>
      <c r="D960" s="90"/>
      <c r="E960" s="90"/>
      <c r="F960" s="90"/>
      <c r="G960" s="90"/>
      <c r="H960" s="307"/>
      <c r="I960" s="91"/>
      <c r="J960" s="92"/>
      <c r="K960" s="151" t="s">
        <v>1412</v>
      </c>
      <c r="L960" s="92" t="s">
        <v>1689</v>
      </c>
      <c r="M960" s="92" t="e">
        <f>INDEX('[26]GELONDONGAN BM POKIR'!$D:$D,MATCH('KEGIATAN DBMSDA 2022 (2)'!L960,'[26]GELONDONGAN BM POKIR'!$D:$D,0))</f>
        <v>#N/A</v>
      </c>
      <c r="N960" s="92" t="str">
        <f t="shared" si="331"/>
        <v>Peningkatan Jalan Jl. Segara wana 1 &amp; 2   Rt 09 / RW 25, harapan jaya bekasi utara Kota Bekasi</v>
      </c>
      <c r="O960" s="92"/>
      <c r="P960" s="93" t="s">
        <v>201</v>
      </c>
      <c r="Q960" s="93"/>
      <c r="R960" s="127" t="s">
        <v>239</v>
      </c>
      <c r="S960" s="94" t="e">
        <f>#REF!&amp;" "&amp;#REF!</f>
        <v>#REF!</v>
      </c>
      <c r="T960" s="95" t="s">
        <v>66</v>
      </c>
      <c r="U960" s="57"/>
      <c r="V960" s="57">
        <f t="shared" si="342"/>
        <v>100000000</v>
      </c>
      <c r="W960" s="96" t="str">
        <f t="shared" si="334"/>
        <v>PL</v>
      </c>
      <c r="X960" s="77" t="s">
        <v>1964</v>
      </c>
      <c r="Y960" s="489" t="s">
        <v>2032</v>
      </c>
      <c r="Z960" s="489" t="s">
        <v>2012</v>
      </c>
      <c r="AA960" s="93"/>
      <c r="AB960" s="93"/>
      <c r="AC960" s="93"/>
      <c r="AD960" s="93"/>
      <c r="AE960" s="93"/>
      <c r="AF960" s="93"/>
      <c r="AG960" s="96"/>
      <c r="AH960" s="96"/>
      <c r="AI960" s="96"/>
      <c r="AJ960" s="313">
        <f t="shared" si="332"/>
        <v>0</v>
      </c>
      <c r="AK960" s="301">
        <v>0</v>
      </c>
      <c r="AL960" s="57">
        <v>100000000</v>
      </c>
      <c r="AM960" s="96" t="str">
        <f t="shared" si="335"/>
        <v>PL</v>
      </c>
      <c r="AN960" s="257" t="s">
        <v>139</v>
      </c>
      <c r="AO960" s="249">
        <v>1</v>
      </c>
      <c r="AP960" s="257"/>
      <c r="AQ960" s="245">
        <f t="shared" si="336"/>
        <v>350000</v>
      </c>
      <c r="AR960" s="250">
        <f>IF(AND(V960&gt;1,V960&lt;=200000000),'[26]Data Base PAKAI (INPUT)'!$E$24,IF(AND(V960&gt;200000000),'[26]Data Base PAKAI (INPUT)'!$M$24))</f>
        <v>4</v>
      </c>
      <c r="AS960" s="250">
        <f>IF(AND(V960&gt;1,V960&lt;=200000000),'[26]Data Base PAKAI (INPUT)'!$F$24,IF(AND(V960&gt;200000000,V960&lt;=1000000000),'[26]Data Base PAKAI (INPUT)'!$V$24,IF(AND(V960&gt;1000000000),'[26]Data Base PAKAI (INPUT)'!$Z$24)))</f>
        <v>1</v>
      </c>
      <c r="AT960" s="250">
        <f t="shared" si="337"/>
        <v>600000</v>
      </c>
      <c r="AU960" s="250">
        <f>IF(AND(V960&gt;1,V960&lt;=1000000000),'[26]Data Base PAKAI (INPUT)'!$E$25,IF(AND(V960&gt;1000000000,V960&lt;=5000000000),'[26]Data Base PAKAI (INPUT)'!$Y$25,IF(AND(V960&gt;5000000000,V960&lt;=10000000000),'[26]Data Base PAKAI (INPUT)'!$AG$25)))</f>
        <v>3</v>
      </c>
      <c r="AV960" s="250">
        <f>IF(AND(V960&gt;1,V960&lt;=100000000),'[26]Data Base PAKAI (INPUT)'!$F$25,IF(AND(V960&gt;100000000,V960&lt;=200000000),'[26]Data Base PAKAI (INPUT)'!$J$25,IF(AND(V960&gt;200000000,V960&lt;=250000000),'[26]Data Base PAKAI (INPUT)'!$N$25,IF(AND(V960&gt;250000000,V960&lt;=500000000),'[26]Data Base PAKAI (INPUT)'!$R$25,IF(AND(V960&gt;500000000,V960&lt;=1000000000),'[26]Data Base PAKAI (INPUT)'!$V$25,IF(AND(V960&gt;1000000000,V960&lt;=2500000000),'[26]Data Base PAKAI (INPUT)'!$Z$25,IF(AND(V960&gt;2500000000,V960&lt;=5000000000),'[26]Data Base PAKAI (INPUT)'!$AD$25,IF(AND(V960&gt;5000000000,V960&lt;=10000000000),'[26]Data Base PAKAI (INPUT)'!AH2452))))))))</f>
        <v>3</v>
      </c>
      <c r="AW960" s="250">
        <f t="shared" si="338"/>
        <v>1350000</v>
      </c>
      <c r="AX960" s="250">
        <f t="shared" si="339"/>
        <v>4000000</v>
      </c>
      <c r="AY960" s="99">
        <f t="shared" si="340"/>
        <v>4000000</v>
      </c>
      <c r="AZ960" s="245"/>
      <c r="BA960" s="245">
        <f t="shared" si="341"/>
        <v>89700000</v>
      </c>
      <c r="BB960" s="235"/>
      <c r="BC960" s="242"/>
      <c r="BD960" s="242"/>
      <c r="BE960" s="242"/>
      <c r="BG960" s="428">
        <f t="shared" si="333"/>
        <v>0</v>
      </c>
      <c r="BH960" s="424"/>
    </row>
    <row r="961" spans="1:60" ht="43.5" thickBot="1" x14ac:dyDescent="0.3">
      <c r="A961" s="90"/>
      <c r="B961" s="90"/>
      <c r="C961" s="90"/>
      <c r="D961" s="90"/>
      <c r="E961" s="90"/>
      <c r="F961" s="90"/>
      <c r="G961" s="90"/>
      <c r="H961" s="307"/>
      <c r="I961" s="91"/>
      <c r="J961" s="92"/>
      <c r="K961" s="151" t="s">
        <v>1412</v>
      </c>
      <c r="L961" s="92" t="s">
        <v>1690</v>
      </c>
      <c r="M961" s="92" t="e">
        <f>INDEX('[26]GELONDONGAN BM POKIR'!$D:$D,MATCH('KEGIATAN DBMSDA 2022 (2)'!L961,'[26]GELONDONGAN BM POKIR'!$D:$D,0))</f>
        <v>#N/A</v>
      </c>
      <c r="N961" s="92" t="str">
        <f>$J$562&amp;" "&amp;L961</f>
        <v>Peningkatan Jalan Jl. Segara wan RT 09/ Rw 25,harapan jaya bekasi utara Kota Bekasi</v>
      </c>
      <c r="O961" s="92"/>
      <c r="P961" s="93" t="s">
        <v>201</v>
      </c>
      <c r="Q961" s="93"/>
      <c r="R961" s="127" t="s">
        <v>560</v>
      </c>
      <c r="S961" s="94" t="e">
        <f>#REF!&amp;" "&amp;#REF!</f>
        <v>#REF!</v>
      </c>
      <c r="T961" s="95" t="s">
        <v>66</v>
      </c>
      <c r="U961" s="57"/>
      <c r="V961" s="57">
        <f t="shared" si="342"/>
        <v>75000000</v>
      </c>
      <c r="W961" s="96" t="str">
        <f t="shared" si="334"/>
        <v>PL</v>
      </c>
      <c r="X961" s="77" t="s">
        <v>1964</v>
      </c>
      <c r="Y961" s="489" t="s">
        <v>2032</v>
      </c>
      <c r="Z961" s="489" t="s">
        <v>2012</v>
      </c>
      <c r="AA961" s="93"/>
      <c r="AB961" s="93"/>
      <c r="AC961" s="93"/>
      <c r="AD961" s="93"/>
      <c r="AE961" s="93"/>
      <c r="AF961" s="93"/>
      <c r="AG961" s="96"/>
      <c r="AH961" s="96"/>
      <c r="AI961" s="96"/>
      <c r="AJ961" s="313">
        <f t="shared" si="332"/>
        <v>0</v>
      </c>
      <c r="AK961" s="301">
        <v>0</v>
      </c>
      <c r="AL961" s="57">
        <v>75000000</v>
      </c>
      <c r="AM961" s="96" t="str">
        <f t="shared" si="335"/>
        <v>PL</v>
      </c>
      <c r="AN961" s="257" t="s">
        <v>139</v>
      </c>
      <c r="AO961" s="249">
        <v>1</v>
      </c>
      <c r="AP961" s="257"/>
      <c r="AQ961" s="245">
        <f t="shared" si="336"/>
        <v>350000</v>
      </c>
      <c r="AR961" s="250">
        <f>IF(AND(V961&gt;1,V961&lt;=200000000),'[26]Data Base PAKAI (INPUT)'!$E$24,IF(AND(V961&gt;200000000),'[26]Data Base PAKAI (INPUT)'!$M$24))</f>
        <v>4</v>
      </c>
      <c r="AS961" s="250">
        <f>IF(AND(V961&gt;1,V961&lt;=200000000),'[26]Data Base PAKAI (INPUT)'!$F$24,IF(AND(V961&gt;200000000,V961&lt;=1000000000),'[26]Data Base PAKAI (INPUT)'!$V$24,IF(AND(V961&gt;1000000000),'[26]Data Base PAKAI (INPUT)'!$Z$24)))</f>
        <v>1</v>
      </c>
      <c r="AT961" s="250">
        <f t="shared" si="337"/>
        <v>600000</v>
      </c>
      <c r="AU961" s="250">
        <f>IF(AND(V961&gt;1,V961&lt;=1000000000),'[26]Data Base PAKAI (INPUT)'!$E$25,IF(AND(V961&gt;1000000000,V961&lt;=5000000000),'[26]Data Base PAKAI (INPUT)'!$Y$25,IF(AND(V961&gt;5000000000,V961&lt;=10000000000),'[26]Data Base PAKAI (INPUT)'!$AG$25)))</f>
        <v>3</v>
      </c>
      <c r="AV961" s="250">
        <f>IF(AND(V961&gt;1,V961&lt;=100000000),'[26]Data Base PAKAI (INPUT)'!$F$25,IF(AND(V961&gt;100000000,V961&lt;=200000000),'[26]Data Base PAKAI (INPUT)'!$J$25,IF(AND(V961&gt;200000000,V961&lt;=250000000),'[26]Data Base PAKAI (INPUT)'!$N$25,IF(AND(V961&gt;250000000,V961&lt;=500000000),'[26]Data Base PAKAI (INPUT)'!$R$25,IF(AND(V961&gt;500000000,V961&lt;=1000000000),'[26]Data Base PAKAI (INPUT)'!$V$25,IF(AND(V961&gt;1000000000,V961&lt;=2500000000),'[26]Data Base PAKAI (INPUT)'!$Z$25,IF(AND(V961&gt;2500000000,V961&lt;=5000000000),'[26]Data Base PAKAI (INPUT)'!$AD$25,IF(AND(V961&gt;5000000000,V961&lt;=10000000000),'[26]Data Base PAKAI (INPUT)'!AH2453))))))))</f>
        <v>3</v>
      </c>
      <c r="AW961" s="250">
        <f t="shared" si="338"/>
        <v>1350000</v>
      </c>
      <c r="AX961" s="250">
        <f t="shared" si="339"/>
        <v>3000000</v>
      </c>
      <c r="AY961" s="99">
        <f t="shared" si="340"/>
        <v>3000000</v>
      </c>
      <c r="AZ961" s="245"/>
      <c r="BA961" s="245">
        <f t="shared" si="341"/>
        <v>66700000</v>
      </c>
      <c r="BB961" s="235"/>
      <c r="BC961" s="242"/>
      <c r="BD961" s="242"/>
      <c r="BE961" s="242"/>
      <c r="BG961" s="428">
        <f t="shared" si="333"/>
        <v>0</v>
      </c>
      <c r="BH961" s="424"/>
    </row>
    <row r="962" spans="1:60" ht="43.5" thickBot="1" x14ac:dyDescent="0.3">
      <c r="A962" s="90"/>
      <c r="B962" s="90"/>
      <c r="C962" s="90"/>
      <c r="D962" s="90"/>
      <c r="E962" s="90"/>
      <c r="F962" s="90"/>
      <c r="G962" s="90"/>
      <c r="H962" s="307"/>
      <c r="I962" s="91"/>
      <c r="J962" s="92"/>
      <c r="K962" s="151" t="s">
        <v>1412</v>
      </c>
      <c r="L962" s="92" t="s">
        <v>1691</v>
      </c>
      <c r="M962" s="92" t="e">
        <f>INDEX('[26]GELONDONGAN BM POKIR'!$D:$D,MATCH('KEGIATAN DBMSDA 2022 (2)'!L962,'[26]GELONDONGAN BM POKIR'!$D:$D,0))</f>
        <v>#N/A</v>
      </c>
      <c r="N962" s="92" t="str">
        <f t="shared" si="331"/>
        <v>Peningkatan Jalan Jalan Baru Tanggul RT.09 / RW.06, Kel Kaliabang Bekasi Utara Kota Bekasi</v>
      </c>
      <c r="O962" s="92"/>
      <c r="P962" s="93" t="s">
        <v>201</v>
      </c>
      <c r="Q962" s="93"/>
      <c r="R962" s="127" t="s">
        <v>239</v>
      </c>
      <c r="S962" s="94" t="e">
        <f>#REF!&amp;" "&amp;#REF!</f>
        <v>#REF!</v>
      </c>
      <c r="T962" s="95" t="s">
        <v>66</v>
      </c>
      <c r="U962" s="57"/>
      <c r="V962" s="57">
        <f t="shared" si="342"/>
        <v>100000000</v>
      </c>
      <c r="W962" s="96" t="str">
        <f t="shared" si="334"/>
        <v>PL</v>
      </c>
      <c r="X962" s="77" t="s">
        <v>1964</v>
      </c>
      <c r="Y962" s="489" t="s">
        <v>2032</v>
      </c>
      <c r="Z962" s="489" t="s">
        <v>2012</v>
      </c>
      <c r="AA962" s="93"/>
      <c r="AB962" s="93"/>
      <c r="AC962" s="93"/>
      <c r="AD962" s="93"/>
      <c r="AE962" s="93"/>
      <c r="AF962" s="93"/>
      <c r="AG962" s="96"/>
      <c r="AH962" s="96"/>
      <c r="AI962" s="96"/>
      <c r="AJ962" s="313">
        <f t="shared" si="332"/>
        <v>0</v>
      </c>
      <c r="AK962" s="301">
        <v>0</v>
      </c>
      <c r="AL962" s="57">
        <v>100000000</v>
      </c>
      <c r="AM962" s="96" t="str">
        <f t="shared" si="335"/>
        <v>PL</v>
      </c>
      <c r="AN962" s="257" t="s">
        <v>139</v>
      </c>
      <c r="AO962" s="249">
        <v>1</v>
      </c>
      <c r="AP962" s="257"/>
      <c r="AQ962" s="245">
        <f t="shared" si="336"/>
        <v>350000</v>
      </c>
      <c r="AR962" s="250">
        <f>IF(AND(V962&gt;1,V962&lt;=200000000),'[26]Data Base PAKAI (INPUT)'!$E$24,IF(AND(V962&gt;200000000),'[26]Data Base PAKAI (INPUT)'!$M$24))</f>
        <v>4</v>
      </c>
      <c r="AS962" s="250">
        <f>IF(AND(V962&gt;1,V962&lt;=200000000),'[26]Data Base PAKAI (INPUT)'!$F$24,IF(AND(V962&gt;200000000,V962&lt;=1000000000),'[26]Data Base PAKAI (INPUT)'!$V$24,IF(AND(V962&gt;1000000000),'[26]Data Base PAKAI (INPUT)'!$Z$24)))</f>
        <v>1</v>
      </c>
      <c r="AT962" s="250">
        <f t="shared" si="337"/>
        <v>600000</v>
      </c>
      <c r="AU962" s="250">
        <f>IF(AND(V962&gt;1,V962&lt;=1000000000),'[26]Data Base PAKAI (INPUT)'!$E$25,IF(AND(V962&gt;1000000000,V962&lt;=5000000000),'[26]Data Base PAKAI (INPUT)'!$Y$25,IF(AND(V962&gt;5000000000,V962&lt;=10000000000),'[26]Data Base PAKAI (INPUT)'!$AG$25)))</f>
        <v>3</v>
      </c>
      <c r="AV962" s="250">
        <f>IF(AND(V962&gt;1,V962&lt;=100000000),'[26]Data Base PAKAI (INPUT)'!$F$25,IF(AND(V962&gt;100000000,V962&lt;=200000000),'[26]Data Base PAKAI (INPUT)'!$J$25,IF(AND(V962&gt;200000000,V962&lt;=250000000),'[26]Data Base PAKAI (INPUT)'!$N$25,IF(AND(V962&gt;250000000,V962&lt;=500000000),'[26]Data Base PAKAI (INPUT)'!$R$25,IF(AND(V962&gt;500000000,V962&lt;=1000000000),'[26]Data Base PAKAI (INPUT)'!$V$25,IF(AND(V962&gt;1000000000,V962&lt;=2500000000),'[26]Data Base PAKAI (INPUT)'!$Z$25,IF(AND(V962&gt;2500000000,V962&lt;=5000000000),'[26]Data Base PAKAI (INPUT)'!$AD$25,IF(AND(V962&gt;5000000000,V962&lt;=10000000000),'[26]Data Base PAKAI (INPUT)'!AH2454))))))))</f>
        <v>3</v>
      </c>
      <c r="AW962" s="250">
        <f t="shared" si="338"/>
        <v>1350000</v>
      </c>
      <c r="AX962" s="250">
        <f t="shared" si="339"/>
        <v>4000000</v>
      </c>
      <c r="AY962" s="99">
        <f t="shared" si="340"/>
        <v>4000000</v>
      </c>
      <c r="AZ962" s="245"/>
      <c r="BA962" s="245">
        <f t="shared" si="341"/>
        <v>89700000</v>
      </c>
      <c r="BB962" s="235"/>
      <c r="BC962" s="242"/>
      <c r="BD962" s="242"/>
      <c r="BE962" s="242"/>
      <c r="BG962" s="428">
        <f t="shared" si="333"/>
        <v>0</v>
      </c>
      <c r="BH962" s="424"/>
    </row>
    <row r="963" spans="1:60" ht="43.5" thickBot="1" x14ac:dyDescent="0.3">
      <c r="A963" s="90"/>
      <c r="B963" s="90"/>
      <c r="C963" s="90"/>
      <c r="D963" s="90"/>
      <c r="E963" s="90"/>
      <c r="F963" s="90"/>
      <c r="G963" s="90"/>
      <c r="H963" s="307"/>
      <c r="I963" s="91"/>
      <c r="J963" s="92"/>
      <c r="K963" s="151" t="s">
        <v>1412</v>
      </c>
      <c r="L963" s="92" t="s">
        <v>1692</v>
      </c>
      <c r="M963" s="92" t="e">
        <f>INDEX('[26]GELONDONGAN BM POKIR'!$D:$D,MATCH('KEGIATAN DBMSDA 2022 (2)'!L963,'[26]GELONDONGAN BM POKIR'!$D:$D,0))</f>
        <v>#N/A</v>
      </c>
      <c r="N963" s="92" t="str">
        <f>$J$562&amp;" "&amp;L963</f>
        <v>Peningkatan Jalan RT 01, 02, 03 RW 12 PUP kaliabang, bekasi Utara Kota Bekasi</v>
      </c>
      <c r="O963" s="92"/>
      <c r="P963" s="93" t="s">
        <v>201</v>
      </c>
      <c r="Q963" s="93"/>
      <c r="R963" s="127" t="s">
        <v>289</v>
      </c>
      <c r="S963" s="94" t="e">
        <f>#REF!&amp;" "&amp;#REF!</f>
        <v>#REF!</v>
      </c>
      <c r="T963" s="95" t="s">
        <v>66</v>
      </c>
      <c r="U963" s="57"/>
      <c r="V963" s="57">
        <f t="shared" si="342"/>
        <v>100000000</v>
      </c>
      <c r="W963" s="96" t="str">
        <f t="shared" si="334"/>
        <v>PL</v>
      </c>
      <c r="X963" s="77" t="s">
        <v>1964</v>
      </c>
      <c r="Y963" s="489" t="s">
        <v>2032</v>
      </c>
      <c r="Z963" s="489" t="s">
        <v>2012</v>
      </c>
      <c r="AA963" s="93"/>
      <c r="AB963" s="93"/>
      <c r="AC963" s="93"/>
      <c r="AD963" s="93"/>
      <c r="AE963" s="93"/>
      <c r="AF963" s="93"/>
      <c r="AG963" s="96"/>
      <c r="AH963" s="96"/>
      <c r="AI963" s="96"/>
      <c r="AJ963" s="313">
        <f t="shared" si="332"/>
        <v>0</v>
      </c>
      <c r="AK963" s="301">
        <v>0</v>
      </c>
      <c r="AL963" s="57">
        <v>100000000</v>
      </c>
      <c r="AM963" s="96" t="str">
        <f t="shared" si="335"/>
        <v>PL</v>
      </c>
      <c r="AN963" s="257" t="s">
        <v>139</v>
      </c>
      <c r="AO963" s="249">
        <v>1</v>
      </c>
      <c r="AP963" s="257"/>
      <c r="AQ963" s="245">
        <f t="shared" si="336"/>
        <v>350000</v>
      </c>
      <c r="AR963" s="250">
        <f>IF(AND(V963&gt;1,V963&lt;=200000000),'[26]Data Base PAKAI (INPUT)'!$E$24,IF(AND(V963&gt;200000000),'[26]Data Base PAKAI (INPUT)'!$M$24))</f>
        <v>4</v>
      </c>
      <c r="AS963" s="250">
        <f>IF(AND(V963&gt;1,V963&lt;=200000000),'[26]Data Base PAKAI (INPUT)'!$F$24,IF(AND(V963&gt;200000000,V963&lt;=1000000000),'[26]Data Base PAKAI (INPUT)'!$V$24,IF(AND(V963&gt;1000000000),'[26]Data Base PAKAI (INPUT)'!$Z$24)))</f>
        <v>1</v>
      </c>
      <c r="AT963" s="250">
        <f t="shared" si="337"/>
        <v>600000</v>
      </c>
      <c r="AU963" s="250">
        <f>IF(AND(V963&gt;1,V963&lt;=1000000000),'[26]Data Base PAKAI (INPUT)'!$E$25,IF(AND(V963&gt;1000000000,V963&lt;=5000000000),'[26]Data Base PAKAI (INPUT)'!$Y$25,IF(AND(V963&gt;5000000000,V963&lt;=10000000000),'[26]Data Base PAKAI (INPUT)'!$AG$25)))</f>
        <v>3</v>
      </c>
      <c r="AV963" s="250">
        <f>IF(AND(V963&gt;1,V963&lt;=100000000),'[26]Data Base PAKAI (INPUT)'!$F$25,IF(AND(V963&gt;100000000,V963&lt;=200000000),'[26]Data Base PAKAI (INPUT)'!$J$25,IF(AND(V963&gt;200000000,V963&lt;=250000000),'[26]Data Base PAKAI (INPUT)'!$N$25,IF(AND(V963&gt;250000000,V963&lt;=500000000),'[26]Data Base PAKAI (INPUT)'!$R$25,IF(AND(V963&gt;500000000,V963&lt;=1000000000),'[26]Data Base PAKAI (INPUT)'!$V$25,IF(AND(V963&gt;1000000000,V963&lt;=2500000000),'[26]Data Base PAKAI (INPUT)'!$Z$25,IF(AND(V963&gt;2500000000,V963&lt;=5000000000),'[26]Data Base PAKAI (INPUT)'!$AD$25,IF(AND(V963&gt;5000000000,V963&lt;=10000000000),'[26]Data Base PAKAI (INPUT)'!AH2457))))))))</f>
        <v>3</v>
      </c>
      <c r="AW963" s="250">
        <f t="shared" si="338"/>
        <v>1350000</v>
      </c>
      <c r="AX963" s="250">
        <f t="shared" si="339"/>
        <v>4000000</v>
      </c>
      <c r="AY963" s="99">
        <f t="shared" si="340"/>
        <v>4000000</v>
      </c>
      <c r="AZ963" s="245"/>
      <c r="BA963" s="245">
        <f t="shared" si="341"/>
        <v>89700000</v>
      </c>
      <c r="BB963" s="235"/>
      <c r="BC963" s="242"/>
      <c r="BD963" s="242"/>
      <c r="BE963" s="242"/>
      <c r="BG963" s="428">
        <f t="shared" si="333"/>
        <v>0</v>
      </c>
      <c r="BH963" s="424"/>
    </row>
    <row r="964" spans="1:60" ht="43.5" thickBot="1" x14ac:dyDescent="0.3">
      <c r="A964" s="90"/>
      <c r="B964" s="90"/>
      <c r="C964" s="90"/>
      <c r="D964" s="90"/>
      <c r="E964" s="90"/>
      <c r="F964" s="90"/>
      <c r="G964" s="90"/>
      <c r="H964" s="307"/>
      <c r="I964" s="91"/>
      <c r="J964" s="92"/>
      <c r="K964" s="151" t="s">
        <v>1412</v>
      </c>
      <c r="L964" s="92" t="s">
        <v>1693</v>
      </c>
      <c r="M964" s="92" t="e">
        <f>INDEX('[26]GELONDONGAN BM POKIR'!$D:$D,MATCH('KEGIATAN DBMSDA 2022 (2)'!L964,'[26]GELONDONGAN BM POKIR'!$D:$D,0))</f>
        <v>#N/A</v>
      </c>
      <c r="N964" s="92" t="str">
        <f t="shared" ref="N964:N1006" si="343">$J$562&amp;" "&amp;L964</f>
        <v>Peningkatan Jalan jalan di Pondok Ungu Permai Blok HH1  Rt. 01/23, Kaliabang Tengah, Bekasi Utara, Kota Bekasi</v>
      </c>
      <c r="O964" s="92"/>
      <c r="P964" s="93" t="s">
        <v>201</v>
      </c>
      <c r="Q964" s="93"/>
      <c r="R964" s="127" t="s">
        <v>239</v>
      </c>
      <c r="S964" s="94" t="e">
        <f>#REF!&amp;" "&amp;#REF!</f>
        <v>#REF!</v>
      </c>
      <c r="T964" s="95" t="s">
        <v>66</v>
      </c>
      <c r="U964" s="57"/>
      <c r="V964" s="57">
        <f t="shared" si="342"/>
        <v>100000000</v>
      </c>
      <c r="W964" s="96" t="str">
        <f t="shared" si="334"/>
        <v>PL</v>
      </c>
      <c r="X964" s="77" t="s">
        <v>1964</v>
      </c>
      <c r="Y964" s="489" t="s">
        <v>2032</v>
      </c>
      <c r="Z964" s="489" t="s">
        <v>2012</v>
      </c>
      <c r="AA964" s="93"/>
      <c r="AB964" s="93"/>
      <c r="AC964" s="93"/>
      <c r="AD964" s="93"/>
      <c r="AE964" s="93"/>
      <c r="AF964" s="93"/>
      <c r="AG964" s="96"/>
      <c r="AH964" s="96"/>
      <c r="AI964" s="96"/>
      <c r="AJ964" s="313">
        <f t="shared" si="332"/>
        <v>0</v>
      </c>
      <c r="AK964" s="301">
        <v>0</v>
      </c>
      <c r="AL964" s="57">
        <v>100000000</v>
      </c>
      <c r="AM964" s="96" t="str">
        <f t="shared" si="335"/>
        <v>PL</v>
      </c>
      <c r="AN964" s="257" t="s">
        <v>139</v>
      </c>
      <c r="AO964" s="249">
        <v>1</v>
      </c>
      <c r="AP964" s="257"/>
      <c r="AQ964" s="245">
        <f t="shared" si="336"/>
        <v>350000</v>
      </c>
      <c r="AR964" s="250">
        <f>IF(AND(V964&gt;1,V964&lt;=200000000),'[26]Data Base PAKAI (INPUT)'!$E$24,IF(AND(V964&gt;200000000),'[26]Data Base PAKAI (INPUT)'!$M$24))</f>
        <v>4</v>
      </c>
      <c r="AS964" s="250">
        <f>IF(AND(V964&gt;1,V964&lt;=200000000),'[26]Data Base PAKAI (INPUT)'!$F$24,IF(AND(V964&gt;200000000,V964&lt;=1000000000),'[26]Data Base PAKAI (INPUT)'!$V$24,IF(AND(V964&gt;1000000000),'[26]Data Base PAKAI (INPUT)'!$Z$24)))</f>
        <v>1</v>
      </c>
      <c r="AT964" s="250">
        <f t="shared" si="337"/>
        <v>600000</v>
      </c>
      <c r="AU964" s="250">
        <f>IF(AND(V964&gt;1,V964&lt;=1000000000),'[26]Data Base PAKAI (INPUT)'!$E$25,IF(AND(V964&gt;1000000000,V964&lt;=5000000000),'[26]Data Base PAKAI (INPUT)'!$Y$25,IF(AND(V964&gt;5000000000,V964&lt;=10000000000),'[26]Data Base PAKAI (INPUT)'!$AG$25)))</f>
        <v>3</v>
      </c>
      <c r="AV964" s="250">
        <f>IF(AND(V964&gt;1,V964&lt;=100000000),'[26]Data Base PAKAI (INPUT)'!$F$25,IF(AND(V964&gt;100000000,V964&lt;=200000000),'[26]Data Base PAKAI (INPUT)'!$J$25,IF(AND(V964&gt;200000000,V964&lt;=250000000),'[26]Data Base PAKAI (INPUT)'!$N$25,IF(AND(V964&gt;250000000,V964&lt;=500000000),'[26]Data Base PAKAI (INPUT)'!$R$25,IF(AND(V964&gt;500000000,V964&lt;=1000000000),'[26]Data Base PAKAI (INPUT)'!$V$25,IF(AND(V964&gt;1000000000,V964&lt;=2500000000),'[26]Data Base PAKAI (INPUT)'!$Z$25,IF(AND(V964&gt;2500000000,V964&lt;=5000000000),'[26]Data Base PAKAI (INPUT)'!$AD$25,IF(AND(V964&gt;5000000000,V964&lt;=10000000000),'[26]Data Base PAKAI (INPUT)'!AH2458))))))))</f>
        <v>3</v>
      </c>
      <c r="AW964" s="250">
        <f t="shared" si="338"/>
        <v>1350000</v>
      </c>
      <c r="AX964" s="250">
        <f t="shared" si="339"/>
        <v>4000000</v>
      </c>
      <c r="AY964" s="99">
        <f t="shared" si="340"/>
        <v>4000000</v>
      </c>
      <c r="AZ964" s="245"/>
      <c r="BA964" s="245">
        <f t="shared" si="341"/>
        <v>89700000</v>
      </c>
      <c r="BB964" s="235"/>
      <c r="BC964" s="242"/>
      <c r="BD964" s="242"/>
      <c r="BE964" s="242"/>
      <c r="BG964" s="428">
        <f t="shared" si="333"/>
        <v>0</v>
      </c>
      <c r="BH964" s="424"/>
    </row>
    <row r="965" spans="1:60" ht="43.5" thickBot="1" x14ac:dyDescent="0.3">
      <c r="A965" s="90"/>
      <c r="B965" s="90"/>
      <c r="C965" s="90"/>
      <c r="D965" s="90"/>
      <c r="E965" s="90"/>
      <c r="F965" s="90"/>
      <c r="G965" s="90"/>
      <c r="H965" s="307"/>
      <c r="I965" s="91"/>
      <c r="J965" s="92"/>
      <c r="K965" s="151" t="s">
        <v>1412</v>
      </c>
      <c r="L965" s="92" t="s">
        <v>1694</v>
      </c>
      <c r="M965" s="92" t="e">
        <f>INDEX('[26]GELONDONGAN BM POKIR'!$D:$D,MATCH('KEGIATAN DBMSDA 2022 (2)'!L965,'[26]GELONDONGAN BM POKIR'!$D:$D,0))</f>
        <v>#N/A</v>
      </c>
      <c r="N965" s="92" t="str">
        <f t="shared" si="343"/>
        <v>Peningkatan Jalan jalan di Pondok Ungu Permai Blok HH3 Rt. 01/23, Kaliabang Tengah,, Bekasi Utara  Kota Bekasi</v>
      </c>
      <c r="O965" s="92"/>
      <c r="P965" s="93" t="s">
        <v>201</v>
      </c>
      <c r="Q965" s="93"/>
      <c r="R965" s="127" t="s">
        <v>560</v>
      </c>
      <c r="S965" s="94" t="e">
        <f>#REF!&amp;" "&amp;#REF!</f>
        <v>#REF!</v>
      </c>
      <c r="T965" s="95" t="s">
        <v>66</v>
      </c>
      <c r="U965" s="57"/>
      <c r="V965" s="57">
        <f t="shared" si="342"/>
        <v>75000000</v>
      </c>
      <c r="W965" s="96" t="str">
        <f t="shared" si="334"/>
        <v>PL</v>
      </c>
      <c r="X965" s="77" t="s">
        <v>1964</v>
      </c>
      <c r="Y965" s="489" t="s">
        <v>2032</v>
      </c>
      <c r="Z965" s="489" t="s">
        <v>2012</v>
      </c>
      <c r="AA965" s="93"/>
      <c r="AB965" s="93"/>
      <c r="AC965" s="93"/>
      <c r="AD965" s="93"/>
      <c r="AE965" s="93"/>
      <c r="AF965" s="93"/>
      <c r="AG965" s="96"/>
      <c r="AH965" s="96"/>
      <c r="AI965" s="96"/>
      <c r="AJ965" s="313">
        <f t="shared" si="332"/>
        <v>0</v>
      </c>
      <c r="AK965" s="301">
        <v>0</v>
      </c>
      <c r="AL965" s="57">
        <v>75000000</v>
      </c>
      <c r="AM965" s="96" t="str">
        <f t="shared" si="335"/>
        <v>PL</v>
      </c>
      <c r="AN965" s="257" t="s">
        <v>139</v>
      </c>
      <c r="AO965" s="249">
        <v>1</v>
      </c>
      <c r="AP965" s="257"/>
      <c r="AQ965" s="245">
        <f t="shared" si="336"/>
        <v>350000</v>
      </c>
      <c r="AR965" s="250">
        <f>IF(AND(V965&gt;1,V965&lt;=200000000),'[26]Data Base PAKAI (INPUT)'!$E$24,IF(AND(V965&gt;200000000),'[26]Data Base PAKAI (INPUT)'!$M$24))</f>
        <v>4</v>
      </c>
      <c r="AS965" s="250">
        <f>IF(AND(V965&gt;1,V965&lt;=200000000),'[26]Data Base PAKAI (INPUT)'!$F$24,IF(AND(V965&gt;200000000,V965&lt;=1000000000),'[26]Data Base PAKAI (INPUT)'!$V$24,IF(AND(V965&gt;1000000000),'[26]Data Base PAKAI (INPUT)'!$Z$24)))</f>
        <v>1</v>
      </c>
      <c r="AT965" s="250">
        <f t="shared" si="337"/>
        <v>600000</v>
      </c>
      <c r="AU965" s="250">
        <f>IF(AND(V965&gt;1,V965&lt;=1000000000),'[26]Data Base PAKAI (INPUT)'!$E$25,IF(AND(V965&gt;1000000000,V965&lt;=5000000000),'[26]Data Base PAKAI (INPUT)'!$Y$25,IF(AND(V965&gt;5000000000,V965&lt;=10000000000),'[26]Data Base PAKAI (INPUT)'!$AG$25)))</f>
        <v>3</v>
      </c>
      <c r="AV965" s="250">
        <f>IF(AND(V965&gt;1,V965&lt;=100000000),'[26]Data Base PAKAI (INPUT)'!$F$25,IF(AND(V965&gt;100000000,V965&lt;=200000000),'[26]Data Base PAKAI (INPUT)'!$J$25,IF(AND(V965&gt;200000000,V965&lt;=250000000),'[26]Data Base PAKAI (INPUT)'!$N$25,IF(AND(V965&gt;250000000,V965&lt;=500000000),'[26]Data Base PAKAI (INPUT)'!$R$25,IF(AND(V965&gt;500000000,V965&lt;=1000000000),'[26]Data Base PAKAI (INPUT)'!$V$25,IF(AND(V965&gt;1000000000,V965&lt;=2500000000),'[26]Data Base PAKAI (INPUT)'!$Z$25,IF(AND(V965&gt;2500000000,V965&lt;=5000000000),'[26]Data Base PAKAI (INPUT)'!$AD$25,IF(AND(V965&gt;5000000000,V965&lt;=10000000000),'[26]Data Base PAKAI (INPUT)'!AH2459))))))))</f>
        <v>3</v>
      </c>
      <c r="AW965" s="250">
        <f t="shared" si="338"/>
        <v>1350000</v>
      </c>
      <c r="AX965" s="250">
        <f t="shared" si="339"/>
        <v>3000000</v>
      </c>
      <c r="AY965" s="99">
        <f t="shared" si="340"/>
        <v>3000000</v>
      </c>
      <c r="AZ965" s="245"/>
      <c r="BA965" s="245">
        <f t="shared" si="341"/>
        <v>66700000</v>
      </c>
      <c r="BB965" s="235"/>
      <c r="BC965" s="242"/>
      <c r="BD965" s="242"/>
      <c r="BE965" s="242"/>
      <c r="BG965" s="428">
        <f t="shared" si="333"/>
        <v>0</v>
      </c>
      <c r="BH965" s="424"/>
    </row>
    <row r="966" spans="1:60" ht="43.5" thickBot="1" x14ac:dyDescent="0.3">
      <c r="A966" s="90"/>
      <c r="B966" s="90"/>
      <c r="C966" s="90"/>
      <c r="D966" s="90"/>
      <c r="E966" s="90"/>
      <c r="F966" s="90"/>
      <c r="G966" s="90"/>
      <c r="H966" s="307"/>
      <c r="I966" s="91"/>
      <c r="J966" s="92"/>
      <c r="K966" s="151" t="s">
        <v>1412</v>
      </c>
      <c r="L966" s="92" t="s">
        <v>1695</v>
      </c>
      <c r="M966" s="92" t="e">
        <f>INDEX('[26]GELONDONGAN BM POKIR'!$D:$D,MATCH('KEGIATAN DBMSDA 2022 (2)'!L966,'[26]GELONDONGAN BM POKIR'!$D:$D,0))</f>
        <v>#N/A</v>
      </c>
      <c r="N966" s="92" t="str">
        <f t="shared" si="343"/>
        <v>Peningkatan Jalan Jl. Sedap Malam RT.012 RW.025, Kelurahan Kaliabang Tengah,bekasi Utara  Kota Bekasi</v>
      </c>
      <c r="O966" s="92"/>
      <c r="P966" s="93" t="s">
        <v>201</v>
      </c>
      <c r="Q966" s="93"/>
      <c r="R966" s="127" t="s">
        <v>560</v>
      </c>
      <c r="S966" s="94" t="e">
        <f>#REF!&amp;" "&amp;#REF!</f>
        <v>#REF!</v>
      </c>
      <c r="T966" s="95" t="s">
        <v>66</v>
      </c>
      <c r="U966" s="57"/>
      <c r="V966" s="57">
        <f t="shared" si="342"/>
        <v>75000000</v>
      </c>
      <c r="W966" s="96" t="str">
        <f t="shared" si="334"/>
        <v>PL</v>
      </c>
      <c r="X966" s="77" t="s">
        <v>1964</v>
      </c>
      <c r="Y966" s="489" t="s">
        <v>2032</v>
      </c>
      <c r="Z966" s="489" t="s">
        <v>2012</v>
      </c>
      <c r="AA966" s="93"/>
      <c r="AB966" s="93"/>
      <c r="AC966" s="93"/>
      <c r="AD966" s="93"/>
      <c r="AE966" s="93"/>
      <c r="AF966" s="93"/>
      <c r="AG966" s="96"/>
      <c r="AH966" s="96"/>
      <c r="AI966" s="96"/>
      <c r="AJ966" s="313">
        <f t="shared" si="332"/>
        <v>0</v>
      </c>
      <c r="AK966" s="301">
        <v>0</v>
      </c>
      <c r="AL966" s="57">
        <v>75000000</v>
      </c>
      <c r="AM966" s="96" t="str">
        <f t="shared" si="335"/>
        <v>PL</v>
      </c>
      <c r="AN966" s="257" t="s">
        <v>139</v>
      </c>
      <c r="AO966" s="249">
        <v>1</v>
      </c>
      <c r="AP966" s="257"/>
      <c r="AQ966" s="245">
        <f t="shared" si="336"/>
        <v>350000</v>
      </c>
      <c r="AR966" s="250">
        <f>IF(AND(V966&gt;1,V966&lt;=200000000),'[26]Data Base PAKAI (INPUT)'!$E$24,IF(AND(V966&gt;200000000),'[26]Data Base PAKAI (INPUT)'!$M$24))</f>
        <v>4</v>
      </c>
      <c r="AS966" s="250">
        <f>IF(AND(V966&gt;1,V966&lt;=200000000),'[26]Data Base PAKAI (INPUT)'!$F$24,IF(AND(V966&gt;200000000,V966&lt;=1000000000),'[26]Data Base PAKAI (INPUT)'!$V$24,IF(AND(V966&gt;1000000000),'[26]Data Base PAKAI (INPUT)'!$Z$24)))</f>
        <v>1</v>
      </c>
      <c r="AT966" s="250">
        <f t="shared" si="337"/>
        <v>600000</v>
      </c>
      <c r="AU966" s="250">
        <f>IF(AND(V966&gt;1,V966&lt;=1000000000),'[26]Data Base PAKAI (INPUT)'!$E$25,IF(AND(V966&gt;1000000000,V966&lt;=5000000000),'[26]Data Base PAKAI (INPUT)'!$Y$25,IF(AND(V966&gt;5000000000,V966&lt;=10000000000),'[26]Data Base PAKAI (INPUT)'!$AG$25)))</f>
        <v>3</v>
      </c>
      <c r="AV966" s="250">
        <f>IF(AND(V966&gt;1,V966&lt;=100000000),'[26]Data Base PAKAI (INPUT)'!$F$25,IF(AND(V966&gt;100000000,V966&lt;=200000000),'[26]Data Base PAKAI (INPUT)'!$J$25,IF(AND(V966&gt;200000000,V966&lt;=250000000),'[26]Data Base PAKAI (INPUT)'!$N$25,IF(AND(V966&gt;250000000,V966&lt;=500000000),'[26]Data Base PAKAI (INPUT)'!$R$25,IF(AND(V966&gt;500000000,V966&lt;=1000000000),'[26]Data Base PAKAI (INPUT)'!$V$25,IF(AND(V966&gt;1000000000,V966&lt;=2500000000),'[26]Data Base PAKAI (INPUT)'!$Z$25,IF(AND(V966&gt;2500000000,V966&lt;=5000000000),'[26]Data Base PAKAI (INPUT)'!$AD$25,IF(AND(V966&gt;5000000000,V966&lt;=10000000000),'[26]Data Base PAKAI (INPUT)'!AH2460))))))))</f>
        <v>3</v>
      </c>
      <c r="AW966" s="250">
        <f t="shared" si="338"/>
        <v>1350000</v>
      </c>
      <c r="AX966" s="250">
        <f t="shared" si="339"/>
        <v>3000000</v>
      </c>
      <c r="AY966" s="99">
        <f t="shared" si="340"/>
        <v>3000000</v>
      </c>
      <c r="AZ966" s="245"/>
      <c r="BA966" s="245">
        <f t="shared" si="341"/>
        <v>66700000</v>
      </c>
      <c r="BB966" s="235"/>
      <c r="BC966" s="242"/>
      <c r="BD966" s="242"/>
      <c r="BE966" s="242"/>
      <c r="BG966" s="428">
        <f t="shared" si="333"/>
        <v>0</v>
      </c>
      <c r="BH966" s="424"/>
    </row>
    <row r="967" spans="1:60" ht="43.5" thickBot="1" x14ac:dyDescent="0.3">
      <c r="A967" s="90"/>
      <c r="B967" s="90"/>
      <c r="C967" s="90"/>
      <c r="D967" s="90"/>
      <c r="E967" s="90"/>
      <c r="F967" s="90"/>
      <c r="G967" s="90"/>
      <c r="H967" s="307"/>
      <c r="I967" s="91"/>
      <c r="J967" s="92"/>
      <c r="K967" s="151" t="s">
        <v>1412</v>
      </c>
      <c r="L967" s="92" t="s">
        <v>1696</v>
      </c>
      <c r="M967" s="92" t="e">
        <f>INDEX('[26]GELONDONGAN BM POKIR'!$D:$D,MATCH('KEGIATAN DBMSDA 2022 (2)'!L967,'[26]GELONDONGAN BM POKIR'!$D:$D,0))</f>
        <v>#N/A</v>
      </c>
      <c r="N967" s="92" t="str">
        <f t="shared" si="343"/>
        <v>Peningkatan Jalan Pengecoran jalan di Alinda 2 Blok A6 &amp; A9 RT 01 RW 027, Kaliabang Tengah,, Kota Bekasi</v>
      </c>
      <c r="O967" s="92"/>
      <c r="P967" s="93" t="s">
        <v>201</v>
      </c>
      <c r="Q967" s="93"/>
      <c r="R967" s="127" t="s">
        <v>560</v>
      </c>
      <c r="S967" s="94" t="e">
        <f>#REF!&amp;" "&amp;#REF!</f>
        <v>#REF!</v>
      </c>
      <c r="T967" s="95" t="s">
        <v>66</v>
      </c>
      <c r="U967" s="57"/>
      <c r="V967" s="57">
        <f t="shared" si="342"/>
        <v>75000000</v>
      </c>
      <c r="W967" s="96" t="str">
        <f t="shared" si="334"/>
        <v>PL</v>
      </c>
      <c r="X967" s="77" t="s">
        <v>1964</v>
      </c>
      <c r="Y967" s="489" t="s">
        <v>2032</v>
      </c>
      <c r="Z967" s="489" t="s">
        <v>2012</v>
      </c>
      <c r="AA967" s="93"/>
      <c r="AB967" s="93"/>
      <c r="AC967" s="93"/>
      <c r="AD967" s="93"/>
      <c r="AE967" s="93"/>
      <c r="AF967" s="93"/>
      <c r="AG967" s="96"/>
      <c r="AH967" s="96"/>
      <c r="AI967" s="96"/>
      <c r="AJ967" s="313">
        <f t="shared" si="332"/>
        <v>0</v>
      </c>
      <c r="AK967" s="301">
        <v>0</v>
      </c>
      <c r="AL967" s="57">
        <v>75000000</v>
      </c>
      <c r="AM967" s="96" t="str">
        <f t="shared" si="335"/>
        <v>PL</v>
      </c>
      <c r="AN967" s="257" t="s">
        <v>139</v>
      </c>
      <c r="AO967" s="249">
        <v>1</v>
      </c>
      <c r="AP967" s="257"/>
      <c r="AQ967" s="245">
        <f t="shared" si="336"/>
        <v>350000</v>
      </c>
      <c r="AR967" s="250">
        <f>IF(AND(V967&gt;1,V967&lt;=200000000),'[26]Data Base PAKAI (INPUT)'!$E$24,IF(AND(V967&gt;200000000),'[26]Data Base PAKAI (INPUT)'!$M$24))</f>
        <v>4</v>
      </c>
      <c r="AS967" s="250">
        <f>IF(AND(V967&gt;1,V967&lt;=200000000),'[26]Data Base PAKAI (INPUT)'!$F$24,IF(AND(V967&gt;200000000,V967&lt;=1000000000),'[26]Data Base PAKAI (INPUT)'!$V$24,IF(AND(V967&gt;1000000000),'[26]Data Base PAKAI (INPUT)'!$Z$24)))</f>
        <v>1</v>
      </c>
      <c r="AT967" s="250">
        <f t="shared" si="337"/>
        <v>600000</v>
      </c>
      <c r="AU967" s="250">
        <f>IF(AND(V967&gt;1,V967&lt;=1000000000),'[26]Data Base PAKAI (INPUT)'!$E$25,IF(AND(V967&gt;1000000000,V967&lt;=5000000000),'[26]Data Base PAKAI (INPUT)'!$Y$25,IF(AND(V967&gt;5000000000,V967&lt;=10000000000),'[26]Data Base PAKAI (INPUT)'!$AG$25)))</f>
        <v>3</v>
      </c>
      <c r="AV967" s="250">
        <f>IF(AND(V967&gt;1,V967&lt;=100000000),'[26]Data Base PAKAI (INPUT)'!$F$25,IF(AND(V967&gt;100000000,V967&lt;=200000000),'[26]Data Base PAKAI (INPUT)'!$J$25,IF(AND(V967&gt;200000000,V967&lt;=250000000),'[26]Data Base PAKAI (INPUT)'!$N$25,IF(AND(V967&gt;250000000,V967&lt;=500000000),'[26]Data Base PAKAI (INPUT)'!$R$25,IF(AND(V967&gt;500000000,V967&lt;=1000000000),'[26]Data Base PAKAI (INPUT)'!$V$25,IF(AND(V967&gt;1000000000,V967&lt;=2500000000),'[26]Data Base PAKAI (INPUT)'!$Z$25,IF(AND(V967&gt;2500000000,V967&lt;=5000000000),'[26]Data Base PAKAI (INPUT)'!$AD$25,IF(AND(V967&gt;5000000000,V967&lt;=10000000000),'[26]Data Base PAKAI (INPUT)'!AH2462))))))))</f>
        <v>3</v>
      </c>
      <c r="AW967" s="250">
        <f t="shared" si="338"/>
        <v>1350000</v>
      </c>
      <c r="AX967" s="250">
        <f t="shared" si="339"/>
        <v>3000000</v>
      </c>
      <c r="AY967" s="99">
        <f t="shared" si="340"/>
        <v>3000000</v>
      </c>
      <c r="AZ967" s="245"/>
      <c r="BA967" s="245">
        <f t="shared" si="341"/>
        <v>66700000</v>
      </c>
      <c r="BB967" s="235"/>
      <c r="BC967" s="242"/>
      <c r="BD967" s="242"/>
      <c r="BE967" s="242"/>
      <c r="BG967" s="428">
        <f t="shared" si="333"/>
        <v>0</v>
      </c>
      <c r="BH967" s="424"/>
    </row>
    <row r="968" spans="1:60" ht="43.5" thickBot="1" x14ac:dyDescent="0.3">
      <c r="A968" s="90"/>
      <c r="B968" s="90"/>
      <c r="C968" s="90"/>
      <c r="D968" s="90"/>
      <c r="E968" s="90"/>
      <c r="F968" s="90"/>
      <c r="G968" s="90"/>
      <c r="H968" s="307"/>
      <c r="I968" s="91"/>
      <c r="J968" s="92"/>
      <c r="K968" s="151" t="s">
        <v>1412</v>
      </c>
      <c r="L968" s="92" t="s">
        <v>1697</v>
      </c>
      <c r="M968" s="92" t="e">
        <f>INDEX('[26]GELONDONGAN BM POKIR'!$D:$D,MATCH('KEGIATAN DBMSDA 2022 (2)'!L968,'[26]GELONDONGAN BM POKIR'!$D:$D,0))</f>
        <v>#N/A</v>
      </c>
      <c r="N968" s="92" t="str">
        <f t="shared" si="343"/>
        <v>Peningkatan Jalan Jalan Al-Hidayah 3 RT.008 / RW.07 (bulak perwira 2), perwira Bekasi Utara Kota Bekasi</v>
      </c>
      <c r="O968" s="92"/>
      <c r="P968" s="93" t="s">
        <v>201</v>
      </c>
      <c r="Q968" s="93"/>
      <c r="R968" s="127" t="s">
        <v>239</v>
      </c>
      <c r="S968" s="94" t="e">
        <f>#REF!&amp;" "&amp;#REF!</f>
        <v>#REF!</v>
      </c>
      <c r="T968" s="95" t="s">
        <v>66</v>
      </c>
      <c r="U968" s="57"/>
      <c r="V968" s="57">
        <f t="shared" si="342"/>
        <v>75000000</v>
      </c>
      <c r="W968" s="96" t="str">
        <f t="shared" si="334"/>
        <v>PL</v>
      </c>
      <c r="X968" s="77" t="s">
        <v>1964</v>
      </c>
      <c r="Y968" s="489" t="s">
        <v>2032</v>
      </c>
      <c r="Z968" s="489" t="s">
        <v>2012</v>
      </c>
      <c r="AA968" s="93"/>
      <c r="AB968" s="93"/>
      <c r="AC968" s="93"/>
      <c r="AD968" s="93"/>
      <c r="AE968" s="93"/>
      <c r="AF968" s="93"/>
      <c r="AG968" s="96"/>
      <c r="AH968" s="96"/>
      <c r="AI968" s="96"/>
      <c r="AJ968" s="313">
        <f t="shared" si="332"/>
        <v>0</v>
      </c>
      <c r="AK968" s="301">
        <v>0</v>
      </c>
      <c r="AL968" s="57">
        <v>75000000</v>
      </c>
      <c r="AM968" s="96" t="str">
        <f t="shared" si="335"/>
        <v>PL</v>
      </c>
      <c r="AN968" s="257" t="s">
        <v>139</v>
      </c>
      <c r="AO968" s="249">
        <v>1</v>
      </c>
      <c r="AP968" s="257"/>
      <c r="AQ968" s="245">
        <f t="shared" si="336"/>
        <v>350000</v>
      </c>
      <c r="AR968" s="250">
        <f>IF(AND(V968&gt;1,V968&lt;=200000000),'[26]Data Base PAKAI (INPUT)'!$E$24,IF(AND(V968&gt;200000000),'[26]Data Base PAKAI (INPUT)'!$M$24))</f>
        <v>4</v>
      </c>
      <c r="AS968" s="250">
        <f>IF(AND(V968&gt;1,V968&lt;=200000000),'[26]Data Base PAKAI (INPUT)'!$F$24,IF(AND(V968&gt;200000000,V968&lt;=1000000000),'[26]Data Base PAKAI (INPUT)'!$V$24,IF(AND(V968&gt;1000000000),'[26]Data Base PAKAI (INPUT)'!$Z$24)))</f>
        <v>1</v>
      </c>
      <c r="AT968" s="250">
        <f t="shared" si="337"/>
        <v>600000</v>
      </c>
      <c r="AU968" s="250">
        <f>IF(AND(V968&gt;1,V968&lt;=1000000000),'[26]Data Base PAKAI (INPUT)'!$E$25,IF(AND(V968&gt;1000000000,V968&lt;=5000000000),'[26]Data Base PAKAI (INPUT)'!$Y$25,IF(AND(V968&gt;5000000000,V968&lt;=10000000000),'[26]Data Base PAKAI (INPUT)'!$AG$25)))</f>
        <v>3</v>
      </c>
      <c r="AV968" s="250">
        <f>IF(AND(V968&gt;1,V968&lt;=100000000),'[26]Data Base PAKAI (INPUT)'!$F$25,IF(AND(V968&gt;100000000,V968&lt;=200000000),'[26]Data Base PAKAI (INPUT)'!$J$25,IF(AND(V968&gt;200000000,V968&lt;=250000000),'[26]Data Base PAKAI (INPUT)'!$N$25,IF(AND(V968&gt;250000000,V968&lt;=500000000),'[26]Data Base PAKAI (INPUT)'!$R$25,IF(AND(V968&gt;500000000,V968&lt;=1000000000),'[26]Data Base PAKAI (INPUT)'!$V$25,IF(AND(V968&gt;1000000000,V968&lt;=2500000000),'[26]Data Base PAKAI (INPUT)'!$Z$25,IF(AND(V968&gt;2500000000,V968&lt;=5000000000),'[26]Data Base PAKAI (INPUT)'!$AD$25,IF(AND(V968&gt;5000000000,V968&lt;=10000000000),'[26]Data Base PAKAI (INPUT)'!AH2463))))))))</f>
        <v>3</v>
      </c>
      <c r="AW968" s="250">
        <f t="shared" si="338"/>
        <v>1350000</v>
      </c>
      <c r="AX968" s="250">
        <f t="shared" si="339"/>
        <v>3000000</v>
      </c>
      <c r="AY968" s="99">
        <f t="shared" si="340"/>
        <v>3000000</v>
      </c>
      <c r="AZ968" s="245"/>
      <c r="BA968" s="245">
        <f t="shared" si="341"/>
        <v>66700000</v>
      </c>
      <c r="BB968" s="235"/>
      <c r="BC968" s="242"/>
      <c r="BD968" s="242"/>
      <c r="BE968" s="242"/>
      <c r="BG968" s="428">
        <f t="shared" si="333"/>
        <v>0</v>
      </c>
      <c r="BH968" s="424"/>
    </row>
    <row r="969" spans="1:60" ht="43.5" thickBot="1" x14ac:dyDescent="0.3">
      <c r="A969" s="90"/>
      <c r="B969" s="90"/>
      <c r="C969" s="90"/>
      <c r="D969" s="90"/>
      <c r="E969" s="90"/>
      <c r="F969" s="90"/>
      <c r="G969" s="90"/>
      <c r="H969" s="307"/>
      <c r="I969" s="91"/>
      <c r="J969" s="92"/>
      <c r="K969" s="151" t="s">
        <v>1412</v>
      </c>
      <c r="L969" s="92" t="s">
        <v>1698</v>
      </c>
      <c r="M969" s="92" t="e">
        <f>INDEX('[26]GELONDONGAN BM POKIR'!$D:$D,MATCH('KEGIATAN DBMSDA 2022 (2)'!L969,'[26]GELONDONGAN BM POKIR'!$D:$D,0))</f>
        <v>#N/A</v>
      </c>
      <c r="N969" s="92" t="str">
        <f t="shared" si="343"/>
        <v>Peningkatan Jalan RT01 RW.018 Kel. Perwira  bekasi Utara Kota Bekasi</v>
      </c>
      <c r="O969" s="92"/>
      <c r="P969" s="93" t="s">
        <v>201</v>
      </c>
      <c r="Q969" s="93"/>
      <c r="R969" s="127" t="s">
        <v>570</v>
      </c>
      <c r="S969" s="94" t="e">
        <f>#REF!&amp;" "&amp;#REF!</f>
        <v>#REF!</v>
      </c>
      <c r="T969" s="95" t="s">
        <v>66</v>
      </c>
      <c r="U969" s="57"/>
      <c r="V969" s="57">
        <f t="shared" si="342"/>
        <v>75000000</v>
      </c>
      <c r="W969" s="96" t="str">
        <f t="shared" si="334"/>
        <v>PL</v>
      </c>
      <c r="X969" s="77" t="s">
        <v>1964</v>
      </c>
      <c r="Y969" s="489" t="s">
        <v>2032</v>
      </c>
      <c r="Z969" s="489" t="s">
        <v>2012</v>
      </c>
      <c r="AA969" s="93"/>
      <c r="AB969" s="93"/>
      <c r="AC969" s="93"/>
      <c r="AD969" s="93"/>
      <c r="AE969" s="93"/>
      <c r="AF969" s="93"/>
      <c r="AG969" s="96"/>
      <c r="AH969" s="96"/>
      <c r="AI969" s="96"/>
      <c r="AJ969" s="313">
        <f t="shared" si="332"/>
        <v>0</v>
      </c>
      <c r="AK969" s="301">
        <v>0</v>
      </c>
      <c r="AL969" s="57">
        <v>75000000</v>
      </c>
      <c r="AM969" s="96" t="str">
        <f t="shared" si="335"/>
        <v>PL</v>
      </c>
      <c r="AN969" s="257" t="s">
        <v>139</v>
      </c>
      <c r="AO969" s="249">
        <v>1</v>
      </c>
      <c r="AP969" s="257"/>
      <c r="AQ969" s="245">
        <f t="shared" si="336"/>
        <v>350000</v>
      </c>
      <c r="AR969" s="250">
        <f>IF(AND(V969&gt;1,V969&lt;=200000000),'[26]Data Base PAKAI (INPUT)'!$E$24,IF(AND(V969&gt;200000000),'[26]Data Base PAKAI (INPUT)'!$M$24))</f>
        <v>4</v>
      </c>
      <c r="AS969" s="250">
        <f>IF(AND(V969&gt;1,V969&lt;=200000000),'[26]Data Base PAKAI (INPUT)'!$F$24,IF(AND(V969&gt;200000000,V969&lt;=1000000000),'[26]Data Base PAKAI (INPUT)'!$V$24,IF(AND(V969&gt;1000000000),'[26]Data Base PAKAI (INPUT)'!$Z$24)))</f>
        <v>1</v>
      </c>
      <c r="AT969" s="250">
        <f t="shared" si="337"/>
        <v>600000</v>
      </c>
      <c r="AU969" s="250">
        <f>IF(AND(V969&gt;1,V969&lt;=1000000000),'[26]Data Base PAKAI (INPUT)'!$E$25,IF(AND(V969&gt;1000000000,V969&lt;=5000000000),'[26]Data Base PAKAI (INPUT)'!$Y$25,IF(AND(V969&gt;5000000000,V969&lt;=10000000000),'[26]Data Base PAKAI (INPUT)'!$AG$25)))</f>
        <v>3</v>
      </c>
      <c r="AV969" s="250">
        <f>IF(AND(V969&gt;1,V969&lt;=100000000),'[26]Data Base PAKAI (INPUT)'!$F$25,IF(AND(V969&gt;100000000,V969&lt;=200000000),'[26]Data Base PAKAI (INPUT)'!$J$25,IF(AND(V969&gt;200000000,V969&lt;=250000000),'[26]Data Base PAKAI (INPUT)'!$N$25,IF(AND(V969&gt;250000000,V969&lt;=500000000),'[26]Data Base PAKAI (INPUT)'!$R$25,IF(AND(V969&gt;500000000,V969&lt;=1000000000),'[26]Data Base PAKAI (INPUT)'!$V$25,IF(AND(V969&gt;1000000000,V969&lt;=2500000000),'[26]Data Base PAKAI (INPUT)'!$Z$25,IF(AND(V969&gt;2500000000,V969&lt;=5000000000),'[26]Data Base PAKAI (INPUT)'!$AD$25,IF(AND(V969&gt;5000000000,V969&lt;=10000000000),'[26]Data Base PAKAI (INPUT)'!AH2464))))))))</f>
        <v>3</v>
      </c>
      <c r="AW969" s="250">
        <f t="shared" si="338"/>
        <v>1350000</v>
      </c>
      <c r="AX969" s="250">
        <f t="shared" si="339"/>
        <v>3000000</v>
      </c>
      <c r="AY969" s="99">
        <f t="shared" si="340"/>
        <v>3000000</v>
      </c>
      <c r="AZ969" s="245"/>
      <c r="BA969" s="245">
        <f t="shared" si="341"/>
        <v>66700000</v>
      </c>
      <c r="BB969" s="235"/>
      <c r="BC969" s="242"/>
      <c r="BD969" s="242"/>
      <c r="BE969" s="242"/>
      <c r="BG969" s="428">
        <f t="shared" si="333"/>
        <v>0</v>
      </c>
      <c r="BH969" s="424"/>
    </row>
    <row r="970" spans="1:60" ht="43.5" thickBot="1" x14ac:dyDescent="0.3">
      <c r="A970" s="90"/>
      <c r="B970" s="90"/>
      <c r="C970" s="90"/>
      <c r="D970" s="90"/>
      <c r="E970" s="90"/>
      <c r="F970" s="90"/>
      <c r="G970" s="90"/>
      <c r="H970" s="307"/>
      <c r="I970" s="91"/>
      <c r="J970" s="92"/>
      <c r="K970" s="151" t="s">
        <v>1412</v>
      </c>
      <c r="L970" s="92" t="s">
        <v>1699</v>
      </c>
      <c r="M970" s="92" t="e">
        <f>INDEX('[26]GELONDONGAN BM POKIR'!$D:$D,MATCH('KEGIATAN DBMSDA 2022 (2)'!L970,'[26]GELONDONGAN BM POKIR'!$D:$D,0))</f>
        <v>#N/A</v>
      </c>
      <c r="N970" s="92" t="str">
        <f t="shared" si="343"/>
        <v>Peningkatan Jalan jalan Barokah 3 (melati putih) , Rt 01 RW 16, perwira bekasi Utara  Kota Bekasi</v>
      </c>
      <c r="O970" s="92"/>
      <c r="P970" s="93" t="s">
        <v>201</v>
      </c>
      <c r="Q970" s="93"/>
      <c r="R970" s="127" t="s">
        <v>239</v>
      </c>
      <c r="S970" s="94" t="e">
        <f>#REF!&amp;" "&amp;#REF!</f>
        <v>#REF!</v>
      </c>
      <c r="T970" s="95" t="s">
        <v>66</v>
      </c>
      <c r="U970" s="57"/>
      <c r="V970" s="57">
        <f t="shared" si="342"/>
        <v>75000000</v>
      </c>
      <c r="W970" s="96" t="str">
        <f t="shared" si="334"/>
        <v>PL</v>
      </c>
      <c r="X970" s="77" t="s">
        <v>1964</v>
      </c>
      <c r="Y970" s="489" t="s">
        <v>2032</v>
      </c>
      <c r="Z970" s="489" t="s">
        <v>2012</v>
      </c>
      <c r="AA970" s="93"/>
      <c r="AB970" s="93"/>
      <c r="AC970" s="93"/>
      <c r="AD970" s="93"/>
      <c r="AE970" s="93"/>
      <c r="AF970" s="93"/>
      <c r="AG970" s="96"/>
      <c r="AH970" s="96"/>
      <c r="AI970" s="96"/>
      <c r="AJ970" s="313">
        <f t="shared" si="332"/>
        <v>0</v>
      </c>
      <c r="AK970" s="301">
        <v>0</v>
      </c>
      <c r="AL970" s="57">
        <v>75000000</v>
      </c>
      <c r="AM970" s="96" t="str">
        <f t="shared" si="335"/>
        <v>PL</v>
      </c>
      <c r="AN970" s="257" t="s">
        <v>139</v>
      </c>
      <c r="AO970" s="249">
        <v>1</v>
      </c>
      <c r="AP970" s="257"/>
      <c r="AQ970" s="245">
        <f t="shared" si="336"/>
        <v>350000</v>
      </c>
      <c r="AR970" s="250">
        <f>IF(AND(V970&gt;1,V970&lt;=200000000),'[26]Data Base PAKAI (INPUT)'!$E$24,IF(AND(V970&gt;200000000),'[26]Data Base PAKAI (INPUT)'!$M$24))</f>
        <v>4</v>
      </c>
      <c r="AS970" s="250">
        <f>IF(AND(V970&gt;1,V970&lt;=200000000),'[26]Data Base PAKAI (INPUT)'!$F$24,IF(AND(V970&gt;200000000,V970&lt;=1000000000),'[26]Data Base PAKAI (INPUT)'!$V$24,IF(AND(V970&gt;1000000000),'[26]Data Base PAKAI (INPUT)'!$Z$24)))</f>
        <v>1</v>
      </c>
      <c r="AT970" s="250">
        <f t="shared" si="337"/>
        <v>600000</v>
      </c>
      <c r="AU970" s="250">
        <f>IF(AND(V970&gt;1,V970&lt;=1000000000),'[26]Data Base PAKAI (INPUT)'!$E$25,IF(AND(V970&gt;1000000000,V970&lt;=5000000000),'[26]Data Base PAKAI (INPUT)'!$Y$25,IF(AND(V970&gt;5000000000,V970&lt;=10000000000),'[26]Data Base PAKAI (INPUT)'!$AG$25)))</f>
        <v>3</v>
      </c>
      <c r="AV970" s="250">
        <f>IF(AND(V970&gt;1,V970&lt;=100000000),'[26]Data Base PAKAI (INPUT)'!$F$25,IF(AND(V970&gt;100000000,V970&lt;=200000000),'[26]Data Base PAKAI (INPUT)'!$J$25,IF(AND(V970&gt;200000000,V970&lt;=250000000),'[26]Data Base PAKAI (INPUT)'!$N$25,IF(AND(V970&gt;250000000,V970&lt;=500000000),'[26]Data Base PAKAI (INPUT)'!$R$25,IF(AND(V970&gt;500000000,V970&lt;=1000000000),'[26]Data Base PAKAI (INPUT)'!$V$25,IF(AND(V970&gt;1000000000,V970&lt;=2500000000),'[26]Data Base PAKAI (INPUT)'!$Z$25,IF(AND(V970&gt;2500000000,V970&lt;=5000000000),'[26]Data Base PAKAI (INPUT)'!$AD$25,IF(AND(V970&gt;5000000000,V970&lt;=10000000000),'[26]Data Base PAKAI (INPUT)'!AH2465))))))))</f>
        <v>3</v>
      </c>
      <c r="AW970" s="250">
        <f t="shared" si="338"/>
        <v>1350000</v>
      </c>
      <c r="AX970" s="250">
        <f t="shared" si="339"/>
        <v>3000000</v>
      </c>
      <c r="AY970" s="99">
        <f t="shared" si="340"/>
        <v>3000000</v>
      </c>
      <c r="AZ970" s="245"/>
      <c r="BA970" s="245">
        <f t="shared" si="341"/>
        <v>66700000</v>
      </c>
      <c r="BB970" s="235"/>
      <c r="BC970" s="242"/>
      <c r="BD970" s="242"/>
      <c r="BE970" s="242"/>
      <c r="BG970" s="428">
        <f t="shared" si="333"/>
        <v>0</v>
      </c>
      <c r="BH970" s="424"/>
    </row>
    <row r="971" spans="1:60" ht="43.5" thickBot="1" x14ac:dyDescent="0.3">
      <c r="A971" s="90"/>
      <c r="B971" s="90"/>
      <c r="C971" s="90"/>
      <c r="D971" s="90"/>
      <c r="E971" s="90"/>
      <c r="F971" s="90"/>
      <c r="G971" s="90"/>
      <c r="H971" s="307"/>
      <c r="I971" s="91"/>
      <c r="J971" s="92"/>
      <c r="K971" s="151" t="s">
        <v>1412</v>
      </c>
      <c r="L971" s="92" t="s">
        <v>1700</v>
      </c>
      <c r="M971" s="92" t="e">
        <f>INDEX('[26]GELONDONGAN BM POKIR'!$D:$D,MATCH('KEGIATAN DBMSDA 2022 (2)'!L971,'[26]GELONDONGAN BM POKIR'!$D:$D,0))</f>
        <v>#N/A</v>
      </c>
      <c r="N971" s="92" t="str">
        <f t="shared" si="343"/>
        <v>Peningkatan Jalan jalan Melati 1 , Rt 02 RW 16 Bulak Perwira, perwira   bekasi Utara  Kota Bekasi</v>
      </c>
      <c r="O971" s="92"/>
      <c r="P971" s="93" t="s">
        <v>201</v>
      </c>
      <c r="Q971" s="93"/>
      <c r="R971" s="127" t="s">
        <v>239</v>
      </c>
      <c r="S971" s="94" t="e">
        <f>#REF!&amp;" "&amp;#REF!</f>
        <v>#REF!</v>
      </c>
      <c r="T971" s="95" t="s">
        <v>66</v>
      </c>
      <c r="U971" s="57"/>
      <c r="V971" s="57">
        <f t="shared" si="342"/>
        <v>75000000</v>
      </c>
      <c r="W971" s="96" t="str">
        <f t="shared" si="334"/>
        <v>PL</v>
      </c>
      <c r="X971" s="77" t="s">
        <v>1964</v>
      </c>
      <c r="Y971" s="489" t="s">
        <v>2032</v>
      </c>
      <c r="Z971" s="489" t="s">
        <v>2012</v>
      </c>
      <c r="AA971" s="93"/>
      <c r="AB971" s="93"/>
      <c r="AC971" s="93"/>
      <c r="AD971" s="93"/>
      <c r="AE971" s="93"/>
      <c r="AF971" s="93"/>
      <c r="AG971" s="96"/>
      <c r="AH971" s="96"/>
      <c r="AI971" s="96"/>
      <c r="AJ971" s="313">
        <f t="shared" si="332"/>
        <v>0</v>
      </c>
      <c r="AK971" s="301">
        <v>0</v>
      </c>
      <c r="AL971" s="57">
        <v>75000000</v>
      </c>
      <c r="AM971" s="96" t="str">
        <f t="shared" si="335"/>
        <v>PL</v>
      </c>
      <c r="AN971" s="257" t="s">
        <v>139</v>
      </c>
      <c r="AO971" s="249">
        <v>1</v>
      </c>
      <c r="AP971" s="257"/>
      <c r="AQ971" s="245">
        <f t="shared" si="336"/>
        <v>350000</v>
      </c>
      <c r="AR971" s="250">
        <f>IF(AND(V971&gt;1,V971&lt;=200000000),'[26]Data Base PAKAI (INPUT)'!$E$24,IF(AND(V971&gt;200000000),'[26]Data Base PAKAI (INPUT)'!$M$24))</f>
        <v>4</v>
      </c>
      <c r="AS971" s="250">
        <f>IF(AND(V971&gt;1,V971&lt;=200000000),'[26]Data Base PAKAI (INPUT)'!$F$24,IF(AND(V971&gt;200000000,V971&lt;=1000000000),'[26]Data Base PAKAI (INPUT)'!$V$24,IF(AND(V971&gt;1000000000),'[26]Data Base PAKAI (INPUT)'!$Z$24)))</f>
        <v>1</v>
      </c>
      <c r="AT971" s="250">
        <f t="shared" si="337"/>
        <v>600000</v>
      </c>
      <c r="AU971" s="250">
        <f>IF(AND(V971&gt;1,V971&lt;=1000000000),'[26]Data Base PAKAI (INPUT)'!$E$25,IF(AND(V971&gt;1000000000,V971&lt;=5000000000),'[26]Data Base PAKAI (INPUT)'!$Y$25,IF(AND(V971&gt;5000000000,V971&lt;=10000000000),'[26]Data Base PAKAI (INPUT)'!$AG$25)))</f>
        <v>3</v>
      </c>
      <c r="AV971" s="250">
        <f>IF(AND(V971&gt;1,V971&lt;=100000000),'[26]Data Base PAKAI (INPUT)'!$F$25,IF(AND(V971&gt;100000000,V971&lt;=200000000),'[26]Data Base PAKAI (INPUT)'!$J$25,IF(AND(V971&gt;200000000,V971&lt;=250000000),'[26]Data Base PAKAI (INPUT)'!$N$25,IF(AND(V971&gt;250000000,V971&lt;=500000000),'[26]Data Base PAKAI (INPUT)'!$R$25,IF(AND(V971&gt;500000000,V971&lt;=1000000000),'[26]Data Base PAKAI (INPUT)'!$V$25,IF(AND(V971&gt;1000000000,V971&lt;=2500000000),'[26]Data Base PAKAI (INPUT)'!$Z$25,IF(AND(V971&gt;2500000000,V971&lt;=5000000000),'[26]Data Base PAKAI (INPUT)'!$AD$25,IF(AND(V971&gt;5000000000,V971&lt;=10000000000),'[26]Data Base PAKAI (INPUT)'!AH2466))))))))</f>
        <v>3</v>
      </c>
      <c r="AW971" s="250">
        <f t="shared" si="338"/>
        <v>1350000</v>
      </c>
      <c r="AX971" s="250">
        <f t="shared" si="339"/>
        <v>3000000</v>
      </c>
      <c r="AY971" s="99">
        <f t="shared" si="340"/>
        <v>3000000</v>
      </c>
      <c r="AZ971" s="245"/>
      <c r="BA971" s="245">
        <f t="shared" si="341"/>
        <v>66700000</v>
      </c>
      <c r="BB971" s="235"/>
      <c r="BC971" s="242"/>
      <c r="BD971" s="242"/>
      <c r="BE971" s="242"/>
      <c r="BG971" s="428">
        <f t="shared" si="333"/>
        <v>0</v>
      </c>
      <c r="BH971" s="424"/>
    </row>
    <row r="972" spans="1:60" ht="43.5" thickBot="1" x14ac:dyDescent="0.3">
      <c r="A972" s="90"/>
      <c r="B972" s="90"/>
      <c r="C972" s="90"/>
      <c r="D972" s="90"/>
      <c r="E972" s="90"/>
      <c r="F972" s="90"/>
      <c r="G972" s="90"/>
      <c r="H972" s="307"/>
      <c r="I972" s="91"/>
      <c r="J972" s="92"/>
      <c r="K972" s="151" t="s">
        <v>1412</v>
      </c>
      <c r="L972" s="92" t="s">
        <v>1701</v>
      </c>
      <c r="M972" s="92" t="e">
        <f>INDEX('[26]GELONDONGAN BM POKIR'!$D:$D,MATCH('KEGIATAN DBMSDA 2022 (2)'!L972,'[26]GELONDONGAN BM POKIR'!$D:$D,0))</f>
        <v>#N/A</v>
      </c>
      <c r="N972" s="92" t="str">
        <f t="shared" si="343"/>
        <v>Peningkatan Jalan Jalan PASAR KAGET RT.01 RW.036, Perumahan VILLA INDAH PERMAI, Kota Bekasi</v>
      </c>
      <c r="O972" s="92"/>
      <c r="P972" s="93" t="s">
        <v>201</v>
      </c>
      <c r="Q972" s="93"/>
      <c r="R972" s="127" t="s">
        <v>570</v>
      </c>
      <c r="S972" s="94" t="e">
        <f>#REF!&amp;" "&amp;#REF!</f>
        <v>#REF!</v>
      </c>
      <c r="T972" s="95" t="s">
        <v>66</v>
      </c>
      <c r="U972" s="57"/>
      <c r="V972" s="57">
        <f t="shared" si="342"/>
        <v>75000000</v>
      </c>
      <c r="W972" s="96" t="str">
        <f t="shared" si="334"/>
        <v>PL</v>
      </c>
      <c r="X972" s="77" t="s">
        <v>1964</v>
      </c>
      <c r="Y972" s="489" t="s">
        <v>2032</v>
      </c>
      <c r="Z972" s="489" t="s">
        <v>2012</v>
      </c>
      <c r="AA972" s="93"/>
      <c r="AB972" s="93"/>
      <c r="AC972" s="93"/>
      <c r="AD972" s="93"/>
      <c r="AE972" s="93"/>
      <c r="AF972" s="93"/>
      <c r="AG972" s="96"/>
      <c r="AH972" s="96"/>
      <c r="AI972" s="96"/>
      <c r="AJ972" s="313">
        <f t="shared" si="332"/>
        <v>0</v>
      </c>
      <c r="AK972" s="301">
        <v>0</v>
      </c>
      <c r="AL972" s="57">
        <v>75000000</v>
      </c>
      <c r="AM972" s="96" t="str">
        <f t="shared" si="335"/>
        <v>PL</v>
      </c>
      <c r="AN972" s="257" t="s">
        <v>139</v>
      </c>
      <c r="AO972" s="249">
        <v>1</v>
      </c>
      <c r="AP972" s="257"/>
      <c r="AQ972" s="245">
        <f t="shared" si="336"/>
        <v>350000</v>
      </c>
      <c r="AR972" s="250">
        <f>IF(AND(V972&gt;1,V972&lt;=200000000),'[26]Data Base PAKAI (INPUT)'!$E$24,IF(AND(V972&gt;200000000),'[26]Data Base PAKAI (INPUT)'!$M$24))</f>
        <v>4</v>
      </c>
      <c r="AS972" s="250">
        <f>IF(AND(V972&gt;1,V972&lt;=200000000),'[26]Data Base PAKAI (INPUT)'!$F$24,IF(AND(V972&gt;200000000,V972&lt;=1000000000),'[26]Data Base PAKAI (INPUT)'!$V$24,IF(AND(V972&gt;1000000000),'[26]Data Base PAKAI (INPUT)'!$Z$24)))</f>
        <v>1</v>
      </c>
      <c r="AT972" s="250">
        <f t="shared" si="337"/>
        <v>600000</v>
      </c>
      <c r="AU972" s="250">
        <f>IF(AND(V972&gt;1,V972&lt;=1000000000),'[26]Data Base PAKAI (INPUT)'!$E$25,IF(AND(V972&gt;1000000000,V972&lt;=5000000000),'[26]Data Base PAKAI (INPUT)'!$Y$25,IF(AND(V972&gt;5000000000,V972&lt;=10000000000),'[26]Data Base PAKAI (INPUT)'!$AG$25)))</f>
        <v>3</v>
      </c>
      <c r="AV972" s="250">
        <f>IF(AND(V972&gt;1,V972&lt;=100000000),'[26]Data Base PAKAI (INPUT)'!$F$25,IF(AND(V972&gt;100000000,V972&lt;=200000000),'[26]Data Base PAKAI (INPUT)'!$J$25,IF(AND(V972&gt;200000000,V972&lt;=250000000),'[26]Data Base PAKAI (INPUT)'!$N$25,IF(AND(V972&gt;250000000,V972&lt;=500000000),'[26]Data Base PAKAI (INPUT)'!$R$25,IF(AND(V972&gt;500000000,V972&lt;=1000000000),'[26]Data Base PAKAI (INPUT)'!$V$25,IF(AND(V972&gt;1000000000,V972&lt;=2500000000),'[26]Data Base PAKAI (INPUT)'!$Z$25,IF(AND(V972&gt;2500000000,V972&lt;=5000000000),'[26]Data Base PAKAI (INPUT)'!$AD$25,IF(AND(V972&gt;5000000000,V972&lt;=10000000000),'[26]Data Base PAKAI (INPUT)'!AH2467))))))))</f>
        <v>3</v>
      </c>
      <c r="AW972" s="250">
        <f t="shared" si="338"/>
        <v>1350000</v>
      </c>
      <c r="AX972" s="250">
        <f t="shared" si="339"/>
        <v>3000000</v>
      </c>
      <c r="AY972" s="99">
        <f t="shared" si="340"/>
        <v>3000000</v>
      </c>
      <c r="AZ972" s="245"/>
      <c r="BA972" s="245">
        <f t="shared" si="341"/>
        <v>66700000</v>
      </c>
      <c r="BB972" s="235"/>
      <c r="BC972" s="242"/>
      <c r="BD972" s="242"/>
      <c r="BE972" s="242"/>
      <c r="BG972" s="428">
        <f t="shared" si="333"/>
        <v>0</v>
      </c>
      <c r="BH972" s="424"/>
    </row>
    <row r="973" spans="1:60" ht="43.5" thickBot="1" x14ac:dyDescent="0.3">
      <c r="A973" s="90"/>
      <c r="B973" s="90"/>
      <c r="C973" s="90"/>
      <c r="D973" s="90"/>
      <c r="E973" s="90"/>
      <c r="F973" s="90"/>
      <c r="G973" s="90"/>
      <c r="H973" s="307"/>
      <c r="I973" s="91"/>
      <c r="J973" s="92"/>
      <c r="K973" s="151" t="s">
        <v>1412</v>
      </c>
      <c r="L973" s="92" t="s">
        <v>1702</v>
      </c>
      <c r="M973" s="92" t="e">
        <f>INDEX('[26]GELONDONGAN BM POKIR'!$D:$D,MATCH('KEGIATAN DBMSDA 2022 (2)'!L973,'[26]GELONDONGAN BM POKIR'!$D:$D,0))</f>
        <v>#N/A</v>
      </c>
      <c r="N973" s="92" t="str">
        <f t="shared" si="343"/>
        <v>Peningkatan Jalan RT.05 Rw.026 Perum PUP Kel. Kaliabang Tengah, Kota Bekasi</v>
      </c>
      <c r="O973" s="92"/>
      <c r="P973" s="93" t="s">
        <v>201</v>
      </c>
      <c r="Q973" s="93"/>
      <c r="R973" s="127" t="s">
        <v>570</v>
      </c>
      <c r="S973" s="94" t="e">
        <f>#REF!&amp;" "&amp;#REF!</f>
        <v>#REF!</v>
      </c>
      <c r="T973" s="95" t="s">
        <v>66</v>
      </c>
      <c r="U973" s="57"/>
      <c r="V973" s="57">
        <f t="shared" si="342"/>
        <v>75000000</v>
      </c>
      <c r="W973" s="96" t="str">
        <f t="shared" si="334"/>
        <v>PL</v>
      </c>
      <c r="X973" s="77" t="s">
        <v>1964</v>
      </c>
      <c r="Y973" s="489" t="s">
        <v>2032</v>
      </c>
      <c r="Z973" s="489" t="s">
        <v>2012</v>
      </c>
      <c r="AA973" s="93"/>
      <c r="AB973" s="93"/>
      <c r="AC973" s="93"/>
      <c r="AD973" s="93"/>
      <c r="AE973" s="93"/>
      <c r="AF973" s="93"/>
      <c r="AG973" s="96"/>
      <c r="AH973" s="96"/>
      <c r="AI973" s="96"/>
      <c r="AJ973" s="313">
        <f t="shared" si="332"/>
        <v>0</v>
      </c>
      <c r="AK973" s="301">
        <v>0</v>
      </c>
      <c r="AL973" s="57">
        <v>75000000</v>
      </c>
      <c r="AM973" s="96" t="str">
        <f t="shared" si="335"/>
        <v>PL</v>
      </c>
      <c r="AN973" s="257" t="s">
        <v>139</v>
      </c>
      <c r="AO973" s="249">
        <v>1</v>
      </c>
      <c r="AP973" s="257"/>
      <c r="AQ973" s="245">
        <f t="shared" si="336"/>
        <v>350000</v>
      </c>
      <c r="AR973" s="250">
        <f>IF(AND(V973&gt;1,V973&lt;=200000000),'[26]Data Base PAKAI (INPUT)'!$E$24,IF(AND(V973&gt;200000000),'[26]Data Base PAKAI (INPUT)'!$M$24))</f>
        <v>4</v>
      </c>
      <c r="AS973" s="250">
        <f>IF(AND(V973&gt;1,V973&lt;=200000000),'[26]Data Base PAKAI (INPUT)'!$F$24,IF(AND(V973&gt;200000000,V973&lt;=1000000000),'[26]Data Base PAKAI (INPUT)'!$V$24,IF(AND(V973&gt;1000000000),'[26]Data Base PAKAI (INPUT)'!$Z$24)))</f>
        <v>1</v>
      </c>
      <c r="AT973" s="250">
        <f t="shared" si="337"/>
        <v>600000</v>
      </c>
      <c r="AU973" s="250">
        <f>IF(AND(V973&gt;1,V973&lt;=1000000000),'[26]Data Base PAKAI (INPUT)'!$E$25,IF(AND(V973&gt;1000000000,V973&lt;=5000000000),'[26]Data Base PAKAI (INPUT)'!$Y$25,IF(AND(V973&gt;5000000000,V973&lt;=10000000000),'[26]Data Base PAKAI (INPUT)'!$AG$25)))</f>
        <v>3</v>
      </c>
      <c r="AV973" s="250">
        <f>IF(AND(V973&gt;1,V973&lt;=100000000),'[26]Data Base PAKAI (INPUT)'!$F$25,IF(AND(V973&gt;100000000,V973&lt;=200000000),'[26]Data Base PAKAI (INPUT)'!$J$25,IF(AND(V973&gt;200000000,V973&lt;=250000000),'[26]Data Base PAKAI (INPUT)'!$N$25,IF(AND(V973&gt;250000000,V973&lt;=500000000),'[26]Data Base PAKAI (INPUT)'!$R$25,IF(AND(V973&gt;500000000,V973&lt;=1000000000),'[26]Data Base PAKAI (INPUT)'!$V$25,IF(AND(V973&gt;1000000000,V973&lt;=2500000000),'[26]Data Base PAKAI (INPUT)'!$Z$25,IF(AND(V973&gt;2500000000,V973&lt;=5000000000),'[26]Data Base PAKAI (INPUT)'!$AD$25,IF(AND(V973&gt;5000000000,V973&lt;=10000000000),'[26]Data Base PAKAI (INPUT)'!AH2468))))))))</f>
        <v>3</v>
      </c>
      <c r="AW973" s="250">
        <f t="shared" si="338"/>
        <v>1350000</v>
      </c>
      <c r="AX973" s="250">
        <f t="shared" si="339"/>
        <v>3000000</v>
      </c>
      <c r="AY973" s="99">
        <f t="shared" si="340"/>
        <v>3000000</v>
      </c>
      <c r="AZ973" s="245"/>
      <c r="BA973" s="245">
        <f t="shared" si="341"/>
        <v>66700000</v>
      </c>
      <c r="BB973" s="235"/>
      <c r="BC973" s="242"/>
      <c r="BD973" s="242"/>
      <c r="BE973" s="242"/>
      <c r="BG973" s="428">
        <f t="shared" si="333"/>
        <v>0</v>
      </c>
      <c r="BH973" s="424"/>
    </row>
    <row r="974" spans="1:60" ht="43.5" thickBot="1" x14ac:dyDescent="0.3">
      <c r="A974" s="90"/>
      <c r="B974" s="90"/>
      <c r="C974" s="90"/>
      <c r="D974" s="90"/>
      <c r="E974" s="90"/>
      <c r="F974" s="90"/>
      <c r="G974" s="90"/>
      <c r="H974" s="307"/>
      <c r="I974" s="91"/>
      <c r="J974" s="92"/>
      <c r="K974" s="151" t="s">
        <v>1412</v>
      </c>
      <c r="L974" s="92" t="s">
        <v>1703</v>
      </c>
      <c r="M974" s="92" t="e">
        <f>INDEX('[26]GELONDONGAN BM POKIR'!$D:$D,MATCH('KEGIATAN DBMSDA 2022 (2)'!L974,'[26]GELONDONGAN BM POKIR'!$D:$D,0))</f>
        <v>#N/A</v>
      </c>
      <c r="N974" s="92" t="str">
        <f t="shared" si="343"/>
        <v>Peningkatan Jalan Jalan setapak RT 004 RW 014, Kota Bekasi, Pondokgede, Jatiwaringin</v>
      </c>
      <c r="O974" s="92"/>
      <c r="P974" s="93" t="s">
        <v>171</v>
      </c>
      <c r="Q974" s="93"/>
      <c r="R974" s="127" t="s">
        <v>1336</v>
      </c>
      <c r="S974" s="94" t="e">
        <f>#REF!&amp;" "&amp;#REF!</f>
        <v>#REF!</v>
      </c>
      <c r="T974" s="95" t="s">
        <v>66</v>
      </c>
      <c r="U974" s="57"/>
      <c r="V974" s="57">
        <f t="shared" si="342"/>
        <v>200000000</v>
      </c>
      <c r="W974" s="96" t="str">
        <f t="shared" si="334"/>
        <v>PL</v>
      </c>
      <c r="X974" s="77" t="s">
        <v>1964</v>
      </c>
      <c r="Y974" s="489" t="s">
        <v>2032</v>
      </c>
      <c r="Z974" s="489" t="s">
        <v>2004</v>
      </c>
      <c r="AA974" s="93"/>
      <c r="AB974" s="93"/>
      <c r="AC974" s="93"/>
      <c r="AD974" s="93"/>
      <c r="AE974" s="93"/>
      <c r="AF974" s="93"/>
      <c r="AG974" s="96"/>
      <c r="AH974" s="96"/>
      <c r="AI974" s="96"/>
      <c r="AJ974" s="313">
        <f t="shared" si="332"/>
        <v>0</v>
      </c>
      <c r="AK974" s="301">
        <v>0</v>
      </c>
      <c r="AL974" s="57">
        <v>200000000</v>
      </c>
      <c r="AM974" s="96" t="str">
        <f t="shared" si="335"/>
        <v>PL</v>
      </c>
      <c r="AN974" s="257" t="s">
        <v>139</v>
      </c>
      <c r="AO974" s="249">
        <v>1</v>
      </c>
      <c r="AP974" s="257"/>
      <c r="AQ974" s="245">
        <f t="shared" si="336"/>
        <v>350000</v>
      </c>
      <c r="AR974" s="250">
        <f>IF(AND(V974&gt;1,V974&lt;=200000000),'[26]Data Base PAKAI (INPUT)'!$E$24,IF(AND(V974&gt;200000000),'[26]Data Base PAKAI (INPUT)'!$M$24))</f>
        <v>4</v>
      </c>
      <c r="AS974" s="250">
        <f>IF(AND(V974&gt;1,V974&lt;=200000000),'[26]Data Base PAKAI (INPUT)'!$F$24,IF(AND(V974&gt;200000000,V974&lt;=1000000000),'[26]Data Base PAKAI (INPUT)'!$V$24,IF(AND(V974&gt;1000000000),'[26]Data Base PAKAI (INPUT)'!$Z$24)))</f>
        <v>1</v>
      </c>
      <c r="AT974" s="250">
        <f t="shared" si="337"/>
        <v>600000</v>
      </c>
      <c r="AU974" s="250">
        <f>IF(AND(V974&gt;1,V974&lt;=1000000000),'[26]Data Base PAKAI (INPUT)'!$E$25,IF(AND(V974&gt;1000000000,V974&lt;=5000000000),'[26]Data Base PAKAI (INPUT)'!$Y$25,IF(AND(V974&gt;5000000000,V974&lt;=10000000000),'[26]Data Base PAKAI (INPUT)'!$AG$25)))</f>
        <v>3</v>
      </c>
      <c r="AV974" s="250">
        <f>IF(AND(V974&gt;1,V974&lt;=100000000),'[26]Data Base PAKAI (INPUT)'!$F$25,IF(AND(V974&gt;100000000,V974&lt;=200000000),'[26]Data Base PAKAI (INPUT)'!$J$25,IF(AND(V974&gt;200000000,V974&lt;=250000000),'[26]Data Base PAKAI (INPUT)'!$N$25,IF(AND(V974&gt;250000000,V974&lt;=500000000),'[26]Data Base PAKAI (INPUT)'!$R$25,IF(AND(V974&gt;500000000,V974&lt;=1000000000),'[26]Data Base PAKAI (INPUT)'!$V$25,IF(AND(V974&gt;1000000000,V974&lt;=2500000000),'[26]Data Base PAKAI (INPUT)'!$Z$25,IF(AND(V974&gt;2500000000,V974&lt;=5000000000),'[26]Data Base PAKAI (INPUT)'!$AD$25,IF(AND(V974&gt;5000000000,V974&lt;=10000000000),'[26]Data Base PAKAI (INPUT)'!AH2469))))))))</f>
        <v>4</v>
      </c>
      <c r="AW974" s="250">
        <f t="shared" si="338"/>
        <v>1800000</v>
      </c>
      <c r="AX974" s="250">
        <f t="shared" si="339"/>
        <v>8000000</v>
      </c>
      <c r="AY974" s="99">
        <f t="shared" si="340"/>
        <v>8000000</v>
      </c>
      <c r="AZ974" s="245"/>
      <c r="BA974" s="245">
        <f t="shared" si="341"/>
        <v>181250000</v>
      </c>
      <c r="BB974" s="235"/>
      <c r="BC974" s="242"/>
      <c r="BD974" s="242"/>
      <c r="BE974" s="242"/>
      <c r="BG974" s="428">
        <f t="shared" si="333"/>
        <v>0</v>
      </c>
      <c r="BH974" s="424"/>
    </row>
    <row r="975" spans="1:60" ht="43.5" thickBot="1" x14ac:dyDescent="0.3">
      <c r="A975" s="90"/>
      <c r="B975" s="90"/>
      <c r="C975" s="90"/>
      <c r="D975" s="90"/>
      <c r="E975" s="90"/>
      <c r="F975" s="90"/>
      <c r="G975" s="90"/>
      <c r="H975" s="307"/>
      <c r="I975" s="91"/>
      <c r="J975" s="92"/>
      <c r="K975" s="151" t="s">
        <v>1412</v>
      </c>
      <c r="L975" s="92" t="s">
        <v>1704</v>
      </c>
      <c r="M975" s="92" t="e">
        <f>INDEX('[26]GELONDONGAN BM POKIR'!$D:$D,MATCH('KEGIATAN DBMSDA 2022 (2)'!L975,'[26]GELONDONGAN BM POKIR'!$D:$D,0))</f>
        <v>#N/A</v>
      </c>
      <c r="N975" s="92" t="str">
        <f t="shared" si="343"/>
        <v>Peningkatan Jalan Gg. Mangga 3 RT 009 RW 002, Kota Bekasi, Pondokgede, Jatiwaringin</v>
      </c>
      <c r="O975" s="92"/>
      <c r="P975" s="93" t="s">
        <v>171</v>
      </c>
      <c r="Q975" s="93"/>
      <c r="R975" s="127" t="s">
        <v>1705</v>
      </c>
      <c r="S975" s="94" t="e">
        <f>#REF!&amp;" "&amp;#REF!</f>
        <v>#REF!</v>
      </c>
      <c r="T975" s="95" t="s">
        <v>66</v>
      </c>
      <c r="U975" s="57"/>
      <c r="V975" s="57">
        <f t="shared" si="342"/>
        <v>200000000</v>
      </c>
      <c r="W975" s="96" t="str">
        <f t="shared" si="334"/>
        <v>PL</v>
      </c>
      <c r="X975" s="77" t="s">
        <v>1964</v>
      </c>
      <c r="Y975" s="489" t="s">
        <v>2032</v>
      </c>
      <c r="Z975" s="489" t="s">
        <v>2004</v>
      </c>
      <c r="AA975" s="93"/>
      <c r="AB975" s="93"/>
      <c r="AC975" s="93"/>
      <c r="AD975" s="93"/>
      <c r="AE975" s="93"/>
      <c r="AF975" s="93"/>
      <c r="AG975" s="96"/>
      <c r="AH975" s="96"/>
      <c r="AI975" s="96"/>
      <c r="AJ975" s="313">
        <f t="shared" si="332"/>
        <v>0</v>
      </c>
      <c r="AK975" s="301">
        <v>0</v>
      </c>
      <c r="AL975" s="57">
        <v>200000000</v>
      </c>
      <c r="AM975" s="96" t="str">
        <f t="shared" si="335"/>
        <v>PL</v>
      </c>
      <c r="AN975" s="257" t="s">
        <v>139</v>
      </c>
      <c r="AO975" s="249">
        <v>1</v>
      </c>
      <c r="AP975" s="257"/>
      <c r="AQ975" s="245">
        <f t="shared" si="336"/>
        <v>350000</v>
      </c>
      <c r="AR975" s="250">
        <f>IF(AND(V975&gt;1,V975&lt;=200000000),'[26]Data Base PAKAI (INPUT)'!$E$24,IF(AND(V975&gt;200000000),'[26]Data Base PAKAI (INPUT)'!$M$24))</f>
        <v>4</v>
      </c>
      <c r="AS975" s="250">
        <f>IF(AND(V975&gt;1,V975&lt;=200000000),'[26]Data Base PAKAI (INPUT)'!$F$24,IF(AND(V975&gt;200000000,V975&lt;=1000000000),'[26]Data Base PAKAI (INPUT)'!$V$24,IF(AND(V975&gt;1000000000),'[26]Data Base PAKAI (INPUT)'!$Z$24)))</f>
        <v>1</v>
      </c>
      <c r="AT975" s="250">
        <f t="shared" si="337"/>
        <v>600000</v>
      </c>
      <c r="AU975" s="250">
        <f>IF(AND(V975&gt;1,V975&lt;=1000000000),'[26]Data Base PAKAI (INPUT)'!$E$25,IF(AND(V975&gt;1000000000,V975&lt;=5000000000),'[26]Data Base PAKAI (INPUT)'!$Y$25,IF(AND(V975&gt;5000000000,V975&lt;=10000000000),'[26]Data Base PAKAI (INPUT)'!$AG$25)))</f>
        <v>3</v>
      </c>
      <c r="AV975" s="250">
        <f>IF(AND(V975&gt;1,V975&lt;=100000000),'[26]Data Base PAKAI (INPUT)'!$F$25,IF(AND(V975&gt;100000000,V975&lt;=200000000),'[26]Data Base PAKAI (INPUT)'!$J$25,IF(AND(V975&gt;200000000,V975&lt;=250000000),'[26]Data Base PAKAI (INPUT)'!$N$25,IF(AND(V975&gt;250000000,V975&lt;=500000000),'[26]Data Base PAKAI (INPUT)'!$R$25,IF(AND(V975&gt;500000000,V975&lt;=1000000000),'[26]Data Base PAKAI (INPUT)'!$V$25,IF(AND(V975&gt;1000000000,V975&lt;=2500000000),'[26]Data Base PAKAI (INPUT)'!$Z$25,IF(AND(V975&gt;2500000000,V975&lt;=5000000000),'[26]Data Base PAKAI (INPUT)'!$AD$25,IF(AND(V975&gt;5000000000,V975&lt;=10000000000),'[26]Data Base PAKAI (INPUT)'!AH2470))))))))</f>
        <v>4</v>
      </c>
      <c r="AW975" s="250">
        <f t="shared" si="338"/>
        <v>1800000</v>
      </c>
      <c r="AX975" s="250">
        <f t="shared" si="339"/>
        <v>8000000</v>
      </c>
      <c r="AY975" s="99">
        <f t="shared" si="340"/>
        <v>8000000</v>
      </c>
      <c r="AZ975" s="245"/>
      <c r="BA975" s="245">
        <f t="shared" si="341"/>
        <v>181250000</v>
      </c>
      <c r="BB975" s="235"/>
      <c r="BC975" s="242"/>
      <c r="BD975" s="242"/>
      <c r="BE975" s="242"/>
      <c r="BG975" s="428">
        <f t="shared" si="333"/>
        <v>0</v>
      </c>
      <c r="BH975" s="424"/>
    </row>
    <row r="976" spans="1:60" ht="43.5" thickBot="1" x14ac:dyDescent="0.3">
      <c r="A976" s="90"/>
      <c r="B976" s="90"/>
      <c r="C976" s="90"/>
      <c r="D976" s="90"/>
      <c r="E976" s="90"/>
      <c r="F976" s="90"/>
      <c r="G976" s="90"/>
      <c r="H976" s="307"/>
      <c r="I976" s="91"/>
      <c r="J976" s="92"/>
      <c r="K976" s="151" t="s">
        <v>1412</v>
      </c>
      <c r="L976" s="92" t="s">
        <v>1706</v>
      </c>
      <c r="M976" s="92" t="e">
        <f>INDEX('[26]GELONDONGAN BM POKIR'!$D:$D,MATCH('KEGIATAN DBMSDA 2022 (2)'!L976,'[26]GELONDONGAN BM POKIR'!$D:$D,0))</f>
        <v>#N/A</v>
      </c>
      <c r="N976" s="92" t="str">
        <f t="shared" si="343"/>
        <v>Peningkatan Jalan Jalan lingkungan RT 010 RW 014, Kota Bekasi, Pondokgede, Jatiwaringin</v>
      </c>
      <c r="O976" s="92"/>
      <c r="P976" s="93" t="s">
        <v>171</v>
      </c>
      <c r="Q976" s="93"/>
      <c r="R976" s="127" t="s">
        <v>1707</v>
      </c>
      <c r="S976" s="94" t="e">
        <f>#REF!&amp;" "&amp;#REF!</f>
        <v>#REF!</v>
      </c>
      <c r="T976" s="95" t="s">
        <v>66</v>
      </c>
      <c r="U976" s="57"/>
      <c r="V976" s="57">
        <f t="shared" si="342"/>
        <v>150000000</v>
      </c>
      <c r="W976" s="96" t="str">
        <f t="shared" si="334"/>
        <v>PL</v>
      </c>
      <c r="X976" s="77" t="s">
        <v>1964</v>
      </c>
      <c r="Y976" s="489" t="s">
        <v>2032</v>
      </c>
      <c r="Z976" s="489" t="s">
        <v>2004</v>
      </c>
      <c r="AA976" s="93"/>
      <c r="AB976" s="93"/>
      <c r="AC976" s="93"/>
      <c r="AD976" s="93"/>
      <c r="AE976" s="93"/>
      <c r="AF976" s="93"/>
      <c r="AG976" s="96"/>
      <c r="AH976" s="96"/>
      <c r="AI976" s="96"/>
      <c r="AJ976" s="313">
        <f t="shared" si="332"/>
        <v>0</v>
      </c>
      <c r="AK976" s="301">
        <v>0</v>
      </c>
      <c r="AL976" s="57">
        <v>150000000</v>
      </c>
      <c r="AM976" s="96" t="str">
        <f t="shared" si="335"/>
        <v>PL</v>
      </c>
      <c r="AN976" s="257" t="s">
        <v>139</v>
      </c>
      <c r="AO976" s="249">
        <v>1</v>
      </c>
      <c r="AP976" s="257"/>
      <c r="AQ976" s="245">
        <f t="shared" si="336"/>
        <v>350000</v>
      </c>
      <c r="AR976" s="250">
        <f>IF(AND(V976&gt;1,V976&lt;=200000000),'[26]Data Base PAKAI (INPUT)'!$E$24,IF(AND(V976&gt;200000000),'[26]Data Base PAKAI (INPUT)'!$M$24))</f>
        <v>4</v>
      </c>
      <c r="AS976" s="250">
        <f>IF(AND(V976&gt;1,V976&lt;=200000000),'[26]Data Base PAKAI (INPUT)'!$F$24,IF(AND(V976&gt;200000000,V976&lt;=1000000000),'[26]Data Base PAKAI (INPUT)'!$V$24,IF(AND(V976&gt;1000000000),'[26]Data Base PAKAI (INPUT)'!$Z$24)))</f>
        <v>1</v>
      </c>
      <c r="AT976" s="250">
        <f t="shared" si="337"/>
        <v>600000</v>
      </c>
      <c r="AU976" s="250">
        <f>IF(AND(V976&gt;1,V976&lt;=1000000000),'[26]Data Base PAKAI (INPUT)'!$E$25,IF(AND(V976&gt;1000000000,V976&lt;=5000000000),'[26]Data Base PAKAI (INPUT)'!$Y$25,IF(AND(V976&gt;5000000000,V976&lt;=10000000000),'[26]Data Base PAKAI (INPUT)'!$AG$25)))</f>
        <v>3</v>
      </c>
      <c r="AV976" s="250">
        <f>IF(AND(V976&gt;1,V976&lt;=100000000),'[26]Data Base PAKAI (INPUT)'!$F$25,IF(AND(V976&gt;100000000,V976&lt;=200000000),'[26]Data Base PAKAI (INPUT)'!$J$25,IF(AND(V976&gt;200000000,V976&lt;=250000000),'[26]Data Base PAKAI (INPUT)'!$N$25,IF(AND(V976&gt;250000000,V976&lt;=500000000),'[26]Data Base PAKAI (INPUT)'!$R$25,IF(AND(V976&gt;500000000,V976&lt;=1000000000),'[26]Data Base PAKAI (INPUT)'!$V$25,IF(AND(V976&gt;1000000000,V976&lt;=2500000000),'[26]Data Base PAKAI (INPUT)'!$Z$25,IF(AND(V976&gt;2500000000,V976&lt;=5000000000),'[26]Data Base PAKAI (INPUT)'!$AD$25,IF(AND(V976&gt;5000000000,V976&lt;=10000000000),'[26]Data Base PAKAI (INPUT)'!AH2471))))))))</f>
        <v>4</v>
      </c>
      <c r="AW976" s="250">
        <f t="shared" si="338"/>
        <v>1800000</v>
      </c>
      <c r="AX976" s="250">
        <f t="shared" si="339"/>
        <v>6000000</v>
      </c>
      <c r="AY976" s="99">
        <f t="shared" si="340"/>
        <v>6000000</v>
      </c>
      <c r="AZ976" s="245"/>
      <c r="BA976" s="245">
        <f t="shared" si="341"/>
        <v>135250000</v>
      </c>
      <c r="BB976" s="235"/>
      <c r="BC976" s="242"/>
      <c r="BD976" s="242"/>
      <c r="BE976" s="242"/>
      <c r="BG976" s="428">
        <f t="shared" si="333"/>
        <v>0</v>
      </c>
      <c r="BH976" s="424"/>
    </row>
    <row r="977" spans="1:60" ht="43.5" thickBot="1" x14ac:dyDescent="0.3">
      <c r="A977" s="90"/>
      <c r="B977" s="90"/>
      <c r="C977" s="90"/>
      <c r="D977" s="90"/>
      <c r="E977" s="90"/>
      <c r="F977" s="90"/>
      <c r="G977" s="90"/>
      <c r="H977" s="307"/>
      <c r="I977" s="91"/>
      <c r="J977" s="92"/>
      <c r="K977" s="151" t="s">
        <v>1412</v>
      </c>
      <c r="L977" s="92" t="s">
        <v>1708</v>
      </c>
      <c r="M977" s="92" t="e">
        <f>INDEX('[26]GELONDONGAN BM POKIR'!$D:$D,MATCH('KEGIATAN DBMSDA 2022 (2)'!L977,'[26]GELONDONGAN BM POKIR'!$D:$D,0))</f>
        <v>#N/A</v>
      </c>
      <c r="N977" s="92" t="str">
        <f t="shared" si="343"/>
        <v>Peningkatan Jalan Jl. Raya PCI Timur RT 011 RW 012, Jatibening, Pondok Gede, Kota Bekasi</v>
      </c>
      <c r="O977" s="92"/>
      <c r="P977" s="93" t="s">
        <v>171</v>
      </c>
      <c r="Q977" s="93"/>
      <c r="R977" s="127" t="s">
        <v>825</v>
      </c>
      <c r="S977" s="94" t="e">
        <f>#REF!&amp;" "&amp;#REF!</f>
        <v>#REF!</v>
      </c>
      <c r="T977" s="95" t="s">
        <v>66</v>
      </c>
      <c r="U977" s="57"/>
      <c r="V977" s="57">
        <f t="shared" si="342"/>
        <v>250000000</v>
      </c>
      <c r="W977" s="96" t="str">
        <f t="shared" si="334"/>
        <v>LELANG</v>
      </c>
      <c r="X977" s="77" t="s">
        <v>1964</v>
      </c>
      <c r="Y977" s="489" t="s">
        <v>2032</v>
      </c>
      <c r="Z977" s="489" t="s">
        <v>2004</v>
      </c>
      <c r="AA977" s="93"/>
      <c r="AB977" s="93"/>
      <c r="AC977" s="93"/>
      <c r="AD977" s="93"/>
      <c r="AE977" s="93"/>
      <c r="AF977" s="93"/>
      <c r="AG977" s="96"/>
      <c r="AH977" s="96"/>
      <c r="AI977" s="96"/>
      <c r="AJ977" s="313">
        <f t="shared" si="332"/>
        <v>0</v>
      </c>
      <c r="AK977" s="301">
        <v>0</v>
      </c>
      <c r="AL977" s="57">
        <v>250000000</v>
      </c>
      <c r="AM977" s="96" t="str">
        <f t="shared" si="335"/>
        <v>LELANG</v>
      </c>
      <c r="AN977" s="260" t="s">
        <v>139</v>
      </c>
      <c r="AO977" s="249">
        <v>1</v>
      </c>
      <c r="AP977" s="260"/>
      <c r="AQ977" s="245">
        <f t="shared" si="336"/>
        <v>750000</v>
      </c>
      <c r="AR977" s="250">
        <f>IF(AND(V977&gt;1,V977&lt;=200000000),'[26]Data Base PAKAI (INPUT)'!$E$24,IF(AND(V977&gt;200000000),'[26]Data Base PAKAI (INPUT)'!$M$24))</f>
        <v>6</v>
      </c>
      <c r="AS977" s="250">
        <f>IF(AND(V977&gt;1,V977&lt;=200000000),'[26]Data Base PAKAI (INPUT)'!$F$24,IF(AND(V977&gt;200000000,V977&lt;=1000000000),'[26]Data Base PAKAI (INPUT)'!$V$24,IF(AND(V977&gt;1000000000),'[26]Data Base PAKAI (INPUT)'!$Z$24)))</f>
        <v>2</v>
      </c>
      <c r="AT977" s="250">
        <f t="shared" si="337"/>
        <v>1800000</v>
      </c>
      <c r="AU977" s="250">
        <f>IF(AND(V977&gt;1,V977&lt;=1000000000),'[26]Data Base PAKAI (INPUT)'!$E$25,IF(AND(V977&gt;1000000000,V977&lt;=5000000000),'[26]Data Base PAKAI (INPUT)'!$Y$25,IF(AND(V977&gt;5000000000,V977&lt;=10000000000),'[26]Data Base PAKAI (INPUT)'!$AG$25)))</f>
        <v>3</v>
      </c>
      <c r="AV977" s="250">
        <f>IF(AND(V977&gt;1,V977&lt;=100000000),'[26]Data Base PAKAI (INPUT)'!$F$25,IF(AND(V977&gt;100000000,V977&lt;=200000000),'[26]Data Base PAKAI (INPUT)'!$J$25,IF(AND(V977&gt;200000000,V977&lt;=250000000),'[26]Data Base PAKAI (INPUT)'!$N$25,IF(AND(V977&gt;250000000,V977&lt;=500000000),'[26]Data Base PAKAI (INPUT)'!$R$25,IF(AND(V977&gt;500000000,V977&lt;=1000000000),'[26]Data Base PAKAI (INPUT)'!$V$25,IF(AND(V977&gt;1000000000,V977&lt;=2500000000),'[26]Data Base PAKAI (INPUT)'!$Z$25,IF(AND(V977&gt;2500000000,V977&lt;=5000000000),'[26]Data Base PAKAI (INPUT)'!$AD$25,IF(AND(V977&gt;5000000000,V977&lt;=10000000000),'[26]Data Base PAKAI (INPUT)'!AH2472))))))))</f>
        <v>5</v>
      </c>
      <c r="AW977" s="250">
        <f t="shared" si="338"/>
        <v>2250000</v>
      </c>
      <c r="AX977" s="250">
        <f t="shared" si="339"/>
        <v>10000000</v>
      </c>
      <c r="AY977" s="99">
        <f t="shared" si="340"/>
        <v>10000000</v>
      </c>
      <c r="AZ977" s="245"/>
      <c r="BA977" s="245">
        <f t="shared" si="341"/>
        <v>225200000</v>
      </c>
      <c r="BB977" s="235"/>
      <c r="BC977" s="242"/>
      <c r="BD977" s="242"/>
      <c r="BE977" s="242"/>
      <c r="BG977" s="428">
        <f t="shared" si="333"/>
        <v>0</v>
      </c>
      <c r="BH977" s="424"/>
    </row>
    <row r="978" spans="1:60" ht="43.5" thickBot="1" x14ac:dyDescent="0.3">
      <c r="A978" s="90"/>
      <c r="B978" s="90"/>
      <c r="C978" s="90"/>
      <c r="D978" s="90"/>
      <c r="E978" s="90"/>
      <c r="F978" s="90"/>
      <c r="G978" s="90"/>
      <c r="H978" s="307"/>
      <c r="I978" s="91"/>
      <c r="J978" s="92"/>
      <c r="K978" s="151" t="s">
        <v>1412</v>
      </c>
      <c r="L978" s="92" t="s">
        <v>1709</v>
      </c>
      <c r="M978" s="92" t="e">
        <f>INDEX('[26]GELONDONGAN BM POKIR'!$D:$D,MATCH('KEGIATAN DBMSDA 2022 (2)'!L978,'[26]GELONDONGAN BM POKIR'!$D:$D,0))</f>
        <v>#N/A</v>
      </c>
      <c r="N978" s="92" t="str">
        <f t="shared" si="343"/>
        <v>Peningkatan Jalan Jl. Gamprit II RT 006 RW 014, Kota Bekasi, Pondokgede, Jatiwaringin</v>
      </c>
      <c r="O978" s="92"/>
      <c r="P978" s="93" t="s">
        <v>171</v>
      </c>
      <c r="Q978" s="93"/>
      <c r="R978" s="127" t="s">
        <v>229</v>
      </c>
      <c r="S978" s="94" t="e">
        <f>#REF!&amp;" "&amp;#REF!</f>
        <v>#REF!</v>
      </c>
      <c r="T978" s="95" t="s">
        <v>66</v>
      </c>
      <c r="U978" s="57"/>
      <c r="V978" s="57">
        <f t="shared" si="342"/>
        <v>200000000</v>
      </c>
      <c r="W978" s="96" t="str">
        <f t="shared" si="334"/>
        <v>PL</v>
      </c>
      <c r="X978" s="77" t="s">
        <v>1964</v>
      </c>
      <c r="Y978" s="489" t="s">
        <v>2032</v>
      </c>
      <c r="Z978" s="489" t="s">
        <v>2004</v>
      </c>
      <c r="AA978" s="93"/>
      <c r="AB978" s="93"/>
      <c r="AC978" s="93"/>
      <c r="AD978" s="93"/>
      <c r="AE978" s="93"/>
      <c r="AF978" s="93"/>
      <c r="AG978" s="96"/>
      <c r="AH978" s="96"/>
      <c r="AI978" s="96"/>
      <c r="AJ978" s="313">
        <f t="shared" si="332"/>
        <v>0</v>
      </c>
      <c r="AK978" s="301">
        <v>0</v>
      </c>
      <c r="AL978" s="57">
        <v>200000000</v>
      </c>
      <c r="AM978" s="96" t="str">
        <f t="shared" si="335"/>
        <v>PL</v>
      </c>
      <c r="AN978" s="257" t="s">
        <v>139</v>
      </c>
      <c r="AO978" s="249">
        <v>1</v>
      </c>
      <c r="AP978" s="257"/>
      <c r="AQ978" s="245">
        <f t="shared" si="336"/>
        <v>350000</v>
      </c>
      <c r="AR978" s="250">
        <f>IF(AND(V978&gt;1,V978&lt;=200000000),'[26]Data Base PAKAI (INPUT)'!$E$24,IF(AND(V978&gt;200000000),'[26]Data Base PAKAI (INPUT)'!$M$24))</f>
        <v>4</v>
      </c>
      <c r="AS978" s="250">
        <f>IF(AND(V978&gt;1,V978&lt;=200000000),'[26]Data Base PAKAI (INPUT)'!$F$24,IF(AND(V978&gt;200000000,V978&lt;=1000000000),'[26]Data Base PAKAI (INPUT)'!$V$24,IF(AND(V978&gt;1000000000),'[26]Data Base PAKAI (INPUT)'!$Z$24)))</f>
        <v>1</v>
      </c>
      <c r="AT978" s="250">
        <f t="shared" si="337"/>
        <v>600000</v>
      </c>
      <c r="AU978" s="250">
        <f>IF(AND(V978&gt;1,V978&lt;=1000000000),'[26]Data Base PAKAI (INPUT)'!$E$25,IF(AND(V978&gt;1000000000,V978&lt;=5000000000),'[26]Data Base PAKAI (INPUT)'!$Y$25,IF(AND(V978&gt;5000000000,V978&lt;=10000000000),'[26]Data Base PAKAI (INPUT)'!$AG$25)))</f>
        <v>3</v>
      </c>
      <c r="AV978" s="250">
        <f>IF(AND(V978&gt;1,V978&lt;=100000000),'[26]Data Base PAKAI (INPUT)'!$F$25,IF(AND(V978&gt;100000000,V978&lt;=200000000),'[26]Data Base PAKAI (INPUT)'!$J$25,IF(AND(V978&gt;200000000,V978&lt;=250000000),'[26]Data Base PAKAI (INPUT)'!$N$25,IF(AND(V978&gt;250000000,V978&lt;=500000000),'[26]Data Base PAKAI (INPUT)'!$R$25,IF(AND(V978&gt;500000000,V978&lt;=1000000000),'[26]Data Base PAKAI (INPUT)'!$V$25,IF(AND(V978&gt;1000000000,V978&lt;=2500000000),'[26]Data Base PAKAI (INPUT)'!$Z$25,IF(AND(V978&gt;2500000000,V978&lt;=5000000000),'[26]Data Base PAKAI (INPUT)'!$AD$25,IF(AND(V978&gt;5000000000,V978&lt;=10000000000),'[26]Data Base PAKAI (INPUT)'!AH2473))))))))</f>
        <v>4</v>
      </c>
      <c r="AW978" s="250">
        <f t="shared" si="338"/>
        <v>1800000</v>
      </c>
      <c r="AX978" s="250">
        <f t="shared" si="339"/>
        <v>8000000</v>
      </c>
      <c r="AY978" s="99">
        <f t="shared" si="340"/>
        <v>8000000</v>
      </c>
      <c r="AZ978" s="245"/>
      <c r="BA978" s="245">
        <f t="shared" si="341"/>
        <v>181250000</v>
      </c>
      <c r="BB978" s="235"/>
      <c r="BC978" s="242"/>
      <c r="BD978" s="242"/>
      <c r="BE978" s="242"/>
      <c r="BG978" s="428">
        <f t="shared" si="333"/>
        <v>0</v>
      </c>
      <c r="BH978" s="424"/>
    </row>
    <row r="979" spans="1:60" ht="43.5" thickBot="1" x14ac:dyDescent="0.3">
      <c r="A979" s="90"/>
      <c r="B979" s="90"/>
      <c r="C979" s="90"/>
      <c r="D979" s="90"/>
      <c r="E979" s="90"/>
      <c r="F979" s="90"/>
      <c r="G979" s="90"/>
      <c r="H979" s="307"/>
      <c r="I979" s="91"/>
      <c r="J979" s="92"/>
      <c r="K979" s="151" t="s">
        <v>1412</v>
      </c>
      <c r="L979" s="92" t="s">
        <v>1710</v>
      </c>
      <c r="M979" s="92" t="e">
        <f>INDEX('[26]GELONDONGAN BM POKIR'!$D:$D,MATCH('KEGIATAN DBMSDA 2022 (2)'!L979,'[26]GELONDONGAN BM POKIR'!$D:$D,0))</f>
        <v>#N/A</v>
      </c>
      <c r="N979" s="92" t="str">
        <f t="shared" si="343"/>
        <v>Peningkatan Jalan Jl. Gamprit III RT 001 RW 014, Kota Bekasi, Pondokgede, Jatiwaringin</v>
      </c>
      <c r="O979" s="92"/>
      <c r="P979" s="93" t="s">
        <v>171</v>
      </c>
      <c r="Q979" s="93"/>
      <c r="R979" s="127" t="s">
        <v>1392</v>
      </c>
      <c r="S979" s="94" t="e">
        <f>#REF!&amp;" "&amp;#REF!</f>
        <v>#REF!</v>
      </c>
      <c r="T979" s="95" t="s">
        <v>66</v>
      </c>
      <c r="U979" s="57"/>
      <c r="V979" s="57">
        <f t="shared" si="342"/>
        <v>160000000</v>
      </c>
      <c r="W979" s="96" t="str">
        <f t="shared" si="334"/>
        <v>PL</v>
      </c>
      <c r="X979" s="77" t="s">
        <v>1964</v>
      </c>
      <c r="Y979" s="489" t="s">
        <v>2032</v>
      </c>
      <c r="Z979" s="489" t="s">
        <v>2004</v>
      </c>
      <c r="AA979" s="93"/>
      <c r="AB979" s="93"/>
      <c r="AC979" s="93"/>
      <c r="AD979" s="93"/>
      <c r="AE979" s="93"/>
      <c r="AF979" s="93"/>
      <c r="AG979" s="96"/>
      <c r="AH979" s="96"/>
      <c r="AI979" s="96"/>
      <c r="AJ979" s="313">
        <f t="shared" si="332"/>
        <v>0</v>
      </c>
      <c r="AK979" s="301">
        <v>0</v>
      </c>
      <c r="AL979" s="57">
        <v>160000000</v>
      </c>
      <c r="AM979" s="96" t="str">
        <f t="shared" si="335"/>
        <v>PL</v>
      </c>
      <c r="AN979" s="257" t="s">
        <v>139</v>
      </c>
      <c r="AO979" s="249">
        <v>1</v>
      </c>
      <c r="AP979" s="257"/>
      <c r="AQ979" s="245">
        <f t="shared" si="336"/>
        <v>350000</v>
      </c>
      <c r="AR979" s="250">
        <f>IF(AND(V979&gt;1,V979&lt;=200000000),'[26]Data Base PAKAI (INPUT)'!$E$24,IF(AND(V979&gt;200000000),'[26]Data Base PAKAI (INPUT)'!$M$24))</f>
        <v>4</v>
      </c>
      <c r="AS979" s="250">
        <f>IF(AND(V979&gt;1,V979&lt;=200000000),'[26]Data Base PAKAI (INPUT)'!$F$24,IF(AND(V979&gt;200000000,V979&lt;=1000000000),'[26]Data Base PAKAI (INPUT)'!$V$24,IF(AND(V979&gt;1000000000),'[26]Data Base PAKAI (INPUT)'!$Z$24)))</f>
        <v>1</v>
      </c>
      <c r="AT979" s="250">
        <f t="shared" si="337"/>
        <v>600000</v>
      </c>
      <c r="AU979" s="250">
        <f>IF(AND(V979&gt;1,V979&lt;=1000000000),'[26]Data Base PAKAI (INPUT)'!$E$25,IF(AND(V979&gt;1000000000,V979&lt;=5000000000),'[26]Data Base PAKAI (INPUT)'!$Y$25,IF(AND(V979&gt;5000000000,V979&lt;=10000000000),'[26]Data Base PAKAI (INPUT)'!$AG$25)))</f>
        <v>3</v>
      </c>
      <c r="AV979" s="250">
        <f>IF(AND(V979&gt;1,V979&lt;=100000000),'[26]Data Base PAKAI (INPUT)'!$F$25,IF(AND(V979&gt;100000000,V979&lt;=200000000),'[26]Data Base PAKAI (INPUT)'!$J$25,IF(AND(V979&gt;200000000,V979&lt;=250000000),'[26]Data Base PAKAI (INPUT)'!$N$25,IF(AND(V979&gt;250000000,V979&lt;=500000000),'[26]Data Base PAKAI (INPUT)'!$R$25,IF(AND(V979&gt;500000000,V979&lt;=1000000000),'[26]Data Base PAKAI (INPUT)'!$V$25,IF(AND(V979&gt;1000000000,V979&lt;=2500000000),'[26]Data Base PAKAI (INPUT)'!$Z$25,IF(AND(V979&gt;2500000000,V979&lt;=5000000000),'[26]Data Base PAKAI (INPUT)'!$AD$25,IF(AND(V979&gt;5000000000,V979&lt;=10000000000),'[26]Data Base PAKAI (INPUT)'!AH2474))))))))</f>
        <v>4</v>
      </c>
      <c r="AW979" s="250">
        <f t="shared" si="338"/>
        <v>1800000</v>
      </c>
      <c r="AX979" s="250">
        <f t="shared" si="339"/>
        <v>6400000</v>
      </c>
      <c r="AY979" s="99">
        <f t="shared" si="340"/>
        <v>6400000</v>
      </c>
      <c r="AZ979" s="245"/>
      <c r="BA979" s="245">
        <f t="shared" si="341"/>
        <v>144450000</v>
      </c>
      <c r="BB979" s="235"/>
      <c r="BC979" s="242"/>
      <c r="BD979" s="242"/>
      <c r="BE979" s="242"/>
      <c r="BG979" s="428">
        <f t="shared" si="333"/>
        <v>0</v>
      </c>
      <c r="BH979" s="424"/>
    </row>
    <row r="980" spans="1:60" ht="43.5" thickBot="1" x14ac:dyDescent="0.3">
      <c r="A980" s="90"/>
      <c r="B980" s="90"/>
      <c r="C980" s="90"/>
      <c r="D980" s="90"/>
      <c r="E980" s="90"/>
      <c r="F980" s="90"/>
      <c r="G980" s="90"/>
      <c r="H980" s="307"/>
      <c r="I980" s="91"/>
      <c r="J980" s="92"/>
      <c r="K980" s="151" t="s">
        <v>1412</v>
      </c>
      <c r="L980" s="92" t="s">
        <v>1711</v>
      </c>
      <c r="M980" s="92" t="e">
        <f>INDEX('[26]GELONDONGAN BM POKIR'!$D:$D,MATCH('KEGIATAN DBMSDA 2022 (2)'!L980,'[26]GELONDONGAN BM POKIR'!$D:$D,0))</f>
        <v>#N/A</v>
      </c>
      <c r="N980" s="92" t="str">
        <f t="shared" si="343"/>
        <v>Peningkatan Jalan Jl. Kaswari Raya RW 007, Kota Bekasi, Pondokgede, Jaticempaka</v>
      </c>
      <c r="O980" s="92"/>
      <c r="P980" s="93" t="s">
        <v>171</v>
      </c>
      <c r="Q980" s="93"/>
      <c r="R980" s="127" t="s">
        <v>396</v>
      </c>
      <c r="S980" s="94" t="e">
        <f>#REF!&amp;" "&amp;#REF!</f>
        <v>#REF!</v>
      </c>
      <c r="T980" s="95" t="s">
        <v>66</v>
      </c>
      <c r="U980" s="57"/>
      <c r="V980" s="57">
        <f t="shared" si="342"/>
        <v>200000000</v>
      </c>
      <c r="W980" s="96" t="str">
        <f t="shared" si="334"/>
        <v>PL</v>
      </c>
      <c r="X980" s="77" t="s">
        <v>1964</v>
      </c>
      <c r="Y980" s="489" t="s">
        <v>2032</v>
      </c>
      <c r="Z980" s="489" t="s">
        <v>2004</v>
      </c>
      <c r="AA980" s="93"/>
      <c r="AB980" s="93"/>
      <c r="AC980" s="93"/>
      <c r="AD980" s="93"/>
      <c r="AE980" s="93"/>
      <c r="AF980" s="93"/>
      <c r="AG980" s="96"/>
      <c r="AH980" s="96"/>
      <c r="AI980" s="96"/>
      <c r="AJ980" s="313">
        <f t="shared" si="332"/>
        <v>0</v>
      </c>
      <c r="AK980" s="301">
        <v>0</v>
      </c>
      <c r="AL980" s="57">
        <v>200000000</v>
      </c>
      <c r="AM980" s="96" t="str">
        <f t="shared" si="335"/>
        <v>PL</v>
      </c>
      <c r="AN980" s="257" t="s">
        <v>139</v>
      </c>
      <c r="AO980" s="249">
        <v>1</v>
      </c>
      <c r="AP980" s="257"/>
      <c r="AQ980" s="245">
        <f t="shared" si="336"/>
        <v>350000</v>
      </c>
      <c r="AR980" s="250">
        <f>IF(AND(V980&gt;1,V980&lt;=200000000),'[26]Data Base PAKAI (INPUT)'!$E$24,IF(AND(V980&gt;200000000),'[26]Data Base PAKAI (INPUT)'!$M$24))</f>
        <v>4</v>
      </c>
      <c r="AS980" s="250">
        <f>IF(AND(V980&gt;1,V980&lt;=200000000),'[26]Data Base PAKAI (INPUT)'!$F$24,IF(AND(V980&gt;200000000,V980&lt;=1000000000),'[26]Data Base PAKAI (INPUT)'!$V$24,IF(AND(V980&gt;1000000000),'[26]Data Base PAKAI (INPUT)'!$Z$24)))</f>
        <v>1</v>
      </c>
      <c r="AT980" s="250">
        <f t="shared" si="337"/>
        <v>600000</v>
      </c>
      <c r="AU980" s="250">
        <f>IF(AND(V980&gt;1,V980&lt;=1000000000),'[26]Data Base PAKAI (INPUT)'!$E$25,IF(AND(V980&gt;1000000000,V980&lt;=5000000000),'[26]Data Base PAKAI (INPUT)'!$Y$25,IF(AND(V980&gt;5000000000,V980&lt;=10000000000),'[26]Data Base PAKAI (INPUT)'!$AG$25)))</f>
        <v>3</v>
      </c>
      <c r="AV980" s="250">
        <f>IF(AND(V980&gt;1,V980&lt;=100000000),'[26]Data Base PAKAI (INPUT)'!$F$25,IF(AND(V980&gt;100000000,V980&lt;=200000000),'[26]Data Base PAKAI (INPUT)'!$J$25,IF(AND(V980&gt;200000000,V980&lt;=250000000),'[26]Data Base PAKAI (INPUT)'!$N$25,IF(AND(V980&gt;250000000,V980&lt;=500000000),'[26]Data Base PAKAI (INPUT)'!$R$25,IF(AND(V980&gt;500000000,V980&lt;=1000000000),'[26]Data Base PAKAI (INPUT)'!$V$25,IF(AND(V980&gt;1000000000,V980&lt;=2500000000),'[26]Data Base PAKAI (INPUT)'!$Z$25,IF(AND(V980&gt;2500000000,V980&lt;=5000000000),'[26]Data Base PAKAI (INPUT)'!$AD$25,IF(AND(V980&gt;5000000000,V980&lt;=10000000000),'[26]Data Base PAKAI (INPUT)'!AH2475))))))))</f>
        <v>4</v>
      </c>
      <c r="AW980" s="250">
        <f t="shared" si="338"/>
        <v>1800000</v>
      </c>
      <c r="AX980" s="250">
        <f t="shared" si="339"/>
        <v>8000000</v>
      </c>
      <c r="AY980" s="99">
        <f t="shared" si="340"/>
        <v>8000000</v>
      </c>
      <c r="AZ980" s="245"/>
      <c r="BA980" s="245">
        <f t="shared" si="341"/>
        <v>181250000</v>
      </c>
      <c r="BB980" s="235"/>
      <c r="BC980" s="242"/>
      <c r="BD980" s="242"/>
      <c r="BE980" s="242"/>
      <c r="BG980" s="428">
        <f t="shared" si="333"/>
        <v>0</v>
      </c>
      <c r="BH980" s="424"/>
    </row>
    <row r="981" spans="1:60" ht="43.5" thickBot="1" x14ac:dyDescent="0.3">
      <c r="A981" s="90"/>
      <c r="B981" s="90"/>
      <c r="C981" s="90"/>
      <c r="D981" s="90"/>
      <c r="E981" s="90"/>
      <c r="F981" s="90"/>
      <c r="G981" s="90"/>
      <c r="H981" s="307"/>
      <c r="I981" s="91"/>
      <c r="J981" s="92"/>
      <c r="K981" s="151" t="s">
        <v>1412</v>
      </c>
      <c r="L981" s="92" t="s">
        <v>1712</v>
      </c>
      <c r="M981" s="92" t="e">
        <f>INDEX('[26]GELONDONGAN BM POKIR'!$D:$D,MATCH('KEGIATAN DBMSDA 2022 (2)'!L981,'[26]GELONDONGAN BM POKIR'!$D:$D,0))</f>
        <v>#N/A</v>
      </c>
      <c r="N981" s="92" t="str">
        <f t="shared" si="343"/>
        <v>Peningkatan Jalan Jl. Masjid Darul Hikam RW 004, Kota Bekasi, Pondokgede, Jaticempaka</v>
      </c>
      <c r="O981" s="92"/>
      <c r="P981" s="93" t="s">
        <v>171</v>
      </c>
      <c r="Q981" s="93"/>
      <c r="R981" s="127" t="s">
        <v>889</v>
      </c>
      <c r="S981" s="94" t="e">
        <f>#REF!&amp;" "&amp;#REF!</f>
        <v>#REF!</v>
      </c>
      <c r="T981" s="95" t="s">
        <v>66</v>
      </c>
      <c r="U981" s="57"/>
      <c r="V981" s="57">
        <f t="shared" si="342"/>
        <v>200000000</v>
      </c>
      <c r="W981" s="96" t="str">
        <f t="shared" si="334"/>
        <v>PL</v>
      </c>
      <c r="X981" s="77" t="s">
        <v>1964</v>
      </c>
      <c r="Y981" s="489" t="s">
        <v>2032</v>
      </c>
      <c r="Z981" s="489" t="s">
        <v>2004</v>
      </c>
      <c r="AA981" s="93"/>
      <c r="AB981" s="93"/>
      <c r="AC981" s="93"/>
      <c r="AD981" s="93"/>
      <c r="AE981" s="93"/>
      <c r="AF981" s="93"/>
      <c r="AG981" s="96"/>
      <c r="AH981" s="96"/>
      <c r="AI981" s="96"/>
      <c r="AJ981" s="313">
        <f t="shared" si="332"/>
        <v>0</v>
      </c>
      <c r="AK981" s="301">
        <v>0</v>
      </c>
      <c r="AL981" s="57">
        <v>200000000</v>
      </c>
      <c r="AM981" s="96" t="str">
        <f t="shared" si="335"/>
        <v>PL</v>
      </c>
      <c r="AN981" s="257" t="s">
        <v>139</v>
      </c>
      <c r="AO981" s="249">
        <v>1</v>
      </c>
      <c r="AP981" s="257"/>
      <c r="AQ981" s="245">
        <f t="shared" si="336"/>
        <v>350000</v>
      </c>
      <c r="AR981" s="250">
        <f>IF(AND(V981&gt;1,V981&lt;=200000000),'[26]Data Base PAKAI (INPUT)'!$E$24,IF(AND(V981&gt;200000000),'[26]Data Base PAKAI (INPUT)'!$M$24))</f>
        <v>4</v>
      </c>
      <c r="AS981" s="250">
        <f>IF(AND(V981&gt;1,V981&lt;=200000000),'[26]Data Base PAKAI (INPUT)'!$F$24,IF(AND(V981&gt;200000000,V981&lt;=1000000000),'[26]Data Base PAKAI (INPUT)'!$V$24,IF(AND(V981&gt;1000000000),'[26]Data Base PAKAI (INPUT)'!$Z$24)))</f>
        <v>1</v>
      </c>
      <c r="AT981" s="250">
        <f t="shared" si="337"/>
        <v>600000</v>
      </c>
      <c r="AU981" s="250">
        <f>IF(AND(V981&gt;1,V981&lt;=1000000000),'[26]Data Base PAKAI (INPUT)'!$E$25,IF(AND(V981&gt;1000000000,V981&lt;=5000000000),'[26]Data Base PAKAI (INPUT)'!$Y$25,IF(AND(V981&gt;5000000000,V981&lt;=10000000000),'[26]Data Base PAKAI (INPUT)'!$AG$25)))</f>
        <v>3</v>
      </c>
      <c r="AV981" s="250">
        <f>IF(AND(V981&gt;1,V981&lt;=100000000),'[26]Data Base PAKAI (INPUT)'!$F$25,IF(AND(V981&gt;100000000,V981&lt;=200000000),'[26]Data Base PAKAI (INPUT)'!$J$25,IF(AND(V981&gt;200000000,V981&lt;=250000000),'[26]Data Base PAKAI (INPUT)'!$N$25,IF(AND(V981&gt;250000000,V981&lt;=500000000),'[26]Data Base PAKAI (INPUT)'!$R$25,IF(AND(V981&gt;500000000,V981&lt;=1000000000),'[26]Data Base PAKAI (INPUT)'!$V$25,IF(AND(V981&gt;1000000000,V981&lt;=2500000000),'[26]Data Base PAKAI (INPUT)'!$Z$25,IF(AND(V981&gt;2500000000,V981&lt;=5000000000),'[26]Data Base PAKAI (INPUT)'!$AD$25,IF(AND(V981&gt;5000000000,V981&lt;=10000000000),'[26]Data Base PAKAI (INPUT)'!AH2476))))))))</f>
        <v>4</v>
      </c>
      <c r="AW981" s="250">
        <f t="shared" si="338"/>
        <v>1800000</v>
      </c>
      <c r="AX981" s="250">
        <f t="shared" si="339"/>
        <v>8000000</v>
      </c>
      <c r="AY981" s="99">
        <f t="shared" si="340"/>
        <v>8000000</v>
      </c>
      <c r="AZ981" s="245"/>
      <c r="BA981" s="245">
        <f t="shared" si="341"/>
        <v>181250000</v>
      </c>
      <c r="BB981" s="235"/>
      <c r="BC981" s="242"/>
      <c r="BD981" s="242"/>
      <c r="BE981" s="242"/>
      <c r="BG981" s="428">
        <f t="shared" si="333"/>
        <v>0</v>
      </c>
      <c r="BH981" s="424"/>
    </row>
    <row r="982" spans="1:60" ht="43.5" thickBot="1" x14ac:dyDescent="0.3">
      <c r="A982" s="90"/>
      <c r="B982" s="90"/>
      <c r="C982" s="90"/>
      <c r="D982" s="90"/>
      <c r="E982" s="90"/>
      <c r="F982" s="90"/>
      <c r="G982" s="90"/>
      <c r="H982" s="307"/>
      <c r="I982" s="91"/>
      <c r="J982" s="92"/>
      <c r="K982" s="151" t="s">
        <v>1412</v>
      </c>
      <c r="L982" s="92" t="s">
        <v>1713</v>
      </c>
      <c r="M982" s="92" t="e">
        <f>INDEX('[26]GELONDONGAN BM POKIR'!$D:$D,MATCH('KEGIATAN DBMSDA 2022 (2)'!L982,'[26]GELONDONGAN BM POKIR'!$D:$D,0))</f>
        <v>#N/A</v>
      </c>
      <c r="N982" s="92" t="str">
        <f t="shared" si="343"/>
        <v>Peningkatan Jalan Jl. Jatiroto RT 010 RW 010, Kota Bekasi, Pondokgede, Jaticempaka</v>
      </c>
      <c r="O982" s="92"/>
      <c r="P982" s="93" t="s">
        <v>171</v>
      </c>
      <c r="Q982" s="93"/>
      <c r="R982" s="127" t="s">
        <v>396</v>
      </c>
      <c r="S982" s="94" t="e">
        <f>#REF!&amp;" "&amp;#REF!</f>
        <v>#REF!</v>
      </c>
      <c r="T982" s="95" t="s">
        <v>66</v>
      </c>
      <c r="U982" s="57"/>
      <c r="V982" s="57">
        <f t="shared" si="342"/>
        <v>200000000</v>
      </c>
      <c r="W982" s="96" t="str">
        <f t="shared" si="334"/>
        <v>PL</v>
      </c>
      <c r="X982" s="77" t="s">
        <v>1964</v>
      </c>
      <c r="Y982" s="489" t="s">
        <v>2032</v>
      </c>
      <c r="Z982" s="489" t="s">
        <v>2004</v>
      </c>
      <c r="AA982" s="93"/>
      <c r="AB982" s="93"/>
      <c r="AC982" s="93"/>
      <c r="AD982" s="93"/>
      <c r="AE982" s="93"/>
      <c r="AF982" s="93"/>
      <c r="AG982" s="96"/>
      <c r="AH982" s="96"/>
      <c r="AI982" s="96"/>
      <c r="AJ982" s="313">
        <f t="shared" si="332"/>
        <v>0</v>
      </c>
      <c r="AK982" s="301">
        <v>0</v>
      </c>
      <c r="AL982" s="57">
        <v>200000000</v>
      </c>
      <c r="AM982" s="96" t="str">
        <f t="shared" si="335"/>
        <v>PL</v>
      </c>
      <c r="AN982" s="257" t="s">
        <v>139</v>
      </c>
      <c r="AO982" s="249">
        <v>1</v>
      </c>
      <c r="AP982" s="257"/>
      <c r="AQ982" s="245">
        <f t="shared" si="336"/>
        <v>350000</v>
      </c>
      <c r="AR982" s="250">
        <f>IF(AND(V982&gt;1,V982&lt;=200000000),'[26]Data Base PAKAI (INPUT)'!$E$24,IF(AND(V982&gt;200000000),'[26]Data Base PAKAI (INPUT)'!$M$24))</f>
        <v>4</v>
      </c>
      <c r="AS982" s="250">
        <f>IF(AND(V982&gt;1,V982&lt;=200000000),'[26]Data Base PAKAI (INPUT)'!$F$24,IF(AND(V982&gt;200000000,V982&lt;=1000000000),'[26]Data Base PAKAI (INPUT)'!$V$24,IF(AND(V982&gt;1000000000),'[26]Data Base PAKAI (INPUT)'!$Z$24)))</f>
        <v>1</v>
      </c>
      <c r="AT982" s="250">
        <f t="shared" si="337"/>
        <v>600000</v>
      </c>
      <c r="AU982" s="250">
        <f>IF(AND(V982&gt;1,V982&lt;=1000000000),'[26]Data Base PAKAI (INPUT)'!$E$25,IF(AND(V982&gt;1000000000,V982&lt;=5000000000),'[26]Data Base PAKAI (INPUT)'!$Y$25,IF(AND(V982&gt;5000000000,V982&lt;=10000000000),'[26]Data Base PAKAI (INPUT)'!$AG$25)))</f>
        <v>3</v>
      </c>
      <c r="AV982" s="250">
        <f>IF(AND(V982&gt;1,V982&lt;=100000000),'[26]Data Base PAKAI (INPUT)'!$F$25,IF(AND(V982&gt;100000000,V982&lt;=200000000),'[26]Data Base PAKAI (INPUT)'!$J$25,IF(AND(V982&gt;200000000,V982&lt;=250000000),'[26]Data Base PAKAI (INPUT)'!$N$25,IF(AND(V982&gt;250000000,V982&lt;=500000000),'[26]Data Base PAKAI (INPUT)'!$R$25,IF(AND(V982&gt;500000000,V982&lt;=1000000000),'[26]Data Base PAKAI (INPUT)'!$V$25,IF(AND(V982&gt;1000000000,V982&lt;=2500000000),'[26]Data Base PAKAI (INPUT)'!$Z$25,IF(AND(V982&gt;2500000000,V982&lt;=5000000000),'[26]Data Base PAKAI (INPUT)'!$AD$25,IF(AND(V982&gt;5000000000,V982&lt;=10000000000),'[26]Data Base PAKAI (INPUT)'!AH2477))))))))</f>
        <v>4</v>
      </c>
      <c r="AW982" s="250">
        <f t="shared" si="338"/>
        <v>1800000</v>
      </c>
      <c r="AX982" s="250">
        <f t="shared" si="339"/>
        <v>8000000</v>
      </c>
      <c r="AY982" s="99">
        <f t="shared" si="340"/>
        <v>8000000</v>
      </c>
      <c r="AZ982" s="245"/>
      <c r="BA982" s="245">
        <f t="shared" si="341"/>
        <v>181250000</v>
      </c>
      <c r="BB982" s="235"/>
      <c r="BC982" s="242"/>
      <c r="BD982" s="242"/>
      <c r="BE982" s="242"/>
      <c r="BG982" s="428">
        <f t="shared" si="333"/>
        <v>0</v>
      </c>
      <c r="BH982" s="424"/>
    </row>
    <row r="983" spans="1:60" ht="43.5" thickBot="1" x14ac:dyDescent="0.3">
      <c r="A983" s="90"/>
      <c r="B983" s="90"/>
      <c r="C983" s="90"/>
      <c r="D983" s="90"/>
      <c r="E983" s="90"/>
      <c r="F983" s="90"/>
      <c r="G983" s="90"/>
      <c r="H983" s="307"/>
      <c r="I983" s="91"/>
      <c r="J983" s="92"/>
      <c r="K983" s="151" t="s">
        <v>1412</v>
      </c>
      <c r="L983" s="92" t="s">
        <v>1714</v>
      </c>
      <c r="M983" s="92" t="e">
        <f>INDEX('[26]GELONDONGAN BM POKIR'!$D:$D,MATCH('KEGIATAN DBMSDA 2022 (2)'!L983,'[26]GELONDONGAN BM POKIR'!$D:$D,0))</f>
        <v>#N/A</v>
      </c>
      <c r="N983" s="92" t="str">
        <f t="shared" si="343"/>
        <v>Peningkatan Jalan Jl. Kaswari I RW 001, Kota Bekasi, Jaticempaka</v>
      </c>
      <c r="O983" s="92"/>
      <c r="P983" s="93" t="s">
        <v>171</v>
      </c>
      <c r="Q983" s="93"/>
      <c r="R983" s="127" t="s">
        <v>1336</v>
      </c>
      <c r="S983" s="94" t="e">
        <f>#REF!&amp;" "&amp;#REF!</f>
        <v>#REF!</v>
      </c>
      <c r="T983" s="95" t="s">
        <v>66</v>
      </c>
      <c r="U983" s="57"/>
      <c r="V983" s="57">
        <f t="shared" si="342"/>
        <v>200000000</v>
      </c>
      <c r="W983" s="96" t="str">
        <f t="shared" si="334"/>
        <v>PL</v>
      </c>
      <c r="X983" s="77" t="s">
        <v>1964</v>
      </c>
      <c r="Y983" s="489" t="s">
        <v>2032</v>
      </c>
      <c r="Z983" s="489" t="s">
        <v>2004</v>
      </c>
      <c r="AA983" s="93"/>
      <c r="AB983" s="93"/>
      <c r="AC983" s="93"/>
      <c r="AD983" s="93"/>
      <c r="AE983" s="93"/>
      <c r="AF983" s="93"/>
      <c r="AG983" s="96"/>
      <c r="AH983" s="96"/>
      <c r="AI983" s="96"/>
      <c r="AJ983" s="313">
        <f t="shared" si="332"/>
        <v>0</v>
      </c>
      <c r="AK983" s="301">
        <v>0</v>
      </c>
      <c r="AL983" s="57">
        <v>200000000</v>
      </c>
      <c r="AM983" s="96" t="str">
        <f t="shared" si="335"/>
        <v>PL</v>
      </c>
      <c r="AN983" s="257" t="s">
        <v>139</v>
      </c>
      <c r="AO983" s="249">
        <v>1</v>
      </c>
      <c r="AP983" s="257"/>
      <c r="AQ983" s="245">
        <f t="shared" si="336"/>
        <v>350000</v>
      </c>
      <c r="AR983" s="250">
        <f>IF(AND(V983&gt;1,V983&lt;=200000000),'[26]Data Base PAKAI (INPUT)'!$E$24,IF(AND(V983&gt;200000000),'[26]Data Base PAKAI (INPUT)'!$M$24))</f>
        <v>4</v>
      </c>
      <c r="AS983" s="250">
        <f>IF(AND(V983&gt;1,V983&lt;=200000000),'[26]Data Base PAKAI (INPUT)'!$F$24,IF(AND(V983&gt;200000000,V983&lt;=1000000000),'[26]Data Base PAKAI (INPUT)'!$V$24,IF(AND(V983&gt;1000000000),'[26]Data Base PAKAI (INPUT)'!$Z$24)))</f>
        <v>1</v>
      </c>
      <c r="AT983" s="250">
        <f t="shared" si="337"/>
        <v>600000</v>
      </c>
      <c r="AU983" s="250">
        <f>IF(AND(V983&gt;1,V983&lt;=1000000000),'[26]Data Base PAKAI (INPUT)'!$E$25,IF(AND(V983&gt;1000000000,V983&lt;=5000000000),'[26]Data Base PAKAI (INPUT)'!$Y$25,IF(AND(V983&gt;5000000000,V983&lt;=10000000000),'[26]Data Base PAKAI (INPUT)'!$AG$25)))</f>
        <v>3</v>
      </c>
      <c r="AV983" s="250">
        <f>IF(AND(V983&gt;1,V983&lt;=100000000),'[26]Data Base PAKAI (INPUT)'!$F$25,IF(AND(V983&gt;100000000,V983&lt;=200000000),'[26]Data Base PAKAI (INPUT)'!$J$25,IF(AND(V983&gt;200000000,V983&lt;=250000000),'[26]Data Base PAKAI (INPUT)'!$N$25,IF(AND(V983&gt;250000000,V983&lt;=500000000),'[26]Data Base PAKAI (INPUT)'!$R$25,IF(AND(V983&gt;500000000,V983&lt;=1000000000),'[26]Data Base PAKAI (INPUT)'!$V$25,IF(AND(V983&gt;1000000000,V983&lt;=2500000000),'[26]Data Base PAKAI (INPUT)'!$Z$25,IF(AND(V983&gt;2500000000,V983&lt;=5000000000),'[26]Data Base PAKAI (INPUT)'!$AD$25,IF(AND(V983&gt;5000000000,V983&lt;=10000000000),'[26]Data Base PAKAI (INPUT)'!AH2478))))))))</f>
        <v>4</v>
      </c>
      <c r="AW983" s="250">
        <f t="shared" si="338"/>
        <v>1800000</v>
      </c>
      <c r="AX983" s="250">
        <f t="shared" si="339"/>
        <v>8000000</v>
      </c>
      <c r="AY983" s="99">
        <f t="shared" si="340"/>
        <v>8000000</v>
      </c>
      <c r="AZ983" s="245"/>
      <c r="BA983" s="245">
        <f t="shared" si="341"/>
        <v>181250000</v>
      </c>
      <c r="BB983" s="235"/>
      <c r="BC983" s="242"/>
      <c r="BD983" s="242"/>
      <c r="BE983" s="242"/>
      <c r="BG983" s="428">
        <f t="shared" si="333"/>
        <v>0</v>
      </c>
      <c r="BH983" s="424"/>
    </row>
    <row r="984" spans="1:60" ht="43.5" thickBot="1" x14ac:dyDescent="0.3">
      <c r="A984" s="90"/>
      <c r="B984" s="90"/>
      <c r="C984" s="90"/>
      <c r="D984" s="90"/>
      <c r="E984" s="90"/>
      <c r="F984" s="90"/>
      <c r="G984" s="90"/>
      <c r="H984" s="307"/>
      <c r="I984" s="91"/>
      <c r="J984" s="92"/>
      <c r="K984" s="151" t="s">
        <v>1412</v>
      </c>
      <c r="L984" s="92" t="s">
        <v>1715</v>
      </c>
      <c r="M984" s="92" t="e">
        <f>INDEX('[26]GELONDONGAN BM POKIR'!$D:$D,MATCH('KEGIATAN DBMSDA 2022 (2)'!L984,'[26]GELONDONGAN BM POKIR'!$D:$D,0))</f>
        <v>#N/A</v>
      </c>
      <c r="N984" s="92" t="str">
        <f t="shared" si="343"/>
        <v>Peningkatan Jalan Jl. Kaswari III RW 007, Kota Bekasi, Pondokgede, Jaticempaka</v>
      </c>
      <c r="O984" s="92"/>
      <c r="P984" s="93" t="s">
        <v>171</v>
      </c>
      <c r="Q984" s="93"/>
      <c r="R984" s="127" t="s">
        <v>479</v>
      </c>
      <c r="S984" s="94" t="e">
        <f>#REF!&amp;" "&amp;#REF!</f>
        <v>#REF!</v>
      </c>
      <c r="T984" s="95" t="s">
        <v>66</v>
      </c>
      <c r="U984" s="57"/>
      <c r="V984" s="57">
        <f t="shared" si="342"/>
        <v>150000000</v>
      </c>
      <c r="W984" s="96" t="str">
        <f t="shared" si="334"/>
        <v>PL</v>
      </c>
      <c r="X984" s="77" t="s">
        <v>1964</v>
      </c>
      <c r="Y984" s="489" t="s">
        <v>2032</v>
      </c>
      <c r="Z984" s="489" t="s">
        <v>2004</v>
      </c>
      <c r="AA984" s="93"/>
      <c r="AB984" s="93"/>
      <c r="AC984" s="93"/>
      <c r="AD984" s="93"/>
      <c r="AE984" s="93"/>
      <c r="AF984" s="93"/>
      <c r="AG984" s="96"/>
      <c r="AH984" s="96"/>
      <c r="AI984" s="96"/>
      <c r="AJ984" s="313">
        <f t="shared" si="332"/>
        <v>0</v>
      </c>
      <c r="AK984" s="301">
        <v>0</v>
      </c>
      <c r="AL984" s="57">
        <v>150000000</v>
      </c>
      <c r="AM984" s="96" t="str">
        <f t="shared" si="335"/>
        <v>PL</v>
      </c>
      <c r="AN984" s="257" t="s">
        <v>139</v>
      </c>
      <c r="AO984" s="249">
        <v>1</v>
      </c>
      <c r="AP984" s="257"/>
      <c r="AQ984" s="245">
        <f t="shared" si="336"/>
        <v>350000</v>
      </c>
      <c r="AR984" s="250">
        <f>IF(AND(V984&gt;1,V984&lt;=200000000),'[26]Data Base PAKAI (INPUT)'!$E$24,IF(AND(V984&gt;200000000),'[26]Data Base PAKAI (INPUT)'!$M$24))</f>
        <v>4</v>
      </c>
      <c r="AS984" s="250">
        <f>IF(AND(V984&gt;1,V984&lt;=200000000),'[26]Data Base PAKAI (INPUT)'!$F$24,IF(AND(V984&gt;200000000,V984&lt;=1000000000),'[26]Data Base PAKAI (INPUT)'!$V$24,IF(AND(V984&gt;1000000000),'[26]Data Base PAKAI (INPUT)'!$Z$24)))</f>
        <v>1</v>
      </c>
      <c r="AT984" s="250">
        <f t="shared" si="337"/>
        <v>600000</v>
      </c>
      <c r="AU984" s="250">
        <f>IF(AND(V984&gt;1,V984&lt;=1000000000),'[26]Data Base PAKAI (INPUT)'!$E$25,IF(AND(V984&gt;1000000000,V984&lt;=5000000000),'[26]Data Base PAKAI (INPUT)'!$Y$25,IF(AND(V984&gt;5000000000,V984&lt;=10000000000),'[26]Data Base PAKAI (INPUT)'!$AG$25)))</f>
        <v>3</v>
      </c>
      <c r="AV984" s="250">
        <f>IF(AND(V984&gt;1,V984&lt;=100000000),'[26]Data Base PAKAI (INPUT)'!$F$25,IF(AND(V984&gt;100000000,V984&lt;=200000000),'[26]Data Base PAKAI (INPUT)'!$J$25,IF(AND(V984&gt;200000000,V984&lt;=250000000),'[26]Data Base PAKAI (INPUT)'!$N$25,IF(AND(V984&gt;250000000,V984&lt;=500000000),'[26]Data Base PAKAI (INPUT)'!$R$25,IF(AND(V984&gt;500000000,V984&lt;=1000000000),'[26]Data Base PAKAI (INPUT)'!$V$25,IF(AND(V984&gt;1000000000,V984&lt;=2500000000),'[26]Data Base PAKAI (INPUT)'!$Z$25,IF(AND(V984&gt;2500000000,V984&lt;=5000000000),'[26]Data Base PAKAI (INPUT)'!$AD$25,IF(AND(V984&gt;5000000000,V984&lt;=10000000000),'[26]Data Base PAKAI (INPUT)'!AH2479))))))))</f>
        <v>4</v>
      </c>
      <c r="AW984" s="250">
        <f t="shared" si="338"/>
        <v>1800000</v>
      </c>
      <c r="AX984" s="250">
        <f t="shared" si="339"/>
        <v>6000000</v>
      </c>
      <c r="AY984" s="99">
        <f t="shared" si="340"/>
        <v>6000000</v>
      </c>
      <c r="AZ984" s="245"/>
      <c r="BA984" s="245">
        <f t="shared" si="341"/>
        <v>135250000</v>
      </c>
      <c r="BB984" s="235"/>
      <c r="BC984" s="242"/>
      <c r="BD984" s="242"/>
      <c r="BE984" s="242"/>
      <c r="BG984" s="428">
        <f t="shared" si="333"/>
        <v>0</v>
      </c>
      <c r="BH984" s="424"/>
    </row>
    <row r="985" spans="1:60" ht="43.5" thickBot="1" x14ac:dyDescent="0.3">
      <c r="A985" s="90"/>
      <c r="B985" s="90"/>
      <c r="C985" s="90"/>
      <c r="D985" s="90"/>
      <c r="E985" s="90"/>
      <c r="F985" s="90"/>
      <c r="G985" s="90"/>
      <c r="H985" s="307"/>
      <c r="I985" s="91"/>
      <c r="J985" s="92"/>
      <c r="K985" s="151" t="s">
        <v>1412</v>
      </c>
      <c r="L985" s="92" t="s">
        <v>1716</v>
      </c>
      <c r="M985" s="92" t="e">
        <f>INDEX('[26]GELONDONGAN BM POKIR'!$D:$D,MATCH('KEGIATAN DBMSDA 2022 (2)'!L985,'[26]GELONDONGAN BM POKIR'!$D:$D,0))</f>
        <v>#N/A</v>
      </c>
      <c r="N985" s="92" t="str">
        <f t="shared" si="343"/>
        <v>Peningkatan Jalan Jl. Raya Jatipura RW 007, Kota Bekasi, Pondokgede, Jaticempaka</v>
      </c>
      <c r="O985" s="92"/>
      <c r="P985" s="93" t="s">
        <v>171</v>
      </c>
      <c r="Q985" s="93"/>
      <c r="R985" s="127" t="s">
        <v>1353</v>
      </c>
      <c r="S985" s="94" t="e">
        <f>#REF!&amp;" "&amp;#REF!</f>
        <v>#REF!</v>
      </c>
      <c r="T985" s="95" t="s">
        <v>66</v>
      </c>
      <c r="U985" s="57"/>
      <c r="V985" s="57">
        <f t="shared" si="342"/>
        <v>250000000</v>
      </c>
      <c r="W985" s="96" t="str">
        <f t="shared" si="334"/>
        <v>LELANG</v>
      </c>
      <c r="X985" s="77" t="s">
        <v>1964</v>
      </c>
      <c r="Y985" s="489" t="s">
        <v>2032</v>
      </c>
      <c r="Z985" s="489" t="s">
        <v>2004</v>
      </c>
      <c r="AA985" s="93"/>
      <c r="AB985" s="93"/>
      <c r="AC985" s="93"/>
      <c r="AD985" s="93"/>
      <c r="AE985" s="93"/>
      <c r="AF985" s="93"/>
      <c r="AG985" s="96"/>
      <c r="AH985" s="96"/>
      <c r="AI985" s="96"/>
      <c r="AJ985" s="313">
        <f t="shared" si="332"/>
        <v>0</v>
      </c>
      <c r="AK985" s="301">
        <v>0</v>
      </c>
      <c r="AL985" s="57">
        <v>250000000</v>
      </c>
      <c r="AM985" s="96" t="str">
        <f t="shared" si="335"/>
        <v>LELANG</v>
      </c>
      <c r="AN985" s="260" t="s">
        <v>139</v>
      </c>
      <c r="AO985" s="249">
        <v>1</v>
      </c>
      <c r="AP985" s="260"/>
      <c r="AQ985" s="245">
        <f t="shared" si="336"/>
        <v>750000</v>
      </c>
      <c r="AR985" s="250">
        <f>IF(AND(V985&gt;1,V985&lt;=200000000),'[26]Data Base PAKAI (INPUT)'!$E$24,IF(AND(V985&gt;200000000),'[26]Data Base PAKAI (INPUT)'!$M$24))</f>
        <v>6</v>
      </c>
      <c r="AS985" s="250">
        <f>IF(AND(V985&gt;1,V985&lt;=200000000),'[26]Data Base PAKAI (INPUT)'!$F$24,IF(AND(V985&gt;200000000,V985&lt;=1000000000),'[26]Data Base PAKAI (INPUT)'!$V$24,IF(AND(V985&gt;1000000000),'[26]Data Base PAKAI (INPUT)'!$Z$24)))</f>
        <v>2</v>
      </c>
      <c r="AT985" s="250">
        <f t="shared" si="337"/>
        <v>1800000</v>
      </c>
      <c r="AU985" s="250">
        <f>IF(AND(V985&gt;1,V985&lt;=1000000000),'[26]Data Base PAKAI (INPUT)'!$E$25,IF(AND(V985&gt;1000000000,V985&lt;=5000000000),'[26]Data Base PAKAI (INPUT)'!$Y$25,IF(AND(V985&gt;5000000000,V985&lt;=10000000000),'[26]Data Base PAKAI (INPUT)'!$AG$25)))</f>
        <v>3</v>
      </c>
      <c r="AV985" s="250">
        <f>IF(AND(V985&gt;1,V985&lt;=100000000),'[26]Data Base PAKAI (INPUT)'!$F$25,IF(AND(V985&gt;100000000,V985&lt;=200000000),'[26]Data Base PAKAI (INPUT)'!$J$25,IF(AND(V985&gt;200000000,V985&lt;=250000000),'[26]Data Base PAKAI (INPUT)'!$N$25,IF(AND(V985&gt;250000000,V985&lt;=500000000),'[26]Data Base PAKAI (INPUT)'!$R$25,IF(AND(V985&gt;500000000,V985&lt;=1000000000),'[26]Data Base PAKAI (INPUT)'!$V$25,IF(AND(V985&gt;1000000000,V985&lt;=2500000000),'[26]Data Base PAKAI (INPUT)'!$Z$25,IF(AND(V985&gt;2500000000,V985&lt;=5000000000),'[26]Data Base PAKAI (INPUT)'!$AD$25,IF(AND(V985&gt;5000000000,V985&lt;=10000000000),'[26]Data Base PAKAI (INPUT)'!AH2480))))))))</f>
        <v>5</v>
      </c>
      <c r="AW985" s="250">
        <f t="shared" si="338"/>
        <v>2250000</v>
      </c>
      <c r="AX985" s="250">
        <f t="shared" si="339"/>
        <v>10000000</v>
      </c>
      <c r="AY985" s="99">
        <f t="shared" si="340"/>
        <v>10000000</v>
      </c>
      <c r="AZ985" s="245"/>
      <c r="BA985" s="245">
        <f t="shared" si="341"/>
        <v>225200000</v>
      </c>
      <c r="BB985" s="235"/>
      <c r="BC985" s="242"/>
      <c r="BD985" s="242"/>
      <c r="BE985" s="242"/>
      <c r="BG985" s="428">
        <f t="shared" si="333"/>
        <v>0</v>
      </c>
      <c r="BH985" s="424"/>
    </row>
    <row r="986" spans="1:60" ht="43.5" thickBot="1" x14ac:dyDescent="0.3">
      <c r="A986" s="90"/>
      <c r="B986" s="90"/>
      <c r="C986" s="90"/>
      <c r="D986" s="90"/>
      <c r="E986" s="90"/>
      <c r="F986" s="90"/>
      <c r="G986" s="90"/>
      <c r="H986" s="307"/>
      <c r="I986" s="91"/>
      <c r="J986" s="92"/>
      <c r="K986" s="151" t="s">
        <v>1412</v>
      </c>
      <c r="L986" s="92" t="s">
        <v>1717</v>
      </c>
      <c r="M986" s="92" t="e">
        <f>INDEX('[26]GELONDONGAN BM POKIR'!$D:$D,MATCH('KEGIATAN DBMSDA 2022 (2)'!L986,'[26]GELONDONGAN BM POKIR'!$D:$D,0))</f>
        <v>#N/A</v>
      </c>
      <c r="N986" s="92" t="str">
        <f t="shared" si="343"/>
        <v>Peningkatan Jalan Jl. Swadaya Raya RT 010 RW 001, Kota Bekasi, Pondokgede, Jaticempaka</v>
      </c>
      <c r="O986" s="92"/>
      <c r="P986" s="93" t="s">
        <v>171</v>
      </c>
      <c r="Q986" s="93"/>
      <c r="R986" s="127" t="s">
        <v>1392</v>
      </c>
      <c r="S986" s="94" t="e">
        <f>#REF!&amp;" "&amp;#REF!</f>
        <v>#REF!</v>
      </c>
      <c r="T986" s="95" t="s">
        <v>66</v>
      </c>
      <c r="U986" s="57"/>
      <c r="V986" s="57">
        <f t="shared" si="342"/>
        <v>200000000</v>
      </c>
      <c r="W986" s="96" t="str">
        <f t="shared" si="334"/>
        <v>PL</v>
      </c>
      <c r="X986" s="77" t="s">
        <v>1964</v>
      </c>
      <c r="Y986" s="489" t="s">
        <v>2032</v>
      </c>
      <c r="Z986" s="489" t="s">
        <v>2004</v>
      </c>
      <c r="AA986" s="93"/>
      <c r="AB986" s="93"/>
      <c r="AC986" s="93"/>
      <c r="AD986" s="93"/>
      <c r="AE986" s="93"/>
      <c r="AF986" s="93"/>
      <c r="AG986" s="96"/>
      <c r="AH986" s="96"/>
      <c r="AI986" s="96"/>
      <c r="AJ986" s="313">
        <f t="shared" si="332"/>
        <v>0</v>
      </c>
      <c r="AK986" s="301">
        <v>0</v>
      </c>
      <c r="AL986" s="57">
        <v>200000000</v>
      </c>
      <c r="AM986" s="96" t="str">
        <f t="shared" si="335"/>
        <v>PL</v>
      </c>
      <c r="AN986" s="257" t="s">
        <v>139</v>
      </c>
      <c r="AO986" s="249">
        <v>1</v>
      </c>
      <c r="AP986" s="257"/>
      <c r="AQ986" s="245">
        <f t="shared" si="336"/>
        <v>350000</v>
      </c>
      <c r="AR986" s="250">
        <f>IF(AND(V986&gt;1,V986&lt;=200000000),'[26]Data Base PAKAI (INPUT)'!$E$24,IF(AND(V986&gt;200000000),'[26]Data Base PAKAI (INPUT)'!$M$24))</f>
        <v>4</v>
      </c>
      <c r="AS986" s="250">
        <f>IF(AND(V986&gt;1,V986&lt;=200000000),'[26]Data Base PAKAI (INPUT)'!$F$24,IF(AND(V986&gt;200000000,V986&lt;=1000000000),'[26]Data Base PAKAI (INPUT)'!$V$24,IF(AND(V986&gt;1000000000),'[26]Data Base PAKAI (INPUT)'!$Z$24)))</f>
        <v>1</v>
      </c>
      <c r="AT986" s="250">
        <f t="shared" si="337"/>
        <v>600000</v>
      </c>
      <c r="AU986" s="250">
        <f>IF(AND(V986&gt;1,V986&lt;=1000000000),'[26]Data Base PAKAI (INPUT)'!$E$25,IF(AND(V986&gt;1000000000,V986&lt;=5000000000),'[26]Data Base PAKAI (INPUT)'!$Y$25,IF(AND(V986&gt;5000000000,V986&lt;=10000000000),'[26]Data Base PAKAI (INPUT)'!$AG$25)))</f>
        <v>3</v>
      </c>
      <c r="AV986" s="250">
        <f>IF(AND(V986&gt;1,V986&lt;=100000000),'[26]Data Base PAKAI (INPUT)'!$F$25,IF(AND(V986&gt;100000000,V986&lt;=200000000),'[26]Data Base PAKAI (INPUT)'!$J$25,IF(AND(V986&gt;200000000,V986&lt;=250000000),'[26]Data Base PAKAI (INPUT)'!$N$25,IF(AND(V986&gt;250000000,V986&lt;=500000000),'[26]Data Base PAKAI (INPUT)'!$R$25,IF(AND(V986&gt;500000000,V986&lt;=1000000000),'[26]Data Base PAKAI (INPUT)'!$V$25,IF(AND(V986&gt;1000000000,V986&lt;=2500000000),'[26]Data Base PAKAI (INPUT)'!$Z$25,IF(AND(V986&gt;2500000000,V986&lt;=5000000000),'[26]Data Base PAKAI (INPUT)'!$AD$25,IF(AND(V986&gt;5000000000,V986&lt;=10000000000),'[26]Data Base PAKAI (INPUT)'!AH2481))))))))</f>
        <v>4</v>
      </c>
      <c r="AW986" s="250">
        <f t="shared" si="338"/>
        <v>1800000</v>
      </c>
      <c r="AX986" s="250">
        <f t="shared" si="339"/>
        <v>8000000</v>
      </c>
      <c r="AY986" s="99">
        <f t="shared" si="340"/>
        <v>8000000</v>
      </c>
      <c r="AZ986" s="245"/>
      <c r="BA986" s="245">
        <f t="shared" si="341"/>
        <v>181250000</v>
      </c>
      <c r="BB986" s="235"/>
      <c r="BC986" s="242"/>
      <c r="BD986" s="242"/>
      <c r="BE986" s="242"/>
      <c r="BG986" s="428">
        <f t="shared" si="333"/>
        <v>0</v>
      </c>
      <c r="BH986" s="424"/>
    </row>
    <row r="987" spans="1:60" ht="43.5" thickBot="1" x14ac:dyDescent="0.3">
      <c r="A987" s="90"/>
      <c r="B987" s="90"/>
      <c r="C987" s="90"/>
      <c r="D987" s="90"/>
      <c r="E987" s="90"/>
      <c r="F987" s="90"/>
      <c r="G987" s="90"/>
      <c r="H987" s="307"/>
      <c r="I987" s="91"/>
      <c r="J987" s="92"/>
      <c r="K987" s="151" t="s">
        <v>1412</v>
      </c>
      <c r="L987" s="92" t="s">
        <v>1718</v>
      </c>
      <c r="M987" s="92" t="e">
        <f>INDEX('[26]GELONDONGAN BM POKIR'!$D:$D,MATCH('KEGIATAN DBMSDA 2022 (2)'!L987,'[26]GELONDONGAN BM POKIR'!$D:$D,0))</f>
        <v>#N/A</v>
      </c>
      <c r="N987" s="92" t="str">
        <f t="shared" si="343"/>
        <v>Peningkatan Jalan Jl Binasiswa Raya A RT 002 RW 011, Kota Bekasi, Pondokgede, Jaticempaka</v>
      </c>
      <c r="O987" s="92"/>
      <c r="P987" s="93" t="s">
        <v>171</v>
      </c>
      <c r="Q987" s="93"/>
      <c r="R987" s="127" t="s">
        <v>487</v>
      </c>
      <c r="S987" s="94" t="e">
        <f>#REF!&amp;" "&amp;#REF!</f>
        <v>#REF!</v>
      </c>
      <c r="T987" s="95" t="s">
        <v>66</v>
      </c>
      <c r="U987" s="57"/>
      <c r="V987" s="57">
        <f t="shared" si="342"/>
        <v>200000000</v>
      </c>
      <c r="W987" s="96" t="str">
        <f t="shared" si="334"/>
        <v>PL</v>
      </c>
      <c r="X987" s="77" t="s">
        <v>1964</v>
      </c>
      <c r="Y987" s="489" t="s">
        <v>2032</v>
      </c>
      <c r="Z987" s="489" t="s">
        <v>2004</v>
      </c>
      <c r="AA987" s="93"/>
      <c r="AB987" s="93"/>
      <c r="AC987" s="93"/>
      <c r="AD987" s="93"/>
      <c r="AE987" s="93"/>
      <c r="AF987" s="93"/>
      <c r="AG987" s="96"/>
      <c r="AH987" s="96"/>
      <c r="AI987" s="96"/>
      <c r="AJ987" s="313">
        <f t="shared" si="332"/>
        <v>0</v>
      </c>
      <c r="AK987" s="301">
        <v>0</v>
      </c>
      <c r="AL987" s="57">
        <v>200000000</v>
      </c>
      <c r="AM987" s="96" t="str">
        <f t="shared" si="335"/>
        <v>PL</v>
      </c>
      <c r="AN987" s="257" t="s">
        <v>139</v>
      </c>
      <c r="AO987" s="249">
        <v>1</v>
      </c>
      <c r="AP987" s="257"/>
      <c r="AQ987" s="245">
        <f t="shared" si="336"/>
        <v>350000</v>
      </c>
      <c r="AR987" s="250">
        <f>IF(AND(V987&gt;1,V987&lt;=200000000),'[26]Data Base PAKAI (INPUT)'!$E$24,IF(AND(V987&gt;200000000),'[26]Data Base PAKAI (INPUT)'!$M$24))</f>
        <v>4</v>
      </c>
      <c r="AS987" s="250">
        <f>IF(AND(V987&gt;1,V987&lt;=200000000),'[26]Data Base PAKAI (INPUT)'!$F$24,IF(AND(V987&gt;200000000,V987&lt;=1000000000),'[26]Data Base PAKAI (INPUT)'!$V$24,IF(AND(V987&gt;1000000000),'[26]Data Base PAKAI (INPUT)'!$Z$24)))</f>
        <v>1</v>
      </c>
      <c r="AT987" s="250">
        <f t="shared" si="337"/>
        <v>600000</v>
      </c>
      <c r="AU987" s="250">
        <f>IF(AND(V987&gt;1,V987&lt;=1000000000),'[26]Data Base PAKAI (INPUT)'!$E$25,IF(AND(V987&gt;1000000000,V987&lt;=5000000000),'[26]Data Base PAKAI (INPUT)'!$Y$25,IF(AND(V987&gt;5000000000,V987&lt;=10000000000),'[26]Data Base PAKAI (INPUT)'!$AG$25)))</f>
        <v>3</v>
      </c>
      <c r="AV987" s="250">
        <f>IF(AND(V987&gt;1,V987&lt;=100000000),'[26]Data Base PAKAI (INPUT)'!$F$25,IF(AND(V987&gt;100000000,V987&lt;=200000000),'[26]Data Base PAKAI (INPUT)'!$J$25,IF(AND(V987&gt;200000000,V987&lt;=250000000),'[26]Data Base PAKAI (INPUT)'!$N$25,IF(AND(V987&gt;250000000,V987&lt;=500000000),'[26]Data Base PAKAI (INPUT)'!$R$25,IF(AND(V987&gt;500000000,V987&lt;=1000000000),'[26]Data Base PAKAI (INPUT)'!$V$25,IF(AND(V987&gt;1000000000,V987&lt;=2500000000),'[26]Data Base PAKAI (INPUT)'!$Z$25,IF(AND(V987&gt;2500000000,V987&lt;=5000000000),'[26]Data Base PAKAI (INPUT)'!$AD$25,IF(AND(V987&gt;5000000000,V987&lt;=10000000000),'[26]Data Base PAKAI (INPUT)'!AH2482))))))))</f>
        <v>4</v>
      </c>
      <c r="AW987" s="250">
        <f t="shared" si="338"/>
        <v>1800000</v>
      </c>
      <c r="AX987" s="250">
        <f t="shared" si="339"/>
        <v>8000000</v>
      </c>
      <c r="AY987" s="99">
        <f t="shared" si="340"/>
        <v>8000000</v>
      </c>
      <c r="AZ987" s="245"/>
      <c r="BA987" s="245">
        <f t="shared" si="341"/>
        <v>181250000</v>
      </c>
      <c r="BB987" s="235"/>
      <c r="BC987" s="242"/>
      <c r="BD987" s="242"/>
      <c r="BE987" s="242"/>
      <c r="BG987" s="428">
        <f t="shared" si="333"/>
        <v>0</v>
      </c>
      <c r="BH987" s="424"/>
    </row>
    <row r="988" spans="1:60" ht="43.5" thickBot="1" x14ac:dyDescent="0.3">
      <c r="A988" s="90"/>
      <c r="B988" s="90"/>
      <c r="C988" s="90"/>
      <c r="D988" s="90"/>
      <c r="E988" s="90"/>
      <c r="F988" s="90"/>
      <c r="G988" s="90"/>
      <c r="H988" s="307"/>
      <c r="I988" s="91"/>
      <c r="J988" s="92"/>
      <c r="K988" s="151" t="s">
        <v>1412</v>
      </c>
      <c r="L988" s="92" t="s">
        <v>1719</v>
      </c>
      <c r="M988" s="92" t="e">
        <f>INDEX('[26]GELONDONGAN BM POKIR'!$D:$D,MATCH('KEGIATAN DBMSDA 2022 (2)'!L988,'[26]GELONDONGAN BM POKIR'!$D:$D,0))</f>
        <v>#N/A</v>
      </c>
      <c r="N988" s="92" t="str">
        <f t="shared" si="343"/>
        <v>Peningkatan Jalan Jl. Binasiswa I RT 005 RW 011, Kota Bekasi, Pondokgede, Jaticempaka</v>
      </c>
      <c r="O988" s="92"/>
      <c r="P988" s="93" t="s">
        <v>171</v>
      </c>
      <c r="Q988" s="93"/>
      <c r="R988" s="127" t="s">
        <v>487</v>
      </c>
      <c r="S988" s="94" t="e">
        <f>#REF!&amp;" "&amp;#REF!</f>
        <v>#REF!</v>
      </c>
      <c r="T988" s="95" t="s">
        <v>66</v>
      </c>
      <c r="U988" s="57"/>
      <c r="V988" s="57">
        <f t="shared" si="342"/>
        <v>100000000</v>
      </c>
      <c r="W988" s="96" t="str">
        <f t="shared" si="334"/>
        <v>PL</v>
      </c>
      <c r="X988" s="77" t="s">
        <v>1964</v>
      </c>
      <c r="Y988" s="489" t="s">
        <v>2032</v>
      </c>
      <c r="Z988" s="489" t="s">
        <v>2004</v>
      </c>
      <c r="AA988" s="93"/>
      <c r="AB988" s="93"/>
      <c r="AC988" s="93"/>
      <c r="AD988" s="93"/>
      <c r="AE988" s="93"/>
      <c r="AF988" s="93"/>
      <c r="AG988" s="96"/>
      <c r="AH988" s="96"/>
      <c r="AI988" s="96"/>
      <c r="AJ988" s="313">
        <f t="shared" si="332"/>
        <v>0</v>
      </c>
      <c r="AK988" s="301">
        <v>0</v>
      </c>
      <c r="AL988" s="57">
        <v>100000000</v>
      </c>
      <c r="AM988" s="96" t="str">
        <f t="shared" si="335"/>
        <v>PL</v>
      </c>
      <c r="AN988" s="257" t="s">
        <v>139</v>
      </c>
      <c r="AO988" s="249">
        <v>1</v>
      </c>
      <c r="AP988" s="257"/>
      <c r="AQ988" s="245">
        <f t="shared" si="336"/>
        <v>350000</v>
      </c>
      <c r="AR988" s="250">
        <f>IF(AND(V988&gt;1,V988&lt;=200000000),'[26]Data Base PAKAI (INPUT)'!$E$24,IF(AND(V988&gt;200000000),'[26]Data Base PAKAI (INPUT)'!$M$24))</f>
        <v>4</v>
      </c>
      <c r="AS988" s="250">
        <f>IF(AND(V988&gt;1,V988&lt;=200000000),'[26]Data Base PAKAI (INPUT)'!$F$24,IF(AND(V988&gt;200000000,V988&lt;=1000000000),'[26]Data Base PAKAI (INPUT)'!$V$24,IF(AND(V988&gt;1000000000),'[26]Data Base PAKAI (INPUT)'!$Z$24)))</f>
        <v>1</v>
      </c>
      <c r="AT988" s="250">
        <f t="shared" si="337"/>
        <v>600000</v>
      </c>
      <c r="AU988" s="250">
        <f>IF(AND(V988&gt;1,V988&lt;=1000000000),'[26]Data Base PAKAI (INPUT)'!$E$25,IF(AND(V988&gt;1000000000,V988&lt;=5000000000),'[26]Data Base PAKAI (INPUT)'!$Y$25,IF(AND(V988&gt;5000000000,V988&lt;=10000000000),'[26]Data Base PAKAI (INPUT)'!$AG$25)))</f>
        <v>3</v>
      </c>
      <c r="AV988" s="250">
        <f>IF(AND(V988&gt;1,V988&lt;=100000000),'[26]Data Base PAKAI (INPUT)'!$F$25,IF(AND(V988&gt;100000000,V988&lt;=200000000),'[26]Data Base PAKAI (INPUT)'!$J$25,IF(AND(V988&gt;200000000,V988&lt;=250000000),'[26]Data Base PAKAI (INPUT)'!$N$25,IF(AND(V988&gt;250000000,V988&lt;=500000000),'[26]Data Base PAKAI (INPUT)'!$R$25,IF(AND(V988&gt;500000000,V988&lt;=1000000000),'[26]Data Base PAKAI (INPUT)'!$V$25,IF(AND(V988&gt;1000000000,V988&lt;=2500000000),'[26]Data Base PAKAI (INPUT)'!$Z$25,IF(AND(V988&gt;2500000000,V988&lt;=5000000000),'[26]Data Base PAKAI (INPUT)'!$AD$25,IF(AND(V988&gt;5000000000,V988&lt;=10000000000),'[26]Data Base PAKAI (INPUT)'!AH2483))))))))</f>
        <v>3</v>
      </c>
      <c r="AW988" s="250">
        <f t="shared" si="338"/>
        <v>1350000</v>
      </c>
      <c r="AX988" s="250">
        <f t="shared" si="339"/>
        <v>4000000</v>
      </c>
      <c r="AY988" s="99">
        <f t="shared" si="340"/>
        <v>4000000</v>
      </c>
      <c r="AZ988" s="245"/>
      <c r="BA988" s="245">
        <f t="shared" si="341"/>
        <v>89700000</v>
      </c>
      <c r="BB988" s="235"/>
      <c r="BC988" s="242"/>
      <c r="BD988" s="242"/>
      <c r="BE988" s="242"/>
      <c r="BG988" s="428">
        <f t="shared" si="333"/>
        <v>0</v>
      </c>
      <c r="BH988" s="424"/>
    </row>
    <row r="989" spans="1:60" ht="43.5" thickBot="1" x14ac:dyDescent="0.3">
      <c r="A989" s="90"/>
      <c r="B989" s="90"/>
      <c r="C989" s="90"/>
      <c r="D989" s="90"/>
      <c r="E989" s="90"/>
      <c r="F989" s="90"/>
      <c r="G989" s="90"/>
      <c r="H989" s="307"/>
      <c r="I989" s="91"/>
      <c r="J989" s="92"/>
      <c r="K989" s="151" t="s">
        <v>1412</v>
      </c>
      <c r="L989" s="92" t="s">
        <v>1720</v>
      </c>
      <c r="M989" s="92" t="e">
        <f>INDEX('[26]GELONDONGAN BM POKIR'!$D:$D,MATCH('KEGIATAN DBMSDA 2022 (2)'!L989,'[26]GELONDONGAN BM POKIR'!$D:$D,0))</f>
        <v>#N/A</v>
      </c>
      <c r="N989" s="92" t="str">
        <f t="shared" si="343"/>
        <v>Peningkatan Jalan  Jl. Alam Raya 2 RW.08-9 Kel.Jatimelati Kec.Pondok Melati</v>
      </c>
      <c r="O989" s="92"/>
      <c r="P989" s="93" t="s">
        <v>212</v>
      </c>
      <c r="Q989" s="93"/>
      <c r="R989" s="127" t="s">
        <v>1353</v>
      </c>
      <c r="S989" s="94" t="e">
        <f>#REF!&amp;" "&amp;#REF!</f>
        <v>#REF!</v>
      </c>
      <c r="T989" s="95" t="s">
        <v>66</v>
      </c>
      <c r="U989" s="57"/>
      <c r="V989" s="57">
        <f t="shared" si="342"/>
        <v>200000000</v>
      </c>
      <c r="W989" s="96" t="str">
        <f t="shared" si="334"/>
        <v>PL</v>
      </c>
      <c r="X989" s="77" t="s">
        <v>1964</v>
      </c>
      <c r="Y989" s="489" t="s">
        <v>2032</v>
      </c>
      <c r="Z989" s="489" t="s">
        <v>2008</v>
      </c>
      <c r="AA989" s="93"/>
      <c r="AB989" s="93"/>
      <c r="AC989" s="93"/>
      <c r="AD989" s="93"/>
      <c r="AE989" s="93"/>
      <c r="AF989" s="93"/>
      <c r="AG989" s="96"/>
      <c r="AH989" s="96"/>
      <c r="AI989" s="96"/>
      <c r="AJ989" s="313">
        <f t="shared" si="332"/>
        <v>0</v>
      </c>
      <c r="AK989" s="301">
        <v>0</v>
      </c>
      <c r="AL989" s="57">
        <v>200000000</v>
      </c>
      <c r="AM989" s="96" t="str">
        <f t="shared" si="335"/>
        <v>PL</v>
      </c>
      <c r="AN989" s="257" t="s">
        <v>139</v>
      </c>
      <c r="AO989" s="249">
        <v>1</v>
      </c>
      <c r="AP989" s="257"/>
      <c r="AQ989" s="245">
        <f t="shared" si="336"/>
        <v>350000</v>
      </c>
      <c r="AR989" s="250">
        <f>IF(AND(V989&gt;1,V989&lt;=200000000),'[26]Data Base PAKAI (INPUT)'!$E$24,IF(AND(V989&gt;200000000),'[26]Data Base PAKAI (INPUT)'!$M$24))</f>
        <v>4</v>
      </c>
      <c r="AS989" s="250">
        <f>IF(AND(V989&gt;1,V989&lt;=200000000),'[26]Data Base PAKAI (INPUT)'!$F$24,IF(AND(V989&gt;200000000,V989&lt;=1000000000),'[26]Data Base PAKAI (INPUT)'!$V$24,IF(AND(V989&gt;1000000000),'[26]Data Base PAKAI (INPUT)'!$Z$24)))</f>
        <v>1</v>
      </c>
      <c r="AT989" s="250">
        <f t="shared" si="337"/>
        <v>600000</v>
      </c>
      <c r="AU989" s="250">
        <f>IF(AND(V989&gt;1,V989&lt;=1000000000),'[26]Data Base PAKAI (INPUT)'!$E$25,IF(AND(V989&gt;1000000000,V989&lt;=5000000000),'[26]Data Base PAKAI (INPUT)'!$Y$25,IF(AND(V989&gt;5000000000,V989&lt;=10000000000),'[26]Data Base PAKAI (INPUT)'!$AG$25)))</f>
        <v>3</v>
      </c>
      <c r="AV989" s="250">
        <f>IF(AND(V989&gt;1,V989&lt;=100000000),'[26]Data Base PAKAI (INPUT)'!$F$25,IF(AND(V989&gt;100000000,V989&lt;=200000000),'[26]Data Base PAKAI (INPUT)'!$J$25,IF(AND(V989&gt;200000000,V989&lt;=250000000),'[26]Data Base PAKAI (INPUT)'!$N$25,IF(AND(V989&gt;250000000,V989&lt;=500000000),'[26]Data Base PAKAI (INPUT)'!$R$25,IF(AND(V989&gt;500000000,V989&lt;=1000000000),'[26]Data Base PAKAI (INPUT)'!$V$25,IF(AND(V989&gt;1000000000,V989&lt;=2500000000),'[26]Data Base PAKAI (INPUT)'!$Z$25,IF(AND(V989&gt;2500000000,V989&lt;=5000000000),'[26]Data Base PAKAI (INPUT)'!$AD$25,IF(AND(V989&gt;5000000000,V989&lt;=10000000000),'[26]Data Base PAKAI (INPUT)'!AH2484))))))))</f>
        <v>4</v>
      </c>
      <c r="AW989" s="250">
        <f t="shared" si="338"/>
        <v>1800000</v>
      </c>
      <c r="AX989" s="250">
        <f t="shared" si="339"/>
        <v>8000000</v>
      </c>
      <c r="AY989" s="99">
        <f t="shared" si="340"/>
        <v>8000000</v>
      </c>
      <c r="AZ989" s="245"/>
      <c r="BA989" s="245">
        <f t="shared" si="341"/>
        <v>181250000</v>
      </c>
      <c r="BB989" s="235"/>
      <c r="BC989" s="242"/>
      <c r="BD989" s="242"/>
      <c r="BE989" s="242"/>
      <c r="BG989" s="428">
        <f t="shared" si="333"/>
        <v>0</v>
      </c>
      <c r="BH989" s="424"/>
    </row>
    <row r="990" spans="1:60" ht="43.5" thickBot="1" x14ac:dyDescent="0.3">
      <c r="A990" s="90"/>
      <c r="B990" s="90"/>
      <c r="C990" s="90"/>
      <c r="D990" s="90"/>
      <c r="E990" s="90"/>
      <c r="F990" s="90"/>
      <c r="G990" s="90"/>
      <c r="H990" s="307"/>
      <c r="I990" s="91"/>
      <c r="J990" s="92"/>
      <c r="K990" s="151" t="s">
        <v>1412</v>
      </c>
      <c r="L990" s="92" t="s">
        <v>1721</v>
      </c>
      <c r="M990" s="92" t="e">
        <f>INDEX('[26]GELONDONGAN BM POKIR'!$D:$D,MATCH('KEGIATAN DBMSDA 2022 (2)'!L990,'[26]GELONDONGAN BM POKIR'!$D:$D,0))</f>
        <v>#N/A</v>
      </c>
      <c r="N990" s="92" t="str">
        <f t="shared" si="343"/>
        <v>Peningkatan Jalan Peningkatan Jalan Rt. 04 Rw. 02, Jatimurni, Pondok Melati, Kota Bekasi</v>
      </c>
      <c r="O990" s="92"/>
      <c r="P990" s="93" t="s">
        <v>212</v>
      </c>
      <c r="Q990" s="93"/>
      <c r="R990" s="127" t="s">
        <v>1722</v>
      </c>
      <c r="S990" s="94" t="e">
        <f>#REF!&amp;" "&amp;#REF!</f>
        <v>#REF!</v>
      </c>
      <c r="T990" s="95" t="s">
        <v>66</v>
      </c>
      <c r="U990" s="57"/>
      <c r="V990" s="57">
        <f t="shared" si="342"/>
        <v>150000000</v>
      </c>
      <c r="W990" s="96" t="str">
        <f t="shared" si="334"/>
        <v>PL</v>
      </c>
      <c r="X990" s="77" t="s">
        <v>1964</v>
      </c>
      <c r="Y990" s="489" t="s">
        <v>2032</v>
      </c>
      <c r="Z990" s="489" t="s">
        <v>2008</v>
      </c>
      <c r="AA990" s="93"/>
      <c r="AB990" s="93"/>
      <c r="AC990" s="93"/>
      <c r="AD990" s="93"/>
      <c r="AE990" s="93"/>
      <c r="AF990" s="93"/>
      <c r="AG990" s="96"/>
      <c r="AH990" s="96"/>
      <c r="AI990" s="96"/>
      <c r="AJ990" s="313">
        <f t="shared" si="332"/>
        <v>0</v>
      </c>
      <c r="AK990" s="301">
        <v>0</v>
      </c>
      <c r="AL990" s="57">
        <v>150000000</v>
      </c>
      <c r="AM990" s="96" t="str">
        <f t="shared" si="335"/>
        <v>PL</v>
      </c>
      <c r="AN990" s="257" t="s">
        <v>139</v>
      </c>
      <c r="AO990" s="249">
        <v>1</v>
      </c>
      <c r="AP990" s="257"/>
      <c r="AQ990" s="245">
        <f t="shared" si="336"/>
        <v>350000</v>
      </c>
      <c r="AR990" s="250">
        <f>IF(AND(V990&gt;1,V990&lt;=200000000),'[26]Data Base PAKAI (INPUT)'!$E$24,IF(AND(V990&gt;200000000),'[26]Data Base PAKAI (INPUT)'!$M$24))</f>
        <v>4</v>
      </c>
      <c r="AS990" s="250">
        <f>IF(AND(V990&gt;1,V990&lt;=200000000),'[26]Data Base PAKAI (INPUT)'!$F$24,IF(AND(V990&gt;200000000,V990&lt;=1000000000),'[26]Data Base PAKAI (INPUT)'!$V$24,IF(AND(V990&gt;1000000000),'[26]Data Base PAKAI (INPUT)'!$Z$24)))</f>
        <v>1</v>
      </c>
      <c r="AT990" s="250">
        <f t="shared" si="337"/>
        <v>600000</v>
      </c>
      <c r="AU990" s="250">
        <f>IF(AND(V990&gt;1,V990&lt;=1000000000),'[26]Data Base PAKAI (INPUT)'!$E$25,IF(AND(V990&gt;1000000000,V990&lt;=5000000000),'[26]Data Base PAKAI (INPUT)'!$Y$25,IF(AND(V990&gt;5000000000,V990&lt;=10000000000),'[26]Data Base PAKAI (INPUT)'!$AG$25)))</f>
        <v>3</v>
      </c>
      <c r="AV990" s="250">
        <f>IF(AND(V990&gt;1,V990&lt;=100000000),'[26]Data Base PAKAI (INPUT)'!$F$25,IF(AND(V990&gt;100000000,V990&lt;=200000000),'[26]Data Base PAKAI (INPUT)'!$J$25,IF(AND(V990&gt;200000000,V990&lt;=250000000),'[26]Data Base PAKAI (INPUT)'!$N$25,IF(AND(V990&gt;250000000,V990&lt;=500000000),'[26]Data Base PAKAI (INPUT)'!$R$25,IF(AND(V990&gt;500000000,V990&lt;=1000000000),'[26]Data Base PAKAI (INPUT)'!$V$25,IF(AND(V990&gt;1000000000,V990&lt;=2500000000),'[26]Data Base PAKAI (INPUT)'!$Z$25,IF(AND(V990&gt;2500000000,V990&lt;=5000000000),'[26]Data Base PAKAI (INPUT)'!$AD$25,IF(AND(V990&gt;5000000000,V990&lt;=10000000000),'[26]Data Base PAKAI (INPUT)'!AH2485))))))))</f>
        <v>4</v>
      </c>
      <c r="AW990" s="250">
        <f t="shared" si="338"/>
        <v>1800000</v>
      </c>
      <c r="AX990" s="250">
        <f t="shared" si="339"/>
        <v>6000000</v>
      </c>
      <c r="AY990" s="99">
        <f t="shared" si="340"/>
        <v>6000000</v>
      </c>
      <c r="AZ990" s="245"/>
      <c r="BA990" s="245">
        <f t="shared" si="341"/>
        <v>135250000</v>
      </c>
      <c r="BB990" s="235"/>
      <c r="BC990" s="242"/>
      <c r="BD990" s="242"/>
      <c r="BE990" s="242"/>
      <c r="BG990" s="428">
        <f t="shared" si="333"/>
        <v>0</v>
      </c>
      <c r="BH990" s="424"/>
    </row>
    <row r="991" spans="1:60" ht="43.5" thickBot="1" x14ac:dyDescent="0.3">
      <c r="A991" s="90"/>
      <c r="B991" s="90"/>
      <c r="C991" s="90"/>
      <c r="D991" s="90"/>
      <c r="E991" s="90"/>
      <c r="F991" s="90"/>
      <c r="G991" s="90"/>
      <c r="H991" s="307"/>
      <c r="I991" s="91"/>
      <c r="J991" s="92"/>
      <c r="K991" s="151" t="s">
        <v>1412</v>
      </c>
      <c r="L991" s="92" t="s">
        <v>1723</v>
      </c>
      <c r="M991" s="92" t="e">
        <f>INDEX('[26]GELONDONGAN BM POKIR'!$D:$D,MATCH('KEGIATAN DBMSDA 2022 (2)'!L991,'[26]GELONDONGAN BM POKIR'!$D:$D,0))</f>
        <v>#N/A</v>
      </c>
      <c r="N991" s="92" t="str">
        <f t="shared" si="343"/>
        <v>Peningkatan Jalan Jl. Kemunung RT.05 RW.06 Kel.Jatiwarna Kec.Pondok Melati</v>
      </c>
      <c r="O991" s="92"/>
      <c r="P991" s="93" t="s">
        <v>212</v>
      </c>
      <c r="Q991" s="93"/>
      <c r="R991" s="127" t="s">
        <v>271</v>
      </c>
      <c r="S991" s="94" t="e">
        <f>#REF!&amp;" "&amp;#REF!</f>
        <v>#REF!</v>
      </c>
      <c r="T991" s="95" t="s">
        <v>66</v>
      </c>
      <c r="U991" s="57"/>
      <c r="V991" s="57">
        <f t="shared" si="342"/>
        <v>200000000</v>
      </c>
      <c r="W991" s="96" t="str">
        <f t="shared" si="334"/>
        <v>PL</v>
      </c>
      <c r="X991" s="77" t="s">
        <v>1964</v>
      </c>
      <c r="Y991" s="489" t="s">
        <v>2032</v>
      </c>
      <c r="Z991" s="489" t="s">
        <v>2008</v>
      </c>
      <c r="AA991" s="93"/>
      <c r="AB991" s="93"/>
      <c r="AC991" s="93"/>
      <c r="AD991" s="93"/>
      <c r="AE991" s="93"/>
      <c r="AF991" s="93"/>
      <c r="AG991" s="96"/>
      <c r="AH991" s="96"/>
      <c r="AI991" s="96"/>
      <c r="AJ991" s="313">
        <f t="shared" si="332"/>
        <v>0</v>
      </c>
      <c r="AK991" s="301">
        <v>0</v>
      </c>
      <c r="AL991" s="57">
        <v>200000000</v>
      </c>
      <c r="AM991" s="96" t="str">
        <f t="shared" si="335"/>
        <v>PL</v>
      </c>
      <c r="AN991" s="257" t="s">
        <v>139</v>
      </c>
      <c r="AO991" s="249">
        <v>1</v>
      </c>
      <c r="AP991" s="257"/>
      <c r="AQ991" s="245">
        <f t="shared" si="336"/>
        <v>350000</v>
      </c>
      <c r="AR991" s="250">
        <f>IF(AND(V991&gt;1,V991&lt;=200000000),'[26]Data Base PAKAI (INPUT)'!$E$24,IF(AND(V991&gt;200000000),'[26]Data Base PAKAI (INPUT)'!$M$24))</f>
        <v>4</v>
      </c>
      <c r="AS991" s="250">
        <f>IF(AND(V991&gt;1,V991&lt;=200000000),'[26]Data Base PAKAI (INPUT)'!$F$24,IF(AND(V991&gt;200000000,V991&lt;=1000000000),'[26]Data Base PAKAI (INPUT)'!$V$24,IF(AND(V991&gt;1000000000),'[26]Data Base PAKAI (INPUT)'!$Z$24)))</f>
        <v>1</v>
      </c>
      <c r="AT991" s="250">
        <f t="shared" si="337"/>
        <v>600000</v>
      </c>
      <c r="AU991" s="250">
        <f>IF(AND(V991&gt;1,V991&lt;=1000000000),'[26]Data Base PAKAI (INPUT)'!$E$25,IF(AND(V991&gt;1000000000,V991&lt;=5000000000),'[26]Data Base PAKAI (INPUT)'!$Y$25,IF(AND(V991&gt;5000000000,V991&lt;=10000000000),'[26]Data Base PAKAI (INPUT)'!$AG$25)))</f>
        <v>3</v>
      </c>
      <c r="AV991" s="250">
        <f>IF(AND(V991&gt;1,V991&lt;=100000000),'[26]Data Base PAKAI (INPUT)'!$F$25,IF(AND(V991&gt;100000000,V991&lt;=200000000),'[26]Data Base PAKAI (INPUT)'!$J$25,IF(AND(V991&gt;200000000,V991&lt;=250000000),'[26]Data Base PAKAI (INPUT)'!$N$25,IF(AND(V991&gt;250000000,V991&lt;=500000000),'[26]Data Base PAKAI (INPUT)'!$R$25,IF(AND(V991&gt;500000000,V991&lt;=1000000000),'[26]Data Base PAKAI (INPUT)'!$V$25,IF(AND(V991&gt;1000000000,V991&lt;=2500000000),'[26]Data Base PAKAI (INPUT)'!$Z$25,IF(AND(V991&gt;2500000000,V991&lt;=5000000000),'[26]Data Base PAKAI (INPUT)'!$AD$25,IF(AND(V991&gt;5000000000,V991&lt;=10000000000),'[26]Data Base PAKAI (INPUT)'!AH2486))))))))</f>
        <v>4</v>
      </c>
      <c r="AW991" s="250">
        <f t="shared" si="338"/>
        <v>1800000</v>
      </c>
      <c r="AX991" s="250">
        <f t="shared" si="339"/>
        <v>8000000</v>
      </c>
      <c r="AY991" s="99">
        <f t="shared" si="340"/>
        <v>8000000</v>
      </c>
      <c r="AZ991" s="245"/>
      <c r="BA991" s="245">
        <f t="shared" si="341"/>
        <v>181250000</v>
      </c>
      <c r="BB991" s="235"/>
      <c r="BC991" s="242"/>
      <c r="BD991" s="242"/>
      <c r="BE991" s="242"/>
      <c r="BG991" s="428">
        <f t="shared" si="333"/>
        <v>0</v>
      </c>
      <c r="BH991" s="424"/>
    </row>
    <row r="992" spans="1:60" ht="43.5" thickBot="1" x14ac:dyDescent="0.3">
      <c r="A992" s="90"/>
      <c r="B992" s="90"/>
      <c r="C992" s="90"/>
      <c r="D992" s="90"/>
      <c r="E992" s="90"/>
      <c r="F992" s="90"/>
      <c r="G992" s="90"/>
      <c r="H992" s="307"/>
      <c r="I992" s="91"/>
      <c r="J992" s="92"/>
      <c r="K992" s="151" t="s">
        <v>1412</v>
      </c>
      <c r="L992" s="92" t="s">
        <v>1724</v>
      </c>
      <c r="M992" s="92" t="e">
        <f>INDEX('[26]GELONDONGAN BM POKIR'!$D:$D,MATCH('KEGIATAN DBMSDA 2022 (2)'!L992,'[26]GELONDONGAN BM POKIR'!$D:$D,0))</f>
        <v>#N/A</v>
      </c>
      <c r="N992" s="92" t="str">
        <f t="shared" si="343"/>
        <v>Peningkatan Jalan Jalan Raya Hankam Kel. Jati rahayu, Pondok Melati, Kota Bekasi</v>
      </c>
      <c r="O992" s="92"/>
      <c r="P992" s="93" t="s">
        <v>212</v>
      </c>
      <c r="Q992" s="93"/>
      <c r="R992" s="127" t="s">
        <v>1725</v>
      </c>
      <c r="S992" s="94" t="e">
        <f>#REF!&amp;" "&amp;#REF!</f>
        <v>#REF!</v>
      </c>
      <c r="T992" s="95" t="s">
        <v>66</v>
      </c>
      <c r="U992" s="57"/>
      <c r="V992" s="57">
        <f t="shared" si="342"/>
        <v>300000000</v>
      </c>
      <c r="W992" s="96" t="str">
        <f t="shared" si="334"/>
        <v>LELANG</v>
      </c>
      <c r="X992" s="77" t="s">
        <v>1964</v>
      </c>
      <c r="Y992" s="489" t="s">
        <v>2032</v>
      </c>
      <c r="Z992" s="489" t="s">
        <v>2008</v>
      </c>
      <c r="AA992" s="93"/>
      <c r="AB992" s="93"/>
      <c r="AC992" s="93"/>
      <c r="AD992" s="93"/>
      <c r="AE992" s="93"/>
      <c r="AF992" s="93"/>
      <c r="AG992" s="96"/>
      <c r="AH992" s="96"/>
      <c r="AI992" s="96"/>
      <c r="AJ992" s="313">
        <f t="shared" ref="AJ992:AJ998" si="344">(AI992/V992)*100%</f>
        <v>0</v>
      </c>
      <c r="AK992" s="301">
        <v>0</v>
      </c>
      <c r="AL992" s="57">
        <v>300000000</v>
      </c>
      <c r="AM992" s="96" t="str">
        <f t="shared" si="335"/>
        <v>LELANG</v>
      </c>
      <c r="AN992" s="260" t="s">
        <v>139</v>
      </c>
      <c r="AO992" s="249">
        <v>1</v>
      </c>
      <c r="AP992" s="260"/>
      <c r="AQ992" s="245">
        <f t="shared" si="336"/>
        <v>750000</v>
      </c>
      <c r="AR992" s="250">
        <f>IF(AND(V992&gt;1,V992&lt;=200000000),'[26]Data Base PAKAI (INPUT)'!$E$24,IF(AND(V992&gt;200000000),'[26]Data Base PAKAI (INPUT)'!$M$24))</f>
        <v>6</v>
      </c>
      <c r="AS992" s="250">
        <f>IF(AND(V992&gt;1,V992&lt;=200000000),'[26]Data Base PAKAI (INPUT)'!$F$24,IF(AND(V992&gt;200000000,V992&lt;=1000000000),'[26]Data Base PAKAI (INPUT)'!$V$24,IF(AND(V992&gt;1000000000),'[26]Data Base PAKAI (INPUT)'!$Z$24)))</f>
        <v>2</v>
      </c>
      <c r="AT992" s="250">
        <f t="shared" si="337"/>
        <v>1800000</v>
      </c>
      <c r="AU992" s="250">
        <f>IF(AND(V992&gt;1,V992&lt;=1000000000),'[26]Data Base PAKAI (INPUT)'!$E$25,IF(AND(V992&gt;1000000000,V992&lt;=5000000000),'[26]Data Base PAKAI (INPUT)'!$Y$25,IF(AND(V992&gt;5000000000,V992&lt;=10000000000),'[26]Data Base PAKAI (INPUT)'!$AG$25)))</f>
        <v>3</v>
      </c>
      <c r="AV992" s="250">
        <f>IF(AND(V992&gt;1,V992&lt;=100000000),'[26]Data Base PAKAI (INPUT)'!$F$25,IF(AND(V992&gt;100000000,V992&lt;=200000000),'[26]Data Base PAKAI (INPUT)'!$J$25,IF(AND(V992&gt;200000000,V992&lt;=250000000),'[26]Data Base PAKAI (INPUT)'!$N$25,IF(AND(V992&gt;250000000,V992&lt;=500000000),'[26]Data Base PAKAI (INPUT)'!$R$25,IF(AND(V992&gt;500000000,V992&lt;=1000000000),'[26]Data Base PAKAI (INPUT)'!$V$25,IF(AND(V992&gt;1000000000,V992&lt;=2500000000),'[26]Data Base PAKAI (INPUT)'!$Z$25,IF(AND(V992&gt;2500000000,V992&lt;=5000000000),'[26]Data Base PAKAI (INPUT)'!$AD$25,IF(AND(V992&gt;5000000000,V992&lt;=10000000000),'[26]Data Base PAKAI (INPUT)'!AH2487))))))))</f>
        <v>6</v>
      </c>
      <c r="AW992" s="250">
        <f t="shared" si="338"/>
        <v>2700000</v>
      </c>
      <c r="AX992" s="250">
        <f t="shared" si="339"/>
        <v>12000000</v>
      </c>
      <c r="AY992" s="99">
        <f t="shared" si="340"/>
        <v>12000000</v>
      </c>
      <c r="AZ992" s="245"/>
      <c r="BA992" s="245">
        <f t="shared" si="341"/>
        <v>270750000</v>
      </c>
      <c r="BB992" s="235"/>
      <c r="BC992" s="242"/>
      <c r="BD992" s="242"/>
      <c r="BE992" s="242"/>
      <c r="BG992" s="428">
        <f t="shared" ref="BG992:BG998" si="345">V992*AK992</f>
        <v>0</v>
      </c>
      <c r="BH992" s="424"/>
    </row>
    <row r="993" spans="1:60" ht="43.5" thickBot="1" x14ac:dyDescent="0.3">
      <c r="A993" s="90"/>
      <c r="B993" s="90"/>
      <c r="C993" s="90"/>
      <c r="D993" s="90"/>
      <c r="E993" s="90"/>
      <c r="F993" s="90"/>
      <c r="G993" s="90"/>
      <c r="H993" s="307"/>
      <c r="I993" s="91"/>
      <c r="J993" s="92"/>
      <c r="K993" s="151" t="s">
        <v>1412</v>
      </c>
      <c r="L993" s="92" t="s">
        <v>1726</v>
      </c>
      <c r="M993" s="92" t="e">
        <f>INDEX('[26]GELONDONGAN BM POKIR'!$D:$D,MATCH('KEGIATAN DBMSDA 2022 (2)'!L993,'[26]GELONDONGAN BM POKIR'!$D:$D,0))</f>
        <v>#N/A</v>
      </c>
      <c r="N993" s="92" t="str">
        <f t="shared" si="343"/>
        <v>Peningkatan Jalan  Jalan  Komplek DEPKES 2 RW. 006 Kel. Jatibening, Pondok Gede</v>
      </c>
      <c r="O993" s="92"/>
      <c r="P993" s="93" t="s">
        <v>171</v>
      </c>
      <c r="Q993" s="93"/>
      <c r="R993" s="127" t="s">
        <v>375</v>
      </c>
      <c r="S993" s="94" t="e">
        <f>#REF!&amp;" "&amp;#REF!</f>
        <v>#REF!</v>
      </c>
      <c r="T993" s="95" t="s">
        <v>66</v>
      </c>
      <c r="U993" s="57"/>
      <c r="V993" s="57">
        <f t="shared" si="342"/>
        <v>150000000</v>
      </c>
      <c r="W993" s="96" t="str">
        <f t="shared" si="334"/>
        <v>PL</v>
      </c>
      <c r="X993" s="77" t="s">
        <v>1964</v>
      </c>
      <c r="Y993" s="489" t="s">
        <v>2032</v>
      </c>
      <c r="Z993" s="489" t="s">
        <v>2004</v>
      </c>
      <c r="AA993" s="93"/>
      <c r="AB993" s="93"/>
      <c r="AC993" s="93"/>
      <c r="AD993" s="93"/>
      <c r="AE993" s="93"/>
      <c r="AF993" s="93"/>
      <c r="AG993" s="96"/>
      <c r="AH993" s="96"/>
      <c r="AI993" s="96"/>
      <c r="AJ993" s="313">
        <f t="shared" si="344"/>
        <v>0</v>
      </c>
      <c r="AK993" s="301">
        <v>0</v>
      </c>
      <c r="AL993" s="57">
        <v>150000000</v>
      </c>
      <c r="AM993" s="96" t="str">
        <f t="shared" si="335"/>
        <v>PL</v>
      </c>
      <c r="AN993" s="257" t="s">
        <v>139</v>
      </c>
      <c r="AO993" s="249">
        <v>1</v>
      </c>
      <c r="AP993" s="257"/>
      <c r="AQ993" s="245">
        <f t="shared" si="336"/>
        <v>350000</v>
      </c>
      <c r="AR993" s="250">
        <f>IF(AND(V993&gt;1,V993&lt;=200000000),'[26]Data Base PAKAI (INPUT)'!$E$24,IF(AND(V993&gt;200000000),'[26]Data Base PAKAI (INPUT)'!$M$24))</f>
        <v>4</v>
      </c>
      <c r="AS993" s="250">
        <f>IF(AND(V993&gt;1,V993&lt;=200000000),'[26]Data Base PAKAI (INPUT)'!$F$24,IF(AND(V993&gt;200000000,V993&lt;=1000000000),'[26]Data Base PAKAI (INPUT)'!$V$24,IF(AND(V993&gt;1000000000),'[26]Data Base PAKAI (INPUT)'!$Z$24)))</f>
        <v>1</v>
      </c>
      <c r="AT993" s="250">
        <f t="shared" si="337"/>
        <v>600000</v>
      </c>
      <c r="AU993" s="250">
        <f>IF(AND(V993&gt;1,V993&lt;=1000000000),'[26]Data Base PAKAI (INPUT)'!$E$25,IF(AND(V993&gt;1000000000,V993&lt;=5000000000),'[26]Data Base PAKAI (INPUT)'!$Y$25,IF(AND(V993&gt;5000000000,V993&lt;=10000000000),'[26]Data Base PAKAI (INPUT)'!$AG$25)))</f>
        <v>3</v>
      </c>
      <c r="AV993" s="250">
        <f>IF(AND(V993&gt;1,V993&lt;=100000000),'[26]Data Base PAKAI (INPUT)'!$F$25,IF(AND(V993&gt;100000000,V993&lt;=200000000),'[26]Data Base PAKAI (INPUT)'!$J$25,IF(AND(V993&gt;200000000,V993&lt;=250000000),'[26]Data Base PAKAI (INPUT)'!$N$25,IF(AND(V993&gt;250000000,V993&lt;=500000000),'[26]Data Base PAKAI (INPUT)'!$R$25,IF(AND(V993&gt;500000000,V993&lt;=1000000000),'[26]Data Base PAKAI (INPUT)'!$V$25,IF(AND(V993&gt;1000000000,V993&lt;=2500000000),'[26]Data Base PAKAI (INPUT)'!$Z$25,IF(AND(V993&gt;2500000000,V993&lt;=5000000000),'[26]Data Base PAKAI (INPUT)'!$AD$25,IF(AND(V993&gt;5000000000,V993&lt;=10000000000),'[26]Data Base PAKAI (INPUT)'!AH2488))))))))</f>
        <v>4</v>
      </c>
      <c r="AW993" s="250">
        <f t="shared" si="338"/>
        <v>1800000</v>
      </c>
      <c r="AX993" s="250">
        <f t="shared" si="339"/>
        <v>6000000</v>
      </c>
      <c r="AY993" s="99">
        <f t="shared" si="340"/>
        <v>6000000</v>
      </c>
      <c r="AZ993" s="245"/>
      <c r="BA993" s="245">
        <f t="shared" si="341"/>
        <v>135250000</v>
      </c>
      <c r="BB993" s="235"/>
      <c r="BC993" s="242"/>
      <c r="BD993" s="242"/>
      <c r="BE993" s="242"/>
      <c r="BG993" s="428">
        <f t="shared" si="345"/>
        <v>0</v>
      </c>
      <c r="BH993" s="424"/>
    </row>
    <row r="994" spans="1:60" ht="43.5" thickBot="1" x14ac:dyDescent="0.3">
      <c r="A994" s="90"/>
      <c r="B994" s="90"/>
      <c r="C994" s="90"/>
      <c r="D994" s="90"/>
      <c r="E994" s="90"/>
      <c r="F994" s="90"/>
      <c r="G994" s="90"/>
      <c r="H994" s="307"/>
      <c r="I994" s="91"/>
      <c r="J994" s="92"/>
      <c r="K994" s="151" t="s">
        <v>1412</v>
      </c>
      <c r="L994" s="92" t="s">
        <v>1727</v>
      </c>
      <c r="M994" s="92" t="e">
        <f>INDEX('[26]GELONDONGAN BM POKIR'!$D:$D,MATCH('KEGIATAN DBMSDA 2022 (2)'!L994,'[26]GELONDONGAN BM POKIR'!$D:$D,0))</f>
        <v>#N/A</v>
      </c>
      <c r="N994" s="92" t="str">
        <f t="shared" si="343"/>
        <v>Peningkatan Jalan Jalan Rt. 004 Rw. 002  Jatiwarna Pondok Melati</v>
      </c>
      <c r="O994" s="92"/>
      <c r="P994" s="93" t="s">
        <v>212</v>
      </c>
      <c r="Q994" s="93"/>
      <c r="R994" s="127" t="s">
        <v>328</v>
      </c>
      <c r="S994" s="94" t="e">
        <f>#REF!&amp;" "&amp;#REF!</f>
        <v>#REF!</v>
      </c>
      <c r="T994" s="95" t="s">
        <v>66</v>
      </c>
      <c r="U994" s="57"/>
      <c r="V994" s="57">
        <f t="shared" si="342"/>
        <v>200000000</v>
      </c>
      <c r="W994" s="96" t="str">
        <f t="shared" ref="W994:W1012" si="346">IF(V994&gt;200000000,"LELANG","PL")</f>
        <v>PL</v>
      </c>
      <c r="X994" s="77" t="s">
        <v>1964</v>
      </c>
      <c r="Y994" s="489" t="s">
        <v>2032</v>
      </c>
      <c r="Z994" s="489" t="s">
        <v>2008</v>
      </c>
      <c r="AA994" s="93"/>
      <c r="AB994" s="93"/>
      <c r="AC994" s="93"/>
      <c r="AD994" s="93"/>
      <c r="AE994" s="93"/>
      <c r="AF994" s="93"/>
      <c r="AG994" s="96"/>
      <c r="AH994" s="96"/>
      <c r="AI994" s="96"/>
      <c r="AJ994" s="313">
        <f t="shared" si="344"/>
        <v>0</v>
      </c>
      <c r="AK994" s="301">
        <v>0</v>
      </c>
      <c r="AL994" s="57">
        <v>200000000</v>
      </c>
      <c r="AM994" s="96" t="str">
        <f t="shared" ref="AM994:AM1017" si="347">IF(V994&gt;200000000,"LELANG","PL")</f>
        <v>PL</v>
      </c>
      <c r="AN994" s="257" t="s">
        <v>139</v>
      </c>
      <c r="AO994" s="249">
        <v>1</v>
      </c>
      <c r="AP994" s="257"/>
      <c r="AQ994" s="245">
        <f t="shared" ref="AQ994:AQ1006" si="348">IF(AND(V994&gt;1,V994&lt;=200000000),350000,IF(AND(V994&gt;200000000),750000))</f>
        <v>350000</v>
      </c>
      <c r="AR994" s="250">
        <f>IF(AND(V994&gt;1,V994&lt;=200000000),'[26]Data Base PAKAI (INPUT)'!$E$24,IF(AND(V994&gt;200000000),'[26]Data Base PAKAI (INPUT)'!$M$24))</f>
        <v>4</v>
      </c>
      <c r="AS994" s="250">
        <f>IF(AND(V994&gt;1,V994&lt;=200000000),'[26]Data Base PAKAI (INPUT)'!$F$24,IF(AND(V994&gt;200000000,V994&lt;=1000000000),'[26]Data Base PAKAI (INPUT)'!$V$24,IF(AND(V994&gt;1000000000),'[26]Data Base PAKAI (INPUT)'!$Z$24)))</f>
        <v>1</v>
      </c>
      <c r="AT994" s="250">
        <f t="shared" ref="AT994:AT1006" si="349">AR994*AS994*$AT$15</f>
        <v>600000</v>
      </c>
      <c r="AU994" s="250">
        <f>IF(AND(V994&gt;1,V994&lt;=1000000000),'[26]Data Base PAKAI (INPUT)'!$E$25,IF(AND(V994&gt;1000000000,V994&lt;=5000000000),'[26]Data Base PAKAI (INPUT)'!$Y$25,IF(AND(V994&gt;5000000000,V994&lt;=10000000000),'[26]Data Base PAKAI (INPUT)'!$AG$25)))</f>
        <v>3</v>
      </c>
      <c r="AV994" s="250">
        <f>IF(AND(V994&gt;1,V994&lt;=100000000),'[26]Data Base PAKAI (INPUT)'!$F$25,IF(AND(V994&gt;100000000,V994&lt;=200000000),'[26]Data Base PAKAI (INPUT)'!$J$25,IF(AND(V994&gt;200000000,V994&lt;=250000000),'[26]Data Base PAKAI (INPUT)'!$N$25,IF(AND(V994&gt;250000000,V994&lt;=500000000),'[26]Data Base PAKAI (INPUT)'!$R$25,IF(AND(V994&gt;500000000,V994&lt;=1000000000),'[26]Data Base PAKAI (INPUT)'!$V$25,IF(AND(V994&gt;1000000000,V994&lt;=2500000000),'[26]Data Base PAKAI (INPUT)'!$Z$25,IF(AND(V994&gt;2500000000,V994&lt;=5000000000),'[26]Data Base PAKAI (INPUT)'!$AD$25,IF(AND(V994&gt;5000000000,V994&lt;=10000000000),'[26]Data Base PAKAI (INPUT)'!AH2489))))))))</f>
        <v>4</v>
      </c>
      <c r="AW994" s="250">
        <f t="shared" ref="AW994:AW1006" si="350">AU994*AV994*$AW$15</f>
        <v>1800000</v>
      </c>
      <c r="AX994" s="250">
        <f t="shared" ref="AX994:AX1006" si="351">IF(V994&lt;=4000000000,4%*V994,IF(V994&gt;4000000000,100000000))</f>
        <v>8000000</v>
      </c>
      <c r="AY994" s="99">
        <f t="shared" ref="AY994:AY1006" si="352">4%*V994</f>
        <v>8000000</v>
      </c>
      <c r="AZ994" s="245"/>
      <c r="BA994" s="245">
        <f t="shared" ref="BA994:BA1006" si="353">V994-AQ994-AT994-AW994-AX994-AY994-AZ994</f>
        <v>181250000</v>
      </c>
      <c r="BB994" s="235"/>
      <c r="BC994" s="242"/>
      <c r="BD994" s="242"/>
      <c r="BE994" s="242"/>
      <c r="BG994" s="428">
        <f t="shared" si="345"/>
        <v>0</v>
      </c>
      <c r="BH994" s="424"/>
    </row>
    <row r="995" spans="1:60" ht="43.5" thickBot="1" x14ac:dyDescent="0.3">
      <c r="A995" s="90"/>
      <c r="B995" s="90"/>
      <c r="C995" s="90"/>
      <c r="D995" s="90"/>
      <c r="E995" s="90"/>
      <c r="F995" s="90"/>
      <c r="G995" s="90"/>
      <c r="H995" s="307"/>
      <c r="I995" s="91"/>
      <c r="J995" s="92"/>
      <c r="K995" s="151" t="s">
        <v>1412</v>
      </c>
      <c r="L995" s="92" t="s">
        <v>1728</v>
      </c>
      <c r="M995" s="92" t="e">
        <f>INDEX('[26]GELONDONGAN BM POKIR'!$D:$D,MATCH('KEGIATAN DBMSDA 2022 (2)'!L995,'[26]GELONDONGAN BM POKIR'!$D:$D,0))</f>
        <v>#N/A</v>
      </c>
      <c r="N995" s="92" t="str">
        <f t="shared" si="343"/>
        <v>Peningkatan Jalan Rt. 004 Rw. 002,Kel. Jatiwarna, Pondok Melati Kota Bekasi</v>
      </c>
      <c r="O995" s="92"/>
      <c r="P995" s="93" t="s">
        <v>212</v>
      </c>
      <c r="Q995" s="93"/>
      <c r="R995" s="127" t="s">
        <v>889</v>
      </c>
      <c r="S995" s="94" t="e">
        <f>#REF!&amp;" "&amp;#REF!</f>
        <v>#REF!</v>
      </c>
      <c r="T995" s="95" t="s">
        <v>66</v>
      </c>
      <c r="U995" s="57"/>
      <c r="V995" s="57">
        <f t="shared" si="342"/>
        <v>200000000</v>
      </c>
      <c r="W995" s="96" t="str">
        <f t="shared" si="346"/>
        <v>PL</v>
      </c>
      <c r="X995" s="77" t="s">
        <v>1964</v>
      </c>
      <c r="Y995" s="489" t="s">
        <v>2032</v>
      </c>
      <c r="Z995" s="489" t="s">
        <v>2008</v>
      </c>
      <c r="AA995" s="93"/>
      <c r="AB995" s="93"/>
      <c r="AC995" s="93"/>
      <c r="AD995" s="93"/>
      <c r="AE995" s="93"/>
      <c r="AF995" s="93"/>
      <c r="AG995" s="96"/>
      <c r="AH995" s="96"/>
      <c r="AI995" s="96"/>
      <c r="AJ995" s="313">
        <f t="shared" si="344"/>
        <v>0</v>
      </c>
      <c r="AK995" s="301">
        <v>0</v>
      </c>
      <c r="AL995" s="57">
        <v>200000000</v>
      </c>
      <c r="AM995" s="96" t="str">
        <f t="shared" si="347"/>
        <v>PL</v>
      </c>
      <c r="AN995" s="257" t="s">
        <v>139</v>
      </c>
      <c r="AO995" s="249">
        <v>1</v>
      </c>
      <c r="AP995" s="257"/>
      <c r="AQ995" s="245">
        <f t="shared" si="348"/>
        <v>350000</v>
      </c>
      <c r="AR995" s="250">
        <f>IF(AND(V995&gt;1,V995&lt;=200000000),'[26]Data Base PAKAI (INPUT)'!$E$24,IF(AND(V995&gt;200000000),'[26]Data Base PAKAI (INPUT)'!$M$24))</f>
        <v>4</v>
      </c>
      <c r="AS995" s="250">
        <f>IF(AND(V995&gt;1,V995&lt;=200000000),'[26]Data Base PAKAI (INPUT)'!$F$24,IF(AND(V995&gt;200000000,V995&lt;=1000000000),'[26]Data Base PAKAI (INPUT)'!$V$24,IF(AND(V995&gt;1000000000),'[26]Data Base PAKAI (INPUT)'!$Z$24)))</f>
        <v>1</v>
      </c>
      <c r="AT995" s="250">
        <f t="shared" si="349"/>
        <v>600000</v>
      </c>
      <c r="AU995" s="250">
        <f>IF(AND(V995&gt;1,V995&lt;=1000000000),'[26]Data Base PAKAI (INPUT)'!$E$25,IF(AND(V995&gt;1000000000,V995&lt;=5000000000),'[26]Data Base PAKAI (INPUT)'!$Y$25,IF(AND(V995&gt;5000000000,V995&lt;=10000000000),'[26]Data Base PAKAI (INPUT)'!$AG$25)))</f>
        <v>3</v>
      </c>
      <c r="AV995" s="250">
        <f>IF(AND(V995&gt;1,V995&lt;=100000000),'[26]Data Base PAKAI (INPUT)'!$F$25,IF(AND(V995&gt;100000000,V995&lt;=200000000),'[26]Data Base PAKAI (INPUT)'!$J$25,IF(AND(V995&gt;200000000,V995&lt;=250000000),'[26]Data Base PAKAI (INPUT)'!$N$25,IF(AND(V995&gt;250000000,V995&lt;=500000000),'[26]Data Base PAKAI (INPUT)'!$R$25,IF(AND(V995&gt;500000000,V995&lt;=1000000000),'[26]Data Base PAKAI (INPUT)'!$V$25,IF(AND(V995&gt;1000000000,V995&lt;=2500000000),'[26]Data Base PAKAI (INPUT)'!$Z$25,IF(AND(V995&gt;2500000000,V995&lt;=5000000000),'[26]Data Base PAKAI (INPUT)'!$AD$25,IF(AND(V995&gt;5000000000,V995&lt;=10000000000),'[26]Data Base PAKAI (INPUT)'!AH2490))))))))</f>
        <v>4</v>
      </c>
      <c r="AW995" s="250">
        <f t="shared" si="350"/>
        <v>1800000</v>
      </c>
      <c r="AX995" s="250">
        <f t="shared" si="351"/>
        <v>8000000</v>
      </c>
      <c r="AY995" s="99">
        <f t="shared" si="352"/>
        <v>8000000</v>
      </c>
      <c r="AZ995" s="245"/>
      <c r="BA995" s="245">
        <f t="shared" si="353"/>
        <v>181250000</v>
      </c>
      <c r="BB995" s="235"/>
      <c r="BC995" s="242"/>
      <c r="BD995" s="242"/>
      <c r="BE995" s="242"/>
      <c r="BG995" s="428">
        <f t="shared" si="345"/>
        <v>0</v>
      </c>
      <c r="BH995" s="424"/>
    </row>
    <row r="996" spans="1:60" ht="57.75" thickBot="1" x14ac:dyDescent="0.3">
      <c r="A996" s="90"/>
      <c r="B996" s="90"/>
      <c r="C996" s="90"/>
      <c r="D996" s="90"/>
      <c r="E996" s="90"/>
      <c r="F996" s="90"/>
      <c r="G996" s="90"/>
      <c r="H996" s="307"/>
      <c r="I996" s="91"/>
      <c r="J996" s="92"/>
      <c r="K996" s="151" t="s">
        <v>1412</v>
      </c>
      <c r="L996" s="92" t="s">
        <v>1729</v>
      </c>
      <c r="M996" s="92" t="e">
        <f>INDEX('[26]GELONDONGAN BM POKIR'!$D:$D,MATCH('KEGIATAN DBMSDA 2022 (2)'!L996,'[26]GELONDONGAN BM POKIR'!$D:$D,0))</f>
        <v>#N/A</v>
      </c>
      <c r="N996" s="92" t="str">
        <f t="shared" si="343"/>
        <v>Peningkatan Jalan Jalan Lembur IV dari Pertigaan Bonen sampai ke jalan Protokol RT 001 RW 05, Kota Bekasi, Jatisampurna, Jatirangga</v>
      </c>
      <c r="O996" s="92"/>
      <c r="P996" s="93" t="s">
        <v>120</v>
      </c>
      <c r="Q996" s="93"/>
      <c r="R996" s="127" t="s">
        <v>271</v>
      </c>
      <c r="S996" s="94" t="e">
        <f>#REF!&amp;" "&amp;#REF!</f>
        <v>#REF!</v>
      </c>
      <c r="T996" s="95" t="s">
        <v>66</v>
      </c>
      <c r="U996" s="57"/>
      <c r="V996" s="57">
        <f t="shared" si="342"/>
        <v>250000000</v>
      </c>
      <c r="W996" s="96" t="str">
        <f t="shared" si="346"/>
        <v>LELANG</v>
      </c>
      <c r="X996" s="77" t="s">
        <v>1964</v>
      </c>
      <c r="Y996" s="489" t="s">
        <v>2032</v>
      </c>
      <c r="Z996" s="489" t="s">
        <v>2000</v>
      </c>
      <c r="AA996" s="93"/>
      <c r="AB996" s="93"/>
      <c r="AC996" s="93"/>
      <c r="AD996" s="93"/>
      <c r="AE996" s="93"/>
      <c r="AF996" s="93"/>
      <c r="AG996" s="96"/>
      <c r="AH996" s="96"/>
      <c r="AI996" s="96"/>
      <c r="AJ996" s="313">
        <f t="shared" si="344"/>
        <v>0</v>
      </c>
      <c r="AK996" s="301">
        <v>0</v>
      </c>
      <c r="AL996" s="57">
        <v>250000000</v>
      </c>
      <c r="AM996" s="96" t="str">
        <f t="shared" si="347"/>
        <v>LELANG</v>
      </c>
      <c r="AN996" s="260" t="s">
        <v>139</v>
      </c>
      <c r="AO996" s="249">
        <v>1</v>
      </c>
      <c r="AP996" s="260"/>
      <c r="AQ996" s="245">
        <f t="shared" si="348"/>
        <v>750000</v>
      </c>
      <c r="AR996" s="250">
        <f>IF(AND(V996&gt;1,V996&lt;=200000000),'[26]Data Base PAKAI (INPUT)'!$E$24,IF(AND(V996&gt;200000000),'[26]Data Base PAKAI (INPUT)'!$M$24))</f>
        <v>6</v>
      </c>
      <c r="AS996" s="250">
        <f>IF(AND(V996&gt;1,V996&lt;=200000000),'[26]Data Base PAKAI (INPUT)'!$F$24,IF(AND(V996&gt;200000000,V996&lt;=1000000000),'[26]Data Base PAKAI (INPUT)'!$V$24,IF(AND(V996&gt;1000000000),'[26]Data Base PAKAI (INPUT)'!$Z$24)))</f>
        <v>2</v>
      </c>
      <c r="AT996" s="250">
        <f t="shared" si="349"/>
        <v>1800000</v>
      </c>
      <c r="AU996" s="250">
        <f>IF(AND(V996&gt;1,V996&lt;=1000000000),'[26]Data Base PAKAI (INPUT)'!$E$25,IF(AND(V996&gt;1000000000,V996&lt;=5000000000),'[26]Data Base PAKAI (INPUT)'!$Y$25,IF(AND(V996&gt;5000000000,V996&lt;=10000000000),'[26]Data Base PAKAI (INPUT)'!$AG$25)))</f>
        <v>3</v>
      </c>
      <c r="AV996" s="250">
        <f>IF(AND(V996&gt;1,V996&lt;=100000000),'[26]Data Base PAKAI (INPUT)'!$F$25,IF(AND(V996&gt;100000000,V996&lt;=200000000),'[26]Data Base PAKAI (INPUT)'!$J$25,IF(AND(V996&gt;200000000,V996&lt;=250000000),'[26]Data Base PAKAI (INPUT)'!$N$25,IF(AND(V996&gt;250000000,V996&lt;=500000000),'[26]Data Base PAKAI (INPUT)'!$R$25,IF(AND(V996&gt;500000000,V996&lt;=1000000000),'[26]Data Base PAKAI (INPUT)'!$V$25,IF(AND(V996&gt;1000000000,V996&lt;=2500000000),'[26]Data Base PAKAI (INPUT)'!$Z$25,IF(AND(V996&gt;2500000000,V996&lt;=5000000000),'[26]Data Base PAKAI (INPUT)'!$AD$25,IF(AND(V996&gt;5000000000,V996&lt;=10000000000),'[26]Data Base PAKAI (INPUT)'!AH2493))))))))</f>
        <v>5</v>
      </c>
      <c r="AW996" s="250">
        <f t="shared" si="350"/>
        <v>2250000</v>
      </c>
      <c r="AX996" s="250">
        <f t="shared" si="351"/>
        <v>10000000</v>
      </c>
      <c r="AY996" s="99">
        <f t="shared" si="352"/>
        <v>10000000</v>
      </c>
      <c r="AZ996" s="245"/>
      <c r="BA996" s="245">
        <f t="shared" si="353"/>
        <v>225200000</v>
      </c>
      <c r="BB996" s="235"/>
      <c r="BC996" s="242"/>
      <c r="BD996" s="242"/>
      <c r="BE996" s="242"/>
      <c r="BG996" s="428">
        <f t="shared" si="345"/>
        <v>0</v>
      </c>
      <c r="BH996" s="424"/>
    </row>
    <row r="997" spans="1:60" ht="43.5" thickBot="1" x14ac:dyDescent="0.3">
      <c r="A997" s="90"/>
      <c r="B997" s="90"/>
      <c r="C997" s="90"/>
      <c r="D997" s="90"/>
      <c r="E997" s="90"/>
      <c r="F997" s="90"/>
      <c r="G997" s="90"/>
      <c r="H997" s="307"/>
      <c r="I997" s="91"/>
      <c r="J997" s="92"/>
      <c r="K997" s="151" t="s">
        <v>1412</v>
      </c>
      <c r="L997" s="92" t="s">
        <v>1730</v>
      </c>
      <c r="M997" s="92" t="e">
        <f>INDEX('[26]GELONDONGAN BM POKIR'!$D:$D,MATCH('KEGIATAN DBMSDA 2022 (2)'!L997,'[26]GELONDONGAN BM POKIR'!$D:$D,0))</f>
        <v>#N/A</v>
      </c>
      <c r="N997" s="92" t="str">
        <f t="shared" si="343"/>
        <v>Peningkatan Jalan Jalan Lembur III RT 001 RW 06, Kota Bekasi, Jatisampurna, Jatirangga</v>
      </c>
      <c r="O997" s="92"/>
      <c r="P997" s="93" t="s">
        <v>120</v>
      </c>
      <c r="Q997" s="93"/>
      <c r="R997" s="127" t="s">
        <v>271</v>
      </c>
      <c r="S997" s="94" t="e">
        <f>#REF!&amp;" "&amp;#REF!</f>
        <v>#REF!</v>
      </c>
      <c r="T997" s="95" t="s">
        <v>66</v>
      </c>
      <c r="U997" s="57"/>
      <c r="V997" s="57">
        <f t="shared" si="342"/>
        <v>250000000</v>
      </c>
      <c r="W997" s="96" t="str">
        <f t="shared" si="346"/>
        <v>LELANG</v>
      </c>
      <c r="X997" s="77" t="s">
        <v>1964</v>
      </c>
      <c r="Y997" s="489" t="s">
        <v>2032</v>
      </c>
      <c r="Z997" s="489" t="s">
        <v>2000</v>
      </c>
      <c r="AA997" s="93"/>
      <c r="AB997" s="93"/>
      <c r="AC997" s="93"/>
      <c r="AD997" s="93"/>
      <c r="AE997" s="93"/>
      <c r="AF997" s="93"/>
      <c r="AG997" s="96"/>
      <c r="AH997" s="96"/>
      <c r="AI997" s="96"/>
      <c r="AJ997" s="313">
        <f t="shared" si="344"/>
        <v>0</v>
      </c>
      <c r="AK997" s="301">
        <v>0</v>
      </c>
      <c r="AL997" s="57">
        <v>250000000</v>
      </c>
      <c r="AM997" s="96" t="str">
        <f t="shared" si="347"/>
        <v>LELANG</v>
      </c>
      <c r="AN997" s="260" t="s">
        <v>139</v>
      </c>
      <c r="AO997" s="249">
        <v>1</v>
      </c>
      <c r="AP997" s="260"/>
      <c r="AQ997" s="245">
        <f t="shared" si="348"/>
        <v>750000</v>
      </c>
      <c r="AR997" s="250">
        <f>IF(AND(V997&gt;1,V997&lt;=200000000),'[26]Data Base PAKAI (INPUT)'!$E$24,IF(AND(V997&gt;200000000),'[26]Data Base PAKAI (INPUT)'!$M$24))</f>
        <v>6</v>
      </c>
      <c r="AS997" s="250">
        <f>IF(AND(V997&gt;1,V997&lt;=200000000),'[26]Data Base PAKAI (INPUT)'!$F$24,IF(AND(V997&gt;200000000,V997&lt;=1000000000),'[26]Data Base PAKAI (INPUT)'!$V$24,IF(AND(V997&gt;1000000000),'[26]Data Base PAKAI (INPUT)'!$Z$24)))</f>
        <v>2</v>
      </c>
      <c r="AT997" s="250">
        <f t="shared" si="349"/>
        <v>1800000</v>
      </c>
      <c r="AU997" s="250">
        <f>IF(AND(V997&gt;1,V997&lt;=1000000000),'[26]Data Base PAKAI (INPUT)'!$E$25,IF(AND(V997&gt;1000000000,V997&lt;=5000000000),'[26]Data Base PAKAI (INPUT)'!$Y$25,IF(AND(V997&gt;5000000000,V997&lt;=10000000000),'[26]Data Base PAKAI (INPUT)'!$AG$25)))</f>
        <v>3</v>
      </c>
      <c r="AV997" s="250">
        <f>IF(AND(V997&gt;1,V997&lt;=100000000),'[26]Data Base PAKAI (INPUT)'!$F$25,IF(AND(V997&gt;100000000,V997&lt;=200000000),'[26]Data Base PAKAI (INPUT)'!$J$25,IF(AND(V997&gt;200000000,V997&lt;=250000000),'[26]Data Base PAKAI (INPUT)'!$N$25,IF(AND(V997&gt;250000000,V997&lt;=500000000),'[26]Data Base PAKAI (INPUT)'!$R$25,IF(AND(V997&gt;500000000,V997&lt;=1000000000),'[26]Data Base PAKAI (INPUT)'!$V$25,IF(AND(V997&gt;1000000000,V997&lt;=2500000000),'[26]Data Base PAKAI (INPUT)'!$Z$25,IF(AND(V997&gt;2500000000,V997&lt;=5000000000),'[26]Data Base PAKAI (INPUT)'!$AD$25,IF(AND(V997&gt;5000000000,V997&lt;=10000000000),'[26]Data Base PAKAI (INPUT)'!AH2494))))))))</f>
        <v>5</v>
      </c>
      <c r="AW997" s="250">
        <f t="shared" si="350"/>
        <v>2250000</v>
      </c>
      <c r="AX997" s="250">
        <f t="shared" si="351"/>
        <v>10000000</v>
      </c>
      <c r="AY997" s="99">
        <f t="shared" si="352"/>
        <v>10000000</v>
      </c>
      <c r="AZ997" s="245"/>
      <c r="BA997" s="245">
        <f t="shared" si="353"/>
        <v>225200000</v>
      </c>
      <c r="BB997" s="235"/>
      <c r="BC997" s="242"/>
      <c r="BD997" s="242"/>
      <c r="BE997" s="242"/>
      <c r="BG997" s="428">
        <f t="shared" si="345"/>
        <v>0</v>
      </c>
      <c r="BH997" s="424"/>
    </row>
    <row r="998" spans="1:60" ht="43.5" thickBot="1" x14ac:dyDescent="0.3">
      <c r="A998" s="90"/>
      <c r="B998" s="90"/>
      <c r="C998" s="90"/>
      <c r="D998" s="90"/>
      <c r="E998" s="90"/>
      <c r="F998" s="90"/>
      <c r="G998" s="90"/>
      <c r="H998" s="307"/>
      <c r="I998" s="91"/>
      <c r="J998" s="92"/>
      <c r="K998" s="151" t="s">
        <v>1412</v>
      </c>
      <c r="L998" s="92" t="s">
        <v>1731</v>
      </c>
      <c r="M998" s="92" t="e">
        <f>INDEX('[26]GELONDONGAN BM POKIR'!$D:$D,MATCH('KEGIATAN DBMSDA 2022 (2)'!L998,'[26]GELONDONGAN BM POKIR'!$D:$D,0))</f>
        <v>#N/A</v>
      </c>
      <c r="N998" s="92" t="str">
        <f t="shared" si="343"/>
        <v>Peningkatan Jalan Jalan Ading Alit Kranggan Wetan RT 03 / RW 09, Kota Bekasi, Jatisampurna, Jatirangga</v>
      </c>
      <c r="O998" s="92"/>
      <c r="P998" s="93" t="s">
        <v>120</v>
      </c>
      <c r="Q998" s="93"/>
      <c r="R998" s="127" t="s">
        <v>229</v>
      </c>
      <c r="S998" s="94" t="e">
        <f>#REF!&amp;" "&amp;#REF!</f>
        <v>#REF!</v>
      </c>
      <c r="T998" s="95" t="s">
        <v>66</v>
      </c>
      <c r="U998" s="57"/>
      <c r="V998" s="57">
        <f t="shared" si="342"/>
        <v>200000000</v>
      </c>
      <c r="W998" s="96" t="str">
        <f t="shared" si="346"/>
        <v>PL</v>
      </c>
      <c r="X998" s="77" t="s">
        <v>1964</v>
      </c>
      <c r="Y998" s="489" t="s">
        <v>2032</v>
      </c>
      <c r="Z998" s="489" t="s">
        <v>2000</v>
      </c>
      <c r="AA998" s="93"/>
      <c r="AB998" s="93"/>
      <c r="AC998" s="93"/>
      <c r="AD998" s="93"/>
      <c r="AE998" s="93"/>
      <c r="AF998" s="93"/>
      <c r="AG998" s="96"/>
      <c r="AH998" s="96"/>
      <c r="AI998" s="96"/>
      <c r="AJ998" s="313">
        <f t="shared" si="344"/>
        <v>0</v>
      </c>
      <c r="AK998" s="301">
        <v>0</v>
      </c>
      <c r="AL998" s="57">
        <v>200000000</v>
      </c>
      <c r="AM998" s="96" t="str">
        <f t="shared" si="347"/>
        <v>PL</v>
      </c>
      <c r="AN998" s="257" t="s">
        <v>139</v>
      </c>
      <c r="AO998" s="249">
        <v>1</v>
      </c>
      <c r="AP998" s="257"/>
      <c r="AQ998" s="245">
        <f t="shared" si="348"/>
        <v>350000</v>
      </c>
      <c r="AR998" s="250">
        <f>IF(AND(V998&gt;1,V998&lt;=200000000),'[26]Data Base PAKAI (INPUT)'!$E$24,IF(AND(V998&gt;200000000),'[26]Data Base PAKAI (INPUT)'!$M$24))</f>
        <v>4</v>
      </c>
      <c r="AS998" s="250">
        <f>IF(AND(V998&gt;1,V998&lt;=200000000),'[26]Data Base PAKAI (INPUT)'!$F$24,IF(AND(V998&gt;200000000,V998&lt;=1000000000),'[26]Data Base PAKAI (INPUT)'!$V$24,IF(AND(V998&gt;1000000000),'[26]Data Base PAKAI (INPUT)'!$Z$24)))</f>
        <v>1</v>
      </c>
      <c r="AT998" s="250">
        <f t="shared" si="349"/>
        <v>600000</v>
      </c>
      <c r="AU998" s="250">
        <f>IF(AND(V998&gt;1,V998&lt;=1000000000),'[26]Data Base PAKAI (INPUT)'!$E$25,IF(AND(V998&gt;1000000000,V998&lt;=5000000000),'[26]Data Base PAKAI (INPUT)'!$Y$25,IF(AND(V998&gt;5000000000,V998&lt;=10000000000),'[26]Data Base PAKAI (INPUT)'!$AG$25)))</f>
        <v>3</v>
      </c>
      <c r="AV998" s="250">
        <f>IF(AND(V998&gt;1,V998&lt;=100000000),'[26]Data Base PAKAI (INPUT)'!$F$25,IF(AND(V998&gt;100000000,V998&lt;=200000000),'[26]Data Base PAKAI (INPUT)'!$J$25,IF(AND(V998&gt;200000000,V998&lt;=250000000),'[26]Data Base PAKAI (INPUT)'!$N$25,IF(AND(V998&gt;250000000,V998&lt;=500000000),'[26]Data Base PAKAI (INPUT)'!$R$25,IF(AND(V998&gt;500000000,V998&lt;=1000000000),'[26]Data Base PAKAI (INPUT)'!$V$25,IF(AND(V998&gt;1000000000,V998&lt;=2500000000),'[26]Data Base PAKAI (INPUT)'!$Z$25,IF(AND(V998&gt;2500000000,V998&lt;=5000000000),'[26]Data Base PAKAI (INPUT)'!$AD$25,IF(AND(V998&gt;5000000000,V998&lt;=10000000000),'[26]Data Base PAKAI (INPUT)'!AH2495))))))))</f>
        <v>4</v>
      </c>
      <c r="AW998" s="250">
        <f t="shared" si="350"/>
        <v>1800000</v>
      </c>
      <c r="AX998" s="250">
        <f t="shared" si="351"/>
        <v>8000000</v>
      </c>
      <c r="AY998" s="99">
        <f t="shared" si="352"/>
        <v>8000000</v>
      </c>
      <c r="AZ998" s="245"/>
      <c r="BA998" s="245">
        <f t="shared" si="353"/>
        <v>181250000</v>
      </c>
      <c r="BB998" s="235"/>
      <c r="BC998" s="242"/>
      <c r="BD998" s="242"/>
      <c r="BE998" s="242"/>
      <c r="BG998" s="428">
        <f t="shared" si="345"/>
        <v>0</v>
      </c>
      <c r="BH998" s="424"/>
    </row>
    <row r="999" spans="1:60" ht="43.5" thickBot="1" x14ac:dyDescent="0.3">
      <c r="A999" s="173"/>
      <c r="B999" s="173"/>
      <c r="C999" s="173"/>
      <c r="D999" s="173"/>
      <c r="E999" s="173"/>
      <c r="F999" s="173"/>
      <c r="G999" s="173"/>
      <c r="H999" s="310"/>
      <c r="I999" s="174"/>
      <c r="J999" s="143"/>
      <c r="K999" s="143" t="s">
        <v>1412</v>
      </c>
      <c r="L999" s="143" t="s">
        <v>1732</v>
      </c>
      <c r="M999" s="143" t="e">
        <f>INDEX('[26]GELONDONGAN BM POKIR'!$D:$D,MATCH('KEGIATAN DBMSDA 2022 (2)'!L999,'[26]GELONDONGAN BM POKIR'!$D:$D,0))</f>
        <v>#N/A</v>
      </c>
      <c r="N999" s="143" t="str">
        <f t="shared" si="343"/>
        <v xml:space="preserve">Peningkatan Jalan  RT 01/RW 06 Kel. Jatiraden Kec. Jatisampurna </v>
      </c>
      <c r="O999" s="143"/>
      <c r="P999" s="175" t="s">
        <v>120</v>
      </c>
      <c r="Q999" s="175"/>
      <c r="R999" s="144" t="s">
        <v>229</v>
      </c>
      <c r="S999" s="176" t="e">
        <f>#REF!&amp;" "&amp;#REF!</f>
        <v>#REF!</v>
      </c>
      <c r="T999" s="146" t="s">
        <v>66</v>
      </c>
      <c r="U999" s="147"/>
      <c r="V999" s="147">
        <f t="shared" si="342"/>
        <v>0</v>
      </c>
      <c r="W999" s="177" t="str">
        <f t="shared" si="346"/>
        <v>PL</v>
      </c>
      <c r="X999" s="77" t="s">
        <v>1964</v>
      </c>
      <c r="Y999" s="489" t="s">
        <v>2032</v>
      </c>
      <c r="Z999" s="489" t="s">
        <v>2000</v>
      </c>
      <c r="AA999" s="175"/>
      <c r="AB999" s="175"/>
      <c r="AC999" s="175"/>
      <c r="AD999" s="175"/>
      <c r="AE999" s="175"/>
      <c r="AF999" s="175"/>
      <c r="AG999" s="177"/>
      <c r="AH999" s="177"/>
      <c r="AI999" s="177"/>
      <c r="AJ999" s="313"/>
      <c r="AK999" s="301">
        <v>0</v>
      </c>
      <c r="AL999" s="147">
        <v>0</v>
      </c>
      <c r="AM999" s="96" t="str">
        <f t="shared" si="347"/>
        <v>PL</v>
      </c>
      <c r="AN999" s="275" t="s">
        <v>139</v>
      </c>
      <c r="AO999" s="276"/>
      <c r="AP999" s="277" t="s">
        <v>1733</v>
      </c>
      <c r="AQ999" s="245" t="b">
        <f t="shared" si="348"/>
        <v>0</v>
      </c>
      <c r="AR999" s="250" t="b">
        <f>IF(AND(V999&gt;1,V999&lt;=200000000),'[26]Data Base PAKAI (INPUT)'!$E$24,IF(AND(V999&gt;200000000),'[26]Data Base PAKAI (INPUT)'!$M$24))</f>
        <v>0</v>
      </c>
      <c r="AS999" s="250" t="b">
        <f>IF(AND(V999&gt;1,V999&lt;=200000000),'[26]Data Base PAKAI (INPUT)'!$F$24,IF(AND(V999&gt;200000000,V999&lt;=1000000000),'[26]Data Base PAKAI (INPUT)'!$V$24,IF(AND(V999&gt;1000000000),'[26]Data Base PAKAI (INPUT)'!$Z$24)))</f>
        <v>0</v>
      </c>
      <c r="AT999" s="250">
        <f t="shared" si="349"/>
        <v>0</v>
      </c>
      <c r="AU999" s="250" t="b">
        <f>IF(AND(V999&gt;1,V999&lt;=1000000000),'[26]Data Base PAKAI (INPUT)'!$E$25,IF(AND(V999&gt;1000000000,V999&lt;=5000000000),'[26]Data Base PAKAI (INPUT)'!$Y$25,IF(AND(V999&gt;5000000000,V999&lt;=10000000000),'[26]Data Base PAKAI (INPUT)'!$AG$25)))</f>
        <v>0</v>
      </c>
      <c r="AV999" s="250" t="b">
        <f>IF(AND(V999&gt;1,V999&lt;=100000000),'[26]Data Base PAKAI (INPUT)'!$F$25,IF(AND(V999&gt;100000000,V999&lt;=200000000),'[26]Data Base PAKAI (INPUT)'!$J$25,IF(AND(V999&gt;200000000,V999&lt;=250000000),'[26]Data Base PAKAI (INPUT)'!$N$25,IF(AND(V999&gt;250000000,V999&lt;=500000000),'[26]Data Base PAKAI (INPUT)'!$R$25,IF(AND(V999&gt;500000000,V999&lt;=1000000000),'[26]Data Base PAKAI (INPUT)'!$V$25,IF(AND(V999&gt;1000000000,V999&lt;=2500000000),'[26]Data Base PAKAI (INPUT)'!$Z$25,IF(AND(V999&gt;2500000000,V999&lt;=5000000000),'[26]Data Base PAKAI (INPUT)'!$AD$25,IF(AND(V999&gt;5000000000,V999&lt;=10000000000),'[26]Data Base PAKAI (INPUT)'!AH2496))))))))</f>
        <v>0</v>
      </c>
      <c r="AW999" s="250">
        <f t="shared" si="350"/>
        <v>0</v>
      </c>
      <c r="AX999" s="250">
        <f t="shared" si="351"/>
        <v>0</v>
      </c>
      <c r="AY999" s="99">
        <f t="shared" si="352"/>
        <v>0</v>
      </c>
      <c r="AZ999" s="245"/>
      <c r="BA999" s="245">
        <f t="shared" si="353"/>
        <v>0</v>
      </c>
      <c r="BB999" s="235"/>
      <c r="BC999" s="242"/>
      <c r="BD999" s="242"/>
      <c r="BE999" s="242"/>
      <c r="BG999" s="423"/>
      <c r="BH999" s="424"/>
    </row>
    <row r="1000" spans="1:60" ht="43.5" thickBot="1" x14ac:dyDescent="0.3">
      <c r="A1000" s="173"/>
      <c r="B1000" s="173"/>
      <c r="C1000" s="173"/>
      <c r="D1000" s="173"/>
      <c r="E1000" s="173"/>
      <c r="F1000" s="173"/>
      <c r="G1000" s="173"/>
      <c r="H1000" s="310"/>
      <c r="I1000" s="174"/>
      <c r="J1000" s="143"/>
      <c r="K1000" s="143" t="s">
        <v>1412</v>
      </c>
      <c r="L1000" s="143" t="s">
        <v>1734</v>
      </c>
      <c r="M1000" s="143" t="e">
        <f>INDEX('[26]GELONDONGAN BM POKIR'!$D:$D,MATCH('KEGIATAN DBMSDA 2022 (2)'!L1000,'[26]GELONDONGAN BM POKIR'!$D:$D,0))</f>
        <v>#N/A</v>
      </c>
      <c r="N1000" s="143" t="str">
        <f t="shared" si="343"/>
        <v xml:space="preserve">Peningkatan Jalan  RT 04 RW 03 Kel. Jatiraden Kec. Jatisampurna </v>
      </c>
      <c r="O1000" s="143"/>
      <c r="P1000" s="175" t="s">
        <v>120</v>
      </c>
      <c r="Q1000" s="175"/>
      <c r="R1000" s="144" t="s">
        <v>229</v>
      </c>
      <c r="S1000" s="176" t="e">
        <f>#REF!&amp;" "&amp;#REF!</f>
        <v>#REF!</v>
      </c>
      <c r="T1000" s="146" t="s">
        <v>66</v>
      </c>
      <c r="U1000" s="147"/>
      <c r="V1000" s="147">
        <f t="shared" si="342"/>
        <v>0</v>
      </c>
      <c r="W1000" s="177" t="str">
        <f t="shared" si="346"/>
        <v>PL</v>
      </c>
      <c r="X1000" s="77" t="s">
        <v>1964</v>
      </c>
      <c r="Y1000" s="489" t="s">
        <v>2032</v>
      </c>
      <c r="Z1000" s="489" t="s">
        <v>2000</v>
      </c>
      <c r="AA1000" s="175"/>
      <c r="AB1000" s="175"/>
      <c r="AC1000" s="175"/>
      <c r="AD1000" s="175"/>
      <c r="AE1000" s="175"/>
      <c r="AF1000" s="175"/>
      <c r="AG1000" s="177"/>
      <c r="AH1000" s="177"/>
      <c r="AI1000" s="177"/>
      <c r="AJ1000" s="313"/>
      <c r="AK1000" s="301">
        <v>0</v>
      </c>
      <c r="AL1000" s="147">
        <v>0</v>
      </c>
      <c r="AM1000" s="96" t="str">
        <f t="shared" si="347"/>
        <v>PL</v>
      </c>
      <c r="AN1000" s="277" t="s">
        <v>139</v>
      </c>
      <c r="AO1000" s="276"/>
      <c r="AP1000" s="277" t="s">
        <v>1733</v>
      </c>
      <c r="AQ1000" s="245" t="b">
        <f t="shared" si="348"/>
        <v>0</v>
      </c>
      <c r="AR1000" s="250" t="b">
        <f>IF(AND(V1000&gt;1,V1000&lt;=200000000),'[26]Data Base PAKAI (INPUT)'!$E$24,IF(AND(V1000&gt;200000000),'[26]Data Base PAKAI (INPUT)'!$M$24))</f>
        <v>0</v>
      </c>
      <c r="AS1000" s="250" t="b">
        <f>IF(AND(V1000&gt;1,V1000&lt;=200000000),'[26]Data Base PAKAI (INPUT)'!$F$24,IF(AND(V1000&gt;200000000,V1000&lt;=1000000000),'[26]Data Base PAKAI (INPUT)'!$V$24,IF(AND(V1000&gt;1000000000),'[26]Data Base PAKAI (INPUT)'!$Z$24)))</f>
        <v>0</v>
      </c>
      <c r="AT1000" s="250">
        <f t="shared" si="349"/>
        <v>0</v>
      </c>
      <c r="AU1000" s="250" t="b">
        <f>IF(AND(V1000&gt;1,V1000&lt;=1000000000),'[26]Data Base PAKAI (INPUT)'!$E$25,IF(AND(V1000&gt;1000000000,V1000&lt;=5000000000),'[26]Data Base PAKAI (INPUT)'!$Y$25,IF(AND(V1000&gt;5000000000,V1000&lt;=10000000000),'[26]Data Base PAKAI (INPUT)'!$AG$25)))</f>
        <v>0</v>
      </c>
      <c r="AV1000" s="250" t="b">
        <f>IF(AND(V1000&gt;1,V1000&lt;=100000000),'[26]Data Base PAKAI (INPUT)'!$F$25,IF(AND(V1000&gt;100000000,V1000&lt;=200000000),'[26]Data Base PAKAI (INPUT)'!$J$25,IF(AND(V1000&gt;200000000,V1000&lt;=250000000),'[26]Data Base PAKAI (INPUT)'!$N$25,IF(AND(V1000&gt;250000000,V1000&lt;=500000000),'[26]Data Base PAKAI (INPUT)'!$R$25,IF(AND(V1000&gt;500000000,V1000&lt;=1000000000),'[26]Data Base PAKAI (INPUT)'!$V$25,IF(AND(V1000&gt;1000000000,V1000&lt;=2500000000),'[26]Data Base PAKAI (INPUT)'!$Z$25,IF(AND(V1000&gt;2500000000,V1000&lt;=5000000000),'[26]Data Base PAKAI (INPUT)'!$AD$25,IF(AND(V1000&gt;5000000000,V1000&lt;=10000000000),'[26]Data Base PAKAI (INPUT)'!AH2497))))))))</f>
        <v>0</v>
      </c>
      <c r="AW1000" s="250">
        <f t="shared" si="350"/>
        <v>0</v>
      </c>
      <c r="AX1000" s="250">
        <f t="shared" si="351"/>
        <v>0</v>
      </c>
      <c r="AY1000" s="99">
        <f t="shared" si="352"/>
        <v>0</v>
      </c>
      <c r="AZ1000" s="245"/>
      <c r="BA1000" s="245">
        <f t="shared" si="353"/>
        <v>0</v>
      </c>
      <c r="BB1000" s="235"/>
      <c r="BC1000" s="242"/>
      <c r="BD1000" s="242"/>
      <c r="BE1000" s="242"/>
      <c r="BG1000" s="423"/>
      <c r="BH1000" s="424"/>
    </row>
    <row r="1001" spans="1:60" ht="43.5" thickBot="1" x14ac:dyDescent="0.3">
      <c r="A1001" s="173"/>
      <c r="B1001" s="173"/>
      <c r="C1001" s="173"/>
      <c r="D1001" s="173"/>
      <c r="E1001" s="173"/>
      <c r="F1001" s="173"/>
      <c r="G1001" s="173"/>
      <c r="H1001" s="310"/>
      <c r="I1001" s="174"/>
      <c r="J1001" s="143"/>
      <c r="K1001" s="143" t="s">
        <v>1412</v>
      </c>
      <c r="L1001" s="143" t="s">
        <v>1735</v>
      </c>
      <c r="M1001" s="143" t="e">
        <f>INDEX('[26]GELONDONGAN BM POKIR'!$D:$D,MATCH('KEGIATAN DBMSDA 2022 (2)'!L1001,'[26]GELONDONGAN BM POKIR'!$D:$D,0))</f>
        <v>#N/A</v>
      </c>
      <c r="N1001" s="143" t="str">
        <f t="shared" si="343"/>
        <v xml:space="preserve">Peningkatan Jalan  RW 05 Kel. Jatiraden Kec. Jatisampurna </v>
      </c>
      <c r="O1001" s="143"/>
      <c r="P1001" s="175" t="s">
        <v>120</v>
      </c>
      <c r="Q1001" s="175"/>
      <c r="R1001" s="144" t="s">
        <v>249</v>
      </c>
      <c r="S1001" s="176" t="e">
        <f>#REF!&amp;" "&amp;#REF!</f>
        <v>#REF!</v>
      </c>
      <c r="T1001" s="146" t="s">
        <v>66</v>
      </c>
      <c r="U1001" s="147"/>
      <c r="V1001" s="147">
        <f t="shared" ref="V1001:V1006" si="354">AL1001+U1001</f>
        <v>0</v>
      </c>
      <c r="W1001" s="177" t="str">
        <f t="shared" si="346"/>
        <v>PL</v>
      </c>
      <c r="X1001" s="77" t="s">
        <v>1964</v>
      </c>
      <c r="Y1001" s="489" t="s">
        <v>2032</v>
      </c>
      <c r="Z1001" s="489" t="s">
        <v>2000</v>
      </c>
      <c r="AA1001" s="175"/>
      <c r="AB1001" s="175"/>
      <c r="AC1001" s="175"/>
      <c r="AD1001" s="175"/>
      <c r="AE1001" s="175"/>
      <c r="AF1001" s="175"/>
      <c r="AG1001" s="177"/>
      <c r="AH1001" s="177"/>
      <c r="AI1001" s="177"/>
      <c r="AJ1001" s="313"/>
      <c r="AK1001" s="301">
        <v>0</v>
      </c>
      <c r="AL1001" s="147">
        <v>0</v>
      </c>
      <c r="AM1001" s="96" t="str">
        <f t="shared" si="347"/>
        <v>PL</v>
      </c>
      <c r="AN1001" s="277" t="s">
        <v>139</v>
      </c>
      <c r="AO1001" s="276"/>
      <c r="AP1001" s="277" t="s">
        <v>1733</v>
      </c>
      <c r="AQ1001" s="245" t="b">
        <f t="shared" si="348"/>
        <v>0</v>
      </c>
      <c r="AR1001" s="250" t="b">
        <f>IF(AND(V1001&gt;1,V1001&lt;=200000000),'[26]Data Base PAKAI (INPUT)'!$E$24,IF(AND(V1001&gt;200000000),'[26]Data Base PAKAI (INPUT)'!$M$24))</f>
        <v>0</v>
      </c>
      <c r="AS1001" s="250" t="b">
        <f>IF(AND(V1001&gt;1,V1001&lt;=200000000),'[26]Data Base PAKAI (INPUT)'!$F$24,IF(AND(V1001&gt;200000000,V1001&lt;=1000000000),'[26]Data Base PAKAI (INPUT)'!$V$24,IF(AND(V1001&gt;1000000000),'[26]Data Base PAKAI (INPUT)'!$Z$24)))</f>
        <v>0</v>
      </c>
      <c r="AT1001" s="250">
        <f t="shared" si="349"/>
        <v>0</v>
      </c>
      <c r="AU1001" s="250" t="b">
        <f>IF(AND(V1001&gt;1,V1001&lt;=1000000000),'[26]Data Base PAKAI (INPUT)'!$E$25,IF(AND(V1001&gt;1000000000,V1001&lt;=5000000000),'[26]Data Base PAKAI (INPUT)'!$Y$25,IF(AND(V1001&gt;5000000000,V1001&lt;=10000000000),'[26]Data Base PAKAI (INPUT)'!$AG$25)))</f>
        <v>0</v>
      </c>
      <c r="AV1001" s="250" t="b">
        <f>IF(AND(V1001&gt;1,V1001&lt;=100000000),'[26]Data Base PAKAI (INPUT)'!$F$25,IF(AND(V1001&gt;100000000,V1001&lt;=200000000),'[26]Data Base PAKAI (INPUT)'!$J$25,IF(AND(V1001&gt;200000000,V1001&lt;=250000000),'[26]Data Base PAKAI (INPUT)'!$N$25,IF(AND(V1001&gt;250000000,V1001&lt;=500000000),'[26]Data Base PAKAI (INPUT)'!$R$25,IF(AND(V1001&gt;500000000,V1001&lt;=1000000000),'[26]Data Base PAKAI (INPUT)'!$V$25,IF(AND(V1001&gt;1000000000,V1001&lt;=2500000000),'[26]Data Base PAKAI (INPUT)'!$Z$25,IF(AND(V1001&gt;2500000000,V1001&lt;=5000000000),'[26]Data Base PAKAI (INPUT)'!$AD$25,IF(AND(V1001&gt;5000000000,V1001&lt;=10000000000),'[26]Data Base PAKAI (INPUT)'!AH2498))))))))</f>
        <v>0</v>
      </c>
      <c r="AW1001" s="250">
        <f t="shared" si="350"/>
        <v>0</v>
      </c>
      <c r="AX1001" s="250">
        <f t="shared" si="351"/>
        <v>0</v>
      </c>
      <c r="AY1001" s="99">
        <f t="shared" si="352"/>
        <v>0</v>
      </c>
      <c r="AZ1001" s="245"/>
      <c r="BA1001" s="245">
        <f t="shared" si="353"/>
        <v>0</v>
      </c>
      <c r="BB1001" s="235"/>
      <c r="BC1001" s="242"/>
      <c r="BD1001" s="242"/>
      <c r="BE1001" s="242"/>
      <c r="BG1001" s="423"/>
      <c r="BH1001" s="424"/>
    </row>
    <row r="1002" spans="1:60" ht="43.5" thickBot="1" x14ac:dyDescent="0.3">
      <c r="A1002" s="90"/>
      <c r="B1002" s="90"/>
      <c r="C1002" s="90"/>
      <c r="D1002" s="90"/>
      <c r="E1002" s="90"/>
      <c r="F1002" s="90"/>
      <c r="G1002" s="90"/>
      <c r="H1002" s="307"/>
      <c r="I1002" s="91"/>
      <c r="J1002" s="92"/>
      <c r="K1002" s="151" t="s">
        <v>1412</v>
      </c>
      <c r="L1002" s="92" t="s">
        <v>1736</v>
      </c>
      <c r="M1002" s="92" t="e">
        <f>INDEX('[26]GELONDONGAN BM POKIR'!$D:$D,MATCH('KEGIATAN DBMSDA 2022 (2)'!L1002,'[26]GELONDONGAN BM POKIR'!$D:$D,0))</f>
        <v>#N/A</v>
      </c>
      <c r="N1002" s="92" t="str">
        <f t="shared" si="343"/>
        <v>Peningkatan Jalan Jalan Mandar II RT 002 RW 05, Kota Bekasi, Jatisampurna, Jatisampurna</v>
      </c>
      <c r="O1002" s="92"/>
      <c r="P1002" s="93" t="s">
        <v>120</v>
      </c>
      <c r="Q1002" s="93"/>
      <c r="R1002" s="127" t="s">
        <v>289</v>
      </c>
      <c r="S1002" s="94" t="e">
        <f>#REF!&amp;" "&amp;#REF!</f>
        <v>#REF!</v>
      </c>
      <c r="T1002" s="95" t="s">
        <v>66</v>
      </c>
      <c r="U1002" s="57"/>
      <c r="V1002" s="57">
        <f t="shared" si="354"/>
        <v>150000000</v>
      </c>
      <c r="W1002" s="96" t="str">
        <f t="shared" si="346"/>
        <v>PL</v>
      </c>
      <c r="X1002" s="77" t="s">
        <v>1964</v>
      </c>
      <c r="Y1002" s="489" t="s">
        <v>2032</v>
      </c>
      <c r="Z1002" s="489" t="s">
        <v>2000</v>
      </c>
      <c r="AA1002" s="93"/>
      <c r="AB1002" s="93"/>
      <c r="AC1002" s="93"/>
      <c r="AD1002" s="93"/>
      <c r="AE1002" s="93"/>
      <c r="AF1002" s="93"/>
      <c r="AG1002" s="96"/>
      <c r="AH1002" s="96"/>
      <c r="AI1002" s="96"/>
      <c r="AJ1002" s="313">
        <f t="shared" ref="AJ1002:AJ1012" si="355">(AI1002/V1002)*100%</f>
        <v>0</v>
      </c>
      <c r="AK1002" s="301">
        <v>0</v>
      </c>
      <c r="AL1002" s="57">
        <v>150000000</v>
      </c>
      <c r="AM1002" s="96" t="str">
        <f t="shared" si="347"/>
        <v>PL</v>
      </c>
      <c r="AN1002" s="257" t="s">
        <v>139</v>
      </c>
      <c r="AO1002" s="249">
        <v>1</v>
      </c>
      <c r="AP1002" s="260"/>
      <c r="AQ1002" s="245">
        <f t="shared" si="348"/>
        <v>350000</v>
      </c>
      <c r="AR1002" s="250">
        <f>IF(AND(V1002&gt;1,V1002&lt;=200000000),'[26]Data Base PAKAI (INPUT)'!$E$24,IF(AND(V1002&gt;200000000),'[26]Data Base PAKAI (INPUT)'!$M$24))</f>
        <v>4</v>
      </c>
      <c r="AS1002" s="250">
        <f>IF(AND(V1002&gt;1,V1002&lt;=200000000),'[26]Data Base PAKAI (INPUT)'!$F$24,IF(AND(V1002&gt;200000000,V1002&lt;=1000000000),'[26]Data Base PAKAI (INPUT)'!$V$24,IF(AND(V1002&gt;1000000000),'[26]Data Base PAKAI (INPUT)'!$Z$24)))</f>
        <v>1</v>
      </c>
      <c r="AT1002" s="250">
        <f t="shared" si="349"/>
        <v>600000</v>
      </c>
      <c r="AU1002" s="250">
        <f>IF(AND(V1002&gt;1,V1002&lt;=1000000000),'[26]Data Base PAKAI (INPUT)'!$E$25,IF(AND(V1002&gt;1000000000,V1002&lt;=5000000000),'[26]Data Base PAKAI (INPUT)'!$Y$25,IF(AND(V1002&gt;5000000000,V1002&lt;=10000000000),'[26]Data Base PAKAI (INPUT)'!$AG$25)))</f>
        <v>3</v>
      </c>
      <c r="AV1002" s="250">
        <f>IF(AND(V1002&gt;1,V1002&lt;=100000000),'[26]Data Base PAKAI (INPUT)'!$F$25,IF(AND(V1002&gt;100000000,V1002&lt;=200000000),'[26]Data Base PAKAI (INPUT)'!$J$25,IF(AND(V1002&gt;200000000,V1002&lt;=250000000),'[26]Data Base PAKAI (INPUT)'!$N$25,IF(AND(V1002&gt;250000000,V1002&lt;=500000000),'[26]Data Base PAKAI (INPUT)'!$R$25,IF(AND(V1002&gt;500000000,V1002&lt;=1000000000),'[26]Data Base PAKAI (INPUT)'!$V$25,IF(AND(V1002&gt;1000000000,V1002&lt;=2500000000),'[26]Data Base PAKAI (INPUT)'!$Z$25,IF(AND(V1002&gt;2500000000,V1002&lt;=5000000000),'[26]Data Base PAKAI (INPUT)'!$AD$25,IF(AND(V1002&gt;5000000000,V1002&lt;=10000000000),'[26]Data Base PAKAI (INPUT)'!AH2499))))))))</f>
        <v>4</v>
      </c>
      <c r="AW1002" s="250">
        <f t="shared" si="350"/>
        <v>1800000</v>
      </c>
      <c r="AX1002" s="250">
        <f t="shared" si="351"/>
        <v>6000000</v>
      </c>
      <c r="AY1002" s="99">
        <f t="shared" si="352"/>
        <v>6000000</v>
      </c>
      <c r="AZ1002" s="245"/>
      <c r="BA1002" s="245">
        <f t="shared" si="353"/>
        <v>135250000</v>
      </c>
      <c r="BB1002" s="235"/>
      <c r="BC1002" s="242"/>
      <c r="BD1002" s="242"/>
      <c r="BE1002" s="242"/>
      <c r="BG1002" s="428">
        <f t="shared" ref="BG1002" si="356">V1002*AK1002</f>
        <v>0</v>
      </c>
      <c r="BH1002" s="424"/>
    </row>
    <row r="1003" spans="1:60" ht="43.5" thickBot="1" x14ac:dyDescent="0.3">
      <c r="A1003" s="173"/>
      <c r="B1003" s="173"/>
      <c r="C1003" s="173"/>
      <c r="D1003" s="173"/>
      <c r="E1003" s="173"/>
      <c r="F1003" s="173"/>
      <c r="G1003" s="173"/>
      <c r="H1003" s="310"/>
      <c r="I1003" s="174"/>
      <c r="J1003" s="143"/>
      <c r="K1003" s="143" t="s">
        <v>1412</v>
      </c>
      <c r="L1003" s="143" t="s">
        <v>381</v>
      </c>
      <c r="M1003" s="143" t="e">
        <f>INDEX('[26]GELONDONGAN BM POKIR'!$D:$D,MATCH('KEGIATAN DBMSDA 2022 (2)'!L1003,'[26]GELONDONGAN BM POKIR'!$D:$D,0))</f>
        <v>#N/A</v>
      </c>
      <c r="N1003" s="143" t="str">
        <f t="shared" si="343"/>
        <v xml:space="preserve">Peningkatan Jalan  RW 09 Kel. Jatisampurna Kec. Jatisampurna </v>
      </c>
      <c r="O1003" s="143"/>
      <c r="P1003" s="175" t="s">
        <v>120</v>
      </c>
      <c r="Q1003" s="175"/>
      <c r="R1003" s="144" t="s">
        <v>229</v>
      </c>
      <c r="S1003" s="176" t="e">
        <f>#REF!&amp;" "&amp;#REF!</f>
        <v>#REF!</v>
      </c>
      <c r="T1003" s="146" t="s">
        <v>66</v>
      </c>
      <c r="U1003" s="147"/>
      <c r="V1003" s="147">
        <f t="shared" si="354"/>
        <v>0</v>
      </c>
      <c r="W1003" s="177" t="str">
        <f t="shared" si="346"/>
        <v>PL</v>
      </c>
      <c r="X1003" s="77" t="s">
        <v>1964</v>
      </c>
      <c r="Y1003" s="489" t="s">
        <v>2032</v>
      </c>
      <c r="Z1003" s="489" t="s">
        <v>2000</v>
      </c>
      <c r="AA1003" s="175"/>
      <c r="AB1003" s="175"/>
      <c r="AC1003" s="175"/>
      <c r="AD1003" s="175"/>
      <c r="AE1003" s="175"/>
      <c r="AF1003" s="175"/>
      <c r="AG1003" s="177"/>
      <c r="AH1003" s="177"/>
      <c r="AI1003" s="177"/>
      <c r="AJ1003" s="313"/>
      <c r="AK1003" s="301">
        <v>0</v>
      </c>
      <c r="AL1003" s="147">
        <v>0</v>
      </c>
      <c r="AM1003" s="96" t="str">
        <f t="shared" si="347"/>
        <v>PL</v>
      </c>
      <c r="AN1003" s="277" t="s">
        <v>139</v>
      </c>
      <c r="AO1003" s="276"/>
      <c r="AP1003" s="277" t="s">
        <v>1733</v>
      </c>
      <c r="AQ1003" s="245" t="b">
        <f t="shared" si="348"/>
        <v>0</v>
      </c>
      <c r="AR1003" s="250" t="b">
        <f>IF(AND(V1003&gt;1,V1003&lt;=200000000),'[26]Data Base PAKAI (INPUT)'!$E$24,IF(AND(V1003&gt;200000000),'[26]Data Base PAKAI (INPUT)'!$M$24))</f>
        <v>0</v>
      </c>
      <c r="AS1003" s="250" t="b">
        <f>IF(AND(V1003&gt;1,V1003&lt;=200000000),'[26]Data Base PAKAI (INPUT)'!$F$24,IF(AND(V1003&gt;200000000,V1003&lt;=1000000000),'[26]Data Base PAKAI (INPUT)'!$V$24,IF(AND(V1003&gt;1000000000),'[26]Data Base PAKAI (INPUT)'!$Z$24)))</f>
        <v>0</v>
      </c>
      <c r="AT1003" s="250">
        <f t="shared" si="349"/>
        <v>0</v>
      </c>
      <c r="AU1003" s="250" t="b">
        <f>IF(AND(V1003&gt;1,V1003&lt;=1000000000),'[26]Data Base PAKAI (INPUT)'!$E$25,IF(AND(V1003&gt;1000000000,V1003&lt;=5000000000),'[26]Data Base PAKAI (INPUT)'!$Y$25,IF(AND(V1003&gt;5000000000,V1003&lt;=10000000000),'[26]Data Base PAKAI (INPUT)'!$AG$25)))</f>
        <v>0</v>
      </c>
      <c r="AV1003" s="250" t="b">
        <f>IF(AND(V1003&gt;1,V1003&lt;=100000000),'[26]Data Base PAKAI (INPUT)'!$F$25,IF(AND(V1003&gt;100000000,V1003&lt;=200000000),'[26]Data Base PAKAI (INPUT)'!$J$25,IF(AND(V1003&gt;200000000,V1003&lt;=250000000),'[26]Data Base PAKAI (INPUT)'!$N$25,IF(AND(V1003&gt;250000000,V1003&lt;=500000000),'[26]Data Base PAKAI (INPUT)'!$R$25,IF(AND(V1003&gt;500000000,V1003&lt;=1000000000),'[26]Data Base PAKAI (INPUT)'!$V$25,IF(AND(V1003&gt;1000000000,V1003&lt;=2500000000),'[26]Data Base PAKAI (INPUT)'!$Z$25,IF(AND(V1003&gt;2500000000,V1003&lt;=5000000000),'[26]Data Base PAKAI (INPUT)'!$AD$25,IF(AND(V1003&gt;5000000000,V1003&lt;=10000000000),'[26]Data Base PAKAI (INPUT)'!AH2500))))))))</f>
        <v>0</v>
      </c>
      <c r="AW1003" s="250">
        <f t="shared" si="350"/>
        <v>0</v>
      </c>
      <c r="AX1003" s="250">
        <f t="shared" si="351"/>
        <v>0</v>
      </c>
      <c r="AY1003" s="99">
        <f t="shared" si="352"/>
        <v>0</v>
      </c>
      <c r="AZ1003" s="245"/>
      <c r="BA1003" s="245">
        <f t="shared" si="353"/>
        <v>0</v>
      </c>
      <c r="BB1003" s="235"/>
      <c r="BC1003" s="242"/>
      <c r="BD1003" s="242"/>
      <c r="BE1003" s="242"/>
      <c r="BG1003" s="423"/>
      <c r="BH1003" s="424"/>
    </row>
    <row r="1004" spans="1:60" ht="43.5" thickBot="1" x14ac:dyDescent="0.3">
      <c r="A1004" s="173"/>
      <c r="B1004" s="173"/>
      <c r="C1004" s="173"/>
      <c r="D1004" s="173"/>
      <c r="E1004" s="173"/>
      <c r="F1004" s="173"/>
      <c r="G1004" s="173"/>
      <c r="H1004" s="310"/>
      <c r="I1004" s="174"/>
      <c r="J1004" s="143"/>
      <c r="K1004" s="143" t="s">
        <v>1412</v>
      </c>
      <c r="L1004" s="143" t="s">
        <v>1737</v>
      </c>
      <c r="M1004" s="143" t="e">
        <f>INDEX('[26]GELONDONGAN BM POKIR'!$D:$D,MATCH('KEGIATAN DBMSDA 2022 (2)'!L1004,'[26]GELONDONGAN BM POKIR'!$D:$D,0))</f>
        <v>#N/A</v>
      </c>
      <c r="N1004" s="143" t="str">
        <f t="shared" si="343"/>
        <v xml:space="preserve">Peningkatan Jalan  RT 01, 02, 03 dan 04 RW 10 Perum Kranggan Permai Kel. Jatisampurna </v>
      </c>
      <c r="O1004" s="143"/>
      <c r="P1004" s="175" t="s">
        <v>120</v>
      </c>
      <c r="Q1004" s="175"/>
      <c r="R1004" s="144" t="s">
        <v>664</v>
      </c>
      <c r="S1004" s="176" t="e">
        <f>#REF!&amp;" "&amp;#REF!</f>
        <v>#REF!</v>
      </c>
      <c r="T1004" s="146" t="s">
        <v>66</v>
      </c>
      <c r="U1004" s="147"/>
      <c r="V1004" s="147">
        <f t="shared" si="354"/>
        <v>0</v>
      </c>
      <c r="W1004" s="177" t="str">
        <f t="shared" si="346"/>
        <v>PL</v>
      </c>
      <c r="X1004" s="77" t="s">
        <v>1964</v>
      </c>
      <c r="Y1004" s="489" t="s">
        <v>2032</v>
      </c>
      <c r="Z1004" s="489" t="s">
        <v>2000</v>
      </c>
      <c r="AA1004" s="175"/>
      <c r="AB1004" s="175"/>
      <c r="AC1004" s="175"/>
      <c r="AD1004" s="175"/>
      <c r="AE1004" s="175"/>
      <c r="AF1004" s="175"/>
      <c r="AG1004" s="177"/>
      <c r="AH1004" s="177"/>
      <c r="AI1004" s="177"/>
      <c r="AJ1004" s="313"/>
      <c r="AK1004" s="301">
        <v>0</v>
      </c>
      <c r="AL1004" s="147">
        <v>0</v>
      </c>
      <c r="AM1004" s="96" t="str">
        <f t="shared" si="347"/>
        <v>PL</v>
      </c>
      <c r="AN1004" s="275" t="s">
        <v>139</v>
      </c>
      <c r="AO1004" s="276"/>
      <c r="AP1004" s="277" t="s">
        <v>1733</v>
      </c>
      <c r="AQ1004" s="245" t="b">
        <f t="shared" si="348"/>
        <v>0</v>
      </c>
      <c r="AR1004" s="250" t="b">
        <f>IF(AND(V1004&gt;1,V1004&lt;=200000000),'[26]Data Base PAKAI (INPUT)'!$E$24,IF(AND(V1004&gt;200000000),'[26]Data Base PAKAI (INPUT)'!$M$24))</f>
        <v>0</v>
      </c>
      <c r="AS1004" s="250" t="b">
        <f>IF(AND(V1004&gt;1,V1004&lt;=200000000),'[26]Data Base PAKAI (INPUT)'!$F$24,IF(AND(V1004&gt;200000000,V1004&lt;=1000000000),'[26]Data Base PAKAI (INPUT)'!$V$24,IF(AND(V1004&gt;1000000000),'[26]Data Base PAKAI (INPUT)'!$Z$24)))</f>
        <v>0</v>
      </c>
      <c r="AT1004" s="250">
        <f t="shared" si="349"/>
        <v>0</v>
      </c>
      <c r="AU1004" s="250" t="b">
        <f>IF(AND(V1004&gt;1,V1004&lt;=1000000000),'[26]Data Base PAKAI (INPUT)'!$E$25,IF(AND(V1004&gt;1000000000,V1004&lt;=5000000000),'[26]Data Base PAKAI (INPUT)'!$Y$25,IF(AND(V1004&gt;5000000000,V1004&lt;=10000000000),'[26]Data Base PAKAI (INPUT)'!$AG$25)))</f>
        <v>0</v>
      </c>
      <c r="AV1004" s="250" t="b">
        <f>IF(AND(V1004&gt;1,V1004&lt;=100000000),'[26]Data Base PAKAI (INPUT)'!$F$25,IF(AND(V1004&gt;100000000,V1004&lt;=200000000),'[26]Data Base PAKAI (INPUT)'!$J$25,IF(AND(V1004&gt;200000000,V1004&lt;=250000000),'[26]Data Base PAKAI (INPUT)'!$N$25,IF(AND(V1004&gt;250000000,V1004&lt;=500000000),'[26]Data Base PAKAI (INPUT)'!$R$25,IF(AND(V1004&gt;500000000,V1004&lt;=1000000000),'[26]Data Base PAKAI (INPUT)'!$V$25,IF(AND(V1004&gt;1000000000,V1004&lt;=2500000000),'[26]Data Base PAKAI (INPUT)'!$Z$25,IF(AND(V1004&gt;2500000000,V1004&lt;=5000000000),'[26]Data Base PAKAI (INPUT)'!$AD$25,IF(AND(V1004&gt;5000000000,V1004&lt;=10000000000),'[26]Data Base PAKAI (INPUT)'!AH2501))))))))</f>
        <v>0</v>
      </c>
      <c r="AW1004" s="250">
        <f t="shared" si="350"/>
        <v>0</v>
      </c>
      <c r="AX1004" s="250">
        <f t="shared" si="351"/>
        <v>0</v>
      </c>
      <c r="AY1004" s="99">
        <f t="shared" si="352"/>
        <v>0</v>
      </c>
      <c r="AZ1004" s="245"/>
      <c r="BA1004" s="245">
        <f t="shared" si="353"/>
        <v>0</v>
      </c>
      <c r="BB1004" s="235"/>
      <c r="BC1004" s="242"/>
      <c r="BD1004" s="242"/>
      <c r="BE1004" s="242"/>
      <c r="BG1004" s="423"/>
      <c r="BH1004" s="424"/>
    </row>
    <row r="1005" spans="1:60" ht="43.5" thickBot="1" x14ac:dyDescent="0.3">
      <c r="A1005" s="173"/>
      <c r="B1005" s="173"/>
      <c r="C1005" s="173"/>
      <c r="D1005" s="173"/>
      <c r="E1005" s="173"/>
      <c r="F1005" s="173"/>
      <c r="G1005" s="173"/>
      <c r="H1005" s="310"/>
      <c r="I1005" s="174"/>
      <c r="J1005" s="143"/>
      <c r="K1005" s="143" t="s">
        <v>1412</v>
      </c>
      <c r="L1005" s="143" t="s">
        <v>1738</v>
      </c>
      <c r="M1005" s="143" t="e">
        <f>INDEX('[26]GELONDONGAN BM POKIR'!$D:$D,MATCH('KEGIATAN DBMSDA 2022 (2)'!L1005,'[26]GELONDONGAN BM POKIR'!$D:$D,0))</f>
        <v>#N/A</v>
      </c>
      <c r="N1005" s="143" t="str">
        <f t="shared" si="343"/>
        <v xml:space="preserve">Peningkatan Jalan  RT 010 RW 15 Perum Kranggan Permai Kel. Jatisampurna </v>
      </c>
      <c r="O1005" s="143"/>
      <c r="P1005" s="175" t="s">
        <v>120</v>
      </c>
      <c r="Q1005" s="175"/>
      <c r="R1005" s="144" t="s">
        <v>289</v>
      </c>
      <c r="S1005" s="176" t="e">
        <f>#REF!&amp;" "&amp;#REF!</f>
        <v>#REF!</v>
      </c>
      <c r="T1005" s="146" t="s">
        <v>66</v>
      </c>
      <c r="U1005" s="147"/>
      <c r="V1005" s="147">
        <f t="shared" si="354"/>
        <v>0</v>
      </c>
      <c r="W1005" s="177" t="str">
        <f t="shared" si="346"/>
        <v>PL</v>
      </c>
      <c r="X1005" s="77" t="s">
        <v>1964</v>
      </c>
      <c r="Y1005" s="489" t="s">
        <v>2032</v>
      </c>
      <c r="Z1005" s="489" t="s">
        <v>2000</v>
      </c>
      <c r="AA1005" s="175"/>
      <c r="AB1005" s="175"/>
      <c r="AC1005" s="175"/>
      <c r="AD1005" s="175"/>
      <c r="AE1005" s="175"/>
      <c r="AF1005" s="175"/>
      <c r="AG1005" s="177"/>
      <c r="AH1005" s="177"/>
      <c r="AI1005" s="177"/>
      <c r="AJ1005" s="313"/>
      <c r="AK1005" s="301">
        <v>0</v>
      </c>
      <c r="AL1005" s="147">
        <v>0</v>
      </c>
      <c r="AM1005" s="96" t="str">
        <f t="shared" si="347"/>
        <v>PL</v>
      </c>
      <c r="AN1005" s="275" t="s">
        <v>139</v>
      </c>
      <c r="AO1005" s="276"/>
      <c r="AP1005" s="277" t="s">
        <v>1733</v>
      </c>
      <c r="AQ1005" s="245" t="b">
        <f t="shared" si="348"/>
        <v>0</v>
      </c>
      <c r="AR1005" s="250" t="b">
        <f>IF(AND(V1005&gt;1,V1005&lt;=200000000),'[26]Data Base PAKAI (INPUT)'!$E$24,IF(AND(V1005&gt;200000000),'[26]Data Base PAKAI (INPUT)'!$M$24))</f>
        <v>0</v>
      </c>
      <c r="AS1005" s="250" t="b">
        <f>IF(AND(V1005&gt;1,V1005&lt;=200000000),'[26]Data Base PAKAI (INPUT)'!$F$24,IF(AND(V1005&gt;200000000,V1005&lt;=1000000000),'[26]Data Base PAKAI (INPUT)'!$V$24,IF(AND(V1005&gt;1000000000),'[26]Data Base PAKAI (INPUT)'!$Z$24)))</f>
        <v>0</v>
      </c>
      <c r="AT1005" s="250">
        <f t="shared" si="349"/>
        <v>0</v>
      </c>
      <c r="AU1005" s="250" t="b">
        <f>IF(AND(V1005&gt;1,V1005&lt;=1000000000),'[26]Data Base PAKAI (INPUT)'!$E$25,IF(AND(V1005&gt;1000000000,V1005&lt;=5000000000),'[26]Data Base PAKAI (INPUT)'!$Y$25,IF(AND(V1005&gt;5000000000,V1005&lt;=10000000000),'[26]Data Base PAKAI (INPUT)'!$AG$25)))</f>
        <v>0</v>
      </c>
      <c r="AV1005" s="250" t="b">
        <f>IF(AND(V1005&gt;1,V1005&lt;=100000000),'[26]Data Base PAKAI (INPUT)'!$F$25,IF(AND(V1005&gt;100000000,V1005&lt;=200000000),'[26]Data Base PAKAI (INPUT)'!$J$25,IF(AND(V1005&gt;200000000,V1005&lt;=250000000),'[26]Data Base PAKAI (INPUT)'!$N$25,IF(AND(V1005&gt;250000000,V1005&lt;=500000000),'[26]Data Base PAKAI (INPUT)'!$R$25,IF(AND(V1005&gt;500000000,V1005&lt;=1000000000),'[26]Data Base PAKAI (INPUT)'!$V$25,IF(AND(V1005&gt;1000000000,V1005&lt;=2500000000),'[26]Data Base PAKAI (INPUT)'!$Z$25,IF(AND(V1005&gt;2500000000,V1005&lt;=5000000000),'[26]Data Base PAKAI (INPUT)'!$AD$25,IF(AND(V1005&gt;5000000000,V1005&lt;=10000000000),'[26]Data Base PAKAI (INPUT)'!AH2502))))))))</f>
        <v>0</v>
      </c>
      <c r="AW1005" s="250">
        <f t="shared" si="350"/>
        <v>0</v>
      </c>
      <c r="AX1005" s="250">
        <f t="shared" si="351"/>
        <v>0</v>
      </c>
      <c r="AY1005" s="99">
        <f t="shared" si="352"/>
        <v>0</v>
      </c>
      <c r="AZ1005" s="245"/>
      <c r="BA1005" s="245">
        <f t="shared" si="353"/>
        <v>0</v>
      </c>
      <c r="BB1005" s="235"/>
      <c r="BC1005" s="242"/>
      <c r="BD1005" s="242"/>
      <c r="BE1005" s="242"/>
      <c r="BG1005" s="423"/>
      <c r="BH1005" s="424"/>
    </row>
    <row r="1006" spans="1:60" s="124" customFormat="1" ht="43.5" thickBot="1" x14ac:dyDescent="0.3">
      <c r="A1006" s="173"/>
      <c r="B1006" s="173"/>
      <c r="C1006" s="173"/>
      <c r="D1006" s="173"/>
      <c r="E1006" s="173"/>
      <c r="F1006" s="173"/>
      <c r="G1006" s="173"/>
      <c r="H1006" s="310"/>
      <c r="I1006" s="174"/>
      <c r="J1006" s="143"/>
      <c r="K1006" s="143" t="s">
        <v>1412</v>
      </c>
      <c r="L1006" s="143" t="s">
        <v>1738</v>
      </c>
      <c r="M1006" s="143" t="e">
        <f>INDEX('[26]GELONDONGAN BM POKIR'!$D:$D,MATCH('KEGIATAN DBMSDA 2022 (2)'!L1006,'[26]GELONDONGAN BM POKIR'!$D:$D,0))</f>
        <v>#N/A</v>
      </c>
      <c r="N1006" s="143" t="str">
        <f t="shared" si="343"/>
        <v xml:space="preserve">Peningkatan Jalan  RT 010 RW 15 Perum Kranggan Permai Kel. Jatisampurna </v>
      </c>
      <c r="O1006" s="143"/>
      <c r="P1006" s="175" t="s">
        <v>120</v>
      </c>
      <c r="Q1006" s="175"/>
      <c r="R1006" s="144" t="s">
        <v>1586</v>
      </c>
      <c r="S1006" s="176" t="e">
        <f>#REF!&amp;" "&amp;#REF!</f>
        <v>#REF!</v>
      </c>
      <c r="T1006" s="146" t="s">
        <v>66</v>
      </c>
      <c r="U1006" s="147"/>
      <c r="V1006" s="147">
        <f t="shared" si="354"/>
        <v>0</v>
      </c>
      <c r="W1006" s="177" t="str">
        <f t="shared" si="346"/>
        <v>PL</v>
      </c>
      <c r="X1006" s="77" t="s">
        <v>1964</v>
      </c>
      <c r="Y1006" s="506" t="s">
        <v>2032</v>
      </c>
      <c r="Z1006" s="489" t="s">
        <v>2000</v>
      </c>
      <c r="AA1006" s="175"/>
      <c r="AB1006" s="175"/>
      <c r="AC1006" s="175"/>
      <c r="AD1006" s="175"/>
      <c r="AE1006" s="175"/>
      <c r="AF1006" s="175"/>
      <c r="AG1006" s="177"/>
      <c r="AH1006" s="177"/>
      <c r="AI1006" s="177"/>
      <c r="AJ1006" s="313"/>
      <c r="AK1006" s="301">
        <v>0</v>
      </c>
      <c r="AL1006" s="147">
        <v>0</v>
      </c>
      <c r="AM1006" s="96" t="str">
        <f t="shared" si="347"/>
        <v>PL</v>
      </c>
      <c r="AN1006" s="275" t="s">
        <v>139</v>
      </c>
      <c r="AO1006" s="276"/>
      <c r="AP1006" s="277" t="s">
        <v>1739</v>
      </c>
      <c r="AQ1006" s="267" t="b">
        <f t="shared" si="348"/>
        <v>0</v>
      </c>
      <c r="AR1006" s="268" t="b">
        <f>IF(AND(V1006&gt;1,V1006&lt;=200000000),'[26]Data Base PAKAI (INPUT)'!$E$24,IF(AND(V1006&gt;200000000),'[26]Data Base PAKAI (INPUT)'!$M$24))</f>
        <v>0</v>
      </c>
      <c r="AS1006" s="268" t="b">
        <f>IF(AND(V1006&gt;1,V1006&lt;=200000000),'[26]Data Base PAKAI (INPUT)'!$F$24,IF(AND(V1006&gt;200000000,V1006&lt;=1000000000),'[26]Data Base PAKAI (INPUT)'!$V$24,IF(AND(V1006&gt;1000000000),'[26]Data Base PAKAI (INPUT)'!$Z$24)))</f>
        <v>0</v>
      </c>
      <c r="AT1006" s="268">
        <f t="shared" si="349"/>
        <v>0</v>
      </c>
      <c r="AU1006" s="268" t="b">
        <f>IF(AND(V1006&gt;1,V1006&lt;=1000000000),'[26]Data Base PAKAI (INPUT)'!$E$25,IF(AND(V1006&gt;1000000000,V1006&lt;=5000000000),'[26]Data Base PAKAI (INPUT)'!$Y$25,IF(AND(V1006&gt;5000000000,V1006&lt;=10000000000),'[26]Data Base PAKAI (INPUT)'!$AG$25)))</f>
        <v>0</v>
      </c>
      <c r="AV1006" s="268" t="b">
        <f>IF(AND(V1006&gt;1,V1006&lt;=100000000),'[26]Data Base PAKAI (INPUT)'!$F$25,IF(AND(V1006&gt;100000000,V1006&lt;=200000000),'[26]Data Base PAKAI (INPUT)'!$J$25,IF(AND(V1006&gt;200000000,V1006&lt;=250000000),'[26]Data Base PAKAI (INPUT)'!$N$25,IF(AND(V1006&gt;250000000,V1006&lt;=500000000),'[26]Data Base PAKAI (INPUT)'!$R$25,IF(AND(V1006&gt;500000000,V1006&lt;=1000000000),'[26]Data Base PAKAI (INPUT)'!$V$25,IF(AND(V1006&gt;1000000000,V1006&lt;=2500000000),'[26]Data Base PAKAI (INPUT)'!$Z$25,IF(AND(V1006&gt;2500000000,V1006&lt;=5000000000),'[26]Data Base PAKAI (INPUT)'!$AD$25,IF(AND(V1006&gt;5000000000,V1006&lt;=10000000000),'[26]Data Base PAKAI (INPUT)'!AH2503))))))))</f>
        <v>0</v>
      </c>
      <c r="AW1006" s="268">
        <f t="shared" si="350"/>
        <v>0</v>
      </c>
      <c r="AX1006" s="268">
        <f t="shared" si="351"/>
        <v>0</v>
      </c>
      <c r="AY1006" s="181">
        <f t="shared" si="352"/>
        <v>0</v>
      </c>
      <c r="AZ1006" s="267"/>
      <c r="BA1006" s="267">
        <f t="shared" si="353"/>
        <v>0</v>
      </c>
      <c r="BB1006" s="258"/>
      <c r="BC1006" s="259"/>
      <c r="BD1006" s="259"/>
      <c r="BE1006" s="259"/>
      <c r="BG1006" s="436"/>
      <c r="BH1006" s="433"/>
    </row>
    <row r="1007" spans="1:60" s="124" customFormat="1" ht="30.75" thickBot="1" x14ac:dyDescent="0.3">
      <c r="A1007" s="173"/>
      <c r="B1007" s="173"/>
      <c r="C1007" s="173"/>
      <c r="D1007" s="173"/>
      <c r="E1007" s="173"/>
      <c r="F1007" s="173"/>
      <c r="G1007" s="173"/>
      <c r="H1007" s="310"/>
      <c r="I1007" s="174"/>
      <c r="J1007" s="143"/>
      <c r="K1007" s="143"/>
      <c r="L1007" s="143"/>
      <c r="M1007" s="143"/>
      <c r="N1007" s="143" t="s">
        <v>2041</v>
      </c>
      <c r="O1007" s="143"/>
      <c r="P1007" s="175" t="s">
        <v>1822</v>
      </c>
      <c r="Q1007" s="175"/>
      <c r="R1007" s="144"/>
      <c r="S1007" s="176"/>
      <c r="T1007" s="146"/>
      <c r="U1007" s="147"/>
      <c r="V1007" s="147">
        <v>5000000000</v>
      </c>
      <c r="W1007" s="177" t="str">
        <f t="shared" si="346"/>
        <v>LELANG</v>
      </c>
      <c r="X1007" s="77" t="s">
        <v>2040</v>
      </c>
      <c r="Y1007" s="506" t="s">
        <v>2032</v>
      </c>
      <c r="Z1007" s="489"/>
      <c r="AA1007" s="175"/>
      <c r="AB1007" s="175"/>
      <c r="AC1007" s="175"/>
      <c r="AD1007" s="175"/>
      <c r="AE1007" s="175"/>
      <c r="AF1007" s="175"/>
      <c r="AG1007" s="525"/>
      <c r="AH1007" s="177"/>
      <c r="AI1007" s="525"/>
      <c r="AJ1007" s="313">
        <f t="shared" si="355"/>
        <v>0</v>
      </c>
      <c r="AK1007" s="301">
        <v>0</v>
      </c>
      <c r="AL1007" s="147"/>
      <c r="AM1007" s="96" t="str">
        <f t="shared" si="347"/>
        <v>LELANG</v>
      </c>
      <c r="AN1007" s="275"/>
      <c r="AO1007" s="249">
        <v>1</v>
      </c>
      <c r="AP1007" s="277"/>
      <c r="AQ1007" s="267"/>
      <c r="AR1007" s="268"/>
      <c r="AS1007" s="268"/>
      <c r="AT1007" s="268"/>
      <c r="AU1007" s="268"/>
      <c r="AV1007" s="268"/>
      <c r="AW1007" s="268"/>
      <c r="AX1007" s="268"/>
      <c r="AY1007" s="181"/>
      <c r="AZ1007" s="267"/>
      <c r="BA1007" s="267"/>
      <c r="BB1007" s="258"/>
      <c r="BC1007" s="259"/>
      <c r="BD1007" s="259"/>
      <c r="BE1007" s="259"/>
      <c r="BG1007" s="526"/>
      <c r="BH1007" s="433"/>
    </row>
    <row r="1008" spans="1:60" s="124" customFormat="1" ht="30.75" thickBot="1" x14ac:dyDescent="0.3">
      <c r="A1008" s="173"/>
      <c r="B1008" s="173"/>
      <c r="C1008" s="173"/>
      <c r="D1008" s="173"/>
      <c r="E1008" s="173"/>
      <c r="F1008" s="173"/>
      <c r="G1008" s="173"/>
      <c r="H1008" s="310"/>
      <c r="I1008" s="174"/>
      <c r="J1008" s="143"/>
      <c r="K1008" s="143"/>
      <c r="L1008" s="143"/>
      <c r="M1008" s="143"/>
      <c r="N1008" s="143" t="s">
        <v>2042</v>
      </c>
      <c r="O1008" s="143"/>
      <c r="P1008" s="175" t="s">
        <v>1822</v>
      </c>
      <c r="Q1008" s="175"/>
      <c r="R1008" s="144"/>
      <c r="S1008" s="176"/>
      <c r="T1008" s="146"/>
      <c r="U1008" s="147"/>
      <c r="V1008" s="147">
        <v>6500000000</v>
      </c>
      <c r="W1008" s="177" t="str">
        <f t="shared" si="346"/>
        <v>LELANG</v>
      </c>
      <c r="X1008" s="77" t="s">
        <v>2040</v>
      </c>
      <c r="Y1008" s="506" t="s">
        <v>2032</v>
      </c>
      <c r="Z1008" s="489"/>
      <c r="AA1008" s="175"/>
      <c r="AB1008" s="175"/>
      <c r="AC1008" s="175"/>
      <c r="AD1008" s="175"/>
      <c r="AE1008" s="175"/>
      <c r="AF1008" s="175"/>
      <c r="AG1008" s="525"/>
      <c r="AH1008" s="177"/>
      <c r="AI1008" s="525"/>
      <c r="AJ1008" s="313">
        <f t="shared" si="355"/>
        <v>0</v>
      </c>
      <c r="AK1008" s="301">
        <v>0</v>
      </c>
      <c r="AL1008" s="147"/>
      <c r="AM1008" s="96" t="str">
        <f t="shared" si="347"/>
        <v>LELANG</v>
      </c>
      <c r="AN1008" s="275"/>
      <c r="AO1008" s="249">
        <v>1</v>
      </c>
      <c r="AP1008" s="277"/>
      <c r="AQ1008" s="267"/>
      <c r="AR1008" s="268"/>
      <c r="AS1008" s="268"/>
      <c r="AT1008" s="268"/>
      <c r="AU1008" s="268"/>
      <c r="AV1008" s="268"/>
      <c r="AW1008" s="268"/>
      <c r="AX1008" s="268"/>
      <c r="AY1008" s="181"/>
      <c r="AZ1008" s="267"/>
      <c r="BA1008" s="267"/>
      <c r="BB1008" s="258"/>
      <c r="BC1008" s="259"/>
      <c r="BD1008" s="259"/>
      <c r="BE1008" s="259"/>
      <c r="BG1008" s="526"/>
      <c r="BH1008" s="433"/>
    </row>
    <row r="1009" spans="1:60" s="124" customFormat="1" ht="43.5" thickBot="1" x14ac:dyDescent="0.3">
      <c r="A1009" s="173"/>
      <c r="B1009" s="173"/>
      <c r="C1009" s="173"/>
      <c r="D1009" s="173"/>
      <c r="E1009" s="173"/>
      <c r="F1009" s="173"/>
      <c r="G1009" s="173"/>
      <c r="H1009" s="310"/>
      <c r="I1009" s="174"/>
      <c r="J1009" s="143"/>
      <c r="K1009" s="143"/>
      <c r="L1009" s="143"/>
      <c r="M1009" s="143"/>
      <c r="N1009" s="143" t="s">
        <v>2043</v>
      </c>
      <c r="O1009" s="143"/>
      <c r="P1009" s="175" t="s">
        <v>132</v>
      </c>
      <c r="Q1009" s="175"/>
      <c r="R1009" s="144"/>
      <c r="S1009" s="176"/>
      <c r="T1009" s="146"/>
      <c r="U1009" s="147"/>
      <c r="V1009" s="147">
        <v>4211702000</v>
      </c>
      <c r="W1009" s="177" t="str">
        <f t="shared" si="346"/>
        <v>LELANG</v>
      </c>
      <c r="X1009" s="77" t="s">
        <v>2044</v>
      </c>
      <c r="Y1009" s="506" t="s">
        <v>2032</v>
      </c>
      <c r="Z1009" s="489"/>
      <c r="AA1009" s="175"/>
      <c r="AB1009" s="175"/>
      <c r="AC1009" s="175"/>
      <c r="AD1009" s="175"/>
      <c r="AE1009" s="175"/>
      <c r="AF1009" s="175"/>
      <c r="AG1009" s="525"/>
      <c r="AH1009" s="177"/>
      <c r="AI1009" s="525"/>
      <c r="AJ1009" s="313">
        <f t="shared" si="355"/>
        <v>0</v>
      </c>
      <c r="AK1009" s="301">
        <v>0</v>
      </c>
      <c r="AL1009" s="147"/>
      <c r="AM1009" s="96" t="str">
        <f t="shared" si="347"/>
        <v>LELANG</v>
      </c>
      <c r="AN1009" s="275"/>
      <c r="AO1009" s="249">
        <v>1</v>
      </c>
      <c r="AP1009" s="277"/>
      <c r="AQ1009" s="267"/>
      <c r="AR1009" s="268"/>
      <c r="AS1009" s="268"/>
      <c r="AT1009" s="268"/>
      <c r="AU1009" s="268"/>
      <c r="AV1009" s="268"/>
      <c r="AW1009" s="268"/>
      <c r="AX1009" s="268"/>
      <c r="AY1009" s="181"/>
      <c r="AZ1009" s="267"/>
      <c r="BA1009" s="267"/>
      <c r="BB1009" s="258"/>
      <c r="BC1009" s="259"/>
      <c r="BD1009" s="259"/>
      <c r="BE1009" s="259"/>
      <c r="BG1009" s="526"/>
      <c r="BH1009" s="433"/>
    </row>
    <row r="1010" spans="1:60" s="124" customFormat="1" ht="30.75" thickBot="1" x14ac:dyDescent="0.3">
      <c r="A1010" s="173"/>
      <c r="B1010" s="173"/>
      <c r="C1010" s="173"/>
      <c r="D1010" s="173"/>
      <c r="E1010" s="173"/>
      <c r="F1010" s="173"/>
      <c r="G1010" s="173"/>
      <c r="H1010" s="310"/>
      <c r="I1010" s="174"/>
      <c r="J1010" s="143"/>
      <c r="K1010" s="143"/>
      <c r="L1010" s="143"/>
      <c r="M1010" s="143"/>
      <c r="N1010" s="531" t="s">
        <v>2052</v>
      </c>
      <c r="O1010" s="143"/>
      <c r="P1010" s="532" t="s">
        <v>1841</v>
      </c>
      <c r="Q1010" s="175"/>
      <c r="R1010" s="144"/>
      <c r="S1010" s="176"/>
      <c r="T1010" s="146"/>
      <c r="U1010" s="147"/>
      <c r="V1010" s="533">
        <v>3170599000</v>
      </c>
      <c r="W1010" s="177" t="str">
        <f t="shared" si="346"/>
        <v>LELANG</v>
      </c>
      <c r="X1010" s="537" t="s">
        <v>2050</v>
      </c>
      <c r="Y1010" s="506" t="s">
        <v>2032</v>
      </c>
      <c r="Z1010" s="489"/>
      <c r="AA1010" s="175"/>
      <c r="AB1010" s="175"/>
      <c r="AC1010" s="175"/>
      <c r="AD1010" s="175"/>
      <c r="AE1010" s="175"/>
      <c r="AF1010" s="175"/>
      <c r="AG1010" s="525"/>
      <c r="AH1010" s="177"/>
      <c r="AI1010" s="525"/>
      <c r="AJ1010" s="313">
        <f t="shared" si="355"/>
        <v>0</v>
      </c>
      <c r="AK1010" s="301">
        <v>0</v>
      </c>
      <c r="AL1010" s="147"/>
      <c r="AM1010" s="96" t="str">
        <f t="shared" si="347"/>
        <v>LELANG</v>
      </c>
      <c r="AN1010" s="537" t="s">
        <v>2050</v>
      </c>
      <c r="AO1010" s="249">
        <v>1</v>
      </c>
      <c r="AP1010" s="277"/>
      <c r="AQ1010" s="267"/>
      <c r="AR1010" s="268"/>
      <c r="AS1010" s="268"/>
      <c r="AT1010" s="268"/>
      <c r="AU1010" s="268"/>
      <c r="AV1010" s="268"/>
      <c r="AW1010" s="268"/>
      <c r="AX1010" s="268"/>
      <c r="AY1010" s="181"/>
      <c r="AZ1010" s="267"/>
      <c r="BA1010" s="267"/>
      <c r="BB1010" s="258"/>
      <c r="BC1010" s="259"/>
      <c r="BD1010" s="259"/>
      <c r="BE1010" s="259"/>
      <c r="BG1010" s="526"/>
      <c r="BH1010" s="433"/>
    </row>
    <row r="1011" spans="1:60" s="124" customFormat="1" ht="30.75" thickBot="1" x14ac:dyDescent="0.3">
      <c r="A1011" s="173"/>
      <c r="B1011" s="173"/>
      <c r="C1011" s="173"/>
      <c r="D1011" s="173"/>
      <c r="E1011" s="173"/>
      <c r="F1011" s="173"/>
      <c r="G1011" s="173"/>
      <c r="H1011" s="310"/>
      <c r="I1011" s="174"/>
      <c r="J1011" s="143"/>
      <c r="K1011" s="143"/>
      <c r="L1011" s="143"/>
      <c r="M1011" s="143"/>
      <c r="N1011" s="531" t="s">
        <v>2053</v>
      </c>
      <c r="O1011" s="143"/>
      <c r="P1011" s="532" t="s">
        <v>1841</v>
      </c>
      <c r="Q1011" s="175"/>
      <c r="R1011" s="144"/>
      <c r="S1011" s="176"/>
      <c r="T1011" s="146"/>
      <c r="U1011" s="147"/>
      <c r="V1011" s="533">
        <v>1094890000</v>
      </c>
      <c r="W1011" s="177" t="str">
        <f t="shared" si="346"/>
        <v>LELANG</v>
      </c>
      <c r="X1011" s="537" t="s">
        <v>2050</v>
      </c>
      <c r="Y1011" s="506" t="s">
        <v>2032</v>
      </c>
      <c r="Z1011" s="489"/>
      <c r="AA1011" s="175"/>
      <c r="AB1011" s="175"/>
      <c r="AC1011" s="175"/>
      <c r="AD1011" s="175"/>
      <c r="AE1011" s="175"/>
      <c r="AF1011" s="175"/>
      <c r="AG1011" s="525"/>
      <c r="AH1011" s="177"/>
      <c r="AI1011" s="525"/>
      <c r="AJ1011" s="313">
        <f t="shared" si="355"/>
        <v>0</v>
      </c>
      <c r="AK1011" s="301">
        <v>0</v>
      </c>
      <c r="AL1011" s="147"/>
      <c r="AM1011" s="96" t="str">
        <f t="shared" si="347"/>
        <v>LELANG</v>
      </c>
      <c r="AN1011" s="537" t="s">
        <v>2050</v>
      </c>
      <c r="AO1011" s="249">
        <v>1</v>
      </c>
      <c r="AP1011" s="277"/>
      <c r="AQ1011" s="267"/>
      <c r="AR1011" s="268"/>
      <c r="AS1011" s="268"/>
      <c r="AT1011" s="268"/>
      <c r="AU1011" s="268"/>
      <c r="AV1011" s="268"/>
      <c r="AW1011" s="268"/>
      <c r="AX1011" s="268"/>
      <c r="AY1011" s="181"/>
      <c r="AZ1011" s="267"/>
      <c r="BA1011" s="267"/>
      <c r="BB1011" s="258"/>
      <c r="BC1011" s="259"/>
      <c r="BD1011" s="259"/>
      <c r="BE1011" s="259"/>
      <c r="BG1011" s="526"/>
      <c r="BH1011" s="433"/>
    </row>
    <row r="1012" spans="1:60" s="124" customFormat="1" ht="30.75" thickBot="1" x14ac:dyDescent="0.3">
      <c r="A1012" s="173"/>
      <c r="B1012" s="173"/>
      <c r="C1012" s="173"/>
      <c r="D1012" s="173"/>
      <c r="E1012" s="173"/>
      <c r="F1012" s="173"/>
      <c r="G1012" s="173"/>
      <c r="H1012" s="310"/>
      <c r="I1012" s="174"/>
      <c r="J1012" s="143"/>
      <c r="K1012" s="143"/>
      <c r="L1012" s="143"/>
      <c r="M1012" s="143"/>
      <c r="N1012" s="531" t="s">
        <v>2054</v>
      </c>
      <c r="O1012" s="143"/>
      <c r="P1012" s="532" t="s">
        <v>1841</v>
      </c>
      <c r="Q1012" s="175"/>
      <c r="R1012" s="144"/>
      <c r="S1012" s="176"/>
      <c r="T1012" s="146"/>
      <c r="U1012" s="147"/>
      <c r="V1012" s="533">
        <v>4000000000</v>
      </c>
      <c r="W1012" s="177" t="str">
        <f t="shared" si="346"/>
        <v>LELANG</v>
      </c>
      <c r="X1012" s="537" t="s">
        <v>2050</v>
      </c>
      <c r="Y1012" s="506" t="s">
        <v>2032</v>
      </c>
      <c r="Z1012" s="489"/>
      <c r="AA1012" s="175"/>
      <c r="AB1012" s="175"/>
      <c r="AC1012" s="175"/>
      <c r="AD1012" s="175"/>
      <c r="AE1012" s="175"/>
      <c r="AF1012" s="175"/>
      <c r="AG1012" s="525"/>
      <c r="AH1012" s="177"/>
      <c r="AI1012" s="525"/>
      <c r="AJ1012" s="313">
        <f t="shared" si="355"/>
        <v>0</v>
      </c>
      <c r="AK1012" s="301">
        <v>0</v>
      </c>
      <c r="AL1012" s="147"/>
      <c r="AM1012" s="96" t="str">
        <f t="shared" si="347"/>
        <v>LELANG</v>
      </c>
      <c r="AN1012" s="537" t="s">
        <v>2050</v>
      </c>
      <c r="AO1012" s="249">
        <v>1</v>
      </c>
      <c r="AP1012" s="277"/>
      <c r="AQ1012" s="267"/>
      <c r="AR1012" s="268"/>
      <c r="AS1012" s="268"/>
      <c r="AT1012" s="268"/>
      <c r="AU1012" s="268"/>
      <c r="AV1012" s="268"/>
      <c r="AW1012" s="268"/>
      <c r="AX1012" s="268"/>
      <c r="AY1012" s="181"/>
      <c r="AZ1012" s="267"/>
      <c r="BA1012" s="267"/>
      <c r="BB1012" s="258"/>
      <c r="BC1012" s="259"/>
      <c r="BD1012" s="259"/>
      <c r="BE1012" s="259"/>
      <c r="BG1012" s="526"/>
      <c r="BH1012" s="433"/>
    </row>
    <row r="1013" spans="1:60" ht="43.5" customHeight="1" thickBot="1" x14ac:dyDescent="0.3">
      <c r="A1013" s="68" t="s">
        <v>33</v>
      </c>
      <c r="B1013" s="68" t="s">
        <v>34</v>
      </c>
      <c r="C1013" s="68" t="s">
        <v>1139</v>
      </c>
      <c r="D1013" s="68" t="s">
        <v>37</v>
      </c>
      <c r="E1013" s="68" t="s">
        <v>35</v>
      </c>
      <c r="F1013" s="68">
        <v>9</v>
      </c>
      <c r="G1013" s="312" t="s">
        <v>1913</v>
      </c>
      <c r="H1013" s="308"/>
      <c r="I1013" s="70"/>
      <c r="J1013" s="71" t="s">
        <v>1740</v>
      </c>
      <c r="K1013" s="71"/>
      <c r="L1013" s="72"/>
      <c r="M1013" s="92">
        <f>INDEX('[26]GELONDONGAN BM POKIR'!$D:$D,MATCH('KEGIATAN DBMSDA 2022 (2)'!L1013,'[26]GELONDONGAN BM POKIR'!$D:$D,0))</f>
        <v>0</v>
      </c>
      <c r="N1013" s="72"/>
      <c r="O1013" s="73"/>
      <c r="P1013" s="73" t="s">
        <v>110</v>
      </c>
      <c r="Q1013" s="73"/>
      <c r="R1013" s="74" t="s">
        <v>1174</v>
      </c>
      <c r="S1013" s="74"/>
      <c r="T1013" s="75" t="s">
        <v>43</v>
      </c>
      <c r="U1013" s="76">
        <f>SUBTOTAL(9,U1014:U1016)</f>
        <v>2500000000</v>
      </c>
      <c r="V1013" s="76">
        <f>SUBTOTAL(9,V1014:V1017)</f>
        <v>12368723028</v>
      </c>
      <c r="W1013" s="77" t="s">
        <v>110</v>
      </c>
      <c r="X1013" s="77" t="s">
        <v>1964</v>
      </c>
      <c r="Y1013" s="497"/>
      <c r="Z1013" s="497"/>
      <c r="AA1013" s="73"/>
      <c r="AB1013" s="73"/>
      <c r="AC1013" s="73"/>
      <c r="AD1013" s="73"/>
      <c r="AE1013" s="73"/>
      <c r="AF1013" s="73"/>
      <c r="AG1013" s="442">
        <v>99939000</v>
      </c>
      <c r="AH1013" s="517">
        <f>AI1013-AG1013</f>
        <v>0</v>
      </c>
      <c r="AI1013" s="442">
        <v>99939000</v>
      </c>
      <c r="AJ1013" s="313">
        <f t="shared" ref="AJ1013" si="357">(AI1013/V1013)*100</f>
        <v>0.80799771952012067</v>
      </c>
      <c r="AK1013" s="511">
        <f>BH1013</f>
        <v>1.0106136237106143</v>
      </c>
      <c r="AL1013" s="76">
        <f>SUBTOTAL(9,AL1014:AL1016)</f>
        <v>0</v>
      </c>
      <c r="AM1013" s="77" t="s">
        <v>1867</v>
      </c>
      <c r="AN1013" s="246" t="s">
        <v>110</v>
      </c>
      <c r="AO1013" s="247">
        <f>SUBTOTAL(9,AO1014:AO1016)</f>
        <v>3</v>
      </c>
      <c r="AP1013" s="246"/>
      <c r="AQ1013" s="247"/>
      <c r="AR1013" s="247"/>
      <c r="AS1013" s="247"/>
      <c r="AT1013" s="247"/>
      <c r="AU1013" s="247"/>
      <c r="AV1013" s="247"/>
      <c r="AW1013" s="247"/>
      <c r="AX1013" s="247"/>
      <c r="AY1013" s="247"/>
      <c r="AZ1013" s="247"/>
      <c r="BA1013" s="248"/>
      <c r="BB1013" s="235"/>
      <c r="BC1013" s="242"/>
      <c r="BD1013" s="242"/>
      <c r="BE1013" s="252">
        <v>1</v>
      </c>
      <c r="BG1013" s="76">
        <f>SUBTOTAL(9,BG1014:BG1016)</f>
        <v>125000000</v>
      </c>
      <c r="BH1013" s="426">
        <f>(BG1013/V1013)*100</f>
        <v>1.0106136237106143</v>
      </c>
    </row>
    <row r="1014" spans="1:60" ht="43.5" thickBot="1" x14ac:dyDescent="0.3">
      <c r="A1014" s="90"/>
      <c r="B1014" s="90"/>
      <c r="C1014" s="90"/>
      <c r="D1014" s="90"/>
      <c r="E1014" s="90"/>
      <c r="F1014" s="90"/>
      <c r="G1014" s="90"/>
      <c r="H1014" s="307"/>
      <c r="I1014" s="91"/>
      <c r="J1014" s="92"/>
      <c r="K1014" s="92" t="s">
        <v>1412</v>
      </c>
      <c r="L1014" s="92" t="s">
        <v>1741</v>
      </c>
      <c r="M1014" s="92" t="e">
        <f>INDEX('[26]GELONDONGAN BM POKIR'!$D:$D,MATCH('KEGIATAN DBMSDA 2022 (2)'!L1014,'[26]GELONDONGAN BM POKIR'!$D:$D,0))</f>
        <v>#N/A</v>
      </c>
      <c r="N1014" s="92" t="str">
        <f>L1014</f>
        <v>Rehabilitasi Jalan Wibawa Mukti II, Kel. Jatiluhur, Kec. Jatiasih, RT. 003/RW. 001</v>
      </c>
      <c r="O1014" s="93"/>
      <c r="P1014" s="93" t="s">
        <v>124</v>
      </c>
      <c r="Q1014" s="93"/>
      <c r="R1014" s="182" t="s">
        <v>1743</v>
      </c>
      <c r="S1014" s="182"/>
      <c r="T1014" s="95" t="s">
        <v>66</v>
      </c>
      <c r="U1014" s="57">
        <v>1000000000</v>
      </c>
      <c r="V1014" s="57">
        <f t="shared" ref="V1014:V1016" si="358">U1014+AL1014</f>
        <v>1000000000</v>
      </c>
      <c r="W1014" s="96" t="str">
        <f t="shared" ref="W1014:W1017" si="359">IF(V1014&gt;200000000,"LELANG","PL")</f>
        <v>LELANG</v>
      </c>
      <c r="X1014" s="77" t="s">
        <v>1964</v>
      </c>
      <c r="Y1014" s="489" t="s">
        <v>2032</v>
      </c>
      <c r="Z1014" s="489" t="s">
        <v>2024</v>
      </c>
      <c r="AA1014" s="93"/>
      <c r="AB1014" s="93"/>
      <c r="AC1014" s="93"/>
      <c r="AD1014" s="93"/>
      <c r="AE1014" s="93"/>
      <c r="AF1014" s="93"/>
      <c r="AG1014" s="96"/>
      <c r="AH1014" s="96"/>
      <c r="AI1014" s="96"/>
      <c r="AJ1014" s="313">
        <f t="shared" ref="AJ1014:AJ1017" si="360">(AI1014/V1014)*100%</f>
        <v>0</v>
      </c>
      <c r="AK1014" s="301">
        <v>0.05</v>
      </c>
      <c r="AL1014" s="57"/>
      <c r="AM1014" s="96" t="str">
        <f t="shared" si="347"/>
        <v>LELANG</v>
      </c>
      <c r="AN1014" s="260" t="s">
        <v>1017</v>
      </c>
      <c r="AO1014" s="249">
        <v>1</v>
      </c>
      <c r="AP1014" s="260"/>
      <c r="AQ1014" s="245">
        <f>IF(AND(V1014&gt;1,V1014&lt;=200000000),350000,IF(AND(V1014&gt;200000000),750000))</f>
        <v>750000</v>
      </c>
      <c r="AR1014" s="250">
        <f>IF(AND(V1014&gt;1,V1014&lt;=200000000),'[26]Data Base PAKAI (INPUT)'!$E$24,IF(AND(V1014&gt;200000000),'[26]Data Base PAKAI (INPUT)'!$M$24))</f>
        <v>6</v>
      </c>
      <c r="AS1014" s="250">
        <f>IF(AND(V1014&gt;1,V1014&lt;=200000000),'[26]Data Base PAKAI (INPUT)'!$F$24,IF(AND(V1014&gt;200000000,V1014&lt;=1000000000),'[26]Data Base PAKAI (INPUT)'!$V$24,IF(AND(V1014&gt;1000000000),'[26]Data Base PAKAI (INPUT)'!$Z$24)))</f>
        <v>2</v>
      </c>
      <c r="AT1014" s="250">
        <f t="shared" ref="AT1014:AT1016" si="361">AR1014*AS1014*$AT$15</f>
        <v>1800000</v>
      </c>
      <c r="AU1014" s="250">
        <f>IF(AND(V1014&gt;1,V1014&lt;=1000000000),'[26]Data Base PAKAI (INPUT)'!$E$25,IF(AND(V1014&gt;1000000000,V1014&lt;=5000000000),'[26]Data Base PAKAI (INPUT)'!$Y$25,IF(AND(V1014&gt;5000000000,V1014&lt;=10000000000),'[26]Data Base PAKAI (INPUT)'!$AG$25)))</f>
        <v>3</v>
      </c>
      <c r="AV1014" s="250">
        <f>IF(AND(V1014&gt;1,V1014&lt;=100000000),'[26]Data Base PAKAI (INPUT)'!$F$25,IF(AND(V1014&gt;100000000,V1014&lt;=200000000),'[26]Data Base PAKAI (INPUT)'!$J$25,IF(AND(V1014&gt;200000000,V1014&lt;=250000000),'[26]Data Base PAKAI (INPUT)'!$N$25,IF(AND(V1014&gt;250000000,V1014&lt;=500000000),'[26]Data Base PAKAI (INPUT)'!$R$25,IF(AND(V1014&gt;500000000,V1014&lt;=1000000000),'[26]Data Base PAKAI (INPUT)'!$V$25,IF(AND(V1014&gt;1000000000,V1014&lt;=2500000000),'[26]Data Base PAKAI (INPUT)'!$Z$25,IF(AND(V1014&gt;2500000000,V1014&lt;=5000000000),'[26]Data Base PAKAI (INPUT)'!$AD$25,IF(AND(V1014&gt;5000000000,V1014&lt;=10000000000),'[26]Data Base PAKAI (INPUT)'!AH2748))))))))</f>
        <v>7</v>
      </c>
      <c r="AW1014" s="250">
        <f t="shared" ref="AW1014:AW1016" si="362">AU1014*AV1014*$AW$15</f>
        <v>3150000</v>
      </c>
      <c r="AX1014" s="250">
        <f>IF(V1014&lt;=4000000000,4%*V1014,IF(V1014&gt;4000000000,100000000))</f>
        <v>40000000</v>
      </c>
      <c r="AY1014" s="99">
        <f>4%*V1014</f>
        <v>40000000</v>
      </c>
      <c r="AZ1014" s="245"/>
      <c r="BA1014" s="245">
        <f>V1014-AQ1014-AT1014-AW1014-AX1014-AY1014-AZ1014</f>
        <v>914300000</v>
      </c>
      <c r="BB1014" s="235"/>
      <c r="BC1014" s="242"/>
      <c r="BD1014" s="242"/>
      <c r="BE1014" s="242"/>
      <c r="BG1014" s="428">
        <f t="shared" ref="BG1014:BG1016" si="363">V1014*AK1014</f>
        <v>50000000</v>
      </c>
      <c r="BH1014" s="424"/>
    </row>
    <row r="1015" spans="1:60" ht="43.5" thickBot="1" x14ac:dyDescent="0.3">
      <c r="A1015" s="90"/>
      <c r="B1015" s="90"/>
      <c r="C1015" s="90"/>
      <c r="D1015" s="90"/>
      <c r="E1015" s="90"/>
      <c r="F1015" s="90"/>
      <c r="G1015" s="90"/>
      <c r="H1015" s="307"/>
      <c r="I1015" s="91"/>
      <c r="J1015" s="92"/>
      <c r="K1015" s="92" t="s">
        <v>1412</v>
      </c>
      <c r="L1015" s="92" t="s">
        <v>1744</v>
      </c>
      <c r="M1015" s="92" t="e">
        <f>INDEX('[26]GELONDONGAN BM POKIR'!$D:$D,MATCH('KEGIATAN DBMSDA 2022 (2)'!L1015,'[26]GELONDONGAN BM POKIR'!$D:$D,0))</f>
        <v>#N/A</v>
      </c>
      <c r="N1015" s="92" t="str">
        <f t="shared" ref="N1015:N1016" si="364">L1015</f>
        <v>Rehabilitasi Jalan Sumur Binong</v>
      </c>
      <c r="O1015" s="93"/>
      <c r="P1015" s="93" t="s">
        <v>120</v>
      </c>
      <c r="Q1015" s="93"/>
      <c r="R1015" s="182" t="s">
        <v>182</v>
      </c>
      <c r="S1015" s="94" t="e">
        <f>#REF!&amp;" "&amp;#REF!</f>
        <v>#REF!</v>
      </c>
      <c r="T1015" s="95" t="s">
        <v>66</v>
      </c>
      <c r="U1015" s="57">
        <v>1000000000</v>
      </c>
      <c r="V1015" s="57">
        <f t="shared" si="358"/>
        <v>1000000000</v>
      </c>
      <c r="W1015" s="96" t="str">
        <f t="shared" si="359"/>
        <v>LELANG</v>
      </c>
      <c r="X1015" s="77" t="s">
        <v>1964</v>
      </c>
      <c r="Y1015" s="489" t="s">
        <v>2032</v>
      </c>
      <c r="Z1015" s="489" t="s">
        <v>2024</v>
      </c>
      <c r="AA1015" s="93"/>
      <c r="AB1015" s="93"/>
      <c r="AC1015" s="93"/>
      <c r="AD1015" s="93"/>
      <c r="AE1015" s="93"/>
      <c r="AF1015" s="93"/>
      <c r="AG1015" s="96"/>
      <c r="AH1015" s="96"/>
      <c r="AI1015" s="96"/>
      <c r="AJ1015" s="313">
        <f t="shared" si="360"/>
        <v>0</v>
      </c>
      <c r="AK1015" s="301">
        <v>0.05</v>
      </c>
      <c r="AL1015" s="57"/>
      <c r="AM1015" s="96" t="str">
        <f t="shared" si="347"/>
        <v>LELANG</v>
      </c>
      <c r="AN1015" s="260" t="s">
        <v>209</v>
      </c>
      <c r="AO1015" s="249">
        <v>1</v>
      </c>
      <c r="AP1015" s="260"/>
      <c r="AQ1015" s="245">
        <f>IF(AND(V1015&gt;1,V1015&lt;=200000000),350000,IF(AND(V1015&gt;200000000),750000))</f>
        <v>750000</v>
      </c>
      <c r="AR1015" s="250">
        <f>IF(AND(V1015&gt;1,V1015&lt;=200000000),'[26]Data Base PAKAI (INPUT)'!$E$24,IF(AND(V1015&gt;200000000),'[26]Data Base PAKAI (INPUT)'!$M$24))</f>
        <v>6</v>
      </c>
      <c r="AS1015" s="250">
        <f>IF(AND(V1015&gt;1,V1015&lt;=200000000),'[26]Data Base PAKAI (INPUT)'!$F$24,IF(AND(V1015&gt;200000000,V1015&lt;=1000000000),'[26]Data Base PAKAI (INPUT)'!$V$24,IF(AND(V1015&gt;1000000000),'[26]Data Base PAKAI (INPUT)'!$Z$24)))</f>
        <v>2</v>
      </c>
      <c r="AT1015" s="250">
        <f t="shared" si="361"/>
        <v>1800000</v>
      </c>
      <c r="AU1015" s="250">
        <f>IF(AND(V1015&gt;1,V1015&lt;=1000000000),'[26]Data Base PAKAI (INPUT)'!$E$25,IF(AND(V1015&gt;1000000000,V1015&lt;=5000000000),'[26]Data Base PAKAI (INPUT)'!$Y$25,IF(AND(V1015&gt;5000000000,V1015&lt;=10000000000),'[26]Data Base PAKAI (INPUT)'!$AG$25)))</f>
        <v>3</v>
      </c>
      <c r="AV1015" s="250">
        <f>IF(AND(V1015&gt;1,V1015&lt;=100000000),'[26]Data Base PAKAI (INPUT)'!$F$25,IF(AND(V1015&gt;100000000,V1015&lt;=200000000),'[26]Data Base PAKAI (INPUT)'!$J$25,IF(AND(V1015&gt;200000000,V1015&lt;=250000000),'[26]Data Base PAKAI (INPUT)'!$N$25,IF(AND(V1015&gt;250000000,V1015&lt;=500000000),'[26]Data Base PAKAI (INPUT)'!$R$25,IF(AND(V1015&gt;500000000,V1015&lt;=1000000000),'[26]Data Base PAKAI (INPUT)'!$V$25,IF(AND(V1015&gt;1000000000,V1015&lt;=2500000000),'[26]Data Base PAKAI (INPUT)'!$Z$25,IF(AND(V1015&gt;2500000000,V1015&lt;=5000000000),'[26]Data Base PAKAI (INPUT)'!$AD$25,IF(AND(V1015&gt;5000000000,V1015&lt;=10000000000),'[26]Data Base PAKAI (INPUT)'!AH2749))))))))</f>
        <v>7</v>
      </c>
      <c r="AW1015" s="250">
        <f t="shared" si="362"/>
        <v>3150000</v>
      </c>
      <c r="AX1015" s="250">
        <f>IF(V1015&lt;=4000000000,4%*V1015,IF(V1015&gt;4000000000,100000000))</f>
        <v>40000000</v>
      </c>
      <c r="AY1015" s="99">
        <f>4%*V1015</f>
        <v>40000000</v>
      </c>
      <c r="AZ1015" s="245"/>
      <c r="BA1015" s="245">
        <f>V1015-AQ1015-AT1015-AW1015-AX1015-AY1015-AZ1015</f>
        <v>914300000</v>
      </c>
      <c r="BB1015" s="235"/>
      <c r="BC1015" s="242"/>
      <c r="BD1015" s="242"/>
      <c r="BE1015" s="242"/>
      <c r="BG1015" s="428">
        <f t="shared" si="363"/>
        <v>50000000</v>
      </c>
      <c r="BH1015" s="424"/>
    </row>
    <row r="1016" spans="1:60" ht="43.5" thickBot="1" x14ac:dyDescent="0.3">
      <c r="A1016" s="90"/>
      <c r="B1016" s="90"/>
      <c r="C1016" s="90"/>
      <c r="D1016" s="90"/>
      <c r="E1016" s="90"/>
      <c r="F1016" s="90"/>
      <c r="G1016" s="90"/>
      <c r="H1016" s="307"/>
      <c r="I1016" s="91"/>
      <c r="J1016" s="92"/>
      <c r="K1016" s="92" t="s">
        <v>1412</v>
      </c>
      <c r="L1016" s="92" t="s">
        <v>1745</v>
      </c>
      <c r="M1016" s="92" t="e">
        <f>INDEX('[26]GELONDONGAN BM POKIR'!$D:$D,MATCH('KEGIATAN DBMSDA 2022 (2)'!L1016,'[26]GELONDONGAN BM POKIR'!$D:$D,0))</f>
        <v>#N/A</v>
      </c>
      <c r="N1016" s="92" t="str">
        <f t="shared" si="364"/>
        <v>Rehabilitasi Jalan SDN 03 Jatirangga</v>
      </c>
      <c r="O1016" s="93"/>
      <c r="P1016" s="93" t="s">
        <v>120</v>
      </c>
      <c r="Q1016" s="93"/>
      <c r="R1016" s="182" t="s">
        <v>182</v>
      </c>
      <c r="S1016" s="94" t="e">
        <f>#REF!&amp;" "&amp;#REF!</f>
        <v>#REF!</v>
      </c>
      <c r="T1016" s="95" t="s">
        <v>66</v>
      </c>
      <c r="U1016" s="57">
        <v>500000000</v>
      </c>
      <c r="V1016" s="57">
        <f t="shared" si="358"/>
        <v>500000000</v>
      </c>
      <c r="W1016" s="96" t="str">
        <f t="shared" si="359"/>
        <v>LELANG</v>
      </c>
      <c r="X1016" s="77" t="s">
        <v>1964</v>
      </c>
      <c r="Y1016" s="489" t="s">
        <v>2032</v>
      </c>
      <c r="Z1016" s="489" t="s">
        <v>2024</v>
      </c>
      <c r="AA1016" s="93"/>
      <c r="AB1016" s="93"/>
      <c r="AC1016" s="93"/>
      <c r="AD1016" s="93"/>
      <c r="AE1016" s="93"/>
      <c r="AF1016" s="93"/>
      <c r="AG1016" s="96"/>
      <c r="AH1016" s="96"/>
      <c r="AI1016" s="96"/>
      <c r="AJ1016" s="313">
        <f t="shared" si="360"/>
        <v>0</v>
      </c>
      <c r="AK1016" s="301">
        <v>0.05</v>
      </c>
      <c r="AL1016" s="57"/>
      <c r="AM1016" s="96" t="str">
        <f t="shared" si="347"/>
        <v>LELANG</v>
      </c>
      <c r="AN1016" s="260" t="s">
        <v>209</v>
      </c>
      <c r="AO1016" s="249">
        <v>1</v>
      </c>
      <c r="AP1016" s="260"/>
      <c r="AQ1016" s="245">
        <f>IF(AND(V1016&gt;1,V1016&lt;=200000000),350000,IF(AND(V1016&gt;200000000),750000))</f>
        <v>750000</v>
      </c>
      <c r="AR1016" s="250">
        <f>IF(AND(V1016&gt;1,V1016&lt;=200000000),'[26]Data Base PAKAI (INPUT)'!$E$24,IF(AND(V1016&gt;200000000),'[26]Data Base PAKAI (INPUT)'!$M$24))</f>
        <v>6</v>
      </c>
      <c r="AS1016" s="250">
        <f>IF(AND(V1016&gt;1,V1016&lt;=200000000),'[26]Data Base PAKAI (INPUT)'!$F$24,IF(AND(V1016&gt;200000000,V1016&lt;=1000000000),'[26]Data Base PAKAI (INPUT)'!$V$24,IF(AND(V1016&gt;1000000000),'[26]Data Base PAKAI (INPUT)'!$Z$24)))</f>
        <v>2</v>
      </c>
      <c r="AT1016" s="250">
        <f t="shared" si="361"/>
        <v>1800000</v>
      </c>
      <c r="AU1016" s="250">
        <f>IF(AND(V1016&gt;1,V1016&lt;=1000000000),'[26]Data Base PAKAI (INPUT)'!$E$25,IF(AND(V1016&gt;1000000000,V1016&lt;=5000000000),'[26]Data Base PAKAI (INPUT)'!$Y$25,IF(AND(V1016&gt;5000000000,V1016&lt;=10000000000),'[26]Data Base PAKAI (INPUT)'!$AG$25)))</f>
        <v>3</v>
      </c>
      <c r="AV1016" s="250">
        <f>IF(AND(V1016&gt;1,V1016&lt;=100000000),'[26]Data Base PAKAI (INPUT)'!$F$25,IF(AND(V1016&gt;100000000,V1016&lt;=200000000),'[26]Data Base PAKAI (INPUT)'!$J$25,IF(AND(V1016&gt;200000000,V1016&lt;=250000000),'[26]Data Base PAKAI (INPUT)'!$N$25,IF(AND(V1016&gt;250000000,V1016&lt;=500000000),'[26]Data Base PAKAI (INPUT)'!$R$25,IF(AND(V1016&gt;500000000,V1016&lt;=1000000000),'[26]Data Base PAKAI (INPUT)'!$V$25,IF(AND(V1016&gt;1000000000,V1016&lt;=2500000000),'[26]Data Base PAKAI (INPUT)'!$Z$25,IF(AND(V1016&gt;2500000000,V1016&lt;=5000000000),'[26]Data Base PAKAI (INPUT)'!$AD$25,IF(AND(V1016&gt;5000000000,V1016&lt;=10000000000),'[26]Data Base PAKAI (INPUT)'!AH2750))))))))</f>
        <v>6</v>
      </c>
      <c r="AW1016" s="250">
        <f t="shared" si="362"/>
        <v>2700000</v>
      </c>
      <c r="AX1016" s="250">
        <f>IF(V1016&lt;=4000000000,4%*V1016,IF(V1016&gt;4000000000,100000000))</f>
        <v>20000000</v>
      </c>
      <c r="AY1016" s="99">
        <f>4%*V1016</f>
        <v>20000000</v>
      </c>
      <c r="AZ1016" s="245"/>
      <c r="BA1016" s="245">
        <f>V1016-AQ1016-AT1016-AW1016-AX1016-AY1016-AZ1016</f>
        <v>454750000</v>
      </c>
      <c r="BB1016" s="235"/>
      <c r="BC1016" s="242"/>
      <c r="BD1016" s="242"/>
      <c r="BE1016" s="242"/>
      <c r="BG1016" s="428">
        <f t="shared" si="363"/>
        <v>25000000</v>
      </c>
      <c r="BH1016" s="424"/>
    </row>
    <row r="1017" spans="1:60" ht="29.25" thickBot="1" x14ac:dyDescent="0.3">
      <c r="A1017" s="90"/>
      <c r="B1017" s="90"/>
      <c r="C1017" s="90"/>
      <c r="D1017" s="90"/>
      <c r="E1017" s="90"/>
      <c r="F1017" s="90"/>
      <c r="G1017" s="90"/>
      <c r="H1017" s="307"/>
      <c r="I1017" s="91"/>
      <c r="J1017" s="92"/>
      <c r="K1017" s="92"/>
      <c r="L1017" s="92"/>
      <c r="M1017" s="92"/>
      <c r="N1017" s="535" t="s">
        <v>2055</v>
      </c>
      <c r="O1017" s="93"/>
      <c r="P1017" s="536" t="s">
        <v>2049</v>
      </c>
      <c r="Q1017" s="93"/>
      <c r="R1017" s="182"/>
      <c r="S1017" s="94"/>
      <c r="T1017" s="95"/>
      <c r="U1017" s="57"/>
      <c r="V1017" s="533">
        <v>9868723028</v>
      </c>
      <c r="W1017" s="96" t="str">
        <f t="shared" si="359"/>
        <v>LELANG</v>
      </c>
      <c r="X1017" s="537" t="s">
        <v>2050</v>
      </c>
      <c r="Y1017" s="489"/>
      <c r="Z1017" s="489"/>
      <c r="AA1017" s="93"/>
      <c r="AB1017" s="93"/>
      <c r="AC1017" s="93"/>
      <c r="AD1017" s="93"/>
      <c r="AE1017" s="93"/>
      <c r="AF1017" s="93"/>
      <c r="AG1017" s="524"/>
      <c r="AH1017" s="96"/>
      <c r="AI1017" s="524"/>
      <c r="AJ1017" s="313">
        <f t="shared" si="360"/>
        <v>0</v>
      </c>
      <c r="AK1017" s="301">
        <v>0</v>
      </c>
      <c r="AL1017" s="57"/>
      <c r="AM1017" s="96" t="str">
        <f t="shared" si="347"/>
        <v>LELANG</v>
      </c>
      <c r="AN1017" s="537" t="s">
        <v>2050</v>
      </c>
      <c r="AO1017" s="249">
        <v>1</v>
      </c>
      <c r="AP1017" s="260"/>
      <c r="AQ1017" s="245"/>
      <c r="AR1017" s="250"/>
      <c r="AS1017" s="250"/>
      <c r="AT1017" s="250"/>
      <c r="AU1017" s="250"/>
      <c r="AV1017" s="250"/>
      <c r="AW1017" s="250"/>
      <c r="AX1017" s="250"/>
      <c r="AY1017" s="99"/>
      <c r="AZ1017" s="245"/>
      <c r="BA1017" s="245"/>
      <c r="BB1017" s="235"/>
      <c r="BC1017" s="242"/>
      <c r="BD1017" s="242"/>
      <c r="BE1017" s="242"/>
      <c r="BG1017" s="523"/>
      <c r="BH1017" s="424"/>
    </row>
    <row r="1018" spans="1:60" ht="43.5" thickBot="1" x14ac:dyDescent="0.3">
      <c r="A1018" s="68" t="s">
        <v>33</v>
      </c>
      <c r="B1018" s="68" t="s">
        <v>34</v>
      </c>
      <c r="C1018" s="68" t="s">
        <v>1139</v>
      </c>
      <c r="D1018" s="68" t="s">
        <v>37</v>
      </c>
      <c r="E1018" s="68" t="s">
        <v>35</v>
      </c>
      <c r="F1018" s="68">
        <v>10</v>
      </c>
      <c r="G1018" s="312" t="s">
        <v>1914</v>
      </c>
      <c r="H1018" s="308"/>
      <c r="I1018" s="70"/>
      <c r="J1018" s="71" t="s">
        <v>1746</v>
      </c>
      <c r="K1018" s="71"/>
      <c r="L1018" s="72"/>
      <c r="M1018" s="92">
        <f>INDEX('[26]GELONDONGAN BM POKIR'!$D:$D,MATCH('KEGIATAN DBMSDA 2022 (2)'!L1018,'[26]GELONDONGAN BM POKIR'!$D:$D,0))</f>
        <v>0</v>
      </c>
      <c r="N1018" s="72"/>
      <c r="O1018" s="73"/>
      <c r="P1018" s="73"/>
      <c r="Q1018" s="73"/>
      <c r="R1018" s="74" t="s">
        <v>1747</v>
      </c>
      <c r="S1018" s="74"/>
      <c r="T1018" s="75" t="s">
        <v>995</v>
      </c>
      <c r="U1018" s="76">
        <f>SUBTOTAL(9,U1019:U1020)</f>
        <v>7308860160</v>
      </c>
      <c r="V1018" s="76">
        <f>SUBTOTAL(9,V1019:V1020)</f>
        <v>20349281009</v>
      </c>
      <c r="W1018" s="76"/>
      <c r="X1018" s="77" t="s">
        <v>1968</v>
      </c>
      <c r="Y1018" s="497"/>
      <c r="Z1018" s="497"/>
      <c r="AA1018" s="73"/>
      <c r="AB1018" s="73"/>
      <c r="AC1018" s="73"/>
      <c r="AD1018" s="73"/>
      <c r="AE1018" s="73"/>
      <c r="AF1018" s="73"/>
      <c r="AG1018" s="442">
        <v>1714331914</v>
      </c>
      <c r="AH1018" s="517">
        <f>AI1018-AG1018</f>
        <v>0</v>
      </c>
      <c r="AI1018" s="442">
        <v>1714331914</v>
      </c>
      <c r="AJ1018" s="313">
        <f t="shared" ref="AJ1018" si="365">(AI1018/V1018)*100</f>
        <v>8.4245330989423763</v>
      </c>
      <c r="AK1018" s="513">
        <f>BH1018</f>
        <v>9</v>
      </c>
      <c r="AL1018" s="76">
        <f>SUBTOTAL(9,AL1019:AL1020)</f>
        <v>13040420849</v>
      </c>
      <c r="AM1018" s="77"/>
      <c r="AN1018" s="246"/>
      <c r="AO1018" s="247">
        <f>SUBTOTAL(9,AO1019:AO1020)</f>
        <v>2</v>
      </c>
      <c r="AP1018" s="246"/>
      <c r="AQ1018" s="247"/>
      <c r="AR1018" s="247"/>
      <c r="AS1018" s="247"/>
      <c r="AT1018" s="247"/>
      <c r="AU1018" s="247"/>
      <c r="AV1018" s="247"/>
      <c r="AW1018" s="247"/>
      <c r="AX1018" s="247"/>
      <c r="AY1018" s="247"/>
      <c r="AZ1018" s="247"/>
      <c r="BA1018" s="248"/>
      <c r="BB1018" s="235"/>
      <c r="BC1018" s="242"/>
      <c r="BD1018" s="242"/>
      <c r="BE1018" s="242">
        <v>1</v>
      </c>
      <c r="BG1018" s="76">
        <f>SUBTOTAL(9,BG1019:BG1020)</f>
        <v>1831435290.8099999</v>
      </c>
      <c r="BH1018" s="426">
        <f>(BG1018/V1018)*100</f>
        <v>9</v>
      </c>
    </row>
    <row r="1019" spans="1:60" ht="43.5" thickBot="1" x14ac:dyDescent="0.3">
      <c r="A1019" s="90"/>
      <c r="B1019" s="90"/>
      <c r="C1019" s="90"/>
      <c r="D1019" s="90"/>
      <c r="E1019" s="90"/>
      <c r="F1019" s="90"/>
      <c r="G1019" s="90"/>
      <c r="H1019" s="307"/>
      <c r="I1019" s="91"/>
      <c r="J1019" s="92"/>
      <c r="K1019" s="92"/>
      <c r="L1019" s="122" t="s">
        <v>1748</v>
      </c>
      <c r="M1019" s="92" t="e">
        <f>INDEX('[26]GELONDONGAN BM POKIR'!$D:$D,MATCH('KEGIATAN DBMSDA 2022 (2)'!L1019,'[26]GELONDONGAN BM POKIR'!$D:$D,0))</f>
        <v>#N/A</v>
      </c>
      <c r="N1019" s="122" t="str">
        <f>L1019</f>
        <v>Pemeliharaan Jalan Kota Bekasi</v>
      </c>
      <c r="O1019" s="123"/>
      <c r="P1019" s="123"/>
      <c r="Q1019" s="123"/>
      <c r="R1019" s="127" t="s">
        <v>1749</v>
      </c>
      <c r="S1019" s="127" t="s">
        <v>49</v>
      </c>
      <c r="T1019" s="95" t="s">
        <v>66</v>
      </c>
      <c r="U1019" s="57">
        <v>6958860160</v>
      </c>
      <c r="V1019" s="57">
        <f t="shared" ref="V1019:V1020" si="366">U1019+AL1019</f>
        <v>19999281009</v>
      </c>
      <c r="W1019" s="57"/>
      <c r="X1019" s="77" t="s">
        <v>1968</v>
      </c>
      <c r="Y1019" s="489" t="s">
        <v>2032</v>
      </c>
      <c r="Z1019" s="491" t="s">
        <v>2024</v>
      </c>
      <c r="AA1019" s="123"/>
      <c r="AB1019" s="123"/>
      <c r="AC1019" s="123"/>
      <c r="AD1019" s="123"/>
      <c r="AE1019" s="123"/>
      <c r="AF1019" s="123"/>
      <c r="AG1019" s="57"/>
      <c r="AH1019" s="57"/>
      <c r="AI1019" s="57"/>
      <c r="AJ1019" s="313">
        <f t="shared" ref="AJ1019:AJ1020" si="367">(AI1019/V1019)*100%</f>
        <v>0</v>
      </c>
      <c r="AK1019" s="301">
        <v>0.09</v>
      </c>
      <c r="AL1019" s="57">
        <f>540420849+12500000000</f>
        <v>13040420849</v>
      </c>
      <c r="AM1019" s="96" t="s">
        <v>1872</v>
      </c>
      <c r="AN1019" s="257" t="s">
        <v>115</v>
      </c>
      <c r="AO1019" s="249">
        <v>1</v>
      </c>
      <c r="AP1019" s="257"/>
      <c r="AQ1019" s="245"/>
      <c r="AR1019" s="250"/>
      <c r="AS1019" s="250"/>
      <c r="AT1019" s="250"/>
      <c r="AU1019" s="250"/>
      <c r="AV1019" s="250"/>
      <c r="AW1019" s="250"/>
      <c r="AX1019" s="250"/>
      <c r="AY1019" s="99"/>
      <c r="AZ1019" s="245"/>
      <c r="BA1019" s="245"/>
      <c r="BB1019" s="235"/>
      <c r="BC1019" s="242"/>
      <c r="BD1019" s="242"/>
      <c r="BE1019" s="242"/>
      <c r="BG1019" s="428">
        <f t="shared" ref="BG1019:BG1020" si="368">V1019*AK1019</f>
        <v>1799935290.8099999</v>
      </c>
      <c r="BH1019" s="424"/>
    </row>
    <row r="1020" spans="1:60" ht="45.75" thickBot="1" x14ac:dyDescent="0.3">
      <c r="A1020" s="90"/>
      <c r="B1020" s="90"/>
      <c r="C1020" s="90"/>
      <c r="D1020" s="90"/>
      <c r="E1020" s="90"/>
      <c r="F1020" s="90"/>
      <c r="G1020" s="90"/>
      <c r="H1020" s="307"/>
      <c r="I1020" s="91"/>
      <c r="J1020" s="92"/>
      <c r="K1020" s="92"/>
      <c r="L1020" s="122" t="s">
        <v>1750</v>
      </c>
      <c r="M1020" s="92" t="e">
        <f>INDEX('[26]GELONDONGAN BM POKIR'!$D:$D,MATCH('KEGIATAN DBMSDA 2022 (2)'!L1020,'[26]GELONDONGAN BM POKIR'!$D:$D,0))</f>
        <v>#N/A</v>
      </c>
      <c r="N1020" s="122" t="str">
        <f>L1020</f>
        <v>Pemeliharaan Pedestrian se Kota Bekasi</v>
      </c>
      <c r="O1020" s="123"/>
      <c r="P1020" s="123"/>
      <c r="Q1020" s="123"/>
      <c r="R1020" s="127" t="s">
        <v>49</v>
      </c>
      <c r="S1020" s="127"/>
      <c r="T1020" s="95" t="s">
        <v>66</v>
      </c>
      <c r="U1020" s="57">
        <v>350000000</v>
      </c>
      <c r="V1020" s="57">
        <f t="shared" si="366"/>
        <v>350000000</v>
      </c>
      <c r="W1020" s="57"/>
      <c r="X1020" s="77" t="s">
        <v>1968</v>
      </c>
      <c r="Y1020" s="489" t="s">
        <v>2032</v>
      </c>
      <c r="Z1020" s="489" t="s">
        <v>2025</v>
      </c>
      <c r="AA1020" s="123"/>
      <c r="AB1020" s="123"/>
      <c r="AC1020" s="123"/>
      <c r="AD1020" s="123"/>
      <c r="AE1020" s="123"/>
      <c r="AF1020" s="123"/>
      <c r="AG1020" s="57"/>
      <c r="AH1020" s="57"/>
      <c r="AI1020" s="57"/>
      <c r="AJ1020" s="313">
        <f t="shared" si="367"/>
        <v>0</v>
      </c>
      <c r="AK1020" s="301">
        <v>0.09</v>
      </c>
      <c r="AL1020" s="57"/>
      <c r="AM1020" s="96" t="s">
        <v>1872</v>
      </c>
      <c r="AN1020" s="257" t="s">
        <v>115</v>
      </c>
      <c r="AO1020" s="249">
        <v>1</v>
      </c>
      <c r="AP1020" s="257"/>
      <c r="AQ1020" s="245"/>
      <c r="AR1020" s="250"/>
      <c r="AS1020" s="250"/>
      <c r="AT1020" s="250"/>
      <c r="AU1020" s="250"/>
      <c r="AV1020" s="250"/>
      <c r="AW1020" s="250"/>
      <c r="AX1020" s="250"/>
      <c r="AY1020" s="99"/>
      <c r="AZ1020" s="245"/>
      <c r="BA1020" s="245"/>
      <c r="BB1020" s="235"/>
      <c r="BC1020" s="242"/>
      <c r="BD1020" s="242"/>
      <c r="BE1020" s="242"/>
      <c r="BG1020" s="428">
        <f t="shared" si="368"/>
        <v>31500000</v>
      </c>
      <c r="BH1020" s="424"/>
    </row>
    <row r="1021" spans="1:60" ht="43.5" thickBot="1" x14ac:dyDescent="0.3">
      <c r="A1021" s="68" t="s">
        <v>33</v>
      </c>
      <c r="B1021" s="68" t="s">
        <v>34</v>
      </c>
      <c r="C1021" s="68" t="s">
        <v>1139</v>
      </c>
      <c r="D1021" s="68" t="s">
        <v>37</v>
      </c>
      <c r="E1021" s="68" t="s">
        <v>35</v>
      </c>
      <c r="F1021" s="68">
        <v>11</v>
      </c>
      <c r="G1021" s="312" t="s">
        <v>1915</v>
      </c>
      <c r="H1021" s="308"/>
      <c r="I1021" s="70"/>
      <c r="J1021" s="71" t="s">
        <v>1751</v>
      </c>
      <c r="K1021" s="71"/>
      <c r="L1021" s="72"/>
      <c r="M1021" s="92">
        <f>INDEX('[26]GELONDONGAN BM POKIR'!$D:$D,MATCH('KEGIATAN DBMSDA 2022 (2)'!L1021,'[26]GELONDONGAN BM POKIR'!$D:$D,0))</f>
        <v>0</v>
      </c>
      <c r="N1021" s="72"/>
      <c r="O1021" s="73"/>
      <c r="P1021" s="73"/>
      <c r="Q1021" s="73"/>
      <c r="R1021" s="74" t="s">
        <v>1174</v>
      </c>
      <c r="S1021" s="74"/>
      <c r="T1021" s="75" t="s">
        <v>43</v>
      </c>
      <c r="U1021" s="76">
        <f>SUBTOTAL(9,U1022:U1033)</f>
        <v>4800000000</v>
      </c>
      <c r="V1021" s="76">
        <f>SUBTOTAL(9,V1022:V1033)</f>
        <v>21070000000</v>
      </c>
      <c r="W1021" s="76"/>
      <c r="X1021" s="108" t="s">
        <v>1966</v>
      </c>
      <c r="Y1021" s="497"/>
      <c r="Z1021" s="497"/>
      <c r="AA1021" s="73"/>
      <c r="AB1021" s="73"/>
      <c r="AC1021" s="73"/>
      <c r="AD1021" s="73"/>
      <c r="AE1021" s="73"/>
      <c r="AF1021" s="73"/>
      <c r="AG1021" s="76"/>
      <c r="AH1021" s="517">
        <f>AI1021-AG1021</f>
        <v>0</v>
      </c>
      <c r="AI1021" s="76"/>
      <c r="AJ1021" s="313">
        <f t="shared" ref="AJ1021" si="369">(AI1021/V1021)*100</f>
        <v>0</v>
      </c>
      <c r="AK1021" s="514">
        <f>BH1021</f>
        <v>0</v>
      </c>
      <c r="AL1021" s="76">
        <f>SUBTOTAL(9,AL1022:AL1033)</f>
        <v>16270000000</v>
      </c>
      <c r="AM1021" s="77"/>
      <c r="AN1021" s="246"/>
      <c r="AO1021" s="247">
        <f>SUBTOTAL(9,AO1022:AO1033)</f>
        <v>12</v>
      </c>
      <c r="AP1021" s="246"/>
      <c r="AQ1021" s="247"/>
      <c r="AR1021" s="247"/>
      <c r="AS1021" s="247"/>
      <c r="AT1021" s="247"/>
      <c r="AU1021" s="247"/>
      <c r="AV1021" s="247"/>
      <c r="AW1021" s="247"/>
      <c r="AX1021" s="247"/>
      <c r="AY1021" s="247"/>
      <c r="AZ1021" s="247"/>
      <c r="BA1021" s="248"/>
      <c r="BB1021" s="235"/>
      <c r="BC1021" s="242"/>
      <c r="BD1021" s="242"/>
      <c r="BE1021" s="242">
        <v>1</v>
      </c>
      <c r="BG1021" s="76">
        <f>SUBTOTAL(9,BG1022:BG1033)</f>
        <v>0</v>
      </c>
      <c r="BH1021" s="426">
        <f>(BG1021/V1021)*100</f>
        <v>0</v>
      </c>
    </row>
    <row r="1022" spans="1:60" ht="43.5" thickBot="1" x14ac:dyDescent="0.3">
      <c r="A1022" s="90"/>
      <c r="B1022" s="90"/>
      <c r="C1022" s="90"/>
      <c r="D1022" s="90"/>
      <c r="E1022" s="90"/>
      <c r="F1022" s="90"/>
      <c r="G1022" s="90"/>
      <c r="H1022" s="307"/>
      <c r="I1022" s="91"/>
      <c r="J1022" s="92"/>
      <c r="K1022" s="92"/>
      <c r="L1022" s="122" t="s">
        <v>1752</v>
      </c>
      <c r="M1022" s="92" t="e">
        <f>INDEX('[26]GELONDONGAN BM POKIR'!$D:$D,MATCH('KEGIATAN DBMSDA 2022 (2)'!L1022,'[26]GELONDONGAN BM POKIR'!$D:$D,0))</f>
        <v>#N/A</v>
      </c>
      <c r="N1022" s="122" t="str">
        <f>L1022</f>
        <v>Pemeliharaan Rutin Jalan Kecamatan Bekasi Utara</v>
      </c>
      <c r="O1022" s="123"/>
      <c r="P1022" s="123"/>
      <c r="Q1022" s="123"/>
      <c r="R1022" s="127" t="s">
        <v>49</v>
      </c>
      <c r="S1022" s="127"/>
      <c r="T1022" s="95" t="s">
        <v>66</v>
      </c>
      <c r="U1022" s="57">
        <v>400000000</v>
      </c>
      <c r="V1022" s="57">
        <f t="shared" ref="V1022:V1033" si="370">U1022+AL1022</f>
        <v>1950000000</v>
      </c>
      <c r="W1022" s="57"/>
      <c r="X1022" s="108" t="s">
        <v>1966</v>
      </c>
      <c r="Y1022" s="489" t="s">
        <v>2032</v>
      </c>
      <c r="Z1022" s="489" t="s">
        <v>2012</v>
      </c>
      <c r="AA1022" s="123"/>
      <c r="AB1022" s="123"/>
      <c r="AC1022" s="123"/>
      <c r="AD1022" s="123"/>
      <c r="AE1022" s="123"/>
      <c r="AF1022" s="123"/>
      <c r="AG1022" s="57"/>
      <c r="AH1022" s="57"/>
      <c r="AI1022" s="57"/>
      <c r="AJ1022" s="313">
        <f t="shared" ref="AJ1022:AJ1033" si="371">(AI1022/V1022)*100%</f>
        <v>0</v>
      </c>
      <c r="AK1022" s="301">
        <v>0</v>
      </c>
      <c r="AL1022" s="57">
        <v>1550000000</v>
      </c>
      <c r="AM1022" s="96" t="s">
        <v>1873</v>
      </c>
      <c r="AN1022" s="257" t="s">
        <v>115</v>
      </c>
      <c r="AO1022" s="249">
        <v>1</v>
      </c>
      <c r="AP1022" s="257"/>
      <c r="AQ1022" s="245"/>
      <c r="AR1022" s="250"/>
      <c r="AS1022" s="250"/>
      <c r="AT1022" s="250"/>
      <c r="AU1022" s="250"/>
      <c r="AV1022" s="250"/>
      <c r="AW1022" s="250"/>
      <c r="AX1022" s="250"/>
      <c r="AY1022" s="99"/>
      <c r="AZ1022" s="245"/>
      <c r="BA1022" s="245"/>
      <c r="BB1022" s="235"/>
      <c r="BC1022" s="242"/>
      <c r="BD1022" s="242"/>
      <c r="BE1022" s="242"/>
      <c r="BG1022" s="428">
        <f t="shared" ref="BG1022:BG1033" si="372">V1022*AK1022</f>
        <v>0</v>
      </c>
      <c r="BH1022" s="424"/>
    </row>
    <row r="1023" spans="1:60" ht="43.5" thickBot="1" x14ac:dyDescent="0.3">
      <c r="A1023" s="90"/>
      <c r="B1023" s="90"/>
      <c r="C1023" s="90"/>
      <c r="D1023" s="90"/>
      <c r="E1023" s="90"/>
      <c r="F1023" s="90"/>
      <c r="G1023" s="90"/>
      <c r="H1023" s="307"/>
      <c r="I1023" s="91"/>
      <c r="J1023" s="92"/>
      <c r="K1023" s="92"/>
      <c r="L1023" s="122" t="s">
        <v>1753</v>
      </c>
      <c r="M1023" s="92" t="e">
        <f>INDEX('[26]GELONDONGAN BM POKIR'!$D:$D,MATCH('KEGIATAN DBMSDA 2022 (2)'!L1023,'[26]GELONDONGAN BM POKIR'!$D:$D,0))</f>
        <v>#N/A</v>
      </c>
      <c r="N1023" s="122" t="str">
        <f t="shared" ref="N1023:N1033" si="373">L1023</f>
        <v>Pemeliharaan Rutin Jalan Kecamatan Pondok Melati</v>
      </c>
      <c r="O1023" s="123"/>
      <c r="P1023" s="123"/>
      <c r="Q1023" s="123"/>
      <c r="R1023" s="127" t="s">
        <v>49</v>
      </c>
      <c r="S1023" s="127"/>
      <c r="T1023" s="95" t="s">
        <v>66</v>
      </c>
      <c r="U1023" s="57">
        <v>400000000</v>
      </c>
      <c r="V1023" s="57">
        <f t="shared" si="370"/>
        <v>1400000000</v>
      </c>
      <c r="W1023" s="57"/>
      <c r="X1023" s="108" t="s">
        <v>1966</v>
      </c>
      <c r="Y1023" s="489" t="s">
        <v>2032</v>
      </c>
      <c r="Z1023" s="489" t="s">
        <v>2008</v>
      </c>
      <c r="AA1023" s="123"/>
      <c r="AB1023" s="123"/>
      <c r="AC1023" s="123"/>
      <c r="AD1023" s="123"/>
      <c r="AE1023" s="123"/>
      <c r="AF1023" s="123"/>
      <c r="AG1023" s="57"/>
      <c r="AH1023" s="57"/>
      <c r="AI1023" s="57"/>
      <c r="AJ1023" s="313">
        <f t="shared" si="371"/>
        <v>0</v>
      </c>
      <c r="AK1023" s="301">
        <v>0</v>
      </c>
      <c r="AL1023" s="57">
        <v>1000000000</v>
      </c>
      <c r="AM1023" s="96" t="s">
        <v>1873</v>
      </c>
      <c r="AN1023" s="257" t="s">
        <v>115</v>
      </c>
      <c r="AO1023" s="249">
        <v>1</v>
      </c>
      <c r="AP1023" s="257"/>
      <c r="AQ1023" s="245"/>
      <c r="AR1023" s="250"/>
      <c r="AS1023" s="250"/>
      <c r="AT1023" s="250"/>
      <c r="AU1023" s="250"/>
      <c r="AV1023" s="250"/>
      <c r="AW1023" s="250"/>
      <c r="AX1023" s="250"/>
      <c r="AY1023" s="99"/>
      <c r="AZ1023" s="245"/>
      <c r="BA1023" s="245"/>
      <c r="BB1023" s="235"/>
      <c r="BC1023" s="242"/>
      <c r="BD1023" s="242"/>
      <c r="BE1023" s="242"/>
      <c r="BG1023" s="428">
        <f t="shared" si="372"/>
        <v>0</v>
      </c>
      <c r="BH1023" s="424"/>
    </row>
    <row r="1024" spans="1:60" ht="43.5" thickBot="1" x14ac:dyDescent="0.3">
      <c r="A1024" s="90"/>
      <c r="B1024" s="90"/>
      <c r="C1024" s="90"/>
      <c r="D1024" s="90"/>
      <c r="E1024" s="90"/>
      <c r="F1024" s="90"/>
      <c r="G1024" s="90"/>
      <c r="H1024" s="307"/>
      <c r="I1024" s="91"/>
      <c r="J1024" s="92"/>
      <c r="K1024" s="92"/>
      <c r="L1024" s="122" t="s">
        <v>1754</v>
      </c>
      <c r="M1024" s="92" t="e">
        <f>INDEX('[26]GELONDONGAN BM POKIR'!$D:$D,MATCH('KEGIATAN DBMSDA 2022 (2)'!L1024,'[26]GELONDONGAN BM POKIR'!$D:$D,0))</f>
        <v>#N/A</v>
      </c>
      <c r="N1024" s="122" t="str">
        <f t="shared" si="373"/>
        <v>Pemeliharaan Rutin Jalan Kecamatan Bekasi Timur</v>
      </c>
      <c r="O1024" s="123"/>
      <c r="P1024" s="123"/>
      <c r="Q1024" s="123"/>
      <c r="R1024" s="127" t="s">
        <v>49</v>
      </c>
      <c r="S1024" s="127"/>
      <c r="T1024" s="95" t="s">
        <v>66</v>
      </c>
      <c r="U1024" s="57">
        <v>400000000</v>
      </c>
      <c r="V1024" s="57">
        <f t="shared" si="370"/>
        <v>3100000000</v>
      </c>
      <c r="W1024" s="57"/>
      <c r="X1024" s="108" t="s">
        <v>1966</v>
      </c>
      <c r="Y1024" s="489" t="s">
        <v>2032</v>
      </c>
      <c r="Z1024" s="489" t="s">
        <v>2013</v>
      </c>
      <c r="AA1024" s="123"/>
      <c r="AB1024" s="123"/>
      <c r="AC1024" s="123"/>
      <c r="AD1024" s="123"/>
      <c r="AE1024" s="123"/>
      <c r="AF1024" s="123"/>
      <c r="AG1024" s="57"/>
      <c r="AH1024" s="57"/>
      <c r="AI1024" s="57"/>
      <c r="AJ1024" s="313">
        <f t="shared" si="371"/>
        <v>0</v>
      </c>
      <c r="AK1024" s="301">
        <v>0</v>
      </c>
      <c r="AL1024" s="57">
        <v>2700000000</v>
      </c>
      <c r="AM1024" s="96" t="s">
        <v>1873</v>
      </c>
      <c r="AN1024" s="257" t="s">
        <v>115</v>
      </c>
      <c r="AO1024" s="249">
        <v>1</v>
      </c>
      <c r="AP1024" s="257"/>
      <c r="AQ1024" s="245"/>
      <c r="AR1024" s="250"/>
      <c r="AS1024" s="250"/>
      <c r="AT1024" s="250"/>
      <c r="AU1024" s="250"/>
      <c r="AV1024" s="250"/>
      <c r="AW1024" s="250"/>
      <c r="AX1024" s="250"/>
      <c r="AY1024" s="99"/>
      <c r="AZ1024" s="245"/>
      <c r="BA1024" s="245"/>
      <c r="BB1024" s="235"/>
      <c r="BC1024" s="242"/>
      <c r="BD1024" s="242"/>
      <c r="BE1024" s="242"/>
      <c r="BG1024" s="428">
        <f t="shared" si="372"/>
        <v>0</v>
      </c>
      <c r="BH1024" s="424"/>
    </row>
    <row r="1025" spans="1:60" ht="43.5" thickBot="1" x14ac:dyDescent="0.3">
      <c r="A1025" s="90"/>
      <c r="B1025" s="90"/>
      <c r="C1025" s="90"/>
      <c r="D1025" s="90"/>
      <c r="E1025" s="90"/>
      <c r="F1025" s="90"/>
      <c r="G1025" s="90"/>
      <c r="H1025" s="307"/>
      <c r="I1025" s="91"/>
      <c r="J1025" s="92"/>
      <c r="K1025" s="92"/>
      <c r="L1025" s="122" t="s">
        <v>1755</v>
      </c>
      <c r="M1025" s="92" t="e">
        <f>INDEX('[26]GELONDONGAN BM POKIR'!$D:$D,MATCH('KEGIATAN DBMSDA 2022 (2)'!L1025,'[26]GELONDONGAN BM POKIR'!$D:$D,0))</f>
        <v>#N/A</v>
      </c>
      <c r="N1025" s="122" t="str">
        <f t="shared" si="373"/>
        <v>Pemeliharaan Rutin Jalan Kecamatan Bekasi Barat</v>
      </c>
      <c r="O1025" s="123"/>
      <c r="P1025" s="123"/>
      <c r="Q1025" s="123"/>
      <c r="R1025" s="127" t="s">
        <v>49</v>
      </c>
      <c r="S1025" s="127"/>
      <c r="T1025" s="95" t="s">
        <v>66</v>
      </c>
      <c r="U1025" s="57">
        <v>400000000</v>
      </c>
      <c r="V1025" s="57">
        <f t="shared" si="370"/>
        <v>1100000000</v>
      </c>
      <c r="W1025" s="57"/>
      <c r="X1025" s="108" t="s">
        <v>1966</v>
      </c>
      <c r="Y1025" s="489" t="s">
        <v>2032</v>
      </c>
      <c r="Z1025" s="489" t="s">
        <v>2003</v>
      </c>
      <c r="AA1025" s="123"/>
      <c r="AB1025" s="123"/>
      <c r="AC1025" s="123"/>
      <c r="AD1025" s="123"/>
      <c r="AE1025" s="123"/>
      <c r="AF1025" s="123"/>
      <c r="AG1025" s="57"/>
      <c r="AH1025" s="57"/>
      <c r="AI1025" s="57"/>
      <c r="AJ1025" s="313">
        <f t="shared" si="371"/>
        <v>0</v>
      </c>
      <c r="AK1025" s="301">
        <v>0</v>
      </c>
      <c r="AL1025" s="57">
        <v>700000000</v>
      </c>
      <c r="AM1025" s="96" t="s">
        <v>1873</v>
      </c>
      <c r="AN1025" s="257" t="s">
        <v>115</v>
      </c>
      <c r="AO1025" s="249">
        <v>1</v>
      </c>
      <c r="AP1025" s="257"/>
      <c r="AQ1025" s="245"/>
      <c r="AR1025" s="250"/>
      <c r="AS1025" s="250"/>
      <c r="AT1025" s="250"/>
      <c r="AU1025" s="250"/>
      <c r="AV1025" s="250"/>
      <c r="AW1025" s="250"/>
      <c r="AX1025" s="250"/>
      <c r="AY1025" s="99"/>
      <c r="AZ1025" s="245"/>
      <c r="BA1025" s="245"/>
      <c r="BB1025" s="235"/>
      <c r="BC1025" s="242"/>
      <c r="BD1025" s="242"/>
      <c r="BE1025" s="242"/>
      <c r="BG1025" s="428">
        <f t="shared" si="372"/>
        <v>0</v>
      </c>
      <c r="BH1025" s="424"/>
    </row>
    <row r="1026" spans="1:60" ht="43.5" thickBot="1" x14ac:dyDescent="0.3">
      <c r="A1026" s="90"/>
      <c r="B1026" s="90"/>
      <c r="C1026" s="90"/>
      <c r="D1026" s="90"/>
      <c r="E1026" s="90"/>
      <c r="F1026" s="90"/>
      <c r="G1026" s="90"/>
      <c r="H1026" s="307"/>
      <c r="I1026" s="91"/>
      <c r="J1026" s="92"/>
      <c r="K1026" s="92"/>
      <c r="L1026" s="122" t="s">
        <v>1756</v>
      </c>
      <c r="M1026" s="92" t="e">
        <f>INDEX('[26]GELONDONGAN BM POKIR'!$D:$D,MATCH('KEGIATAN DBMSDA 2022 (2)'!L1026,'[26]GELONDONGAN BM POKIR'!$D:$D,0))</f>
        <v>#N/A</v>
      </c>
      <c r="N1026" s="122" t="str">
        <f t="shared" si="373"/>
        <v>Pemeliharaan Rutin Jalan Kecamatan Bekasi Selatan</v>
      </c>
      <c r="O1026" s="123"/>
      <c r="P1026" s="123"/>
      <c r="Q1026" s="123"/>
      <c r="R1026" s="127" t="s">
        <v>49</v>
      </c>
      <c r="S1026" s="127"/>
      <c r="T1026" s="95" t="s">
        <v>66</v>
      </c>
      <c r="U1026" s="57">
        <v>400000000</v>
      </c>
      <c r="V1026" s="57">
        <f t="shared" si="370"/>
        <v>595000000</v>
      </c>
      <c r="W1026" s="57"/>
      <c r="X1026" s="108" t="s">
        <v>1966</v>
      </c>
      <c r="Y1026" s="489" t="s">
        <v>2032</v>
      </c>
      <c r="Z1026" s="489" t="s">
        <v>2006</v>
      </c>
      <c r="AA1026" s="123"/>
      <c r="AB1026" s="123"/>
      <c r="AC1026" s="123"/>
      <c r="AD1026" s="123"/>
      <c r="AE1026" s="123"/>
      <c r="AF1026" s="123"/>
      <c r="AG1026" s="57"/>
      <c r="AH1026" s="57"/>
      <c r="AI1026" s="57"/>
      <c r="AJ1026" s="313">
        <f t="shared" si="371"/>
        <v>0</v>
      </c>
      <c r="AK1026" s="301">
        <v>0</v>
      </c>
      <c r="AL1026" s="57">
        <v>195000000</v>
      </c>
      <c r="AM1026" s="96" t="s">
        <v>1873</v>
      </c>
      <c r="AN1026" s="257" t="s">
        <v>115</v>
      </c>
      <c r="AO1026" s="249">
        <v>1</v>
      </c>
      <c r="AP1026" s="257"/>
      <c r="AQ1026" s="245"/>
      <c r="AR1026" s="250"/>
      <c r="AS1026" s="250"/>
      <c r="AT1026" s="250"/>
      <c r="AU1026" s="250"/>
      <c r="AV1026" s="250"/>
      <c r="AW1026" s="250"/>
      <c r="AX1026" s="250"/>
      <c r="AY1026" s="99"/>
      <c r="AZ1026" s="245"/>
      <c r="BA1026" s="245"/>
      <c r="BB1026" s="235"/>
      <c r="BC1026" s="242"/>
      <c r="BD1026" s="242"/>
      <c r="BE1026" s="242"/>
      <c r="BG1026" s="428">
        <f t="shared" si="372"/>
        <v>0</v>
      </c>
      <c r="BH1026" s="424"/>
    </row>
    <row r="1027" spans="1:60" ht="43.5" thickBot="1" x14ac:dyDescent="0.3">
      <c r="A1027" s="90"/>
      <c r="B1027" s="90"/>
      <c r="C1027" s="90"/>
      <c r="D1027" s="90"/>
      <c r="E1027" s="90"/>
      <c r="F1027" s="90"/>
      <c r="G1027" s="90"/>
      <c r="H1027" s="307"/>
      <c r="I1027" s="91"/>
      <c r="J1027" s="92"/>
      <c r="K1027" s="92"/>
      <c r="L1027" s="122" t="s">
        <v>1757</v>
      </c>
      <c r="M1027" s="92" t="e">
        <f>INDEX('[26]GELONDONGAN BM POKIR'!$D:$D,MATCH('KEGIATAN DBMSDA 2022 (2)'!L1027,'[26]GELONDONGAN BM POKIR'!$D:$D,0))</f>
        <v>#N/A</v>
      </c>
      <c r="N1027" s="122" t="str">
        <f t="shared" si="373"/>
        <v>Pemeliharaan Rutin Jalan Kecamatan Pondokgede</v>
      </c>
      <c r="O1027" s="123"/>
      <c r="P1027" s="123"/>
      <c r="Q1027" s="123"/>
      <c r="R1027" s="127" t="s">
        <v>49</v>
      </c>
      <c r="S1027" s="127"/>
      <c r="T1027" s="95" t="s">
        <v>66</v>
      </c>
      <c r="U1027" s="57">
        <v>400000000</v>
      </c>
      <c r="V1027" s="57">
        <f t="shared" si="370"/>
        <v>2600000000</v>
      </c>
      <c r="W1027" s="57"/>
      <c r="X1027" s="108" t="s">
        <v>1966</v>
      </c>
      <c r="Y1027" s="489" t="s">
        <v>2032</v>
      </c>
      <c r="Z1027" s="489" t="s">
        <v>2004</v>
      </c>
      <c r="AA1027" s="123"/>
      <c r="AB1027" s="123"/>
      <c r="AC1027" s="123"/>
      <c r="AD1027" s="123"/>
      <c r="AE1027" s="123"/>
      <c r="AF1027" s="123"/>
      <c r="AG1027" s="57"/>
      <c r="AH1027" s="57"/>
      <c r="AI1027" s="57"/>
      <c r="AJ1027" s="313">
        <f t="shared" si="371"/>
        <v>0</v>
      </c>
      <c r="AK1027" s="301">
        <v>0</v>
      </c>
      <c r="AL1027" s="57">
        <v>2200000000</v>
      </c>
      <c r="AM1027" s="96" t="s">
        <v>1873</v>
      </c>
      <c r="AN1027" s="257" t="s">
        <v>115</v>
      </c>
      <c r="AO1027" s="249">
        <v>1</v>
      </c>
      <c r="AP1027" s="257"/>
      <c r="AQ1027" s="245"/>
      <c r="AR1027" s="250"/>
      <c r="AS1027" s="250"/>
      <c r="AT1027" s="250"/>
      <c r="AU1027" s="250"/>
      <c r="AV1027" s="250"/>
      <c r="AW1027" s="250"/>
      <c r="AX1027" s="250"/>
      <c r="AY1027" s="99"/>
      <c r="AZ1027" s="245"/>
      <c r="BA1027" s="245"/>
      <c r="BB1027" s="235"/>
      <c r="BC1027" s="242"/>
      <c r="BD1027" s="242"/>
      <c r="BE1027" s="242"/>
      <c r="BG1027" s="428">
        <f t="shared" si="372"/>
        <v>0</v>
      </c>
      <c r="BH1027" s="424"/>
    </row>
    <row r="1028" spans="1:60" ht="43.5" thickBot="1" x14ac:dyDescent="0.3">
      <c r="A1028" s="90"/>
      <c r="B1028" s="90"/>
      <c r="C1028" s="90"/>
      <c r="D1028" s="90"/>
      <c r="E1028" s="90"/>
      <c r="F1028" s="90"/>
      <c r="G1028" s="90"/>
      <c r="H1028" s="307"/>
      <c r="I1028" s="91"/>
      <c r="J1028" s="92"/>
      <c r="K1028" s="92"/>
      <c r="L1028" s="122" t="s">
        <v>1758</v>
      </c>
      <c r="M1028" s="92" t="e">
        <f>INDEX('[26]GELONDONGAN BM POKIR'!$D:$D,MATCH('KEGIATAN DBMSDA 2022 (2)'!L1028,'[26]GELONDONGAN BM POKIR'!$D:$D,0))</f>
        <v>#N/A</v>
      </c>
      <c r="N1028" s="122" t="str">
        <f t="shared" si="373"/>
        <v>Pemeliharaan Rutin Jalan Kecamatan Jatisampurna</v>
      </c>
      <c r="O1028" s="123"/>
      <c r="P1028" s="123"/>
      <c r="Q1028" s="123"/>
      <c r="R1028" s="127" t="s">
        <v>49</v>
      </c>
      <c r="S1028" s="127"/>
      <c r="T1028" s="95" t="s">
        <v>66</v>
      </c>
      <c r="U1028" s="57">
        <v>400000000</v>
      </c>
      <c r="V1028" s="57">
        <f t="shared" si="370"/>
        <v>2200000000</v>
      </c>
      <c r="W1028" s="57"/>
      <c r="X1028" s="108" t="s">
        <v>1966</v>
      </c>
      <c r="Y1028" s="489" t="s">
        <v>2032</v>
      </c>
      <c r="Z1028" s="489" t="s">
        <v>2000</v>
      </c>
      <c r="AA1028" s="123"/>
      <c r="AB1028" s="123"/>
      <c r="AC1028" s="123"/>
      <c r="AD1028" s="123"/>
      <c r="AE1028" s="123"/>
      <c r="AF1028" s="123"/>
      <c r="AG1028" s="57"/>
      <c r="AH1028" s="57"/>
      <c r="AI1028" s="57"/>
      <c r="AJ1028" s="313">
        <f t="shared" si="371"/>
        <v>0</v>
      </c>
      <c r="AK1028" s="301">
        <v>0</v>
      </c>
      <c r="AL1028" s="57">
        <v>1800000000</v>
      </c>
      <c r="AM1028" s="96" t="s">
        <v>1873</v>
      </c>
      <c r="AN1028" s="257" t="s">
        <v>115</v>
      </c>
      <c r="AO1028" s="249">
        <v>1</v>
      </c>
      <c r="AP1028" s="257"/>
      <c r="AQ1028" s="245"/>
      <c r="AR1028" s="250"/>
      <c r="AS1028" s="250"/>
      <c r="AT1028" s="250"/>
      <c r="AU1028" s="250"/>
      <c r="AV1028" s="250"/>
      <c r="AW1028" s="250"/>
      <c r="AX1028" s="250"/>
      <c r="AY1028" s="99"/>
      <c r="AZ1028" s="245"/>
      <c r="BA1028" s="245"/>
      <c r="BB1028" s="235"/>
      <c r="BC1028" s="242"/>
      <c r="BD1028" s="242"/>
      <c r="BE1028" s="242"/>
      <c r="BG1028" s="428">
        <f t="shared" si="372"/>
        <v>0</v>
      </c>
      <c r="BH1028" s="424"/>
    </row>
    <row r="1029" spans="1:60" ht="43.5" thickBot="1" x14ac:dyDescent="0.3">
      <c r="A1029" s="90"/>
      <c r="B1029" s="90"/>
      <c r="C1029" s="90"/>
      <c r="D1029" s="90"/>
      <c r="E1029" s="90"/>
      <c r="F1029" s="90"/>
      <c r="G1029" s="90"/>
      <c r="H1029" s="307"/>
      <c r="I1029" s="91"/>
      <c r="J1029" s="92"/>
      <c r="K1029" s="92"/>
      <c r="L1029" s="122" t="s">
        <v>1759</v>
      </c>
      <c r="M1029" s="92" t="e">
        <f>INDEX('[26]GELONDONGAN BM POKIR'!$D:$D,MATCH('KEGIATAN DBMSDA 2022 (2)'!L1029,'[26]GELONDONGAN BM POKIR'!$D:$D,0))</f>
        <v>#N/A</v>
      </c>
      <c r="N1029" s="122" t="str">
        <f t="shared" si="373"/>
        <v>Pemeliharaan Rutin Jalan Kecamatan Jatiasih</v>
      </c>
      <c r="O1029" s="123"/>
      <c r="P1029" s="123"/>
      <c r="Q1029" s="123"/>
      <c r="R1029" s="127" t="s">
        <v>49</v>
      </c>
      <c r="S1029" s="127"/>
      <c r="T1029" s="95" t="s">
        <v>66</v>
      </c>
      <c r="U1029" s="57">
        <v>400000000</v>
      </c>
      <c r="V1029" s="57">
        <f t="shared" si="370"/>
        <v>1900000000</v>
      </c>
      <c r="W1029" s="57"/>
      <c r="X1029" s="108" t="s">
        <v>1966</v>
      </c>
      <c r="Y1029" s="489" t="s">
        <v>2032</v>
      </c>
      <c r="Z1029" s="489" t="s">
        <v>2011</v>
      </c>
      <c r="AA1029" s="123"/>
      <c r="AB1029" s="123"/>
      <c r="AC1029" s="123"/>
      <c r="AD1029" s="123"/>
      <c r="AE1029" s="123"/>
      <c r="AF1029" s="123"/>
      <c r="AG1029" s="57"/>
      <c r="AH1029" s="57"/>
      <c r="AI1029" s="57"/>
      <c r="AJ1029" s="313">
        <f t="shared" si="371"/>
        <v>0</v>
      </c>
      <c r="AK1029" s="301">
        <v>0</v>
      </c>
      <c r="AL1029" s="57">
        <v>1500000000</v>
      </c>
      <c r="AM1029" s="96" t="s">
        <v>1873</v>
      </c>
      <c r="AN1029" s="257" t="s">
        <v>115</v>
      </c>
      <c r="AO1029" s="249">
        <v>1</v>
      </c>
      <c r="AP1029" s="257"/>
      <c r="AQ1029" s="245"/>
      <c r="AR1029" s="250"/>
      <c r="AS1029" s="250"/>
      <c r="AT1029" s="250"/>
      <c r="AU1029" s="250"/>
      <c r="AV1029" s="250"/>
      <c r="AW1029" s="250"/>
      <c r="AX1029" s="250"/>
      <c r="AY1029" s="99"/>
      <c r="AZ1029" s="245"/>
      <c r="BA1029" s="245"/>
      <c r="BB1029" s="235"/>
      <c r="BC1029" s="242"/>
      <c r="BD1029" s="242"/>
      <c r="BE1029" s="242"/>
      <c r="BG1029" s="428">
        <f t="shared" si="372"/>
        <v>0</v>
      </c>
      <c r="BH1029" s="424"/>
    </row>
    <row r="1030" spans="1:60" ht="45.75" thickBot="1" x14ac:dyDescent="0.3">
      <c r="A1030" s="90"/>
      <c r="B1030" s="90"/>
      <c r="C1030" s="90"/>
      <c r="D1030" s="90"/>
      <c r="E1030" s="90"/>
      <c r="F1030" s="90"/>
      <c r="G1030" s="90"/>
      <c r="H1030" s="307"/>
      <c r="I1030" s="91"/>
      <c r="J1030" s="92"/>
      <c r="K1030" s="92"/>
      <c r="L1030" s="122" t="s">
        <v>1760</v>
      </c>
      <c r="M1030" s="92" t="e">
        <f>INDEX('[26]GELONDONGAN BM POKIR'!$D:$D,MATCH('KEGIATAN DBMSDA 2022 (2)'!L1030,'[26]GELONDONGAN BM POKIR'!$D:$D,0))</f>
        <v>#N/A</v>
      </c>
      <c r="N1030" s="122" t="str">
        <f t="shared" si="373"/>
        <v>Pemeliharaan Rutin Jalan Kecamatan Mustikajaya</v>
      </c>
      <c r="O1030" s="123"/>
      <c r="P1030" s="123"/>
      <c r="Q1030" s="123"/>
      <c r="R1030" s="127" t="s">
        <v>49</v>
      </c>
      <c r="S1030" s="127"/>
      <c r="T1030" s="95" t="s">
        <v>66</v>
      </c>
      <c r="U1030" s="57">
        <v>400000000</v>
      </c>
      <c r="V1030" s="57">
        <f t="shared" si="370"/>
        <v>2450000000</v>
      </c>
      <c r="W1030" s="57"/>
      <c r="X1030" s="108" t="s">
        <v>1966</v>
      </c>
      <c r="Y1030" s="489" t="s">
        <v>2032</v>
      </c>
      <c r="Z1030" s="489" t="s">
        <v>2007</v>
      </c>
      <c r="AA1030" s="123"/>
      <c r="AB1030" s="123"/>
      <c r="AC1030" s="123"/>
      <c r="AD1030" s="123"/>
      <c r="AE1030" s="123"/>
      <c r="AF1030" s="123"/>
      <c r="AG1030" s="57"/>
      <c r="AH1030" s="57"/>
      <c r="AI1030" s="57"/>
      <c r="AJ1030" s="313">
        <f t="shared" si="371"/>
        <v>0</v>
      </c>
      <c r="AK1030" s="301">
        <v>0</v>
      </c>
      <c r="AL1030" s="57">
        <v>2050000000</v>
      </c>
      <c r="AM1030" s="96" t="s">
        <v>1873</v>
      </c>
      <c r="AN1030" s="257" t="s">
        <v>115</v>
      </c>
      <c r="AO1030" s="249">
        <v>1</v>
      </c>
      <c r="AP1030" s="257"/>
      <c r="AQ1030" s="245"/>
      <c r="AR1030" s="250"/>
      <c r="AS1030" s="250"/>
      <c r="AT1030" s="250"/>
      <c r="AU1030" s="250"/>
      <c r="AV1030" s="250"/>
      <c r="AW1030" s="250"/>
      <c r="AX1030" s="250"/>
      <c r="AY1030" s="99"/>
      <c r="AZ1030" s="245"/>
      <c r="BA1030" s="245"/>
      <c r="BB1030" s="235"/>
      <c r="BC1030" s="242"/>
      <c r="BD1030" s="242"/>
      <c r="BE1030" s="242"/>
      <c r="BG1030" s="428">
        <f t="shared" si="372"/>
        <v>0</v>
      </c>
      <c r="BH1030" s="424"/>
    </row>
    <row r="1031" spans="1:60" ht="43.5" thickBot="1" x14ac:dyDescent="0.3">
      <c r="A1031" s="90"/>
      <c r="B1031" s="90"/>
      <c r="C1031" s="90"/>
      <c r="D1031" s="90"/>
      <c r="E1031" s="90"/>
      <c r="F1031" s="90"/>
      <c r="G1031" s="90"/>
      <c r="H1031" s="307"/>
      <c r="I1031" s="91"/>
      <c r="J1031" s="92"/>
      <c r="K1031" s="92"/>
      <c r="L1031" s="122" t="s">
        <v>1761</v>
      </c>
      <c r="M1031" s="92" t="e">
        <f>INDEX('[26]GELONDONGAN BM POKIR'!$D:$D,MATCH('KEGIATAN DBMSDA 2022 (2)'!L1031,'[26]GELONDONGAN BM POKIR'!$D:$D,0))</f>
        <v>#N/A</v>
      </c>
      <c r="N1031" s="122" t="str">
        <f t="shared" si="373"/>
        <v>Pemeliharaan Rutin Jalan Kecamatan Medan Satria</v>
      </c>
      <c r="O1031" s="123"/>
      <c r="P1031" s="123"/>
      <c r="Q1031" s="123"/>
      <c r="R1031" s="127" t="s">
        <v>49</v>
      </c>
      <c r="S1031" s="127"/>
      <c r="T1031" s="95" t="s">
        <v>66</v>
      </c>
      <c r="U1031" s="57">
        <v>400000000</v>
      </c>
      <c r="V1031" s="57">
        <f t="shared" si="370"/>
        <v>600000000</v>
      </c>
      <c r="W1031" s="57"/>
      <c r="X1031" s="108" t="s">
        <v>1966</v>
      </c>
      <c r="Y1031" s="489" t="s">
        <v>2032</v>
      </c>
      <c r="Z1031" s="489" t="s">
        <v>2005</v>
      </c>
      <c r="AA1031" s="123"/>
      <c r="AB1031" s="123"/>
      <c r="AC1031" s="123"/>
      <c r="AD1031" s="123"/>
      <c r="AE1031" s="123"/>
      <c r="AF1031" s="123"/>
      <c r="AG1031" s="57"/>
      <c r="AH1031" s="57"/>
      <c r="AI1031" s="57"/>
      <c r="AJ1031" s="313">
        <f t="shared" si="371"/>
        <v>0</v>
      </c>
      <c r="AK1031" s="301">
        <v>0</v>
      </c>
      <c r="AL1031" s="57">
        <v>200000000</v>
      </c>
      <c r="AM1031" s="96" t="s">
        <v>1873</v>
      </c>
      <c r="AN1031" s="257" t="s">
        <v>115</v>
      </c>
      <c r="AO1031" s="249">
        <v>1</v>
      </c>
      <c r="AP1031" s="257"/>
      <c r="AQ1031" s="245"/>
      <c r="AR1031" s="250"/>
      <c r="AS1031" s="250"/>
      <c r="AT1031" s="250"/>
      <c r="AU1031" s="250"/>
      <c r="AV1031" s="250"/>
      <c r="AW1031" s="250"/>
      <c r="AX1031" s="250"/>
      <c r="AY1031" s="99"/>
      <c r="AZ1031" s="245"/>
      <c r="BA1031" s="245"/>
      <c r="BB1031" s="235"/>
      <c r="BC1031" s="242"/>
      <c r="BD1031" s="242"/>
      <c r="BE1031" s="242"/>
      <c r="BG1031" s="428">
        <f t="shared" si="372"/>
        <v>0</v>
      </c>
      <c r="BH1031" s="424"/>
    </row>
    <row r="1032" spans="1:60" ht="43.5" thickBot="1" x14ac:dyDescent="0.3">
      <c r="A1032" s="90"/>
      <c r="B1032" s="90"/>
      <c r="C1032" s="90"/>
      <c r="D1032" s="90"/>
      <c r="E1032" s="90"/>
      <c r="F1032" s="90"/>
      <c r="G1032" s="90"/>
      <c r="H1032" s="307"/>
      <c r="I1032" s="91"/>
      <c r="J1032" s="92"/>
      <c r="K1032" s="92"/>
      <c r="L1032" s="122" t="s">
        <v>1762</v>
      </c>
      <c r="M1032" s="92" t="e">
        <f>INDEX('[26]GELONDONGAN BM POKIR'!$D:$D,MATCH('KEGIATAN DBMSDA 2022 (2)'!L1032,'[26]GELONDONGAN BM POKIR'!$D:$D,0))</f>
        <v>#N/A</v>
      </c>
      <c r="N1032" s="122" t="str">
        <f t="shared" si="373"/>
        <v>Pemeliharaan Rutin Jalan Kecamatan Rawalumbu</v>
      </c>
      <c r="O1032" s="123"/>
      <c r="P1032" s="123"/>
      <c r="Q1032" s="123"/>
      <c r="R1032" s="127" t="s">
        <v>49</v>
      </c>
      <c r="S1032" s="127"/>
      <c r="T1032" s="95" t="s">
        <v>66</v>
      </c>
      <c r="U1032" s="57">
        <v>400000000</v>
      </c>
      <c r="V1032" s="57">
        <f t="shared" si="370"/>
        <v>1725000000</v>
      </c>
      <c r="W1032" s="57"/>
      <c r="X1032" s="108" t="s">
        <v>1966</v>
      </c>
      <c r="Y1032" s="489" t="s">
        <v>2032</v>
      </c>
      <c r="Z1032" s="489" t="s">
        <v>2010</v>
      </c>
      <c r="AA1032" s="123"/>
      <c r="AB1032" s="123"/>
      <c r="AC1032" s="123"/>
      <c r="AD1032" s="123"/>
      <c r="AE1032" s="123"/>
      <c r="AF1032" s="123"/>
      <c r="AG1032" s="57"/>
      <c r="AH1032" s="57"/>
      <c r="AI1032" s="57"/>
      <c r="AJ1032" s="313">
        <f t="shared" si="371"/>
        <v>0</v>
      </c>
      <c r="AK1032" s="301">
        <v>0</v>
      </c>
      <c r="AL1032" s="57">
        <v>1325000000</v>
      </c>
      <c r="AM1032" s="96" t="s">
        <v>1873</v>
      </c>
      <c r="AN1032" s="257" t="s">
        <v>115</v>
      </c>
      <c r="AO1032" s="249">
        <v>1</v>
      </c>
      <c r="AP1032" s="257"/>
      <c r="AQ1032" s="245"/>
      <c r="AR1032" s="250"/>
      <c r="AS1032" s="250"/>
      <c r="AT1032" s="250"/>
      <c r="AU1032" s="250"/>
      <c r="AV1032" s="250"/>
      <c r="AW1032" s="250"/>
      <c r="AX1032" s="250"/>
      <c r="AY1032" s="99"/>
      <c r="AZ1032" s="245"/>
      <c r="BA1032" s="245"/>
      <c r="BB1032" s="235"/>
      <c r="BC1032" s="242"/>
      <c r="BD1032" s="242"/>
      <c r="BE1032" s="242"/>
      <c r="BG1032" s="428">
        <f t="shared" si="372"/>
        <v>0</v>
      </c>
      <c r="BH1032" s="424"/>
    </row>
    <row r="1033" spans="1:60" ht="43.5" thickBot="1" x14ac:dyDescent="0.3">
      <c r="A1033" s="90"/>
      <c r="B1033" s="90"/>
      <c r="C1033" s="90"/>
      <c r="D1033" s="90"/>
      <c r="E1033" s="90"/>
      <c r="F1033" s="90"/>
      <c r="G1033" s="90"/>
      <c r="H1033" s="307"/>
      <c r="I1033" s="91"/>
      <c r="J1033" s="92"/>
      <c r="K1033" s="92"/>
      <c r="L1033" s="122" t="s">
        <v>1763</v>
      </c>
      <c r="M1033" s="92" t="e">
        <f>INDEX('[26]GELONDONGAN BM POKIR'!$D:$D,MATCH('KEGIATAN DBMSDA 2022 (2)'!L1033,'[26]GELONDONGAN BM POKIR'!$D:$D,0))</f>
        <v>#N/A</v>
      </c>
      <c r="N1033" s="122" t="str">
        <f t="shared" si="373"/>
        <v>Pemeliharaan Rutin Jalan Kecamatan Bantargebang</v>
      </c>
      <c r="O1033" s="123"/>
      <c r="P1033" s="123"/>
      <c r="Q1033" s="123"/>
      <c r="R1033" s="127" t="s">
        <v>49</v>
      </c>
      <c r="S1033" s="127"/>
      <c r="T1033" s="95" t="s">
        <v>66</v>
      </c>
      <c r="U1033" s="57">
        <v>400000000</v>
      </c>
      <c r="V1033" s="57">
        <f t="shared" si="370"/>
        <v>1450000000</v>
      </c>
      <c r="W1033" s="57"/>
      <c r="X1033" s="108" t="s">
        <v>1966</v>
      </c>
      <c r="Y1033" s="489" t="s">
        <v>2032</v>
      </c>
      <c r="Z1033" s="489" t="s">
        <v>2014</v>
      </c>
      <c r="AA1033" s="123"/>
      <c r="AB1033" s="123"/>
      <c r="AC1033" s="123"/>
      <c r="AD1033" s="123"/>
      <c r="AE1033" s="123"/>
      <c r="AF1033" s="123"/>
      <c r="AG1033" s="57"/>
      <c r="AH1033" s="57"/>
      <c r="AI1033" s="57"/>
      <c r="AJ1033" s="313">
        <f t="shared" si="371"/>
        <v>0</v>
      </c>
      <c r="AK1033" s="301">
        <v>0</v>
      </c>
      <c r="AL1033" s="57">
        <v>1050000000</v>
      </c>
      <c r="AM1033" s="96" t="s">
        <v>1873</v>
      </c>
      <c r="AN1033" s="257" t="s">
        <v>115</v>
      </c>
      <c r="AO1033" s="249">
        <v>1</v>
      </c>
      <c r="AP1033" s="257"/>
      <c r="AQ1033" s="245"/>
      <c r="AR1033" s="250"/>
      <c r="AS1033" s="250"/>
      <c r="AT1033" s="250"/>
      <c r="AU1033" s="250"/>
      <c r="AV1033" s="250"/>
      <c r="AW1033" s="250"/>
      <c r="AX1033" s="250"/>
      <c r="AY1033" s="99"/>
      <c r="AZ1033" s="245"/>
      <c r="BA1033" s="245"/>
      <c r="BB1033" s="235"/>
      <c r="BC1033" s="242"/>
      <c r="BD1033" s="242"/>
      <c r="BE1033" s="242"/>
      <c r="BG1033" s="428">
        <f t="shared" si="372"/>
        <v>0</v>
      </c>
      <c r="BH1033" s="424"/>
    </row>
    <row r="1034" spans="1:60" ht="43.5" thickBot="1" x14ac:dyDescent="0.3">
      <c r="A1034" s="68" t="s">
        <v>33</v>
      </c>
      <c r="B1034" s="68" t="s">
        <v>34</v>
      </c>
      <c r="C1034" s="68" t="s">
        <v>1139</v>
      </c>
      <c r="D1034" s="68" t="s">
        <v>37</v>
      </c>
      <c r="E1034" s="68" t="s">
        <v>35</v>
      </c>
      <c r="F1034" s="68">
        <v>12</v>
      </c>
      <c r="G1034" s="312" t="s">
        <v>1916</v>
      </c>
      <c r="H1034" s="308"/>
      <c r="I1034" s="70"/>
      <c r="J1034" s="71" t="s">
        <v>1764</v>
      </c>
      <c r="K1034" s="71"/>
      <c r="L1034" s="72"/>
      <c r="M1034" s="92">
        <f>INDEX('[26]GELONDONGAN BM POKIR'!$D:$D,MATCH('KEGIATAN DBMSDA 2022 (2)'!L1034,'[26]GELONDONGAN BM POKIR'!$D:$D,0))</f>
        <v>0</v>
      </c>
      <c r="N1034" s="72"/>
      <c r="O1034" s="73"/>
      <c r="P1034" s="73" t="s">
        <v>110</v>
      </c>
      <c r="Q1034" s="73"/>
      <c r="R1034" s="74"/>
      <c r="S1034" s="74"/>
      <c r="T1034" s="75" t="s">
        <v>43</v>
      </c>
      <c r="U1034" s="76">
        <f>SUBTOTAL(9,U1035:U1041)</f>
        <v>992457480</v>
      </c>
      <c r="V1034" s="76">
        <f>SUBTOTAL(9,V1035:V1042)</f>
        <v>5250000000</v>
      </c>
      <c r="W1034" s="76" t="s">
        <v>110</v>
      </c>
      <c r="X1034" s="77" t="s">
        <v>1968</v>
      </c>
      <c r="Y1034" s="497"/>
      <c r="Z1034" s="497"/>
      <c r="AA1034" s="73"/>
      <c r="AB1034" s="73"/>
      <c r="AC1034" s="73"/>
      <c r="AD1034" s="73"/>
      <c r="AE1034" s="73"/>
      <c r="AF1034" s="73"/>
      <c r="AG1034" s="442">
        <v>83862000</v>
      </c>
      <c r="AH1034" s="517">
        <f>AI1034-AG1034</f>
        <v>130105000</v>
      </c>
      <c r="AI1034" s="442">
        <v>213967000</v>
      </c>
      <c r="AJ1034" s="313">
        <f t="shared" ref="AJ1034" si="374">(AI1034/V1034)*100</f>
        <v>4.0755619047619049</v>
      </c>
      <c r="AK1034" s="513">
        <f>BH1034</f>
        <v>1.7619047619047619</v>
      </c>
      <c r="AL1034" s="76">
        <f>SUBTOTAL(9,AL1035:AL1041)</f>
        <v>1257542520</v>
      </c>
      <c r="AM1034" s="77" t="s">
        <v>1867</v>
      </c>
      <c r="AN1034" s="246" t="s">
        <v>110</v>
      </c>
      <c r="AO1034" s="247">
        <f>SUBTOTAL(9,AO1035:AO1041)</f>
        <v>7</v>
      </c>
      <c r="AP1034" s="246"/>
      <c r="AQ1034" s="247"/>
      <c r="AR1034" s="247"/>
      <c r="AS1034" s="247"/>
      <c r="AT1034" s="247"/>
      <c r="AU1034" s="247"/>
      <c r="AV1034" s="247"/>
      <c r="AW1034" s="247"/>
      <c r="AX1034" s="247"/>
      <c r="AY1034" s="247"/>
      <c r="AZ1034" s="247"/>
      <c r="BA1034" s="248"/>
      <c r="BB1034" s="235"/>
      <c r="BC1034" s="242"/>
      <c r="BD1034" s="242"/>
      <c r="BE1034" s="252">
        <v>1</v>
      </c>
      <c r="BG1034" s="76">
        <f>SUBTOTAL(9,BG1035:BG1041)</f>
        <v>92500000</v>
      </c>
      <c r="BH1034" s="426">
        <f>(BG1034/V1034)*100</f>
        <v>1.7619047619047619</v>
      </c>
    </row>
    <row r="1035" spans="1:60" ht="43.5" thickBot="1" x14ac:dyDescent="0.3">
      <c r="A1035" s="90"/>
      <c r="B1035" s="90"/>
      <c r="C1035" s="90"/>
      <c r="D1035" s="90"/>
      <c r="E1035" s="90"/>
      <c r="F1035" s="90"/>
      <c r="G1035" s="90"/>
      <c r="H1035" s="307"/>
      <c r="I1035" s="91"/>
      <c r="J1035" s="92"/>
      <c r="K1035" s="92"/>
      <c r="L1035" s="122" t="s">
        <v>1765</v>
      </c>
      <c r="M1035" s="92" t="e">
        <f>INDEX('[26]GELONDONGAN BM POKIR'!$D:$D,MATCH('KEGIATAN DBMSDA 2022 (2)'!L1035,'[26]GELONDONGAN BM POKIR'!$D:$D,0))</f>
        <v>#N/A</v>
      </c>
      <c r="N1035" s="122" t="str">
        <f>L1035</f>
        <v>Pembangunan Jembatan Jln. Kusuma Timur Raya RT 05 RW 05, Kota Bekasi, Bekasi Timur, Arenjaya</v>
      </c>
      <c r="O1035" s="92"/>
      <c r="P1035" s="93" t="s">
        <v>264</v>
      </c>
      <c r="Q1035" s="93"/>
      <c r="R1035" s="127" t="s">
        <v>1766</v>
      </c>
      <c r="S1035" s="127"/>
      <c r="T1035" s="95" t="s">
        <v>66</v>
      </c>
      <c r="U1035" s="57">
        <v>250000000</v>
      </c>
      <c r="V1035" s="57">
        <f t="shared" ref="V1035:V1040" si="375">AL1035+U1035</f>
        <v>250000000</v>
      </c>
      <c r="W1035" s="96" t="str">
        <f>IF(V1035&gt;200000000,"LELANG","PL")</f>
        <v>LELANG</v>
      </c>
      <c r="X1035" s="77" t="s">
        <v>1968</v>
      </c>
      <c r="Y1035" s="489" t="s">
        <v>2032</v>
      </c>
      <c r="Z1035" s="489" t="s">
        <v>2013</v>
      </c>
      <c r="AA1035" s="93"/>
      <c r="AB1035" s="93"/>
      <c r="AC1035" s="93"/>
      <c r="AD1035" s="93"/>
      <c r="AE1035" s="93"/>
      <c r="AF1035" s="93"/>
      <c r="AG1035" s="96"/>
      <c r="AH1035" s="96"/>
      <c r="AI1035" s="96"/>
      <c r="AJ1035" s="313">
        <f t="shared" ref="AJ1035:AJ1042" si="376">(AI1035/V1035)*100%</f>
        <v>0</v>
      </c>
      <c r="AK1035" s="301">
        <v>0.1</v>
      </c>
      <c r="AL1035" s="57"/>
      <c r="AM1035" s="96" t="str">
        <f t="shared" ref="AM1035:AM1051" si="377">IF(V1035&gt;200000000,"LELANG","PL")</f>
        <v>LELANG</v>
      </c>
      <c r="AN1035" s="260" t="s">
        <v>139</v>
      </c>
      <c r="AO1035" s="249">
        <v>1</v>
      </c>
      <c r="AP1035" s="260"/>
      <c r="AQ1035" s="245">
        <f t="shared" ref="AQ1035:AQ1041" si="378">IF(AND(V1035&gt;1,V1035&lt;=200000000),350000,IF(AND(V1035&gt;200000000),750000))</f>
        <v>750000</v>
      </c>
      <c r="AR1035" s="250">
        <f>IF(AND(V1035&gt;1,V1035&lt;=200000000),'[26]Data Base PAKAI (INPUT)'!$E$24,IF(AND(V1035&gt;200000000),'[26]Data Base PAKAI (INPUT)'!$M$24))</f>
        <v>6</v>
      </c>
      <c r="AS1035" s="250">
        <f>IF(AND(V1035&gt;1,V1035&lt;=200000000),'[26]Data Base PAKAI (INPUT)'!$F$24,IF(AND(V1035&gt;200000000,V1035&lt;=1000000000),'[26]Data Base PAKAI (INPUT)'!$V$24,IF(AND(V1035&gt;1000000000),'[26]Data Base PAKAI (INPUT)'!$Z$24)))</f>
        <v>2</v>
      </c>
      <c r="AT1035" s="250">
        <f t="shared" ref="AT1035:AT1041" si="379">AR1035*AS1035*$AT$15</f>
        <v>1800000</v>
      </c>
      <c r="AU1035" s="250">
        <f>IF(AND(V1035&gt;1,V1035&lt;=1000000000),'[26]Data Base PAKAI (INPUT)'!$E$25,IF(AND(V1035&gt;1000000000,V1035&lt;=5000000000),'[26]Data Base PAKAI (INPUT)'!$Y$25,IF(AND(V1035&gt;5000000000,V1035&lt;=10000000000),'[26]Data Base PAKAI (INPUT)'!$AG$25)))</f>
        <v>3</v>
      </c>
      <c r="AV1035" s="250">
        <f>IF(AND(V1035&gt;1,V1035&lt;=100000000),'[26]Data Base PAKAI (INPUT)'!$F$25,IF(AND(V1035&gt;100000000,V1035&lt;=200000000),'[26]Data Base PAKAI (INPUT)'!$J$25,IF(AND(V1035&gt;200000000,V1035&lt;=250000000),'[26]Data Base PAKAI (INPUT)'!$N$25,IF(AND(V1035&gt;250000000,V1035&lt;=500000000),'[26]Data Base PAKAI (INPUT)'!$R$25,IF(AND(V1035&gt;500000000,V1035&lt;=1000000000),'[26]Data Base PAKAI (INPUT)'!$V$25,IF(AND(V1035&gt;1000000000,V1035&lt;=2500000000),'[26]Data Base PAKAI (INPUT)'!$Z$25,IF(AND(V1035&gt;2500000000,V1035&lt;=5000000000),'[26]Data Base PAKAI (INPUT)'!$AD$25,IF(AND(V1035&gt;5000000000,V1035&lt;=10000000000),'[26]Data Base PAKAI (INPUT)'!AH2956))))))))</f>
        <v>5</v>
      </c>
      <c r="AW1035" s="250">
        <f t="shared" ref="AW1035:AW1041" si="380">AU1035*AV1035*$AW$15</f>
        <v>2250000</v>
      </c>
      <c r="AX1035" s="250">
        <f t="shared" ref="AX1035:AX1041" si="381">IF(V1035&lt;=4000000000,4%*V1035,IF(V1035&gt;4000000000,100000000))</f>
        <v>10000000</v>
      </c>
      <c r="AY1035" s="99">
        <f t="shared" ref="AY1035:AY1041" si="382">4%*V1035</f>
        <v>10000000</v>
      </c>
      <c r="AZ1035" s="245"/>
      <c r="BA1035" s="245">
        <f t="shared" ref="BA1035:BA1041" si="383">V1035-AQ1035-AT1035-AW1035-AX1035-AY1035-AZ1035</f>
        <v>225200000</v>
      </c>
      <c r="BB1035" s="235"/>
      <c r="BC1035" s="242"/>
      <c r="BD1035" s="242"/>
      <c r="BE1035" s="242"/>
      <c r="BG1035" s="428">
        <f t="shared" ref="BG1035:BG1041" si="384">V1035*AK1035</f>
        <v>25000000</v>
      </c>
      <c r="BH1035" s="424"/>
    </row>
    <row r="1036" spans="1:60" ht="43.5" thickBot="1" x14ac:dyDescent="0.3">
      <c r="A1036" s="90"/>
      <c r="B1036" s="90"/>
      <c r="C1036" s="90"/>
      <c r="D1036" s="90"/>
      <c r="E1036" s="90"/>
      <c r="F1036" s="90"/>
      <c r="G1036" s="90"/>
      <c r="H1036" s="307"/>
      <c r="I1036" s="91"/>
      <c r="J1036" s="92"/>
      <c r="K1036" s="92"/>
      <c r="L1036" s="122" t="s">
        <v>1767</v>
      </c>
      <c r="M1036" s="92" t="e">
        <f>INDEX('[26]GELONDONGAN BM POKIR'!$D:$D,MATCH('KEGIATAN DBMSDA 2022 (2)'!L1036,'[26]GELONDONGAN BM POKIR'!$D:$D,0))</f>
        <v>#N/A</v>
      </c>
      <c r="N1036" s="122" t="str">
        <f t="shared" ref="N1036:N1038" si="385">L1036</f>
        <v>Pembangunan Jembatan RT 02 RW 09 Kel. Margahayu Kec. Bekasi Timur. Kota Bekasi, Kota Bekasi, Bekasi Timur, Margahayu</v>
      </c>
      <c r="O1036" s="92"/>
      <c r="P1036" s="93" t="s">
        <v>264</v>
      </c>
      <c r="Q1036" s="93"/>
      <c r="R1036" s="127" t="s">
        <v>1766</v>
      </c>
      <c r="S1036" s="127"/>
      <c r="T1036" s="95" t="s">
        <v>66</v>
      </c>
      <c r="U1036" s="57">
        <v>200000000</v>
      </c>
      <c r="V1036" s="57">
        <f t="shared" si="375"/>
        <v>200000000</v>
      </c>
      <c r="W1036" s="96" t="str">
        <f t="shared" ref="W1036:W1040" si="386">IF(V1036&gt;200000000,"LELANG","PL")</f>
        <v>PL</v>
      </c>
      <c r="X1036" s="77" t="s">
        <v>1968</v>
      </c>
      <c r="Y1036" s="489" t="s">
        <v>2032</v>
      </c>
      <c r="Z1036" s="489" t="s">
        <v>2013</v>
      </c>
      <c r="AA1036" s="93"/>
      <c r="AB1036" s="93"/>
      <c r="AC1036" s="93"/>
      <c r="AD1036" s="93"/>
      <c r="AE1036" s="93"/>
      <c r="AF1036" s="93"/>
      <c r="AG1036" s="96"/>
      <c r="AH1036" s="96"/>
      <c r="AI1036" s="96"/>
      <c r="AJ1036" s="313">
        <f t="shared" si="376"/>
        <v>0</v>
      </c>
      <c r="AK1036" s="301">
        <v>0.1</v>
      </c>
      <c r="AL1036" s="57"/>
      <c r="AM1036" s="96" t="str">
        <f t="shared" si="377"/>
        <v>PL</v>
      </c>
      <c r="AN1036" s="257" t="s">
        <v>139</v>
      </c>
      <c r="AO1036" s="249">
        <v>1</v>
      </c>
      <c r="AP1036" s="257"/>
      <c r="AQ1036" s="245">
        <f t="shared" si="378"/>
        <v>350000</v>
      </c>
      <c r="AR1036" s="250">
        <f>IF(AND(V1036&gt;1,V1036&lt;=200000000),'[26]Data Base PAKAI (INPUT)'!$E$24,IF(AND(V1036&gt;200000000),'[26]Data Base PAKAI (INPUT)'!$M$24))</f>
        <v>4</v>
      </c>
      <c r="AS1036" s="250">
        <f>IF(AND(V1036&gt;1,V1036&lt;=200000000),'[26]Data Base PAKAI (INPUT)'!$F$24,IF(AND(V1036&gt;200000000,V1036&lt;=1000000000),'[26]Data Base PAKAI (INPUT)'!$V$24,IF(AND(V1036&gt;1000000000),'[26]Data Base PAKAI (INPUT)'!$Z$24)))</f>
        <v>1</v>
      </c>
      <c r="AT1036" s="250">
        <f t="shared" si="379"/>
        <v>600000</v>
      </c>
      <c r="AU1036" s="250">
        <f>IF(AND(V1036&gt;1,V1036&lt;=1000000000),'[26]Data Base PAKAI (INPUT)'!$E$25,IF(AND(V1036&gt;1000000000,V1036&lt;=5000000000),'[26]Data Base PAKAI (INPUT)'!$Y$25,IF(AND(V1036&gt;5000000000,V1036&lt;=10000000000),'[26]Data Base PAKAI (INPUT)'!$AG$25)))</f>
        <v>3</v>
      </c>
      <c r="AV1036" s="250">
        <f>IF(AND(V1036&gt;1,V1036&lt;=100000000),'[26]Data Base PAKAI (INPUT)'!$F$25,IF(AND(V1036&gt;100000000,V1036&lt;=200000000),'[26]Data Base PAKAI (INPUT)'!$J$25,IF(AND(V1036&gt;200000000,V1036&lt;=250000000),'[26]Data Base PAKAI (INPUT)'!$N$25,IF(AND(V1036&gt;250000000,V1036&lt;=500000000),'[26]Data Base PAKAI (INPUT)'!$R$25,IF(AND(V1036&gt;500000000,V1036&lt;=1000000000),'[26]Data Base PAKAI (INPUT)'!$V$25,IF(AND(V1036&gt;1000000000,V1036&lt;=2500000000),'[26]Data Base PAKAI (INPUT)'!$Z$25,IF(AND(V1036&gt;2500000000,V1036&lt;=5000000000),'[26]Data Base PAKAI (INPUT)'!$AD$25,IF(AND(V1036&gt;5000000000,V1036&lt;=10000000000),'[26]Data Base PAKAI (INPUT)'!AH2957))))))))</f>
        <v>4</v>
      </c>
      <c r="AW1036" s="250">
        <f t="shared" si="380"/>
        <v>1800000</v>
      </c>
      <c r="AX1036" s="250">
        <f t="shared" si="381"/>
        <v>8000000</v>
      </c>
      <c r="AY1036" s="99">
        <f t="shared" si="382"/>
        <v>8000000</v>
      </c>
      <c r="AZ1036" s="245"/>
      <c r="BA1036" s="245">
        <f t="shared" si="383"/>
        <v>181250000</v>
      </c>
      <c r="BB1036" s="235"/>
      <c r="BC1036" s="242"/>
      <c r="BD1036" s="242"/>
      <c r="BE1036" s="242"/>
      <c r="BG1036" s="428">
        <f t="shared" si="384"/>
        <v>20000000</v>
      </c>
      <c r="BH1036" s="424"/>
    </row>
    <row r="1037" spans="1:60" ht="43.5" thickBot="1" x14ac:dyDescent="0.3">
      <c r="A1037" s="90"/>
      <c r="B1037" s="90"/>
      <c r="C1037" s="90"/>
      <c r="D1037" s="90"/>
      <c r="E1037" s="90"/>
      <c r="F1037" s="90"/>
      <c r="G1037" s="90"/>
      <c r="H1037" s="307"/>
      <c r="I1037" s="91"/>
      <c r="J1037" s="92"/>
      <c r="K1037" s="92"/>
      <c r="L1037" s="122" t="s">
        <v>1768</v>
      </c>
      <c r="M1037" s="92" t="e">
        <f>INDEX('[26]GELONDONGAN BM POKIR'!$D:$D,MATCH('KEGIATAN DBMSDA 2022 (2)'!L1037,'[26]GELONDONGAN BM POKIR'!$D:$D,0))</f>
        <v>#N/A</v>
      </c>
      <c r="N1037" s="122" t="str">
        <f t="shared" si="385"/>
        <v>gereja santa clara teluk pucung, Kota Bekasi, Bekasi Utara, Teluk Pucung</v>
      </c>
      <c r="O1037" s="92"/>
      <c r="P1037" s="93" t="s">
        <v>264</v>
      </c>
      <c r="Q1037" s="93"/>
      <c r="R1037" s="127" t="s">
        <v>1769</v>
      </c>
      <c r="S1037" s="127" t="s">
        <v>1770</v>
      </c>
      <c r="T1037" s="95" t="s">
        <v>66</v>
      </c>
      <c r="U1037" s="57"/>
      <c r="V1037" s="57">
        <f t="shared" si="375"/>
        <v>850000000</v>
      </c>
      <c r="W1037" s="96" t="str">
        <f t="shared" si="386"/>
        <v>LELANG</v>
      </c>
      <c r="X1037" s="77" t="s">
        <v>1968</v>
      </c>
      <c r="Y1037" s="489" t="s">
        <v>2032</v>
      </c>
      <c r="Z1037" s="489" t="s">
        <v>2013</v>
      </c>
      <c r="AA1037" s="93"/>
      <c r="AB1037" s="93"/>
      <c r="AC1037" s="93"/>
      <c r="AD1037" s="93"/>
      <c r="AE1037" s="93"/>
      <c r="AF1037" s="93"/>
      <c r="AG1037" s="96"/>
      <c r="AH1037" s="96"/>
      <c r="AI1037" s="96"/>
      <c r="AJ1037" s="313">
        <f t="shared" si="376"/>
        <v>0</v>
      </c>
      <c r="AK1037" s="301">
        <v>0</v>
      </c>
      <c r="AL1037" s="57">
        <v>850000000</v>
      </c>
      <c r="AM1037" s="96" t="str">
        <f t="shared" si="377"/>
        <v>LELANG</v>
      </c>
      <c r="AN1037" s="260" t="s">
        <v>139</v>
      </c>
      <c r="AO1037" s="249">
        <v>1</v>
      </c>
      <c r="AP1037" s="260"/>
      <c r="AQ1037" s="245">
        <f t="shared" si="378"/>
        <v>750000</v>
      </c>
      <c r="AR1037" s="250">
        <f>IF(AND(V1037&gt;1,V1037&lt;=200000000),'[26]Data Base PAKAI (INPUT)'!$E$24,IF(AND(V1037&gt;200000000),'[26]Data Base PAKAI (INPUT)'!$M$24))</f>
        <v>6</v>
      </c>
      <c r="AS1037" s="250">
        <f>IF(AND(V1037&gt;1,V1037&lt;=200000000),'[26]Data Base PAKAI (INPUT)'!$F$24,IF(AND(V1037&gt;200000000,V1037&lt;=1000000000),'[26]Data Base PAKAI (INPUT)'!$V$24,IF(AND(V1037&gt;1000000000),'[26]Data Base PAKAI (INPUT)'!$Z$24)))</f>
        <v>2</v>
      </c>
      <c r="AT1037" s="250">
        <f t="shared" si="379"/>
        <v>1800000</v>
      </c>
      <c r="AU1037" s="250">
        <f>IF(AND(V1037&gt;1,V1037&lt;=1000000000),'[26]Data Base PAKAI (INPUT)'!$E$25,IF(AND(V1037&gt;1000000000,V1037&lt;=5000000000),'[26]Data Base PAKAI (INPUT)'!$Y$25,IF(AND(V1037&gt;5000000000,V1037&lt;=10000000000),'[26]Data Base PAKAI (INPUT)'!$AG$25)))</f>
        <v>3</v>
      </c>
      <c r="AV1037" s="250">
        <f>IF(AND(V1037&gt;1,V1037&lt;=100000000),'[26]Data Base PAKAI (INPUT)'!$F$25,IF(AND(V1037&gt;100000000,V1037&lt;=200000000),'[26]Data Base PAKAI (INPUT)'!$J$25,IF(AND(V1037&gt;200000000,V1037&lt;=250000000),'[26]Data Base PAKAI (INPUT)'!$N$25,IF(AND(V1037&gt;250000000,V1037&lt;=500000000),'[26]Data Base PAKAI (INPUT)'!$R$25,IF(AND(V1037&gt;500000000,V1037&lt;=1000000000),'[26]Data Base PAKAI (INPUT)'!$V$25,IF(AND(V1037&gt;1000000000,V1037&lt;=2500000000),'[26]Data Base PAKAI (INPUT)'!$Z$25,IF(AND(V1037&gt;2500000000,V1037&lt;=5000000000),'[26]Data Base PAKAI (INPUT)'!$AD$25,IF(AND(V1037&gt;5000000000,V1037&lt;=10000000000),'[26]Data Base PAKAI (INPUT)'!AH2958))))))))</f>
        <v>7</v>
      </c>
      <c r="AW1037" s="250">
        <f t="shared" si="380"/>
        <v>3150000</v>
      </c>
      <c r="AX1037" s="250">
        <f t="shared" si="381"/>
        <v>34000000</v>
      </c>
      <c r="AY1037" s="99">
        <f t="shared" si="382"/>
        <v>34000000</v>
      </c>
      <c r="AZ1037" s="245"/>
      <c r="BA1037" s="245">
        <f t="shared" si="383"/>
        <v>776300000</v>
      </c>
      <c r="BB1037" s="235"/>
      <c r="BC1037" s="242"/>
      <c r="BD1037" s="242"/>
      <c r="BE1037" s="242"/>
      <c r="BG1037" s="428">
        <f t="shared" si="384"/>
        <v>0</v>
      </c>
      <c r="BH1037" s="424"/>
    </row>
    <row r="1038" spans="1:60" ht="43.5" thickBot="1" x14ac:dyDescent="0.3">
      <c r="A1038" s="90"/>
      <c r="B1038" s="90"/>
      <c r="C1038" s="90"/>
      <c r="D1038" s="90"/>
      <c r="E1038" s="90"/>
      <c r="F1038" s="90"/>
      <c r="G1038" s="90"/>
      <c r="H1038" s="307"/>
      <c r="I1038" s="91"/>
      <c r="J1038" s="92"/>
      <c r="K1038" s="92"/>
      <c r="L1038" s="122" t="s">
        <v>1771</v>
      </c>
      <c r="M1038" s="92" t="e">
        <f>INDEX('[26]GELONDONGAN BM POKIR'!$D:$D,MATCH('KEGIATAN DBMSDA 2022 (2)'!L1038,'[26]GELONDONGAN BM POKIR'!$D:$D,0))</f>
        <v>#N/A</v>
      </c>
      <c r="N1038" s="122" t="str">
        <f t="shared" si="385"/>
        <v>Pembangunan peninggian dan pelebaran jembatan RT 06 RW 21, Kota Bekasi, Medansatria, Kalibaru</v>
      </c>
      <c r="O1038" s="92"/>
      <c r="P1038" s="93" t="s">
        <v>1840</v>
      </c>
      <c r="Q1038" s="93"/>
      <c r="R1038" s="127" t="s">
        <v>1772</v>
      </c>
      <c r="S1038" s="127" t="s">
        <v>1770</v>
      </c>
      <c r="T1038" s="95" t="s">
        <v>66</v>
      </c>
      <c r="U1038" s="57"/>
      <c r="V1038" s="57">
        <f t="shared" si="375"/>
        <v>100000000</v>
      </c>
      <c r="W1038" s="96" t="str">
        <f t="shared" si="386"/>
        <v>PL</v>
      </c>
      <c r="X1038" s="77" t="s">
        <v>1968</v>
      </c>
      <c r="Y1038" s="489" t="s">
        <v>2032</v>
      </c>
      <c r="Z1038" s="489" t="s">
        <v>2005</v>
      </c>
      <c r="AA1038" s="93"/>
      <c r="AB1038" s="93"/>
      <c r="AC1038" s="93"/>
      <c r="AD1038" s="93"/>
      <c r="AE1038" s="93"/>
      <c r="AF1038" s="93"/>
      <c r="AG1038" s="96"/>
      <c r="AH1038" s="96"/>
      <c r="AI1038" s="96"/>
      <c r="AJ1038" s="313">
        <f t="shared" si="376"/>
        <v>0</v>
      </c>
      <c r="AK1038" s="301">
        <v>0.05</v>
      </c>
      <c r="AL1038" s="57">
        <v>100000000</v>
      </c>
      <c r="AM1038" s="96" t="str">
        <f t="shared" si="377"/>
        <v>PL</v>
      </c>
      <c r="AN1038" s="257" t="s">
        <v>139</v>
      </c>
      <c r="AO1038" s="249">
        <v>1</v>
      </c>
      <c r="AP1038" s="257"/>
      <c r="AQ1038" s="245">
        <f t="shared" si="378"/>
        <v>350000</v>
      </c>
      <c r="AR1038" s="250">
        <f>IF(AND(V1038&gt;1,V1038&lt;=200000000),'[26]Data Base PAKAI (INPUT)'!$E$24,IF(AND(V1038&gt;200000000),'[26]Data Base PAKAI (INPUT)'!$M$24))</f>
        <v>4</v>
      </c>
      <c r="AS1038" s="250">
        <f>IF(AND(V1038&gt;1,V1038&lt;=200000000),'[26]Data Base PAKAI (INPUT)'!$F$24,IF(AND(V1038&gt;200000000,V1038&lt;=1000000000),'[26]Data Base PAKAI (INPUT)'!$V$24,IF(AND(V1038&gt;1000000000),'[26]Data Base PAKAI (INPUT)'!$Z$24)))</f>
        <v>1</v>
      </c>
      <c r="AT1038" s="250">
        <f t="shared" si="379"/>
        <v>600000</v>
      </c>
      <c r="AU1038" s="250">
        <f>IF(AND(V1038&gt;1,V1038&lt;=1000000000),'[26]Data Base PAKAI (INPUT)'!$E$25,IF(AND(V1038&gt;1000000000,V1038&lt;=5000000000),'[26]Data Base PAKAI (INPUT)'!$Y$25,IF(AND(V1038&gt;5000000000,V1038&lt;=10000000000),'[26]Data Base PAKAI (INPUT)'!$AG$25)))</f>
        <v>3</v>
      </c>
      <c r="AV1038" s="250">
        <f>IF(AND(V1038&gt;1,V1038&lt;=100000000),'[26]Data Base PAKAI (INPUT)'!$F$25,IF(AND(V1038&gt;100000000,V1038&lt;=200000000),'[26]Data Base PAKAI (INPUT)'!$J$25,IF(AND(V1038&gt;200000000,V1038&lt;=250000000),'[26]Data Base PAKAI (INPUT)'!$N$25,IF(AND(V1038&gt;250000000,V1038&lt;=500000000),'[26]Data Base PAKAI (INPUT)'!$R$25,IF(AND(V1038&gt;500000000,V1038&lt;=1000000000),'[26]Data Base PAKAI (INPUT)'!$V$25,IF(AND(V1038&gt;1000000000,V1038&lt;=2500000000),'[26]Data Base PAKAI (INPUT)'!$Z$25,IF(AND(V1038&gt;2500000000,V1038&lt;=5000000000),'[26]Data Base PAKAI (INPUT)'!$AD$25,IF(AND(V1038&gt;5000000000,V1038&lt;=10000000000),'[26]Data Base PAKAI (INPUT)'!AH2959))))))))</f>
        <v>3</v>
      </c>
      <c r="AW1038" s="250">
        <f t="shared" si="380"/>
        <v>1350000</v>
      </c>
      <c r="AX1038" s="250">
        <f t="shared" si="381"/>
        <v>4000000</v>
      </c>
      <c r="AY1038" s="99">
        <f t="shared" si="382"/>
        <v>4000000</v>
      </c>
      <c r="AZ1038" s="245"/>
      <c r="BA1038" s="245">
        <f t="shared" si="383"/>
        <v>89700000</v>
      </c>
      <c r="BB1038" s="235"/>
      <c r="BC1038" s="242"/>
      <c r="BD1038" s="242"/>
      <c r="BE1038" s="242"/>
      <c r="BG1038" s="428">
        <f t="shared" si="384"/>
        <v>5000000</v>
      </c>
      <c r="BH1038" s="424"/>
    </row>
    <row r="1039" spans="1:60" s="184" customFormat="1" ht="43.5" thickBot="1" x14ac:dyDescent="0.3">
      <c r="A1039" s="90"/>
      <c r="B1039" s="90"/>
      <c r="C1039" s="90"/>
      <c r="D1039" s="90"/>
      <c r="E1039" s="90"/>
      <c r="F1039" s="90"/>
      <c r="G1039" s="90"/>
      <c r="H1039" s="307"/>
      <c r="I1039" s="91"/>
      <c r="J1039" s="92"/>
      <c r="K1039" s="92"/>
      <c r="L1039" s="122" t="s">
        <v>1773</v>
      </c>
      <c r="M1039" s="92" t="e">
        <f>INDEX('[26]GELONDONGAN BM POKIR'!$D:$D,MATCH('KEGIATAN DBMSDA 2022 (2)'!L1039,'[26]GELONDONGAN BM POKIR'!$D:$D,0))</f>
        <v>#N/A</v>
      </c>
      <c r="N1039" s="122" t="s">
        <v>1774</v>
      </c>
      <c r="O1039" s="92"/>
      <c r="P1039" s="93" t="s">
        <v>120</v>
      </c>
      <c r="Q1039" s="93"/>
      <c r="R1039" s="127" t="s">
        <v>190</v>
      </c>
      <c r="S1039" s="183" t="s">
        <v>1770</v>
      </c>
      <c r="T1039" s="95" t="s">
        <v>66</v>
      </c>
      <c r="U1039" s="57"/>
      <c r="V1039" s="57">
        <f t="shared" si="375"/>
        <v>50000000</v>
      </c>
      <c r="W1039" s="96" t="str">
        <f t="shared" si="386"/>
        <v>PL</v>
      </c>
      <c r="X1039" s="77" t="s">
        <v>1968</v>
      </c>
      <c r="Y1039" s="496" t="s">
        <v>2032</v>
      </c>
      <c r="Z1039" s="489" t="s">
        <v>2000</v>
      </c>
      <c r="AA1039" s="93"/>
      <c r="AB1039" s="93"/>
      <c r="AC1039" s="93"/>
      <c r="AD1039" s="93"/>
      <c r="AE1039" s="93"/>
      <c r="AF1039" s="93"/>
      <c r="AG1039" s="96"/>
      <c r="AH1039" s="96"/>
      <c r="AI1039" s="96"/>
      <c r="AJ1039" s="313">
        <f t="shared" si="376"/>
        <v>0</v>
      </c>
      <c r="AK1039" s="301">
        <v>0.05</v>
      </c>
      <c r="AL1039" s="57">
        <v>50000000</v>
      </c>
      <c r="AM1039" s="96" t="str">
        <f t="shared" si="377"/>
        <v>PL</v>
      </c>
      <c r="AN1039" s="257" t="s">
        <v>139</v>
      </c>
      <c r="AO1039" s="249">
        <v>1</v>
      </c>
      <c r="AP1039" s="257" t="s">
        <v>163</v>
      </c>
      <c r="AQ1039" s="253">
        <f t="shared" si="378"/>
        <v>350000</v>
      </c>
      <c r="AR1039" s="254">
        <f>IF(AND(V1039&gt;1,V1039&lt;=200000000),'[26]Data Base PAKAI (INPUT)'!$E$24,IF(AND(V1039&gt;200000000),'[26]Data Base PAKAI (INPUT)'!$M$24))</f>
        <v>4</v>
      </c>
      <c r="AS1039" s="254">
        <f>IF(AND(V1039&gt;1,V1039&lt;=200000000),'[26]Data Base PAKAI (INPUT)'!$F$24,IF(AND(V1039&gt;200000000,V1039&lt;=1000000000),'[26]Data Base PAKAI (INPUT)'!$V$24,IF(AND(V1039&gt;1000000000),'[26]Data Base PAKAI (INPUT)'!$Z$24)))</f>
        <v>1</v>
      </c>
      <c r="AT1039" s="254">
        <f t="shared" si="379"/>
        <v>600000</v>
      </c>
      <c r="AU1039" s="254">
        <f>IF(AND(V1039&gt;1,V1039&lt;=1000000000),'[26]Data Base PAKAI (INPUT)'!$E$25,IF(AND(V1039&gt;1000000000,V1039&lt;=5000000000),'[26]Data Base PAKAI (INPUT)'!$Y$25,IF(AND(V1039&gt;5000000000,V1039&lt;=10000000000),'[26]Data Base PAKAI (INPUT)'!$AG$25)))</f>
        <v>3</v>
      </c>
      <c r="AV1039" s="254">
        <f>IF(AND(V1039&gt;1,V1039&lt;=100000000),'[26]Data Base PAKAI (INPUT)'!$F$25,IF(AND(V1039&gt;100000000,V1039&lt;=200000000),'[26]Data Base PAKAI (INPUT)'!$J$25,IF(AND(V1039&gt;200000000,V1039&lt;=250000000),'[26]Data Base PAKAI (INPUT)'!$N$25,IF(AND(V1039&gt;250000000,V1039&lt;=500000000),'[26]Data Base PAKAI (INPUT)'!$R$25,IF(AND(V1039&gt;500000000,V1039&lt;=1000000000),'[26]Data Base PAKAI (INPUT)'!$V$25,IF(AND(V1039&gt;1000000000,V1039&lt;=2500000000),'[26]Data Base PAKAI (INPUT)'!$Z$25,IF(AND(V1039&gt;2500000000,V1039&lt;=5000000000),'[26]Data Base PAKAI (INPUT)'!$AD$25,IF(AND(V1039&gt;5000000000,V1039&lt;=10000000000),'[26]Data Base PAKAI (INPUT)'!AH2960))))))))</f>
        <v>3</v>
      </c>
      <c r="AW1039" s="254">
        <f t="shared" si="380"/>
        <v>1350000</v>
      </c>
      <c r="AX1039" s="254">
        <f t="shared" si="381"/>
        <v>2000000</v>
      </c>
      <c r="AY1039" s="103">
        <f t="shared" si="382"/>
        <v>2000000</v>
      </c>
      <c r="AZ1039" s="253"/>
      <c r="BA1039" s="253">
        <f t="shared" si="383"/>
        <v>43700000</v>
      </c>
      <c r="BB1039" s="278"/>
      <c r="BC1039" s="279"/>
      <c r="BD1039" s="279"/>
      <c r="BE1039" s="279"/>
      <c r="BG1039" s="428">
        <f t="shared" si="384"/>
        <v>2500000</v>
      </c>
      <c r="BH1039" s="437"/>
    </row>
    <row r="1040" spans="1:60" ht="43.5" thickBot="1" x14ac:dyDescent="0.3">
      <c r="A1040" s="90"/>
      <c r="B1040" s="90"/>
      <c r="C1040" s="90"/>
      <c r="D1040" s="90"/>
      <c r="E1040" s="90"/>
      <c r="F1040" s="90"/>
      <c r="G1040" s="90"/>
      <c r="H1040" s="307"/>
      <c r="I1040" s="91"/>
      <c r="J1040" s="92"/>
      <c r="K1040" s="92"/>
      <c r="L1040" s="122" t="s">
        <v>1775</v>
      </c>
      <c r="M1040" s="92" t="e">
        <f>INDEX('[26]GELONDONGAN BM POKIR'!$D:$D,MATCH('KEGIATAN DBMSDA 2022 (2)'!L1040,'[26]GELONDONGAN BM POKIR'!$D:$D,0))</f>
        <v>#N/A</v>
      </c>
      <c r="N1040" s="122" t="s">
        <v>1776</v>
      </c>
      <c r="O1040" s="92"/>
      <c r="P1040" s="93" t="s">
        <v>201</v>
      </c>
      <c r="Q1040" s="93"/>
      <c r="R1040" s="127" t="s">
        <v>1766</v>
      </c>
      <c r="S1040" s="127"/>
      <c r="T1040" s="95" t="s">
        <v>66</v>
      </c>
      <c r="U1040" s="57"/>
      <c r="V1040" s="57">
        <f t="shared" si="375"/>
        <v>200000000</v>
      </c>
      <c r="W1040" s="96" t="str">
        <f t="shared" si="386"/>
        <v>PL</v>
      </c>
      <c r="X1040" s="77" t="s">
        <v>1968</v>
      </c>
      <c r="Y1040" s="489" t="s">
        <v>2032</v>
      </c>
      <c r="Z1040" s="489" t="s">
        <v>2012</v>
      </c>
      <c r="AA1040" s="93"/>
      <c r="AB1040" s="93"/>
      <c r="AC1040" s="93"/>
      <c r="AD1040" s="93"/>
      <c r="AE1040" s="93"/>
      <c r="AF1040" s="93"/>
      <c r="AG1040" s="96"/>
      <c r="AH1040" s="96"/>
      <c r="AI1040" s="96"/>
      <c r="AJ1040" s="313">
        <f t="shared" si="376"/>
        <v>0</v>
      </c>
      <c r="AK1040" s="301">
        <v>0.05</v>
      </c>
      <c r="AL1040" s="57">
        <v>200000000</v>
      </c>
      <c r="AM1040" s="96" t="str">
        <f t="shared" si="377"/>
        <v>PL</v>
      </c>
      <c r="AN1040" s="257" t="s">
        <v>139</v>
      </c>
      <c r="AO1040" s="249">
        <v>1</v>
      </c>
      <c r="AP1040" s="257"/>
      <c r="AQ1040" s="245">
        <f t="shared" si="378"/>
        <v>350000</v>
      </c>
      <c r="AR1040" s="250">
        <f>IF(AND(V1040&gt;1,V1040&lt;=200000000),'[26]Data Base PAKAI (INPUT)'!$E$24,IF(AND(V1040&gt;200000000),'[26]Data Base PAKAI (INPUT)'!$M$24))</f>
        <v>4</v>
      </c>
      <c r="AS1040" s="250">
        <f>IF(AND(V1040&gt;1,V1040&lt;=200000000),'[26]Data Base PAKAI (INPUT)'!$F$24,IF(AND(V1040&gt;200000000,V1040&lt;=1000000000),'[26]Data Base PAKAI (INPUT)'!$V$24,IF(AND(V1040&gt;1000000000),'[26]Data Base PAKAI (INPUT)'!$Z$24)))</f>
        <v>1</v>
      </c>
      <c r="AT1040" s="250">
        <f t="shared" si="379"/>
        <v>600000</v>
      </c>
      <c r="AU1040" s="250">
        <f>IF(AND(V1040&gt;1,V1040&lt;=1000000000),'[26]Data Base PAKAI (INPUT)'!$E$25,IF(AND(V1040&gt;1000000000,V1040&lt;=5000000000),'[26]Data Base PAKAI (INPUT)'!$Y$25,IF(AND(V1040&gt;5000000000,V1040&lt;=10000000000),'[26]Data Base PAKAI (INPUT)'!$AG$25)))</f>
        <v>3</v>
      </c>
      <c r="AV1040" s="250">
        <f>IF(AND(V1040&gt;1,V1040&lt;=100000000),'[26]Data Base PAKAI (INPUT)'!$F$25,IF(AND(V1040&gt;100000000,V1040&lt;=200000000),'[26]Data Base PAKAI (INPUT)'!$J$25,IF(AND(V1040&gt;200000000,V1040&lt;=250000000),'[26]Data Base PAKAI (INPUT)'!$N$25,IF(AND(V1040&gt;250000000,V1040&lt;=500000000),'[26]Data Base PAKAI (INPUT)'!$R$25,IF(AND(V1040&gt;500000000,V1040&lt;=1000000000),'[26]Data Base PAKAI (INPUT)'!$V$25,IF(AND(V1040&gt;1000000000,V1040&lt;=2500000000),'[26]Data Base PAKAI (INPUT)'!$Z$25,IF(AND(V1040&gt;2500000000,V1040&lt;=5000000000),'[26]Data Base PAKAI (INPUT)'!$AD$25,IF(AND(V1040&gt;5000000000,V1040&lt;=10000000000),'[26]Data Base PAKAI (INPUT)'!AH2961))))))))</f>
        <v>4</v>
      </c>
      <c r="AW1040" s="250">
        <f t="shared" si="380"/>
        <v>1800000</v>
      </c>
      <c r="AX1040" s="250">
        <f t="shared" si="381"/>
        <v>8000000</v>
      </c>
      <c r="AY1040" s="99">
        <f t="shared" si="382"/>
        <v>8000000</v>
      </c>
      <c r="AZ1040" s="245"/>
      <c r="BA1040" s="245">
        <f t="shared" si="383"/>
        <v>181250000</v>
      </c>
      <c r="BB1040" s="235"/>
      <c r="BC1040" s="242"/>
      <c r="BD1040" s="242"/>
      <c r="BE1040" s="242"/>
      <c r="BG1040" s="428">
        <f t="shared" si="384"/>
        <v>10000000</v>
      </c>
      <c r="BH1040" s="424"/>
    </row>
    <row r="1041" spans="1:60" ht="43.5" thickBot="1" x14ac:dyDescent="0.3">
      <c r="A1041" s="90"/>
      <c r="B1041" s="90"/>
      <c r="C1041" s="90"/>
      <c r="D1041" s="90"/>
      <c r="E1041" s="90"/>
      <c r="F1041" s="90"/>
      <c r="G1041" s="90"/>
      <c r="H1041" s="307"/>
      <c r="I1041" s="91"/>
      <c r="J1041" s="92"/>
      <c r="K1041" s="92"/>
      <c r="L1041" s="122" t="s">
        <v>1777</v>
      </c>
      <c r="M1041" s="92" t="e">
        <f>INDEX('[26]GELONDONGAN BM POKIR'!$D:$D,MATCH('KEGIATAN DBMSDA 2022 (2)'!L1041,'[26]GELONDONGAN BM POKIR'!$D:$D,0))</f>
        <v>#N/A</v>
      </c>
      <c r="N1041" s="122" t="str">
        <f>L1041</f>
        <v>Pembangunan Jembatan Kali Kembang Kec. Mustikajaya</v>
      </c>
      <c r="O1041" s="123"/>
      <c r="P1041" s="123" t="s">
        <v>127</v>
      </c>
      <c r="Q1041" s="123"/>
      <c r="R1041" s="127" t="s">
        <v>1766</v>
      </c>
      <c r="S1041" s="127"/>
      <c r="T1041" s="95" t="s">
        <v>66</v>
      </c>
      <c r="U1041" s="57">
        <v>542457480</v>
      </c>
      <c r="V1041" s="57">
        <f t="shared" ref="V1041" si="387">U1041+AL1041</f>
        <v>600000000</v>
      </c>
      <c r="W1041" s="96" t="str">
        <f>IF(V1041&gt;200000000,"LELANG","PL")</f>
        <v>LELANG</v>
      </c>
      <c r="X1041" s="77" t="s">
        <v>1968</v>
      </c>
      <c r="Y1041" s="489" t="s">
        <v>2032</v>
      </c>
      <c r="Z1041" s="489" t="s">
        <v>2023</v>
      </c>
      <c r="AA1041" s="123"/>
      <c r="AB1041" s="123"/>
      <c r="AC1041" s="123"/>
      <c r="AD1041" s="123"/>
      <c r="AE1041" s="123"/>
      <c r="AF1041" s="123"/>
      <c r="AG1041" s="96"/>
      <c r="AH1041" s="96"/>
      <c r="AI1041" s="96"/>
      <c r="AJ1041" s="313">
        <f t="shared" si="376"/>
        <v>0</v>
      </c>
      <c r="AK1041" s="301">
        <v>0.05</v>
      </c>
      <c r="AL1041" s="57">
        <v>57542520</v>
      </c>
      <c r="AM1041" s="96" t="str">
        <f t="shared" si="377"/>
        <v>LELANG</v>
      </c>
      <c r="AN1041" s="260" t="s">
        <v>1778</v>
      </c>
      <c r="AO1041" s="249">
        <v>1</v>
      </c>
      <c r="AP1041" s="260"/>
      <c r="AQ1041" s="245">
        <f t="shared" si="378"/>
        <v>750000</v>
      </c>
      <c r="AR1041" s="250">
        <f>IF(AND(V1041&gt;1,V1041&lt;=200000000),'[26]Data Base PAKAI (INPUT)'!$E$24,IF(AND(V1041&gt;200000000),'[26]Data Base PAKAI (INPUT)'!$M$24))</f>
        <v>6</v>
      </c>
      <c r="AS1041" s="250">
        <f>IF(AND(V1041&gt;1,V1041&lt;=200000000),'[26]Data Base PAKAI (INPUT)'!$F$24,IF(AND(V1041&gt;200000000,V1041&lt;=1000000000),'[26]Data Base PAKAI (INPUT)'!$V$24,IF(AND(V1041&gt;1000000000),'[26]Data Base PAKAI (INPUT)'!$Z$24)))</f>
        <v>2</v>
      </c>
      <c r="AT1041" s="250">
        <f t="shared" si="379"/>
        <v>1800000</v>
      </c>
      <c r="AU1041" s="250">
        <f>IF(AND(V1041&gt;1,V1041&lt;=1000000000),'[26]Data Base PAKAI (INPUT)'!$E$25,IF(AND(V1041&gt;1000000000,V1041&lt;=5000000000),'[26]Data Base PAKAI (INPUT)'!$Y$25,IF(AND(V1041&gt;5000000000,V1041&lt;=10000000000),'[26]Data Base PAKAI (INPUT)'!$AG$25)))</f>
        <v>3</v>
      </c>
      <c r="AV1041" s="250">
        <f>IF(AND(V1041&gt;1,V1041&lt;=100000000),'[26]Data Base PAKAI (INPUT)'!$F$25,IF(AND(V1041&gt;100000000,V1041&lt;=200000000),'[26]Data Base PAKAI (INPUT)'!$J$25,IF(AND(V1041&gt;200000000,V1041&lt;=250000000),'[26]Data Base PAKAI (INPUT)'!$N$25,IF(AND(V1041&gt;250000000,V1041&lt;=500000000),'[26]Data Base PAKAI (INPUT)'!$R$25,IF(AND(V1041&gt;500000000,V1041&lt;=1000000000),'[26]Data Base PAKAI (INPUT)'!$V$25,IF(AND(V1041&gt;1000000000,V1041&lt;=2500000000),'[26]Data Base PAKAI (INPUT)'!$Z$25,IF(AND(V1041&gt;2500000000,V1041&lt;=5000000000),'[26]Data Base PAKAI (INPUT)'!$AD$25,IF(AND(V1041&gt;5000000000,V1041&lt;=10000000000),'[26]Data Base PAKAI (INPUT)'!AH2964))))))))</f>
        <v>7</v>
      </c>
      <c r="AW1041" s="250">
        <f t="shared" si="380"/>
        <v>3150000</v>
      </c>
      <c r="AX1041" s="250">
        <f t="shared" si="381"/>
        <v>24000000</v>
      </c>
      <c r="AY1041" s="99">
        <f t="shared" si="382"/>
        <v>24000000</v>
      </c>
      <c r="AZ1041" s="245"/>
      <c r="BA1041" s="245">
        <f t="shared" si="383"/>
        <v>546300000</v>
      </c>
      <c r="BB1041" s="235"/>
      <c r="BC1041" s="242"/>
      <c r="BD1041" s="242"/>
      <c r="BE1041" s="242"/>
      <c r="BG1041" s="428">
        <f t="shared" si="384"/>
        <v>30000000</v>
      </c>
      <c r="BH1041" s="424"/>
    </row>
    <row r="1042" spans="1:60" ht="43.5" customHeight="1" thickBot="1" x14ac:dyDescent="0.3">
      <c r="A1042" s="90"/>
      <c r="B1042" s="90"/>
      <c r="C1042" s="90"/>
      <c r="D1042" s="90"/>
      <c r="E1042" s="90"/>
      <c r="F1042" s="90"/>
      <c r="G1042" s="90"/>
      <c r="H1042" s="307"/>
      <c r="I1042" s="91"/>
      <c r="J1042" s="92"/>
      <c r="K1042" s="92"/>
      <c r="L1042" s="122"/>
      <c r="M1042" s="92"/>
      <c r="N1042" s="538" t="s">
        <v>2056</v>
      </c>
      <c r="O1042" s="123"/>
      <c r="P1042" s="532" t="s">
        <v>2049</v>
      </c>
      <c r="Q1042" s="123"/>
      <c r="R1042" s="127"/>
      <c r="S1042" s="127"/>
      <c r="T1042" s="95"/>
      <c r="U1042" s="57"/>
      <c r="V1042" s="533">
        <v>3000000000</v>
      </c>
      <c r="W1042" s="96" t="str">
        <f>IF(V1042&gt;200000000,"LELANG","PL")</f>
        <v>LELANG</v>
      </c>
      <c r="X1042" s="537" t="s">
        <v>2050</v>
      </c>
      <c r="Y1042" s="489"/>
      <c r="Z1042" s="489"/>
      <c r="AA1042" s="123"/>
      <c r="AB1042" s="123"/>
      <c r="AC1042" s="123"/>
      <c r="AD1042" s="123"/>
      <c r="AE1042" s="123"/>
      <c r="AF1042" s="123"/>
      <c r="AG1042" s="96"/>
      <c r="AH1042" s="96"/>
      <c r="AI1042" s="96"/>
      <c r="AJ1042" s="313">
        <f t="shared" si="376"/>
        <v>0</v>
      </c>
      <c r="AK1042" s="301">
        <v>0</v>
      </c>
      <c r="AL1042" s="57"/>
      <c r="AM1042" s="96" t="str">
        <f t="shared" si="377"/>
        <v>LELANG</v>
      </c>
      <c r="AN1042" s="537" t="s">
        <v>2050</v>
      </c>
      <c r="AO1042" s="249">
        <v>1</v>
      </c>
      <c r="AP1042" s="260"/>
      <c r="AQ1042" s="245"/>
      <c r="AR1042" s="250"/>
      <c r="AS1042" s="250"/>
      <c r="AT1042" s="250"/>
      <c r="AU1042" s="250"/>
      <c r="AV1042" s="250"/>
      <c r="AW1042" s="250"/>
      <c r="AX1042" s="250"/>
      <c r="AY1042" s="99"/>
      <c r="AZ1042" s="245"/>
      <c r="BA1042" s="245"/>
      <c r="BB1042" s="235"/>
      <c r="BC1042" s="242"/>
      <c r="BD1042" s="242"/>
      <c r="BE1042" s="242"/>
      <c r="BG1042" s="523"/>
      <c r="BH1042" s="424"/>
    </row>
    <row r="1043" spans="1:60" ht="43.5" thickBot="1" x14ac:dyDescent="0.3">
      <c r="A1043" s="68" t="s">
        <v>33</v>
      </c>
      <c r="B1043" s="68" t="s">
        <v>34</v>
      </c>
      <c r="C1043" s="68" t="s">
        <v>1139</v>
      </c>
      <c r="D1043" s="68" t="s">
        <v>37</v>
      </c>
      <c r="E1043" s="68" t="s">
        <v>35</v>
      </c>
      <c r="F1043" s="68">
        <v>17</v>
      </c>
      <c r="G1043" s="312" t="s">
        <v>1917</v>
      </c>
      <c r="H1043" s="308"/>
      <c r="I1043" s="70"/>
      <c r="J1043" s="71" t="s">
        <v>1779</v>
      </c>
      <c r="K1043" s="71"/>
      <c r="L1043" s="72"/>
      <c r="M1043" s="92">
        <f>INDEX('[26]GELONDONGAN BM POKIR'!$D:$D,MATCH('KEGIATAN DBMSDA 2022 (2)'!L1043,'[26]GELONDONGAN BM POKIR'!$D:$D,0))</f>
        <v>0</v>
      </c>
      <c r="N1043" s="72"/>
      <c r="O1043" s="73"/>
      <c r="P1043" s="73" t="s">
        <v>110</v>
      </c>
      <c r="Q1043" s="73"/>
      <c r="R1043" s="74" t="s">
        <v>1780</v>
      </c>
      <c r="S1043" s="74"/>
      <c r="T1043" s="75" t="s">
        <v>43</v>
      </c>
      <c r="U1043" s="76">
        <f t="shared" ref="U1043:AL1043" si="388">SUBTOTAL(9,U1044)</f>
        <v>1500000000</v>
      </c>
      <c r="V1043" s="76">
        <f t="shared" si="388"/>
        <v>1500000000</v>
      </c>
      <c r="W1043" s="76" t="s">
        <v>110</v>
      </c>
      <c r="X1043" s="77" t="s">
        <v>1968</v>
      </c>
      <c r="Y1043" s="497"/>
      <c r="Z1043" s="497"/>
      <c r="AA1043" s="73"/>
      <c r="AB1043" s="73"/>
      <c r="AC1043" s="73"/>
      <c r="AD1043" s="73"/>
      <c r="AE1043" s="73"/>
      <c r="AF1043" s="73"/>
      <c r="AG1043" s="76"/>
      <c r="AH1043" s="517">
        <f>AI1043-AG1043</f>
        <v>0</v>
      </c>
      <c r="AI1043" s="76"/>
      <c r="AJ1043" s="313">
        <f t="shared" ref="AJ1043" si="389">(AI1043/V1043)*100</f>
        <v>0</v>
      </c>
      <c r="AK1043" s="514">
        <f>BH1043</f>
        <v>0</v>
      </c>
      <c r="AL1043" s="76">
        <f t="shared" si="388"/>
        <v>0</v>
      </c>
      <c r="AM1043" s="77" t="s">
        <v>1867</v>
      </c>
      <c r="AN1043" s="246" t="s">
        <v>110</v>
      </c>
      <c r="AO1043" s="247">
        <f t="shared" ref="AO1043" si="390">SUBTOTAL(9,AO1044)</f>
        <v>1</v>
      </c>
      <c r="AP1043" s="246"/>
      <c r="AQ1043" s="247"/>
      <c r="AR1043" s="247"/>
      <c r="AS1043" s="247"/>
      <c r="AT1043" s="247"/>
      <c r="AU1043" s="247"/>
      <c r="AV1043" s="247"/>
      <c r="AW1043" s="247"/>
      <c r="AX1043" s="247"/>
      <c r="AY1043" s="247"/>
      <c r="AZ1043" s="247"/>
      <c r="BA1043" s="248"/>
      <c r="BB1043" s="235"/>
      <c r="BC1043" s="242"/>
      <c r="BD1043" s="242"/>
      <c r="BE1043" s="252">
        <v>1</v>
      </c>
      <c r="BG1043" s="76">
        <f t="shared" ref="BG1043" si="391">SUBTOTAL(9,BG1044)</f>
        <v>0</v>
      </c>
      <c r="BH1043" s="426">
        <f>(BG1043/V1043)*100</f>
        <v>0</v>
      </c>
    </row>
    <row r="1044" spans="1:60" ht="43.5" thickBot="1" x14ac:dyDescent="0.3">
      <c r="A1044" s="90"/>
      <c r="B1044" s="90"/>
      <c r="C1044" s="90"/>
      <c r="D1044" s="90"/>
      <c r="E1044" s="90"/>
      <c r="F1044" s="90"/>
      <c r="G1044" s="90"/>
      <c r="H1044" s="307"/>
      <c r="I1044" s="91"/>
      <c r="J1044" s="92"/>
      <c r="K1044" s="92"/>
      <c r="L1044" s="122" t="s">
        <v>1781</v>
      </c>
      <c r="M1044" s="92" t="e">
        <f>INDEX('[26]GELONDONGAN BM POKIR'!$D:$D,MATCH('KEGIATAN DBMSDA 2022 (2)'!L1044,'[26]GELONDONGAN BM POKIR'!$D:$D,0))</f>
        <v>#N/A</v>
      </c>
      <c r="N1044" s="122" t="str">
        <f>L1044</f>
        <v>Pelebaran Jembatan Kali PTI (Batas PT. Timah dan sebelah pasar)</v>
      </c>
      <c r="O1044" s="123"/>
      <c r="P1044" s="123" t="s">
        <v>127</v>
      </c>
      <c r="Q1044" s="123"/>
      <c r="R1044" s="127" t="s">
        <v>1766</v>
      </c>
      <c r="S1044" s="127"/>
      <c r="T1044" s="95" t="s">
        <v>66</v>
      </c>
      <c r="U1044" s="57">
        <v>1500000000</v>
      </c>
      <c r="V1044" s="57">
        <f t="shared" ref="V1044" si="392">U1044+AL1044</f>
        <v>1500000000</v>
      </c>
      <c r="W1044" s="96" t="str">
        <f>IF(V1044&gt;200000000,"LELANG","PL")</f>
        <v>LELANG</v>
      </c>
      <c r="X1044" s="77" t="s">
        <v>1968</v>
      </c>
      <c r="Y1044" s="489" t="s">
        <v>2032</v>
      </c>
      <c r="Z1044" s="489" t="s">
        <v>2023</v>
      </c>
      <c r="AA1044" s="123"/>
      <c r="AB1044" s="123"/>
      <c r="AC1044" s="123"/>
      <c r="AD1044" s="123"/>
      <c r="AE1044" s="123"/>
      <c r="AF1044" s="123"/>
      <c r="AG1044" s="96"/>
      <c r="AH1044" s="96"/>
      <c r="AI1044" s="96"/>
      <c r="AJ1044" s="313">
        <f>(AI1044/V1044)*100%</f>
        <v>0</v>
      </c>
      <c r="AK1044" s="301">
        <v>0</v>
      </c>
      <c r="AL1044" s="57"/>
      <c r="AM1044" s="96" t="str">
        <f t="shared" si="377"/>
        <v>LELANG</v>
      </c>
      <c r="AN1044" s="260" t="s">
        <v>209</v>
      </c>
      <c r="AO1044" s="249">
        <v>1</v>
      </c>
      <c r="AP1044" s="260"/>
      <c r="AQ1044" s="245">
        <f>IF(AND(V1044&gt;1,V1044&lt;=200000000),350000,IF(AND(V1044&gt;200000000),750000))</f>
        <v>750000</v>
      </c>
      <c r="AR1044" s="250">
        <f>IF(AND(V1044&gt;1,V1044&lt;=200000000),'[26]Data Base PAKAI (INPUT)'!$E$24,IF(AND(V1044&gt;200000000),'[26]Data Base PAKAI (INPUT)'!$M$24))</f>
        <v>6</v>
      </c>
      <c r="AS1044" s="250">
        <f>IF(AND(V1044&gt;1,V1044&lt;=200000000),'[26]Data Base PAKAI (INPUT)'!$F$24,IF(AND(V1044&gt;200000000,V1044&lt;=1000000000),'[26]Data Base PAKAI (INPUT)'!$V$24,IF(AND(V1044&gt;1000000000),'[26]Data Base PAKAI (INPUT)'!$Z$24)))</f>
        <v>3</v>
      </c>
      <c r="AT1044" s="250">
        <f>AR1044*AS1044*$AT$15</f>
        <v>2700000</v>
      </c>
      <c r="AU1044" s="250">
        <f>IF(AND(V1044&gt;1,V1044&lt;=1000000000),'[26]Data Base PAKAI (INPUT)'!$E$25,IF(AND(V1044&gt;1000000000,V1044&lt;=5000000000),'[26]Data Base PAKAI (INPUT)'!$Y$25,IF(AND(V1044&gt;5000000000,V1044&lt;=10000000000),'[26]Data Base PAKAI (INPUT)'!$AG$25)))</f>
        <v>4</v>
      </c>
      <c r="AV1044" s="250">
        <f>IF(AND(V1044&gt;1,V1044&lt;=100000000),'[26]Data Base PAKAI (INPUT)'!$F$25,IF(AND(V1044&gt;100000000,V1044&lt;=200000000),'[26]Data Base PAKAI (INPUT)'!$J$25,IF(AND(V1044&gt;200000000,V1044&lt;=250000000),'[26]Data Base PAKAI (INPUT)'!$N$25,IF(AND(V1044&gt;250000000,V1044&lt;=500000000),'[26]Data Base PAKAI (INPUT)'!$R$25,IF(AND(V1044&gt;500000000,V1044&lt;=1000000000),'[26]Data Base PAKAI (INPUT)'!$V$25,IF(AND(V1044&gt;1000000000,V1044&lt;=2500000000),'[26]Data Base PAKAI (INPUT)'!$Z$25,IF(AND(V1044&gt;2500000000,V1044&lt;=5000000000),'[26]Data Base PAKAI (INPUT)'!$AD$25,IF(AND(V1044&gt;5000000000,V1044&lt;=10000000000),'[26]Data Base PAKAI (INPUT)'!AH2966))))))))</f>
        <v>8</v>
      </c>
      <c r="AW1044" s="250">
        <f>AU1044*AV1044*$AW$15</f>
        <v>4800000</v>
      </c>
      <c r="AX1044" s="250">
        <f>IF(V1044&lt;=4000000000,4%*V1044,IF(V1044&gt;4000000000,100000000))</f>
        <v>60000000</v>
      </c>
      <c r="AY1044" s="99">
        <f>4%*V1044</f>
        <v>60000000</v>
      </c>
      <c r="AZ1044" s="245"/>
      <c r="BA1044" s="245">
        <f>V1044-AQ1044-AT1044-AW1044-AX1044-AY1044-AZ1044</f>
        <v>1371750000</v>
      </c>
      <c r="BB1044" s="235"/>
      <c r="BC1044" s="242"/>
      <c r="BD1044" s="242"/>
      <c r="BE1044" s="242"/>
      <c r="BG1044" s="428">
        <f t="shared" ref="BG1044" si="393">V1044*AK1044</f>
        <v>0</v>
      </c>
      <c r="BH1044" s="424"/>
    </row>
    <row r="1045" spans="1:60" ht="43.5" thickBot="1" x14ac:dyDescent="0.3">
      <c r="A1045" s="68" t="s">
        <v>33</v>
      </c>
      <c r="B1045" s="68" t="s">
        <v>34</v>
      </c>
      <c r="C1045" s="68" t="s">
        <v>1139</v>
      </c>
      <c r="D1045" s="68" t="s">
        <v>37</v>
      </c>
      <c r="E1045" s="68" t="s">
        <v>35</v>
      </c>
      <c r="F1045" s="68">
        <v>18</v>
      </c>
      <c r="G1045" s="312" t="s">
        <v>1918</v>
      </c>
      <c r="H1045" s="308"/>
      <c r="I1045" s="70"/>
      <c r="J1045" s="71" t="s">
        <v>1782</v>
      </c>
      <c r="K1045" s="71"/>
      <c r="L1045" s="72"/>
      <c r="M1045" s="92">
        <f>INDEX('[26]GELONDONGAN BM POKIR'!$D:$D,MATCH('KEGIATAN DBMSDA 2022 (2)'!L1045,'[26]GELONDONGAN BM POKIR'!$D:$D,0))</f>
        <v>0</v>
      </c>
      <c r="N1045" s="72"/>
      <c r="O1045" s="73"/>
      <c r="P1045" s="73" t="s">
        <v>110</v>
      </c>
      <c r="Q1045" s="73"/>
      <c r="R1045" s="74" t="s">
        <v>1780</v>
      </c>
      <c r="S1045" s="74"/>
      <c r="T1045" s="75" t="s">
        <v>43</v>
      </c>
      <c r="U1045" s="76">
        <f>SUBTOTAL(9,U1046:U1051)</f>
        <v>1200000000</v>
      </c>
      <c r="V1045" s="76">
        <f>SUBTOTAL(9,V1046:V1051)</f>
        <v>1750000000</v>
      </c>
      <c r="W1045" s="76" t="s">
        <v>110</v>
      </c>
      <c r="X1045" s="108" t="s">
        <v>1966</v>
      </c>
      <c r="Y1045" s="497"/>
      <c r="Z1045" s="497"/>
      <c r="AA1045" s="73"/>
      <c r="AB1045" s="73"/>
      <c r="AC1045" s="73"/>
      <c r="AD1045" s="73"/>
      <c r="AE1045" s="73"/>
      <c r="AF1045" s="73"/>
      <c r="AG1045" s="442">
        <v>49696000</v>
      </c>
      <c r="AH1045" s="517">
        <f>AI1045-AG1045</f>
        <v>0</v>
      </c>
      <c r="AI1045" s="442">
        <v>49696000</v>
      </c>
      <c r="AJ1045" s="313">
        <f t="shared" ref="AJ1045" si="394">(AI1045/V1045)*100</f>
        <v>2.8397714285714288</v>
      </c>
      <c r="AK1045" s="513">
        <f>BH1045</f>
        <v>3.5714285714285712</v>
      </c>
      <c r="AL1045" s="76">
        <f>SUBTOTAL(9,AL1046:AL1051)</f>
        <v>550000000</v>
      </c>
      <c r="AM1045" s="77" t="s">
        <v>1867</v>
      </c>
      <c r="AN1045" s="246" t="s">
        <v>110</v>
      </c>
      <c r="AO1045" s="247">
        <f>SUBTOTAL(9,AO1046:AO1051)</f>
        <v>6</v>
      </c>
      <c r="AP1045" s="246"/>
      <c r="AQ1045" s="247"/>
      <c r="AR1045" s="247"/>
      <c r="AS1045" s="247"/>
      <c r="AT1045" s="247"/>
      <c r="AU1045" s="247"/>
      <c r="AV1045" s="247"/>
      <c r="AW1045" s="247"/>
      <c r="AX1045" s="247"/>
      <c r="AY1045" s="247"/>
      <c r="AZ1045" s="247"/>
      <c r="BA1045" s="248"/>
      <c r="BB1045" s="235"/>
      <c r="BC1045" s="242"/>
      <c r="BD1045" s="242"/>
      <c r="BE1045" s="252">
        <v>1</v>
      </c>
      <c r="BG1045" s="76">
        <f>SUBTOTAL(9,BG1046:BG1051)</f>
        <v>62500000</v>
      </c>
      <c r="BH1045" s="426">
        <f>(BG1045/V1045)*100</f>
        <v>3.5714285714285712</v>
      </c>
    </row>
    <row r="1046" spans="1:60" ht="67.5" customHeight="1" thickBot="1" x14ac:dyDescent="0.3">
      <c r="A1046" s="90"/>
      <c r="B1046" s="90"/>
      <c r="C1046" s="90"/>
      <c r="D1046" s="90"/>
      <c r="E1046" s="90"/>
      <c r="F1046" s="90"/>
      <c r="G1046" s="90"/>
      <c r="H1046" s="307"/>
      <c r="I1046" s="91"/>
      <c r="J1046" s="92"/>
      <c r="K1046" s="92"/>
      <c r="L1046" s="122" t="s">
        <v>1783</v>
      </c>
      <c r="M1046" s="92" t="e">
        <f>INDEX('[26]GELONDONGAN BM POKIR'!$D:$D,MATCH('KEGIATAN DBMSDA 2022 (2)'!L1046,'[26]GELONDONGAN BM POKIR'!$D:$D,0))</f>
        <v>#N/A</v>
      </c>
      <c r="N1046" s="122" t="str">
        <f>L1046</f>
        <v>Rehabilitasi jembatan Rw 019, Rt 001, 30 M2
Kel.Margahayu  Kec.Bekasi Timur, Kota Bekasi, Bekasi Timur, Margahayu</v>
      </c>
      <c r="O1046" s="92"/>
      <c r="P1046" s="93" t="s">
        <v>822</v>
      </c>
      <c r="Q1046" s="93"/>
      <c r="R1046" s="127" t="s">
        <v>1766</v>
      </c>
      <c r="S1046" s="127"/>
      <c r="T1046" s="95" t="s">
        <v>66</v>
      </c>
      <c r="U1046" s="57">
        <v>500000000</v>
      </c>
      <c r="V1046" s="57">
        <f t="shared" ref="V1046:V1051" si="395">AL1046+U1046</f>
        <v>500000000</v>
      </c>
      <c r="W1046" s="96" t="str">
        <f>IF(V1046&gt;200000000,"LELANG","PL")</f>
        <v>LELANG</v>
      </c>
      <c r="X1046" s="108" t="s">
        <v>1966</v>
      </c>
      <c r="Y1046" s="489" t="s">
        <v>2032</v>
      </c>
      <c r="Z1046" s="489" t="s">
        <v>2003</v>
      </c>
      <c r="AA1046" s="93"/>
      <c r="AB1046" s="93"/>
      <c r="AC1046" s="93"/>
      <c r="AD1046" s="93"/>
      <c r="AE1046" s="93"/>
      <c r="AF1046" s="93"/>
      <c r="AG1046" s="96"/>
      <c r="AH1046" s="96"/>
      <c r="AI1046" s="96"/>
      <c r="AJ1046" s="313">
        <f t="shared" ref="AJ1046:AJ1051" si="396">(AI1046/V1046)*100%</f>
        <v>0</v>
      </c>
      <c r="AK1046" s="301">
        <v>0.05</v>
      </c>
      <c r="AL1046" s="57"/>
      <c r="AM1046" s="96" t="str">
        <f t="shared" si="377"/>
        <v>LELANG</v>
      </c>
      <c r="AN1046" s="260" t="s">
        <v>139</v>
      </c>
      <c r="AO1046" s="249">
        <v>1</v>
      </c>
      <c r="AP1046" s="260"/>
      <c r="AQ1046" s="245">
        <f t="shared" ref="AQ1046:AQ1051" si="397">IF(AND(V1046&gt;1,V1046&lt;=200000000),350000,IF(AND(V1046&gt;200000000),750000))</f>
        <v>750000</v>
      </c>
      <c r="AR1046" s="250">
        <f>IF(AND(V1046&gt;1,V1046&lt;=200000000),'[26]Data Base PAKAI (INPUT)'!$E$24,IF(AND(V1046&gt;200000000),'[26]Data Base PAKAI (INPUT)'!$M$24))</f>
        <v>6</v>
      </c>
      <c r="AS1046" s="250">
        <f>IF(AND(V1046&gt;1,V1046&lt;=200000000),'[26]Data Base PAKAI (INPUT)'!$F$24,IF(AND(V1046&gt;200000000,V1046&lt;=1000000000),'[26]Data Base PAKAI (INPUT)'!$V$24,IF(AND(V1046&gt;1000000000),'[26]Data Base PAKAI (INPUT)'!$Z$24)))</f>
        <v>2</v>
      </c>
      <c r="AT1046" s="250">
        <f t="shared" ref="AT1046:AT1051" si="398">AR1046*AS1046*$AT$15</f>
        <v>1800000</v>
      </c>
      <c r="AU1046" s="250">
        <f>IF(AND(V1046&gt;1,V1046&lt;=1000000000),'[26]Data Base PAKAI (INPUT)'!$E$25,IF(AND(V1046&gt;1000000000,V1046&lt;=5000000000),'[26]Data Base PAKAI (INPUT)'!$Y$25,IF(AND(V1046&gt;5000000000,V1046&lt;=10000000000),'[26]Data Base PAKAI (INPUT)'!$AG$25)))</f>
        <v>3</v>
      </c>
      <c r="AV1046" s="250">
        <f>IF(AND(V1046&gt;1,V1046&lt;=100000000),'[26]Data Base PAKAI (INPUT)'!$F$25,IF(AND(V1046&gt;100000000,V1046&lt;=200000000),'[26]Data Base PAKAI (INPUT)'!$J$25,IF(AND(V1046&gt;200000000,V1046&lt;=250000000),'[26]Data Base PAKAI (INPUT)'!$N$25,IF(AND(V1046&gt;250000000,V1046&lt;=500000000),'[26]Data Base PAKAI (INPUT)'!$R$25,IF(AND(V1046&gt;500000000,V1046&lt;=1000000000),'[26]Data Base PAKAI (INPUT)'!$V$25,IF(AND(V1046&gt;1000000000,V1046&lt;=2500000000),'[26]Data Base PAKAI (INPUT)'!$Z$25,IF(AND(V1046&gt;2500000000,V1046&lt;=5000000000),'[26]Data Base PAKAI (INPUT)'!$AD$25,IF(AND(V1046&gt;5000000000,V1046&lt;=10000000000),'[26]Data Base PAKAI (INPUT)'!AH2969))))))))</f>
        <v>6</v>
      </c>
      <c r="AW1046" s="250">
        <f t="shared" ref="AW1046:AW1051" si="399">AU1046*AV1046*$AW$15</f>
        <v>2700000</v>
      </c>
      <c r="AX1046" s="250">
        <f t="shared" ref="AX1046:AX1051" si="400">IF(V1046&lt;=4000000000,4%*V1046,IF(V1046&gt;4000000000,100000000))</f>
        <v>20000000</v>
      </c>
      <c r="AY1046" s="99">
        <f t="shared" ref="AY1046:AY1051" si="401">4%*V1046</f>
        <v>20000000</v>
      </c>
      <c r="AZ1046" s="245"/>
      <c r="BA1046" s="245">
        <f t="shared" ref="BA1046:BA1051" si="402">V1046-AQ1046-AT1046-AW1046-AX1046-AY1046-AZ1046</f>
        <v>454750000</v>
      </c>
      <c r="BB1046" s="235"/>
      <c r="BC1046" s="242"/>
      <c r="BD1046" s="242"/>
      <c r="BE1046" s="242"/>
      <c r="BG1046" s="428">
        <f t="shared" ref="BG1046:BG1051" si="403">V1046*AK1046</f>
        <v>25000000</v>
      </c>
      <c r="BH1046" s="424"/>
    </row>
    <row r="1047" spans="1:60" s="188" customFormat="1" ht="72" thickBot="1" x14ac:dyDescent="0.3">
      <c r="A1047" s="90"/>
      <c r="B1047" s="90"/>
      <c r="C1047" s="90"/>
      <c r="D1047" s="90"/>
      <c r="E1047" s="90"/>
      <c r="F1047" s="90"/>
      <c r="G1047" s="90"/>
      <c r="H1047" s="307"/>
      <c r="I1047" s="91"/>
      <c r="J1047" s="92"/>
      <c r="K1047" s="92"/>
      <c r="L1047" s="122" t="s">
        <v>1784</v>
      </c>
      <c r="M1047" s="92" t="e">
        <f>INDEX('[26]GELONDONGAN BM POKIR'!$D:$D,MATCH('KEGIATAN DBMSDA 2022 (2)'!L1047,'[26]GELONDONGAN BM POKIR'!$D:$D,0))</f>
        <v>#N/A</v>
      </c>
      <c r="N1047" s="122" t="str">
        <f t="shared" ref="N1047:N1051" si="404">L1047</f>
        <v>Rehabilitasi Jembatan Jembatan Suka Merah RT 011 RW 013, Kota Bekasi, Bekasi Barat, Kotabaru</v>
      </c>
      <c r="O1047" s="92"/>
      <c r="P1047" s="93" t="s">
        <v>822</v>
      </c>
      <c r="Q1047" s="93"/>
      <c r="R1047" s="127" t="s">
        <v>1766</v>
      </c>
      <c r="S1047" s="127"/>
      <c r="T1047" s="95" t="s">
        <v>66</v>
      </c>
      <c r="U1047" s="57">
        <v>100000000</v>
      </c>
      <c r="V1047" s="57">
        <f t="shared" si="395"/>
        <v>200000000</v>
      </c>
      <c r="W1047" s="96" t="str">
        <f t="shared" ref="W1047:W1051" si="405">IF(V1047&gt;200000000,"LELANG","PL")</f>
        <v>PL</v>
      </c>
      <c r="X1047" s="108" t="s">
        <v>1966</v>
      </c>
      <c r="Y1047" s="507" t="s">
        <v>2032</v>
      </c>
      <c r="Z1047" s="489" t="s">
        <v>2003</v>
      </c>
      <c r="AA1047" s="93"/>
      <c r="AB1047" s="93"/>
      <c r="AC1047" s="93"/>
      <c r="AD1047" s="93"/>
      <c r="AE1047" s="93"/>
      <c r="AF1047" s="93"/>
      <c r="AG1047" s="96"/>
      <c r="AH1047" s="96"/>
      <c r="AI1047" s="96"/>
      <c r="AJ1047" s="313">
        <f t="shared" si="396"/>
        <v>0</v>
      </c>
      <c r="AK1047" s="301">
        <v>0.05</v>
      </c>
      <c r="AL1047" s="57">
        <v>100000000</v>
      </c>
      <c r="AM1047" s="96" t="str">
        <f t="shared" si="377"/>
        <v>PL</v>
      </c>
      <c r="AN1047" s="257" t="s">
        <v>139</v>
      </c>
      <c r="AO1047" s="249">
        <v>1</v>
      </c>
      <c r="AP1047" s="260" t="s">
        <v>1786</v>
      </c>
      <c r="AQ1047" s="280">
        <f t="shared" si="397"/>
        <v>350000</v>
      </c>
      <c r="AR1047" s="281">
        <f>IF(AND(V1047&gt;1,V1047&lt;=200000000),'[26]Data Base PAKAI (INPUT)'!$E$24,IF(AND(V1047&gt;200000000),'[26]Data Base PAKAI (INPUT)'!$M$24))</f>
        <v>4</v>
      </c>
      <c r="AS1047" s="281">
        <f>IF(AND(V1047&gt;1,V1047&lt;=200000000),'[26]Data Base PAKAI (INPUT)'!$F$24,IF(AND(V1047&gt;200000000,V1047&lt;=1000000000),'[26]Data Base PAKAI (INPUT)'!$V$24,IF(AND(V1047&gt;1000000000),'[26]Data Base PAKAI (INPUT)'!$Z$24)))</f>
        <v>1</v>
      </c>
      <c r="AT1047" s="281">
        <f t="shared" si="398"/>
        <v>600000</v>
      </c>
      <c r="AU1047" s="281">
        <f>IF(AND(V1047&gt;1,V1047&lt;=1000000000),'[26]Data Base PAKAI (INPUT)'!$E$25,IF(AND(V1047&gt;1000000000,V1047&lt;=5000000000),'[26]Data Base PAKAI (INPUT)'!$Y$25,IF(AND(V1047&gt;5000000000,V1047&lt;=10000000000),'[26]Data Base PAKAI (INPUT)'!$AG$25)))</f>
        <v>3</v>
      </c>
      <c r="AV1047" s="281">
        <f>IF(AND(V1047&gt;1,V1047&lt;=100000000),'[26]Data Base PAKAI (INPUT)'!$F$25,IF(AND(V1047&gt;100000000,V1047&lt;=200000000),'[26]Data Base PAKAI (INPUT)'!$J$25,IF(AND(V1047&gt;200000000,V1047&lt;=250000000),'[26]Data Base PAKAI (INPUT)'!$N$25,IF(AND(V1047&gt;250000000,V1047&lt;=500000000),'[26]Data Base PAKAI (INPUT)'!$R$25,IF(AND(V1047&gt;500000000,V1047&lt;=1000000000),'[26]Data Base PAKAI (INPUT)'!$V$25,IF(AND(V1047&gt;1000000000,V1047&lt;=2500000000),'[26]Data Base PAKAI (INPUT)'!$Z$25,IF(AND(V1047&gt;2500000000,V1047&lt;=5000000000),'[26]Data Base PAKAI (INPUT)'!$AD$25,IF(AND(V1047&gt;5000000000,V1047&lt;=10000000000),'[26]Data Base PAKAI (INPUT)'!AH2970))))))))</f>
        <v>4</v>
      </c>
      <c r="AW1047" s="281">
        <f t="shared" si="399"/>
        <v>1800000</v>
      </c>
      <c r="AX1047" s="281">
        <f t="shared" si="400"/>
        <v>8000000</v>
      </c>
      <c r="AY1047" s="187">
        <f t="shared" si="401"/>
        <v>8000000</v>
      </c>
      <c r="AZ1047" s="280"/>
      <c r="BA1047" s="280">
        <f t="shared" si="402"/>
        <v>181250000</v>
      </c>
      <c r="BB1047" s="282"/>
      <c r="BC1047" s="283"/>
      <c r="BD1047" s="283"/>
      <c r="BE1047" s="283"/>
      <c r="BG1047" s="428">
        <f t="shared" si="403"/>
        <v>10000000</v>
      </c>
      <c r="BH1047" s="438"/>
    </row>
    <row r="1048" spans="1:60" ht="43.5" thickBot="1" x14ac:dyDescent="0.3">
      <c r="A1048" s="90"/>
      <c r="B1048" s="90"/>
      <c r="C1048" s="90"/>
      <c r="D1048" s="90"/>
      <c r="E1048" s="90"/>
      <c r="F1048" s="90"/>
      <c r="G1048" s="90"/>
      <c r="H1048" s="307"/>
      <c r="I1048" s="91"/>
      <c r="J1048" s="92"/>
      <c r="K1048" s="92"/>
      <c r="L1048" s="122" t="s">
        <v>1787</v>
      </c>
      <c r="M1048" s="92" t="e">
        <f>INDEX('[26]GELONDONGAN BM POKIR'!$D:$D,MATCH('KEGIATAN DBMSDA 2022 (2)'!L1048,'[26]GELONDONGAN BM POKIR'!$D:$D,0))</f>
        <v>#N/A</v>
      </c>
      <c r="N1048" s="122" t="str">
        <f t="shared" si="404"/>
        <v>Rehabilitasi Jembatan Perumahan Margahayu Blok E Margahayu, Kota Bekasi, Bekasi Timur, Margahayu</v>
      </c>
      <c r="O1048" s="92"/>
      <c r="P1048" s="93" t="s">
        <v>171</v>
      </c>
      <c r="Q1048" s="93"/>
      <c r="R1048" s="127" t="s">
        <v>1766</v>
      </c>
      <c r="S1048" s="127"/>
      <c r="T1048" s="95" t="s">
        <v>66</v>
      </c>
      <c r="U1048" s="57">
        <v>100000000</v>
      </c>
      <c r="V1048" s="57">
        <f t="shared" si="395"/>
        <v>100000000</v>
      </c>
      <c r="W1048" s="96" t="str">
        <f t="shared" si="405"/>
        <v>PL</v>
      </c>
      <c r="X1048" s="108" t="s">
        <v>1966</v>
      </c>
      <c r="Y1048" s="489" t="s">
        <v>2032</v>
      </c>
      <c r="Z1048" s="489" t="s">
        <v>2004</v>
      </c>
      <c r="AA1048" s="93"/>
      <c r="AB1048" s="93"/>
      <c r="AC1048" s="93"/>
      <c r="AD1048" s="93"/>
      <c r="AE1048" s="93"/>
      <c r="AF1048" s="93"/>
      <c r="AG1048" s="96"/>
      <c r="AH1048" s="96"/>
      <c r="AI1048" s="96"/>
      <c r="AJ1048" s="313">
        <f t="shared" si="396"/>
        <v>0</v>
      </c>
      <c r="AK1048" s="301">
        <v>0.05</v>
      </c>
      <c r="AL1048" s="57"/>
      <c r="AM1048" s="96" t="str">
        <f t="shared" si="377"/>
        <v>PL</v>
      </c>
      <c r="AN1048" s="257" t="s">
        <v>139</v>
      </c>
      <c r="AO1048" s="249">
        <v>1</v>
      </c>
      <c r="AP1048" s="257"/>
      <c r="AQ1048" s="245">
        <f t="shared" si="397"/>
        <v>350000</v>
      </c>
      <c r="AR1048" s="250">
        <f>IF(AND(V1048&gt;1,V1048&lt;=200000000),'[26]Data Base PAKAI (INPUT)'!$E$24,IF(AND(V1048&gt;200000000),'[26]Data Base PAKAI (INPUT)'!$M$24))</f>
        <v>4</v>
      </c>
      <c r="AS1048" s="250">
        <f>IF(AND(V1048&gt;1,V1048&lt;=200000000),'[26]Data Base PAKAI (INPUT)'!$F$24,IF(AND(V1048&gt;200000000,V1048&lt;=1000000000),'[26]Data Base PAKAI (INPUT)'!$V$24,IF(AND(V1048&gt;1000000000),'[26]Data Base PAKAI (INPUT)'!$Z$24)))</f>
        <v>1</v>
      </c>
      <c r="AT1048" s="250">
        <f t="shared" si="398"/>
        <v>600000</v>
      </c>
      <c r="AU1048" s="250">
        <f>IF(AND(V1048&gt;1,V1048&lt;=1000000000),'[26]Data Base PAKAI (INPUT)'!$E$25,IF(AND(V1048&gt;1000000000,V1048&lt;=5000000000),'[26]Data Base PAKAI (INPUT)'!$Y$25,IF(AND(V1048&gt;5000000000,V1048&lt;=10000000000),'[26]Data Base PAKAI (INPUT)'!$AG$25)))</f>
        <v>3</v>
      </c>
      <c r="AV1048" s="250">
        <f>IF(AND(V1048&gt;1,V1048&lt;=100000000),'[26]Data Base PAKAI (INPUT)'!$F$25,IF(AND(V1048&gt;100000000,V1048&lt;=200000000),'[26]Data Base PAKAI (INPUT)'!$J$25,IF(AND(V1048&gt;200000000,V1048&lt;=250000000),'[26]Data Base PAKAI (INPUT)'!$N$25,IF(AND(V1048&gt;250000000,V1048&lt;=500000000),'[26]Data Base PAKAI (INPUT)'!$R$25,IF(AND(V1048&gt;500000000,V1048&lt;=1000000000),'[26]Data Base PAKAI (INPUT)'!$V$25,IF(AND(V1048&gt;1000000000,V1048&lt;=2500000000),'[26]Data Base PAKAI (INPUT)'!$Z$25,IF(AND(V1048&gt;2500000000,V1048&lt;=5000000000),'[26]Data Base PAKAI (INPUT)'!$AD$25,IF(AND(V1048&gt;5000000000,V1048&lt;=10000000000),'[26]Data Base PAKAI (INPUT)'!AH2971))))))))</f>
        <v>3</v>
      </c>
      <c r="AW1048" s="250">
        <f t="shared" si="399"/>
        <v>1350000</v>
      </c>
      <c r="AX1048" s="250">
        <f t="shared" si="400"/>
        <v>4000000</v>
      </c>
      <c r="AY1048" s="99">
        <f t="shared" si="401"/>
        <v>4000000</v>
      </c>
      <c r="AZ1048" s="245"/>
      <c r="BA1048" s="245">
        <f t="shared" si="402"/>
        <v>89700000</v>
      </c>
      <c r="BB1048" s="235"/>
      <c r="BC1048" s="242"/>
      <c r="BD1048" s="242"/>
      <c r="BE1048" s="242"/>
      <c r="BG1048" s="428">
        <f t="shared" si="403"/>
        <v>5000000</v>
      </c>
      <c r="BH1048" s="424"/>
    </row>
    <row r="1049" spans="1:60" ht="43.5" thickBot="1" x14ac:dyDescent="0.3">
      <c r="A1049" s="90"/>
      <c r="B1049" s="90"/>
      <c r="C1049" s="90"/>
      <c r="D1049" s="90"/>
      <c r="E1049" s="90"/>
      <c r="F1049" s="90"/>
      <c r="G1049" s="90"/>
      <c r="H1049" s="307"/>
      <c r="I1049" s="91"/>
      <c r="J1049" s="92"/>
      <c r="K1049" s="92"/>
      <c r="L1049" s="122" t="s">
        <v>1788</v>
      </c>
      <c r="M1049" s="92" t="e">
        <f>INDEX('[26]GELONDONGAN BM POKIR'!$D:$D,MATCH('KEGIATAN DBMSDA 2022 (2)'!L1049,'[26]GELONDONGAN BM POKIR'!$D:$D,0))</f>
        <v>#N/A</v>
      </c>
      <c r="N1049" s="122" t="str">
        <f t="shared" si="404"/>
        <v>Peninggian Jembatan Kali Jatimakmur Perum Duta Indah RT 010 RW 015, Kota Bekasi, Pondokgede, Jatimakmur</v>
      </c>
      <c r="O1049" s="92"/>
      <c r="P1049" s="93" t="s">
        <v>212</v>
      </c>
      <c r="Q1049" s="93"/>
      <c r="R1049" s="127" t="s">
        <v>1766</v>
      </c>
      <c r="S1049" s="127"/>
      <c r="T1049" s="95" t="s">
        <v>66</v>
      </c>
      <c r="U1049" s="57">
        <v>200000000</v>
      </c>
      <c r="V1049" s="57">
        <f t="shared" si="395"/>
        <v>500000000</v>
      </c>
      <c r="W1049" s="96" t="str">
        <f t="shared" si="405"/>
        <v>LELANG</v>
      </c>
      <c r="X1049" s="108" t="s">
        <v>1966</v>
      </c>
      <c r="Y1049" s="489" t="s">
        <v>2032</v>
      </c>
      <c r="Z1049" s="489" t="s">
        <v>2008</v>
      </c>
      <c r="AA1049" s="93"/>
      <c r="AB1049" s="93"/>
      <c r="AC1049" s="93"/>
      <c r="AD1049" s="93"/>
      <c r="AE1049" s="93"/>
      <c r="AF1049" s="93"/>
      <c r="AG1049" s="96"/>
      <c r="AH1049" s="96"/>
      <c r="AI1049" s="96"/>
      <c r="AJ1049" s="313">
        <f t="shared" si="396"/>
        <v>0</v>
      </c>
      <c r="AK1049" s="301">
        <v>0</v>
      </c>
      <c r="AL1049" s="57">
        <v>300000000</v>
      </c>
      <c r="AM1049" s="96" t="str">
        <f t="shared" si="377"/>
        <v>LELANG</v>
      </c>
      <c r="AN1049" s="260" t="s">
        <v>139</v>
      </c>
      <c r="AO1049" s="249">
        <v>1</v>
      </c>
      <c r="AP1049" s="260"/>
      <c r="AQ1049" s="245">
        <f t="shared" si="397"/>
        <v>750000</v>
      </c>
      <c r="AR1049" s="250">
        <f>IF(AND(V1049&gt;1,V1049&lt;=200000000),'[26]Data Base PAKAI (INPUT)'!$E$24,IF(AND(V1049&gt;200000000),'[26]Data Base PAKAI (INPUT)'!$M$24))</f>
        <v>6</v>
      </c>
      <c r="AS1049" s="250">
        <f>IF(AND(V1049&gt;1,V1049&lt;=200000000),'[26]Data Base PAKAI (INPUT)'!$F$24,IF(AND(V1049&gt;200000000,V1049&lt;=1000000000),'[26]Data Base PAKAI (INPUT)'!$V$24,IF(AND(V1049&gt;1000000000),'[26]Data Base PAKAI (INPUT)'!$Z$24)))</f>
        <v>2</v>
      </c>
      <c r="AT1049" s="250">
        <f t="shared" si="398"/>
        <v>1800000</v>
      </c>
      <c r="AU1049" s="250">
        <f>IF(AND(V1049&gt;1,V1049&lt;=1000000000),'[26]Data Base PAKAI (INPUT)'!$E$25,IF(AND(V1049&gt;1000000000,V1049&lt;=5000000000),'[26]Data Base PAKAI (INPUT)'!$Y$25,IF(AND(V1049&gt;5000000000,V1049&lt;=10000000000),'[26]Data Base PAKAI (INPUT)'!$AG$25)))</f>
        <v>3</v>
      </c>
      <c r="AV1049" s="250">
        <f>IF(AND(V1049&gt;1,V1049&lt;=100000000),'[26]Data Base PAKAI (INPUT)'!$F$25,IF(AND(V1049&gt;100000000,V1049&lt;=200000000),'[26]Data Base PAKAI (INPUT)'!$J$25,IF(AND(V1049&gt;200000000,V1049&lt;=250000000),'[26]Data Base PAKAI (INPUT)'!$N$25,IF(AND(V1049&gt;250000000,V1049&lt;=500000000),'[26]Data Base PAKAI (INPUT)'!$R$25,IF(AND(V1049&gt;500000000,V1049&lt;=1000000000),'[26]Data Base PAKAI (INPUT)'!$V$25,IF(AND(V1049&gt;1000000000,V1049&lt;=2500000000),'[26]Data Base PAKAI (INPUT)'!$Z$25,IF(AND(V1049&gt;2500000000,V1049&lt;=5000000000),'[26]Data Base PAKAI (INPUT)'!$AD$25,IF(AND(V1049&gt;5000000000,V1049&lt;=10000000000),'[26]Data Base PAKAI (INPUT)'!AH2972))))))))</f>
        <v>6</v>
      </c>
      <c r="AW1049" s="250">
        <f t="shared" si="399"/>
        <v>2700000</v>
      </c>
      <c r="AX1049" s="250">
        <f t="shared" si="400"/>
        <v>20000000</v>
      </c>
      <c r="AY1049" s="99">
        <f t="shared" si="401"/>
        <v>20000000</v>
      </c>
      <c r="AZ1049" s="245"/>
      <c r="BA1049" s="245">
        <f t="shared" si="402"/>
        <v>454750000</v>
      </c>
      <c r="BB1049" s="235"/>
      <c r="BC1049" s="242"/>
      <c r="BD1049" s="242"/>
      <c r="BE1049" s="242"/>
      <c r="BG1049" s="428">
        <f t="shared" si="403"/>
        <v>0</v>
      </c>
      <c r="BH1049" s="424"/>
    </row>
    <row r="1050" spans="1:60" ht="43.5" thickBot="1" x14ac:dyDescent="0.3">
      <c r="A1050" s="90"/>
      <c r="B1050" s="90"/>
      <c r="C1050" s="90"/>
      <c r="D1050" s="90"/>
      <c r="E1050" s="90"/>
      <c r="F1050" s="90"/>
      <c r="G1050" s="90"/>
      <c r="H1050" s="307"/>
      <c r="I1050" s="91"/>
      <c r="J1050" s="92"/>
      <c r="K1050" s="92"/>
      <c r="L1050" s="122" t="s">
        <v>1789</v>
      </c>
      <c r="M1050" s="92" t="e">
        <f>INDEX('[26]GELONDONGAN BM POKIR'!$D:$D,MATCH('KEGIATAN DBMSDA 2022 (2)'!L1050,'[26]GELONDONGAN BM POKIR'!$D:$D,0))</f>
        <v>#N/A</v>
      </c>
      <c r="N1050" s="122" t="str">
        <f t="shared" si="404"/>
        <v>Rehabilitasi jembatan kali Bancong Rw 021, Kota Bekasi, Medansatria, Pejuang</v>
      </c>
      <c r="O1050" s="92"/>
      <c r="P1050" s="93" t="s">
        <v>1840</v>
      </c>
      <c r="Q1050" s="93"/>
      <c r="R1050" s="127" t="s">
        <v>1766</v>
      </c>
      <c r="S1050" s="127"/>
      <c r="T1050" s="95" t="s">
        <v>66</v>
      </c>
      <c r="U1050" s="57">
        <v>100000000</v>
      </c>
      <c r="V1050" s="57">
        <f t="shared" si="395"/>
        <v>250000000</v>
      </c>
      <c r="W1050" s="96" t="str">
        <f t="shared" si="405"/>
        <v>LELANG</v>
      </c>
      <c r="X1050" s="108" t="s">
        <v>1966</v>
      </c>
      <c r="Y1050" s="489" t="s">
        <v>2032</v>
      </c>
      <c r="Z1050" s="489" t="s">
        <v>2005</v>
      </c>
      <c r="AA1050" s="93"/>
      <c r="AB1050" s="93"/>
      <c r="AC1050" s="93"/>
      <c r="AD1050" s="93"/>
      <c r="AE1050" s="93"/>
      <c r="AF1050" s="93"/>
      <c r="AG1050" s="96"/>
      <c r="AH1050" s="96"/>
      <c r="AI1050" s="96"/>
      <c r="AJ1050" s="313">
        <f t="shared" si="396"/>
        <v>0</v>
      </c>
      <c r="AK1050" s="301">
        <v>0.05</v>
      </c>
      <c r="AL1050" s="57">
        <v>150000000</v>
      </c>
      <c r="AM1050" s="96" t="str">
        <f t="shared" si="377"/>
        <v>LELANG</v>
      </c>
      <c r="AN1050" s="260" t="s">
        <v>139</v>
      </c>
      <c r="AO1050" s="249">
        <v>1</v>
      </c>
      <c r="AP1050" s="260"/>
      <c r="AQ1050" s="245">
        <f t="shared" si="397"/>
        <v>750000</v>
      </c>
      <c r="AR1050" s="250">
        <f>IF(AND(V1050&gt;1,V1050&lt;=200000000),'[26]Data Base PAKAI (INPUT)'!$E$24,IF(AND(V1050&gt;200000000),'[26]Data Base PAKAI (INPUT)'!$M$24))</f>
        <v>6</v>
      </c>
      <c r="AS1050" s="250">
        <f>IF(AND(V1050&gt;1,V1050&lt;=200000000),'[26]Data Base PAKAI (INPUT)'!$F$24,IF(AND(V1050&gt;200000000,V1050&lt;=1000000000),'[26]Data Base PAKAI (INPUT)'!$V$24,IF(AND(V1050&gt;1000000000),'[26]Data Base PAKAI (INPUT)'!$Z$24)))</f>
        <v>2</v>
      </c>
      <c r="AT1050" s="250">
        <f t="shared" si="398"/>
        <v>1800000</v>
      </c>
      <c r="AU1050" s="250">
        <f>IF(AND(V1050&gt;1,V1050&lt;=1000000000),'[26]Data Base PAKAI (INPUT)'!$E$25,IF(AND(V1050&gt;1000000000,V1050&lt;=5000000000),'[26]Data Base PAKAI (INPUT)'!$Y$25,IF(AND(V1050&gt;5000000000,V1050&lt;=10000000000),'[26]Data Base PAKAI (INPUT)'!$AG$25)))</f>
        <v>3</v>
      </c>
      <c r="AV1050" s="250">
        <f>IF(AND(V1050&gt;1,V1050&lt;=100000000),'[26]Data Base PAKAI (INPUT)'!$F$25,IF(AND(V1050&gt;100000000,V1050&lt;=200000000),'[26]Data Base PAKAI (INPUT)'!$J$25,IF(AND(V1050&gt;200000000,V1050&lt;=250000000),'[26]Data Base PAKAI (INPUT)'!$N$25,IF(AND(V1050&gt;250000000,V1050&lt;=500000000),'[26]Data Base PAKAI (INPUT)'!$R$25,IF(AND(V1050&gt;500000000,V1050&lt;=1000000000),'[26]Data Base PAKAI (INPUT)'!$V$25,IF(AND(V1050&gt;1000000000,V1050&lt;=2500000000),'[26]Data Base PAKAI (INPUT)'!$Z$25,IF(AND(V1050&gt;2500000000,V1050&lt;=5000000000),'[26]Data Base PAKAI (INPUT)'!$AD$25,IF(AND(V1050&gt;5000000000,V1050&lt;=10000000000),'[26]Data Base PAKAI (INPUT)'!AH2974))))))))</f>
        <v>5</v>
      </c>
      <c r="AW1050" s="250">
        <f t="shared" si="399"/>
        <v>2250000</v>
      </c>
      <c r="AX1050" s="250">
        <f t="shared" si="400"/>
        <v>10000000</v>
      </c>
      <c r="AY1050" s="99">
        <f t="shared" si="401"/>
        <v>10000000</v>
      </c>
      <c r="AZ1050" s="245"/>
      <c r="BA1050" s="245">
        <f t="shared" si="402"/>
        <v>225200000</v>
      </c>
      <c r="BB1050" s="235"/>
      <c r="BC1050" s="242"/>
      <c r="BD1050" s="242"/>
      <c r="BE1050" s="242"/>
      <c r="BG1050" s="428">
        <f t="shared" si="403"/>
        <v>12500000</v>
      </c>
      <c r="BH1050" s="424"/>
    </row>
    <row r="1051" spans="1:60" ht="60" customHeight="1" thickBot="1" x14ac:dyDescent="0.3">
      <c r="A1051" s="90"/>
      <c r="B1051" s="90"/>
      <c r="C1051" s="90"/>
      <c r="D1051" s="90"/>
      <c r="E1051" s="90"/>
      <c r="F1051" s="90"/>
      <c r="G1051" s="90"/>
      <c r="H1051" s="307"/>
      <c r="I1051" s="91"/>
      <c r="J1051" s="92"/>
      <c r="K1051" s="92"/>
      <c r="L1051" s="122" t="s">
        <v>1790</v>
      </c>
      <c r="M1051" s="92" t="e">
        <f>INDEX('[26]GELONDONGAN BM POKIR'!$D:$D,MATCH('KEGIATAN DBMSDA 2022 (2)'!L1051,'[26]GELONDONGAN BM POKIR'!$D:$D,0))</f>
        <v>#N/A</v>
      </c>
      <c r="N1051" s="122" t="str">
        <f t="shared" si="404"/>
        <v>Rehabilitasi Jembatan Jl. Rawa Indah IV Rt 04 Rw. 09 Kel. Margahayu Kec. Bekasi Timur, Kota Bekasi, Bekasi Timur, Margahayu</v>
      </c>
      <c r="O1051" s="92"/>
      <c r="P1051" s="93" t="s">
        <v>201</v>
      </c>
      <c r="Q1051" s="93"/>
      <c r="R1051" s="127" t="s">
        <v>1766</v>
      </c>
      <c r="S1051" s="127"/>
      <c r="T1051" s="95" t="s">
        <v>66</v>
      </c>
      <c r="U1051" s="57">
        <v>200000000</v>
      </c>
      <c r="V1051" s="57">
        <f t="shared" si="395"/>
        <v>200000000</v>
      </c>
      <c r="W1051" s="96" t="str">
        <f t="shared" si="405"/>
        <v>PL</v>
      </c>
      <c r="X1051" s="108" t="s">
        <v>1966</v>
      </c>
      <c r="Y1051" s="489" t="s">
        <v>2032</v>
      </c>
      <c r="Z1051" s="489" t="s">
        <v>2012</v>
      </c>
      <c r="AA1051" s="93"/>
      <c r="AB1051" s="93"/>
      <c r="AC1051" s="93"/>
      <c r="AD1051" s="93"/>
      <c r="AE1051" s="93"/>
      <c r="AF1051" s="93"/>
      <c r="AG1051" s="96"/>
      <c r="AH1051" s="96"/>
      <c r="AI1051" s="96"/>
      <c r="AJ1051" s="313">
        <f t="shared" si="396"/>
        <v>0</v>
      </c>
      <c r="AK1051" s="301">
        <v>0.05</v>
      </c>
      <c r="AL1051" s="57"/>
      <c r="AM1051" s="96" t="str">
        <f t="shared" si="377"/>
        <v>PL</v>
      </c>
      <c r="AN1051" s="257" t="s">
        <v>139</v>
      </c>
      <c r="AO1051" s="249">
        <v>1</v>
      </c>
      <c r="AP1051" s="257"/>
      <c r="AQ1051" s="245">
        <f t="shared" si="397"/>
        <v>350000</v>
      </c>
      <c r="AR1051" s="250">
        <f>IF(AND(V1051&gt;1,V1051&lt;=200000000),'[26]Data Base PAKAI (INPUT)'!$E$24,IF(AND(V1051&gt;200000000),'[26]Data Base PAKAI (INPUT)'!$M$24))</f>
        <v>4</v>
      </c>
      <c r="AS1051" s="250">
        <f>IF(AND(V1051&gt;1,V1051&lt;=200000000),'[26]Data Base PAKAI (INPUT)'!$F$24,IF(AND(V1051&gt;200000000,V1051&lt;=1000000000),'[26]Data Base PAKAI (INPUT)'!$V$24,IF(AND(V1051&gt;1000000000),'[26]Data Base PAKAI (INPUT)'!$Z$24)))</f>
        <v>1</v>
      </c>
      <c r="AT1051" s="250">
        <f t="shared" si="398"/>
        <v>600000</v>
      </c>
      <c r="AU1051" s="250">
        <f>IF(AND(V1051&gt;1,V1051&lt;=1000000000),'[26]Data Base PAKAI (INPUT)'!$E$25,IF(AND(V1051&gt;1000000000,V1051&lt;=5000000000),'[26]Data Base PAKAI (INPUT)'!$Y$25,IF(AND(V1051&gt;5000000000,V1051&lt;=10000000000),'[26]Data Base PAKAI (INPUT)'!$AG$25)))</f>
        <v>3</v>
      </c>
      <c r="AV1051" s="250">
        <f>IF(AND(V1051&gt;1,V1051&lt;=100000000),'[26]Data Base PAKAI (INPUT)'!$F$25,IF(AND(V1051&gt;100000000,V1051&lt;=200000000),'[26]Data Base PAKAI (INPUT)'!$J$25,IF(AND(V1051&gt;200000000,V1051&lt;=250000000),'[26]Data Base PAKAI (INPUT)'!$N$25,IF(AND(V1051&gt;250000000,V1051&lt;=500000000),'[26]Data Base PAKAI (INPUT)'!$R$25,IF(AND(V1051&gt;500000000,V1051&lt;=1000000000),'[26]Data Base PAKAI (INPUT)'!$V$25,IF(AND(V1051&gt;1000000000,V1051&lt;=2500000000),'[26]Data Base PAKAI (INPUT)'!$Z$25,IF(AND(V1051&gt;2500000000,V1051&lt;=5000000000),'[26]Data Base PAKAI (INPUT)'!$AD$25,IF(AND(V1051&gt;5000000000,V1051&lt;=10000000000),'[26]Data Base PAKAI (INPUT)'!AH2975))))))))</f>
        <v>4</v>
      </c>
      <c r="AW1051" s="250">
        <f t="shared" si="399"/>
        <v>1800000</v>
      </c>
      <c r="AX1051" s="250">
        <f t="shared" si="400"/>
        <v>8000000</v>
      </c>
      <c r="AY1051" s="99">
        <f t="shared" si="401"/>
        <v>8000000</v>
      </c>
      <c r="AZ1051" s="245"/>
      <c r="BA1051" s="245">
        <f t="shared" si="402"/>
        <v>181250000</v>
      </c>
      <c r="BB1051" s="235"/>
      <c r="BC1051" s="242"/>
      <c r="BD1051" s="242"/>
      <c r="BE1051" s="242"/>
      <c r="BG1051" s="428">
        <f t="shared" si="403"/>
        <v>10000000</v>
      </c>
      <c r="BH1051" s="424"/>
    </row>
    <row r="1052" spans="1:60" ht="43.5" thickBot="1" x14ac:dyDescent="0.3">
      <c r="A1052" s="68" t="s">
        <v>33</v>
      </c>
      <c r="B1052" s="68" t="s">
        <v>34</v>
      </c>
      <c r="C1052" s="68" t="s">
        <v>1139</v>
      </c>
      <c r="D1052" s="68" t="s">
        <v>37</v>
      </c>
      <c r="E1052" s="68" t="s">
        <v>35</v>
      </c>
      <c r="F1052" s="68">
        <v>20</v>
      </c>
      <c r="G1052" s="312" t="s">
        <v>1919</v>
      </c>
      <c r="H1052" s="308"/>
      <c r="I1052" s="70"/>
      <c r="J1052" s="71" t="s">
        <v>1791</v>
      </c>
      <c r="K1052" s="71"/>
      <c r="L1052" s="72"/>
      <c r="M1052" s="92">
        <f>INDEX('[26]GELONDONGAN BM POKIR'!$D:$D,MATCH('KEGIATAN DBMSDA 2022 (2)'!L1052,'[26]GELONDONGAN BM POKIR'!$D:$D,0))</f>
        <v>0</v>
      </c>
      <c r="N1052" s="72"/>
      <c r="O1052" s="73"/>
      <c r="P1052" s="73"/>
      <c r="Q1052" s="73"/>
      <c r="R1052" s="74" t="s">
        <v>1780</v>
      </c>
      <c r="S1052" s="74"/>
      <c r="T1052" s="75" t="s">
        <v>43</v>
      </c>
      <c r="U1052" s="76">
        <f>SUBTOTAL(9,U1053)</f>
        <v>1000000000</v>
      </c>
      <c r="V1052" s="76">
        <f t="shared" ref="V1052" si="406">SUBTOTAL(9,V1053)</f>
        <v>1000000000</v>
      </c>
      <c r="W1052" s="76"/>
      <c r="X1052" s="108" t="s">
        <v>1966</v>
      </c>
      <c r="Y1052" s="497"/>
      <c r="Z1052" s="497"/>
      <c r="AA1052" s="73"/>
      <c r="AB1052" s="73"/>
      <c r="AC1052" s="73"/>
      <c r="AD1052" s="73"/>
      <c r="AE1052" s="73"/>
      <c r="AF1052" s="73"/>
      <c r="AG1052" s="76"/>
      <c r="AH1052" s="517">
        <f>AI1052-AG1052</f>
        <v>0</v>
      </c>
      <c r="AI1052" s="76"/>
      <c r="AJ1052" s="313">
        <f t="shared" ref="AJ1052" si="407">(AI1052/V1052)*100</f>
        <v>0</v>
      </c>
      <c r="AK1052" s="514">
        <f>BH1052</f>
        <v>0</v>
      </c>
      <c r="AL1052" s="76">
        <f t="shared" ref="AL1052" si="408">SUBTOTAL(9,AL1053)</f>
        <v>0</v>
      </c>
      <c r="AM1052" s="77"/>
      <c r="AN1052" s="246"/>
      <c r="AO1052" s="247">
        <f t="shared" ref="AO1052" si="409">SUBTOTAL(9,AO1053)</f>
        <v>1</v>
      </c>
      <c r="AP1052" s="246"/>
      <c r="AQ1052" s="247"/>
      <c r="AR1052" s="247"/>
      <c r="AS1052" s="247"/>
      <c r="AT1052" s="247"/>
      <c r="AU1052" s="247"/>
      <c r="AV1052" s="247"/>
      <c r="AW1052" s="247"/>
      <c r="AX1052" s="247"/>
      <c r="AY1052" s="247"/>
      <c r="AZ1052" s="247"/>
      <c r="BA1052" s="248"/>
      <c r="BB1052" s="235"/>
      <c r="BC1052" s="242"/>
      <c r="BD1052" s="242"/>
      <c r="BE1052" s="242">
        <v>1</v>
      </c>
      <c r="BG1052" s="76">
        <f t="shared" ref="BG1052" si="410">SUBTOTAL(9,BG1053)</f>
        <v>0</v>
      </c>
      <c r="BH1052" s="426">
        <f>(BG1052/V1052)*100</f>
        <v>0</v>
      </c>
    </row>
    <row r="1053" spans="1:60" ht="43.5" thickBot="1" x14ac:dyDescent="0.3">
      <c r="A1053" s="90"/>
      <c r="B1053" s="90"/>
      <c r="C1053" s="90"/>
      <c r="D1053" s="90"/>
      <c r="E1053" s="90"/>
      <c r="F1053" s="90"/>
      <c r="G1053" s="90"/>
      <c r="H1053" s="307"/>
      <c r="I1053" s="91"/>
      <c r="J1053" s="92"/>
      <c r="K1053" s="92"/>
      <c r="L1053" s="122" t="s">
        <v>1792</v>
      </c>
      <c r="M1053" s="92" t="e">
        <f>INDEX('[26]GELONDONGAN BM POKIR'!$D:$D,MATCH('KEGIATAN DBMSDA 2022 (2)'!L1053,'[26]GELONDONGAN BM POKIR'!$D:$D,0))</f>
        <v>#N/A</v>
      </c>
      <c r="N1053" s="122" t="str">
        <f>L1053</f>
        <v>Pemeliharaan Jembatan Se Kota Bekasi</v>
      </c>
      <c r="O1053" s="123"/>
      <c r="P1053" s="123"/>
      <c r="Q1053" s="123"/>
      <c r="R1053" s="127" t="s">
        <v>49</v>
      </c>
      <c r="S1053" s="127"/>
      <c r="T1053" s="95" t="s">
        <v>66</v>
      </c>
      <c r="U1053" s="57">
        <v>1000000000</v>
      </c>
      <c r="V1053" s="57">
        <f t="shared" ref="V1053" si="411">U1053+AL1053</f>
        <v>1000000000</v>
      </c>
      <c r="W1053" s="57"/>
      <c r="X1053" s="108" t="s">
        <v>1966</v>
      </c>
      <c r="Y1053" s="489" t="s">
        <v>2032</v>
      </c>
      <c r="Z1053" s="489" t="s">
        <v>2024</v>
      </c>
      <c r="AA1053" s="123"/>
      <c r="AB1053" s="123"/>
      <c r="AC1053" s="123"/>
      <c r="AD1053" s="123"/>
      <c r="AE1053" s="123"/>
      <c r="AF1053" s="123"/>
      <c r="AG1053" s="57"/>
      <c r="AH1053" s="57"/>
      <c r="AI1053" s="57"/>
      <c r="AJ1053" s="313">
        <f>(AI1053/V1053)*100%</f>
        <v>0</v>
      </c>
      <c r="AK1053" s="301">
        <v>0</v>
      </c>
      <c r="AL1053" s="57"/>
      <c r="AM1053" s="96" t="s">
        <v>1872</v>
      </c>
      <c r="AN1053" s="257" t="s">
        <v>115</v>
      </c>
      <c r="AO1053" s="249">
        <v>1</v>
      </c>
      <c r="AP1053" s="257"/>
      <c r="AQ1053" s="245"/>
      <c r="AR1053" s="250"/>
      <c r="AS1053" s="250"/>
      <c r="AT1053" s="250"/>
      <c r="AU1053" s="250"/>
      <c r="AV1053" s="250"/>
      <c r="AW1053" s="250"/>
      <c r="AX1053" s="250"/>
      <c r="AY1053" s="99"/>
      <c r="AZ1053" s="245"/>
      <c r="BA1053" s="245"/>
      <c r="BB1053" s="235"/>
      <c r="BC1053" s="242"/>
      <c r="BD1053" s="242"/>
      <c r="BE1053" s="242"/>
      <c r="BG1053" s="428">
        <f t="shared" ref="BG1053" si="412">V1053*AK1053</f>
        <v>0</v>
      </c>
      <c r="BH1053" s="424"/>
    </row>
    <row r="1054" spans="1:60" ht="43.5" thickBot="1" x14ac:dyDescent="0.3">
      <c r="A1054" s="68" t="s">
        <v>33</v>
      </c>
      <c r="B1054" s="68" t="s">
        <v>34</v>
      </c>
      <c r="C1054" s="68" t="s">
        <v>1139</v>
      </c>
      <c r="D1054" s="68" t="s">
        <v>37</v>
      </c>
      <c r="E1054" s="68" t="s">
        <v>35</v>
      </c>
      <c r="F1054" s="68">
        <v>22</v>
      </c>
      <c r="G1054" s="312" t="s">
        <v>1920</v>
      </c>
      <c r="H1054" s="308"/>
      <c r="I1054" s="70"/>
      <c r="J1054" s="71" t="s">
        <v>1793</v>
      </c>
      <c r="K1054" s="71"/>
      <c r="L1054" s="72"/>
      <c r="M1054" s="92">
        <f>INDEX('[26]GELONDONGAN BM POKIR'!$D:$D,MATCH('KEGIATAN DBMSDA 2022 (2)'!L1054,'[26]GELONDONGAN BM POKIR'!$D:$D,0))</f>
        <v>0</v>
      </c>
      <c r="N1054" s="72"/>
      <c r="O1054" s="73"/>
      <c r="P1054" s="73"/>
      <c r="Q1054" s="73"/>
      <c r="R1054" s="74" t="s">
        <v>1780</v>
      </c>
      <c r="S1054" s="74"/>
      <c r="T1054" s="75" t="s">
        <v>43</v>
      </c>
      <c r="U1054" s="76">
        <f>SUBTOTAL(9,U1055)</f>
        <v>2000000000</v>
      </c>
      <c r="V1054" s="76">
        <f t="shared" ref="V1054" si="413">SUBTOTAL(9,V1055)</f>
        <v>2000000000</v>
      </c>
      <c r="W1054" s="76"/>
      <c r="X1054" s="108" t="s">
        <v>1966</v>
      </c>
      <c r="Y1054" s="497"/>
      <c r="Z1054" s="497"/>
      <c r="AA1054" s="73"/>
      <c r="AB1054" s="73"/>
      <c r="AC1054" s="73"/>
      <c r="AD1054" s="73"/>
      <c r="AE1054" s="73"/>
      <c r="AF1054" s="73"/>
      <c r="AG1054" s="442">
        <v>498752000</v>
      </c>
      <c r="AH1054" s="517">
        <f>AI1054-AG1054</f>
        <v>0</v>
      </c>
      <c r="AI1054" s="442">
        <v>498752000</v>
      </c>
      <c r="AJ1054" s="313">
        <f t="shared" ref="AJ1054" si="414">(AI1054/V1054)*100</f>
        <v>24.9376</v>
      </c>
      <c r="AK1054" s="513">
        <f>BH1054</f>
        <v>30</v>
      </c>
      <c r="AL1054" s="76">
        <f t="shared" ref="AL1054" si="415">SUBTOTAL(9,AL1055)</f>
        <v>0</v>
      </c>
      <c r="AM1054" s="77"/>
      <c r="AN1054" s="246"/>
      <c r="AO1054" s="247">
        <f t="shared" ref="AO1054" si="416">SUBTOTAL(9,AO1055)</f>
        <v>1</v>
      </c>
      <c r="AP1054" s="246"/>
      <c r="AQ1054" s="247"/>
      <c r="AR1054" s="247"/>
      <c r="AS1054" s="247"/>
      <c r="AT1054" s="247"/>
      <c r="AU1054" s="247"/>
      <c r="AV1054" s="247"/>
      <c r="AW1054" s="247"/>
      <c r="AX1054" s="247"/>
      <c r="AY1054" s="247"/>
      <c r="AZ1054" s="247"/>
      <c r="BA1054" s="248"/>
      <c r="BB1054" s="235"/>
      <c r="BC1054" s="242"/>
      <c r="BD1054" s="242"/>
      <c r="BE1054" s="242">
        <v>1</v>
      </c>
      <c r="BG1054" s="76">
        <f t="shared" ref="BG1054" si="417">SUBTOTAL(9,BG1055)</f>
        <v>600000000</v>
      </c>
      <c r="BH1054" s="426">
        <f>(BG1054/V1054)*100</f>
        <v>30</v>
      </c>
    </row>
    <row r="1055" spans="1:60" ht="43.5" thickBot="1" x14ac:dyDescent="0.3">
      <c r="A1055" s="90"/>
      <c r="B1055" s="90"/>
      <c r="C1055" s="90"/>
      <c r="D1055" s="90"/>
      <c r="E1055" s="90"/>
      <c r="F1055" s="90"/>
      <c r="G1055" s="90"/>
      <c r="H1055" s="307"/>
      <c r="I1055" s="91"/>
      <c r="J1055" s="92"/>
      <c r="K1055" s="92"/>
      <c r="L1055" s="122" t="s">
        <v>1794</v>
      </c>
      <c r="M1055" s="92" t="e">
        <f>INDEX('[26]GELONDONGAN BM POKIR'!$D:$D,MATCH('KEGIATAN DBMSDA 2022 (2)'!L1055,'[26]GELONDONGAN BM POKIR'!$D:$D,0))</f>
        <v>#N/A</v>
      </c>
      <c r="N1055" s="122" t="str">
        <f>L1055</f>
        <v>Penunjang Kegiatan Kebinamargaan</v>
      </c>
      <c r="O1055" s="123"/>
      <c r="P1055" s="123"/>
      <c r="Q1055" s="123"/>
      <c r="R1055" s="127" t="s">
        <v>49</v>
      </c>
      <c r="S1055" s="127"/>
      <c r="T1055" s="95" t="s">
        <v>66</v>
      </c>
      <c r="U1055" s="57">
        <v>2000000000</v>
      </c>
      <c r="V1055" s="57">
        <f t="shared" ref="V1055" si="418">U1055+AL1055</f>
        <v>2000000000</v>
      </c>
      <c r="W1055" s="57"/>
      <c r="X1055" s="108" t="s">
        <v>1966</v>
      </c>
      <c r="Y1055" s="489" t="s">
        <v>2032</v>
      </c>
      <c r="Z1055" s="489" t="s">
        <v>2024</v>
      </c>
      <c r="AA1055" s="123"/>
      <c r="AB1055" s="123"/>
      <c r="AC1055" s="123"/>
      <c r="AD1055" s="123"/>
      <c r="AE1055" s="123"/>
      <c r="AF1055" s="123"/>
      <c r="AG1055" s="57"/>
      <c r="AH1055" s="57"/>
      <c r="AI1055" s="57"/>
      <c r="AJ1055" s="313">
        <f>(AI1055/V1055)*100%</f>
        <v>0</v>
      </c>
      <c r="AK1055" s="301">
        <v>0.3</v>
      </c>
      <c r="AL1055" s="57"/>
      <c r="AM1055" s="96" t="s">
        <v>1870</v>
      </c>
      <c r="AN1055" s="257" t="s">
        <v>115</v>
      </c>
      <c r="AO1055" s="249">
        <v>1</v>
      </c>
      <c r="AP1055" s="257"/>
      <c r="AQ1055" s="245"/>
      <c r="AR1055" s="250"/>
      <c r="AS1055" s="250"/>
      <c r="AT1055" s="250"/>
      <c r="AU1055" s="250"/>
      <c r="AV1055" s="250"/>
      <c r="AW1055" s="250"/>
      <c r="AX1055" s="250"/>
      <c r="AY1055" s="99"/>
      <c r="AZ1055" s="245"/>
      <c r="BA1055" s="245"/>
      <c r="BB1055" s="235"/>
      <c r="BC1055" s="242"/>
      <c r="BD1055" s="242"/>
      <c r="BE1055" s="242"/>
      <c r="BG1055" s="428">
        <f t="shared" ref="BG1055" si="419">V1055*AK1055</f>
        <v>600000000</v>
      </c>
      <c r="BH1055" s="424"/>
    </row>
    <row r="1056" spans="1:60" ht="43.5" thickBot="1" x14ac:dyDescent="0.3">
      <c r="A1056" s="68" t="s">
        <v>33</v>
      </c>
      <c r="B1056" s="68" t="s">
        <v>34</v>
      </c>
      <c r="C1056" s="68" t="s">
        <v>1139</v>
      </c>
      <c r="D1056" s="68" t="s">
        <v>37</v>
      </c>
      <c r="E1056" s="68" t="s">
        <v>35</v>
      </c>
      <c r="F1056" s="68">
        <v>23</v>
      </c>
      <c r="G1056" s="312" t="s">
        <v>1921</v>
      </c>
      <c r="H1056" s="308"/>
      <c r="I1056" s="70"/>
      <c r="J1056" s="71" t="s">
        <v>1795</v>
      </c>
      <c r="K1056" s="71"/>
      <c r="L1056" s="72"/>
      <c r="M1056" s="92">
        <f>INDEX('[26]GELONDONGAN BM POKIR'!$D:$D,MATCH('KEGIATAN DBMSDA 2022 (2)'!L1056,'[26]GELONDONGAN BM POKIR'!$D:$D,0))</f>
        <v>0</v>
      </c>
      <c r="N1056" s="72"/>
      <c r="O1056" s="73"/>
      <c r="P1056" s="73"/>
      <c r="Q1056" s="73"/>
      <c r="R1056" s="74" t="s">
        <v>1780</v>
      </c>
      <c r="S1056" s="74"/>
      <c r="T1056" s="75" t="s">
        <v>43</v>
      </c>
      <c r="U1056" s="76">
        <f>SUBTOTAL(9,U1057)</f>
        <v>2000000000</v>
      </c>
      <c r="V1056" s="76">
        <f t="shared" ref="V1056:AL1056" si="420">SUBTOTAL(9,V1057)</f>
        <v>2000000000</v>
      </c>
      <c r="W1056" s="76"/>
      <c r="X1056" s="108" t="s">
        <v>1966</v>
      </c>
      <c r="Y1056" s="497"/>
      <c r="Z1056" s="497"/>
      <c r="AA1056" s="73"/>
      <c r="AB1056" s="73"/>
      <c r="AC1056" s="73"/>
      <c r="AD1056" s="73"/>
      <c r="AE1056" s="73"/>
      <c r="AF1056" s="73"/>
      <c r="AG1056" s="442">
        <v>35640000</v>
      </c>
      <c r="AH1056" s="517">
        <f>AI1056-AG1056</f>
        <v>0</v>
      </c>
      <c r="AI1056" s="442">
        <v>35640000</v>
      </c>
      <c r="AJ1056" s="313">
        <f t="shared" ref="AJ1056" si="421">(AI1056/V1056)*100</f>
        <v>1.7819999999999998</v>
      </c>
      <c r="AK1056" s="514">
        <f>BH1056</f>
        <v>0</v>
      </c>
      <c r="AL1056" s="76">
        <f t="shared" si="420"/>
        <v>0</v>
      </c>
      <c r="AM1056" s="77"/>
      <c r="AN1056" s="246"/>
      <c r="AO1056" s="247">
        <f t="shared" ref="AO1056" si="422">SUBTOTAL(9,AO1057)</f>
        <v>1</v>
      </c>
      <c r="AP1056" s="246"/>
      <c r="AQ1056" s="247"/>
      <c r="AR1056" s="247"/>
      <c r="AS1056" s="247"/>
      <c r="AT1056" s="247"/>
      <c r="AU1056" s="247"/>
      <c r="AV1056" s="247"/>
      <c r="AW1056" s="247"/>
      <c r="AX1056" s="247"/>
      <c r="AY1056" s="247"/>
      <c r="AZ1056" s="247"/>
      <c r="BA1056" s="248"/>
      <c r="BB1056" s="235"/>
      <c r="BC1056" s="242"/>
      <c r="BD1056" s="242"/>
      <c r="BE1056" s="242">
        <v>1</v>
      </c>
      <c r="BG1056" s="76">
        <f t="shared" ref="BG1056" si="423">SUBTOTAL(9,BG1057)</f>
        <v>0</v>
      </c>
      <c r="BH1056" s="426">
        <f>(BG1056/V1056)*100</f>
        <v>0</v>
      </c>
    </row>
    <row r="1057" spans="1:60" ht="60.75" thickBot="1" x14ac:dyDescent="0.3">
      <c r="A1057" s="90"/>
      <c r="B1057" s="90"/>
      <c r="C1057" s="90"/>
      <c r="D1057" s="90"/>
      <c r="E1057" s="90"/>
      <c r="F1057" s="90"/>
      <c r="G1057" s="90"/>
      <c r="H1057" s="307"/>
      <c r="I1057" s="91"/>
      <c r="J1057" s="92"/>
      <c r="K1057" s="92"/>
      <c r="L1057" s="122" t="s">
        <v>1796</v>
      </c>
      <c r="M1057" s="92" t="e">
        <f>INDEX('[26]GELONDONGAN BM POKIR'!$D:$D,MATCH('KEGIATAN DBMSDA 2022 (2)'!L1057,'[26]GELONDONGAN BM POKIR'!$D:$D,0))</f>
        <v>#N/A</v>
      </c>
      <c r="N1057" s="122" t="str">
        <f>L1057</f>
        <v>Penyelenggaran pengawasan dan pengendalian pelaksanaan konstruksi pekerjaan DBMSDA</v>
      </c>
      <c r="O1057" s="123"/>
      <c r="P1057" s="123"/>
      <c r="Q1057" s="123"/>
      <c r="R1057" s="127" t="s">
        <v>997</v>
      </c>
      <c r="S1057" s="127"/>
      <c r="T1057" s="95" t="s">
        <v>66</v>
      </c>
      <c r="U1057" s="57">
        <v>2000000000</v>
      </c>
      <c r="V1057" s="57">
        <f t="shared" ref="V1057" si="424">U1057+AL1057</f>
        <v>2000000000</v>
      </c>
      <c r="W1057" s="57"/>
      <c r="X1057" s="108" t="s">
        <v>1966</v>
      </c>
      <c r="Y1057" s="494" t="s">
        <v>2029</v>
      </c>
      <c r="Z1057" s="494" t="s">
        <v>2021</v>
      </c>
      <c r="AA1057" s="123"/>
      <c r="AB1057" s="123"/>
      <c r="AC1057" s="123"/>
      <c r="AD1057" s="123"/>
      <c r="AE1057" s="123"/>
      <c r="AF1057" s="123"/>
      <c r="AG1057" s="57"/>
      <c r="AH1057" s="57"/>
      <c r="AI1057" s="57"/>
      <c r="AJ1057" s="313">
        <f>(AI1057/V1057)*100%</f>
        <v>0</v>
      </c>
      <c r="AK1057" s="301">
        <v>0</v>
      </c>
      <c r="AL1057" s="57"/>
      <c r="AM1057" s="96" t="s">
        <v>1870</v>
      </c>
      <c r="AN1057" s="257" t="s">
        <v>115</v>
      </c>
      <c r="AO1057" s="249">
        <v>1</v>
      </c>
      <c r="AP1057" s="257"/>
      <c r="AQ1057" s="245"/>
      <c r="AR1057" s="250"/>
      <c r="AS1057" s="250"/>
      <c r="AT1057" s="250"/>
      <c r="AU1057" s="250"/>
      <c r="AV1057" s="250"/>
      <c r="AW1057" s="250"/>
      <c r="AX1057" s="250"/>
      <c r="AY1057" s="99"/>
      <c r="AZ1057" s="245"/>
      <c r="BA1057" s="245"/>
      <c r="BB1057" s="235"/>
      <c r="BC1057" s="242"/>
      <c r="BD1057" s="242"/>
      <c r="BE1057" s="242"/>
      <c r="BG1057" s="428">
        <f t="shared" ref="BG1057" si="425">V1057*AK1057</f>
        <v>0</v>
      </c>
      <c r="BH1057" s="424"/>
    </row>
    <row r="1058" spans="1:60" ht="53.45" customHeight="1" thickBot="1" x14ac:dyDescent="0.3">
      <c r="A1058" s="25" t="s">
        <v>33</v>
      </c>
      <c r="B1058" s="26" t="s">
        <v>1009</v>
      </c>
      <c r="C1058" s="26" t="s">
        <v>1797</v>
      </c>
      <c r="D1058" s="25"/>
      <c r="E1058" s="25"/>
      <c r="F1058" s="25"/>
      <c r="G1058" s="25"/>
      <c r="H1058" s="302" t="s">
        <v>1798</v>
      </c>
      <c r="I1058" s="27"/>
      <c r="J1058" s="28"/>
      <c r="K1058" s="28"/>
      <c r="L1058" s="28"/>
      <c r="M1058" s="28"/>
      <c r="N1058" s="28"/>
      <c r="O1058" s="29"/>
      <c r="P1058" s="29"/>
      <c r="Q1058" s="29"/>
      <c r="R1058" s="30"/>
      <c r="S1058" s="30"/>
      <c r="T1058" s="31"/>
      <c r="U1058" s="32">
        <f>SUBTOTAL(9,U1061:U1063)</f>
        <v>3480000000</v>
      </c>
      <c r="V1058" s="32">
        <f>SUBTOTAL(9,V1061:V1063)</f>
        <v>3480000000</v>
      </c>
      <c r="W1058" s="32"/>
      <c r="X1058" s="29"/>
      <c r="Y1058" s="498"/>
      <c r="Z1058" s="498"/>
      <c r="AA1058" s="29"/>
      <c r="AB1058" s="29"/>
      <c r="AC1058" s="29"/>
      <c r="AD1058" s="29"/>
      <c r="AE1058" s="29"/>
      <c r="AF1058" s="29"/>
      <c r="AG1058" s="32">
        <f>SUBTOTAL(9,AG1060:AG1063)</f>
        <v>461075500</v>
      </c>
      <c r="AH1058" s="32"/>
      <c r="AI1058" s="32">
        <f>SUBTOTAL(9,AI1060:AI1063)</f>
        <v>461075500</v>
      </c>
      <c r="AJ1058" s="441">
        <f>(AI1058/V1058)*100</f>
        <v>13.249295977011494</v>
      </c>
      <c r="AK1058" s="421">
        <f>BH1058</f>
        <v>15</v>
      </c>
      <c r="AL1058" s="32">
        <f>SUBTOTAL(9,AL1061:AL1063)</f>
        <v>0</v>
      </c>
      <c r="AM1058" s="35" t="s">
        <v>1866</v>
      </c>
      <c r="AN1058" s="240"/>
      <c r="AO1058" s="241">
        <f>SUBTOTAL(9,AO1061:AO1063)</f>
        <v>3</v>
      </c>
      <c r="AP1058" s="240"/>
      <c r="AQ1058" s="241"/>
      <c r="AR1058" s="241"/>
      <c r="AS1058" s="241"/>
      <c r="AT1058" s="241"/>
      <c r="AU1058" s="241"/>
      <c r="AV1058" s="241"/>
      <c r="AW1058" s="241"/>
      <c r="AX1058" s="241"/>
      <c r="AY1058" s="241"/>
      <c r="AZ1058" s="241"/>
      <c r="BA1058" s="241"/>
      <c r="BB1058" s="235"/>
      <c r="BC1058" s="241">
        <v>1</v>
      </c>
      <c r="BD1058" s="241">
        <f>SUBTOTAL(9,BD1059:BD1063)</f>
        <v>1</v>
      </c>
      <c r="BE1058" s="241">
        <f t="shared" ref="BE1058" si="426">SUBTOTAL(9,BE1061:BE1063)</f>
        <v>3</v>
      </c>
      <c r="BG1058" s="32">
        <f>SUBTOTAL(9,BG1060:BG1063)</f>
        <v>522000000</v>
      </c>
      <c r="BH1058" s="426">
        <f>(BG1058/V1058)*100</f>
        <v>15</v>
      </c>
    </row>
    <row r="1059" spans="1:60" ht="98.25" customHeight="1" thickBot="1" x14ac:dyDescent="0.3">
      <c r="A1059" s="36" t="s">
        <v>33</v>
      </c>
      <c r="B1059" s="36" t="s">
        <v>1009</v>
      </c>
      <c r="C1059" s="37" t="s">
        <v>1797</v>
      </c>
      <c r="D1059" s="37" t="s">
        <v>37</v>
      </c>
      <c r="E1059" s="37" t="s">
        <v>92</v>
      </c>
      <c r="F1059" s="36"/>
      <c r="G1059" s="36"/>
      <c r="H1059" s="309"/>
      <c r="I1059" s="189" t="s">
        <v>1799</v>
      </c>
      <c r="J1059" s="39"/>
      <c r="K1059" s="39"/>
      <c r="L1059" s="39"/>
      <c r="M1059" s="39"/>
      <c r="N1059" s="39"/>
      <c r="O1059" s="40"/>
      <c r="P1059" s="40"/>
      <c r="Q1059" s="40"/>
      <c r="R1059" s="41"/>
      <c r="S1059" s="41"/>
      <c r="T1059" s="42"/>
      <c r="U1059" s="43"/>
      <c r="V1059" s="43"/>
      <c r="W1059" s="43"/>
      <c r="X1059" s="40"/>
      <c r="Y1059" s="499"/>
      <c r="Z1059" s="499"/>
      <c r="AA1059" s="40"/>
      <c r="AB1059" s="40"/>
      <c r="AC1059" s="40"/>
      <c r="AD1059" s="40"/>
      <c r="AE1059" s="40"/>
      <c r="AF1059" s="40"/>
      <c r="AG1059" s="43"/>
      <c r="AH1059" s="43"/>
      <c r="AI1059" s="43"/>
      <c r="AJ1059" s="43"/>
      <c r="AK1059" s="43"/>
      <c r="AL1059" s="43"/>
      <c r="AM1059" s="46" t="s">
        <v>110</v>
      </c>
      <c r="AN1059" s="243"/>
      <c r="AO1059" s="244"/>
      <c r="AP1059" s="243"/>
      <c r="AQ1059" s="244"/>
      <c r="AR1059" s="244"/>
      <c r="AS1059" s="244"/>
      <c r="AT1059" s="244"/>
      <c r="AU1059" s="244"/>
      <c r="AV1059" s="244"/>
      <c r="AW1059" s="244"/>
      <c r="AX1059" s="244"/>
      <c r="AY1059" s="244"/>
      <c r="AZ1059" s="244"/>
      <c r="BA1059" s="244"/>
      <c r="BB1059" s="235"/>
      <c r="BC1059" s="242"/>
      <c r="BD1059" s="242">
        <v>1</v>
      </c>
      <c r="BE1059" s="242"/>
      <c r="BG1059" s="423"/>
      <c r="BH1059" s="424"/>
    </row>
    <row r="1060" spans="1:60" ht="43.5" thickBot="1" x14ac:dyDescent="0.3">
      <c r="A1060" s="68" t="s">
        <v>33</v>
      </c>
      <c r="B1060" s="68" t="s">
        <v>1009</v>
      </c>
      <c r="C1060" s="68" t="s">
        <v>1797</v>
      </c>
      <c r="D1060" s="68" t="s">
        <v>37</v>
      </c>
      <c r="E1060" s="68" t="s">
        <v>92</v>
      </c>
      <c r="F1060" s="68">
        <v>2</v>
      </c>
      <c r="G1060" s="312" t="s">
        <v>1922</v>
      </c>
      <c r="H1060" s="308"/>
      <c r="I1060" s="70"/>
      <c r="J1060" s="71" t="s">
        <v>1800</v>
      </c>
      <c r="K1060" s="71"/>
      <c r="L1060" s="72"/>
      <c r="M1060" s="92">
        <f>INDEX('[26]GELONDONGAN BM POKIR'!$D:$D,MATCH('KEGIATAN DBMSDA 2022 (2)'!L1060,'[26]GELONDONGAN BM POKIR'!$D:$D,0))</f>
        <v>0</v>
      </c>
      <c r="N1060" s="72"/>
      <c r="O1060" s="73"/>
      <c r="P1060" s="73"/>
      <c r="Q1060" s="73"/>
      <c r="R1060" s="74" t="s">
        <v>1801</v>
      </c>
      <c r="S1060" s="74"/>
      <c r="T1060" s="75" t="s">
        <v>43</v>
      </c>
      <c r="U1060" s="76">
        <f>SUBTOTAL(9,U1061:U1063)</f>
        <v>3480000000</v>
      </c>
      <c r="V1060" s="76">
        <f t="shared" ref="V1060:AL1060" si="427">SUBTOTAL(9,V1061:V1063)</f>
        <v>3480000000</v>
      </c>
      <c r="W1060" s="76"/>
      <c r="X1060" s="77" t="s">
        <v>1965</v>
      </c>
      <c r="Y1060" s="497"/>
      <c r="Z1060" s="497"/>
      <c r="AA1060" s="73"/>
      <c r="AB1060" s="73"/>
      <c r="AC1060" s="73"/>
      <c r="AD1060" s="73"/>
      <c r="AE1060" s="73"/>
      <c r="AF1060" s="73"/>
      <c r="AG1060" s="442">
        <v>461075500</v>
      </c>
      <c r="AH1060" s="517">
        <f>AI1060-AG1060</f>
        <v>0</v>
      </c>
      <c r="AI1060" s="442">
        <v>461075500</v>
      </c>
      <c r="AJ1060" s="313">
        <f t="shared" ref="AJ1060" si="428">(AI1060/V1060)*100</f>
        <v>13.249295977011494</v>
      </c>
      <c r="AK1060" s="513">
        <f>BH1060</f>
        <v>15</v>
      </c>
      <c r="AL1060" s="76">
        <f t="shared" si="427"/>
        <v>0</v>
      </c>
      <c r="AM1060" s="77"/>
      <c r="AN1060" s="246"/>
      <c r="AO1060" s="247">
        <f t="shared" ref="AO1060" si="429">SUBTOTAL(9,AO1061:AO1063)</f>
        <v>3</v>
      </c>
      <c r="AP1060" s="246"/>
      <c r="AQ1060" s="247"/>
      <c r="AR1060" s="247"/>
      <c r="AS1060" s="247"/>
      <c r="AT1060" s="247"/>
      <c r="AU1060" s="247"/>
      <c r="AV1060" s="247"/>
      <c r="AW1060" s="247"/>
      <c r="AX1060" s="247"/>
      <c r="AY1060" s="247"/>
      <c r="AZ1060" s="247"/>
      <c r="BA1060" s="248"/>
      <c r="BB1060" s="235"/>
      <c r="BC1060" s="247">
        <f t="shared" ref="BC1060:BE1060" si="430">SUBTOTAL(9,BC1061:BC1063)</f>
        <v>0</v>
      </c>
      <c r="BD1060" s="247">
        <f t="shared" si="430"/>
        <v>0</v>
      </c>
      <c r="BE1060" s="247">
        <f t="shared" si="430"/>
        <v>3</v>
      </c>
      <c r="BG1060" s="76">
        <f t="shared" ref="BG1060" si="431">SUBTOTAL(9,BG1061:BG1063)</f>
        <v>522000000</v>
      </c>
      <c r="BH1060" s="426">
        <f>(BG1060/V1060)*100</f>
        <v>15</v>
      </c>
    </row>
    <row r="1061" spans="1:60" ht="45.75" thickBot="1" x14ac:dyDescent="0.3">
      <c r="A1061" s="90"/>
      <c r="B1061" s="90"/>
      <c r="C1061" s="90"/>
      <c r="D1061" s="90"/>
      <c r="E1061" s="90"/>
      <c r="F1061" s="90"/>
      <c r="G1061" s="90"/>
      <c r="H1061" s="307"/>
      <c r="I1061" s="91"/>
      <c r="J1061" s="92"/>
      <c r="K1061" s="92"/>
      <c r="L1061" s="92" t="s">
        <v>1802</v>
      </c>
      <c r="M1061" s="92" t="e">
        <f>INDEX('[26]GELONDONGAN BM POKIR'!$D:$D,MATCH('KEGIATAN DBMSDA 2022 (2)'!L1061,'[26]GELONDONGAN BM POKIR'!$D:$D,0))</f>
        <v>#N/A</v>
      </c>
      <c r="N1061" s="92" t="str">
        <f>L1061</f>
        <v>Pengadaan Kendaraan dan Peralatan Pemeliharaan RUMIJA</v>
      </c>
      <c r="O1061" s="93"/>
      <c r="P1061" s="93"/>
      <c r="Q1061" s="93"/>
      <c r="R1061" s="120" t="s">
        <v>182</v>
      </c>
      <c r="S1061" s="120" t="s">
        <v>1803</v>
      </c>
      <c r="T1061" s="95" t="s">
        <v>66</v>
      </c>
      <c r="U1061" s="57">
        <v>1928000000</v>
      </c>
      <c r="V1061" s="57">
        <f t="shared" ref="V1061:V1063" si="432">U1061+AL1061</f>
        <v>1928000000</v>
      </c>
      <c r="W1061" s="57"/>
      <c r="X1061" s="77" t="s">
        <v>1965</v>
      </c>
      <c r="Y1061" s="489" t="s">
        <v>2032</v>
      </c>
      <c r="Z1061" s="489" t="s">
        <v>2025</v>
      </c>
      <c r="AA1061" s="93"/>
      <c r="AB1061" s="93"/>
      <c r="AC1061" s="93"/>
      <c r="AD1061" s="93"/>
      <c r="AE1061" s="93"/>
      <c r="AF1061" s="93"/>
      <c r="AG1061" s="57"/>
      <c r="AH1061" s="57"/>
      <c r="AI1061" s="57"/>
      <c r="AJ1061" s="313">
        <f t="shared" ref="AJ1061:AJ1063" si="433">(AI1061/V1061)*100%</f>
        <v>0</v>
      </c>
      <c r="AK1061" s="301">
        <v>0.15</v>
      </c>
      <c r="AL1061" s="57"/>
      <c r="AM1061" s="96" t="s">
        <v>1870</v>
      </c>
      <c r="AN1061" s="249" t="s">
        <v>115</v>
      </c>
      <c r="AO1061" s="249">
        <v>1</v>
      </c>
      <c r="AP1061" s="257"/>
      <c r="AQ1061" s="245"/>
      <c r="AR1061" s="250"/>
      <c r="AS1061" s="250"/>
      <c r="AT1061" s="250"/>
      <c r="AU1061" s="250"/>
      <c r="AV1061" s="250"/>
      <c r="AW1061" s="250"/>
      <c r="AX1061" s="250"/>
      <c r="AY1061" s="99"/>
      <c r="AZ1061" s="245"/>
      <c r="BA1061" s="245"/>
      <c r="BB1061" s="235"/>
      <c r="BC1061" s="242"/>
      <c r="BD1061" s="242"/>
      <c r="BE1061" s="540">
        <f>AO1061</f>
        <v>1</v>
      </c>
      <c r="BG1061" s="428">
        <f t="shared" ref="BG1061:BG1063" si="434">V1061*AK1061</f>
        <v>289200000</v>
      </c>
      <c r="BH1061" s="424"/>
    </row>
    <row r="1062" spans="1:60" ht="45.75" thickBot="1" x14ac:dyDescent="0.3">
      <c r="A1062" s="90"/>
      <c r="B1062" s="90"/>
      <c r="C1062" s="90"/>
      <c r="D1062" s="90"/>
      <c r="E1062" s="90"/>
      <c r="F1062" s="90"/>
      <c r="G1062" s="90"/>
      <c r="H1062" s="307"/>
      <c r="I1062" s="91"/>
      <c r="J1062" s="92"/>
      <c r="K1062" s="92"/>
      <c r="L1062" s="92" t="s">
        <v>1804</v>
      </c>
      <c r="M1062" s="92" t="e">
        <f>INDEX('[26]GELONDONGAN BM POKIR'!$D:$D,MATCH('KEGIATAN DBMSDA 2022 (2)'!L1062,'[26]GELONDONGAN BM POKIR'!$D:$D,0))</f>
        <v>#N/A</v>
      </c>
      <c r="N1062" s="92" t="str">
        <f t="shared" ref="N1062:N1063" si="435">L1062</f>
        <v>Pengendalian Ruang Milik Jalan</v>
      </c>
      <c r="O1062" s="93"/>
      <c r="P1062" s="93"/>
      <c r="Q1062" s="93"/>
      <c r="R1062" s="120" t="s">
        <v>997</v>
      </c>
      <c r="S1062" s="120"/>
      <c r="T1062" s="95" t="s">
        <v>66</v>
      </c>
      <c r="U1062" s="57">
        <v>312000000</v>
      </c>
      <c r="V1062" s="57">
        <f t="shared" si="432"/>
        <v>312000000</v>
      </c>
      <c r="W1062" s="57"/>
      <c r="X1062" s="77" t="s">
        <v>1965</v>
      </c>
      <c r="Y1062" s="489" t="s">
        <v>2032</v>
      </c>
      <c r="Z1062" s="489" t="s">
        <v>2025</v>
      </c>
      <c r="AA1062" s="93"/>
      <c r="AB1062" s="93"/>
      <c r="AC1062" s="93"/>
      <c r="AD1062" s="93"/>
      <c r="AE1062" s="93"/>
      <c r="AF1062" s="93"/>
      <c r="AG1062" s="57"/>
      <c r="AH1062" s="57"/>
      <c r="AI1062" s="57"/>
      <c r="AJ1062" s="313">
        <f t="shared" si="433"/>
        <v>0</v>
      </c>
      <c r="AK1062" s="301">
        <v>0.15</v>
      </c>
      <c r="AL1062" s="57"/>
      <c r="AM1062" s="96" t="s">
        <v>1870</v>
      </c>
      <c r="AN1062" s="249" t="s">
        <v>115</v>
      </c>
      <c r="AO1062" s="249">
        <v>1</v>
      </c>
      <c r="AP1062" s="257"/>
      <c r="AQ1062" s="245"/>
      <c r="AR1062" s="250"/>
      <c r="AS1062" s="250"/>
      <c r="AT1062" s="250"/>
      <c r="AU1062" s="250"/>
      <c r="AV1062" s="250"/>
      <c r="AW1062" s="250"/>
      <c r="AX1062" s="250"/>
      <c r="AY1062" s="99"/>
      <c r="AZ1062" s="245"/>
      <c r="BA1062" s="245"/>
      <c r="BB1062" s="235"/>
      <c r="BC1062" s="242"/>
      <c r="BD1062" s="242"/>
      <c r="BE1062" s="540">
        <f t="shared" ref="BE1062:BE1063" si="436">AO1062</f>
        <v>1</v>
      </c>
      <c r="BG1062" s="428">
        <f t="shared" si="434"/>
        <v>46800000</v>
      </c>
      <c r="BH1062" s="424"/>
    </row>
    <row r="1063" spans="1:60" ht="45.75" thickBot="1" x14ac:dyDescent="0.3">
      <c r="A1063" s="90"/>
      <c r="B1063" s="90"/>
      <c r="C1063" s="90"/>
      <c r="D1063" s="90"/>
      <c r="E1063" s="90"/>
      <c r="F1063" s="90"/>
      <c r="G1063" s="90"/>
      <c r="H1063" s="307"/>
      <c r="I1063" s="91"/>
      <c r="J1063" s="92"/>
      <c r="K1063" s="92"/>
      <c r="L1063" s="92" t="s">
        <v>1805</v>
      </c>
      <c r="M1063" s="92" t="e">
        <f>INDEX('[26]GELONDONGAN BM POKIR'!$D:$D,MATCH('KEGIATAN DBMSDA 2022 (2)'!L1063,'[26]GELONDONGAN BM POKIR'!$D:$D,0))</f>
        <v>#N/A</v>
      </c>
      <c r="N1063" s="92" t="str">
        <f t="shared" si="435"/>
        <v>Penertiban dan Pembongkaran Reklame Se-Kota Bekasi</v>
      </c>
      <c r="O1063" s="93"/>
      <c r="P1063" s="93"/>
      <c r="Q1063" s="93"/>
      <c r="R1063" s="120" t="s">
        <v>997</v>
      </c>
      <c r="S1063" s="120"/>
      <c r="T1063" s="95" t="s">
        <v>66</v>
      </c>
      <c r="U1063" s="57">
        <v>1240000000</v>
      </c>
      <c r="V1063" s="57">
        <f t="shared" si="432"/>
        <v>1240000000</v>
      </c>
      <c r="W1063" s="57"/>
      <c r="X1063" s="77" t="s">
        <v>1965</v>
      </c>
      <c r="Y1063" s="489" t="s">
        <v>2032</v>
      </c>
      <c r="Z1063" s="489" t="s">
        <v>2025</v>
      </c>
      <c r="AA1063" s="93"/>
      <c r="AB1063" s="93"/>
      <c r="AC1063" s="93"/>
      <c r="AD1063" s="93"/>
      <c r="AE1063" s="93"/>
      <c r="AF1063" s="93"/>
      <c r="AG1063" s="57"/>
      <c r="AH1063" s="57"/>
      <c r="AI1063" s="57"/>
      <c r="AJ1063" s="313">
        <f t="shared" si="433"/>
        <v>0</v>
      </c>
      <c r="AK1063" s="301">
        <v>0.15</v>
      </c>
      <c r="AL1063" s="57"/>
      <c r="AM1063" s="96" t="s">
        <v>1870</v>
      </c>
      <c r="AN1063" s="249" t="s">
        <v>115</v>
      </c>
      <c r="AO1063" s="249">
        <v>1</v>
      </c>
      <c r="AP1063" s="257"/>
      <c r="AQ1063" s="245"/>
      <c r="AR1063" s="250"/>
      <c r="AS1063" s="250"/>
      <c r="AT1063" s="250"/>
      <c r="AU1063" s="250"/>
      <c r="AV1063" s="250"/>
      <c r="AW1063" s="250"/>
      <c r="AX1063" s="250"/>
      <c r="AY1063" s="99"/>
      <c r="AZ1063" s="245"/>
      <c r="BA1063" s="245"/>
      <c r="BB1063" s="235"/>
      <c r="BC1063" s="242"/>
      <c r="BD1063" s="242"/>
      <c r="BE1063" s="540">
        <f t="shared" si="436"/>
        <v>1</v>
      </c>
      <c r="BG1063" s="428">
        <f t="shared" si="434"/>
        <v>186000000</v>
      </c>
      <c r="BH1063" s="424"/>
    </row>
    <row r="1064" spans="1:60" ht="54" customHeight="1" thickBot="1" x14ac:dyDescent="0.3">
      <c r="A1064" s="25" t="s">
        <v>37</v>
      </c>
      <c r="B1064" s="26" t="s">
        <v>1806</v>
      </c>
      <c r="C1064" s="26" t="s">
        <v>92</v>
      </c>
      <c r="D1064" s="25"/>
      <c r="E1064" s="25"/>
      <c r="F1064" s="25"/>
      <c r="G1064" s="25"/>
      <c r="H1064" s="302" t="s">
        <v>1807</v>
      </c>
      <c r="I1064" s="27"/>
      <c r="J1064" s="28"/>
      <c r="K1064" s="28"/>
      <c r="L1064" s="28"/>
      <c r="M1064" s="28"/>
      <c r="N1064" s="28"/>
      <c r="O1064" s="29"/>
      <c r="P1064" s="29" t="s">
        <v>110</v>
      </c>
      <c r="Q1064" s="29"/>
      <c r="R1064" s="30"/>
      <c r="S1064" s="30"/>
      <c r="T1064" s="31"/>
      <c r="U1064" s="32">
        <f>SUBTOTAL(9,U1067:U1083)</f>
        <v>15513970543</v>
      </c>
      <c r="V1064" s="32">
        <f>SUBTOTAL(9,V1067:V1083)</f>
        <v>17290567443</v>
      </c>
      <c r="W1064" s="32"/>
      <c r="X1064" s="29"/>
      <c r="Y1064" s="498"/>
      <c r="Z1064" s="498"/>
      <c r="AA1064" s="29"/>
      <c r="AB1064" s="29"/>
      <c r="AC1064" s="29"/>
      <c r="AD1064" s="29"/>
      <c r="AE1064" s="29"/>
      <c r="AF1064" s="29"/>
      <c r="AG1064" s="32">
        <f>SUBTOTAL(9,AG1066:AG1083)</f>
        <v>3091875906</v>
      </c>
      <c r="AH1064" s="32"/>
      <c r="AI1064" s="32">
        <f>SUBTOTAL(9,AI1066:AI1083)</f>
        <v>3269972686</v>
      </c>
      <c r="AJ1064" s="441">
        <f>(AI1064/V1064)*100</f>
        <v>18.911887633415017</v>
      </c>
      <c r="AK1064" s="421">
        <f>BH1064</f>
        <v>25.091482418677955</v>
      </c>
      <c r="AL1064" s="32">
        <f>SUBTOTAL(9,AL1067:AL1083)</f>
        <v>230000000</v>
      </c>
      <c r="AM1064" s="35" t="s">
        <v>1866</v>
      </c>
      <c r="AN1064" s="240" t="s">
        <v>110</v>
      </c>
      <c r="AO1064" s="241">
        <f>SUBTOTAL(9,AO1066:AO1083)</f>
        <v>15</v>
      </c>
      <c r="AP1064" s="240"/>
      <c r="AQ1064" s="241"/>
      <c r="AR1064" s="241"/>
      <c r="AS1064" s="241"/>
      <c r="AT1064" s="241"/>
      <c r="AU1064" s="241"/>
      <c r="AV1064" s="241"/>
      <c r="AW1064" s="241"/>
      <c r="AX1064" s="241"/>
      <c r="AY1064" s="241"/>
      <c r="AZ1064" s="241"/>
      <c r="BA1064" s="241"/>
      <c r="BB1064" s="235"/>
      <c r="BC1064" s="242">
        <v>1</v>
      </c>
      <c r="BD1064" s="241">
        <f>SUBTOTAL(9,BD1065:BD1083)</f>
        <v>1</v>
      </c>
      <c r="BE1064" s="241">
        <f t="shared" ref="BE1064" si="437">SUBTOTAL(9,BE1066:BE1083)</f>
        <v>15</v>
      </c>
      <c r="BG1064" s="32">
        <f>SUBTOTAL(9,BG1066:BG1083)</f>
        <v>4338459690.0500002</v>
      </c>
      <c r="BH1064" s="426">
        <f>(BG1064/V1064)*100</f>
        <v>25.091482418677955</v>
      </c>
    </row>
    <row r="1065" spans="1:60" ht="58.5" customHeight="1" thickBot="1" x14ac:dyDescent="0.3">
      <c r="A1065" s="36" t="s">
        <v>37</v>
      </c>
      <c r="B1065" s="36" t="s">
        <v>1806</v>
      </c>
      <c r="C1065" s="37" t="s">
        <v>92</v>
      </c>
      <c r="D1065" s="37" t="s">
        <v>37</v>
      </c>
      <c r="E1065" s="37" t="s">
        <v>35</v>
      </c>
      <c r="F1065" s="36"/>
      <c r="G1065" s="36"/>
      <c r="H1065" s="309"/>
      <c r="I1065" s="189" t="s">
        <v>1808</v>
      </c>
      <c r="J1065" s="39"/>
      <c r="K1065" s="39"/>
      <c r="L1065" s="39"/>
      <c r="M1065" s="39"/>
      <c r="N1065" s="39"/>
      <c r="O1065" s="40"/>
      <c r="P1065" s="40" t="s">
        <v>110</v>
      </c>
      <c r="Q1065" s="40"/>
      <c r="R1065" s="41"/>
      <c r="S1065" s="41"/>
      <c r="T1065" s="42"/>
      <c r="U1065" s="43"/>
      <c r="V1065" s="43"/>
      <c r="W1065" s="43"/>
      <c r="X1065" s="40"/>
      <c r="Y1065" s="499"/>
      <c r="Z1065" s="499"/>
      <c r="AA1065" s="40"/>
      <c r="AB1065" s="40"/>
      <c r="AC1065" s="40"/>
      <c r="AD1065" s="40"/>
      <c r="AE1065" s="40"/>
      <c r="AF1065" s="40"/>
      <c r="AG1065" s="43"/>
      <c r="AH1065" s="43"/>
      <c r="AI1065" s="43"/>
      <c r="AJ1065" s="43"/>
      <c r="AK1065" s="43"/>
      <c r="AL1065" s="43"/>
      <c r="AM1065" s="46" t="s">
        <v>110</v>
      </c>
      <c r="AN1065" s="243"/>
      <c r="AO1065" s="244"/>
      <c r="AP1065" s="243"/>
      <c r="AQ1065" s="244"/>
      <c r="AR1065" s="244"/>
      <c r="AS1065" s="244"/>
      <c r="AT1065" s="244"/>
      <c r="AU1065" s="244"/>
      <c r="AV1065" s="244"/>
      <c r="AW1065" s="244"/>
      <c r="AX1065" s="244"/>
      <c r="AY1065" s="244"/>
      <c r="AZ1065" s="244"/>
      <c r="BA1065" s="244"/>
      <c r="BB1065" s="235"/>
      <c r="BC1065" s="242"/>
      <c r="BD1065" s="242">
        <v>1</v>
      </c>
      <c r="BE1065" s="242"/>
      <c r="BG1065" s="423"/>
      <c r="BH1065" s="424"/>
    </row>
    <row r="1066" spans="1:60" ht="43.5" thickBot="1" x14ac:dyDescent="0.3">
      <c r="A1066" s="68" t="s">
        <v>37</v>
      </c>
      <c r="B1066" s="68" t="s">
        <v>1806</v>
      </c>
      <c r="C1066" s="68" t="s">
        <v>92</v>
      </c>
      <c r="D1066" s="68" t="s">
        <v>37</v>
      </c>
      <c r="E1066" s="68" t="s">
        <v>35</v>
      </c>
      <c r="F1066" s="69" t="s">
        <v>35</v>
      </c>
      <c r="G1066" s="312" t="s">
        <v>1923</v>
      </c>
      <c r="H1066" s="308"/>
      <c r="I1066" s="70"/>
      <c r="J1066" s="71" t="s">
        <v>1809</v>
      </c>
      <c r="K1066" s="71"/>
      <c r="L1066" s="72"/>
      <c r="M1066" s="92"/>
      <c r="N1066" s="72"/>
      <c r="O1066" s="73"/>
      <c r="P1066" s="73"/>
      <c r="Q1066" s="73"/>
      <c r="R1066" s="74"/>
      <c r="S1066" s="74"/>
      <c r="T1066" s="75"/>
      <c r="U1066" s="76"/>
      <c r="V1066" s="78">
        <f>SUBTOTAL(9,V1067)</f>
        <v>500000000</v>
      </c>
      <c r="W1066" s="78"/>
      <c r="X1066" s="108" t="s">
        <v>1966</v>
      </c>
      <c r="Y1066" s="501"/>
      <c r="Z1066" s="501"/>
      <c r="AA1066" s="73"/>
      <c r="AB1066" s="73"/>
      <c r="AC1066" s="73"/>
      <c r="AD1066" s="73"/>
      <c r="AE1066" s="73"/>
      <c r="AF1066" s="73"/>
      <c r="AG1066" s="78"/>
      <c r="AH1066" s="517">
        <f>AI1066-AG1066</f>
        <v>0</v>
      </c>
      <c r="AI1066" s="78"/>
      <c r="AJ1066" s="313">
        <f t="shared" ref="AJ1066" si="438">(AI1066/V1066)*100</f>
        <v>0</v>
      </c>
      <c r="AK1066" s="516">
        <f>BH1066</f>
        <v>20</v>
      </c>
      <c r="AL1066" s="76"/>
      <c r="AM1066" s="444"/>
      <c r="AN1066" s="246"/>
      <c r="AO1066" s="248">
        <f>SUBTOTAL(9,AO1067)</f>
        <v>1</v>
      </c>
      <c r="AP1066" s="246"/>
      <c r="AQ1066" s="247"/>
      <c r="AR1066" s="247"/>
      <c r="AS1066" s="247"/>
      <c r="AT1066" s="247"/>
      <c r="AU1066" s="247"/>
      <c r="AV1066" s="247"/>
      <c r="AW1066" s="247"/>
      <c r="AX1066" s="247"/>
      <c r="AY1066" s="247"/>
      <c r="AZ1066" s="247"/>
      <c r="BA1066" s="248"/>
      <c r="BB1066" s="235"/>
      <c r="BC1066" s="248">
        <f t="shared" ref="BC1066:BE1066" si="439">SUBTOTAL(9,BC1067)</f>
        <v>0</v>
      </c>
      <c r="BD1066" s="248">
        <f t="shared" si="439"/>
        <v>0</v>
      </c>
      <c r="BE1066" s="248">
        <f t="shared" si="439"/>
        <v>1</v>
      </c>
      <c r="BG1066" s="78">
        <f>SUBTOTAL(9,BG1067)</f>
        <v>100000000</v>
      </c>
      <c r="BH1066" s="426">
        <f>(BG1066/V1066)*100</f>
        <v>20</v>
      </c>
    </row>
    <row r="1067" spans="1:60" s="89" customFormat="1" ht="60.75" thickBot="1" x14ac:dyDescent="0.3">
      <c r="A1067" s="79"/>
      <c r="B1067" s="79"/>
      <c r="C1067" s="79"/>
      <c r="D1067" s="79"/>
      <c r="E1067" s="79"/>
      <c r="F1067" s="80"/>
      <c r="G1067" s="80"/>
      <c r="H1067" s="306"/>
      <c r="I1067" s="81"/>
      <c r="J1067" s="82"/>
      <c r="K1067" s="82"/>
      <c r="L1067" s="83" t="s">
        <v>1810</v>
      </c>
      <c r="M1067" s="83" t="e">
        <f>INDEX('[26]GELONDONGAN BM POKIR'!$D:$D,MATCH('KEGIATAN DBMSDA 2022 (2)'!L1067,'[26]GELONDONGAN BM POKIR'!$D:$D,0))</f>
        <v>#N/A</v>
      </c>
      <c r="N1067" s="83" t="str">
        <f>L1067</f>
        <v>Perencanaan Teknis Pembangunan serta Penataan Taman di Kota Bekasi</v>
      </c>
      <c r="O1067" s="84"/>
      <c r="P1067" s="84"/>
      <c r="Q1067" s="84"/>
      <c r="R1067" s="85" t="s">
        <v>114</v>
      </c>
      <c r="S1067" s="85"/>
      <c r="T1067" s="86" t="s">
        <v>43</v>
      </c>
      <c r="U1067" s="87">
        <v>500000000</v>
      </c>
      <c r="V1067" s="57">
        <v>500000000</v>
      </c>
      <c r="W1067" s="57"/>
      <c r="X1067" s="108" t="s">
        <v>1966</v>
      </c>
      <c r="Y1067" s="494" t="s">
        <v>2029</v>
      </c>
      <c r="Z1067" s="489" t="s">
        <v>2021</v>
      </c>
      <c r="AA1067" s="84"/>
      <c r="AB1067" s="84"/>
      <c r="AC1067" s="84"/>
      <c r="AD1067" s="84"/>
      <c r="AE1067" s="84"/>
      <c r="AF1067" s="84"/>
      <c r="AG1067" s="57"/>
      <c r="AH1067" s="57"/>
      <c r="AI1067" s="57"/>
      <c r="AJ1067" s="313">
        <f>(AI1067/V1067)*100%</f>
        <v>0</v>
      </c>
      <c r="AK1067" s="301">
        <v>0.2</v>
      </c>
      <c r="AL1067" s="87"/>
      <c r="AM1067" s="96" t="s">
        <v>1874</v>
      </c>
      <c r="AN1067" s="249" t="s">
        <v>115</v>
      </c>
      <c r="AO1067" s="249">
        <v>1</v>
      </c>
      <c r="AP1067" s="249"/>
      <c r="AQ1067" s="250"/>
      <c r="AR1067" s="250"/>
      <c r="AS1067" s="250"/>
      <c r="AT1067" s="250"/>
      <c r="AU1067" s="250"/>
      <c r="AV1067" s="250"/>
      <c r="AW1067" s="250"/>
      <c r="AX1067" s="250"/>
      <c r="AY1067" s="250"/>
      <c r="AZ1067" s="250"/>
      <c r="BA1067" s="245"/>
      <c r="BB1067" s="251"/>
      <c r="BC1067" s="252"/>
      <c r="BD1067" s="252"/>
      <c r="BE1067" s="293">
        <f>AO1067</f>
        <v>1</v>
      </c>
      <c r="BG1067" s="428">
        <f t="shared" ref="BG1067" si="440">V1067*AK1067</f>
        <v>100000000</v>
      </c>
      <c r="BH1067" s="429"/>
    </row>
    <row r="1068" spans="1:60" ht="43.5" thickBot="1" x14ac:dyDescent="0.3">
      <c r="A1068" s="68" t="s">
        <v>37</v>
      </c>
      <c r="B1068" s="68" t="s">
        <v>1806</v>
      </c>
      <c r="C1068" s="68" t="s">
        <v>92</v>
      </c>
      <c r="D1068" s="68" t="s">
        <v>37</v>
      </c>
      <c r="E1068" s="68" t="s">
        <v>35</v>
      </c>
      <c r="F1068" s="69" t="s">
        <v>45</v>
      </c>
      <c r="G1068" s="312" t="s">
        <v>1924</v>
      </c>
      <c r="H1068" s="308"/>
      <c r="I1068" s="70"/>
      <c r="J1068" s="71" t="s">
        <v>1811</v>
      </c>
      <c r="K1068" s="71"/>
      <c r="L1068" s="72" t="s">
        <v>1812</v>
      </c>
      <c r="M1068" s="92" t="e">
        <f>INDEX('[26]GELONDONGAN BM POKIR'!$D:$D,MATCH('KEGIATAN DBMSDA 2022 (2)'!L1068,'[26]GELONDONGAN BM POKIR'!$D:$D,0))</f>
        <v>#N/A</v>
      </c>
      <c r="N1068" s="72"/>
      <c r="O1068" s="73"/>
      <c r="P1068" s="73" t="s">
        <v>110</v>
      </c>
      <c r="Q1068" s="73"/>
      <c r="R1068" s="74" t="s">
        <v>1813</v>
      </c>
      <c r="S1068" s="74"/>
      <c r="T1068" s="75" t="s">
        <v>43</v>
      </c>
      <c r="U1068" s="76">
        <f>SUBTOTAL(9,U1069:U1079)</f>
        <v>10523970543</v>
      </c>
      <c r="V1068" s="76">
        <f>SUBTOTAL(9,V1069:V1080)</f>
        <v>12300567443</v>
      </c>
      <c r="W1068" s="76"/>
      <c r="X1068" s="108" t="s">
        <v>1966</v>
      </c>
      <c r="Y1068" s="497"/>
      <c r="Z1068" s="497"/>
      <c r="AA1068" s="73"/>
      <c r="AB1068" s="73"/>
      <c r="AC1068" s="73"/>
      <c r="AD1068" s="73"/>
      <c r="AE1068" s="73"/>
      <c r="AF1068" s="73"/>
      <c r="AG1068" s="442">
        <v>2259330867</v>
      </c>
      <c r="AH1068" s="517">
        <f>AI1068-AG1068</f>
        <v>178096780</v>
      </c>
      <c r="AI1068" s="442">
        <v>2437427647</v>
      </c>
      <c r="AJ1068" s="313">
        <f t="shared" ref="AJ1068" si="441">(AI1068/V1068)*100</f>
        <v>19.815570771794675</v>
      </c>
      <c r="AK1068" s="513">
        <f>BH1068</f>
        <v>25.331836961905594</v>
      </c>
      <c r="AL1068" s="76">
        <f>SUBTOTAL(9,AL1069:AL1079)</f>
        <v>230000000</v>
      </c>
      <c r="AM1068" s="77"/>
      <c r="AN1068" s="246" t="s">
        <v>110</v>
      </c>
      <c r="AO1068" s="247">
        <f>SUBTOTAL(9,AO1069:AO1079)</f>
        <v>11</v>
      </c>
      <c r="AP1068" s="246"/>
      <c r="AQ1068" s="247"/>
      <c r="AR1068" s="247"/>
      <c r="AS1068" s="247"/>
      <c r="AT1068" s="247"/>
      <c r="AU1068" s="247"/>
      <c r="AV1068" s="247"/>
      <c r="AW1068" s="247"/>
      <c r="AX1068" s="247"/>
      <c r="AY1068" s="247"/>
      <c r="AZ1068" s="247"/>
      <c r="BA1068" s="248"/>
      <c r="BB1068" s="235"/>
      <c r="BC1068" s="247">
        <f t="shared" ref="BC1068:BE1068" si="442">SUBTOTAL(9,BC1069:BC1079)</f>
        <v>0</v>
      </c>
      <c r="BD1068" s="247">
        <f t="shared" si="442"/>
        <v>0</v>
      </c>
      <c r="BE1068" s="247">
        <f t="shared" si="442"/>
        <v>11</v>
      </c>
      <c r="BG1068" s="76">
        <f>SUBTOTAL(9,BG1069:BG1079)</f>
        <v>3115959690.0500002</v>
      </c>
      <c r="BH1068" s="426">
        <f>(BG1068/V1068)*100</f>
        <v>25.331836961905594</v>
      </c>
    </row>
    <row r="1069" spans="1:60" ht="43.5" thickBot="1" x14ac:dyDescent="0.3">
      <c r="A1069" s="90"/>
      <c r="B1069" s="90"/>
      <c r="C1069" s="90"/>
      <c r="D1069" s="90"/>
      <c r="E1069" s="90"/>
      <c r="F1069" s="90"/>
      <c r="G1069" s="90"/>
      <c r="H1069" s="307"/>
      <c r="I1069" s="91"/>
      <c r="J1069" s="92"/>
      <c r="K1069" s="92"/>
      <c r="L1069" s="92" t="s">
        <v>1814</v>
      </c>
      <c r="M1069" s="92" t="e">
        <f>INDEX('[26]GELONDONGAN BM POKIR'!$D:$D,MATCH('KEGIATAN DBMSDA 2022 (2)'!L1069,'[26]GELONDONGAN BM POKIR'!$D:$D,0))</f>
        <v>#N/A</v>
      </c>
      <c r="N1069" s="92" t="str">
        <f>L1069</f>
        <v>Pembangunan Taman Se Kota Bekasi</v>
      </c>
      <c r="O1069" s="93"/>
      <c r="P1069" s="93"/>
      <c r="Q1069" s="93"/>
      <c r="R1069" s="120" t="s">
        <v>182</v>
      </c>
      <c r="S1069" s="120"/>
      <c r="T1069" s="95" t="s">
        <v>66</v>
      </c>
      <c r="U1069" s="57">
        <v>3661800000</v>
      </c>
      <c r="V1069" s="57">
        <f t="shared" ref="V1069:V1074" si="443">U1069+AL1069</f>
        <v>3661800000</v>
      </c>
      <c r="W1069" s="57"/>
      <c r="X1069" s="108" t="s">
        <v>1966</v>
      </c>
      <c r="Y1069" s="489" t="s">
        <v>2031</v>
      </c>
      <c r="Z1069" s="489" t="s">
        <v>2026</v>
      </c>
      <c r="AA1069" s="93"/>
      <c r="AB1069" s="93"/>
      <c r="AC1069" s="93"/>
      <c r="AD1069" s="93"/>
      <c r="AE1069" s="93"/>
      <c r="AF1069" s="93"/>
      <c r="AG1069" s="57"/>
      <c r="AH1069" s="57"/>
      <c r="AI1069" s="57"/>
      <c r="AJ1069" s="313">
        <f t="shared" ref="AJ1069:AJ1079" si="444">(AI1069/V1069)*100%</f>
        <v>0</v>
      </c>
      <c r="AK1069" s="301">
        <v>0.25</v>
      </c>
      <c r="AL1069" s="57"/>
      <c r="AM1069" s="96" t="s">
        <v>1875</v>
      </c>
      <c r="AN1069" s="249" t="s">
        <v>115</v>
      </c>
      <c r="AO1069" s="249">
        <v>1</v>
      </c>
      <c r="AP1069" s="257"/>
      <c r="AQ1069" s="245"/>
      <c r="AR1069" s="250"/>
      <c r="AS1069" s="250"/>
      <c r="AT1069" s="250"/>
      <c r="AU1069" s="250"/>
      <c r="AV1069" s="250"/>
      <c r="AW1069" s="250"/>
      <c r="AX1069" s="250"/>
      <c r="AY1069" s="99"/>
      <c r="AZ1069" s="245"/>
      <c r="BA1069" s="245"/>
      <c r="BB1069" s="235"/>
      <c r="BC1069" s="242"/>
      <c r="BD1069" s="242"/>
      <c r="BE1069" s="540">
        <f>AO1069</f>
        <v>1</v>
      </c>
      <c r="BG1069" s="428">
        <f t="shared" ref="BG1069:BG1079" si="445">V1069*AK1069</f>
        <v>915450000</v>
      </c>
      <c r="BH1069" s="424"/>
    </row>
    <row r="1070" spans="1:60" ht="45.75" thickBot="1" x14ac:dyDescent="0.3">
      <c r="A1070" s="90"/>
      <c r="B1070" s="90"/>
      <c r="C1070" s="90"/>
      <c r="D1070" s="90"/>
      <c r="E1070" s="90"/>
      <c r="F1070" s="90"/>
      <c r="G1070" s="90"/>
      <c r="H1070" s="307"/>
      <c r="I1070" s="91"/>
      <c r="J1070" s="92"/>
      <c r="K1070" s="92"/>
      <c r="L1070" s="92" t="s">
        <v>1815</v>
      </c>
      <c r="M1070" s="92" t="e">
        <f>INDEX('[26]GELONDONGAN BM POKIR'!$D:$D,MATCH('KEGIATAN DBMSDA 2022 (2)'!L1070,'[26]GELONDONGAN BM POKIR'!$D:$D,0))</f>
        <v>#N/A</v>
      </c>
      <c r="N1070" s="92" t="str">
        <f t="shared" ref="N1070:N1071" si="446">L1070</f>
        <v>Pemeliharaan Taman Wilayah I</v>
      </c>
      <c r="O1070" s="93"/>
      <c r="P1070" s="93"/>
      <c r="Q1070" s="93"/>
      <c r="R1070" s="190" t="s">
        <v>1816</v>
      </c>
      <c r="S1070" s="190"/>
      <c r="T1070" s="95" t="s">
        <v>66</v>
      </c>
      <c r="U1070" s="57">
        <v>3208937916</v>
      </c>
      <c r="V1070" s="57">
        <f t="shared" si="443"/>
        <v>3208937916</v>
      </c>
      <c r="W1070" s="57"/>
      <c r="X1070" s="108" t="s">
        <v>1966</v>
      </c>
      <c r="Y1070" s="489" t="s">
        <v>2031</v>
      </c>
      <c r="Z1070" s="489" t="s">
        <v>2027</v>
      </c>
      <c r="AA1070" s="93"/>
      <c r="AB1070" s="93"/>
      <c r="AC1070" s="93"/>
      <c r="AD1070" s="93"/>
      <c r="AE1070" s="93"/>
      <c r="AF1070" s="93"/>
      <c r="AG1070" s="57"/>
      <c r="AH1070" s="57"/>
      <c r="AI1070" s="57"/>
      <c r="AJ1070" s="313">
        <f t="shared" si="444"/>
        <v>0</v>
      </c>
      <c r="AK1070" s="301">
        <v>0.35</v>
      </c>
      <c r="AL1070" s="57"/>
      <c r="AM1070" s="96" t="s">
        <v>1875</v>
      </c>
      <c r="AN1070" s="249" t="s">
        <v>115</v>
      </c>
      <c r="AO1070" s="249">
        <v>1</v>
      </c>
      <c r="AP1070" s="257"/>
      <c r="AQ1070" s="245"/>
      <c r="AR1070" s="250"/>
      <c r="AS1070" s="250"/>
      <c r="AT1070" s="250"/>
      <c r="AU1070" s="250"/>
      <c r="AV1070" s="250"/>
      <c r="AW1070" s="250"/>
      <c r="AX1070" s="250"/>
      <c r="AY1070" s="99"/>
      <c r="AZ1070" s="245"/>
      <c r="BA1070" s="245"/>
      <c r="BB1070" s="235"/>
      <c r="BC1070" s="242"/>
      <c r="BD1070" s="242"/>
      <c r="BE1070" s="540">
        <f t="shared" ref="BE1070:BE1080" si="447">AO1070</f>
        <v>1</v>
      </c>
      <c r="BG1070" s="428">
        <f t="shared" si="445"/>
        <v>1123128270.5999999</v>
      </c>
      <c r="BH1070" s="424"/>
    </row>
    <row r="1071" spans="1:60" ht="43.5" thickBot="1" x14ac:dyDescent="0.3">
      <c r="A1071" s="90"/>
      <c r="B1071" s="90"/>
      <c r="C1071" s="90"/>
      <c r="D1071" s="90"/>
      <c r="E1071" s="90"/>
      <c r="F1071" s="90"/>
      <c r="G1071" s="90"/>
      <c r="H1071" s="307"/>
      <c r="I1071" s="91"/>
      <c r="J1071" s="92"/>
      <c r="K1071" s="92"/>
      <c r="L1071" s="92" t="s">
        <v>1817</v>
      </c>
      <c r="M1071" s="92" t="e">
        <f>INDEX('[26]GELONDONGAN BM POKIR'!$D:$D,MATCH('KEGIATAN DBMSDA 2022 (2)'!L1071,'[26]GELONDONGAN BM POKIR'!$D:$D,0))</f>
        <v>#N/A</v>
      </c>
      <c r="N1071" s="92" t="str">
        <f t="shared" si="446"/>
        <v>Pemeliharaan Taman Wilayah II</v>
      </c>
      <c r="O1071" s="93"/>
      <c r="P1071" s="93"/>
      <c r="Q1071" s="93"/>
      <c r="R1071" s="190" t="s">
        <v>1816</v>
      </c>
      <c r="S1071" s="190"/>
      <c r="T1071" s="95" t="s">
        <v>66</v>
      </c>
      <c r="U1071" s="57">
        <v>3078232627</v>
      </c>
      <c r="V1071" s="57">
        <f t="shared" si="443"/>
        <v>3078232627</v>
      </c>
      <c r="W1071" s="57"/>
      <c r="X1071" s="108" t="s">
        <v>1966</v>
      </c>
      <c r="Y1071" s="489" t="s">
        <v>2031</v>
      </c>
      <c r="Z1071" s="489" t="s">
        <v>1969</v>
      </c>
      <c r="AA1071" s="93"/>
      <c r="AB1071" s="93"/>
      <c r="AC1071" s="93"/>
      <c r="AD1071" s="93"/>
      <c r="AE1071" s="93"/>
      <c r="AF1071" s="93"/>
      <c r="AG1071" s="57"/>
      <c r="AH1071" s="57"/>
      <c r="AI1071" s="57"/>
      <c r="AJ1071" s="313">
        <f t="shared" si="444"/>
        <v>0</v>
      </c>
      <c r="AK1071" s="301">
        <v>0.35</v>
      </c>
      <c r="AL1071" s="57"/>
      <c r="AM1071" s="96" t="s">
        <v>1875</v>
      </c>
      <c r="AN1071" s="249" t="s">
        <v>115</v>
      </c>
      <c r="AO1071" s="249">
        <v>1</v>
      </c>
      <c r="AP1071" s="257"/>
      <c r="AQ1071" s="245"/>
      <c r="AR1071" s="250"/>
      <c r="AS1071" s="250"/>
      <c r="AT1071" s="250"/>
      <c r="AU1071" s="250"/>
      <c r="AV1071" s="250"/>
      <c r="AW1071" s="250"/>
      <c r="AX1071" s="250"/>
      <c r="AY1071" s="99"/>
      <c r="AZ1071" s="245"/>
      <c r="BA1071" s="245"/>
      <c r="BB1071" s="235"/>
      <c r="BC1071" s="242"/>
      <c r="BD1071" s="242"/>
      <c r="BE1071" s="540">
        <f t="shared" si="447"/>
        <v>1</v>
      </c>
      <c r="BG1071" s="428">
        <f t="shared" si="445"/>
        <v>1077381419.45</v>
      </c>
      <c r="BH1071" s="424"/>
    </row>
    <row r="1072" spans="1:60" ht="43.5" thickBot="1" x14ac:dyDescent="0.3">
      <c r="A1072" s="90"/>
      <c r="B1072" s="90"/>
      <c r="C1072" s="90"/>
      <c r="D1072" s="90"/>
      <c r="E1072" s="90"/>
      <c r="F1072" s="90"/>
      <c r="G1072" s="90"/>
      <c r="H1072" s="307"/>
      <c r="I1072" s="91"/>
      <c r="J1072" s="191"/>
      <c r="K1072" s="191"/>
      <c r="L1072" s="92" t="s">
        <v>1818</v>
      </c>
      <c r="M1072" s="92" t="e">
        <f>INDEX('[26]GELONDONGAN BM POKIR'!$D:$D,MATCH('KEGIATAN DBMSDA 2022 (2)'!L1072,'[26]GELONDONGAN BM POKIR'!$D:$D,0))</f>
        <v>#N/A</v>
      </c>
      <c r="N1072" s="92" t="str">
        <f>L1072</f>
        <v>Penataan Taman Belakang Kantor Kecamatan Mustikajaya</v>
      </c>
      <c r="O1072" s="93"/>
      <c r="P1072" s="93" t="s">
        <v>127</v>
      </c>
      <c r="Q1072" s="93"/>
      <c r="R1072" s="120" t="s">
        <v>1819</v>
      </c>
      <c r="S1072" s="120"/>
      <c r="T1072" s="95" t="s">
        <v>66</v>
      </c>
      <c r="U1072" s="57">
        <v>150000000</v>
      </c>
      <c r="V1072" s="57">
        <f>U1072+AL1072</f>
        <v>150000000</v>
      </c>
      <c r="W1072" s="96" t="str">
        <f t="shared" ref="W1072:W1080" si="448">IF(V1072&gt;200000000,"LELANG","PL")</f>
        <v>PL</v>
      </c>
      <c r="X1072" s="108" t="s">
        <v>1966</v>
      </c>
      <c r="Y1072" s="489" t="s">
        <v>2031</v>
      </c>
      <c r="Z1072" s="489" t="s">
        <v>1969</v>
      </c>
      <c r="AA1072" s="93"/>
      <c r="AB1072" s="93"/>
      <c r="AC1072" s="93"/>
      <c r="AD1072" s="93"/>
      <c r="AE1072" s="93"/>
      <c r="AF1072" s="93"/>
      <c r="AG1072" s="96"/>
      <c r="AH1072" s="96"/>
      <c r="AI1072" s="96"/>
      <c r="AJ1072" s="313">
        <f t="shared" si="444"/>
        <v>0</v>
      </c>
      <c r="AK1072" s="301">
        <v>0</v>
      </c>
      <c r="AL1072" s="57"/>
      <c r="AM1072" s="96" t="str">
        <f t="shared" ref="AM1072:AM1080" si="449">IF(V1072&gt;200000000,"LELANG","PL")</f>
        <v>PL</v>
      </c>
      <c r="AN1072" s="257" t="s">
        <v>214</v>
      </c>
      <c r="AO1072" s="249">
        <v>1</v>
      </c>
      <c r="AP1072" s="257"/>
      <c r="AQ1072" s="245"/>
      <c r="AR1072" s="250"/>
      <c r="AS1072" s="250"/>
      <c r="AT1072" s="250"/>
      <c r="AU1072" s="250"/>
      <c r="AV1072" s="250"/>
      <c r="AW1072" s="250"/>
      <c r="AX1072" s="250"/>
      <c r="AY1072" s="99"/>
      <c r="AZ1072" s="245"/>
      <c r="BA1072" s="245"/>
      <c r="BB1072" s="235"/>
      <c r="BC1072" s="242"/>
      <c r="BD1072" s="242"/>
      <c r="BE1072" s="540">
        <f t="shared" si="447"/>
        <v>1</v>
      </c>
      <c r="BG1072" s="428">
        <f t="shared" si="445"/>
        <v>0</v>
      </c>
      <c r="BH1072" s="424"/>
    </row>
    <row r="1073" spans="1:60" ht="45.75" thickBot="1" x14ac:dyDescent="0.3">
      <c r="A1073" s="192"/>
      <c r="B1073" s="192"/>
      <c r="C1073" s="192"/>
      <c r="D1073" s="192"/>
      <c r="E1073" s="192"/>
      <c r="F1073" s="192"/>
      <c r="G1073" s="192"/>
      <c r="H1073" s="311"/>
      <c r="I1073" s="94"/>
      <c r="J1073" s="92"/>
      <c r="K1073" s="92"/>
      <c r="L1073" s="92" t="s">
        <v>1820</v>
      </c>
      <c r="M1073" s="92" t="e">
        <f>INDEX('[26]GELONDONGAN BM POKIR'!$D:$D,MATCH('KEGIATAN DBMSDA 2022 (2)'!L1073,'[26]GELONDONGAN BM POKIR'!$D:$D,0))</f>
        <v>#N/A</v>
      </c>
      <c r="N1073" s="92" t="str">
        <f t="shared" ref="N1073:N1079" si="450">L1073</f>
        <v>Penatan Taman Kel. Kayuringin Jaya</v>
      </c>
      <c r="O1073" s="93"/>
      <c r="P1073" s="93" t="s">
        <v>160</v>
      </c>
      <c r="Q1073" s="93"/>
      <c r="R1073" s="120" t="s">
        <v>1819</v>
      </c>
      <c r="S1073" s="120"/>
      <c r="T1073" s="95" t="s">
        <v>66</v>
      </c>
      <c r="U1073" s="57">
        <v>200000000</v>
      </c>
      <c r="V1073" s="57">
        <f t="shared" si="443"/>
        <v>200000000</v>
      </c>
      <c r="W1073" s="96" t="str">
        <f t="shared" si="448"/>
        <v>PL</v>
      </c>
      <c r="X1073" s="108" t="s">
        <v>1966</v>
      </c>
      <c r="Y1073" s="489" t="s">
        <v>2031</v>
      </c>
      <c r="Z1073" s="489" t="s">
        <v>2027</v>
      </c>
      <c r="AA1073" s="93"/>
      <c r="AB1073" s="93"/>
      <c r="AC1073" s="93"/>
      <c r="AD1073" s="93"/>
      <c r="AE1073" s="93"/>
      <c r="AF1073" s="93"/>
      <c r="AG1073" s="96"/>
      <c r="AH1073" s="96"/>
      <c r="AI1073" s="96"/>
      <c r="AJ1073" s="313">
        <f t="shared" si="444"/>
        <v>0</v>
      </c>
      <c r="AK1073" s="301">
        <v>0</v>
      </c>
      <c r="AL1073" s="57"/>
      <c r="AM1073" s="96" t="str">
        <f t="shared" si="449"/>
        <v>PL</v>
      </c>
      <c r="AN1073" s="257" t="s">
        <v>214</v>
      </c>
      <c r="AO1073" s="249">
        <v>1</v>
      </c>
      <c r="AP1073" s="257"/>
      <c r="AQ1073" s="245"/>
      <c r="AR1073" s="250"/>
      <c r="AS1073" s="250"/>
      <c r="AT1073" s="250"/>
      <c r="AU1073" s="250"/>
      <c r="AV1073" s="250"/>
      <c r="AW1073" s="250"/>
      <c r="AX1073" s="250"/>
      <c r="AY1073" s="99"/>
      <c r="AZ1073" s="245"/>
      <c r="BA1073" s="245"/>
      <c r="BB1073" s="235"/>
      <c r="BC1073" s="242"/>
      <c r="BD1073" s="242"/>
      <c r="BE1073" s="540">
        <f t="shared" si="447"/>
        <v>1</v>
      </c>
      <c r="BG1073" s="428">
        <f t="shared" si="445"/>
        <v>0</v>
      </c>
      <c r="BH1073" s="424"/>
    </row>
    <row r="1074" spans="1:60" ht="43.5" thickBot="1" x14ac:dyDescent="0.3">
      <c r="A1074" s="192"/>
      <c r="B1074" s="192"/>
      <c r="C1074" s="192"/>
      <c r="D1074" s="192"/>
      <c r="E1074" s="192"/>
      <c r="F1074" s="192"/>
      <c r="G1074" s="192"/>
      <c r="H1074" s="311"/>
      <c r="I1074" s="94"/>
      <c r="J1074" s="92"/>
      <c r="K1074" s="92"/>
      <c r="L1074" s="92" t="s">
        <v>1821</v>
      </c>
      <c r="M1074" s="92" t="e">
        <f>INDEX('[26]GELONDONGAN BM POKIR'!$D:$D,MATCH('KEGIATAN DBMSDA 2022 (2)'!L1074,'[26]GELONDONGAN BM POKIR'!$D:$D,0))</f>
        <v>#N/A</v>
      </c>
      <c r="N1074" s="92" t="str">
        <f t="shared" si="450"/>
        <v>Penataan Taman dan Pedestrian depan Kecamatan Bantar Gebang</v>
      </c>
      <c r="O1074" s="93"/>
      <c r="P1074" s="93" t="s">
        <v>1822</v>
      </c>
      <c r="Q1074" s="93"/>
      <c r="R1074" s="120" t="s">
        <v>1819</v>
      </c>
      <c r="S1074" s="120"/>
      <c r="T1074" s="95" t="s">
        <v>66</v>
      </c>
      <c r="U1074" s="57">
        <v>200000000</v>
      </c>
      <c r="V1074" s="57">
        <f t="shared" si="443"/>
        <v>200000000</v>
      </c>
      <c r="W1074" s="96" t="str">
        <f t="shared" si="448"/>
        <v>PL</v>
      </c>
      <c r="X1074" s="108" t="s">
        <v>1966</v>
      </c>
      <c r="Y1074" s="489" t="s">
        <v>2031</v>
      </c>
      <c r="Z1074" s="489" t="s">
        <v>1969</v>
      </c>
      <c r="AA1074" s="93"/>
      <c r="AB1074" s="93"/>
      <c r="AC1074" s="93"/>
      <c r="AD1074" s="93"/>
      <c r="AE1074" s="93"/>
      <c r="AF1074" s="93"/>
      <c r="AG1074" s="96"/>
      <c r="AH1074" s="96"/>
      <c r="AI1074" s="96"/>
      <c r="AJ1074" s="313">
        <f t="shared" si="444"/>
        <v>0</v>
      </c>
      <c r="AK1074" s="301">
        <v>0</v>
      </c>
      <c r="AL1074" s="57"/>
      <c r="AM1074" s="96" t="str">
        <f t="shared" si="449"/>
        <v>PL</v>
      </c>
      <c r="AN1074" s="257" t="s">
        <v>214</v>
      </c>
      <c r="AO1074" s="249">
        <v>1</v>
      </c>
      <c r="AP1074" s="257"/>
      <c r="AQ1074" s="245"/>
      <c r="AR1074" s="250"/>
      <c r="AS1074" s="250"/>
      <c r="AT1074" s="250"/>
      <c r="AU1074" s="250"/>
      <c r="AV1074" s="250"/>
      <c r="AW1074" s="250"/>
      <c r="AX1074" s="250"/>
      <c r="AY1074" s="99"/>
      <c r="AZ1074" s="245"/>
      <c r="BA1074" s="245"/>
      <c r="BB1074" s="235"/>
      <c r="BC1074" s="242"/>
      <c r="BD1074" s="242"/>
      <c r="BE1074" s="540">
        <f t="shared" si="447"/>
        <v>1</v>
      </c>
      <c r="BG1074" s="428">
        <f t="shared" si="445"/>
        <v>0</v>
      </c>
      <c r="BH1074" s="424"/>
    </row>
    <row r="1075" spans="1:60" ht="45.75" thickBot="1" x14ac:dyDescent="0.3">
      <c r="A1075" s="192"/>
      <c r="B1075" s="192"/>
      <c r="C1075" s="192"/>
      <c r="D1075" s="192"/>
      <c r="E1075" s="192"/>
      <c r="F1075" s="192"/>
      <c r="G1075" s="192"/>
      <c r="H1075" s="311"/>
      <c r="I1075" s="94"/>
      <c r="J1075" s="92"/>
      <c r="K1075" s="92"/>
      <c r="L1075" s="92" t="s">
        <v>1823</v>
      </c>
      <c r="M1075" s="92" t="e">
        <f>INDEX('[26]GELONDONGAN BM POKIR'!$D:$D,MATCH('KEGIATAN DBMSDA 2022 (2)'!L1075,'[26]GELONDONGAN BM POKIR'!$D:$D,0))</f>
        <v>#N/A</v>
      </c>
      <c r="N1075" s="92" t="str">
        <f t="shared" si="450"/>
        <v xml:space="preserve">Pembangunan Taman Hidroponik  RT.13 RW.09 Jl. Cirebon Blok D Perumahan Duren Jaya </v>
      </c>
      <c r="O1075" s="92"/>
      <c r="P1075" s="93" t="s">
        <v>264</v>
      </c>
      <c r="Q1075" s="93"/>
      <c r="R1075" s="120" t="s">
        <v>1819</v>
      </c>
      <c r="S1075" s="120"/>
      <c r="T1075" s="95" t="s">
        <v>66</v>
      </c>
      <c r="U1075" s="57">
        <v>25000000</v>
      </c>
      <c r="V1075" s="57">
        <f t="shared" ref="V1075:V1079" si="451">AL1075+U1075</f>
        <v>25000000</v>
      </c>
      <c r="W1075" s="96" t="str">
        <f t="shared" si="448"/>
        <v>PL</v>
      </c>
      <c r="X1075" s="108" t="s">
        <v>1966</v>
      </c>
      <c r="Y1075" s="489" t="s">
        <v>2031</v>
      </c>
      <c r="Z1075" s="489" t="s">
        <v>2027</v>
      </c>
      <c r="AA1075" s="93"/>
      <c r="AB1075" s="93"/>
      <c r="AC1075" s="93"/>
      <c r="AD1075" s="93"/>
      <c r="AE1075" s="93"/>
      <c r="AF1075" s="93"/>
      <c r="AG1075" s="96"/>
      <c r="AH1075" s="96"/>
      <c r="AI1075" s="96"/>
      <c r="AJ1075" s="313">
        <f t="shared" si="444"/>
        <v>0</v>
      </c>
      <c r="AK1075" s="301">
        <v>0</v>
      </c>
      <c r="AL1075" s="57"/>
      <c r="AM1075" s="96" t="str">
        <f t="shared" si="449"/>
        <v>PL</v>
      </c>
      <c r="AN1075" s="257" t="s">
        <v>139</v>
      </c>
      <c r="AO1075" s="249">
        <v>1</v>
      </c>
      <c r="AP1075" s="257"/>
      <c r="AQ1075" s="245"/>
      <c r="AR1075" s="250"/>
      <c r="AS1075" s="250"/>
      <c r="AT1075" s="250"/>
      <c r="AU1075" s="250"/>
      <c r="AV1075" s="250"/>
      <c r="AW1075" s="250"/>
      <c r="AX1075" s="250"/>
      <c r="AY1075" s="99"/>
      <c r="AZ1075" s="245"/>
      <c r="BA1075" s="245"/>
      <c r="BB1075" s="235"/>
      <c r="BC1075" s="242"/>
      <c r="BD1075" s="242"/>
      <c r="BE1075" s="540">
        <f t="shared" si="447"/>
        <v>1</v>
      </c>
      <c r="BG1075" s="428">
        <f t="shared" si="445"/>
        <v>0</v>
      </c>
      <c r="BH1075" s="424"/>
    </row>
    <row r="1076" spans="1:60" s="184" customFormat="1" ht="45.75" thickBot="1" x14ac:dyDescent="0.3">
      <c r="A1076" s="192"/>
      <c r="B1076" s="192"/>
      <c r="C1076" s="192"/>
      <c r="D1076" s="192"/>
      <c r="E1076" s="192"/>
      <c r="F1076" s="192"/>
      <c r="G1076" s="192"/>
      <c r="H1076" s="311"/>
      <c r="I1076" s="94"/>
      <c r="J1076" s="92"/>
      <c r="K1076" s="92"/>
      <c r="L1076" s="92" t="s">
        <v>1824</v>
      </c>
      <c r="M1076" s="92" t="e">
        <f>INDEX('[26]GELONDONGAN BM POKIR'!$D:$D,MATCH('KEGIATAN DBMSDA 2022 (2)'!L1076,'[26]GELONDONGAN BM POKIR'!$D:$D,0))</f>
        <v>#N/A</v>
      </c>
      <c r="N1076" s="92" t="str">
        <f t="shared" si="450"/>
        <v>Penataan Lapangan / Ruang Terbuka Hijau (RTH) RT 05 RW 08, Kota Bekasi</v>
      </c>
      <c r="O1076" s="92"/>
      <c r="P1076" s="93" t="s">
        <v>264</v>
      </c>
      <c r="Q1076" s="93"/>
      <c r="R1076" s="120" t="s">
        <v>271</v>
      </c>
      <c r="S1076" s="120" t="s">
        <v>1819</v>
      </c>
      <c r="T1076" s="95" t="s">
        <v>66</v>
      </c>
      <c r="U1076" s="57"/>
      <c r="V1076" s="57">
        <f t="shared" si="451"/>
        <v>50000000</v>
      </c>
      <c r="W1076" s="96" t="str">
        <f t="shared" si="448"/>
        <v>PL</v>
      </c>
      <c r="X1076" s="108" t="s">
        <v>1966</v>
      </c>
      <c r="Y1076" s="489" t="s">
        <v>2031</v>
      </c>
      <c r="Z1076" s="489" t="s">
        <v>2027</v>
      </c>
      <c r="AA1076" s="93"/>
      <c r="AB1076" s="93"/>
      <c r="AC1076" s="93"/>
      <c r="AD1076" s="93"/>
      <c r="AE1076" s="93"/>
      <c r="AF1076" s="93"/>
      <c r="AG1076" s="96"/>
      <c r="AH1076" s="96"/>
      <c r="AI1076" s="96"/>
      <c r="AJ1076" s="313">
        <f t="shared" si="444"/>
        <v>0</v>
      </c>
      <c r="AK1076" s="301">
        <v>0</v>
      </c>
      <c r="AL1076" s="57">
        <v>50000000</v>
      </c>
      <c r="AM1076" s="96" t="str">
        <f t="shared" si="449"/>
        <v>PL</v>
      </c>
      <c r="AN1076" s="257" t="s">
        <v>139</v>
      </c>
      <c r="AO1076" s="249">
        <v>1</v>
      </c>
      <c r="AP1076" s="257" t="s">
        <v>163</v>
      </c>
      <c r="AQ1076" s="253"/>
      <c r="AR1076" s="254"/>
      <c r="AS1076" s="254"/>
      <c r="AT1076" s="254"/>
      <c r="AU1076" s="254"/>
      <c r="AV1076" s="254"/>
      <c r="AW1076" s="254"/>
      <c r="AX1076" s="254"/>
      <c r="AY1076" s="103"/>
      <c r="AZ1076" s="253"/>
      <c r="BA1076" s="253"/>
      <c r="BB1076" s="278"/>
      <c r="BC1076" s="279"/>
      <c r="BD1076" s="279"/>
      <c r="BE1076" s="540">
        <f t="shared" si="447"/>
        <v>1</v>
      </c>
      <c r="BG1076" s="428">
        <f t="shared" si="445"/>
        <v>0</v>
      </c>
      <c r="BH1076" s="437"/>
    </row>
    <row r="1077" spans="1:60" ht="45.75" thickBot="1" x14ac:dyDescent="0.3">
      <c r="A1077" s="192"/>
      <c r="B1077" s="192"/>
      <c r="C1077" s="192"/>
      <c r="D1077" s="192"/>
      <c r="E1077" s="192"/>
      <c r="F1077" s="192"/>
      <c r="G1077" s="192"/>
      <c r="H1077" s="311"/>
      <c r="I1077" s="94"/>
      <c r="J1077" s="92"/>
      <c r="K1077" s="92"/>
      <c r="L1077" s="92" t="s">
        <v>1825</v>
      </c>
      <c r="M1077" s="92" t="e">
        <f>INDEX('[26]GELONDONGAN BM POKIR'!$D:$D,MATCH('KEGIATAN DBMSDA 2022 (2)'!L1077,'[26]GELONDONGAN BM POKIR'!$D:$D,0))</f>
        <v>#N/A</v>
      </c>
      <c r="N1077" s="92" t="str">
        <f t="shared" si="450"/>
        <v>Pembangunan sarana Olahraga dan Taman Perumahan RT 03 RW 27 Kelurahan Harapan Jaya</v>
      </c>
      <c r="O1077" s="92"/>
      <c r="P1077" s="93" t="s">
        <v>201</v>
      </c>
      <c r="Q1077" s="93"/>
      <c r="R1077" s="120" t="s">
        <v>1826</v>
      </c>
      <c r="S1077" s="120" t="s">
        <v>1819</v>
      </c>
      <c r="T1077" s="95" t="s">
        <v>66</v>
      </c>
      <c r="U1077" s="57"/>
      <c r="V1077" s="57">
        <f t="shared" si="451"/>
        <v>75000000</v>
      </c>
      <c r="W1077" s="96" t="str">
        <f t="shared" si="448"/>
        <v>PL</v>
      </c>
      <c r="X1077" s="108" t="s">
        <v>1966</v>
      </c>
      <c r="Y1077" s="489" t="s">
        <v>2031</v>
      </c>
      <c r="Z1077" s="489" t="s">
        <v>2027</v>
      </c>
      <c r="AA1077" s="93"/>
      <c r="AB1077" s="93"/>
      <c r="AC1077" s="93"/>
      <c r="AD1077" s="93"/>
      <c r="AE1077" s="93"/>
      <c r="AF1077" s="93"/>
      <c r="AG1077" s="96"/>
      <c r="AH1077" s="96"/>
      <c r="AI1077" s="96"/>
      <c r="AJ1077" s="313">
        <f t="shared" si="444"/>
        <v>0</v>
      </c>
      <c r="AK1077" s="301">
        <v>0</v>
      </c>
      <c r="AL1077" s="57">
        <v>75000000</v>
      </c>
      <c r="AM1077" s="96" t="str">
        <f t="shared" si="449"/>
        <v>PL</v>
      </c>
      <c r="AN1077" s="257" t="s">
        <v>139</v>
      </c>
      <c r="AO1077" s="249">
        <v>1</v>
      </c>
      <c r="AP1077" s="257"/>
      <c r="AQ1077" s="245"/>
      <c r="AR1077" s="250"/>
      <c r="AS1077" s="250"/>
      <c r="AT1077" s="250"/>
      <c r="AU1077" s="250"/>
      <c r="AV1077" s="250"/>
      <c r="AW1077" s="250"/>
      <c r="AX1077" s="250"/>
      <c r="AY1077" s="99"/>
      <c r="AZ1077" s="245"/>
      <c r="BA1077" s="245"/>
      <c r="BB1077" s="235"/>
      <c r="BC1077" s="242"/>
      <c r="BD1077" s="242"/>
      <c r="BE1077" s="540">
        <f t="shared" si="447"/>
        <v>1</v>
      </c>
      <c r="BG1077" s="428">
        <f t="shared" si="445"/>
        <v>0</v>
      </c>
      <c r="BH1077" s="424"/>
    </row>
    <row r="1078" spans="1:60" ht="45.75" thickBot="1" x14ac:dyDescent="0.3">
      <c r="A1078" s="192"/>
      <c r="B1078" s="192"/>
      <c r="C1078" s="192"/>
      <c r="D1078" s="192"/>
      <c r="E1078" s="192"/>
      <c r="F1078" s="192"/>
      <c r="G1078" s="192"/>
      <c r="H1078" s="311"/>
      <c r="I1078" s="94"/>
      <c r="J1078" s="92"/>
      <c r="K1078" s="92"/>
      <c r="L1078" s="92" t="s">
        <v>1827</v>
      </c>
      <c r="M1078" s="92" t="e">
        <f>INDEX('[26]GELONDONGAN BM POKIR'!$D:$D,MATCH('KEGIATAN DBMSDA 2022 (2)'!L1078,'[26]GELONDONGAN BM POKIR'!$D:$D,0))</f>
        <v>#N/A</v>
      </c>
      <c r="N1078" s="92" t="str">
        <f t="shared" si="450"/>
        <v>Pembangunan Sarana Olahraga dan Taman di Alinda RT 11 RW 21 kaliabang</v>
      </c>
      <c r="O1078" s="92"/>
      <c r="P1078" s="93" t="s">
        <v>201</v>
      </c>
      <c r="Q1078" s="93"/>
      <c r="R1078" s="120" t="s">
        <v>340</v>
      </c>
      <c r="S1078" s="120" t="s">
        <v>1819</v>
      </c>
      <c r="T1078" s="95" t="s">
        <v>66</v>
      </c>
      <c r="U1078" s="57"/>
      <c r="V1078" s="57">
        <f t="shared" si="451"/>
        <v>75000000</v>
      </c>
      <c r="W1078" s="96" t="str">
        <f t="shared" si="448"/>
        <v>PL</v>
      </c>
      <c r="X1078" s="108" t="s">
        <v>1966</v>
      </c>
      <c r="Y1078" s="489" t="s">
        <v>2031</v>
      </c>
      <c r="Z1078" s="489" t="s">
        <v>2027</v>
      </c>
      <c r="AA1078" s="93"/>
      <c r="AB1078" s="93"/>
      <c r="AC1078" s="93"/>
      <c r="AD1078" s="93"/>
      <c r="AE1078" s="93"/>
      <c r="AF1078" s="93"/>
      <c r="AG1078" s="96"/>
      <c r="AH1078" s="96"/>
      <c r="AI1078" s="96"/>
      <c r="AJ1078" s="313">
        <f t="shared" si="444"/>
        <v>0</v>
      </c>
      <c r="AK1078" s="301">
        <v>0</v>
      </c>
      <c r="AL1078" s="57">
        <v>75000000</v>
      </c>
      <c r="AM1078" s="96" t="str">
        <f t="shared" si="449"/>
        <v>PL</v>
      </c>
      <c r="AN1078" s="257" t="s">
        <v>139</v>
      </c>
      <c r="AO1078" s="249">
        <v>1</v>
      </c>
      <c r="AP1078" s="257"/>
      <c r="AQ1078" s="245"/>
      <c r="AR1078" s="250"/>
      <c r="AS1078" s="250"/>
      <c r="AT1078" s="250"/>
      <c r="AU1078" s="250"/>
      <c r="AV1078" s="250"/>
      <c r="AW1078" s="250"/>
      <c r="AX1078" s="250"/>
      <c r="AY1078" s="99"/>
      <c r="AZ1078" s="245"/>
      <c r="BA1078" s="245"/>
      <c r="BB1078" s="235"/>
      <c r="BC1078" s="242"/>
      <c r="BD1078" s="242"/>
      <c r="BE1078" s="540">
        <f t="shared" si="447"/>
        <v>1</v>
      </c>
      <c r="BG1078" s="428">
        <f t="shared" si="445"/>
        <v>0</v>
      </c>
      <c r="BH1078" s="424"/>
    </row>
    <row r="1079" spans="1:60" ht="45.75" thickBot="1" x14ac:dyDescent="0.3">
      <c r="A1079" s="192"/>
      <c r="B1079" s="192"/>
      <c r="C1079" s="192"/>
      <c r="D1079" s="192"/>
      <c r="E1079" s="192"/>
      <c r="F1079" s="192"/>
      <c r="G1079" s="192"/>
      <c r="H1079" s="311"/>
      <c r="I1079" s="94"/>
      <c r="J1079" s="92"/>
      <c r="K1079" s="92"/>
      <c r="L1079" s="92" t="s">
        <v>1828</v>
      </c>
      <c r="M1079" s="92" t="e">
        <f>INDEX('[26]GELONDONGAN BM POKIR'!$D:$D,MATCH('KEGIATAN DBMSDA 2022 (2)'!L1079,'[26]GELONDONGAN BM POKIR'!$D:$D,0))</f>
        <v>#N/A</v>
      </c>
      <c r="N1079" s="92" t="str">
        <f t="shared" si="450"/>
        <v>Pembangunan sarana Hydroponik dan Taman Tanaman Obat di lingkungan RW 18 Kel harapan baru</v>
      </c>
      <c r="O1079" s="92"/>
      <c r="P1079" s="93" t="s">
        <v>201</v>
      </c>
      <c r="Q1079" s="93"/>
      <c r="R1079" s="120" t="s">
        <v>375</v>
      </c>
      <c r="S1079" s="120" t="s">
        <v>1819</v>
      </c>
      <c r="T1079" s="95" t="s">
        <v>66</v>
      </c>
      <c r="U1079" s="57"/>
      <c r="V1079" s="57">
        <f t="shared" si="451"/>
        <v>30000000</v>
      </c>
      <c r="W1079" s="96" t="str">
        <f t="shared" si="448"/>
        <v>PL</v>
      </c>
      <c r="X1079" s="108" t="s">
        <v>1966</v>
      </c>
      <c r="Y1079" s="489" t="s">
        <v>2031</v>
      </c>
      <c r="Z1079" s="489" t="s">
        <v>2027</v>
      </c>
      <c r="AA1079" s="93"/>
      <c r="AB1079" s="93"/>
      <c r="AC1079" s="93"/>
      <c r="AD1079" s="93"/>
      <c r="AE1079" s="93"/>
      <c r="AF1079" s="93"/>
      <c r="AG1079" s="96"/>
      <c r="AH1079" s="96"/>
      <c r="AI1079" s="96"/>
      <c r="AJ1079" s="313">
        <f t="shared" si="444"/>
        <v>0</v>
      </c>
      <c r="AK1079" s="301">
        <v>0</v>
      </c>
      <c r="AL1079" s="57">
        <v>30000000</v>
      </c>
      <c r="AM1079" s="96" t="str">
        <f t="shared" si="449"/>
        <v>PL</v>
      </c>
      <c r="AN1079" s="257" t="s">
        <v>139</v>
      </c>
      <c r="AO1079" s="249">
        <v>1</v>
      </c>
      <c r="AP1079" s="257"/>
      <c r="AQ1079" s="245"/>
      <c r="AR1079" s="250"/>
      <c r="AS1079" s="250"/>
      <c r="AT1079" s="250"/>
      <c r="AU1079" s="250"/>
      <c r="AV1079" s="250"/>
      <c r="AW1079" s="250"/>
      <c r="AX1079" s="250"/>
      <c r="AY1079" s="99"/>
      <c r="AZ1079" s="245"/>
      <c r="BA1079" s="245"/>
      <c r="BB1079" s="235"/>
      <c r="BC1079" s="242"/>
      <c r="BD1079" s="242"/>
      <c r="BE1079" s="540">
        <f t="shared" si="447"/>
        <v>1</v>
      </c>
      <c r="BG1079" s="428">
        <f t="shared" si="445"/>
        <v>0</v>
      </c>
      <c r="BH1079" s="424"/>
    </row>
    <row r="1080" spans="1:60" ht="30.75" thickBot="1" x14ac:dyDescent="0.3">
      <c r="A1080" s="192"/>
      <c r="B1080" s="192"/>
      <c r="C1080" s="192"/>
      <c r="D1080" s="192"/>
      <c r="E1080" s="192"/>
      <c r="F1080" s="192"/>
      <c r="G1080" s="192"/>
      <c r="H1080" s="311"/>
      <c r="I1080" s="94"/>
      <c r="J1080" s="92"/>
      <c r="K1080" s="92"/>
      <c r="L1080" s="92"/>
      <c r="M1080" s="92"/>
      <c r="N1080" s="92" t="s">
        <v>2045</v>
      </c>
      <c r="O1080" s="92"/>
      <c r="P1080" s="93" t="s">
        <v>160</v>
      </c>
      <c r="Q1080" s="93"/>
      <c r="R1080" s="120"/>
      <c r="S1080" s="120"/>
      <c r="T1080" s="95"/>
      <c r="U1080" s="57"/>
      <c r="V1080" s="57">
        <v>1546596900</v>
      </c>
      <c r="W1080" s="96" t="str">
        <f t="shared" si="448"/>
        <v>LELANG</v>
      </c>
      <c r="X1080" s="108" t="s">
        <v>2046</v>
      </c>
      <c r="Y1080" s="489" t="s">
        <v>2031</v>
      </c>
      <c r="Z1080" s="489"/>
      <c r="AA1080" s="93"/>
      <c r="AB1080" s="93"/>
      <c r="AC1080" s="93"/>
      <c r="AD1080" s="93"/>
      <c r="AE1080" s="93"/>
      <c r="AF1080" s="93"/>
      <c r="AG1080" s="524"/>
      <c r="AH1080" s="96"/>
      <c r="AI1080" s="524"/>
      <c r="AJ1080" s="313">
        <f t="shared" ref="AJ1080" si="452">(AI1080/V1080)*100%</f>
        <v>0</v>
      </c>
      <c r="AK1080" s="301">
        <v>0</v>
      </c>
      <c r="AL1080" s="57"/>
      <c r="AM1080" s="96" t="str">
        <f t="shared" si="449"/>
        <v>LELANG</v>
      </c>
      <c r="AN1080" s="257"/>
      <c r="AO1080" s="249">
        <v>1</v>
      </c>
      <c r="AP1080" s="257"/>
      <c r="AQ1080" s="245"/>
      <c r="AR1080" s="250"/>
      <c r="AS1080" s="250"/>
      <c r="AT1080" s="250"/>
      <c r="AU1080" s="250"/>
      <c r="AV1080" s="250"/>
      <c r="AW1080" s="250"/>
      <c r="AX1080" s="250"/>
      <c r="AY1080" s="99"/>
      <c r="AZ1080" s="245"/>
      <c r="BA1080" s="245"/>
      <c r="BB1080" s="235"/>
      <c r="BC1080" s="242"/>
      <c r="BD1080" s="242"/>
      <c r="BE1080" s="540">
        <f t="shared" si="447"/>
        <v>1</v>
      </c>
      <c r="BG1080" s="523"/>
      <c r="BH1080" s="424"/>
    </row>
    <row r="1081" spans="1:60" ht="43.5" thickBot="1" x14ac:dyDescent="0.3">
      <c r="A1081" s="68" t="s">
        <v>37</v>
      </c>
      <c r="B1081" s="68" t="s">
        <v>1806</v>
      </c>
      <c r="C1081" s="68" t="s">
        <v>92</v>
      </c>
      <c r="D1081" s="68" t="s">
        <v>37</v>
      </c>
      <c r="E1081" s="68" t="s">
        <v>35</v>
      </c>
      <c r="F1081" s="69" t="s">
        <v>83</v>
      </c>
      <c r="G1081" s="312" t="s">
        <v>1925</v>
      </c>
      <c r="H1081" s="308"/>
      <c r="I1081" s="70"/>
      <c r="J1081" s="71" t="s">
        <v>1829</v>
      </c>
      <c r="K1081" s="71"/>
      <c r="L1081" s="72" t="s">
        <v>1830</v>
      </c>
      <c r="M1081" s="92" t="e">
        <f>INDEX('[26]GELONDONGAN BM POKIR'!$D:$D,MATCH('KEGIATAN DBMSDA 2022 (2)'!L1081,'[26]GELONDONGAN BM POKIR'!$D:$D,0))</f>
        <v>#N/A</v>
      </c>
      <c r="N1081" s="72"/>
      <c r="O1081" s="73"/>
      <c r="P1081" s="73"/>
      <c r="Q1081" s="73"/>
      <c r="R1081" s="74" t="s">
        <v>182</v>
      </c>
      <c r="S1081" s="74"/>
      <c r="T1081" s="75" t="s">
        <v>43</v>
      </c>
      <c r="U1081" s="76">
        <f>SUBTOTAL(9,U1082:U1083)</f>
        <v>4490000000</v>
      </c>
      <c r="V1081" s="76">
        <f>SUBTOTAL(9,V1082:V1083)</f>
        <v>4490000000</v>
      </c>
      <c r="W1081" s="76"/>
      <c r="X1081" s="108" t="s">
        <v>1966</v>
      </c>
      <c r="Y1081" s="497"/>
      <c r="Z1081" s="497"/>
      <c r="AA1081" s="73"/>
      <c r="AB1081" s="73"/>
      <c r="AC1081" s="73"/>
      <c r="AD1081" s="73"/>
      <c r="AE1081" s="73"/>
      <c r="AF1081" s="73"/>
      <c r="AG1081" s="442">
        <v>832545039</v>
      </c>
      <c r="AH1081" s="517">
        <f>AI1081-AG1081</f>
        <v>0</v>
      </c>
      <c r="AI1081" s="442">
        <v>832545039</v>
      </c>
      <c r="AJ1081" s="313">
        <f t="shared" ref="AJ1081" si="453">(AI1081/V1081)*100</f>
        <v>18.542205768374163</v>
      </c>
      <c r="AK1081" s="513">
        <f>BH1081</f>
        <v>25</v>
      </c>
      <c r="AL1081" s="76">
        <f>SUBTOTAL(9,AL1082:AL1083)</f>
        <v>0</v>
      </c>
      <c r="AM1081" s="77"/>
      <c r="AN1081" s="246"/>
      <c r="AO1081" s="247">
        <f>SUBTOTAL(9,AO1082:AO1083)</f>
        <v>2</v>
      </c>
      <c r="AP1081" s="246"/>
      <c r="AQ1081" s="247"/>
      <c r="AR1081" s="247"/>
      <c r="AS1081" s="247"/>
      <c r="AT1081" s="247"/>
      <c r="AU1081" s="247"/>
      <c r="AV1081" s="247"/>
      <c r="AW1081" s="247"/>
      <c r="AX1081" s="247"/>
      <c r="AY1081" s="247"/>
      <c r="AZ1081" s="247"/>
      <c r="BA1081" s="248"/>
      <c r="BB1081" s="235"/>
      <c r="BC1081" s="247">
        <f t="shared" ref="BC1081:BE1081" si="454">SUBTOTAL(9,BC1082:BC1083)</f>
        <v>0</v>
      </c>
      <c r="BD1081" s="247">
        <f t="shared" si="454"/>
        <v>0</v>
      </c>
      <c r="BE1081" s="247">
        <f t="shared" si="454"/>
        <v>2</v>
      </c>
      <c r="BG1081" s="76">
        <f>SUBTOTAL(9,BG1082:BG1083)</f>
        <v>1122500000</v>
      </c>
      <c r="BH1081" s="426">
        <f>(BG1081/V1081)*100</f>
        <v>25</v>
      </c>
    </row>
    <row r="1082" spans="1:60" ht="43.5" thickBot="1" x14ac:dyDescent="0.3">
      <c r="A1082" s="192"/>
      <c r="B1082" s="192"/>
      <c r="C1082" s="192"/>
      <c r="D1082" s="192"/>
      <c r="E1082" s="192"/>
      <c r="F1082" s="192"/>
      <c r="G1082" s="192"/>
      <c r="H1082" s="311"/>
      <c r="I1082" s="94"/>
      <c r="J1082" s="92"/>
      <c r="K1082" s="92"/>
      <c r="L1082" s="92" t="s">
        <v>1831</v>
      </c>
      <c r="M1082" s="92" t="e">
        <f>INDEX('[26]GELONDONGAN BM POKIR'!$D:$D,MATCH('KEGIATAN DBMSDA 2022 (2)'!L1082,'[26]GELONDONGAN BM POKIR'!$D:$D,0))</f>
        <v>#N/A</v>
      </c>
      <c r="N1082" s="92" t="str">
        <f>L1082</f>
        <v>Pengadaan Sarana dan Prasarana Taman</v>
      </c>
      <c r="O1082" s="93"/>
      <c r="P1082" s="93"/>
      <c r="Q1082" s="93"/>
      <c r="R1082" s="120" t="s">
        <v>182</v>
      </c>
      <c r="S1082" s="120"/>
      <c r="T1082" s="95" t="s">
        <v>66</v>
      </c>
      <c r="U1082" s="57">
        <v>2150000000</v>
      </c>
      <c r="V1082" s="57">
        <f t="shared" ref="V1082:V1083" si="455">U1082+AL1082</f>
        <v>2150000000</v>
      </c>
      <c r="W1082" s="57"/>
      <c r="X1082" s="108" t="s">
        <v>1966</v>
      </c>
      <c r="Y1082" s="489" t="s">
        <v>2031</v>
      </c>
      <c r="Z1082" s="492" t="s">
        <v>2017</v>
      </c>
      <c r="AA1082" s="93"/>
      <c r="AB1082" s="93"/>
      <c r="AC1082" s="93"/>
      <c r="AD1082" s="93"/>
      <c r="AE1082" s="93"/>
      <c r="AF1082" s="93"/>
      <c r="AG1082" s="57"/>
      <c r="AH1082" s="57"/>
      <c r="AI1082" s="57"/>
      <c r="AJ1082" s="313">
        <f t="shared" ref="AJ1082:AJ1083" si="456">(AI1082/V1082)*100%</f>
        <v>0</v>
      </c>
      <c r="AK1082" s="301">
        <v>0.25</v>
      </c>
      <c r="AL1082" s="57"/>
      <c r="AM1082" s="96" t="s">
        <v>1870</v>
      </c>
      <c r="AN1082" s="249" t="s">
        <v>115</v>
      </c>
      <c r="AO1082" s="249">
        <v>1</v>
      </c>
      <c r="AP1082" s="257"/>
      <c r="AQ1082" s="245"/>
      <c r="AR1082" s="250"/>
      <c r="AS1082" s="250"/>
      <c r="AT1082" s="250"/>
      <c r="AU1082" s="250"/>
      <c r="AV1082" s="250"/>
      <c r="AW1082" s="250"/>
      <c r="AX1082" s="250"/>
      <c r="AY1082" s="99"/>
      <c r="AZ1082" s="245"/>
      <c r="BA1082" s="245"/>
      <c r="BB1082" s="235"/>
      <c r="BC1082" s="242"/>
      <c r="BD1082" s="242"/>
      <c r="BE1082" s="242">
        <v>1</v>
      </c>
      <c r="BG1082" s="428">
        <f t="shared" ref="BG1082:BG1083" si="457">V1082*AK1082</f>
        <v>537500000</v>
      </c>
      <c r="BH1082" s="424"/>
    </row>
    <row r="1083" spans="1:60" ht="43.5" thickBot="1" x14ac:dyDescent="0.3">
      <c r="A1083" s="192"/>
      <c r="B1083" s="192"/>
      <c r="C1083" s="192"/>
      <c r="D1083" s="192"/>
      <c r="E1083" s="192"/>
      <c r="F1083" s="192"/>
      <c r="G1083" s="192"/>
      <c r="H1083" s="311"/>
      <c r="I1083" s="94"/>
      <c r="J1083" s="92"/>
      <c r="K1083" s="92"/>
      <c r="L1083" s="92" t="s">
        <v>1832</v>
      </c>
      <c r="M1083" s="92" t="e">
        <f>INDEX('[26]GELONDONGAN BM POKIR'!$D:$D,MATCH('KEGIATAN DBMSDA 2022 (2)'!L1083,'[26]GELONDONGAN BM POKIR'!$D:$D,0))</f>
        <v>#N/A</v>
      </c>
      <c r="N1083" s="92" t="str">
        <f>L1083</f>
        <v>Pemeliharaan Operasional Taman</v>
      </c>
      <c r="O1083" s="93"/>
      <c r="P1083" s="93"/>
      <c r="Q1083" s="93"/>
      <c r="R1083" s="120" t="s">
        <v>182</v>
      </c>
      <c r="S1083" s="120"/>
      <c r="T1083" s="95" t="s">
        <v>66</v>
      </c>
      <c r="U1083" s="57">
        <v>2340000000</v>
      </c>
      <c r="V1083" s="57">
        <f t="shared" si="455"/>
        <v>2340000000</v>
      </c>
      <c r="W1083" s="57"/>
      <c r="X1083" s="108" t="s">
        <v>1966</v>
      </c>
      <c r="Y1083" s="489" t="s">
        <v>2031</v>
      </c>
      <c r="Z1083" s="492" t="s">
        <v>2017</v>
      </c>
      <c r="AA1083" s="93"/>
      <c r="AB1083" s="93"/>
      <c r="AC1083" s="93"/>
      <c r="AD1083" s="93"/>
      <c r="AE1083" s="93"/>
      <c r="AF1083" s="93"/>
      <c r="AG1083" s="57"/>
      <c r="AH1083" s="57"/>
      <c r="AI1083" s="57"/>
      <c r="AJ1083" s="313">
        <f t="shared" si="456"/>
        <v>0</v>
      </c>
      <c r="AK1083" s="301">
        <v>0.25</v>
      </c>
      <c r="AL1083" s="57"/>
      <c r="AM1083" s="96" t="s">
        <v>1870</v>
      </c>
      <c r="AN1083" s="249" t="s">
        <v>115</v>
      </c>
      <c r="AO1083" s="249">
        <v>1</v>
      </c>
      <c r="AP1083" s="257"/>
      <c r="AQ1083" s="245"/>
      <c r="AR1083" s="250"/>
      <c r="AS1083" s="250"/>
      <c r="AT1083" s="250"/>
      <c r="AU1083" s="250"/>
      <c r="AV1083" s="250"/>
      <c r="AW1083" s="250"/>
      <c r="AX1083" s="250"/>
      <c r="AY1083" s="99"/>
      <c r="AZ1083" s="245"/>
      <c r="BA1083" s="245"/>
      <c r="BB1083" s="235"/>
      <c r="BC1083" s="242"/>
      <c r="BD1083" s="242"/>
      <c r="BE1083" s="242">
        <v>1</v>
      </c>
      <c r="BG1083" s="439">
        <f t="shared" si="457"/>
        <v>585000000</v>
      </c>
      <c r="BH1083" s="440"/>
    </row>
    <row r="1084" spans="1:60" ht="30.75" customHeight="1" thickBot="1" x14ac:dyDescent="0.3">
      <c r="A1084" s="17"/>
      <c r="B1084" s="17"/>
      <c r="C1084" s="17"/>
      <c r="D1084" s="17"/>
      <c r="E1084" s="17"/>
      <c r="F1084" s="17"/>
      <c r="G1084" s="17"/>
      <c r="H1084" s="20"/>
      <c r="I1084" s="20"/>
      <c r="J1084" s="19"/>
      <c r="K1084" s="19"/>
      <c r="L1084" s="19"/>
      <c r="M1084" s="19"/>
      <c r="N1084" s="19"/>
      <c r="O1084" s="18"/>
      <c r="P1084" s="18" t="s">
        <v>110</v>
      </c>
      <c r="Q1084" s="18"/>
      <c r="R1084" s="20"/>
      <c r="S1084" s="20"/>
      <c r="T1084" s="21"/>
      <c r="U1084" s="193">
        <f>SUBTOTAL(9,U19:U1083)</f>
        <v>317343014399</v>
      </c>
      <c r="V1084" s="193">
        <f>SUBTOTAL(9,V19:V1083)</f>
        <v>616365375382</v>
      </c>
      <c r="W1084" s="194" t="s">
        <v>110</v>
      </c>
      <c r="X1084" s="18"/>
      <c r="Y1084" s="18"/>
      <c r="Z1084" s="502"/>
      <c r="AA1084" s="18"/>
      <c r="AB1084" s="18"/>
      <c r="AC1084" s="18"/>
      <c r="AD1084" s="18"/>
      <c r="AE1084" s="18"/>
      <c r="AF1084" s="18"/>
      <c r="AG1084" s="285">
        <f>SUBTOTAL(9,AG19:AG1083)</f>
        <v>50261168623</v>
      </c>
      <c r="AH1084" s="285">
        <f>SUBTOTAL(9,AH19:AH1083)</f>
        <v>3020166389</v>
      </c>
      <c r="AI1084" s="285">
        <f>SUBTOTAL(9,AI19:AI1083)</f>
        <v>53281335012</v>
      </c>
      <c r="AJ1084" s="194"/>
      <c r="AK1084" s="194"/>
      <c r="AL1084" s="193">
        <f>SUBTOTAL(9,AL19:AL1083)</f>
        <v>206429967600</v>
      </c>
      <c r="AM1084" s="194" t="s">
        <v>110</v>
      </c>
      <c r="AN1084" s="284" t="s">
        <v>110</v>
      </c>
      <c r="AO1084" s="285">
        <f>SUBTOTAL(9,AO19:AO1083)</f>
        <v>1004</v>
      </c>
      <c r="AP1084" s="284"/>
      <c r="AQ1084" s="286"/>
      <c r="AR1084" s="286"/>
      <c r="AS1084" s="286"/>
      <c r="AT1084" s="286"/>
      <c r="AU1084" s="286"/>
      <c r="AV1084" s="286"/>
      <c r="AW1084" s="286"/>
      <c r="AX1084" s="285">
        <f>SUBTOTAL(9,AX19:AX1083)</f>
        <v>6378600000</v>
      </c>
      <c r="AY1084" s="285">
        <f>SUBTOTAL(9,AY19:AY1083)</f>
        <v>6851045342.96</v>
      </c>
      <c r="AZ1084" s="286"/>
      <c r="BA1084" s="286"/>
      <c r="BB1084" s="235"/>
      <c r="BC1084" s="287">
        <f>SUBTOTAL(9,BC19:BC1083)</f>
        <v>6</v>
      </c>
      <c r="BD1084" s="287">
        <f>SUBTOTAL(9,BD19:BD1083)</f>
        <v>12</v>
      </c>
      <c r="BE1084" s="287">
        <f>SUBTOTAL(9,BE19:BE1083)</f>
        <v>104</v>
      </c>
      <c r="BG1084" s="422">
        <f>SUBTOTAL(9,BG19:BG1083)</f>
        <v>63089596185.979988</v>
      </c>
    </row>
  </sheetData>
  <autoFilter ref="A16:BE1083" xr:uid="{00000000-0009-0000-0000-000001000000}"/>
  <mergeCells count="41">
    <mergeCell ref="V13:V15"/>
    <mergeCell ref="AL13:AL15"/>
    <mergeCell ref="W13:W15"/>
    <mergeCell ref="A13:F15"/>
    <mergeCell ref="H13:H15"/>
    <mergeCell ref="I13:I15"/>
    <mergeCell ref="J13:J15"/>
    <mergeCell ref="L13:L15"/>
    <mergeCell ref="N13:N15"/>
    <mergeCell ref="R13:R15"/>
    <mergeCell ref="AR15:AS15"/>
    <mergeCell ref="AU15:AV15"/>
    <mergeCell ref="X13:X15"/>
    <mergeCell ref="Y13:Y15"/>
    <mergeCell ref="Z13:Z15"/>
    <mergeCell ref="AA13:AA15"/>
    <mergeCell ref="AB13:AB15"/>
    <mergeCell ref="AF13:AF15"/>
    <mergeCell ref="AN13:AN15"/>
    <mergeCell ref="AO13:AO15"/>
    <mergeCell ref="AP13:AP15"/>
    <mergeCell ref="AR13:AT13"/>
    <mergeCell ref="S13:S15"/>
    <mergeCell ref="T13:T15"/>
    <mergeCell ref="U13:U15"/>
    <mergeCell ref="BG13:BH13"/>
    <mergeCell ref="BC13:BC15"/>
    <mergeCell ref="BD13:BD15"/>
    <mergeCell ref="BE13:BE15"/>
    <mergeCell ref="A2:AM2"/>
    <mergeCell ref="A3:AM3"/>
    <mergeCell ref="A4:AM4"/>
    <mergeCell ref="A5:AM5"/>
    <mergeCell ref="G13:G15"/>
    <mergeCell ref="AC13:AC15"/>
    <mergeCell ref="AE13:AE15"/>
    <mergeCell ref="AD13:AD15"/>
    <mergeCell ref="AG13:AK13"/>
    <mergeCell ref="AI14:AK14"/>
    <mergeCell ref="AM13:AM15"/>
    <mergeCell ref="AU13:AW13"/>
  </mergeCells>
  <conditionalFormatting sqref="N150:Q152 O386:Q391 AA386:AF391 AA150:AF152">
    <cfRule type="duplicateValues" dxfId="13" priority="13"/>
  </conditionalFormatting>
  <conditionalFormatting sqref="N87:N93">
    <cfRule type="duplicateValues" dxfId="12" priority="14"/>
  </conditionalFormatting>
  <conditionalFormatting sqref="N669:N1009 N36 N12:N14 N24 N16:N22 N26:N34 N38:N40 N42:N147 N407:N541 N543:N667 N1013:N1016 N1018:N1041 N1043:N1048576 N149:N405">
    <cfRule type="duplicateValues" dxfId="11" priority="12"/>
  </conditionalFormatting>
  <conditionalFormatting sqref="N23">
    <cfRule type="duplicateValues" dxfId="10" priority="11"/>
  </conditionalFormatting>
  <conditionalFormatting sqref="N25">
    <cfRule type="duplicateValues" dxfId="9" priority="10"/>
  </conditionalFormatting>
  <conditionalFormatting sqref="N35">
    <cfRule type="duplicateValues" dxfId="8" priority="9"/>
  </conditionalFormatting>
  <conditionalFormatting sqref="N37">
    <cfRule type="duplicateValues" dxfId="7" priority="8"/>
  </conditionalFormatting>
  <conditionalFormatting sqref="N41">
    <cfRule type="duplicateValues" dxfId="6" priority="7"/>
  </conditionalFormatting>
  <conditionalFormatting sqref="N406">
    <cfRule type="duplicateValues" dxfId="5" priority="6"/>
  </conditionalFormatting>
  <conditionalFormatting sqref="N542">
    <cfRule type="duplicateValues" dxfId="4" priority="5"/>
  </conditionalFormatting>
  <conditionalFormatting sqref="N1010:N1012">
    <cfRule type="duplicateValues" dxfId="3" priority="4"/>
  </conditionalFormatting>
  <conditionalFormatting sqref="N1017">
    <cfRule type="duplicateValues" dxfId="2" priority="3"/>
  </conditionalFormatting>
  <conditionalFormatting sqref="N1042">
    <cfRule type="duplicateValues" dxfId="1" priority="2"/>
  </conditionalFormatting>
  <conditionalFormatting sqref="N148">
    <cfRule type="duplicateValues" dxfId="0" priority="1"/>
  </conditionalFormatting>
  <hyperlinks>
    <hyperlink ref="J514" r:id="rId1" display="javascript:void(0);" xr:uid="{00000000-0004-0000-0100-000000000000}"/>
  </hyperlinks>
  <pageMargins left="0.25" right="0.25" top="0.75" bottom="0.75" header="0.3" footer="0.3"/>
  <pageSetup paperSize="196" scale="22" fitToHeight="0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Z30"/>
  <sheetViews>
    <sheetView view="pageBreakPreview" topLeftCell="A4" zoomScaleNormal="100" zoomScaleSheetLayoutView="100" workbookViewId="0">
      <selection activeCell="L16" sqref="L16"/>
    </sheetView>
  </sheetViews>
  <sheetFormatPr defaultColWidth="9.140625" defaultRowHeight="15" x14ac:dyDescent="0.25"/>
  <cols>
    <col min="1" max="1" width="3.85546875" style="384" customWidth="1"/>
    <col min="2" max="4" width="3.5703125" style="384" customWidth="1"/>
    <col min="5" max="5" width="44.85546875" style="384" customWidth="1"/>
    <col min="6" max="6" width="17.42578125" style="384" hidden="1" customWidth="1"/>
    <col min="7" max="7" width="17.85546875" style="399" hidden="1" customWidth="1"/>
    <col min="8" max="8" width="9.7109375" style="400" hidden="1" customWidth="1"/>
    <col min="9" max="9" width="8" style="400" hidden="1" customWidth="1"/>
    <col min="10" max="10" width="24.28515625" style="400" hidden="1" customWidth="1"/>
    <col min="11" max="11" width="21.140625" style="400" customWidth="1"/>
    <col min="12" max="12" width="21.28515625" style="400" customWidth="1"/>
    <col min="13" max="13" width="11.7109375" style="400" customWidth="1"/>
    <col min="14" max="14" width="9.85546875" style="400" customWidth="1"/>
    <col min="15" max="15" width="9" style="401" customWidth="1"/>
    <col min="16" max="16" width="9.140625" style="384" customWidth="1"/>
    <col min="17" max="17" width="15.28515625" style="384" customWidth="1"/>
    <col min="18" max="18" width="9.140625" style="384"/>
    <col min="19" max="19" width="0" style="384" hidden="1" customWidth="1"/>
    <col min="20" max="16384" width="9.140625" style="384"/>
  </cols>
  <sheetData>
    <row r="1" spans="1:52" s="321" customFormat="1" ht="24" customHeight="1" x14ac:dyDescent="0.25">
      <c r="A1" s="592" t="s">
        <v>1926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8"/>
      <c r="AI1" s="319"/>
      <c r="AJ1" s="318"/>
      <c r="AK1" s="318"/>
      <c r="AL1" s="320"/>
      <c r="AP1" s="320"/>
      <c r="AQ1" s="320"/>
      <c r="AU1" s="322"/>
      <c r="AV1" s="323"/>
      <c r="AZ1" s="324"/>
    </row>
    <row r="2" spans="1:52" s="321" customFormat="1" ht="21.75" customHeight="1" x14ac:dyDescent="0.25">
      <c r="A2" s="592" t="s">
        <v>1927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8"/>
      <c r="AI2" s="319"/>
      <c r="AJ2" s="318"/>
      <c r="AK2" s="318"/>
      <c r="AL2" s="320"/>
      <c r="AP2" s="320"/>
      <c r="AQ2" s="320"/>
      <c r="AU2" s="325"/>
      <c r="AV2" s="326"/>
      <c r="AZ2" s="324"/>
    </row>
    <row r="3" spans="1:52" s="321" customFormat="1" ht="25.5" customHeight="1" thickBot="1" x14ac:dyDescent="0.3">
      <c r="A3" s="593" t="s">
        <v>1959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327"/>
      <c r="Q3" s="32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8"/>
      <c r="AI3" s="319"/>
      <c r="AJ3" s="318"/>
      <c r="AK3" s="318"/>
      <c r="AL3" s="320"/>
      <c r="AP3" s="320"/>
      <c r="AQ3" s="320"/>
      <c r="AU3" s="325"/>
      <c r="AV3" s="326"/>
      <c r="AZ3" s="324"/>
    </row>
    <row r="4" spans="1:52" s="321" customFormat="1" ht="30" customHeight="1" thickTop="1" x14ac:dyDescent="0.25">
      <c r="A4" s="592" t="s">
        <v>2034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  <c r="O4" s="592"/>
      <c r="P4" s="317"/>
      <c r="Q4" s="317"/>
      <c r="R4" s="328"/>
      <c r="S4" s="318"/>
      <c r="T4" s="318"/>
      <c r="U4" s="318"/>
      <c r="V4" s="318"/>
      <c r="W4" s="329"/>
      <c r="X4" s="329"/>
      <c r="Y4" s="329"/>
      <c r="Z4" s="329"/>
      <c r="AA4" s="329"/>
      <c r="AB4" s="318"/>
      <c r="AC4" s="318"/>
      <c r="AD4" s="318"/>
      <c r="AE4" s="318"/>
      <c r="AF4" s="318"/>
      <c r="AG4" s="330"/>
      <c r="AH4" s="318"/>
      <c r="AI4" s="319"/>
      <c r="AJ4" s="318"/>
      <c r="AK4" s="318"/>
      <c r="AL4" s="320"/>
      <c r="AP4" s="320"/>
      <c r="AQ4" s="320"/>
      <c r="AU4" s="325"/>
      <c r="AV4" s="326"/>
      <c r="AZ4" s="324"/>
    </row>
    <row r="5" spans="1:52" s="321" customFormat="1" ht="6" customHeight="1" thickBot="1" x14ac:dyDescent="0.3">
      <c r="A5" s="332"/>
      <c r="B5" s="332"/>
      <c r="C5" s="332"/>
      <c r="D5" s="332"/>
      <c r="E5" s="333"/>
      <c r="F5" s="320"/>
      <c r="G5" s="334"/>
      <c r="H5" s="331"/>
      <c r="I5" s="331"/>
      <c r="J5" s="331"/>
      <c r="K5" s="331"/>
      <c r="L5" s="331"/>
      <c r="M5" s="335"/>
      <c r="N5" s="335"/>
      <c r="O5" s="336"/>
      <c r="P5" s="326"/>
      <c r="R5" s="328"/>
      <c r="S5" s="318"/>
      <c r="T5" s="318"/>
      <c r="U5" s="318"/>
      <c r="V5" s="318"/>
      <c r="W5" s="329"/>
      <c r="X5" s="329"/>
      <c r="Y5" s="329"/>
      <c r="Z5" s="329"/>
      <c r="AA5" s="329"/>
      <c r="AB5" s="318"/>
      <c r="AC5" s="318"/>
      <c r="AD5" s="318"/>
      <c r="AE5" s="318"/>
      <c r="AF5" s="318"/>
      <c r="AG5" s="330"/>
      <c r="AH5" s="318"/>
      <c r="AI5" s="319"/>
      <c r="AJ5" s="318"/>
      <c r="AK5" s="318"/>
      <c r="AL5" s="320"/>
      <c r="AP5" s="320"/>
      <c r="AQ5" s="320"/>
      <c r="AU5" s="325"/>
      <c r="AV5" s="326"/>
      <c r="AZ5" s="324"/>
    </row>
    <row r="6" spans="1:52" s="321" customFormat="1" ht="24.75" customHeight="1" thickBot="1" x14ac:dyDescent="0.3">
      <c r="A6" s="594" t="s">
        <v>1928</v>
      </c>
      <c r="B6" s="596" t="s">
        <v>1929</v>
      </c>
      <c r="C6" s="597"/>
      <c r="D6" s="598"/>
      <c r="E6" s="602" t="s">
        <v>1930</v>
      </c>
      <c r="F6" s="604" t="s">
        <v>1931</v>
      </c>
      <c r="G6" s="605"/>
      <c r="H6" s="605"/>
      <c r="I6" s="606"/>
      <c r="J6" s="604" t="s">
        <v>1932</v>
      </c>
      <c r="K6" s="605"/>
      <c r="L6" s="605"/>
      <c r="M6" s="605"/>
      <c r="N6" s="606"/>
      <c r="O6" s="583" t="s">
        <v>1859</v>
      </c>
      <c r="V6" s="318"/>
      <c r="W6" s="329"/>
      <c r="X6" s="329"/>
      <c r="Y6" s="329"/>
      <c r="Z6" s="329"/>
      <c r="AA6" s="329"/>
      <c r="AB6" s="318"/>
      <c r="AC6" s="318"/>
      <c r="AD6" s="318"/>
      <c r="AE6" s="318"/>
      <c r="AF6" s="318"/>
      <c r="AG6" s="330"/>
      <c r="AH6" s="318"/>
      <c r="AI6" s="319"/>
      <c r="AJ6" s="318"/>
      <c r="AK6" s="318"/>
      <c r="AL6" s="320"/>
      <c r="AP6" s="320"/>
      <c r="AQ6" s="320"/>
      <c r="AU6" s="325"/>
      <c r="AV6" s="326"/>
      <c r="AZ6" s="324"/>
    </row>
    <row r="7" spans="1:52" s="321" customFormat="1" ht="63" x14ac:dyDescent="0.25">
      <c r="A7" s="595"/>
      <c r="B7" s="599"/>
      <c r="C7" s="600"/>
      <c r="D7" s="601"/>
      <c r="E7" s="603"/>
      <c r="F7" s="337" t="s">
        <v>1933</v>
      </c>
      <c r="G7" s="338" t="s">
        <v>1934</v>
      </c>
      <c r="H7" s="339" t="s">
        <v>1935</v>
      </c>
      <c r="I7" s="339" t="s">
        <v>1936</v>
      </c>
      <c r="J7" s="337" t="s">
        <v>1937</v>
      </c>
      <c r="K7" s="337" t="s">
        <v>1933</v>
      </c>
      <c r="L7" s="338" t="s">
        <v>1938</v>
      </c>
      <c r="M7" s="339" t="s">
        <v>1939</v>
      </c>
      <c r="N7" s="339" t="s">
        <v>1940</v>
      </c>
      <c r="O7" s="584"/>
      <c r="V7" s="318"/>
      <c r="W7" s="329"/>
      <c r="X7" s="329"/>
      <c r="Y7" s="329"/>
      <c r="Z7" s="329"/>
      <c r="AA7" s="329"/>
      <c r="AB7" s="318"/>
      <c r="AC7" s="318"/>
      <c r="AD7" s="318"/>
      <c r="AE7" s="318"/>
      <c r="AF7" s="318"/>
      <c r="AG7" s="330"/>
      <c r="AH7" s="318"/>
      <c r="AI7" s="319"/>
      <c r="AJ7" s="318"/>
      <c r="AK7" s="318"/>
      <c r="AL7" s="320"/>
      <c r="AP7" s="320"/>
      <c r="AQ7" s="320"/>
      <c r="AU7" s="325"/>
      <c r="AV7" s="326"/>
      <c r="AZ7" s="324"/>
    </row>
    <row r="8" spans="1:52" s="321" customFormat="1" ht="5.25" customHeight="1" x14ac:dyDescent="0.25">
      <c r="A8" s="340"/>
      <c r="B8" s="341"/>
      <c r="C8" s="341"/>
      <c r="D8" s="341"/>
      <c r="E8" s="342"/>
      <c r="F8" s="342"/>
      <c r="G8" s="343"/>
      <c r="H8" s="344"/>
      <c r="I8" s="345"/>
      <c r="J8" s="346"/>
      <c r="K8" s="346"/>
      <c r="L8" s="346"/>
      <c r="M8" s="346"/>
      <c r="N8" s="346"/>
      <c r="O8" s="347"/>
      <c r="V8" s="318"/>
      <c r="W8" s="329"/>
      <c r="X8" s="329"/>
      <c r="Y8" s="329"/>
      <c r="Z8" s="329"/>
      <c r="AA8" s="329"/>
      <c r="AB8" s="318"/>
      <c r="AC8" s="318"/>
      <c r="AD8" s="318"/>
      <c r="AE8" s="318"/>
      <c r="AF8" s="318"/>
      <c r="AG8" s="330"/>
      <c r="AH8" s="318"/>
      <c r="AI8" s="319"/>
      <c r="AJ8" s="318"/>
      <c r="AK8" s="318"/>
      <c r="AL8" s="320"/>
      <c r="AP8" s="320"/>
      <c r="AQ8" s="320"/>
      <c r="AU8" s="325"/>
      <c r="AV8" s="326"/>
      <c r="AZ8" s="324"/>
    </row>
    <row r="9" spans="1:52" s="358" customFormat="1" ht="48" customHeight="1" x14ac:dyDescent="0.25">
      <c r="A9" s="348">
        <v>1</v>
      </c>
      <c r="B9" s="349" t="s">
        <v>33</v>
      </c>
      <c r="C9" s="349" t="s">
        <v>34</v>
      </c>
      <c r="D9" s="350" t="s">
        <v>35</v>
      </c>
      <c r="E9" s="351" t="s">
        <v>36</v>
      </c>
      <c r="F9" s="352">
        <f>'[27]INPUT MONEV (TEGUH)'!K13</f>
        <v>10437000000</v>
      </c>
      <c r="G9" s="353">
        <f>'[27]INPUT MONEV (TEGUH)'!BI13</f>
        <v>10653412265</v>
      </c>
      <c r="H9" s="354">
        <f>'[27]INPUT MONEV (TEGUH)'!BJ13</f>
        <v>94.066335391387085</v>
      </c>
      <c r="I9" s="354">
        <f>'[27]INPUT MONEV (TEGUH)'!BK13</f>
        <v>99.944814433012453</v>
      </c>
      <c r="J9" s="355">
        <f>'[28]KEGIATAN 2021 (2)'!AJ15</f>
        <v>35865394000</v>
      </c>
      <c r="K9" s="402">
        <f>'KEGIATAN DBMSDA 2022 (2)'!V17</f>
        <v>34499412125</v>
      </c>
      <c r="L9" s="403">
        <f>'KEGIATAN DBMSDA 2022 (2)'!AI17</f>
        <v>13834102880</v>
      </c>
      <c r="M9" s="356">
        <f>'KEGIATAN DBMSDA 2022 (2)'!AJ17</f>
        <v>40.099532217753698</v>
      </c>
      <c r="N9" s="356">
        <f>'KEGIATAN DBMSDA 2022 (2)'!AK17</f>
        <v>42.753338818668347</v>
      </c>
      <c r="O9" s="357" t="s">
        <v>44</v>
      </c>
      <c r="S9" s="358" t="s">
        <v>1941</v>
      </c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59"/>
      <c r="AH9" s="329"/>
      <c r="AI9" s="360"/>
      <c r="AJ9" s="329"/>
      <c r="AK9" s="329"/>
      <c r="AL9" s="361"/>
      <c r="AP9" s="361"/>
      <c r="AQ9" s="361"/>
      <c r="AU9" s="362"/>
      <c r="AV9" s="363"/>
      <c r="AZ9" s="364"/>
    </row>
    <row r="10" spans="1:52" s="358" customFormat="1" ht="43.5" customHeight="1" x14ac:dyDescent="0.25">
      <c r="A10" s="348">
        <v>2</v>
      </c>
      <c r="B10" s="349" t="s">
        <v>33</v>
      </c>
      <c r="C10" s="349" t="s">
        <v>34</v>
      </c>
      <c r="D10" s="349" t="s">
        <v>45</v>
      </c>
      <c r="E10" s="351" t="s">
        <v>109</v>
      </c>
      <c r="F10" s="352">
        <f>'[27]INPUT MONEV (TEGUH)'!K25</f>
        <v>945000000</v>
      </c>
      <c r="G10" s="353">
        <f>'[27]INPUT MONEV (TEGUH)'!BI25</f>
        <v>618286963</v>
      </c>
      <c r="H10" s="354">
        <f>'[27]INPUT MONEV (TEGUH)'!BJ25</f>
        <v>70.500223831242863</v>
      </c>
      <c r="I10" s="354">
        <f>'[27]INPUT MONEV (TEGUH)'!BK25</f>
        <v>84.446978335233752</v>
      </c>
      <c r="J10" s="365">
        <f>'[28]KEGIATAN 2021 (2)'!AJ38</f>
        <v>19233550000</v>
      </c>
      <c r="K10" s="366">
        <f>'KEGIATAN DBMSDA 2022 (2)'!V46</f>
        <v>58899311808</v>
      </c>
      <c r="L10" s="367">
        <f>'KEGIATAN DBMSDA 2022 (2)'!AI46</f>
        <v>282211270</v>
      </c>
      <c r="M10" s="356">
        <f>'KEGIATAN DBMSDA 2022 (2)'!AJ46</f>
        <v>0.47914188016313736</v>
      </c>
      <c r="N10" s="356">
        <f>'KEGIATAN DBMSDA 2022 (2)'!AK46</f>
        <v>0.49576131033900989</v>
      </c>
      <c r="O10" s="357" t="s">
        <v>2035</v>
      </c>
      <c r="S10" s="358" t="s">
        <v>1942</v>
      </c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59"/>
      <c r="AH10" s="329"/>
      <c r="AI10" s="360"/>
      <c r="AJ10" s="329"/>
      <c r="AK10" s="329"/>
      <c r="AL10" s="361"/>
      <c r="AP10" s="361"/>
      <c r="AQ10" s="361"/>
      <c r="AU10" s="362"/>
      <c r="AV10" s="363"/>
      <c r="AZ10" s="364"/>
    </row>
    <row r="11" spans="1:52" s="358" customFormat="1" ht="48" customHeight="1" x14ac:dyDescent="0.25">
      <c r="A11" s="348">
        <v>3</v>
      </c>
      <c r="B11" s="349" t="s">
        <v>33</v>
      </c>
      <c r="C11" s="349" t="s">
        <v>34</v>
      </c>
      <c r="D11" s="349" t="s">
        <v>39</v>
      </c>
      <c r="E11" s="351" t="s">
        <v>251</v>
      </c>
      <c r="F11" s="352">
        <f>'[27]INPUT MONEV (TEGUH)'!K29</f>
        <v>50000000</v>
      </c>
      <c r="G11" s="353">
        <f>'[27]INPUT MONEV (TEGUH)'!BI29</f>
        <v>0</v>
      </c>
      <c r="H11" s="354" t="str">
        <f>'[27]INPUT MONEV (TEGUH)'!BJ29</f>
        <v>-</v>
      </c>
      <c r="I11" s="354">
        <f>'[27]INPUT MONEV (TEGUH)'!BK29</f>
        <v>0</v>
      </c>
      <c r="J11" s="368">
        <f>'[28]KEGIATAN 2021 (2)'!AJ92</f>
        <v>125475357335</v>
      </c>
      <c r="K11" s="369">
        <f>'KEGIATAN DBMSDA 2022 (2)'!V94</f>
        <v>181349761318</v>
      </c>
      <c r="L11" s="370">
        <f>'KEGIATAN DBMSDA 2022 (2)'!AI94</f>
        <v>6924721009</v>
      </c>
      <c r="M11" s="356">
        <f>'KEGIATAN DBMSDA 2022 (2)'!AJ94</f>
        <v>3.8184340352438513</v>
      </c>
      <c r="N11" s="356">
        <f>'KEGIATAN DBMSDA 2022 (2)'!AK94</f>
        <v>4.155620589312564</v>
      </c>
      <c r="O11" s="357" t="s">
        <v>2035</v>
      </c>
      <c r="S11" s="358" t="s">
        <v>1943</v>
      </c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59"/>
      <c r="AH11" s="329"/>
      <c r="AI11" s="360"/>
      <c r="AJ11" s="329"/>
      <c r="AK11" s="329"/>
      <c r="AL11" s="361"/>
      <c r="AP11" s="361"/>
      <c r="AQ11" s="361"/>
      <c r="AU11" s="362"/>
      <c r="AV11" s="363"/>
      <c r="AZ11" s="364"/>
    </row>
    <row r="12" spans="1:52" s="358" customFormat="1" ht="33.75" customHeight="1" x14ac:dyDescent="0.25">
      <c r="A12" s="348">
        <v>4</v>
      </c>
      <c r="B12" s="349" t="s">
        <v>33</v>
      </c>
      <c r="C12" s="349" t="s">
        <v>1009</v>
      </c>
      <c r="D12" s="349" t="s">
        <v>83</v>
      </c>
      <c r="E12" s="351" t="s">
        <v>1010</v>
      </c>
      <c r="F12" s="352"/>
      <c r="G12" s="353"/>
      <c r="H12" s="354"/>
      <c r="I12" s="354"/>
      <c r="J12" s="368">
        <f>'[28]KEGIATAN 2021 (2)'!AJ362</f>
        <v>75204658691</v>
      </c>
      <c r="K12" s="369">
        <f>'KEGIATAN DBMSDA 2022 (2)'!V425</f>
        <v>83048779529</v>
      </c>
      <c r="L12" s="370">
        <f>'KEGIATAN DBMSDA 2022 (2)'!AI425</f>
        <v>22440250800</v>
      </c>
      <c r="M12" s="356">
        <f>'KEGIATAN DBMSDA 2022 (2)'!AJ425</f>
        <v>27.020566620324665</v>
      </c>
      <c r="N12" s="356">
        <f>'KEGIATAN DBMSDA 2022 (2)'!AK425</f>
        <v>35.456170573906761</v>
      </c>
      <c r="O12" s="357" t="s">
        <v>2035</v>
      </c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59"/>
      <c r="AH12" s="329"/>
      <c r="AI12" s="360"/>
      <c r="AJ12" s="329"/>
      <c r="AK12" s="329"/>
      <c r="AL12" s="361"/>
      <c r="AP12" s="361"/>
      <c r="AQ12" s="361"/>
      <c r="AU12" s="362"/>
      <c r="AV12" s="363"/>
      <c r="AZ12" s="364"/>
    </row>
    <row r="13" spans="1:52" s="358" customFormat="1" ht="36.75" customHeight="1" x14ac:dyDescent="0.25">
      <c r="A13" s="348">
        <v>5</v>
      </c>
      <c r="B13" s="349" t="s">
        <v>33</v>
      </c>
      <c r="C13" s="349" t="s">
        <v>34</v>
      </c>
      <c r="D13" s="349" t="s">
        <v>1139</v>
      </c>
      <c r="E13" s="351" t="s">
        <v>1140</v>
      </c>
      <c r="F13" s="352"/>
      <c r="G13" s="353"/>
      <c r="H13" s="354"/>
      <c r="I13" s="354"/>
      <c r="J13" s="368">
        <f>'[28]KEGIATAN 2021 (2)'!AJ396</f>
        <v>497214319770</v>
      </c>
      <c r="K13" s="369">
        <f>'KEGIATAN DBMSDA 2022 (2)'!V516</f>
        <v>237797543159</v>
      </c>
      <c r="L13" s="370">
        <f>'KEGIATAN DBMSDA 2022 (2)'!AI516</f>
        <v>6069000867</v>
      </c>
      <c r="M13" s="356">
        <f>'KEGIATAN DBMSDA 2022 (2)'!AJ516</f>
        <v>2.5521713918390012</v>
      </c>
      <c r="N13" s="356">
        <f>'KEGIATAN DBMSDA 2022 (2)'!AK516</f>
        <v>2.6095143406005974</v>
      </c>
      <c r="O13" s="357" t="s">
        <v>2035</v>
      </c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59"/>
      <c r="AH13" s="329"/>
      <c r="AI13" s="360"/>
      <c r="AJ13" s="329"/>
      <c r="AK13" s="329"/>
      <c r="AL13" s="361"/>
      <c r="AP13" s="361"/>
      <c r="AQ13" s="361"/>
      <c r="AU13" s="362"/>
      <c r="AV13" s="363"/>
      <c r="AZ13" s="364"/>
    </row>
    <row r="14" spans="1:52" s="358" customFormat="1" ht="41.25" customHeight="1" x14ac:dyDescent="0.25">
      <c r="A14" s="348">
        <v>6</v>
      </c>
      <c r="B14" s="349" t="s">
        <v>33</v>
      </c>
      <c r="C14" s="349" t="s">
        <v>1009</v>
      </c>
      <c r="D14" s="349" t="s">
        <v>1797</v>
      </c>
      <c r="E14" s="351" t="s">
        <v>1798</v>
      </c>
      <c r="F14" s="352"/>
      <c r="G14" s="353"/>
      <c r="H14" s="354"/>
      <c r="I14" s="354"/>
      <c r="J14" s="368">
        <f>'[28]KEGIATAN 2021 (2)'!AJ752</f>
        <v>747300900</v>
      </c>
      <c r="K14" s="369">
        <f>'KEGIATAN DBMSDA 2022 (2)'!V1058</f>
        <v>3480000000</v>
      </c>
      <c r="L14" s="370">
        <f>'KEGIATAN DBMSDA 2022 (2)'!AI1058</f>
        <v>461075500</v>
      </c>
      <c r="M14" s="356">
        <f>'KEGIATAN DBMSDA 2022 (2)'!AJ1058</f>
        <v>13.249295977011494</v>
      </c>
      <c r="N14" s="356">
        <f>'KEGIATAN DBMSDA 2022 (2)'!AK1058</f>
        <v>15</v>
      </c>
      <c r="O14" s="357" t="s">
        <v>2035</v>
      </c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329"/>
      <c r="AG14" s="359"/>
      <c r="AH14" s="329"/>
      <c r="AI14" s="360"/>
      <c r="AJ14" s="329"/>
      <c r="AK14" s="329"/>
      <c r="AL14" s="361"/>
      <c r="AP14" s="361"/>
      <c r="AQ14" s="361"/>
      <c r="AU14" s="362"/>
      <c r="AV14" s="363"/>
      <c r="AZ14" s="364"/>
    </row>
    <row r="15" spans="1:52" s="358" customFormat="1" ht="36.75" customHeight="1" thickBot="1" x14ac:dyDescent="0.3">
      <c r="A15" s="348">
        <v>7</v>
      </c>
      <c r="B15" s="349" t="s">
        <v>37</v>
      </c>
      <c r="C15" s="349" t="s">
        <v>1806</v>
      </c>
      <c r="D15" s="349" t="s">
        <v>92</v>
      </c>
      <c r="E15" s="351" t="s">
        <v>1807</v>
      </c>
      <c r="F15" s="352"/>
      <c r="G15" s="353"/>
      <c r="H15" s="354"/>
      <c r="I15" s="354"/>
      <c r="J15" s="368">
        <f>'[28]KEGIATAN 2021 (2)'!AJ757</f>
        <v>100000000</v>
      </c>
      <c r="K15" s="369">
        <f>'KEGIATAN DBMSDA 2022 (2)'!V1064</f>
        <v>17290567443</v>
      </c>
      <c r="L15" s="370">
        <f>'KEGIATAN DBMSDA 2022 (2)'!AI1064</f>
        <v>3269972686</v>
      </c>
      <c r="M15" s="356">
        <f>'KEGIATAN DBMSDA 2022 (2)'!AJ1064</f>
        <v>18.911887633415017</v>
      </c>
      <c r="N15" s="356">
        <f>'KEGIATAN DBMSDA 2022 (2)'!AK1064</f>
        <v>25.091482418677955</v>
      </c>
      <c r="O15" s="357" t="s">
        <v>2035</v>
      </c>
      <c r="V15" s="329"/>
      <c r="W15" s="329"/>
      <c r="X15" s="329"/>
      <c r="Y15" s="329"/>
      <c r="Z15" s="329"/>
      <c r="AA15" s="329"/>
      <c r="AB15" s="329"/>
      <c r="AC15" s="329"/>
      <c r="AD15" s="329"/>
      <c r="AE15" s="329"/>
      <c r="AF15" s="329"/>
      <c r="AG15" s="359"/>
      <c r="AH15" s="329"/>
      <c r="AI15" s="360"/>
      <c r="AJ15" s="329"/>
      <c r="AK15" s="329"/>
      <c r="AL15" s="361"/>
      <c r="AP15" s="361"/>
      <c r="AQ15" s="361"/>
      <c r="AU15" s="362"/>
      <c r="AV15" s="363"/>
      <c r="AZ15" s="364"/>
    </row>
    <row r="16" spans="1:52" s="358" customFormat="1" ht="30" customHeight="1" thickBot="1" x14ac:dyDescent="0.3">
      <c r="A16" s="585" t="s">
        <v>1944</v>
      </c>
      <c r="B16" s="586"/>
      <c r="C16" s="586"/>
      <c r="D16" s="586"/>
      <c r="E16" s="587"/>
      <c r="F16" s="371">
        <f>SUM(F9:F15)</f>
        <v>11432000000</v>
      </c>
      <c r="G16" s="371">
        <f>SUM(G9:G15)</f>
        <v>11271699228</v>
      </c>
      <c r="H16" s="372">
        <f>G16/F16*100</f>
        <v>98.597788908327502</v>
      </c>
      <c r="I16" s="373">
        <f>'[27]INPUT MONEV (TEGUH)'!BK12</f>
        <v>84.218140365068365</v>
      </c>
      <c r="J16" s="374">
        <f>SUM(J9:J15)</f>
        <v>753840580696</v>
      </c>
      <c r="K16" s="374">
        <f>SUM(K9:K15)</f>
        <v>616365375382</v>
      </c>
      <c r="L16" s="374">
        <f>SUM(L9:L15)</f>
        <v>53281335012</v>
      </c>
      <c r="M16" s="374">
        <f>'KEGIATAN DBMSDA 2022 (2)'!AJ16</f>
        <v>8.6444399929146307</v>
      </c>
      <c r="N16" s="375">
        <f>'KEGIATAN DBMSDA 2022 (2)'!AK16</f>
        <v>10.235746313114918</v>
      </c>
      <c r="O16" s="376"/>
      <c r="T16" s="377">
        <v>11.14</v>
      </c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329"/>
      <c r="AG16" s="359"/>
      <c r="AH16" s="329"/>
      <c r="AI16" s="360"/>
      <c r="AJ16" s="329"/>
      <c r="AK16" s="329"/>
      <c r="AL16" s="361"/>
      <c r="AP16" s="361"/>
      <c r="AQ16" s="361"/>
      <c r="AU16" s="362"/>
      <c r="AV16" s="363"/>
      <c r="AZ16" s="364"/>
    </row>
    <row r="17" spans="1:52" s="321" customFormat="1" ht="12.75" customHeight="1" thickBot="1" x14ac:dyDescent="0.3">
      <c r="A17" s="320"/>
      <c r="B17" s="320"/>
      <c r="C17" s="320"/>
      <c r="D17" s="320"/>
      <c r="E17" s="320"/>
      <c r="F17" s="320"/>
      <c r="G17" s="334" t="s">
        <v>1945</v>
      </c>
      <c r="H17" s="331"/>
      <c r="I17" s="331"/>
      <c r="J17" s="331"/>
      <c r="K17" s="378"/>
      <c r="L17" s="378"/>
      <c r="M17" s="331"/>
      <c r="N17" s="331"/>
      <c r="O17" s="379"/>
      <c r="P17" s="326"/>
      <c r="R17" s="328"/>
      <c r="S17" s="318"/>
      <c r="T17" s="318"/>
      <c r="U17" s="318"/>
      <c r="V17" s="318"/>
      <c r="W17" s="329"/>
      <c r="X17" s="329"/>
      <c r="Y17" s="329"/>
      <c r="Z17" s="329"/>
      <c r="AA17" s="329"/>
      <c r="AB17" s="318"/>
      <c r="AC17" s="318"/>
      <c r="AD17" s="318"/>
      <c r="AE17" s="318"/>
      <c r="AF17" s="318"/>
      <c r="AG17" s="330"/>
      <c r="AH17" s="318"/>
      <c r="AI17" s="319"/>
      <c r="AJ17" s="318"/>
      <c r="AK17" s="318"/>
      <c r="AL17" s="320"/>
      <c r="AP17" s="320"/>
      <c r="AQ17" s="320"/>
      <c r="AU17" s="325"/>
      <c r="AV17" s="326"/>
      <c r="AZ17" s="324"/>
    </row>
    <row r="18" spans="1:52" ht="17.25" thickBot="1" x14ac:dyDescent="0.3">
      <c r="A18" s="380"/>
      <c r="B18" s="380"/>
      <c r="C18" s="380"/>
      <c r="D18" s="380"/>
      <c r="E18" s="589" t="s">
        <v>18</v>
      </c>
      <c r="F18" s="590"/>
      <c r="G18" s="590"/>
      <c r="H18" s="590"/>
      <c r="I18" s="590"/>
      <c r="J18" s="590"/>
      <c r="K18" s="591"/>
      <c r="L18" s="382"/>
      <c r="M18" s="381"/>
      <c r="N18" s="381"/>
      <c r="O18" s="383"/>
      <c r="P18" s="318"/>
      <c r="Q18" s="318"/>
      <c r="R18" s="318"/>
      <c r="S18" s="318"/>
      <c r="T18" s="329"/>
      <c r="U18" s="329"/>
      <c r="V18" s="329"/>
      <c r="W18" s="329"/>
      <c r="X18" s="329"/>
      <c r="Y18" s="318"/>
      <c r="Z18" s="318"/>
      <c r="AA18" s="318"/>
      <c r="AB18" s="318"/>
      <c r="AC18" s="318"/>
      <c r="AD18" s="330"/>
    </row>
    <row r="19" spans="1:52" ht="20.25" customHeight="1" x14ac:dyDescent="0.25">
      <c r="A19" s="380"/>
      <c r="B19" s="380"/>
      <c r="C19" s="380"/>
      <c r="D19" s="380"/>
      <c r="E19" s="415" t="s">
        <v>1960</v>
      </c>
      <c r="F19" s="416"/>
      <c r="G19" s="417"/>
      <c r="H19" s="405"/>
      <c r="I19" s="406"/>
      <c r="J19" s="406"/>
      <c r="K19" s="418">
        <f>'KEGIATAN DBMSDA 2022 (2)'!BC16</f>
        <v>6</v>
      </c>
      <c r="L19" s="382"/>
      <c r="M19" s="381"/>
      <c r="N19" s="381"/>
      <c r="O19" s="383"/>
      <c r="P19" s="318"/>
      <c r="Q19" s="318"/>
      <c r="R19" s="318"/>
      <c r="S19" s="318"/>
      <c r="T19" s="329"/>
      <c r="U19" s="329"/>
      <c r="V19" s="329"/>
      <c r="W19" s="329"/>
      <c r="X19" s="329"/>
      <c r="Y19" s="318"/>
      <c r="Z19" s="318"/>
      <c r="AA19" s="318"/>
      <c r="AB19" s="318"/>
      <c r="AC19" s="318"/>
      <c r="AD19" s="330"/>
    </row>
    <row r="20" spans="1:52" ht="20.25" customHeight="1" x14ac:dyDescent="0.25">
      <c r="A20" s="380"/>
      <c r="B20" s="380"/>
      <c r="C20" s="380"/>
      <c r="D20" s="380"/>
      <c r="E20" s="410" t="s">
        <v>3</v>
      </c>
      <c r="F20" s="408"/>
      <c r="G20" s="409"/>
      <c r="H20" s="387"/>
      <c r="I20" s="388"/>
      <c r="J20" s="388"/>
      <c r="K20" s="411">
        <f>'KEGIATAN DBMSDA 2022 (2)'!BD16</f>
        <v>12</v>
      </c>
      <c r="L20" s="380"/>
      <c r="M20" s="381"/>
      <c r="N20" s="381"/>
      <c r="O20" s="383"/>
      <c r="P20" s="318"/>
      <c r="Q20" s="318"/>
      <c r="R20" s="318"/>
      <c r="S20" s="318"/>
      <c r="T20" s="329"/>
      <c r="U20" s="329"/>
      <c r="V20" s="329"/>
      <c r="W20" s="329"/>
      <c r="X20" s="329"/>
      <c r="Y20" s="318"/>
      <c r="Z20" s="318"/>
      <c r="AA20" s="318"/>
      <c r="AB20" s="318"/>
      <c r="AC20" s="318"/>
      <c r="AD20" s="330"/>
    </row>
    <row r="21" spans="1:52" ht="20.25" customHeight="1" x14ac:dyDescent="0.25">
      <c r="A21" s="380"/>
      <c r="B21" s="380"/>
      <c r="C21" s="380"/>
      <c r="D21" s="380"/>
      <c r="E21" s="410" t="s">
        <v>4</v>
      </c>
      <c r="F21" s="408"/>
      <c r="G21" s="409"/>
      <c r="H21" s="387"/>
      <c r="I21" s="388"/>
      <c r="J21" s="388"/>
      <c r="K21" s="389">
        <f>'KEGIATAN DBMSDA 2022 (2)'!BE16</f>
        <v>104</v>
      </c>
      <c r="L21" s="381"/>
      <c r="M21" s="381"/>
      <c r="N21" s="381"/>
      <c r="O21" s="383"/>
      <c r="P21" s="318"/>
      <c r="Q21" s="318"/>
      <c r="R21" s="318"/>
      <c r="S21" s="318"/>
      <c r="T21" s="329"/>
      <c r="U21" s="329"/>
      <c r="V21" s="329"/>
      <c r="W21" s="329"/>
      <c r="X21" s="329"/>
      <c r="Y21" s="318"/>
      <c r="Z21" s="318"/>
      <c r="AA21" s="318"/>
      <c r="AB21" s="318"/>
      <c r="AC21" s="318"/>
      <c r="AD21" s="330"/>
    </row>
    <row r="22" spans="1:52" ht="20.25" customHeight="1" thickBot="1" x14ac:dyDescent="0.3">
      <c r="A22" s="380"/>
      <c r="B22" s="385"/>
      <c r="C22" s="380"/>
      <c r="D22" s="380"/>
      <c r="E22" s="412" t="s">
        <v>1961</v>
      </c>
      <c r="F22" s="413"/>
      <c r="G22" s="588" t="s">
        <v>1946</v>
      </c>
      <c r="H22" s="588"/>
      <c r="I22" s="588"/>
      <c r="J22" s="588"/>
      <c r="K22" s="414">
        <f>'KEGIATAN DBMSDA 2022 (2)'!AO16</f>
        <v>1004</v>
      </c>
      <c r="L22" s="381"/>
      <c r="M22" s="381"/>
      <c r="N22" s="381"/>
      <c r="O22" s="383"/>
      <c r="P22" s="318"/>
      <c r="Q22" s="318"/>
      <c r="R22" s="318"/>
      <c r="S22" s="318"/>
      <c r="T22" s="329"/>
      <c r="U22" s="329"/>
      <c r="V22" s="329"/>
      <c r="W22" s="329"/>
      <c r="X22" s="329"/>
      <c r="Y22" s="318"/>
      <c r="Z22" s="318"/>
      <c r="AA22" s="318"/>
      <c r="AB22" s="318"/>
      <c r="AC22" s="318"/>
      <c r="AD22" s="330"/>
    </row>
    <row r="23" spans="1:52" ht="25.5" customHeight="1" x14ac:dyDescent="0.25">
      <c r="A23" s="380"/>
      <c r="B23" s="380"/>
      <c r="C23" s="380"/>
      <c r="D23" s="380"/>
      <c r="E23" s="380"/>
      <c r="F23" s="380"/>
      <c r="G23" s="404" t="s">
        <v>1947</v>
      </c>
      <c r="H23" s="405" t="s">
        <v>1860</v>
      </c>
      <c r="I23" s="406" t="s">
        <v>1948</v>
      </c>
      <c r="J23" s="407" t="s">
        <v>1949</v>
      </c>
      <c r="K23" s="381"/>
      <c r="L23" s="381"/>
      <c r="M23" s="381"/>
      <c r="N23" s="381"/>
      <c r="O23" s="383"/>
      <c r="P23" s="318"/>
      <c r="Q23" s="318"/>
      <c r="R23" s="318"/>
      <c r="S23" s="318"/>
      <c r="T23" s="329"/>
      <c r="U23" s="329"/>
      <c r="V23" s="329"/>
      <c r="W23" s="329"/>
      <c r="X23" s="329"/>
      <c r="Y23" s="318"/>
      <c r="Z23" s="318"/>
      <c r="AA23" s="318"/>
      <c r="AB23" s="318"/>
      <c r="AC23" s="318"/>
      <c r="AD23" s="330"/>
    </row>
    <row r="24" spans="1:52" ht="25.5" customHeight="1" x14ac:dyDescent="0.25">
      <c r="A24" s="380"/>
      <c r="B24" s="380"/>
      <c r="C24" s="380"/>
      <c r="D24" s="380"/>
      <c r="E24" s="380"/>
      <c r="F24" s="380"/>
      <c r="G24" s="386" t="s">
        <v>1951</v>
      </c>
      <c r="H24" s="390">
        <v>39</v>
      </c>
      <c r="I24" s="391">
        <f>H24</f>
        <v>39</v>
      </c>
      <c r="J24" s="392"/>
      <c r="K24" s="381"/>
      <c r="L24" s="381"/>
      <c r="M24" s="381"/>
      <c r="N24" s="381"/>
      <c r="O24" s="383"/>
      <c r="P24" s="318"/>
      <c r="Q24" s="318"/>
      <c r="R24" s="318"/>
      <c r="S24" s="318"/>
      <c r="T24" s="329"/>
      <c r="U24" s="329"/>
      <c r="V24" s="329"/>
      <c r="W24" s="329"/>
      <c r="X24" s="329"/>
      <c r="Y24" s="318"/>
      <c r="Z24" s="318"/>
      <c r="AA24" s="318"/>
      <c r="AB24" s="318"/>
      <c r="AC24" s="318"/>
      <c r="AD24" s="330"/>
    </row>
    <row r="25" spans="1:52" ht="25.5" customHeight="1" x14ac:dyDescent="0.25">
      <c r="A25" s="380"/>
      <c r="B25" s="380"/>
      <c r="C25" s="380"/>
      <c r="D25" s="380"/>
      <c r="E25" s="380"/>
      <c r="F25" s="380"/>
      <c r="G25" s="393" t="s">
        <v>1953</v>
      </c>
      <c r="H25" s="394"/>
      <c r="I25" s="394"/>
      <c r="J25" s="395"/>
      <c r="K25" s="381"/>
      <c r="L25" s="381"/>
      <c r="M25" s="381"/>
      <c r="N25" s="381"/>
      <c r="O25" s="383"/>
      <c r="P25" s="318"/>
      <c r="Q25" s="318"/>
      <c r="R25" s="318"/>
      <c r="S25" s="318"/>
      <c r="T25" s="329"/>
      <c r="U25" s="329"/>
      <c r="V25" s="329"/>
      <c r="W25" s="329"/>
      <c r="X25" s="329"/>
      <c r="Y25" s="318"/>
      <c r="Z25" s="318"/>
      <c r="AA25" s="318"/>
      <c r="AB25" s="318"/>
      <c r="AC25" s="318"/>
      <c r="AD25" s="330"/>
    </row>
    <row r="26" spans="1:52" ht="25.5" customHeight="1" x14ac:dyDescent="0.25">
      <c r="A26" s="380"/>
      <c r="C26" s="380"/>
      <c r="D26" s="380"/>
      <c r="E26" s="380"/>
      <c r="F26" s="380"/>
      <c r="G26" s="386" t="s">
        <v>1954</v>
      </c>
      <c r="H26" s="390">
        <v>796</v>
      </c>
      <c r="I26" s="391">
        <v>788</v>
      </c>
      <c r="J26" s="392">
        <v>8</v>
      </c>
      <c r="K26" s="381"/>
      <c r="L26" s="381"/>
      <c r="M26" s="381"/>
      <c r="N26" s="381"/>
      <c r="O26" s="383"/>
      <c r="P26" s="318"/>
      <c r="Q26" s="318"/>
      <c r="R26" s="318"/>
      <c r="S26" s="318"/>
      <c r="T26" s="329"/>
      <c r="U26" s="329"/>
      <c r="V26" s="329"/>
      <c r="W26" s="329"/>
      <c r="X26" s="329"/>
      <c r="Y26" s="318"/>
      <c r="Z26" s="318"/>
      <c r="AA26" s="318"/>
      <c r="AB26" s="318"/>
      <c r="AC26" s="318"/>
      <c r="AD26" s="330"/>
    </row>
    <row r="27" spans="1:52" ht="25.5" customHeight="1" x14ac:dyDescent="0.25">
      <c r="A27" s="380"/>
      <c r="C27" s="380"/>
      <c r="D27" s="380"/>
      <c r="E27" s="380"/>
      <c r="F27" s="380"/>
      <c r="G27" s="386" t="s">
        <v>1955</v>
      </c>
      <c r="H27" s="390"/>
      <c r="I27" s="391"/>
      <c r="J27" s="392"/>
      <c r="K27" s="381"/>
      <c r="L27" s="381"/>
      <c r="M27" s="381"/>
      <c r="N27" s="381"/>
      <c r="O27" s="383"/>
      <c r="P27" s="318"/>
      <c r="Q27" s="318"/>
      <c r="R27" s="318"/>
      <c r="S27" s="318"/>
      <c r="T27" s="329"/>
      <c r="U27" s="329"/>
      <c r="V27" s="329"/>
      <c r="W27" s="329"/>
      <c r="X27" s="329"/>
      <c r="Y27" s="318"/>
      <c r="Z27" s="318"/>
      <c r="AA27" s="318"/>
      <c r="AB27" s="318"/>
      <c r="AC27" s="318"/>
      <c r="AD27" s="330"/>
    </row>
    <row r="28" spans="1:52" ht="25.5" customHeight="1" x14ac:dyDescent="0.25">
      <c r="A28" s="380"/>
      <c r="B28" s="380"/>
      <c r="C28" s="380"/>
      <c r="D28" s="380"/>
      <c r="E28" s="380"/>
      <c r="F28" s="380"/>
      <c r="G28" s="386" t="s">
        <v>1956</v>
      </c>
      <c r="H28" s="390">
        <v>34</v>
      </c>
      <c r="I28" s="391">
        <f>H28</f>
        <v>34</v>
      </c>
      <c r="J28" s="392"/>
      <c r="K28" s="381"/>
      <c r="L28" s="381"/>
      <c r="M28" s="381"/>
      <c r="N28" s="381"/>
      <c r="O28" s="383"/>
      <c r="P28" s="318"/>
      <c r="Q28" s="318"/>
      <c r="R28" s="318"/>
      <c r="S28" s="318"/>
      <c r="T28" s="329"/>
      <c r="U28" s="329"/>
      <c r="V28" s="329"/>
      <c r="W28" s="329"/>
      <c r="X28" s="329"/>
      <c r="Y28" s="318"/>
      <c r="Z28" s="318"/>
      <c r="AA28" s="318"/>
      <c r="AB28" s="318"/>
      <c r="AC28" s="318"/>
      <c r="AD28" s="330"/>
    </row>
    <row r="29" spans="1:52" ht="25.5" customHeight="1" x14ac:dyDescent="0.25">
      <c r="A29" s="380"/>
      <c r="B29" s="380"/>
      <c r="C29" s="380"/>
      <c r="D29" s="380"/>
      <c r="E29" s="380"/>
      <c r="F29" s="380"/>
      <c r="G29" s="386" t="s">
        <v>1957</v>
      </c>
      <c r="H29" s="390"/>
      <c r="I29" s="391"/>
      <c r="J29" s="392"/>
      <c r="K29" s="381"/>
      <c r="L29" s="381"/>
      <c r="M29" s="381"/>
      <c r="N29" s="381"/>
      <c r="O29" s="383"/>
      <c r="P29" s="318"/>
      <c r="Q29" s="318"/>
      <c r="R29" s="318"/>
      <c r="S29" s="318"/>
      <c r="T29" s="329"/>
      <c r="U29" s="329"/>
      <c r="V29" s="329"/>
      <c r="W29" s="329"/>
      <c r="X29" s="329"/>
      <c r="Y29" s="318"/>
      <c r="Z29" s="318"/>
      <c r="AA29" s="318"/>
      <c r="AB29" s="318"/>
      <c r="AC29" s="318"/>
      <c r="AD29" s="330"/>
    </row>
    <row r="30" spans="1:52" ht="25.5" customHeight="1" thickBot="1" x14ac:dyDescent="0.3">
      <c r="A30" s="380"/>
      <c r="B30" s="380"/>
      <c r="C30" s="380"/>
      <c r="D30" s="380"/>
      <c r="E30" s="380"/>
      <c r="F30" s="380"/>
      <c r="G30" s="396" t="s">
        <v>1958</v>
      </c>
      <c r="H30" s="397">
        <f>SUM(H24:H29)</f>
        <v>869</v>
      </c>
      <c r="I30" s="397">
        <f>SUM(I24:I29)</f>
        <v>861</v>
      </c>
      <c r="J30" s="398">
        <f>SUM(J24:J29)</f>
        <v>8</v>
      </c>
      <c r="K30" s="381"/>
      <c r="L30" s="381"/>
      <c r="M30" s="381"/>
      <c r="N30" s="381"/>
      <c r="O30" s="383"/>
      <c r="P30" s="318"/>
      <c r="Q30" s="318"/>
      <c r="R30" s="318"/>
      <c r="S30" s="318"/>
      <c r="T30" s="329"/>
      <c r="U30" s="329"/>
      <c r="V30" s="329"/>
      <c r="W30" s="329"/>
      <c r="X30" s="329"/>
      <c r="Y30" s="318"/>
      <c r="Z30" s="318"/>
      <c r="AA30" s="318"/>
      <c r="AB30" s="318"/>
      <c r="AC30" s="318"/>
      <c r="AD30" s="330"/>
    </row>
  </sheetData>
  <mergeCells count="13">
    <mergeCell ref="O6:O7"/>
    <mergeCell ref="A16:E16"/>
    <mergeCell ref="G22:J22"/>
    <mergeCell ref="E18:K18"/>
    <mergeCell ref="A1:O1"/>
    <mergeCell ref="A2:O2"/>
    <mergeCell ref="A3:O3"/>
    <mergeCell ref="A4:O4"/>
    <mergeCell ref="A6:A7"/>
    <mergeCell ref="B6:D7"/>
    <mergeCell ref="E6:E7"/>
    <mergeCell ref="F6:I6"/>
    <mergeCell ref="J6:N6"/>
  </mergeCells>
  <printOptions horizontalCentered="1"/>
  <pageMargins left="0.78740157480314998" right="0.47244094488188998" top="0.74803149606299202" bottom="0.74803149606299202" header="0" footer="0"/>
  <pageSetup paperSize="4636" scale="8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40"/>
  <sheetViews>
    <sheetView view="pageBreakPreview" topLeftCell="A7" zoomScale="90" zoomScaleNormal="80" zoomScaleSheetLayoutView="90" workbookViewId="0">
      <selection activeCell="D31" sqref="D31"/>
    </sheetView>
  </sheetViews>
  <sheetFormatPr defaultRowHeight="15" x14ac:dyDescent="0.25"/>
  <cols>
    <col min="2" max="2" width="26" customWidth="1"/>
    <col min="3" max="3" width="13.7109375" customWidth="1"/>
    <col min="4" max="4" width="22.28515625" customWidth="1"/>
    <col min="5" max="5" width="13" customWidth="1"/>
    <col min="6" max="6" width="22.42578125" customWidth="1"/>
    <col min="7" max="7" width="13.7109375" customWidth="1"/>
    <col min="8" max="8" width="23.7109375" customWidth="1"/>
    <col min="9" max="9" width="18.5703125" customWidth="1"/>
    <col min="10" max="10" width="21.42578125" customWidth="1"/>
    <col min="11" max="11" width="13.28515625" customWidth="1"/>
    <col min="12" max="12" width="21.5703125" customWidth="1"/>
    <col min="13" max="13" width="18.5703125" hidden="1" customWidth="1"/>
    <col min="14" max="14" width="30.5703125" hidden="1" customWidth="1"/>
    <col min="15" max="15" width="26.42578125" customWidth="1"/>
  </cols>
  <sheetData>
    <row r="3" spans="1:14" ht="19.5" x14ac:dyDescent="0.25">
      <c r="B3" s="607" t="s">
        <v>1926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</row>
    <row r="4" spans="1:14" ht="19.5" x14ac:dyDescent="0.25">
      <c r="B4" s="607" t="s">
        <v>1927</v>
      </c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</row>
    <row r="5" spans="1:14" ht="20.25" thickBot="1" x14ac:dyDescent="0.3">
      <c r="A5" s="446"/>
      <c r="B5" s="608" t="s">
        <v>1970</v>
      </c>
      <c r="C5" s="608"/>
      <c r="D5" s="608"/>
      <c r="E5" s="608"/>
      <c r="F5" s="609"/>
      <c r="G5" s="609"/>
      <c r="H5" s="609"/>
      <c r="I5" s="609"/>
      <c r="J5" s="609"/>
      <c r="K5" s="609"/>
      <c r="L5" s="609"/>
      <c r="M5" s="609"/>
      <c r="N5" s="609"/>
    </row>
    <row r="6" spans="1:14" ht="16.5" thickTop="1" thickBot="1" x14ac:dyDescent="0.3"/>
    <row r="7" spans="1:14" s="447" customFormat="1" ht="30" customHeight="1" x14ac:dyDescent="0.2">
      <c r="B7" s="610" t="s">
        <v>1971</v>
      </c>
      <c r="C7" s="613" t="s">
        <v>1972</v>
      </c>
      <c r="D7" s="614"/>
      <c r="E7" s="615" t="s">
        <v>1973</v>
      </c>
      <c r="F7" s="616"/>
      <c r="G7" s="616"/>
      <c r="H7" s="616"/>
      <c r="I7" s="616"/>
      <c r="J7" s="616"/>
      <c r="K7" s="616"/>
      <c r="L7" s="617"/>
      <c r="M7" s="448" t="s">
        <v>1972</v>
      </c>
      <c r="N7" s="449"/>
    </row>
    <row r="8" spans="1:14" s="447" customFormat="1" ht="30" customHeight="1" x14ac:dyDescent="0.2">
      <c r="B8" s="611"/>
      <c r="C8" s="618" t="s">
        <v>3</v>
      </c>
      <c r="D8" s="620" t="s">
        <v>1974</v>
      </c>
      <c r="E8" s="622" t="s">
        <v>1975</v>
      </c>
      <c r="F8" s="623"/>
      <c r="G8" s="624" t="s">
        <v>1976</v>
      </c>
      <c r="H8" s="625"/>
      <c r="I8" s="626" t="s">
        <v>1977</v>
      </c>
      <c r="J8" s="627"/>
      <c r="K8" s="628" t="s">
        <v>1978</v>
      </c>
      <c r="L8" s="629"/>
      <c r="M8" s="618" t="s">
        <v>3</v>
      </c>
      <c r="N8" s="620" t="s">
        <v>1974</v>
      </c>
    </row>
    <row r="9" spans="1:14" s="447" customFormat="1" ht="39.75" customHeight="1" x14ac:dyDescent="0.2">
      <c r="B9" s="612"/>
      <c r="C9" s="619"/>
      <c r="D9" s="621"/>
      <c r="E9" s="450" t="s">
        <v>1948</v>
      </c>
      <c r="F9" s="450" t="s">
        <v>1974</v>
      </c>
      <c r="G9" s="451" t="s">
        <v>1979</v>
      </c>
      <c r="H9" s="451" t="s">
        <v>1974</v>
      </c>
      <c r="I9" s="452" t="s">
        <v>1980</v>
      </c>
      <c r="J9" s="452" t="s">
        <v>1974</v>
      </c>
      <c r="K9" s="453" t="s">
        <v>1978</v>
      </c>
      <c r="L9" s="453" t="s">
        <v>1974</v>
      </c>
      <c r="M9" s="619"/>
      <c r="N9" s="621"/>
    </row>
    <row r="10" spans="1:14" s="447" customFormat="1" ht="20.100000000000001" customHeight="1" x14ac:dyDescent="0.2">
      <c r="B10" s="454" t="s">
        <v>44</v>
      </c>
      <c r="C10" s="455" t="e">
        <f>M10</f>
        <v>#VALUE!</v>
      </c>
      <c r="D10" s="455" t="e">
        <f>N10</f>
        <v>#VALUE!</v>
      </c>
      <c r="E10" s="456">
        <v>15</v>
      </c>
      <c r="F10" s="456">
        <v>33958379000</v>
      </c>
      <c r="G10" s="456" t="e">
        <f>COUNTIFS('[28]KEGIATAN 2021 (2)'!CX17:CX775,"BLPU",'[28]KEGIATAN 2021 (2)'!CW17:CW775,"&gt;=6%",'[28]KEGIATAN 2021 (2)'!CW17:CW775,"&lt;=89%")</f>
        <v>#VALUE!</v>
      </c>
      <c r="H10" s="456" t="e">
        <f>SUMIFS('[28]KEGIATAN 2021 (2)'!AK17:AK774,'[28]KEGIATAN 2021 (2)'!CX17:CX774,"BLPU",'[28]KEGIATAN 2021 (2)'!CW17:CW774,"&gt;=6%",'[28]KEGIATAN 2021 (2)'!CW17:CW774,"&lt;=89%")</f>
        <v>#VALUE!</v>
      </c>
      <c r="I10" s="456" t="e">
        <f>COUNTIFS('[28]KEGIATAN 2021 (2)'!CX17:CX775,"BLPU",'[28]KEGIATAN 2021 (2)'!CW17:CW775,"&gt;=0%",'[28]KEGIATAN 2021 (2)'!CW17:CW775,"&lt;=5%")</f>
        <v>#VALUE!</v>
      </c>
      <c r="J10" s="456" t="e">
        <f>SUMIFS('[28]KEGIATAN 2021 (2)'!AK17:AK775,'[28]KEGIATAN 2021 (2)'!CX17:CX775,B10,'[28]KEGIATAN 2021 (2)'!CW17:CW775,"&gt;=0%",'[28]KEGIATAN 2021 (2)'!CW17:CW775,"&lt;=5%")</f>
        <v>#VALUE!</v>
      </c>
      <c r="K10" s="456"/>
      <c r="L10" s="456"/>
      <c r="M10" s="457" t="e">
        <f>E10+G10+I10</f>
        <v>#VALUE!</v>
      </c>
      <c r="N10" s="458" t="e">
        <f>F10+H10+J10</f>
        <v>#VALUE!</v>
      </c>
    </row>
    <row r="11" spans="1:14" s="447" customFormat="1" ht="20.100000000000001" customHeight="1" x14ac:dyDescent="0.2">
      <c r="B11" s="454" t="s">
        <v>1981</v>
      </c>
      <c r="C11" s="455" t="e">
        <f t="shared" ref="C11:D21" si="0">M11</f>
        <v>#VALUE!</v>
      </c>
      <c r="D11" s="455" t="e">
        <f t="shared" si="0"/>
        <v>#VALUE!</v>
      </c>
      <c r="E11" s="456" t="e">
        <f>COUNTIFS('[28]KEGIATAN 2021 (2)'!CX17:CX775,"JASA KONSULTASI DED",'[28]KEGIATAN 2021 (2)'!CW17:CW775,"&gt;=90%",'[28]KEGIATAN 2021 (2)'!CW17:CW775,"&lt;=100%")</f>
        <v>#VALUE!</v>
      </c>
      <c r="F11" s="456" t="e">
        <f>SUMIFS('[28]KEGIATAN 2021 (2)'!AK17:AK775,'[28]KEGIATAN 2021 (2)'!CX17:CX775,"JASA KONSULTASI DED",'[28]KEGIATAN 2021 (2)'!CW17:CW775,"&gt;=90%",'[28]KEGIATAN 2021 (2)'!CW17:CW775,"100%")</f>
        <v>#VALUE!</v>
      </c>
      <c r="G11" s="456" t="e">
        <f>COUNTIFS('[28]KEGIATAN 2021 (2)'!CX17:CX775,"JASA KONSULTASI DED",'[28]KEGIATAN 2021 (2)'!CW17:CW775,"&gt;=6%",'[28]KEGIATAN 2021 (2)'!CW17:CW775,"&lt;=89%")</f>
        <v>#VALUE!</v>
      </c>
      <c r="H11" s="456" t="e">
        <f>SUMIFS('[28]KEGIATAN 2021 (2)'!AK17:AK775,'[28]KEGIATAN 2021 (2)'!CX17:CX775,"JASA KONSULTASI DED",'[28]KEGIATAN 2021 (2)'!CW17:CW775,"&gt;=6%",'[28]KEGIATAN 2021 (2)'!CW17:CW775,"&lt;=89%")</f>
        <v>#VALUE!</v>
      </c>
      <c r="I11" s="456" t="e">
        <f>COUNTIFS('[28]KEGIATAN 2021 (2)'!CX17:CX776,"JASA KONSULTASI DED",'[28]KEGIATAN 2021 (2)'!CW17:CW776,"&gt;=0%",'[28]KEGIATAN 2021 (2)'!CW17:CW776,"&lt;=5%")</f>
        <v>#VALUE!</v>
      </c>
      <c r="J11" s="456" t="e">
        <f>SUMIFS('[28]KEGIATAN 2021 (2)'!AK18:AK776,'[28]KEGIATAN 2021 (2)'!CX18:CX776,B11,'[28]KEGIATAN 2021 (2)'!CW18:CW776,"&gt;=0%",'[28]KEGIATAN 2021 (2)'!CW18:CW776,"&lt;=5%")</f>
        <v>#VALUE!</v>
      </c>
      <c r="K11" s="456"/>
      <c r="L11" s="456"/>
      <c r="M11" s="457" t="e">
        <f t="shared" ref="M11:N16" si="1">E11+G11+I11</f>
        <v>#VALUE!</v>
      </c>
      <c r="N11" s="458" t="e">
        <f t="shared" si="1"/>
        <v>#VALUE!</v>
      </c>
    </row>
    <row r="12" spans="1:14" s="447" customFormat="1" ht="20.100000000000001" customHeight="1" x14ac:dyDescent="0.2">
      <c r="B12" s="454" t="s">
        <v>1982</v>
      </c>
      <c r="C12" s="455" t="e">
        <f t="shared" si="0"/>
        <v>#VALUE!</v>
      </c>
      <c r="D12" s="455" t="e">
        <f t="shared" si="0"/>
        <v>#VALUE!</v>
      </c>
      <c r="E12" s="456" t="e">
        <f>COUNTIFS('[28]KEGIATAN 2021 (2)'!CX17:CX775,"LAIN-LAIN",'[28]KEGIATAN 2021 (2)'!CW17:CW775,"&gt;=90%",'[28]KEGIATAN 2021 (2)'!CW17:CW775,"&lt;=100%")</f>
        <v>#VALUE!</v>
      </c>
      <c r="F12" s="456" t="e">
        <f>SUMIFS('[28]KEGIATAN 2021 (2)'!AK17:AK775,'[28]KEGIATAN 2021 (2)'!CX17:CX775,"LAIN-LAIN",'[28]KEGIATAN 2021 (2)'!CW17:CW775,"&gt;=90%",'[28]KEGIATAN 2021 (2)'!CW17:CW775,"100%")</f>
        <v>#VALUE!</v>
      </c>
      <c r="G12" s="456" t="e">
        <f>COUNTIFS('[28]KEGIATAN 2021 (2)'!CX17:CX776,"LAIN-LAIN",'[28]KEGIATAN 2021 (2)'!CW17:CW776,"&gt;=6%",'[28]KEGIATAN 2021 (2)'!CW17:CW776,"&lt;=89%")</f>
        <v>#VALUE!</v>
      </c>
      <c r="H12" s="456" t="e">
        <f>SUMIFS('[28]KEGIATAN 2021 (2)'!AK17:AK775,'[28]KEGIATAN 2021 (2)'!CX17:CX775,"LAIN-LAIN",'[28]KEGIATAN 2021 (2)'!CW17:CW775,"&gt;=6%",'[28]KEGIATAN 2021 (2)'!CW17:CW775,"&lt;=89%")</f>
        <v>#VALUE!</v>
      </c>
      <c r="I12" s="456" t="e">
        <f>COUNTIFS('[28]KEGIATAN 2021 (2)'!CX18:CX777,"lain lain",'[28]KEGIATAN 2021 (2)'!CW18:CW777,"&gt;=0%",'[28]KEGIATAN 2021 (2)'!CW18:CW777,"&lt;=5%")</f>
        <v>#VALUE!</v>
      </c>
      <c r="J12" s="456" t="e">
        <f>SUMIFS('[28]KEGIATAN 2021 (2)'!AK19:AK777,'[28]KEGIATAN 2021 (2)'!CX19:CX777,B12,'[28]KEGIATAN 2021 (2)'!CW19:CW777,"&gt;=0%",'[28]KEGIATAN 2021 (2)'!CW19:CW777,"&lt;=5%")</f>
        <v>#VALUE!</v>
      </c>
      <c r="K12" s="456"/>
      <c r="L12" s="456"/>
      <c r="M12" s="457" t="e">
        <f t="shared" si="1"/>
        <v>#VALUE!</v>
      </c>
      <c r="N12" s="458" t="e">
        <f t="shared" si="1"/>
        <v>#VALUE!</v>
      </c>
    </row>
    <row r="13" spans="1:14" s="447" customFormat="1" ht="20.100000000000001" customHeight="1" x14ac:dyDescent="0.2">
      <c r="B13" s="454" t="s">
        <v>1983</v>
      </c>
      <c r="C13" s="455" t="e">
        <f t="shared" si="0"/>
        <v>#VALUE!</v>
      </c>
      <c r="D13" s="455" t="e">
        <f t="shared" si="0"/>
        <v>#VALUE!</v>
      </c>
      <c r="E13" s="456" t="e">
        <f>COUNTIFS('[28]KEGIATAN 2021 (2)'!CX17:CX775,"LPSE",'[28]KEGIATAN 2021 (2)'!CW17:CW775,"&gt;=90%",'[28]KEGIATAN 2021 (2)'!CW17:CW775,"&lt;=100%")</f>
        <v>#VALUE!</v>
      </c>
      <c r="F13" s="456" t="e">
        <f>SUMIFS('[28]KEGIATAN 2021 (2)'!AK17:AK775,'[28]KEGIATAN 2021 (2)'!CX17:CX775,"LPSE",'[28]KEGIATAN 2021 (2)'!CW17:CW775,"&gt;=90%",'[28]KEGIATAN 2021 (2)'!CW17:CW775,"&lt;=100%")</f>
        <v>#VALUE!</v>
      </c>
      <c r="G13" s="456" t="e">
        <f>COUNTIFS('[28]KEGIATAN 2021 (2)'!CX17:CX777,"LPSE",'[28]KEGIATAN 2021 (2)'!CW17:CW777,"&gt;=6%",'[28]KEGIATAN 2021 (2)'!CW17:CW777,"&lt;=89%")</f>
        <v>#VALUE!</v>
      </c>
      <c r="H13" s="456" t="e">
        <f>SUMIFS('[28]KEGIATAN 2021 (2)'!AK17:AK775,'[28]KEGIATAN 2021 (2)'!CX17:CX775,"LPSE",'[28]KEGIATAN 2021 (2)'!CW17:CW775,"&gt;=6%",'[28]KEGIATAN 2021 (2)'!CW17:CW775,"&lt;=89%")</f>
        <v>#VALUE!</v>
      </c>
      <c r="I13" s="456" t="e">
        <f>COUNTIFS('[28]KEGIATAN 2021 (2)'!CX19:CX778,"LPSE",'[28]KEGIATAN 2021 (2)'!CW19:CW778,"&gt;=0%",'[28]KEGIATAN 2021 (2)'!CW19:CW778,"&lt;=5%")</f>
        <v>#VALUE!</v>
      </c>
      <c r="J13" s="456" t="e">
        <f>SUMIFS('[28]KEGIATAN 2021 (2)'!AK20:AK778,'[28]KEGIATAN 2021 (2)'!CX20:CX778,B13,'[28]KEGIATAN 2021 (2)'!CW20:CW778,"&gt;=0%",'[28]KEGIATAN 2021 (2)'!CW20:CW778,"&lt;=5%")</f>
        <v>#VALUE!</v>
      </c>
      <c r="K13" s="459" t="e">
        <f>COUNTIF('[28]KEGIATAN 2021 (2)'!$CX:$CX,"lpsE DROP")</f>
        <v>#VALUE!</v>
      </c>
      <c r="L13" s="460" t="e">
        <f>SUMIF('[28]KEGIATAN 2021 (2)'!$CX:$CX,"LPSE DROP",'[28]KEGIATAN 2021 (2)'!AK:AK)</f>
        <v>#VALUE!</v>
      </c>
      <c r="M13" s="457" t="e">
        <f>E13+G13+I13+K13</f>
        <v>#VALUE!</v>
      </c>
      <c r="N13" s="458" t="e">
        <f>F13+H13+J13+L13</f>
        <v>#VALUE!</v>
      </c>
    </row>
    <row r="14" spans="1:14" s="447" customFormat="1" ht="20.100000000000001" customHeight="1" x14ac:dyDescent="0.2">
      <c r="B14" s="454" t="s">
        <v>1984</v>
      </c>
      <c r="C14" s="455" t="e">
        <f t="shared" si="0"/>
        <v>#VALUE!</v>
      </c>
      <c r="D14" s="455" t="e">
        <f t="shared" si="0"/>
        <v>#VALUE!</v>
      </c>
      <c r="E14" s="456" t="e">
        <f>COUNTIFS('[28]KEGIATAN 2021 (2)'!CX17:CX775,"LPSE BANDEK",'[28]KEGIATAN 2021 (2)'!CW17:CW775,"&gt;=90%",'[28]KEGIATAN 2021 (2)'!CW17:CW775,"&lt;=100%")</f>
        <v>#VALUE!</v>
      </c>
      <c r="F14" s="456" t="e">
        <f>SUMIFS('[28]KEGIATAN 2021 (2)'!AK17:AK775,'[28]KEGIATAN 2021 (2)'!CX17:CX775,"LPSE BANDEK",'[28]KEGIATAN 2021 (2)'!CW17:CW775,"&gt;=90%",'[28]KEGIATAN 2021 (2)'!CW17:CW775,"&lt;=100%")</f>
        <v>#VALUE!</v>
      </c>
      <c r="G14" s="456" t="e">
        <f>COUNTIFS('[28]KEGIATAN 2021 (2)'!CX17:CX779,"LPSE BANDEK",'[28]KEGIATAN 2021 (2)'!CW17:CW779,"&gt;=6%",'[28]KEGIATAN 2021 (2)'!CW17:CW779,"&lt;=89%")</f>
        <v>#VALUE!</v>
      </c>
      <c r="H14" s="456" t="e">
        <f>SUMIFS('[28]KEGIATAN 2021 (2)'!AK17:AK775,'[28]KEGIATAN 2021 (2)'!CX17:CX775,"LPSE BANDEK",'[28]KEGIATAN 2021 (2)'!CW17:CW775,"&gt;=6%",'[28]KEGIATAN 2021 (2)'!CW17:CW775,"&lt;=89%")</f>
        <v>#VALUE!</v>
      </c>
      <c r="I14" s="456" t="e">
        <f>COUNTIFS('[28]KEGIATAN 2021 (2)'!CX17:CX779,"LPSE BANDEK",'[28]KEGIATAN 2021 (2)'!CW17:CW779,"&gt;=0%",'[28]KEGIATAN 2021 (2)'!CW17:CW779,"&lt;=5%")</f>
        <v>#VALUE!</v>
      </c>
      <c r="J14" s="456" t="e">
        <f>SUMIFS('[28]KEGIATAN 2021 (2)'!AK21:AK779,'[28]KEGIATAN 2021 (2)'!CX21:CX779,B14,'[28]KEGIATAN 2021 (2)'!CW21:CW779,"&gt;=0%",'[28]KEGIATAN 2021 (2)'!CW21:CW779,"&lt;=5%")</f>
        <v>#VALUE!</v>
      </c>
      <c r="K14" s="456"/>
      <c r="L14" s="456"/>
      <c r="M14" s="457" t="e">
        <f t="shared" si="1"/>
        <v>#VALUE!</v>
      </c>
      <c r="N14" s="458" t="e">
        <f t="shared" si="1"/>
        <v>#VALUE!</v>
      </c>
    </row>
    <row r="15" spans="1:14" s="447" customFormat="1" ht="20.100000000000001" customHeight="1" x14ac:dyDescent="0.2">
      <c r="B15" s="454" t="s">
        <v>1985</v>
      </c>
      <c r="C15" s="455" t="e">
        <f t="shared" si="0"/>
        <v>#VALUE!</v>
      </c>
      <c r="D15" s="455" t="e">
        <f t="shared" si="0"/>
        <v>#VALUE!</v>
      </c>
      <c r="E15" s="456" t="e">
        <f>COUNTIFS('[28]KEGIATAN 2021 (2)'!CX17:CX775,"PL",'[28]KEGIATAN 2021 (2)'!CW17:CW775,"&gt;=90%",'[28]KEGIATAN 2021 (2)'!CW17:CW775,"&lt;=100%")</f>
        <v>#VALUE!</v>
      </c>
      <c r="F15" s="456" t="e">
        <f>SUMIFS('[28]KEGIATAN 2021 (2)'!AK17:AK775,'[28]KEGIATAN 2021 (2)'!CX17:CX775,"PL",'[28]KEGIATAN 2021 (2)'!CW17:CW775,"&gt;=90%",'[28]KEGIATAN 2021 (2)'!CW17:CW775,"&lt;=100%")</f>
        <v>#VALUE!</v>
      </c>
      <c r="G15" s="456" t="e">
        <f>COUNTIFS('[28]KEGIATAN 2021 (2)'!CX19:CX779,"PL",'[28]KEGIATAN 2021 (2)'!CW19:CW779,"&gt;=6%",'[28]KEGIATAN 2021 (2)'!CW19:CW779,"&lt;=89%")</f>
        <v>#VALUE!</v>
      </c>
      <c r="H15" s="456" t="e">
        <f>SUMIFS('[28]KEGIATAN 2021 (2)'!AK17:AK775,'[28]KEGIATAN 2021 (2)'!CX17:CX775,"PL",'[28]KEGIATAN 2021 (2)'!CW17:CW775,"&gt;=6%",'[28]KEGIATAN 2021 (2)'!CW17:CW775,"&lt;=89%")</f>
        <v>#VALUE!</v>
      </c>
      <c r="I15" s="456" t="e">
        <f>COUNTIFS('[28]KEGIATAN 2021 (2)'!CX21:CX780,"PL",'[28]KEGIATAN 2021 (2)'!CW21:CW780,"&gt;=0%",'[28]KEGIATAN 2021 (2)'!CW21:CW780,"&lt;=5%")</f>
        <v>#VALUE!</v>
      </c>
      <c r="J15" s="456" t="e">
        <f>SUMIFS('[28]KEGIATAN 2021 (2)'!AK22:AK780,'[28]KEGIATAN 2021 (2)'!CX22:CX780,B15,'[28]KEGIATAN 2021 (2)'!CW22:CW780,"&gt;=0%",'[28]KEGIATAN 2021 (2)'!CW22:CW780,"&lt;=5%")</f>
        <v>#VALUE!</v>
      </c>
      <c r="K15" s="456" t="e">
        <f>COUNTIFS('[28]KEGIATAN 2021 (2)'!$CX:$CX,"pl drop")</f>
        <v>#VALUE!</v>
      </c>
      <c r="L15" s="460" t="e">
        <f>SUMIF('[28]KEGIATAN 2021 (2)'!$CX:$CX,"PL DROP",'[28]KEGIATAN 2021 (2)'!AK:AK)</f>
        <v>#VALUE!</v>
      </c>
      <c r="M15" s="457" t="e">
        <f>E15+G15+I15+K15</f>
        <v>#VALUE!</v>
      </c>
      <c r="N15" s="458" t="e">
        <f>F15+H15+J15+L15</f>
        <v>#VALUE!</v>
      </c>
    </row>
    <row r="16" spans="1:14" s="447" customFormat="1" ht="20.100000000000001" customHeight="1" x14ac:dyDescent="0.2">
      <c r="B16" s="454" t="s">
        <v>1986</v>
      </c>
      <c r="C16" s="455" t="e">
        <f t="shared" si="0"/>
        <v>#VALUE!</v>
      </c>
      <c r="D16" s="455" t="e">
        <f t="shared" si="0"/>
        <v>#VALUE!</v>
      </c>
      <c r="E16" s="456" t="e">
        <f t="shared" ref="E16:J16" si="2">SUM(E17:E21)</f>
        <v>#VALUE!</v>
      </c>
      <c r="F16" s="456" t="e">
        <f t="shared" si="2"/>
        <v>#VALUE!</v>
      </c>
      <c r="G16" s="456" t="e">
        <f t="shared" si="2"/>
        <v>#VALUE!</v>
      </c>
      <c r="H16" s="456" t="e">
        <f t="shared" si="2"/>
        <v>#VALUE!</v>
      </c>
      <c r="I16" s="456" t="e">
        <f t="shared" si="2"/>
        <v>#VALUE!</v>
      </c>
      <c r="J16" s="456" t="e">
        <f t="shared" si="2"/>
        <v>#VALUE!</v>
      </c>
      <c r="K16" s="456"/>
      <c r="L16" s="456"/>
      <c r="M16" s="457" t="e">
        <f t="shared" si="1"/>
        <v>#VALUE!</v>
      </c>
      <c r="N16" s="458" t="e">
        <f t="shared" si="1"/>
        <v>#VALUE!</v>
      </c>
    </row>
    <row r="17" spans="2:22" s="447" customFormat="1" ht="20.100000000000001" customHeight="1" x14ac:dyDescent="0.2">
      <c r="B17" s="461" t="s">
        <v>1987</v>
      </c>
      <c r="C17" s="455">
        <f t="shared" si="0"/>
        <v>0</v>
      </c>
      <c r="D17" s="462"/>
      <c r="E17" s="463" t="e">
        <f>COUNTIFS('[28]KEGIATAN 2021 (2)'!CX17:CX775,"RUTIN JALAN",'[28]KEGIATAN 2021 (2)'!CW17:CW775,"&gt;=90%",'[28]KEGIATAN 2021 (2)'!CW17:CW775,"100%")</f>
        <v>#VALUE!</v>
      </c>
      <c r="F17" s="463" t="e">
        <f>SUMIFS('[28]KEGIATAN 2021 (2)'!AK17:AK775,'[28]KEGIATAN 2021 (2)'!CX17:CX775,"RUTIN JALAN",'[28]KEGIATAN 2021 (2)'!CW17:CW775,"&gt;=90%",'[28]KEGIATAN 2021 (2)'!CW17:CW775,"100%")</f>
        <v>#VALUE!</v>
      </c>
      <c r="G17" s="456" t="e">
        <f>COUNTIFS('[28]KEGIATAN 2021 (2)'!CX21:CX781,"RUTIN JALAN",'[28]KEGIATAN 2021 (2)'!CW21:CW781,"&gt;=6%",'[28]KEGIATAN 2021 (2)'!CW21:CW781,"&lt;=89%")</f>
        <v>#VALUE!</v>
      </c>
      <c r="H17" s="463" t="e">
        <f>SUMIFS('[28]KEGIATAN 2021 (2)'!AK17:AK775,'[28]KEGIATAN 2021 (2)'!CX17:CX775,B17,'[28]KEGIATAN 2021 (2)'!CW17:CW775,"&gt;=6%",'[28]KEGIATAN 2021 (2)'!CW17:CW775,"&lt;=89%")</f>
        <v>#VALUE!</v>
      </c>
      <c r="I17" s="464"/>
      <c r="J17" s="456" t="e">
        <f>SUMIFS('[28]KEGIATAN 2021 (2)'!AK22:AK780,'[28]KEGIATAN 2021 (2)'!CX22:CX780,B17,'[28]KEGIATAN 2021 (2)'!CW22:CW780,"&gt;=0%",'[28]KEGIATAN 2021 (2)'!CW22:CW780,"&lt;=5%")</f>
        <v>#VALUE!</v>
      </c>
      <c r="K17" s="456"/>
      <c r="L17" s="456"/>
      <c r="M17" s="457"/>
      <c r="N17" s="458"/>
      <c r="O17" s="465"/>
    </row>
    <row r="18" spans="2:22" s="447" customFormat="1" ht="20.100000000000001" customHeight="1" x14ac:dyDescent="0.2">
      <c r="B18" s="461" t="s">
        <v>1988</v>
      </c>
      <c r="C18" s="455">
        <f t="shared" si="0"/>
        <v>0</v>
      </c>
      <c r="D18" s="462"/>
      <c r="E18" s="456" t="e">
        <f>COUNTIFS('[28]KEGIATAN 2021 (2)'!CX17:CX775,"RUTIN JALAN UPTD",'[28]KEGIATAN 2021 (2)'!CW17:CW775,"&gt;=90%",'[28]KEGIATAN 2021 (2)'!CW17:CW775,"100%")</f>
        <v>#VALUE!</v>
      </c>
      <c r="F18" s="463" t="e">
        <f>SUMIFS('[28]KEGIATAN 2021 (2)'!AK17:AK775,'[28]KEGIATAN 2021 (2)'!CX17:CX775,"RUTIN JALAN UPTD",'[28]KEGIATAN 2021 (2)'!CW17:CW775,"&gt;=90%",'[28]KEGIATAN 2021 (2)'!CW17:CW775,"100%")</f>
        <v>#VALUE!</v>
      </c>
      <c r="G18" s="456" t="e">
        <f>COUNTIFS('[28]KEGIATAN 2021 (2)'!CX22:CX782,"RUTIN JALAN UPTD",'[28]KEGIATAN 2021 (2)'!CW22:CW782,"&gt;=6%",'[28]KEGIATAN 2021 (2)'!CW22:CW782,"&lt;=89%")</f>
        <v>#VALUE!</v>
      </c>
      <c r="H18" s="463" t="e">
        <f>SUMIFS('[28]KEGIATAN 2021 (2)'!AK18:AK776,'[28]KEGIATAN 2021 (2)'!CX18:CX776,B18,'[28]KEGIATAN 2021 (2)'!CW18:CW776,"&gt;=6%",'[28]KEGIATAN 2021 (2)'!CW18:CW776,"&lt;=89%")</f>
        <v>#VALUE!</v>
      </c>
      <c r="I18" s="464"/>
      <c r="J18" s="456" t="e">
        <f>SUMIFS('[28]KEGIATAN 2021 (2)'!AK23:AK781,'[28]KEGIATAN 2021 (2)'!CX23:CX781,B18,'[28]KEGIATAN 2021 (2)'!CW23:CW781,"&gt;=0%",'[28]KEGIATAN 2021 (2)'!CW23:CW781,"&lt;=5%")</f>
        <v>#VALUE!</v>
      </c>
      <c r="K18" s="456"/>
      <c r="L18" s="456"/>
      <c r="M18" s="457"/>
      <c r="N18" s="458"/>
    </row>
    <row r="19" spans="2:22" s="447" customFormat="1" ht="20.100000000000001" customHeight="1" x14ac:dyDescent="0.2">
      <c r="B19" s="461" t="s">
        <v>1989</v>
      </c>
      <c r="C19" s="455">
        <f t="shared" si="0"/>
        <v>0</v>
      </c>
      <c r="D19" s="462"/>
      <c r="E19" s="456" t="e">
        <f>COUNTIFS('[28]KEGIATAN 2021 (2)'!CX17:CX775,"RUTIN PJU DAN TAMAN",'[28]KEGIATAN 2021 (2)'!CW17:CW775,"&gt;=90%",'[28]KEGIATAN 2021 (2)'!CW17:CW775,"100%")</f>
        <v>#VALUE!</v>
      </c>
      <c r="F19" s="463" t="e">
        <f>SUMIFS('[28]KEGIATAN 2021 (2)'!AK17:AK775,'[28]KEGIATAN 2021 (2)'!CX17:CX775,"RUTIN PJU DAN TAMAN",'[28]KEGIATAN 2021 (2)'!CW17:CW775,"&gt;=90%",'[28]KEGIATAN 2021 (2)'!CW17:CW775,"100%")</f>
        <v>#VALUE!</v>
      </c>
      <c r="G19" s="456" t="e">
        <f>COUNTIFS('[28]KEGIATAN 2021 (2)'!CX23:CX783,"RUTIN PJU DAN TAMAN",'[28]KEGIATAN 2021 (2)'!CW23:CW783,"&gt;=6%",'[28]KEGIATAN 2021 (2)'!CW23:CW783,"&lt;=89%")</f>
        <v>#VALUE!</v>
      </c>
      <c r="H19" s="463" t="e">
        <f>SUMIFS('[28]KEGIATAN 2021 (2)'!AK19:AK777,'[28]KEGIATAN 2021 (2)'!CX19:CX777,B19,'[28]KEGIATAN 2021 (2)'!CW19:CW777,"&gt;=6%",'[28]KEGIATAN 2021 (2)'!CW19:CW777,"&lt;=89%")</f>
        <v>#VALUE!</v>
      </c>
      <c r="I19" s="464"/>
      <c r="J19" s="456" t="e">
        <f>SUMIFS('[28]KEGIATAN 2021 (2)'!AK24:AK782,'[28]KEGIATAN 2021 (2)'!CX24:CX782,B19,'[28]KEGIATAN 2021 (2)'!CW24:CW782,"&gt;=0%",'[28]KEGIATAN 2021 (2)'!CW24:CW782,"&lt;=5%")</f>
        <v>#VALUE!</v>
      </c>
      <c r="K19" s="456"/>
      <c r="L19" s="456"/>
      <c r="M19" s="457"/>
      <c r="N19" s="458"/>
    </row>
    <row r="20" spans="2:22" s="447" customFormat="1" ht="20.100000000000001" customHeight="1" x14ac:dyDescent="0.2">
      <c r="B20" s="461" t="s">
        <v>1990</v>
      </c>
      <c r="C20" s="455">
        <f t="shared" si="0"/>
        <v>0</v>
      </c>
      <c r="D20" s="462"/>
      <c r="E20" s="456" t="e">
        <f>COUNTIFS('[28]KEGIATAN 2021 (2)'!CX17:CX775,"RUTIN SALURAN",'[28]KEGIATAN 2021 (2)'!CW17:CW775,"&gt;=90%",'[28]KEGIATAN 2021 (2)'!CW17:CW775,"100%")</f>
        <v>#VALUE!</v>
      </c>
      <c r="F20" s="463" t="e">
        <f>SUMIFS('[28]KEGIATAN 2021 (2)'!AK17:AK775,'[28]KEGIATAN 2021 (2)'!CX17:CX775,"RUTIN SALURAN",'[28]KEGIATAN 2021 (2)'!CW17:CW775,"&gt;=90%",'[28]KEGIATAN 2021 (2)'!CW17:CW775,"100%")</f>
        <v>#VALUE!</v>
      </c>
      <c r="G20" s="456" t="e">
        <f>COUNTIFS('[28]KEGIATAN 2021 (2)'!CX24:CX784,"RUTIN SALURAN",'[28]KEGIATAN 2021 (2)'!CW24:CW784,"&gt;=6%",'[28]KEGIATAN 2021 (2)'!CW24:CW784,"&lt;=89%")</f>
        <v>#VALUE!</v>
      </c>
      <c r="H20" s="463" t="e">
        <f>SUMIFS('[28]KEGIATAN 2021 (2)'!AK20:AK778,'[28]KEGIATAN 2021 (2)'!CX20:CX778,B20,'[28]KEGIATAN 2021 (2)'!CW20:CW778,"&gt;=6%",'[28]KEGIATAN 2021 (2)'!CW20:CW778,"&lt;=89%")</f>
        <v>#VALUE!</v>
      </c>
      <c r="I20" s="456" t="e">
        <f>COUNTIFS('[28]KEGIATAN 2021 (2)'!CX17:CX775,"RUTIN SALURAN",'[28]KEGIATAN 2021 (2)'!CW17:CW775,"&gt;=0%",'[28]KEGIATAN 2021 (2)'!CW17:CW775,"&lt;=5%")</f>
        <v>#VALUE!</v>
      </c>
      <c r="J20" s="456" t="e">
        <f>SUMIFS('[28]KEGIATAN 2021 (2)'!AK25:AK783,'[28]KEGIATAN 2021 (2)'!CX25:CX783,B20,'[28]KEGIATAN 2021 (2)'!CW25:CW783,"&gt;=0%",'[28]KEGIATAN 2021 (2)'!CW25:CW783,"&lt;=5%")</f>
        <v>#VALUE!</v>
      </c>
      <c r="K20" s="456"/>
      <c r="L20" s="456"/>
      <c r="M20" s="457"/>
      <c r="N20" s="458"/>
    </row>
    <row r="21" spans="2:22" s="447" customFormat="1" ht="20.100000000000001" customHeight="1" x14ac:dyDescent="0.2">
      <c r="B21" s="461" t="s">
        <v>1991</v>
      </c>
      <c r="C21" s="455">
        <f t="shared" si="0"/>
        <v>0</v>
      </c>
      <c r="D21" s="462"/>
      <c r="E21" s="456" t="e">
        <f>COUNTIFS('[28]KEGIATAN 2021 (2)'!CX17:CX775,"RUTIN SALURAN UPTD",'[28]KEGIATAN 2021 (2)'!CW17:CW775,"&gt;=90%",'[28]KEGIATAN 2021 (2)'!CW17:CW775,"100%")</f>
        <v>#VALUE!</v>
      </c>
      <c r="F21" s="463" t="e">
        <f>SUMIFS('[28]KEGIATAN 2021 (2)'!AK17:AK775,'[28]KEGIATAN 2021 (2)'!CX17:CX775,"RUTIN SALURAN UPTD",'[28]KEGIATAN 2021 (2)'!CW17:CW775,"&gt;=90%",'[28]KEGIATAN 2021 (2)'!CW17:CW775,"100%")</f>
        <v>#VALUE!</v>
      </c>
      <c r="G21" s="456" t="e">
        <f>COUNTIFS('[28]KEGIATAN 2021 (2)'!CX25:CX785,"RUTIN SALURAN UPTD",'[28]KEGIATAN 2021 (2)'!CW25:CW785,"&gt;=6%",'[28]KEGIATAN 2021 (2)'!CW25:CW785,"&lt;=89%")</f>
        <v>#VALUE!</v>
      </c>
      <c r="H21" s="463" t="e">
        <f>SUMIFS('[28]KEGIATAN 2021 (2)'!AK21:AK779,'[28]KEGIATAN 2021 (2)'!CX21:CX779,B21,'[28]KEGIATAN 2021 (2)'!CW21:CW779,"&gt;=6%",'[28]KEGIATAN 2021 (2)'!CW21:CW779,"&lt;=89%")</f>
        <v>#VALUE!</v>
      </c>
      <c r="I21" s="464"/>
      <c r="J21" s="456" t="e">
        <f>SUMIFS('[28]KEGIATAN 2021 (2)'!AK26:AK784,'[28]KEGIATAN 2021 (2)'!CX26:CX784,B21,'[28]KEGIATAN 2021 (2)'!CW26:CW784,"&gt;=0%",'[28]KEGIATAN 2021 (2)'!CW26:CW784,"&lt;=5%")</f>
        <v>#VALUE!</v>
      </c>
      <c r="K21" s="456"/>
      <c r="L21" s="456"/>
      <c r="M21" s="457"/>
      <c r="N21" s="458"/>
    </row>
    <row r="22" spans="2:22" s="471" customFormat="1" ht="30" customHeight="1" thickBot="1" x14ac:dyDescent="0.3">
      <c r="B22" s="466" t="s">
        <v>1958</v>
      </c>
      <c r="C22" s="467" t="e">
        <f t="shared" ref="C22:L22" si="3">SUM(C10:C16)</f>
        <v>#VALUE!</v>
      </c>
      <c r="D22" s="468" t="e">
        <f t="shared" si="3"/>
        <v>#VALUE!</v>
      </c>
      <c r="E22" s="467" t="e">
        <f t="shared" si="3"/>
        <v>#VALUE!</v>
      </c>
      <c r="F22" s="468" t="e">
        <f t="shared" si="3"/>
        <v>#VALUE!</v>
      </c>
      <c r="G22" s="467" t="e">
        <f t="shared" si="3"/>
        <v>#VALUE!</v>
      </c>
      <c r="H22" s="468" t="e">
        <f t="shared" si="3"/>
        <v>#VALUE!</v>
      </c>
      <c r="I22" s="467" t="e">
        <f t="shared" si="3"/>
        <v>#VALUE!</v>
      </c>
      <c r="J22" s="468" t="e">
        <f t="shared" si="3"/>
        <v>#VALUE!</v>
      </c>
      <c r="K22" s="467" t="e">
        <f t="shared" si="3"/>
        <v>#VALUE!</v>
      </c>
      <c r="L22" s="468" t="e">
        <f t="shared" si="3"/>
        <v>#VALUE!</v>
      </c>
      <c r="M22" s="469" t="e">
        <f>SUM(M10:M21)</f>
        <v>#VALUE!</v>
      </c>
      <c r="N22" s="470" t="e">
        <f>SUM(N10:N21)</f>
        <v>#VALUE!</v>
      </c>
    </row>
    <row r="24" spans="2:22" ht="36.75" customHeight="1" x14ac:dyDescent="0.25">
      <c r="B24" s="630" t="s">
        <v>1992</v>
      </c>
      <c r="C24" s="630"/>
      <c r="D24" s="630"/>
      <c r="I24" s="472"/>
      <c r="J24" s="473"/>
      <c r="K24" s="472"/>
      <c r="L24" s="472"/>
      <c r="M24" s="472"/>
      <c r="N24" s="472"/>
    </row>
    <row r="25" spans="2:22" ht="25.5" customHeight="1" x14ac:dyDescent="0.25">
      <c r="B25" s="474" t="s">
        <v>1983</v>
      </c>
      <c r="C25" s="475">
        <v>57</v>
      </c>
      <c r="D25" s="476">
        <v>17417250000</v>
      </c>
      <c r="I25" s="477"/>
      <c r="J25" s="477"/>
      <c r="K25" s="477"/>
      <c r="L25" s="477"/>
      <c r="M25" s="477"/>
      <c r="N25" s="477"/>
    </row>
    <row r="26" spans="2:22" ht="25.5" customHeight="1" x14ac:dyDescent="0.25">
      <c r="B26" s="474" t="s">
        <v>1985</v>
      </c>
      <c r="C26" s="475">
        <v>532</v>
      </c>
      <c r="D26" s="476">
        <v>61945300000</v>
      </c>
      <c r="I26" s="477"/>
      <c r="J26" s="478"/>
      <c r="K26" s="478"/>
      <c r="L26" s="479"/>
      <c r="M26" s="480"/>
      <c r="N26" s="480"/>
    </row>
    <row r="27" spans="2:22" s="484" customFormat="1" ht="25.5" customHeight="1" x14ac:dyDescent="0.25">
      <c r="B27" s="481" t="s">
        <v>1958</v>
      </c>
      <c r="C27" s="482">
        <f>SUM(C25:C26)</f>
        <v>589</v>
      </c>
      <c r="D27" s="483">
        <f>SUM(D25:D26)</f>
        <v>79362550000</v>
      </c>
      <c r="I27" s="477"/>
      <c r="J27" s="478"/>
      <c r="K27" s="478"/>
      <c r="L27" s="478"/>
      <c r="M27" s="478"/>
      <c r="N27" s="478"/>
      <c r="P27" s="315"/>
      <c r="Q27" s="315"/>
      <c r="R27" s="315"/>
      <c r="S27" s="315"/>
    </row>
    <row r="28" spans="2:22" s="484" customFormat="1" ht="25.5" customHeight="1" x14ac:dyDescent="0.25">
      <c r="C28" s="484" t="s">
        <v>1993</v>
      </c>
      <c r="I28" s="477"/>
      <c r="J28" s="478"/>
      <c r="K28" s="478"/>
      <c r="L28" s="478"/>
      <c r="M28" s="478"/>
      <c r="N28" s="478"/>
      <c r="P28" s="315"/>
      <c r="Q28" s="485"/>
      <c r="R28" s="485"/>
      <c r="S28" s="485"/>
    </row>
    <row r="29" spans="2:22" s="484" customFormat="1" ht="25.5" customHeight="1" x14ac:dyDescent="0.25">
      <c r="B29" s="486" t="s">
        <v>1994</v>
      </c>
      <c r="I29" s="477"/>
      <c r="J29" s="478"/>
      <c r="K29" s="478"/>
      <c r="L29" s="478"/>
      <c r="M29" s="478"/>
      <c r="N29" s="478"/>
      <c r="P29" s="315"/>
      <c r="Q29" s="485"/>
      <c r="R29" s="485"/>
      <c r="S29" s="485"/>
    </row>
    <row r="30" spans="2:22" ht="25.5" customHeight="1" x14ac:dyDescent="0.25">
      <c r="B30" s="487" t="s">
        <v>1995</v>
      </c>
      <c r="I30" s="477"/>
      <c r="J30" s="478"/>
      <c r="K30" s="478"/>
      <c r="L30" s="479"/>
      <c r="M30" s="480"/>
      <c r="N30" s="480"/>
      <c r="P30" s="7"/>
      <c r="Q30" s="124"/>
      <c r="R30" s="124"/>
      <c r="S30" s="124"/>
      <c r="T30" s="484"/>
      <c r="V30" s="484"/>
    </row>
    <row r="31" spans="2:22" ht="25.5" customHeight="1" x14ac:dyDescent="0.25">
      <c r="B31" s="487" t="s">
        <v>1950</v>
      </c>
      <c r="C31" s="487" t="s">
        <v>1996</v>
      </c>
      <c r="I31" s="477"/>
      <c r="J31" s="478"/>
      <c r="K31" s="478"/>
      <c r="L31" s="479"/>
      <c r="M31" s="480"/>
      <c r="N31" s="480"/>
      <c r="P31" s="7"/>
      <c r="Q31" s="124"/>
      <c r="R31" s="124"/>
      <c r="S31" s="124"/>
      <c r="T31" s="124"/>
      <c r="V31" s="484"/>
    </row>
    <row r="32" spans="2:22" ht="25.5" customHeight="1" x14ac:dyDescent="0.25">
      <c r="B32" s="487" t="s">
        <v>1952</v>
      </c>
      <c r="I32" s="477"/>
      <c r="J32" s="477"/>
      <c r="K32" s="477"/>
      <c r="L32" s="477"/>
      <c r="M32" s="477"/>
      <c r="N32" s="477"/>
      <c r="P32" s="7"/>
      <c r="Q32" s="124"/>
      <c r="R32" s="124"/>
      <c r="S32" s="124"/>
      <c r="V32" s="484"/>
    </row>
    <row r="33" spans="2:22" x14ac:dyDescent="0.25">
      <c r="I33" s="488"/>
      <c r="J33" s="488"/>
      <c r="K33" s="488"/>
      <c r="L33" s="488"/>
      <c r="M33" s="488"/>
      <c r="N33" s="488"/>
      <c r="V33" s="484"/>
    </row>
    <row r="34" spans="2:22" x14ac:dyDescent="0.25">
      <c r="V34" s="484"/>
    </row>
    <row r="35" spans="2:22" x14ac:dyDescent="0.25">
      <c r="V35" s="484"/>
    </row>
    <row r="36" spans="2:22" ht="19.5" x14ac:dyDescent="0.25">
      <c r="B36" s="607"/>
      <c r="C36" s="607"/>
      <c r="D36" s="607"/>
      <c r="E36" s="607"/>
      <c r="F36" s="607"/>
      <c r="G36" s="607"/>
      <c r="H36" s="607"/>
      <c r="I36" s="607"/>
      <c r="J36" s="607"/>
      <c r="K36" s="607"/>
      <c r="L36" s="607"/>
      <c r="M36" s="607"/>
      <c r="N36" s="607"/>
    </row>
    <row r="40" spans="2:22" x14ac:dyDescent="0.25">
      <c r="F40">
        <v>0</v>
      </c>
    </row>
  </sheetData>
  <mergeCells count="16">
    <mergeCell ref="B36:N36"/>
    <mergeCell ref="B3:N3"/>
    <mergeCell ref="B4:N4"/>
    <mergeCell ref="B5:N5"/>
    <mergeCell ref="B7:B9"/>
    <mergeCell ref="C7:D7"/>
    <mergeCell ref="E7:L7"/>
    <mergeCell ref="C8:C9"/>
    <mergeCell ref="D8:D9"/>
    <mergeCell ref="E8:F8"/>
    <mergeCell ref="G8:H8"/>
    <mergeCell ref="I8:J8"/>
    <mergeCell ref="K8:L8"/>
    <mergeCell ref="M8:M9"/>
    <mergeCell ref="N8:N9"/>
    <mergeCell ref="B24:D24"/>
  </mergeCells>
  <printOptions horizontalCentered="1"/>
  <pageMargins left="1.45" right="0.7" top="0.75" bottom="0.75" header="0.3" footer="0.3"/>
  <pageSetup paperSize="5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KEGIATAN DBMSDA 2022</vt:lpstr>
      <vt:lpstr>KEGIATAN DBMSDA 2022 (2)</vt:lpstr>
      <vt:lpstr>REKAP (PER PROGRAM)</vt:lpstr>
      <vt:lpstr>REKAP KEGIATAN 2021</vt:lpstr>
      <vt:lpstr>'KEGIATAN DBMSDA 2022'!Print_Area</vt:lpstr>
      <vt:lpstr>'KEGIATAN DBMSDA 2022 (2)'!Print_Area</vt:lpstr>
      <vt:lpstr>'REKAP (PER PROGRAM)'!Print_Area</vt:lpstr>
      <vt:lpstr>'REKAP KEGIATAN 2021'!Print_Area</vt:lpstr>
      <vt:lpstr>'KEGIATAN DBMSDA 2022'!Print_Titles</vt:lpstr>
      <vt:lpstr>'KEGIATAN DBMSDA 2022 (2)'!Print_Titles</vt:lpstr>
      <vt:lpstr>'REKAP (PER PROGRAM)'!Print_Titles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rosalina</dc:creator>
  <cp:lastModifiedBy>UsEr</cp:lastModifiedBy>
  <dcterms:created xsi:type="dcterms:W3CDTF">2022-02-14T08:18:55Z</dcterms:created>
  <dcterms:modified xsi:type="dcterms:W3CDTF">2023-01-04T07:36:04Z</dcterms:modified>
</cp:coreProperties>
</file>